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37.xml"/>
  <Override ContentType="application/vnd.openxmlformats-officedocument.spreadsheetml.table+xml" PartName="/xl/tables/table4.xml"/>
  <Override ContentType="application/vnd.openxmlformats-officedocument.spreadsheetml.table+xml" PartName="/xl/tables/table29.xml"/>
  <Override ContentType="application/vnd.openxmlformats-officedocument.spreadsheetml.table+xml" PartName="/xl/tables/table32.xml"/>
  <Override ContentType="application/vnd.openxmlformats-officedocument.spreadsheetml.table+xml" PartName="/xl/tables/table45.xml"/>
  <Override ContentType="application/vnd.openxmlformats-officedocument.spreadsheetml.table+xml" PartName="/xl/tables/table46.xml"/>
  <Override ContentType="application/vnd.openxmlformats-officedocument.spreadsheetml.table+xml" PartName="/xl/tables/table28.xml"/>
  <Override ContentType="application/vnd.openxmlformats-officedocument.spreadsheetml.table+xml" PartName="/xl/tables/table41.xml"/>
  <Override ContentType="application/vnd.openxmlformats-officedocument.spreadsheetml.table+xml" PartName="/xl/tables/table15.xml"/>
  <Override ContentType="application/vnd.openxmlformats-officedocument.spreadsheetml.table+xml" PartName="/xl/tables/table8.xml"/>
  <Override ContentType="application/vnd.openxmlformats-officedocument.spreadsheetml.table+xml" PartName="/xl/tables/table24.xml"/>
  <Override ContentType="application/vnd.openxmlformats-officedocument.spreadsheetml.table+xml" PartName="/xl/tables/table11.xml"/>
  <Override ContentType="application/vnd.openxmlformats-officedocument.spreadsheetml.table+xml" PartName="/xl/tables/table31.xml"/>
  <Override ContentType="application/vnd.openxmlformats-officedocument.spreadsheetml.table+xml" PartName="/xl/tables/table5.xml"/>
  <Override ContentType="application/vnd.openxmlformats-officedocument.spreadsheetml.table+xml" PartName="/xl/tables/table36.xml"/>
  <Override ContentType="application/vnd.openxmlformats-officedocument.spreadsheetml.table+xml" PartName="/xl/tables/table19.xml"/>
  <Override ContentType="application/vnd.openxmlformats-officedocument.spreadsheetml.table+xml" PartName="/xl/tables/table44.xml"/>
  <Override ContentType="application/vnd.openxmlformats-officedocument.spreadsheetml.table+xml" PartName="/xl/tables/table10.xml"/>
  <Override ContentType="application/vnd.openxmlformats-officedocument.spreadsheetml.table+xml" PartName="/xl/tables/table27.xml"/>
  <Override ContentType="application/vnd.openxmlformats-officedocument.spreadsheetml.table+xml" PartName="/xl/tables/table40.xml"/>
  <Override ContentType="application/vnd.openxmlformats-officedocument.spreadsheetml.table+xml" PartName="/xl/tables/table14.xml"/>
  <Override ContentType="application/vnd.openxmlformats-officedocument.spreadsheetml.table+xml" PartName="/xl/tables/table23.xml"/>
  <Override ContentType="application/vnd.openxmlformats-officedocument.spreadsheetml.table+xml" PartName="/xl/tables/table9.xml"/>
  <Override ContentType="application/vnd.openxmlformats-officedocument.spreadsheetml.table+xml" PartName="/xl/tables/table18.xml"/>
  <Override ContentType="application/vnd.openxmlformats-officedocument.spreadsheetml.table+xml" PartName="/xl/tables/table43.xml"/>
  <Override ContentType="application/vnd.openxmlformats-officedocument.spreadsheetml.table+xml" PartName="/xl/tables/table13.xml"/>
  <Override ContentType="application/vnd.openxmlformats-officedocument.spreadsheetml.table+xml" PartName="/xl/tables/table1.xml"/>
  <Override ContentType="application/vnd.openxmlformats-officedocument.spreadsheetml.table+xml" PartName="/xl/tables/table30.xml"/>
  <Override ContentType="application/vnd.openxmlformats-officedocument.spreadsheetml.table+xml" PartName="/xl/tables/table22.xml"/>
  <Override ContentType="application/vnd.openxmlformats-officedocument.spreadsheetml.table+xml" PartName="/xl/tables/table2.xml"/>
  <Override ContentType="application/vnd.openxmlformats-officedocument.spreadsheetml.table+xml" PartName="/xl/tables/table35.xml"/>
  <Override ContentType="application/vnd.openxmlformats-officedocument.spreadsheetml.table+xml" PartName="/xl/tables/table26.xml"/>
  <Override ContentType="application/vnd.openxmlformats-officedocument.spreadsheetml.table+xml" PartName="/xl/tables/table6.xml"/>
  <Override ContentType="application/vnd.openxmlformats-officedocument.spreadsheetml.table+xml" PartName="/xl/tables/table39.xml"/>
  <Override ContentType="application/vnd.openxmlformats-officedocument.spreadsheetml.table+xml" PartName="/xl/tables/table20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33.xml"/>
  <Override ContentType="application/vnd.openxmlformats-officedocument.spreadsheetml.table+xml" PartName="/xl/tables/table42.xml"/>
  <Override ContentType="application/vnd.openxmlformats-officedocument.spreadsheetml.table+xml" PartName="/xl/tables/table34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38.xml"/>
  <Override ContentType="application/vnd.openxmlformats-officedocument.spreadsheetml.table+xml" PartName="/xl/tables/table12.xml"/>
  <Override ContentType="application/vnd.openxmlformats-officedocument.spreadsheetml.table+xml" PartName="/xl/tables/table25.xml"/>
  <Override ContentType="application/vnd.openxmlformats-officedocument.spreadsheetml.worksheet+xml" PartName="/xl/worksheets/sheet115.xml"/>
  <Override ContentType="application/vnd.openxmlformats-officedocument.spreadsheetml.worksheet+xml" PartName="/xl/worksheets/sheet83.xml"/>
  <Override ContentType="application/vnd.openxmlformats-officedocument.spreadsheetml.worksheet+xml" PartName="/xl/worksheets/sheet91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75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59.xml"/>
  <Override ContentType="application/vnd.openxmlformats-officedocument.spreadsheetml.worksheet+xml" PartName="/xl/worksheets/sheet67.xml"/>
  <Override ContentType="application/vnd.openxmlformats-officedocument.spreadsheetml.worksheet+xml" PartName="/xl/worksheets/sheet81.xml"/>
  <Override ContentType="application/vnd.openxmlformats-officedocument.spreadsheetml.worksheet+xml" PartName="/xl/worksheets/sheet93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85.xml"/>
  <Override ContentType="application/vnd.openxmlformats-officedocument.spreadsheetml.worksheet+xml" PartName="/xl/worksheets/sheet105.xml"/>
  <Override ContentType="application/vnd.openxmlformats-officedocument.spreadsheetml.worksheet+xml" PartName="/xl/worksheets/sheet39.xml"/>
  <Override ContentType="application/vnd.openxmlformats-officedocument.spreadsheetml.worksheet+xml" PartName="/xl/worksheets/sheet10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69.xml"/>
  <Override ContentType="application/vnd.openxmlformats-officedocument.spreadsheetml.worksheet+xml" PartName="/xl/worksheets/sheet113.xml"/>
  <Override ContentType="application/vnd.openxmlformats-officedocument.spreadsheetml.worksheet+xml" PartName="/xl/worksheets/sheet100.xml"/>
  <Override ContentType="application/vnd.openxmlformats-officedocument.spreadsheetml.worksheet+xml" PartName="/xl/worksheets/sheet73.xml"/>
  <Override ContentType="application/vnd.openxmlformats-officedocument.spreadsheetml.worksheet+xml" PartName="/xl/worksheets/sheet8.xml"/>
  <Override ContentType="application/vnd.openxmlformats-officedocument.spreadsheetml.worksheet+xml" PartName="/xl/worksheets/sheet60.xml"/>
  <Override ContentType="application/vnd.openxmlformats-officedocument.spreadsheetml.worksheet+xml" PartName="/xl/worksheets/sheet30.xml"/>
  <Override ContentType="application/vnd.openxmlformats-officedocument.spreadsheetml.worksheet+xml" PartName="/xl/worksheets/sheet111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26.xml"/>
  <Override ContentType="application/vnd.openxmlformats-officedocument.spreadsheetml.worksheet+xml" PartName="/xl/worksheets/sheet107.xml"/>
  <Override ContentType="application/vnd.openxmlformats-officedocument.spreadsheetml.worksheet+xml" PartName="/xl/worksheets/sheet87.xml"/>
  <Override ContentType="application/vnd.openxmlformats-officedocument.spreadsheetml.worksheet+xml" PartName="/xl/worksheets/sheet110.xml"/>
  <Override ContentType="application/vnd.openxmlformats-officedocument.spreadsheetml.worksheet+xml" PartName="/xl/worksheets/sheet102.xml"/>
  <Override ContentType="application/vnd.openxmlformats-officedocument.spreadsheetml.worksheet+xml" PartName="/xl/worksheets/sheet89.xml"/>
  <Override ContentType="application/vnd.openxmlformats-officedocument.spreadsheetml.worksheet+xml" PartName="/xl/worksheets/sheet46.xml"/>
  <Override ContentType="application/vnd.openxmlformats-officedocument.spreadsheetml.worksheet+xml" PartName="/xl/worksheets/sheet71.xml"/>
  <Override ContentType="application/vnd.openxmlformats-officedocument.spreadsheetml.worksheet+xml" PartName="/xl/worksheets/sheet11.xml"/>
  <Override ContentType="application/vnd.openxmlformats-officedocument.spreadsheetml.worksheet+xml" PartName="/xl/worksheets/sheet97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63.xml"/>
  <Override ContentType="application/vnd.openxmlformats-officedocument.spreadsheetml.worksheet+xml" PartName="/xl/worksheets/sheet104.xml"/>
  <Override ContentType="application/vnd.openxmlformats-officedocument.spreadsheetml.worksheet+xml" PartName="/xl/worksheets/sheet65.xml"/>
  <Override ContentType="application/vnd.openxmlformats-officedocument.spreadsheetml.worksheet+xml" PartName="/xl/worksheets/sheet78.xml"/>
  <Override ContentType="application/vnd.openxmlformats-officedocument.spreadsheetml.worksheet+xml" PartName="/xl/worksheets/sheet52.xml"/>
  <Override ContentType="application/vnd.openxmlformats-officedocument.spreadsheetml.worksheet+xml" PartName="/xl/worksheets/sheet82.xml"/>
  <Override ContentType="application/vnd.openxmlformats-officedocument.spreadsheetml.worksheet+xml" PartName="/xl/worksheets/sheet95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worksheet+xml" PartName="/xl/worksheets/sheet23.xml"/>
  <Override ContentType="application/vnd.openxmlformats-officedocument.spreadsheetml.worksheet+xml" PartName="/xl/worksheets/sheet58.xml"/>
  <Override ContentType="application/vnd.openxmlformats-officedocument.spreadsheetml.worksheet+xml" PartName="/xl/worksheets/sheet66.xml"/>
  <Override ContentType="application/vnd.openxmlformats-officedocument.spreadsheetml.worksheet+xml" PartName="/xl/worksheets/sheet15.xml"/>
  <Override ContentType="application/vnd.openxmlformats-officedocument.spreadsheetml.worksheet+xml" PartName="/xl/worksheets/sheet106.xml"/>
  <Override ContentType="application/vnd.openxmlformats-officedocument.spreadsheetml.worksheet+xml" PartName="/xl/worksheets/sheet41.xml"/>
  <Override ContentType="application/vnd.openxmlformats-officedocument.spreadsheetml.worksheet+xml" PartName="/xl/worksheets/sheet90.xml"/>
  <Override ContentType="application/vnd.openxmlformats-officedocument.spreadsheetml.worksheet+xml" PartName="/xl/worksheets/sheet5.xml"/>
  <Override ContentType="application/vnd.openxmlformats-officedocument.spreadsheetml.worksheet+xml" PartName="/xl/worksheets/sheet84.xml"/>
  <Override ContentType="application/vnd.openxmlformats-officedocument.spreadsheetml.worksheet+xml" PartName="/xl/worksheets/sheet114.xml"/>
  <Override ContentType="application/vnd.openxmlformats-officedocument.spreadsheetml.worksheet+xml" PartName="/xl/worksheets/sheet33.xml"/>
  <Override ContentType="application/vnd.openxmlformats-officedocument.spreadsheetml.worksheet+xml" PartName="/xl/worksheets/sheet76.xml"/>
  <Override ContentType="application/vnd.openxmlformats-officedocument.spreadsheetml.worksheet+xml" PartName="/xl/worksheets/sheet72.xml"/>
  <Override ContentType="application/vnd.openxmlformats-officedocument.spreadsheetml.worksheet+xml" PartName="/xl/worksheets/sheet80.xml"/>
  <Override ContentType="application/vnd.openxmlformats-officedocument.spreadsheetml.worksheet+xml" PartName="/xl/worksheets/sheet56.xml"/>
  <Override ContentType="application/vnd.openxmlformats-officedocument.spreadsheetml.worksheet+xml" PartName="/xl/worksheets/sheet68.xml"/>
  <Override ContentType="application/vnd.openxmlformats-officedocument.spreadsheetml.worksheet+xml" PartName="/xl/worksheets/sheet86.xml"/>
  <Override ContentType="application/vnd.openxmlformats-officedocument.spreadsheetml.worksheet+xml" PartName="/xl/worksheets/sheet38.xml"/>
  <Override ContentType="application/vnd.openxmlformats-officedocument.spreadsheetml.worksheet+xml" PartName="/xl/worksheets/sheet99.xml"/>
  <Override ContentType="application/vnd.openxmlformats-officedocument.spreadsheetml.worksheet+xml" PartName="/xl/worksheets/sheet25.xml"/>
  <Override ContentType="application/vnd.openxmlformats-officedocument.spreadsheetml.worksheet+xml" PartName="/xl/worksheets/sheet108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9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12.xml"/>
  <Override ContentType="application/vnd.openxmlformats-officedocument.spreadsheetml.worksheet+xml" PartName="/xl/worksheets/sheet31.xml"/>
  <Override ContentType="application/vnd.openxmlformats-officedocument.spreadsheetml.worksheet+xml" PartName="/xl/worksheets/sheet61.xml"/>
  <Override ContentType="application/vnd.openxmlformats-officedocument.spreadsheetml.worksheet+xml" PartName="/xl/worksheets/sheet7.xml"/>
  <Override ContentType="application/vnd.openxmlformats-officedocument.spreadsheetml.worksheet+xml" PartName="/xl/worksheets/sheet74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96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62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79.xml"/>
  <Override ContentType="application/vnd.openxmlformats-officedocument.spreadsheetml.worksheet+xml" PartName="/xl/worksheets/sheet36.xml"/>
  <Override ContentType="application/vnd.openxmlformats-officedocument.spreadsheetml.worksheet+xml" PartName="/xl/worksheets/sheet88.xml"/>
  <Override ContentType="application/vnd.openxmlformats-officedocument.spreadsheetml.worksheet+xml" PartName="/xl/worksheets/sheet101.xml"/>
  <Override ContentType="application/vnd.openxmlformats-officedocument.spreadsheetml.worksheet+xml" PartName="/xl/worksheets/sheet98.xml"/>
  <Override ContentType="application/vnd.openxmlformats-officedocument.spreadsheetml.worksheet+xml" PartName="/xl/worksheets/sheet9.xml"/>
  <Override ContentType="application/vnd.openxmlformats-officedocument.spreadsheetml.worksheet+xml" PartName="/xl/worksheets/sheet77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64.xml"/>
  <Override ContentType="application/vnd.openxmlformats-officedocument.spreadsheetml.worksheet+xml" PartName="/xl/worksheets/sheet17.xml"/>
  <Override ContentType="application/vnd.openxmlformats-officedocument.spreadsheetml.worksheet+xml" PartName="/xl/worksheets/sheet94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103.xml"/>
  <Override ContentType="application/vnd.openxmlformats-officedocument.spreadsheetml.worksheet+xml" PartName="/xl/worksheets/sheet70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0.xml"/>
  <Override ContentType="application/vnd.openxmlformats-officedocument.drawing+xml" PartName="/xl/drawings/drawing99.xml"/>
  <Override ContentType="application/vnd.openxmlformats-officedocument.drawing+xml" PartName="/xl/drawings/drawing64.xml"/>
  <Override ContentType="application/vnd.openxmlformats-officedocument.drawing+xml" PartName="/xl/drawings/drawing56.xml"/>
  <Override ContentType="application/vnd.openxmlformats-officedocument.drawing+xml" PartName="/xl/drawings/drawing13.xml"/>
  <Override ContentType="application/vnd.openxmlformats-officedocument.drawing+xml" PartName="/xl/drawings/drawing21.xml"/>
  <Override ContentType="application/vnd.openxmlformats-officedocument.drawing+xml" PartName="/xl/drawings/drawing82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74.xml"/>
  <Override ContentType="application/vnd.openxmlformats-officedocument.drawing+xml" PartName="/xl/drawings/drawing70.xml"/>
  <Override ContentType="application/vnd.openxmlformats-officedocument.drawing+xml" PartName="/xl/drawings/drawing6.xml"/>
  <Override ContentType="application/vnd.openxmlformats-officedocument.drawing+xml" PartName="/xl/drawings/drawing36.xml"/>
  <Override ContentType="application/vnd.openxmlformats-officedocument.drawing+xml" PartName="/xl/drawings/drawing97.xml"/>
  <Override ContentType="application/vnd.openxmlformats-officedocument.drawing+xml" PartName="/xl/drawings/drawing66.xml"/>
  <Override ContentType="application/vnd.openxmlformats-officedocument.drawing+xml" PartName="/xl/drawings/drawing79.xml"/>
  <Override ContentType="application/vnd.openxmlformats-officedocument.drawing+xml" PartName="/xl/drawings/drawing84.xml"/>
  <Override ContentType="application/vnd.openxmlformats-officedocument.drawing+xml" PartName="/xl/drawings/drawing23.xml"/>
  <Override ContentType="application/vnd.openxmlformats-officedocument.drawing+xml" PartName="/xl/drawings/drawing115.xml"/>
  <Override ContentType="application/vnd.openxmlformats-officedocument.drawing+xml" PartName="/xl/drawings/drawing102.xml"/>
  <Override ContentType="application/vnd.openxmlformats-officedocument.drawing+xml" PartName="/xl/drawings/drawing38.xml"/>
  <Override ContentType="application/vnd.openxmlformats-officedocument.drawing+xml" PartName="/xl/drawings/drawing41.xml"/>
  <Override ContentType="application/vnd.openxmlformats-officedocument.drawing+xml" PartName="/xl/drawings/drawing68.xml"/>
  <Override ContentType="application/vnd.openxmlformats-officedocument.drawing+xml" PartName="/xl/drawings/drawing90.xml"/>
  <Override ContentType="application/vnd.openxmlformats-officedocument.drawing+xml" PartName="/xl/drawings/drawing109.xml"/>
  <Override ContentType="application/vnd.openxmlformats-officedocument.drawing+xml" PartName="/xl/drawings/drawing54.xml"/>
  <Override ContentType="application/vnd.openxmlformats-officedocument.drawing+xml" PartName="/xl/drawings/drawing11.xml"/>
  <Override ContentType="application/vnd.openxmlformats-officedocument.drawing+xml" PartName="/xl/drawings/drawing72.xml"/>
  <Override ContentType="application/vnd.openxmlformats-officedocument.drawing+xml" PartName="/xl/drawings/drawing9.xml"/>
  <Override ContentType="application/vnd.openxmlformats-officedocument.drawing+xml" PartName="/xl/drawings/drawing25.xml"/>
  <Override ContentType="application/vnd.openxmlformats-officedocument.drawing+xml" PartName="/xl/drawings/drawing104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112.xml"/>
  <Override ContentType="application/vnd.openxmlformats-officedocument.drawing+xml" PartName="/xl/drawings/drawing44.xml"/>
  <Override ContentType="application/vnd.openxmlformats-officedocument.drawing+xml" PartName="/xl/drawings/drawing95.xml"/>
  <Override ContentType="application/vnd.openxmlformats-officedocument.drawing+xml" PartName="/xl/drawings/drawing61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78.xml"/>
  <Override ContentType="application/vnd.openxmlformats-officedocument.drawing+xml" PartName="/xl/drawings/drawing87.xml"/>
  <Override ContentType="application/vnd.openxmlformats-officedocument.drawing+xml" PartName="/xl/drawings/drawing35.xml"/>
  <Override ContentType="application/vnd.openxmlformats-officedocument.drawing+xml" PartName="/xl/drawings/drawing33.xml"/>
  <Override ContentType="application/vnd.openxmlformats-officedocument.drawing+xml" PartName="/xl/drawings/drawing76.xml"/>
  <Override ContentType="application/vnd.openxmlformats-officedocument.drawing+xml" PartName="/xl/drawings/drawing46.xml"/>
  <Override ContentType="application/vnd.openxmlformats-officedocument.drawing+xml" PartName="/xl/drawings/drawing63.xml"/>
  <Override ContentType="application/vnd.openxmlformats-officedocument.drawing+xml" PartName="/xl/drawings/drawing106.xml"/>
  <Override ContentType="application/vnd.openxmlformats-officedocument.drawing+xml" PartName="/xl/drawings/drawing16.xml"/>
  <Override ContentType="application/vnd.openxmlformats-officedocument.drawing+xml" PartName="/xl/drawings/drawing93.xml"/>
  <Override ContentType="application/vnd.openxmlformats-officedocument.drawing+xml" PartName="/xl/drawings/drawing110.xml"/>
  <Override ContentType="application/vnd.openxmlformats-officedocument.drawing+xml" PartName="/xl/drawings/drawing29.xml"/>
  <Override ContentType="application/vnd.openxmlformats-officedocument.drawing+xml" PartName="/xl/drawings/drawing80.xml"/>
  <Override ContentType="application/vnd.openxmlformats-officedocument.drawing+xml" PartName="/xl/drawings/drawing50.xml"/>
  <Override ContentType="application/vnd.openxmlformats-officedocument.drawing+xml" PartName="/xl/drawings/drawing59.xml"/>
  <Override ContentType="application/vnd.openxmlformats-officedocument.drawing+xml" PartName="/xl/drawings/drawing20.xml"/>
  <Override ContentType="application/vnd.openxmlformats-officedocument.drawing+xml" PartName="/xl/drawings/drawing89.xml"/>
  <Override ContentType="application/vnd.openxmlformats-officedocument.drawing+xml" PartName="/xl/drawings/drawing39.xml"/>
  <Override ContentType="application/vnd.openxmlformats-officedocument.drawing+xml" PartName="/xl/drawings/drawing81.xml"/>
  <Override ContentType="application/vnd.openxmlformats-officedocument.drawing+xml" PartName="/xl/drawings/drawing12.xml"/>
  <Override ContentType="application/vnd.openxmlformats-officedocument.drawing+xml" PartName="/xl/drawings/drawing73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57.xml"/>
  <Override ContentType="application/vnd.openxmlformats-officedocument.drawing+xml" PartName="/xl/drawings/drawing65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9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83.xml"/>
  <Override ContentType="application/vnd.openxmlformats-officedocument.drawing+xml" PartName="/xl/drawings/drawing53.xml"/>
  <Override ContentType="application/vnd.openxmlformats-officedocument.drawing+xml" PartName="/xl/drawings/drawing96.xml"/>
  <Override ContentType="application/vnd.openxmlformats-officedocument.drawing+xml" PartName="/xl/drawings/drawing40.xml"/>
  <Override ContentType="application/vnd.openxmlformats-officedocument.drawing+xml" PartName="/xl/drawings/drawing108.xml"/>
  <Override ContentType="application/vnd.openxmlformats-officedocument.drawing+xml" PartName="/xl/drawings/drawing49.xml"/>
  <Override ContentType="application/vnd.openxmlformats-officedocument.drawing+xml" PartName="/xl/drawings/drawing71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85.xml"/>
  <Override ContentType="application/vnd.openxmlformats-officedocument.drawing+xml" PartName="/xl/drawings/drawing42.xml"/>
  <Override ContentType="application/vnd.openxmlformats-officedocument.drawing+xml" PartName="/xl/drawings/drawing67.xml"/>
  <Override ContentType="application/vnd.openxmlformats-officedocument.drawing+xml" PartName="/xl/drawings/drawing114.xml"/>
  <Override ContentType="application/vnd.openxmlformats-officedocument.drawing+xml" PartName="/xl/drawings/drawing98.xml"/>
  <Override ContentType="application/vnd.openxmlformats-officedocument.drawing+xml" PartName="/xl/drawings/drawing101.xml"/>
  <Override ContentType="application/vnd.openxmlformats-officedocument.drawing+xml" PartName="/xl/drawings/drawing37.xml"/>
  <Override ContentType="application/vnd.openxmlformats-officedocument.drawing+xml" PartName="/xl/drawings/drawing105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69.xml"/>
  <Override ContentType="application/vnd.openxmlformats-officedocument.drawing+xml" PartName="/xl/drawings/drawing94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77.xml"/>
  <Override ContentType="application/vnd.openxmlformats-officedocument.drawing+xml" PartName="/xl/drawings/drawing113.xml"/>
  <Override ContentType="application/vnd.openxmlformats-officedocument.drawing+xml" PartName="/xl/drawings/drawing86.xml"/>
  <Override ContentType="application/vnd.openxmlformats-officedocument.drawing+xml" PartName="/xl/drawings/drawing34.xml"/>
  <Override ContentType="application/vnd.openxmlformats-officedocument.drawing+xml" PartName="/xl/drawings/drawing60.xml"/>
  <Override ContentType="application/vnd.openxmlformats-officedocument.drawing+xml" PartName="/xl/drawings/drawing107.xml"/>
  <Override ContentType="application/vnd.openxmlformats-officedocument.drawing+xml" PartName="/xl/drawings/drawing103.xml"/>
  <Override ContentType="application/vnd.openxmlformats-officedocument.drawing+xml" PartName="/xl/drawings/drawing58.xml"/>
  <Override ContentType="application/vnd.openxmlformats-officedocument.drawing+xml" PartName="/xl/drawings/drawing111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92.xml"/>
  <Override ContentType="application/vnd.openxmlformats-officedocument.drawing+xml" PartName="/xl/drawings/drawing32.xml"/>
  <Override ContentType="application/vnd.openxmlformats-officedocument.drawing+xml" PartName="/xl/drawings/drawing62.xml"/>
  <Override ContentType="application/vnd.openxmlformats-officedocument.drawing+xml" PartName="/xl/drawings/drawing75.xml"/>
  <Override ContentType="application/vnd.openxmlformats-officedocument.drawing+xml" PartName="/xl/drawings/drawing88.xml"/>
  <Override ContentType="application/vnd.openxmlformats-officedocument.drawing+xml" PartName="/xl/drawings/drawing8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00) Due Dates" sheetId="1" r:id="rId5"/>
    <sheet state="hidden" name="01) Bill Information" sheetId="2" r:id="rId6"/>
    <sheet state="hidden" name="Budget 2025" sheetId="3" r:id="rId7"/>
    <sheet state="hidden" name="01.5) Debt" sheetId="4" r:id="rId8"/>
    <sheet state="hidden" name="02) 2023 Shopping List" sheetId="5" r:id="rId9"/>
    <sheet state="hidden" name="03) Current YTD Report" sheetId="6" r:id="rId10"/>
    <sheet state="hidden" name="04) 2023 Rent Schedule" sheetId="7" r:id="rId11"/>
    <sheet state="hidden" name="05) Paycheck Calculator" sheetId="8" r:id="rId12"/>
    <sheet state="hidden" name="06) Med Counter" sheetId="9" r:id="rId13"/>
    <sheet state="hidden" name="06) W@H Timecard" sheetId="10" r:id="rId14"/>
    <sheet state="hidden" name="07) Car Loan Calculator" sheetId="11" r:id="rId15"/>
    <sheet state="hidden" name="08) Drop Down Menus" sheetId="12" r:id="rId16"/>
    <sheet state="hidden" name="09) Affirm Payoff Schedule" sheetId="13" r:id="rId17"/>
    <sheet state="hidden" name="10) 2022 BudgetBill Breakdown" sheetId="14" r:id="rId18"/>
    <sheet state="hidden" name="11) 2023 BudgetBill Breakdown" sheetId="15" r:id="rId19"/>
    <sheet state="hidden" name="11) 2023 YTD Report" sheetId="16" r:id="rId20"/>
    <sheet state="hidden" name="2022 Expences - 07292022" sheetId="17" r:id="rId21"/>
    <sheet state="hidden" name="2022 Expences - 08122022" sheetId="18" r:id="rId22"/>
    <sheet state="hidden" name="2022 Expences - 08262022" sheetId="19" r:id="rId23"/>
    <sheet state="hidden" name="2022 Expences - 09092022" sheetId="20" r:id="rId24"/>
    <sheet state="hidden" name="2022 Expences - 09232022" sheetId="21" r:id="rId25"/>
    <sheet state="hidden" name="2022 Expences - 10072022" sheetId="22" r:id="rId26"/>
    <sheet state="hidden" name="2022 Expences - 11042022" sheetId="23" r:id="rId27"/>
    <sheet state="hidden" name="2022 Expences - 11182022" sheetId="24" r:id="rId28"/>
    <sheet state="hidden" name="2022 Expences - 12022022" sheetId="25" r:id="rId29"/>
    <sheet state="hidden" name="2022 Expences - 12162022" sheetId="26" r:id="rId30"/>
    <sheet state="hidden" name="2022 Expences - 12302022" sheetId="27" r:id="rId31"/>
    <sheet state="hidden" name="2023 Expences - 01132023" sheetId="28" r:id="rId32"/>
    <sheet state="hidden" name="2023 Expences - 01272023" sheetId="29" r:id="rId33"/>
    <sheet state="hidden" name="2023 Expences - 02102023" sheetId="30" r:id="rId34"/>
    <sheet state="hidden" name="2023 Expences - 02242023" sheetId="31" r:id="rId35"/>
    <sheet state="hidden" name="2023 Expences - 03102023" sheetId="32" r:id="rId36"/>
    <sheet state="hidden" name="2023 Expences - 03242023" sheetId="33" r:id="rId37"/>
    <sheet state="hidden" name="2023 Expences - 04072023" sheetId="34" r:id="rId38"/>
    <sheet state="hidden" name="2023 Expences - 04212023" sheetId="35" r:id="rId39"/>
    <sheet state="hidden" name="2023 Expences - 05052023" sheetId="36" r:id="rId40"/>
    <sheet state="hidden" name="2023 Expences - 05192023" sheetId="37" r:id="rId41"/>
    <sheet state="hidden" name="2023 Expences - 06022023" sheetId="38" r:id="rId42"/>
    <sheet state="hidden" name="2023 Expences - 06162023" sheetId="39" r:id="rId43"/>
    <sheet state="hidden" name="2023 Expences - 06302023" sheetId="40" r:id="rId44"/>
    <sheet state="hidden" name="2023 Expences - 07142023" sheetId="41" r:id="rId45"/>
    <sheet state="hidden" name="2023 Expences - 07282023" sheetId="42" r:id="rId46"/>
    <sheet state="hidden" name="2023 Expences - 08112023" sheetId="43" r:id="rId47"/>
    <sheet state="hidden" name="2023 Expences - 08252023" sheetId="44" r:id="rId48"/>
    <sheet state="hidden" name="2023 Expences - 09082023" sheetId="45" r:id="rId49"/>
    <sheet state="hidden" name="2023 Expences - 09222023" sheetId="46" r:id="rId50"/>
    <sheet state="hidden" name="2023 Expences - 10062023" sheetId="47" r:id="rId51"/>
    <sheet state="hidden" name="2023 Expences - 10202023" sheetId="48" r:id="rId52"/>
    <sheet state="hidden" name="2023 Expences - 11032023" sheetId="49" r:id="rId53"/>
    <sheet state="hidden" name="2023 Expences - 11172023" sheetId="50" r:id="rId54"/>
    <sheet state="hidden" name="2023 Expences - 12012023" sheetId="51" r:id="rId55"/>
    <sheet state="hidden" name="2023 Expences - 12152023" sheetId="52" r:id="rId56"/>
    <sheet state="hidden" name="2023 Expences - 12292023" sheetId="53" r:id="rId57"/>
    <sheet state="hidden" name="2024 Expences - 01122024" sheetId="54" r:id="rId58"/>
    <sheet state="hidden" name="2024 Expences - 01262024" sheetId="55" r:id="rId59"/>
    <sheet state="hidden" name="2024 Expences - 02092024" sheetId="56" r:id="rId60"/>
    <sheet state="hidden" name="2024 Expences - 02232024" sheetId="57" r:id="rId61"/>
    <sheet state="hidden" name="2024 Expences - 03082024" sheetId="58" r:id="rId62"/>
    <sheet state="hidden" name="2024 Expences - 03222024" sheetId="59" r:id="rId63"/>
    <sheet state="hidden" name="2024 Expences - 04052024" sheetId="60" r:id="rId64"/>
    <sheet state="hidden" name="2024 Expences - 04192024" sheetId="61" r:id="rId65"/>
    <sheet state="hidden" name="2024 Expences - 05032024" sheetId="62" r:id="rId66"/>
    <sheet state="hidden" name="2024 Expences - 05172024" sheetId="63" r:id="rId67"/>
    <sheet state="hidden" name="2024 Expences - 05312024" sheetId="64" r:id="rId68"/>
    <sheet state="hidden" name="2024 Expences - 06152024" sheetId="65" r:id="rId69"/>
    <sheet state="hidden" name="2024 Expences - 06282024" sheetId="66" r:id="rId70"/>
    <sheet state="hidden" name="2024 Expences - 07122024" sheetId="67" r:id="rId71"/>
    <sheet state="hidden" name="2024 Expences - 07262024" sheetId="68" r:id="rId72"/>
    <sheet state="hidden" name="2024 Expences - 08092024" sheetId="69" r:id="rId73"/>
    <sheet state="hidden" name="2024 Expences - 10182024" sheetId="70" r:id="rId74"/>
    <sheet state="hidden" name="2024 Expences - 11012024" sheetId="71" r:id="rId75"/>
    <sheet state="hidden" name="2024 Expences - 11152024" sheetId="72" r:id="rId76"/>
    <sheet state="hidden" name="2024 Expences - 12132024" sheetId="73" r:id="rId77"/>
    <sheet state="hidden" name="2024 Expences - 12272024" sheetId="74" r:id="rId78"/>
    <sheet state="hidden" name="2024 Expenses - 08232024" sheetId="75" r:id="rId79"/>
    <sheet state="hidden" name="2024 Expenses - 09062024" sheetId="76" r:id="rId80"/>
    <sheet state="hidden" name="2024 Expenses - 09202024" sheetId="77" r:id="rId81"/>
    <sheet state="hidden" name="2024 Expenses - 10042024" sheetId="78" r:id="rId82"/>
    <sheet state="hidden" name="2025 Expences - 01102025" sheetId="79" r:id="rId83"/>
    <sheet state="hidden" name="2025 Expences - 01242025" sheetId="80" r:id="rId84"/>
    <sheet state="hidden" name="2025 Expences - 02072025" sheetId="81" r:id="rId85"/>
    <sheet state="hidden" name="2025 Expences - 02212025" sheetId="82" r:id="rId86"/>
    <sheet state="hidden" name="2025 Expences - 03072025" sheetId="83" r:id="rId87"/>
    <sheet state="hidden" name="2025 Expences - 03212025" sheetId="84" r:id="rId88"/>
    <sheet state="hidden" name="2025 Expences - 04042025" sheetId="85" r:id="rId89"/>
    <sheet state="hidden" name="2025 Expences - 04182025" sheetId="86" r:id="rId90"/>
    <sheet state="hidden" name="2025 Expences - 05022025" sheetId="87" r:id="rId91"/>
    <sheet state="hidden" name="2025 Expences - 05162025" sheetId="88" r:id="rId92"/>
    <sheet state="hidden" name="2025 Expences - 05302025" sheetId="89" r:id="rId93"/>
    <sheet state="hidden" name="2025 Expences - 06132025" sheetId="90" r:id="rId94"/>
    <sheet state="hidden" name="2025 Expences - 06272025" sheetId="91" r:id="rId95"/>
    <sheet state="hidden" name="2025 Expences - 07112025" sheetId="92" r:id="rId96"/>
    <sheet state="hidden" name="2025 Expences - 07252025" sheetId="93" r:id="rId97"/>
    <sheet state="hidden" name="2025 Expences - 08082025" sheetId="94" r:id="rId98"/>
    <sheet state="hidden" name="2025 Expences - 08222025" sheetId="95" r:id="rId99"/>
    <sheet state="hidden" name="2025 Expences - 09052025" sheetId="96" r:id="rId100"/>
    <sheet state="hidden" name="2025 Expences - 09192025" sheetId="97" r:id="rId101"/>
    <sheet state="hidden" name="2025 Expences - 10032025" sheetId="98" r:id="rId102"/>
    <sheet state="hidden" name="2025 Expences - 10172025" sheetId="99" r:id="rId103"/>
    <sheet state="hidden" name="2025 Expences - 10312025" sheetId="100" r:id="rId104"/>
    <sheet state="hidden" name="2025 Expences - 11142025" sheetId="101" r:id="rId105"/>
    <sheet state="visible" name="01) BudgetBill Breakdown" sheetId="102" r:id="rId106"/>
    <sheet state="visible" name="Print Report" sheetId="103" r:id="rId107"/>
    <sheet state="visible" name="Credit Card Breakdown" sheetId="104" r:id="rId108"/>
    <sheet state="hidden" name="2025 Expences - 11282025" sheetId="105" r:id="rId109"/>
    <sheet state="hidden" name="2025 Expences - 12122025" sheetId="106" r:id="rId110"/>
    <sheet state="hidden" name="2025 Expences - 12262025" sheetId="107" r:id="rId111"/>
    <sheet state="hidden" name="2026 Expences - 01092026" sheetId="108" r:id="rId112"/>
    <sheet state="hidden" name="2026 Expences - 01232026" sheetId="109" r:id="rId113"/>
    <sheet state="hidden" name="2026 Expences - 02062026" sheetId="110" r:id="rId114"/>
    <sheet state="hidden" name="2026 Expences - 02202026" sheetId="111" r:id="rId115"/>
    <sheet state="visible" name="2026 Expences - 03062026" sheetId="112" r:id="rId116"/>
    <sheet state="visible" name="2026 Expences - 03202026" sheetId="113" r:id="rId117"/>
    <sheet state="hidden" name="Expences 2025 Compilation" sheetId="114" r:id="rId118"/>
    <sheet state="hidden" name="Expences 2025 Breakdown" sheetId="115" r:id="rId119"/>
  </sheets>
  <definedNames>
    <definedName name="AU_TZ">#REF!</definedName>
  </definedNames>
  <calcPr/>
  <pivotCaches>
    <pivotCache cacheId="0" r:id="rId120"/>
  </pivotCaches>
</workbook>
</file>

<file path=xl/sharedStrings.xml><?xml version="1.0" encoding="utf-8"?>
<sst xmlns="http://schemas.openxmlformats.org/spreadsheetml/2006/main" count="9621" uniqueCount="1169">
  <si>
    <t>Bill</t>
  </si>
  <si>
    <t>Instatution</t>
  </si>
  <si>
    <t>Cost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</si>
  <si>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</si>
  <si>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</si>
  <si>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</si>
  <si>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</si>
  <si>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</si>
  <si>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</si>
  <si>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</si>
  <si>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</si>
  <si>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Subscription - Video</t>
  </si>
  <si>
    <t>Amazon Priome</t>
  </si>
  <si>
    <t>Planet Fitness</t>
  </si>
  <si>
    <t>US Cellular</t>
  </si>
  <si>
    <t>WPS (Gas Bill)</t>
  </si>
  <si>
    <t>WPS</t>
  </si>
  <si>
    <t>Crunchyroll</t>
  </si>
  <si>
    <t>XFinity</t>
  </si>
  <si>
    <t>MPU (Electric Bill)</t>
  </si>
  <si>
    <t>MPU</t>
  </si>
  <si>
    <t>Maintenance</t>
  </si>
  <si>
    <t>GitHub</t>
  </si>
  <si>
    <t>Car Insurance</t>
  </si>
  <si>
    <t>Geico</t>
  </si>
  <si>
    <t>Renter's Insurance</t>
  </si>
  <si>
    <t>Assurant</t>
  </si>
  <si>
    <t>Credit Card</t>
  </si>
  <si>
    <t>Mission Lane</t>
  </si>
  <si>
    <t>Amazon</t>
  </si>
  <si>
    <t>Rent</t>
  </si>
  <si>
    <t>Chad Mrotek</t>
  </si>
  <si>
    <t>Rent (Water)</t>
  </si>
  <si>
    <t>Car Payment</t>
  </si>
  <si>
    <t>Bridgecrest</t>
  </si>
  <si>
    <t>Medication</t>
  </si>
  <si>
    <t>Hims</t>
  </si>
  <si>
    <t>Direct Witdrawl Bills</t>
  </si>
  <si>
    <t>Cost (BiWeekly)</t>
  </si>
  <si>
    <t>Remaining Cost</t>
  </si>
  <si>
    <t>Remaining Payments</t>
  </si>
  <si>
    <t>MDG</t>
  </si>
  <si>
    <t>Above Lending</t>
  </si>
  <si>
    <t>Active</t>
  </si>
  <si>
    <t>Catagory</t>
  </si>
  <si>
    <t>Keyword</t>
  </si>
  <si>
    <t>Bill Type</t>
  </si>
  <si>
    <t>Last Pay Date</t>
  </si>
  <si>
    <t>Due Date</t>
  </si>
  <si>
    <t>Amount</t>
  </si>
  <si>
    <t>Month Set</t>
  </si>
  <si>
    <t>30 Day</t>
  </si>
  <si>
    <t>Credit Cards</t>
  </si>
  <si>
    <t>Lowes</t>
  </si>
  <si>
    <t>Care Credit</t>
  </si>
  <si>
    <t>Date</t>
  </si>
  <si>
    <t>Payment</t>
  </si>
  <si>
    <t>Income: Paycheck</t>
  </si>
  <si>
    <t>Income: Tax Return</t>
  </si>
  <si>
    <t>Updated Date:</t>
  </si>
  <si>
    <t>Column 1</t>
  </si>
  <si>
    <t>Debt</t>
  </si>
  <si>
    <t>Montly Payment</t>
  </si>
  <si>
    <t>Web Link</t>
  </si>
  <si>
    <t>Ref.</t>
  </si>
  <si>
    <t>Left</t>
  </si>
  <si>
    <t>Due</t>
  </si>
  <si>
    <t>Total</t>
  </si>
  <si>
    <t>Frequency</t>
  </si>
  <si>
    <t>Term</t>
  </si>
  <si>
    <t>Remaining</t>
  </si>
  <si>
    <t>First</t>
  </si>
  <si>
    <t>Final</t>
  </si>
  <si>
    <t>APR</t>
  </si>
  <si>
    <t>Bi-Weekly</t>
  </si>
  <si>
    <t>Car Loan</t>
  </si>
  <si>
    <t>Genisys</t>
  </si>
  <si>
    <t>Monthly</t>
  </si>
  <si>
    <t>Amazon Credit Card</t>
  </si>
  <si>
    <t>Mission Lane Credit Card</t>
  </si>
  <si>
    <t>Lowes (Washer / Dryer)</t>
  </si>
  <si>
    <t>Lowes (Loan)</t>
  </si>
  <si>
    <t>Lowes Credit Card</t>
  </si>
  <si>
    <t>Lowes (Credit)</t>
  </si>
  <si>
    <t>Affirm # 1</t>
  </si>
  <si>
    <t>Affirm 1</t>
  </si>
  <si>
    <t>Affirm # 2</t>
  </si>
  <si>
    <t>Affirm 2</t>
  </si>
  <si>
    <t>Affirm # 3</t>
  </si>
  <si>
    <t>Affirm 3</t>
  </si>
  <si>
    <t>Affirm # 4</t>
  </si>
  <si>
    <t>Affirm 4</t>
  </si>
  <si>
    <t>Affirm # 5</t>
  </si>
  <si>
    <t>Affirm 5</t>
  </si>
  <si>
    <t>Aurora Collection 1</t>
  </si>
  <si>
    <t>EvokePay</t>
  </si>
  <si>
    <t>Aurora Collection 2</t>
  </si>
  <si>
    <t>Call 1-800-215-8756</t>
  </si>
  <si>
    <t>Milestone Credit Card</t>
  </si>
  <si>
    <t>Credit Corp</t>
  </si>
  <si>
    <t>Total Amount</t>
  </si>
  <si>
    <t>Total Monthly Payment</t>
  </si>
  <si>
    <t>Tax</t>
  </si>
  <si>
    <t>Item</t>
  </si>
  <si>
    <t>Isle</t>
  </si>
  <si>
    <t>Category</t>
  </si>
  <si>
    <t>Cost of One</t>
  </si>
  <si>
    <t>Total Cost</t>
  </si>
  <si>
    <t>Milk</t>
  </si>
  <si>
    <t>A-23</t>
  </si>
  <si>
    <t>Groceries</t>
  </si>
  <si>
    <t>Toilet Bowl Cleaner</t>
  </si>
  <si>
    <t>J-11</t>
  </si>
  <si>
    <t>Bathroom</t>
  </si>
  <si>
    <t>Hand Soap</t>
  </si>
  <si>
    <t>G-16</t>
  </si>
  <si>
    <t>Toilet Paper</t>
  </si>
  <si>
    <t>J-07</t>
  </si>
  <si>
    <t>Pop Tarts</t>
  </si>
  <si>
    <t>A-08</t>
  </si>
  <si>
    <t>Zebra Cakes</t>
  </si>
  <si>
    <t>A-06</t>
  </si>
  <si>
    <t>Groceries (Lunch)</t>
  </si>
  <si>
    <t>Oreos</t>
  </si>
  <si>
    <t>A-18</t>
  </si>
  <si>
    <t>Soda</t>
  </si>
  <si>
    <t>A-20</t>
  </si>
  <si>
    <t>Pizza</t>
  </si>
  <si>
    <t>A-04</t>
  </si>
  <si>
    <t>Nutter Butters</t>
  </si>
  <si>
    <t>Hydroxizine</t>
  </si>
  <si>
    <t>CVS</t>
  </si>
  <si>
    <t>Medical</t>
  </si>
  <si>
    <t>Total Cost:</t>
  </si>
  <si>
    <t>Remaining Balance:</t>
  </si>
  <si>
    <t>DROPDOWN</t>
  </si>
  <si>
    <t>Income</t>
  </si>
  <si>
    <t>2024 YTD Amount</t>
  </si>
  <si>
    <t>Income: Lottery</t>
  </si>
  <si>
    <t>Income: Other</t>
  </si>
  <si>
    <t>Expence</t>
  </si>
  <si>
    <t>YTD Cost</t>
  </si>
  <si>
    <t>Percentile</t>
  </si>
  <si>
    <t>Monthly Avg.</t>
  </si>
  <si>
    <t>Cigarettes</t>
  </si>
  <si>
    <t>Gas</t>
  </si>
  <si>
    <t>Entertainment</t>
  </si>
  <si>
    <t>Vehicle</t>
  </si>
  <si>
    <t>Subscription - Game</t>
  </si>
  <si>
    <t>Holiday Gifts</t>
  </si>
  <si>
    <t>Haircut</t>
  </si>
  <si>
    <t>Month + Day</t>
  </si>
  <si>
    <t>Current Month</t>
  </si>
  <si>
    <t>Current Day</t>
  </si>
  <si>
    <t>Last Day</t>
  </si>
  <si>
    <t>Year</t>
  </si>
  <si>
    <t>YTD Total Spent</t>
  </si>
  <si>
    <t>YTD Total Earned</t>
  </si>
  <si>
    <t>Difference</t>
  </si>
  <si>
    <t>% Profit</t>
  </si>
  <si>
    <t>Possible Monthly Savings</t>
  </si>
  <si>
    <t>* Paycheck YTD is Gross not Net</t>
  </si>
  <si>
    <t>Description</t>
  </si>
  <si>
    <t>Extra</t>
  </si>
  <si>
    <t>Cash Down/July Rent</t>
  </si>
  <si>
    <t>Total Rent Paid :</t>
  </si>
  <si>
    <t>Remaining July Rent</t>
  </si>
  <si>
    <t>Total Water Paid :</t>
  </si>
  <si>
    <t>1st Half August</t>
  </si>
  <si>
    <t>1/4 Sec. Dep ($223.75)</t>
  </si>
  <si>
    <t>Security Deposit :</t>
  </si>
  <si>
    <t>2nd Half August</t>
  </si>
  <si>
    <t>1st Half September</t>
  </si>
  <si>
    <t>2nd Half September</t>
  </si>
  <si>
    <t>1st Half October</t>
  </si>
  <si>
    <t>July Water ($29.88)</t>
  </si>
  <si>
    <t>2nd Half October</t>
  </si>
  <si>
    <t>Only Rent</t>
  </si>
  <si>
    <t>1st Half November</t>
  </si>
  <si>
    <t>2nd Half November</t>
  </si>
  <si>
    <t>August Water ($28.80)</t>
  </si>
  <si>
    <t>1st Half December</t>
  </si>
  <si>
    <t>September Water ($34.81)</t>
  </si>
  <si>
    <t>2nd Half December</t>
  </si>
  <si>
    <t>1st Half January</t>
  </si>
  <si>
    <t>October Water ($24.81)</t>
  </si>
  <si>
    <t>2nd Half January</t>
  </si>
  <si>
    <t>Water Only</t>
  </si>
  <si>
    <t>November Water ($42.62)</t>
  </si>
  <si>
    <t>February Rent</t>
  </si>
  <si>
    <t>December Water ($28.10)</t>
  </si>
  <si>
    <t>March Rent</t>
  </si>
  <si>
    <t>January Water ($24.54)</t>
  </si>
  <si>
    <t>April Rent</t>
  </si>
  <si>
    <t>February Water ($52.52)</t>
  </si>
  <si>
    <t>May Rent</t>
  </si>
  <si>
    <t>March Water</t>
  </si>
  <si>
    <t>1st Half June</t>
  </si>
  <si>
    <t>2nd Half June</t>
  </si>
  <si>
    <t>April Water</t>
  </si>
  <si>
    <t>1st Half July</t>
  </si>
  <si>
    <t>2nd Half July</t>
  </si>
  <si>
    <t>May Water</t>
  </si>
  <si>
    <t>End of 1 Year Lease</t>
  </si>
  <si>
    <t>NOTHING</t>
  </si>
  <si>
    <t>June Water</t>
  </si>
  <si>
    <t>July Water</t>
  </si>
  <si>
    <t>August Water</t>
  </si>
  <si>
    <t>September Water</t>
  </si>
  <si>
    <t>October Water</t>
  </si>
  <si>
    <t>November Water</t>
  </si>
  <si>
    <t>WATER ONLY</t>
  </si>
  <si>
    <t>Rate</t>
  </si>
  <si>
    <t>Hours</t>
  </si>
  <si>
    <t>Earned</t>
  </si>
  <si>
    <t>Taxes</t>
  </si>
  <si>
    <t>%</t>
  </si>
  <si>
    <t>Week 1</t>
  </si>
  <si>
    <t>Normal Time</t>
  </si>
  <si>
    <t>Federal</t>
  </si>
  <si>
    <t>Sunday</t>
  </si>
  <si>
    <t>Monday</t>
  </si>
  <si>
    <t>Tuesday</t>
  </si>
  <si>
    <t>Wednesday</t>
  </si>
  <si>
    <t>Thursday</t>
  </si>
  <si>
    <t>Friday</t>
  </si>
  <si>
    <t>Saturday</t>
  </si>
  <si>
    <t>Shift Premium</t>
  </si>
  <si>
    <t>Social Security</t>
  </si>
  <si>
    <t xml:space="preserve">Date: </t>
  </si>
  <si>
    <t>Overtime</t>
  </si>
  <si>
    <t>Medicare</t>
  </si>
  <si>
    <t xml:space="preserve">Hours: </t>
  </si>
  <si>
    <t>Total Earned :</t>
  </si>
  <si>
    <t>WI State</t>
  </si>
  <si>
    <t xml:space="preserve">Total Hours: </t>
  </si>
  <si>
    <t>Taxable Income :</t>
  </si>
  <si>
    <t>Total Taxes</t>
  </si>
  <si>
    <t xml:space="preserve">Total O.T.: </t>
  </si>
  <si>
    <t>Tax Rate</t>
  </si>
  <si>
    <t>Benefits</t>
  </si>
  <si>
    <t>Week 2</t>
  </si>
  <si>
    <t>Add Vision</t>
  </si>
  <si>
    <t>Flex</t>
  </si>
  <si>
    <t>Take Home</t>
  </si>
  <si>
    <t>Life &amp; Disability</t>
  </si>
  <si>
    <t>Seos 4000</t>
  </si>
  <si>
    <t>Sing Dental</t>
  </si>
  <si>
    <t>401K</t>
  </si>
  <si>
    <t>Additional Life</t>
  </si>
  <si>
    <t>Total Benefits</t>
  </si>
  <si>
    <t>Non Tax Benefits</t>
  </si>
  <si>
    <t>Benefit %</t>
  </si>
  <si>
    <t>Per Day</t>
  </si>
  <si>
    <t>Days Left</t>
  </si>
  <si>
    <t>Months Left</t>
  </si>
  <si>
    <t>Refill Date</t>
  </si>
  <si>
    <t>Venlafaxine</t>
  </si>
  <si>
    <t>Vyvanse</t>
  </si>
  <si>
    <t>Hydroxyzine</t>
  </si>
  <si>
    <t>Prazosin</t>
  </si>
  <si>
    <t>Omeprazole</t>
  </si>
  <si>
    <t>Diphenhydramine</t>
  </si>
  <si>
    <t>MTM Application Time Card - John Koll</t>
  </si>
  <si>
    <t>Date Range - 12/04/2023 to 12/10/2023</t>
  </si>
  <si>
    <t>Start</t>
  </si>
  <si>
    <t>Stop</t>
  </si>
  <si>
    <t>Worked On</t>
  </si>
  <si>
    <r>
      <t xml:space="preserve">
</t>
    </r>
    <r>
      <rPr>
        <rFont val="Calibri"/>
        <b/>
        <color rgb="FF351C75"/>
        <sz val="10.0"/>
        <u/>
      </rPr>
      <t>Started</t>
    </r>
    <r>
      <rPr>
        <rFont val="Calibri"/>
        <color rgb="FF351C75"/>
        <sz val="10.0"/>
      </rPr>
      <t xml:space="preserve">: Main Screen UI Design &amp; Coding
</t>
    </r>
  </si>
  <si>
    <r>
      <t xml:space="preserve">
</t>
    </r>
    <r>
      <rPr>
        <rFont val="Calibri"/>
        <b/>
        <color rgb="FF351C75"/>
        <sz val="10.0"/>
        <u/>
      </rPr>
      <t>Started</t>
    </r>
    <r>
      <rPr>
        <rFont val="Calibri"/>
        <color rgb="FF351C75"/>
        <sz val="10.0"/>
      </rPr>
      <t xml:space="preserve">: Waitlist Component Design &amp; Coding
</t>
    </r>
    <r>
      <rPr>
        <rFont val="Calibri"/>
        <b/>
        <color rgb="FF351C75"/>
        <sz val="10.0"/>
        <u/>
      </rPr>
      <t>Continued</t>
    </r>
    <r>
      <rPr>
        <rFont val="Calibri"/>
        <color rgb="FF351C75"/>
        <sz val="10.0"/>
      </rPr>
      <t xml:space="preserve">: Main Screen UI Design &amp; Coding
</t>
    </r>
  </si>
  <si>
    <r>
      <t xml:space="preserve">
</t>
    </r>
    <r>
      <rPr>
        <rFont val="Calibri"/>
        <b/>
        <color rgb="FF351C75"/>
        <sz val="10.0"/>
        <u/>
      </rPr>
      <t>Started</t>
    </r>
    <r>
      <rPr>
        <rFont val="Calibri"/>
        <color rgb="FF351C75"/>
        <sz val="10.0"/>
      </rPr>
      <t xml:space="preserve">: Waitlist Request-Bar Component Design and Coding
</t>
    </r>
    <r>
      <rPr>
        <rFont val="Calibri"/>
        <b/>
        <color rgb="FF351C75"/>
        <sz val="10.0"/>
        <u/>
      </rPr>
      <t>Started</t>
    </r>
    <r>
      <rPr>
        <rFont val="Calibri"/>
        <color rgb="FF351C75"/>
        <sz val="10.0"/>
      </rPr>
      <t xml:space="preserve">: Waitlist Side-Bar Component Design and Coding
</t>
    </r>
    <r>
      <rPr>
        <rFont val="Calibri"/>
        <b/>
        <color rgb="FF351C75"/>
        <sz val="10.0"/>
        <u/>
      </rPr>
      <t>Continued</t>
    </r>
    <r>
      <rPr>
        <rFont val="Calibri"/>
        <color rgb="FF351C75"/>
        <sz val="10.0"/>
      </rPr>
      <t xml:space="preserve">: Main Screen UI Design and Coding
</t>
    </r>
    <r>
      <rPr>
        <rFont val="Calibri"/>
        <b/>
        <color rgb="FF351C75"/>
        <sz val="10.0"/>
        <u/>
      </rPr>
      <t>Continued</t>
    </r>
    <r>
      <rPr>
        <rFont val="Calibri"/>
        <color rgb="FF351C75"/>
        <sz val="10.0"/>
      </rPr>
      <t xml:space="preserve">: Waitlist Component Design and Coding
</t>
    </r>
  </si>
  <si>
    <r>
      <t xml:space="preserve">
</t>
    </r>
    <r>
      <rPr>
        <rFont val="Calibri"/>
        <b/>
        <color rgb="FF351C75"/>
        <sz val="10.0"/>
        <u/>
      </rPr>
      <t>Started</t>
    </r>
    <r>
      <rPr>
        <rFont val="Calibri"/>
        <color rgb="FF351C75"/>
        <sz val="10.0"/>
      </rPr>
      <t xml:space="preserve">: Waitlist Side-Bar Component Design and Coding
</t>
    </r>
    <r>
      <rPr>
        <rFont val="Calibri"/>
        <b/>
        <color rgb="FF351C75"/>
        <sz val="10.0"/>
        <u/>
      </rPr>
      <t>Continued</t>
    </r>
    <r>
      <rPr>
        <rFont val="Calibri"/>
        <color rgb="FF351C75"/>
        <sz val="10.0"/>
      </rPr>
      <t xml:space="preserve">: Waitlist Component Design and Coding
</t>
    </r>
    <r>
      <rPr>
        <rFont val="Calibri"/>
        <b/>
        <color rgb="FF351C75"/>
        <sz val="10.0"/>
        <u/>
      </rPr>
      <t>Created</t>
    </r>
    <r>
      <rPr>
        <rFont val="Calibri"/>
        <color rgb="FF351C75"/>
        <sz val="10.0"/>
      </rPr>
      <t xml:space="preserve">: This Spreadsheet
</t>
    </r>
  </si>
  <si>
    <r>
      <rPr>
        <rFont val="Calibri"/>
        <color rgb="FF351C75"/>
        <sz val="10.0"/>
      </rPr>
      <t xml:space="preserve">
</t>
    </r>
    <r>
      <rPr>
        <rFont val="Calibri"/>
        <b/>
        <color rgb="FF351C75"/>
        <sz val="10.0"/>
        <u/>
      </rPr>
      <t>Continued</t>
    </r>
    <r>
      <rPr>
        <rFont val="Calibri"/>
        <color rgb="FF351C75"/>
        <sz val="10.0"/>
      </rPr>
      <t>: Coding Waitlist viewer component.</t>
    </r>
    <r>
      <rPr>
        <rFont val="Calibri"/>
        <b/>
        <color rgb="FF351C75"/>
        <sz val="10.0"/>
        <u/>
      </rPr>
      <t xml:space="preserve">
</t>
    </r>
  </si>
  <si>
    <r>
      <rPr>
        <rFont val="Calibri"/>
        <b/>
        <color rgb="FF351C75"/>
      </rPr>
      <t>Total time worked</t>
    </r>
    <r>
      <rPr>
        <rFont val="Calibri"/>
        <b val="0"/>
        <color rgb="FF351C75"/>
      </rPr>
      <t>:</t>
    </r>
  </si>
  <si>
    <t>Period</t>
  </si>
  <si>
    <t>Monthly Payment</t>
  </si>
  <si>
    <t>Interest Payment</t>
  </si>
  <si>
    <t>Principal Payment</t>
  </si>
  <si>
    <t>Loan Balance</t>
  </si>
  <si>
    <t>Principal amount</t>
  </si>
  <si>
    <t>Interest Rate</t>
  </si>
  <si>
    <t>Term (in years)</t>
  </si>
  <si>
    <t>Starting Date</t>
  </si>
  <si>
    <t>Pay More</t>
  </si>
  <si>
    <t>Months Remaining</t>
  </si>
  <si>
    <t>Months Total</t>
  </si>
  <si>
    <t>Percent Complete</t>
  </si>
  <si>
    <t>Expence Catagories</t>
  </si>
  <si>
    <t>Shopping Catagories</t>
  </si>
  <si>
    <t>Current Time</t>
  </si>
  <si>
    <t>Current Date</t>
  </si>
  <si>
    <t>Living Room</t>
  </si>
  <si>
    <t>Kitchen</t>
  </si>
  <si>
    <t>Bedroom</t>
  </si>
  <si>
    <t>Cleaning Supplies</t>
  </si>
  <si>
    <t>Outdoors</t>
  </si>
  <si>
    <t>Other</t>
  </si>
  <si>
    <t>Office</t>
  </si>
  <si>
    <r>
      <rPr>
        <rFont val="Arial"/>
        <b/>
        <color rgb="FF000000"/>
        <sz val="12.0"/>
        <u/>
      </rPr>
      <t xml:space="preserve">Affirm Payoff Schedule / Phone Number to Call : </t>
    </r>
    <r>
      <rPr>
        <rFont val="Arial"/>
        <b/>
        <color theme="5"/>
        <sz val="12.0"/>
        <u/>
      </rPr>
      <t>1-855-423-3729</t>
    </r>
  </si>
  <si>
    <t>Affirm</t>
  </si>
  <si>
    <t>Loan Code</t>
  </si>
  <si>
    <t>Total Owed</t>
  </si>
  <si>
    <t>Percentage</t>
  </si>
  <si>
    <t>WalMart 1</t>
  </si>
  <si>
    <t>WalMart 1-</t>
  </si>
  <si>
    <t>40M4-D7QC</t>
  </si>
  <si>
    <t>WalMart 2</t>
  </si>
  <si>
    <t>WalMart 2-</t>
  </si>
  <si>
    <t>3DXV-RNTY</t>
  </si>
  <si>
    <t>NewEgg</t>
  </si>
  <si>
    <t>NewEgg-</t>
  </si>
  <si>
    <t>4WY1-RWEJ</t>
  </si>
  <si>
    <t>WalMart 3</t>
  </si>
  <si>
    <t>WalMart 3-</t>
  </si>
  <si>
    <t>4BY2-JGPS</t>
  </si>
  <si>
    <t>WalMart 4</t>
  </si>
  <si>
    <t>WalMart 4-</t>
  </si>
  <si>
    <t>QUNW-WR5S</t>
  </si>
  <si>
    <t>Total :</t>
  </si>
  <si>
    <t>Remaining :</t>
  </si>
  <si>
    <t>Paid :</t>
  </si>
  <si>
    <t>Per Month</t>
  </si>
  <si>
    <t>Per Paycheck</t>
  </si>
  <si>
    <t>Skipped</t>
  </si>
  <si>
    <t>TOTAL</t>
  </si>
  <si>
    <t>Paid</t>
  </si>
  <si>
    <t>Updated : 02/23/2023</t>
  </si>
  <si>
    <r>
      <rPr>
        <rFont val="Arial"/>
        <b/>
        <color rgb="FF000000"/>
        <sz val="12.0"/>
        <u/>
      </rPr>
      <t xml:space="preserve">Affirm Payoff Schedule / Phone Number to Call : </t>
    </r>
    <r>
      <rPr>
        <rFont val="Arial"/>
        <b/>
        <color theme="5"/>
        <sz val="12.0"/>
        <u/>
      </rPr>
      <t>1-855-423-3729</t>
    </r>
  </si>
  <si>
    <t>16/25</t>
  </si>
  <si>
    <t>22/25</t>
  </si>
  <si>
    <t>17/25</t>
  </si>
  <si>
    <t>23/25</t>
  </si>
  <si>
    <t>18/25</t>
  </si>
  <si>
    <t>24/25</t>
  </si>
  <si>
    <t>13/25</t>
  </si>
  <si>
    <t>19/25</t>
  </si>
  <si>
    <t>14/25</t>
  </si>
  <si>
    <t>20/25</t>
  </si>
  <si>
    <t>15/25</t>
  </si>
  <si>
    <t>21/25</t>
  </si>
  <si>
    <t>Bills</t>
  </si>
  <si>
    <t>Pay Date</t>
  </si>
  <si>
    <t>Minimum Due</t>
  </si>
  <si>
    <t>Remaining / Notes</t>
  </si>
  <si>
    <t>Check Balance</t>
  </si>
  <si>
    <t>Checking Balance</t>
  </si>
  <si>
    <t>Paycheck MTM</t>
  </si>
  <si>
    <t>N/A</t>
  </si>
  <si>
    <t>Half Rent</t>
  </si>
  <si>
    <t>Rent - 1st Half December + Water</t>
  </si>
  <si>
    <t>US Cellular - Bill</t>
  </si>
  <si>
    <t>Early Pay</t>
  </si>
  <si>
    <t>US Cellular - Phone</t>
  </si>
  <si>
    <t>Payment 23 / 30</t>
  </si>
  <si>
    <t>Affirm (Walmart - $1336.14)</t>
  </si>
  <si>
    <t xml:space="preserve">Affirm (Walmart - $1328.18) </t>
  </si>
  <si>
    <t>Affirm (Walmart - $264.22)</t>
  </si>
  <si>
    <t>Affirm (Walmart - $151.27)</t>
  </si>
  <si>
    <t>11/04/2022 - 11/17/2022</t>
  </si>
  <si>
    <t xml:space="preserve">Extra Money Left Over : </t>
  </si>
  <si>
    <t>Rent - 2nd Half December</t>
  </si>
  <si>
    <t>November Car Payment</t>
  </si>
  <si>
    <t>WPS - Gas</t>
  </si>
  <si>
    <t>Affirm (NewEgg - $566.65)</t>
  </si>
  <si>
    <t>11/18/2022 - 12/01/2022</t>
  </si>
  <si>
    <t> $ 0.18 </t>
  </si>
  <si>
    <t>Rent - 1st Half January + Water</t>
  </si>
  <si>
    <t>MPU - Electric</t>
  </si>
  <si>
    <t>12/02/2022 - 12/15/2022</t>
  </si>
  <si>
    <t>Rent - 2nd Half January</t>
  </si>
  <si>
    <t>Payment 24 / 30</t>
  </si>
  <si>
    <t>December Car Payment</t>
  </si>
  <si>
    <t>12/16/2022 - 12/29/2022</t>
  </si>
  <si>
    <t> $ 0.63 </t>
  </si>
  <si>
    <t>Rent Paid - Just Water</t>
  </si>
  <si>
    <t>12/30/2022 - 1/13/2022</t>
  </si>
  <si>
    <t>Withdrawl Date</t>
  </si>
  <si>
    <t>RECIEVED</t>
  </si>
  <si>
    <t>Vyvanse / Prozasin Refills</t>
  </si>
  <si>
    <t>Oil Change</t>
  </si>
  <si>
    <t>Phone Screen Repair</t>
  </si>
  <si>
    <t>Half January Payment</t>
  </si>
  <si>
    <t>1/13/2023 - 1/26/2023</t>
  </si>
  <si>
    <t>Tax Return (State)</t>
  </si>
  <si>
    <t>State Tax Return</t>
  </si>
  <si>
    <t>Affirm Payments</t>
  </si>
  <si>
    <t>2nd Half January Payment</t>
  </si>
  <si>
    <t>(Includes HIDive Sub)</t>
  </si>
  <si>
    <t>1/27/2023 - 2/09/2023</t>
  </si>
  <si>
    <t>Oil Change / Cabin Filter / Engine Cleaning</t>
  </si>
  <si>
    <t>2/10/2023 - 2/23/2023</t>
  </si>
  <si>
    <t>Affirm Payments (Skip)</t>
  </si>
  <si>
    <t>Water Included</t>
  </si>
  <si>
    <t>2/24/2023 - 3/09/2023</t>
  </si>
  <si>
    <t> $ 2.15 </t>
  </si>
  <si>
    <t>3/10/2023 - 3/23/2023</t>
  </si>
  <si>
    <t>Includes $52.52 Water Bill</t>
  </si>
  <si>
    <t>3/24/2023 - 4/6/2023</t>
  </si>
  <si>
    <t>4/7/2023 - 4/20/2023</t>
  </si>
  <si>
    <t>Autopay : Paid Early</t>
  </si>
  <si>
    <t>Water : $31.80</t>
  </si>
  <si>
    <t>Paid Via Bank</t>
  </si>
  <si>
    <t>Autopay</t>
  </si>
  <si>
    <t>4/21/2023 - 5/4/2023</t>
  </si>
  <si>
    <t>5/5/2023 - 5/18/2023</t>
  </si>
  <si>
    <t>5/19/2023 - 6/1/2023</t>
  </si>
  <si>
    <t>PAID</t>
  </si>
  <si>
    <t>PAID (Includes Water)</t>
  </si>
  <si>
    <t>6/2/2023 - 6/15/2023</t>
  </si>
  <si>
    <t> $ 9.60 </t>
  </si>
  <si>
    <t>Beyond Finance Return</t>
  </si>
  <si>
    <t>6/16/2023 - 6/29/2023</t>
  </si>
  <si>
    <t>6/30/2023 - 7/13/2023</t>
  </si>
  <si>
    <t>Paid in Full</t>
  </si>
  <si>
    <t>XBox Game-Pass</t>
  </si>
  <si>
    <t>7/14/2023 - 7/27/2023</t>
  </si>
  <si>
    <t>Pay Next Check (104.01)</t>
  </si>
  <si>
    <t>Pay Next Check (66.22)</t>
  </si>
  <si>
    <t>Pay Next Check (80.75)</t>
  </si>
  <si>
    <t>7/28/2023 - 8/10/2023</t>
  </si>
  <si>
    <t>PENDING</t>
  </si>
  <si>
    <t>XBox Game-Pass - Inactive</t>
  </si>
  <si>
    <t>Paid In Full</t>
  </si>
  <si>
    <t>8/11/2023 - 8/24/2023</t>
  </si>
  <si>
    <t>Estimate</t>
  </si>
  <si>
    <t>8/25/2023 - 9/07/2023</t>
  </si>
  <si>
    <t> $ 0.97 </t>
  </si>
  <si>
    <t>PAID (Mission Lane)</t>
  </si>
  <si>
    <t>9/08/2023 - 9/21/2023</t>
  </si>
  <si>
    <t>9/22/2023 - 10/05/2023</t>
  </si>
  <si>
    <t xml:space="preserve">
</t>
  </si>
  <si>
    <t>10/06/2023 - 10/19/2023</t>
  </si>
  <si>
    <t>10/20/2023 - 11/02/2023</t>
  </si>
  <si>
    <t>NO CHARGE THIS MONTH</t>
  </si>
  <si>
    <t>11/03/2023 - 11/16/2023</t>
  </si>
  <si>
    <t>PAID - MDG</t>
  </si>
  <si>
    <t>PAID - World of Warcraft</t>
  </si>
  <si>
    <t>11/17/2023 - 11/30/2023</t>
  </si>
  <si>
    <t>PAID - Funimation</t>
  </si>
  <si>
    <t>PAID - Subscription - Video</t>
  </si>
  <si>
    <t>PAID - Nexus Mods</t>
  </si>
  <si>
    <t>$17.30 Credit</t>
  </si>
  <si>
    <t>12/01/2023 - 12/14/2023</t>
  </si>
  <si>
    <t>PAID - XBOX LIVE</t>
  </si>
  <si>
    <t>PAID - AMAZON</t>
  </si>
  <si>
    <t>PAID - MISSION LANE</t>
  </si>
  <si>
    <t>12/15/2023 - 12/28/2023</t>
  </si>
  <si>
    <t>Plus $311 cash on hand</t>
  </si>
  <si>
    <t>Next Month, Balance of $17.30</t>
  </si>
  <si>
    <t>12/29/2023 - 1/11/2024</t>
  </si>
  <si>
    <r>
      <rPr>
        <rFont val="Calibri"/>
        <b/>
        <color theme="1"/>
      </rPr>
      <t xml:space="preserve">Extra Money Left Over :
</t>
    </r>
    <r>
      <rPr>
        <rFont val="Calibri"/>
        <b/>
        <i/>
        <color rgb="FFFF0000"/>
        <sz val="9.0"/>
      </rPr>
      <t>(Includes Cash on Hand)</t>
    </r>
  </si>
  <si>
    <t>2023 YTD Amount</t>
  </si>
  <si>
    <t>Expences for Paycheck 7/29/2022</t>
  </si>
  <si>
    <t>Notes</t>
  </si>
  <si>
    <t>Walmart</t>
  </si>
  <si>
    <t>Expence Grand Total</t>
  </si>
  <si>
    <t>Expences for Paycheck 8/12/2022</t>
  </si>
  <si>
    <t>Cash On Hand</t>
  </si>
  <si>
    <t>Change On Hand</t>
  </si>
  <si>
    <t>Payment for Parent's Back Padio</t>
  </si>
  <si>
    <t>Total (Not Including Purlple Items)</t>
  </si>
  <si>
    <t>Expences for Paycheck 8/26/2022</t>
  </si>
  <si>
    <t>Groceries / Other</t>
  </si>
  <si>
    <t>1.Harbor Freight ($3.39)  2.Steam ($56.27)  3.Wal-Mart ($112.82)</t>
  </si>
  <si>
    <t>1.Quik Trip ($25.07)</t>
  </si>
  <si>
    <t>1.Quik Trip ($7.02)</t>
  </si>
  <si>
    <t>Expences for Paycheck 9/9/2022</t>
  </si>
  <si>
    <t>Gift / Debit Cards On Hand</t>
  </si>
  <si>
    <t>Expences for Paycheck 9/23/2022</t>
  </si>
  <si>
    <t>Expences for Paycheck 10/7/2022</t>
  </si>
  <si>
    <t>Catagory Totals</t>
  </si>
  <si>
    <t>Walgreens</t>
  </si>
  <si>
    <t>Wal-Mart</t>
  </si>
  <si>
    <t>Steam</t>
  </si>
  <si>
    <t>Kwik-Trip</t>
  </si>
  <si>
    <t>Quik-Trip</t>
  </si>
  <si>
    <t>CVS Care Pass</t>
  </si>
  <si>
    <t>Great Clips</t>
  </si>
  <si>
    <t>Harbor Freight</t>
  </si>
  <si>
    <t>Goodwill</t>
  </si>
  <si>
    <t>Lotto</t>
  </si>
  <si>
    <t>Vending</t>
  </si>
  <si>
    <t>Kwik Trip</t>
  </si>
  <si>
    <t>Expences for Paycheck 11/18/2022</t>
  </si>
  <si>
    <t>Walmart (Shovel / Salt / Gloves)</t>
  </si>
  <si>
    <t>Stadia Return (Not sure How, but Free $)</t>
  </si>
  <si>
    <t>Kwik-Trip (2 Packs)</t>
  </si>
  <si>
    <t>Kwik-Trip (Coffee)</t>
  </si>
  <si>
    <t>Walmart (Groceries)</t>
  </si>
  <si>
    <t>Amazone Prime / HIDive</t>
  </si>
  <si>
    <t>Kwik-Trip (Cigarettes)</t>
  </si>
  <si>
    <t>CVS (Vyvanse)</t>
  </si>
  <si>
    <t>Expences for Paycheck 12/2/2022</t>
  </si>
  <si>
    <t>CVS Carepass</t>
  </si>
  <si>
    <t>CVS (Hydroxyzine Refill)</t>
  </si>
  <si>
    <r>
      <rPr>
        <color rgb="FF1155CC"/>
        <u/>
      </rPr>
      <t>Battle.net</t>
    </r>
    <r>
      <rPr>
        <color rgb="FF000000"/>
      </rPr>
      <t xml:space="preserve"> (WoW Sub)</t>
    </r>
  </si>
  <si>
    <t>Quik Trip</t>
  </si>
  <si>
    <t>Quik Trip (Coffee)</t>
  </si>
  <si>
    <t xml:space="preserve">Total : </t>
  </si>
  <si>
    <t>Expences for Paycheck 12/16/2022</t>
  </si>
  <si>
    <t>Vending Machine</t>
  </si>
  <si>
    <t>XMas Mom</t>
  </si>
  <si>
    <t>XMas Grandpa</t>
  </si>
  <si>
    <r>
      <rPr>
        <color rgb="FF1155CC"/>
        <u/>
      </rPr>
      <t>Battle.net</t>
    </r>
    <r>
      <rPr>
        <color rgb="FF000000"/>
      </rPr>
      <t xml:space="preserve"> (WoW Upgrade)</t>
    </r>
  </si>
  <si>
    <t>Scott's Vending</t>
  </si>
  <si>
    <t>Expences for Paycheck 12/30/2022</t>
  </si>
  <si>
    <t>Epic Games Store</t>
  </si>
  <si>
    <t>CVS (Venlafaxine)</t>
  </si>
  <si>
    <t>Citco</t>
  </si>
  <si>
    <t>Harbor-Freight</t>
  </si>
  <si>
    <t>Expences for Paycheck 1/13/2023</t>
  </si>
  <si>
    <t>Asurion Wireless (Phone Screen)</t>
  </si>
  <si>
    <t>Cash Withdrawl</t>
  </si>
  <si>
    <t>Catagory YTD Totals</t>
  </si>
  <si>
    <t>Wal-Greens</t>
  </si>
  <si>
    <t>Expences for Paycheck 1/27/2023</t>
  </si>
  <si>
    <t>Oculus Store</t>
  </si>
  <si>
    <t>Kwik-Trip (Doughnuts)</t>
  </si>
  <si>
    <t>Kwik-Trip (Gas + Car Wash)</t>
  </si>
  <si>
    <t>Average (02/26)</t>
  </si>
  <si>
    <t>Kwik-Trip (Car Wash - Wrong Code Used)</t>
  </si>
  <si>
    <t>Expences for Paycheck 2/10/2023</t>
  </si>
  <si>
    <t>Steam (Cyberpunk 2077)</t>
  </si>
  <si>
    <t>Average (03/26)</t>
  </si>
  <si>
    <t>Mega (Download Service)</t>
  </si>
  <si>
    <t>US Cellular (Tablet Tax)</t>
  </si>
  <si>
    <t>Amazon (S8+ Case)</t>
  </si>
  <si>
    <t>Game Stop (PS5 Controler)</t>
  </si>
  <si>
    <t>Cash Withdrawl (Laundry)</t>
  </si>
  <si>
    <t>Smart Style (Haircut)</t>
  </si>
  <si>
    <t>Good Will</t>
  </si>
  <si>
    <t>CVS (Anxiety Meds)</t>
  </si>
  <si>
    <t>Oil Change (Oil, Cabin Filter, Engine Clean)</t>
  </si>
  <si>
    <t>Expences for Paycheck 2/24/2023</t>
  </si>
  <si>
    <t>CVS (Prozasin)</t>
  </si>
  <si>
    <t>Albion Online</t>
  </si>
  <si>
    <t>Average (04/26)</t>
  </si>
  <si>
    <t>Expences for Paycheck 3/10/2023</t>
  </si>
  <si>
    <t>Steam (Game)</t>
  </si>
  <si>
    <t>BP Gas Station</t>
  </si>
  <si>
    <t>Average (05/26)</t>
  </si>
  <si>
    <t>Expences for Paycheck 3/24/2023</t>
  </si>
  <si>
    <t>CVS Pharmacy (Vyvanse, Venlafaxine, Minipress)</t>
  </si>
  <si>
    <t>Citgo</t>
  </si>
  <si>
    <t>Average (06/26)</t>
  </si>
  <si>
    <t>Expences for Paycheck 4/07/2023</t>
  </si>
  <si>
    <t>McDonalds</t>
  </si>
  <si>
    <t>BP Gas Station (Wild Rose)</t>
  </si>
  <si>
    <t>Average (07/26)</t>
  </si>
  <si>
    <t>FFXIV</t>
  </si>
  <si>
    <t>Expences for Paycheck 4/21/2023</t>
  </si>
  <si>
    <t>Average (08/26)</t>
  </si>
  <si>
    <t>Expences for Paycheck 5/05/2023</t>
  </si>
  <si>
    <t>Marathon</t>
  </si>
  <si>
    <t>Dairy Queen</t>
  </si>
  <si>
    <t>Kwik Trip (Laundry Coins)</t>
  </si>
  <si>
    <t>Average (09/26)</t>
  </si>
  <si>
    <t>Expences for Paycheck 5/19/2023</t>
  </si>
  <si>
    <t>Car Wash</t>
  </si>
  <si>
    <t>Laundry Change</t>
  </si>
  <si>
    <t>Smart Style</t>
  </si>
  <si>
    <t>YTD Totals</t>
  </si>
  <si>
    <t>Average (10/26)</t>
  </si>
  <si>
    <t>Microsoft Game Pass</t>
  </si>
  <si>
    <t>Wal Mart</t>
  </si>
  <si>
    <t>Average (11/26)</t>
  </si>
  <si>
    <t>Expences for Paycheck 6/16/2023</t>
  </si>
  <si>
    <t>Diablo 4</t>
  </si>
  <si>
    <t>Wal-Mart (Mouse / Broom)</t>
  </si>
  <si>
    <t>Festival</t>
  </si>
  <si>
    <t>Wal-Mart (Light Bulbs)</t>
  </si>
  <si>
    <t>Mobile</t>
  </si>
  <si>
    <t>YTD</t>
  </si>
  <si>
    <t>Average</t>
  </si>
  <si>
    <t>Paycheck Number</t>
  </si>
  <si>
    <t>12</t>
  </si>
  <si>
    <t>Expences for Paycheck 6/30/2023</t>
  </si>
  <si>
    <t>Nexus Mods</t>
  </si>
  <si>
    <t>CVS (Venlafaxine, Hydroxizine)</t>
  </si>
  <si>
    <t>Steam (Skyrim VR)</t>
  </si>
  <si>
    <t>Dominoes</t>
  </si>
  <si>
    <t>13</t>
  </si>
  <si>
    <t>Expences for Paycheck 7/14/2023</t>
  </si>
  <si>
    <t>Aurora</t>
  </si>
  <si>
    <t>ATM Withdrawl (Laundry Money)</t>
  </si>
  <si>
    <t>Wal-Mart (Groceries)</t>
  </si>
  <si>
    <t>Wal-Mart (Furnishings)</t>
  </si>
  <si>
    <t>Smart-Style (Hair Cut)</t>
  </si>
  <si>
    <t>Mega</t>
  </si>
  <si>
    <t>Green Street</t>
  </si>
  <si>
    <t>Amazon (Watch Stuff)</t>
  </si>
  <si>
    <t>ATM Withdrawl (Deanna)</t>
  </si>
  <si>
    <t>Adjustment</t>
  </si>
  <si>
    <t>14</t>
  </si>
  <si>
    <t>Expences for Paycheck 7/28/2023</t>
  </si>
  <si>
    <t>Blizzard Entertainment</t>
  </si>
  <si>
    <t>15</t>
  </si>
  <si>
    <t>Expences for Paycheck 8/11/2023</t>
  </si>
  <si>
    <t>CC</t>
  </si>
  <si>
    <t>Deanne Payment</t>
  </si>
  <si>
    <t>CVS (Vyvance)</t>
  </si>
  <si>
    <t>MEGA Sub</t>
  </si>
  <si>
    <t>Rusty's</t>
  </si>
  <si>
    <t>16</t>
  </si>
  <si>
    <t>Mission Lane Credit Card Information ($500 Limit)</t>
  </si>
  <si>
    <t>Last Payment / Amount</t>
  </si>
  <si>
    <t>Used This Period</t>
  </si>
  <si>
    <t>Available (Before / After)</t>
  </si>
  <si>
    <t>Balance to Pay</t>
  </si>
  <si>
    <t>Shopping List</t>
  </si>
  <si>
    <t>Total Cost (No Credit Card Use):</t>
  </si>
  <si>
    <t>Remaining Balance (With Credit Card Use):</t>
  </si>
  <si>
    <t>Expences for Paycheck 8/25/2023</t>
  </si>
  <si>
    <t>Funimation (08/30/2023)</t>
  </si>
  <si>
    <t>17</t>
  </si>
  <si>
    <t>Remaining Balance (Without Credit Card Use):</t>
  </si>
  <si>
    <t>All Possible Funds:</t>
  </si>
  <si>
    <t>Expences for Paycheck 9/08/2023</t>
  </si>
  <si>
    <t>Rusty's (ATM Withdrawl)</t>
  </si>
  <si>
    <t>KwikTrip</t>
  </si>
  <si>
    <t>Shell</t>
  </si>
  <si>
    <t>KwikTrip (Car Wash)</t>
  </si>
  <si>
    <t>Meijer</t>
  </si>
  <si>
    <t>18</t>
  </si>
  <si>
    <t>Expences for Paycheck 9/22/2023</t>
  </si>
  <si>
    <t>Funimation</t>
  </si>
  <si>
    <t>CVS (Venlafaxine and Vyvanse)</t>
  </si>
  <si>
    <t>Planet Fitness (Annual Fee)</t>
  </si>
  <si>
    <t>DMV (Car Registration)</t>
  </si>
  <si>
    <t>Bank Dividend</t>
  </si>
  <si>
    <t>19</t>
  </si>
  <si>
    <t>Amazon Return</t>
  </si>
  <si>
    <t>20</t>
  </si>
  <si>
    <t>Expences for Paycheck 10/20/2023</t>
  </si>
  <si>
    <t>Smart-Style</t>
  </si>
  <si>
    <t>Wal-Mart (Vyvanse)</t>
  </si>
  <si>
    <t>Wal-Mart (Posture Brace)</t>
  </si>
  <si>
    <t>KwikTrip (Gas)</t>
  </si>
  <si>
    <t>Kwik Trip (Car Wash)</t>
  </si>
  <si>
    <t>Kwik Trip (Washer Fluid)</t>
  </si>
  <si>
    <t>Menards (Door Knob, Take off Rent)</t>
  </si>
  <si>
    <t>Lowes (Command Strips)</t>
  </si>
  <si>
    <t>Kwik Trip (Cigarettes)</t>
  </si>
  <si>
    <t>21</t>
  </si>
  <si>
    <t>Expences for Paycheck 11/03/2023</t>
  </si>
  <si>
    <t>WalGreens</t>
  </si>
  <si>
    <t>WalMart</t>
  </si>
  <si>
    <t>BP</t>
  </si>
  <si>
    <t>Laundry Withdrawl</t>
  </si>
  <si>
    <t>22</t>
  </si>
  <si>
    <t>Expences for Paycheck 11/17/2023</t>
  </si>
  <si>
    <t>Oculus Store (BoneLabs)</t>
  </si>
  <si>
    <t>BP (Cigarettes)</t>
  </si>
  <si>
    <t>23</t>
  </si>
  <si>
    <t>Amazon Credit Card Information ($400 Limit)</t>
  </si>
  <si>
    <t>Total Credit Available</t>
  </si>
  <si>
    <t>Total Balance to Pay</t>
  </si>
  <si>
    <t>Remaining Balance (Only Real Money):</t>
  </si>
  <si>
    <t>Expences for Paycheck 12/01/2023</t>
  </si>
  <si>
    <t>24</t>
  </si>
  <si>
    <t>Expences for Paycheck 12/15/2023</t>
  </si>
  <si>
    <t>Steam (Cyberpunk 2077 XPack)</t>
  </si>
  <si>
    <t>Lowes - Xmas</t>
  </si>
  <si>
    <t>T.J. Max - Xmas</t>
  </si>
  <si>
    <t>Walmart - Xmas</t>
  </si>
  <si>
    <t>A&amp;W</t>
  </si>
  <si>
    <t>Epoch</t>
  </si>
  <si>
    <t>Vending Machine x 2</t>
  </si>
  <si>
    <t>Steam (Fallout 1st)</t>
  </si>
  <si>
    <t>25</t>
  </si>
  <si>
    <t>Mission Lane Credit Card Information ($400 Limit)</t>
  </si>
  <si>
    <t>Limit</t>
  </si>
  <si>
    <t>Remaining Balance (Credit Card + Debit Card):</t>
  </si>
  <si>
    <t>Expences for Paycheck 12/29/2023</t>
  </si>
  <si>
    <t>GitHub Subscription</t>
  </si>
  <si>
    <t>Steam Purchase (Midevial Dynasty)</t>
  </si>
  <si>
    <t>Cigarettes (Gas Station across from the Pig)</t>
  </si>
  <si>
    <t>Lottery Ticket (Gas Station across from the Pig)</t>
  </si>
  <si>
    <t>Wal-Mart (Cash)</t>
  </si>
  <si>
    <t>Quarters (Laundry) (Cash)</t>
  </si>
  <si>
    <t>Lunch 4 of a kind</t>
  </si>
  <si>
    <t>Final Fantasy 14</t>
  </si>
  <si>
    <t>BP (Gas)</t>
  </si>
  <si>
    <t>Cash Summary</t>
  </si>
  <si>
    <t>Cash on Hand (At Beginning of Pay-Period)</t>
  </si>
  <si>
    <t>Cash on Hand (Now)</t>
  </si>
  <si>
    <t>Cash Spent</t>
  </si>
  <si>
    <t>Remaining from Paycheck</t>
  </si>
  <si>
    <t>Expences for Paycheck 01/12/2024</t>
  </si>
  <si>
    <t>Amazon Prime</t>
  </si>
  <si>
    <t>Kwik-Trip (Milk)</t>
  </si>
  <si>
    <t>Citco (Cigarettes)</t>
  </si>
  <si>
    <t>Steam Purchase (Fallout 1st)</t>
  </si>
  <si>
    <t>Steam Purchase (PalWorld)</t>
  </si>
  <si>
    <t>KwikTrip (Cigarettes)</t>
  </si>
  <si>
    <t>Kwik Trip (Lotto Ticket)</t>
  </si>
  <si>
    <t>1</t>
  </si>
  <si>
    <t>Summary</t>
  </si>
  <si>
    <t>As of:</t>
  </si>
  <si>
    <t>Checking</t>
  </si>
  <si>
    <r>
      <rPr>
        <rFont val="Calibri"/>
        <b/>
        <color theme="1"/>
      </rPr>
      <t>Total</t>
    </r>
    <r>
      <rPr>
        <rFont val="Calibri"/>
        <b/>
        <color theme="1"/>
        <sz val="9.0"/>
      </rPr>
      <t>*</t>
    </r>
  </si>
  <si>
    <t>*Total = Checking + Cash + All Credit Cards Avaiable</t>
  </si>
  <si>
    <t>Kwik-Trip (Gas)</t>
  </si>
  <si>
    <t>Kwik-Trip (Cigarettes, Chapstick)</t>
  </si>
  <si>
    <t>Kwik-Trip (Lotto Ticket)</t>
  </si>
  <si>
    <t>FFXIV Sub</t>
  </si>
  <si>
    <t>2</t>
  </si>
  <si>
    <t>Expences for Paycheck 02/09/2024</t>
  </si>
  <si>
    <t>UserBenchmark</t>
  </si>
  <si>
    <t>Cigarettes (Marathon)</t>
  </si>
  <si>
    <t>Credit Card Pay in Full (Amazon)</t>
  </si>
  <si>
    <t>Credit Card Pay in Full (Mission Lane)</t>
  </si>
  <si>
    <t>USCellular Pay off Tablet</t>
  </si>
  <si>
    <t>3</t>
  </si>
  <si>
    <t>Expences for Paycheck 02/23/2024</t>
  </si>
  <si>
    <t>GameStop Sub (Yearly)</t>
  </si>
  <si>
    <t>Ten Pines (Car Wash)</t>
  </si>
  <si>
    <t>Dividend</t>
  </si>
  <si>
    <t>Walmart (Vyvanse)</t>
  </si>
  <si>
    <t>Steam (LotR Game Bundle)</t>
  </si>
  <si>
    <t>Walmart (Musinex)</t>
  </si>
  <si>
    <t>Little Caesars</t>
  </si>
  <si>
    <t>Kwik Trip (Gas)</t>
  </si>
  <si>
    <t>Epic Game Store (Tiny Tina's Woderlands Expansion)</t>
  </si>
  <si>
    <t>5</t>
  </si>
  <si>
    <t>Expences for Paycheck 03/08/2024</t>
  </si>
  <si>
    <t>Kwik-Trip (Car Wash)</t>
  </si>
  <si>
    <t>Wal-Mart (Camera)</t>
  </si>
  <si>
    <t>Arlo (Security)</t>
  </si>
  <si>
    <t>Marathon (Cigarettes)</t>
  </si>
  <si>
    <t>6</t>
  </si>
  <si>
    <t>Expences for Paycheck 03/22/2024</t>
  </si>
  <si>
    <t>DoorDash (Wendys)</t>
  </si>
  <si>
    <t>Vending Machine (All Combined)</t>
  </si>
  <si>
    <t>Best Buy (Graphics Card and CPU)</t>
  </si>
  <si>
    <t>Kwik-Trip (Sodas)</t>
  </si>
  <si>
    <t>Expences for Paycheck 04/05/2024</t>
  </si>
  <si>
    <t>ATM Withdrawl (Rustys and Vans)</t>
  </si>
  <si>
    <t>Steam Purchase (Enshrouded)</t>
  </si>
  <si>
    <t>Security Camera</t>
  </si>
  <si>
    <t>Great Clips (Haircut)</t>
  </si>
  <si>
    <t>ATM Withdrawl (Rustys)</t>
  </si>
  <si>
    <t>7</t>
  </si>
  <si>
    <t>Expences for Paycheck 04/19/2024</t>
  </si>
  <si>
    <t>Ross</t>
  </si>
  <si>
    <t>Applebees</t>
  </si>
  <si>
    <t>Pick-N-Save</t>
  </si>
  <si>
    <t>Kwik-Trip (Food)</t>
  </si>
  <si>
    <t>Wal-Mart (Monitor)</t>
  </si>
  <si>
    <t>Little Cezars</t>
  </si>
  <si>
    <t>8</t>
  </si>
  <si>
    <t>Expences for Paycheck 05/03/2024</t>
  </si>
  <si>
    <t>Git-Hub</t>
  </si>
  <si>
    <t>ATM Withdrawl</t>
  </si>
  <si>
    <t>Arlo (Cameras)</t>
  </si>
  <si>
    <t>Steam (Helldivers 2)</t>
  </si>
  <si>
    <t>9</t>
  </si>
  <si>
    <t>Expences for Paycheck 05/17/2024</t>
  </si>
  <si>
    <t>Prevea</t>
  </si>
  <si>
    <t>Mackinaws</t>
  </si>
  <si>
    <t>Fork and Knife</t>
  </si>
  <si>
    <t>Dominos</t>
  </si>
  <si>
    <t>Steam (Fabledom)</t>
  </si>
  <si>
    <t>Steam (Destiny 2)</t>
  </si>
  <si>
    <t>10</t>
  </si>
  <si>
    <t>ATM Withdrawl (Laundry Quarters)</t>
  </si>
  <si>
    <t>Google Play Store</t>
  </si>
  <si>
    <t>11</t>
  </si>
  <si>
    <t>Expences for Paycheck 06/15/2024</t>
  </si>
  <si>
    <t>Kwip Trip</t>
  </si>
  <si>
    <t>Arlo</t>
  </si>
  <si>
    <t>Expences for Paycheck 06/28/2024</t>
  </si>
  <si>
    <t>Expences for Paycheck 07/12/2024</t>
  </si>
  <si>
    <t>Kwik-Trip (ATM Withdrawl)</t>
  </si>
  <si>
    <t>JetBrains</t>
  </si>
  <si>
    <t>Expences for Paycheck 07/26/2024</t>
  </si>
  <si>
    <t>Expences for Paycheck 08/09/2024</t>
  </si>
  <si>
    <t>Best Buy</t>
  </si>
  <si>
    <t>Circle K (Cigarettes)</t>
  </si>
  <si>
    <t>Circle K (Car Wash)</t>
  </si>
  <si>
    <t>Marcus Theatre</t>
  </si>
  <si>
    <t>JCPenny</t>
  </si>
  <si>
    <t>Swirl</t>
  </si>
  <si>
    <t>Jetbrains</t>
  </si>
  <si>
    <t>Ffxiv</t>
  </si>
  <si>
    <t>Green Tea Restaurant</t>
  </si>
  <si>
    <t>Oneida 1 Stop</t>
  </si>
  <si>
    <t>Deposit</t>
  </si>
  <si>
    <t>Flowers.com</t>
  </si>
  <si>
    <t xml:space="preserve">ATM Withdrawal </t>
  </si>
  <si>
    <t>Total Credit Card Debt</t>
  </si>
  <si>
    <t>Expences for Paycheck 10/18/2024</t>
  </si>
  <si>
    <t>Facebook Event Remover (1 Month only)</t>
  </si>
  <si>
    <t>Mission Lane Credit Card Information ($3,000 Limit)</t>
  </si>
  <si>
    <t>Amazon Credit Card Information ($2,00 Limit)</t>
  </si>
  <si>
    <t>Expences for Paycheck 11/01/2024</t>
  </si>
  <si>
    <t>Github</t>
  </si>
  <si>
    <t>Beagle (401k)</t>
  </si>
  <si>
    <t>Expences for Paycheck 11/15/2024</t>
  </si>
  <si>
    <t>Beagle</t>
  </si>
  <si>
    <t>Square Enix</t>
  </si>
  <si>
    <t>Expences for Paycheck 12/13/2024</t>
  </si>
  <si>
    <t>Panda Express</t>
  </si>
  <si>
    <t>Lowes (Shovel / Scraper)</t>
  </si>
  <si>
    <t>Vending Machine Costs</t>
  </si>
  <si>
    <t>Expences for Paycheck 12/27/2024</t>
  </si>
  <si>
    <t>MDG Payment</t>
  </si>
  <si>
    <t>Lowes Payment 3 of 6</t>
  </si>
  <si>
    <t>Vending Machine Total</t>
  </si>
  <si>
    <t>Diablo 4 Expansion</t>
  </si>
  <si>
    <t>Fleet Farm (Dome Lights)</t>
  </si>
  <si>
    <t>Fleet Farm (Rear Wiper)</t>
  </si>
  <si>
    <t>Oil Changers (Oil Change &amp; Fuel Injection Cleaning)</t>
  </si>
  <si>
    <t>POF</t>
  </si>
  <si>
    <t>Kwik-Trip (Cash Withdrawl)</t>
  </si>
  <si>
    <t>Arlo Security Cameras</t>
  </si>
  <si>
    <t>Expences for Paycheck 08/23/2024</t>
  </si>
  <si>
    <t>Playstation Network (FFXIV For Megan)</t>
  </si>
  <si>
    <t>Kwik Trip (ATM Withdrawl)</t>
  </si>
  <si>
    <t>Square Enix (Story Boost)</t>
  </si>
  <si>
    <t>Expences for Paycheck 09/06/2024</t>
  </si>
  <si>
    <t>Luigis</t>
  </si>
  <si>
    <t>Marathon (Jenny 1 pack, me 2 Packs)</t>
  </si>
  <si>
    <t>ATM Withdrawn (Rustys)</t>
  </si>
  <si>
    <t>PreVea</t>
  </si>
  <si>
    <t>FFXIV Account</t>
  </si>
  <si>
    <t>Expences for Paycheck 09/20/2024</t>
  </si>
  <si>
    <t>Oculus</t>
  </si>
  <si>
    <t>Hope for A Day</t>
  </si>
  <si>
    <t>JetBrains (for Visual Studio)</t>
  </si>
  <si>
    <t>Planet Fittness (Yearly)</t>
  </si>
  <si>
    <t>Deposit from Savings</t>
  </si>
  <si>
    <t>Expences for Paycheck 10/04/2024</t>
  </si>
  <si>
    <t>Expences for Paycheck 1/10/2025</t>
  </si>
  <si>
    <t>Papa Johns</t>
  </si>
  <si>
    <t>Mobil</t>
  </si>
  <si>
    <t>Amazon Prime - HiDive</t>
  </si>
  <si>
    <t>Expences for Paycheck 01/24/2025</t>
  </si>
  <si>
    <t>Amazon Prime - Crunchyroll</t>
  </si>
  <si>
    <t>PDQ Car Wash</t>
  </si>
  <si>
    <t>Lowes Payment</t>
  </si>
  <si>
    <t>IRS State Tax Return</t>
  </si>
  <si>
    <t>Wal-Mart Pharmacy</t>
  </si>
  <si>
    <t>Jet-Brains</t>
  </si>
  <si>
    <t>Expences for Paycheck 02/07/2025</t>
  </si>
  <si>
    <t>UserBernchmark (Yearly)</t>
  </si>
  <si>
    <t>Amazon Credit Card Information ($3,000 Limit)</t>
  </si>
  <si>
    <t>Expences for Paycheck 02/25/2025</t>
  </si>
  <si>
    <t>KAT VR</t>
  </si>
  <si>
    <t>Gamestop (Yearly Sub)</t>
  </si>
  <si>
    <t>Kwik-Trip Car Wash</t>
  </si>
  <si>
    <t>Mad Muscles</t>
  </si>
  <si>
    <t>4</t>
  </si>
  <si>
    <t>Peanut butter - 2.5 oz</t>
  </si>
  <si>
    <t>Cinnamon - 0.1 oz</t>
  </si>
  <si>
    <t>Corn starch - 0.9 oz</t>
  </si>
  <si>
    <t>Dried basil - 0.1 oz</t>
  </si>
  <si>
    <t>Fresh mint - 0.1 oz</t>
  </si>
  <si>
    <t>Herbs de Provence - 0.1 oz</t>
  </si>
  <si>
    <t>Marjoram - 0.1 oz</t>
  </si>
  <si>
    <t>Paprika - 0.1 oz</t>
  </si>
  <si>
    <t>Pepper mix - 0.1 oz</t>
  </si>
  <si>
    <t>Turmeric - 0.1 oz</t>
  </si>
  <si>
    <t>Vanilla Powder - 0.1 oz</t>
  </si>
  <si>
    <t>Butter - 2.3 oz</t>
  </si>
  <si>
    <t>Coconut cream - 8.1 oz</t>
  </si>
  <si>
    <t>Cottage cheese 4% - 6 lbs</t>
  </si>
  <si>
    <t>Egg white - 9.7 oz</t>
  </si>
  <si>
    <t>Eggs - 3.9 lbs</t>
  </si>
  <si>
    <t>Whole Milk - 1 Gallon</t>
  </si>
  <si>
    <t>Sour cream - 13.3 oz</t>
  </si>
  <si>
    <t>Apple - 15.3 oz</t>
  </si>
  <si>
    <t>Bananas - 3.6 lbs</t>
  </si>
  <si>
    <t>Bell peppers - 10.4 oz</t>
  </si>
  <si>
    <t>Broccoli - 15.7 oz</t>
  </si>
  <si>
    <t>Carrots - 7.7 oz</t>
  </si>
  <si>
    <t>Cauliflower - 11.6 oz</t>
  </si>
  <si>
    <t>Cucumber - 2.7 oz</t>
  </si>
  <si>
    <t>Fresh blue berries - 6.8 oz</t>
  </si>
  <si>
    <t>Frozen Mexican vegetable mix - 7.4 oz</t>
  </si>
  <si>
    <t>Frozen vegetable mix - 3.5 lbs</t>
  </si>
  <si>
    <t>Garlic - 0.1 oz</t>
  </si>
  <si>
    <t>Ginger - 0.2 oz</t>
  </si>
  <si>
    <t>Lettus - 6.3 oz</t>
  </si>
  <si>
    <t>Melon - 6.7 oz</t>
  </si>
  <si>
    <t>Mushrooms - 7.4 oz</t>
  </si>
  <si>
    <t>Onions - 9.2 oz</t>
  </si>
  <si>
    <t>Orange - 1.2 lbs</t>
  </si>
  <si>
    <t>Pear - 3.3 oz</t>
  </si>
  <si>
    <t>Tomatoes - 1.4 lbs</t>
  </si>
  <si>
    <t>Puff pastry - 14.6 oz</t>
  </si>
  <si>
    <t>Quaker Oats - 4.4 oz</t>
  </si>
  <si>
    <t>Rice - 13.9 oz</t>
  </si>
  <si>
    <t>Flat-Bread / Pita - 3.2 oz</t>
  </si>
  <si>
    <t>White Bread</t>
  </si>
  <si>
    <t>Bacon - 2.5 oz</t>
  </si>
  <si>
    <t>Chicken breast - 1 lbs</t>
  </si>
  <si>
    <t>Turkey breast - 1.6 lbs</t>
  </si>
  <si>
    <t>Beef - 10.1 oz</t>
  </si>
  <si>
    <t>Cocoa powder - 0.8 oz</t>
  </si>
  <si>
    <t>Dark chocolate - 1 oz</t>
  </si>
  <si>
    <t>Honey - 6.8 oz</t>
  </si>
  <si>
    <t>Maple syrup - 1.7 oz</t>
  </si>
  <si>
    <t>Protein powder - 7.7 oz</t>
  </si>
  <si>
    <t>Soy sauce - 0.8 oz</t>
  </si>
  <si>
    <t>Teriyaki sauce - 2.4 oz</t>
  </si>
  <si>
    <t>Expences for Paycheck 03/07/2025</t>
  </si>
  <si>
    <t>Shoot the Bull</t>
  </si>
  <si>
    <t>Vehicle Registration</t>
  </si>
  <si>
    <t>Steam Return</t>
  </si>
  <si>
    <t>Lowes Credit Card Information ($3,000 Limit)</t>
  </si>
  <si>
    <t>Expences for Paycheck 03/21/2025</t>
  </si>
  <si>
    <t>Spokeo (Background Check)</t>
  </si>
  <si>
    <t>Expences for Paycheck 04/04/2025</t>
  </si>
  <si>
    <t>Expences for Paycheck 04/18/2025</t>
  </si>
  <si>
    <t>USCellular</t>
  </si>
  <si>
    <t>Dominos Pizza</t>
  </si>
  <si>
    <t>Amoco</t>
  </si>
  <si>
    <t>Menards</t>
  </si>
  <si>
    <t>Expences for Paycheck 05/02/2025</t>
  </si>
  <si>
    <t>Expences for Paycheck 05/16/2025</t>
  </si>
  <si>
    <t>HyVee</t>
  </si>
  <si>
    <t>QDoba</t>
  </si>
  <si>
    <t>Expences for Paycheck 05/30/2025</t>
  </si>
  <si>
    <t>Expences for Paycheck 06/13/2025</t>
  </si>
  <si>
    <t>Aurora Medical</t>
  </si>
  <si>
    <t>Expences for Paycheck 06/27/2025</t>
  </si>
  <si>
    <t>Festival Foods</t>
  </si>
  <si>
    <t>Expences for Paycheck 07/11/2025</t>
  </si>
  <si>
    <t>UPS</t>
  </si>
  <si>
    <t>Expences for 07/25/2025 - 08/07/2025</t>
  </si>
  <si>
    <t>Office Max</t>
  </si>
  <si>
    <t>Expences for 08/08/2025 - 08/21/2025</t>
  </si>
  <si>
    <t xml:space="preserve">Cigarettes </t>
  </si>
  <si>
    <t>Expences for 08/22/2025 - 09/04/2025</t>
  </si>
  <si>
    <t>Waka-Time</t>
  </si>
  <si>
    <t>Expences for 09/05/2025 - 09/18/2025</t>
  </si>
  <si>
    <t>Online Payment</t>
  </si>
  <si>
    <t>Expences for 09/19/2025 - 10/02/2025</t>
  </si>
  <si>
    <t>Expences for 10/03/2025 - 10/16/2025</t>
  </si>
  <si>
    <t>Oil Changers</t>
  </si>
  <si>
    <t>Expences for 10/17/2025 - 10/30/2025</t>
  </si>
  <si>
    <t>Expences for 10/31/2025 - 11/13/2025</t>
  </si>
  <si>
    <t>Taco Bell</t>
  </si>
  <si>
    <t>ATM Withdrawal</t>
  </si>
  <si>
    <t>Expences for 11/14/2025 - 11/27/2025</t>
  </si>
  <si>
    <t>Google Play</t>
  </si>
  <si>
    <t>Expence Grand Total:</t>
  </si>
  <si>
    <t>Total:</t>
  </si>
  <si>
    <t>Last Changes Made:</t>
  </si>
  <si>
    <t>02/12/2026 @ 5:27 AM</t>
  </si>
  <si>
    <t>CC Available</t>
  </si>
  <si>
    <t>Start of 2024</t>
  </si>
  <si>
    <t>XBox Game Pass</t>
  </si>
  <si>
    <t>Extra Money Left Over :</t>
  </si>
  <si>
    <t>01/26/2024 - 02/08/2024</t>
  </si>
  <si>
    <t>02/09/2024 - 02/22/2024</t>
  </si>
  <si>
    <t>$500 Lottery Win</t>
  </si>
  <si>
    <t>02/23/2024 - 03/07/2024</t>
  </si>
  <si>
    <t>Nothing This Month</t>
  </si>
  <si>
    <t>03/08/2024 - 03/21/2024</t>
  </si>
  <si>
    <t>03/22/2024 - 04/04/2024</t>
  </si>
  <si>
    <t>Double Payment</t>
  </si>
  <si>
    <t>04/05/2024 - 04/18/2024</t>
  </si>
  <si>
    <t>04/19/2024 - 05/02/2024</t>
  </si>
  <si>
    <t>05/03/2024 - 05/16/2024</t>
  </si>
  <si>
    <t>Due Date: 06/08/2024</t>
  </si>
  <si>
    <t>05/17/2024 - 05/30/2024</t>
  </si>
  <si>
    <t>Due Date: 06/01/2024</t>
  </si>
  <si>
    <t>05/31/2024 - 06/13/2024</t>
  </si>
  <si>
    <t>Due Date: 07/08/2024</t>
  </si>
  <si>
    <t>06/14/2024 - 06/27/2024</t>
  </si>
  <si>
    <t>Due Date: 07/01/2024</t>
  </si>
  <si>
    <t>Nexus</t>
  </si>
  <si>
    <t>06/28/2024 - 07/11/2024</t>
  </si>
  <si>
    <t>07/12/2024 - 07/25/2024</t>
  </si>
  <si>
    <t>07/26/2024 - 08/08/2024</t>
  </si>
  <si>
    <t>Due Date: 09/08/2024</t>
  </si>
  <si>
    <t>08/09/2024 - 08/22/2024</t>
  </si>
  <si>
    <t>Due Date: 09/01/2024</t>
  </si>
  <si>
    <t>08/23/2024 - 09/05/2024</t>
  </si>
  <si>
    <t>Due Date: 9/28/2024</t>
  </si>
  <si>
    <t>09/06/2024 - 09/19/2024</t>
  </si>
  <si>
    <t> $ 156.96 </t>
  </si>
  <si>
    <t>09/20/2024 - 10/03/2024</t>
  </si>
  <si>
    <t>10/04/2024 - 10/17/2024</t>
  </si>
  <si>
    <t>Due Date: 11/01/2024</t>
  </si>
  <si>
    <t>(Due 11/25/2024) Amazon</t>
  </si>
  <si>
    <t>(Due 11/24/2024) Mission Lane</t>
  </si>
  <si>
    <t>10/18/2024 - 10/31/2024</t>
  </si>
  <si>
    <t>Next Due: 11/22/2024</t>
  </si>
  <si>
    <t>Next Due: 11/31/2024</t>
  </si>
  <si>
    <t>11/01/2024 - 11/14/2024</t>
  </si>
  <si>
    <t> $ 68.97 </t>
  </si>
  <si>
    <t>Remaining plus $70 late fee</t>
  </si>
  <si>
    <t>Lowes (1/6)</t>
  </si>
  <si>
    <t>Nothing due</t>
  </si>
  <si>
    <t>11/15/2024 - 11/28/2024</t>
  </si>
  <si>
    <t> $ 104.52 </t>
  </si>
  <si>
    <t>Due Date: 12/08/2024</t>
  </si>
  <si>
    <t>Lowes (2/6)</t>
  </si>
  <si>
    <t>Paid With Credit Card</t>
  </si>
  <si>
    <t>Cameras</t>
  </si>
  <si>
    <t>Change before 12/8/2024 Getting too High</t>
  </si>
  <si>
    <t>11/29/2024 - 12/12/2024</t>
  </si>
  <si>
    <t> $ 5.38 </t>
  </si>
  <si>
    <t>Flex Account Payout</t>
  </si>
  <si>
    <t>PC Sale</t>
  </si>
  <si>
    <t>Nothing Due this month</t>
  </si>
  <si>
    <t>12/13/2024 - 12/26/2024</t>
  </si>
  <si>
    <t>12/27/2024 - 1/09/2025</t>
  </si>
  <si>
    <t> $ 103.34 </t>
  </si>
  <si>
    <t>Start of 2025</t>
  </si>
  <si>
    <t>Includes Spotify</t>
  </si>
  <si>
    <t>Nothing Due This Month</t>
  </si>
  <si>
    <t>1/10/2025 - 1/23/2025</t>
  </si>
  <si>
    <t>Still Waiting on Account Fix 02/01/2025</t>
  </si>
  <si>
    <r>
      <rPr>
        <rFont val="Roboto"/>
        <b/>
        <color theme="1"/>
        <sz val="11.0"/>
      </rPr>
      <t xml:space="preserve">01/24/2025 - 02/07/2025 - </t>
    </r>
    <r>
      <rPr>
        <rFont val="Roboto"/>
        <b/>
        <color rgb="FFFF0000"/>
        <sz val="11.0"/>
      </rPr>
      <t>Federal Tax Return Included</t>
    </r>
  </si>
  <si>
    <t>State Return</t>
  </si>
  <si>
    <r>
      <rPr>
        <rFont val="Roboto"/>
        <b/>
        <color theme="1"/>
      </rPr>
      <t xml:space="preserve">02/07/2025 - 02/20/2025 - </t>
    </r>
    <r>
      <rPr>
        <rFont val="Roboto"/>
        <b/>
        <color rgb="FFFF0000"/>
      </rPr>
      <t>StateTax Return Included</t>
    </r>
  </si>
  <si>
    <t>12/27/2024 - 01/09/2025</t>
  </si>
  <si>
    <t>01/10/2025 - 01/23/2025</t>
  </si>
  <si>
    <t>01/24/2025 - 02/06/2025</t>
  </si>
  <si>
    <t>02/07/2025 - 02/20/2025</t>
  </si>
  <si>
    <t>02/21/2025 - 03/06/2025</t>
  </si>
  <si>
    <t>05/02/2025 - 05/15/2025</t>
  </si>
  <si>
    <t>05/16/2025 - 05/29/2025</t>
  </si>
  <si>
    <t>05/30/2025 - 06/12/2025</t>
  </si>
  <si>
    <t>06/13/2025 - 06/26/2025</t>
  </si>
  <si>
    <t>06/27/2025 - 07/10/2025</t>
  </si>
  <si>
    <t>07/11/2025 - 07/24/2025</t>
  </si>
  <si>
    <t>Mission Lane ($2431.68)</t>
  </si>
  <si>
    <t>Lowes ($949.90)</t>
  </si>
  <si>
    <t>Best Buy ($1509.03)</t>
  </si>
  <si>
    <t>Amazon ($801.28)</t>
  </si>
  <si>
    <t>07/25/2025 - 08/07/2025</t>
  </si>
  <si>
    <t>08/08/2025 - 08/21/2025</t>
  </si>
  <si>
    <t>08/22/2025 - 09/04/2025</t>
  </si>
  <si>
    <t>09/05/2025 - 09/18/2025</t>
  </si>
  <si>
    <t>Yearly Sub</t>
  </si>
  <si>
    <t>09/19/2025 - 10/02/2025</t>
  </si>
  <si>
    <t>10/03/2025 - 10/16/2025</t>
  </si>
  <si>
    <t>10/17/2025 - 10/30/2025</t>
  </si>
  <si>
    <t>10/31/2025 - 11/13/2025</t>
  </si>
  <si>
    <t>11/14/2025 - 11/27/2025</t>
  </si>
  <si>
    <t> $ 2,526.35 </t>
  </si>
  <si>
    <t>11/28/2025 - 12/11/2025</t>
  </si>
  <si>
    <t xml:space="preserve"> </t>
  </si>
  <si>
    <t>12/12/2025 - 12/25/2025</t>
  </si>
  <si>
    <t>12/26/2025 - 01/08/2026</t>
  </si>
  <si>
    <t>State</t>
  </si>
  <si>
    <t>Capital One</t>
  </si>
  <si>
    <t>Budget / Bill Breakdown — Print Report</t>
  </si>
  <si>
    <t>Report Inputs</t>
  </si>
  <si>
    <t>Start Date (MM/DD/YYYY)</t>
  </si>
  <si>
    <t>To refresh report:
Sheet Tools → Open/Refresh Print Report</t>
  </si>
  <si>
    <t>End Date (MM/DD/YYYY)</t>
  </si>
  <si>
    <t>Include Status</t>
  </si>
  <si>
    <t>All</t>
  </si>
  <si>
    <t>Bill Filter (optional contains text)</t>
  </si>
  <si>
    <t>Status</t>
  </si>
  <si>
    <t>Pending</t>
  </si>
  <si>
    <t>Rows: 17   |   Range: 03/07/2026 – 04/20/2026</t>
  </si>
  <si>
    <t>Name</t>
  </si>
  <si>
    <t>Current Balance</t>
  </si>
  <si>
    <t>Avalable</t>
  </si>
  <si>
    <t>Interest Paid</t>
  </si>
  <si>
    <t>Payoff Cycles:</t>
  </si>
  <si>
    <t>Total Limit</t>
  </si>
  <si>
    <t>Total Available</t>
  </si>
  <si>
    <t>Average APR</t>
  </si>
  <si>
    <t>Montly</t>
  </si>
  <si>
    <t>Credit Utilization</t>
  </si>
  <si>
    <t>Target Total Limit</t>
  </si>
  <si>
    <t>Annual Income</t>
  </si>
  <si>
    <t>Percent of Target</t>
  </si>
  <si>
    <t>Expences for 11/28/2025 - 12/11/2025</t>
  </si>
  <si>
    <t>Credit Intrest</t>
  </si>
  <si>
    <t>Expences for 12/12/2025 - 12/25/2025</t>
  </si>
  <si>
    <t>Aurora (Doctor Bill #1)</t>
  </si>
  <si>
    <t>Aurora (Doctor Bill #2)</t>
  </si>
  <si>
    <t>Expences for 12/26/2025 - 01/08/2026</t>
  </si>
  <si>
    <t>Oculus Game - Gorn 2</t>
  </si>
  <si>
    <t>Cursor</t>
  </si>
  <si>
    <r>
      <rPr>
        <color rgb="FF1155CC"/>
        <u/>
      </rPr>
      <t>Link.com</t>
    </r>
    <r>
      <rPr/>
      <t xml:space="preserve"> Return</t>
    </r>
  </si>
  <si>
    <t>26</t>
  </si>
  <si>
    <t>Expences for 01/09/2026 - 01/22/2026</t>
  </si>
  <si>
    <t>MEGA</t>
  </si>
  <si>
    <t>OtterAI</t>
  </si>
  <si>
    <t>Expences for 01/23/2026 - 02/05/2026</t>
  </si>
  <si>
    <t>Maplewood Meats</t>
  </si>
  <si>
    <t>Annual Vehicle Registration</t>
  </si>
  <si>
    <t>Phone Game</t>
  </si>
  <si>
    <t>Final Fatasy 7 - Steam</t>
  </si>
  <si>
    <t>Spotify</t>
  </si>
  <si>
    <t>Expences for 02/06/2026 - 02/19/2026</t>
  </si>
  <si>
    <t>Cousins Subs</t>
  </si>
  <si>
    <t>Google Game Purchase</t>
  </si>
  <si>
    <t>Expences for 02/20/2026 - 03/05/2026</t>
  </si>
  <si>
    <t>Nintendo (Zelda TotK Upgrade)</t>
  </si>
  <si>
    <t>Wal-Mart (Venlafaxine, Vyvanse)</t>
  </si>
  <si>
    <t>Wal-Mart (Switch Pro Controller)</t>
  </si>
  <si>
    <t>Expences for 03/06/2026 - 03/19/2026</t>
  </si>
  <si>
    <t>Expences for 03/20/2026 - 04/02/2026</t>
  </si>
  <si>
    <t>Source Sheet</t>
  </si>
  <si>
    <t>2025 Expences - 01/10/2025</t>
  </si>
  <si>
    <t>2025 Expences - 02/07/2025</t>
  </si>
  <si>
    <t>2025 Expences - 02/21/2025</t>
  </si>
  <si>
    <t>2025 Expences - 03/07/2025</t>
  </si>
  <si>
    <t>2025 Expences - 04/04/2025</t>
  </si>
  <si>
    <t>2025 Expences - 05/02/2025</t>
  </si>
  <si>
    <t>2025 Expences - 05/30/2025</t>
  </si>
  <si>
    <t>2025 Expences - 10/03/2025</t>
  </si>
  <si>
    <t>2025 Expences - 07/11/2025</t>
  </si>
  <si>
    <t>2025 Expences - 08/08/2025</t>
  </si>
  <si>
    <t>2025 Expences - 08/22/2025</t>
  </si>
  <si>
    <t>2025 Expences - 09/05/2025</t>
  </si>
  <si>
    <t>2025 Expences - 01/24/2025</t>
  </si>
  <si>
    <t>2025 Expences - 03/21/2025</t>
  </si>
  <si>
    <t>2025 Expences - 04/18/2025</t>
  </si>
  <si>
    <t>2025 Expences - 05/16/2025</t>
  </si>
  <si>
    <t>2025 Expences - 09/19/2025</t>
  </si>
  <si>
    <t>2025 Expences - 06/13/2025</t>
  </si>
  <si>
    <t>Home Security</t>
  </si>
  <si>
    <t>2025 Expences - 06/27/2025</t>
  </si>
  <si>
    <t>2025 Expences - 07/25/2025</t>
  </si>
  <si>
    <t>Bank - Dividend</t>
  </si>
  <si>
    <t>Take-Out</t>
  </si>
  <si>
    <t>Subscription - Work</t>
  </si>
  <si>
    <t>Income - Tax Return</t>
  </si>
  <si>
    <t>2025 Expences - 10/17/2025</t>
  </si>
  <si>
    <t>Lottery Ticket</t>
  </si>
  <si>
    <t>Vehicle - Car Wash</t>
  </si>
  <si>
    <t>Subscription - Other</t>
  </si>
  <si>
    <t>Bill - MDG</t>
  </si>
  <si>
    <t>2025 Expences - 10/31/2025</t>
  </si>
  <si>
    <t>2025 Expences - 11/14/2025</t>
  </si>
  <si>
    <t>2025 Expences - 11/28/2025</t>
  </si>
  <si>
    <t>2025 Expences - 12/12/2025</t>
  </si>
  <si>
    <t>2025 Expences - 12/26/2025</t>
  </si>
  <si>
    <t>Furnature</t>
  </si>
  <si>
    <t>Subscription - Retail</t>
  </si>
  <si>
    <t>Vending Machines</t>
  </si>
  <si>
    <t>Total Entries</t>
  </si>
  <si>
    <t>Average Cost</t>
  </si>
  <si>
    <t>Bank - Dividend Total</t>
  </si>
  <si>
    <t>Bill - MDG Total</t>
  </si>
  <si>
    <t>Cigarettes Total</t>
  </si>
  <si>
    <t>Debt Total</t>
  </si>
  <si>
    <t>Entertainment Total</t>
  </si>
  <si>
    <t>Furnature Total</t>
  </si>
  <si>
    <t>Gas Total</t>
  </si>
  <si>
    <t>Groceries Total</t>
  </si>
  <si>
    <t>Haircut Total</t>
  </si>
  <si>
    <t>Home Security Total</t>
  </si>
  <si>
    <t>Income - Tax Return Total</t>
  </si>
  <si>
    <t>Lottery Ticket Total</t>
  </si>
  <si>
    <t>Maintenance Total</t>
  </si>
  <si>
    <t>Medical Total</t>
  </si>
  <si>
    <t>Subscription - Game Total</t>
  </si>
  <si>
    <t>Subscription - Other Total</t>
  </si>
  <si>
    <t>Subscription - Retail Total</t>
  </si>
  <si>
    <t>Subscription - Video Total</t>
  </si>
  <si>
    <t>Subscription - Work Total</t>
  </si>
  <si>
    <t>Take-Out Total</t>
  </si>
  <si>
    <t>Vehicle Total</t>
  </si>
  <si>
    <t>Vehicle - Car Wash Total</t>
  </si>
  <si>
    <t>Vending Machines Total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</si>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</sst>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4">
    <numFmt numFmtId="164" formatCode="_(&quot;$&quot;* #,##0.00_);_(&quot;$&quot;* \(#,##0.00\);_(&quot;$&quot;* &quot;-&quot;??_);_(@_)"/>
    <numFmt numFmtId="165" formatCode="M/d/yyyy"/>
    <numFmt numFmtId="166" formatCode="mm/dd/yyyy"/>
    <numFmt numFmtId="167" formatCode="mm&quot;/&quot;dd&quot;/&quot;yyyy"/>
    <numFmt numFmtId="168" formatCode="&quot;$&quot;#,##0.00"/>
    <numFmt numFmtId="169" formatCode="0.0000%"/>
    <numFmt numFmtId="170" formatCode="m/d/yyyy"/>
    <numFmt numFmtId="171" formatCode="m/d"/>
    <numFmt numFmtId="172" formatCode="h:mm am/pm"/>
    <numFmt numFmtId="173" formatCode="dddd&quot;, &quot;mmmm&quot; &quot;d"/>
    <numFmt numFmtId="174" formatCode="h&quot;:&quot;mm&quot; &quot;am/pm"/>
    <numFmt numFmtId="175" formatCode="[h]&quot; Hours, &quot;m&quot; Minutes&quot;"/>
    <numFmt numFmtId="176" formatCode="&quot; &quot;[h]&quot; Hours, &quot;m&quot; Minutes&quot;"/>
    <numFmt numFmtId="177" formatCode="hh&quot;:&quot;mm&quot;:&quot;ss"/>
  </numFmts>
  <fonts count="105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b/>
      <u/>
      <color theme="1"/>
      <name val="Calibri"/>
      <scheme val="minor"/>
    </font>
    <font>
      <b/>
      <u/>
      <color theme="1"/>
      <name val="Calibri"/>
      <scheme val="minor"/>
    </font>
    <font>
      <b/>
      <u/>
      <color theme="1"/>
      <name val="Calibri"/>
      <scheme val="minor"/>
    </font>
    <font>
      <u/>
      <color rgb="FF0000FF"/>
      <name val="Roboto"/>
    </font>
    <font>
      <sz val="11.0"/>
      <color theme="1"/>
      <name val="Arial"/>
    </font>
    <font>
      <u/>
      <sz val="11.0"/>
      <color rgb="FF0000FF"/>
      <name val="Arial"/>
    </font>
    <font>
      <u/>
      <color rgb="FF0000FF"/>
      <name val="Roboto"/>
    </font>
    <font>
      <u/>
      <color rgb="FF0000FF"/>
      <name val="Roboto"/>
    </font>
    <font>
      <b/>
      <i/>
      <color theme="1"/>
      <name val="Calibri"/>
      <scheme val="minor"/>
    </font>
    <font/>
    <font>
      <i/>
      <sz val="8.0"/>
      <color rgb="FF999999"/>
      <name val="Calibri"/>
      <scheme val="minor"/>
    </font>
    <font>
      <b/>
      <i/>
      <u/>
      <color theme="1"/>
      <name val="Calibri"/>
      <scheme val="minor"/>
    </font>
    <font>
      <b/>
      <color rgb="FF34A853"/>
      <name val="Calibri"/>
      <scheme val="minor"/>
    </font>
    <font>
      <b/>
      <color theme="7"/>
      <name val="Calibri"/>
      <scheme val="minor"/>
    </font>
    <font>
      <i/>
      <sz val="9.0"/>
      <color theme="1"/>
      <name val="Calibri"/>
      <scheme val="minor"/>
    </font>
    <font>
      <i/>
      <sz val="8.0"/>
      <color rgb="FF0000FF"/>
      <name val="Calibri"/>
      <scheme val="minor"/>
    </font>
    <font>
      <color rgb="FF0000FF"/>
      <name val="Calibri"/>
      <scheme val="minor"/>
    </font>
    <font>
      <b/>
      <color rgb="FFFF0000"/>
      <name val="Calibri"/>
      <scheme val="minor"/>
    </font>
    <font>
      <b/>
      <color rgb="FF0000FF"/>
      <name val="Calibri"/>
      <scheme val="minor"/>
    </font>
    <font>
      <b/>
      <i/>
      <u/>
      <color theme="1"/>
      <name val="Calibri"/>
      <scheme val="minor"/>
    </font>
    <font>
      <b/>
      <sz val="11.0"/>
      <color rgb="FFA61D4C"/>
      <name val="Inconsolata"/>
    </font>
    <font>
      <sz val="8.0"/>
      <color theme="1"/>
      <name val="Calibri"/>
      <scheme val="minor"/>
    </font>
    <font>
      <b/>
      <sz val="8.0"/>
      <color theme="1"/>
      <name val="Calibri"/>
      <scheme val="minor"/>
    </font>
    <font>
      <color rgb="FF351C75"/>
      <name val="Calibri"/>
      <scheme val="minor"/>
    </font>
    <font>
      <sz val="14.0"/>
      <color rgb="FF351C75"/>
      <name val="Calibri"/>
      <scheme val="minor"/>
    </font>
    <font>
      <b/>
      <sz val="16.0"/>
      <color rgb="FF351C75"/>
      <name val="Calibri"/>
      <scheme val="minor"/>
    </font>
    <font>
      <sz val="12.0"/>
      <color rgb="FF351C75"/>
      <name val="Calibri"/>
      <scheme val="minor"/>
    </font>
    <font>
      <b/>
      <u/>
      <color rgb="FF351C75"/>
      <name val="Calibri"/>
      <scheme val="minor"/>
    </font>
    <font>
      <b/>
      <color rgb="FF351C75"/>
      <name val="Calibri"/>
      <scheme val="minor"/>
    </font>
    <font>
      <b/>
      <sz val="10.0"/>
      <color rgb="FF351C75"/>
      <name val="Calibri"/>
      <scheme val="minor"/>
    </font>
    <font>
      <sz val="10.0"/>
      <color rgb="FF351C75"/>
      <name val="Calibri"/>
      <scheme val="minor"/>
    </font>
    <font>
      <sz val="11.0"/>
      <color rgb="FF351C75"/>
      <name val="Calibri"/>
      <scheme val="minor"/>
    </font>
    <font>
      <i/>
      <color rgb="FF351C75"/>
      <name val="Calibri"/>
      <scheme val="minor"/>
    </font>
    <font>
      <b/>
      <sz val="11.0"/>
      <color theme="1"/>
      <name val="Calibri"/>
    </font>
    <font>
      <color theme="1"/>
      <name val="Arial"/>
    </font>
    <font>
      <sz val="11.0"/>
      <color rgb="FF000000"/>
      <name val="Inherit"/>
    </font>
    <font>
      <b/>
      <color theme="1"/>
      <name val="Arial"/>
    </font>
    <font>
      <b/>
      <sz val="9.0"/>
      <color theme="1"/>
      <name val="Calibri"/>
      <scheme val="minor"/>
    </font>
    <font>
      <b/>
      <sz val="9.0"/>
      <color theme="1"/>
      <name val="Arial"/>
    </font>
    <font>
      <b/>
      <color theme="1"/>
      <name val="Roboto"/>
    </font>
    <font>
      <color theme="1"/>
      <name val="Roboto"/>
    </font>
    <font>
      <b/>
      <sz val="11.0"/>
      <color theme="1"/>
      <name val="Roboto"/>
    </font>
    <font>
      <sz val="11.0"/>
      <color theme="1"/>
      <name val="Roboto"/>
    </font>
    <font>
      <b/>
      <u/>
      <sz val="12.0"/>
      <color rgb="FF0000FF"/>
      <name val="Arial"/>
    </font>
    <font>
      <b/>
      <u/>
      <color theme="1"/>
      <name val="Calibri"/>
      <scheme val="minor"/>
    </font>
    <font>
      <b/>
      <u/>
      <color theme="1"/>
      <name val="Calibri"/>
      <scheme val="minor"/>
    </font>
    <font>
      <b/>
      <u/>
      <color theme="1"/>
      <name val="Calibri"/>
      <scheme val="minor"/>
    </font>
    <font>
      <b/>
      <u/>
      <color theme="1"/>
      <name val="Calibri"/>
      <scheme val="minor"/>
    </font>
    <font>
      <b/>
      <u/>
      <color theme="1"/>
      <name val="Calibri"/>
      <scheme val="minor"/>
    </font>
    <font>
      <i/>
      <color theme="1"/>
      <name val="Calibri"/>
      <scheme val="minor"/>
    </font>
    <font>
      <color rgb="FF000000"/>
      <name val="Arial"/>
    </font>
    <font>
      <sz val="12.0"/>
      <color theme="1"/>
      <name val="Calibri"/>
      <scheme val="minor"/>
    </font>
    <font>
      <b/>
      <i/>
      <sz val="24.0"/>
      <color rgb="FFFF0000"/>
      <name val="Calibri"/>
      <scheme val="minor"/>
    </font>
    <font>
      <b/>
      <i/>
      <sz val="8.0"/>
      <color rgb="FFFF0000"/>
      <name val="Calibri"/>
      <scheme val="minor"/>
    </font>
    <font>
      <b/>
      <i/>
      <u/>
      <color rgb="FFFF0000"/>
      <name val="Calibri"/>
      <scheme val="minor"/>
    </font>
    <font>
      <b/>
      <sz val="10.0"/>
      <color theme="1"/>
      <name val="Calibri"/>
      <scheme val="minor"/>
    </font>
    <font>
      <b/>
      <sz val="11.0"/>
      <color theme="1"/>
      <name val="Calibri"/>
      <scheme val="minor"/>
    </font>
    <font>
      <b/>
      <sz val="11.0"/>
      <color theme="1"/>
      <name val="Arial"/>
    </font>
    <font>
      <sz val="9.0"/>
      <color theme="1"/>
      <name val="Calibri"/>
      <scheme val="minor"/>
    </font>
    <font>
      <color theme="4"/>
      <name val="Calibri"/>
      <scheme val="minor"/>
    </font>
    <font>
      <b/>
      <color rgb="FF000000"/>
      <name val="Calibri"/>
      <scheme val="minor"/>
    </font>
    <font>
      <color rgb="FF000000"/>
      <name val="Calibri"/>
      <scheme val="minor"/>
    </font>
    <font>
      <b/>
      <color rgb="FFFF00FF"/>
      <name val="Calibri"/>
      <scheme val="minor"/>
    </font>
    <font>
      <color rgb="FF34A853"/>
      <name val="Calibri"/>
      <scheme val="minor"/>
    </font>
    <font>
      <color rgb="FFFF0000"/>
      <name val="Calibri"/>
      <scheme val="minor"/>
    </font>
    <font>
      <b/>
      <color rgb="FF4285F4"/>
      <name val="Calibri"/>
      <scheme val="minor"/>
    </font>
    <font>
      <b/>
      <u/>
      <color theme="1"/>
      <name val="Calibri"/>
      <scheme val="minor"/>
    </font>
    <font>
      <b/>
      <i/>
      <color rgb="FF4A86E8"/>
      <name val="Calibri"/>
      <scheme val="minor"/>
    </font>
    <font>
      <b/>
      <u/>
      <color theme="1"/>
      <name val="Calibri"/>
      <scheme val="minor"/>
    </font>
    <font>
      <b/>
      <color rgb="FF26A69A"/>
      <name val="Calibri"/>
      <scheme val="minor"/>
    </font>
    <font>
      <b/>
      <color rgb="FF9900FF"/>
      <name val="Calibri"/>
      <scheme val="minor"/>
    </font>
    <font>
      <u/>
      <color rgb="FF000000"/>
    </font>
    <font>
      <u/>
      <color rgb="FF000000"/>
    </font>
    <font>
      <b/>
      <sz val="12.0"/>
      <color theme="1"/>
      <name val="Calibri"/>
      <scheme val="minor"/>
    </font>
    <font>
      <sz val="10.0"/>
      <color theme="1"/>
      <name val="Calibri"/>
      <scheme val="minor"/>
    </font>
    <font>
      <b/>
      <i/>
      <sz val="9.0"/>
      <color theme="1"/>
      <name val="Calibri"/>
      <scheme val="minor"/>
    </font>
    <font>
      <u/>
      <color rgb="FF0000FF"/>
    </font>
    <font>
      <b/>
      <color rgb="FFFFFFFF"/>
      <name val="Calibri"/>
      <scheme val="minor"/>
    </font>
    <font>
      <color rgb="FFFFFFFF"/>
      <name val="Calibri"/>
      <scheme val="minor"/>
    </font>
    <font>
      <i/>
      <u/>
      <color theme="1"/>
      <name val="Roboto"/>
    </font>
    <font>
      <b/>
      <u/>
      <sz val="13.0"/>
      <color theme="1"/>
      <name val="Roboto"/>
    </font>
    <font>
      <color rgb="FF4A86E8"/>
      <name val="Roboto"/>
    </font>
    <font>
      <b/>
      <color rgb="FFFF0000"/>
      <name val="Roboto"/>
    </font>
    <font>
      <b/>
      <i/>
      <color rgb="FF4A86E8"/>
      <name val="Roboto"/>
    </font>
    <font>
      <color rgb="FF000000"/>
      <name val="Roboto"/>
    </font>
    <font>
      <sz val="11.0"/>
      <color rgb="FFB7B7B7"/>
      <name val="Roboto"/>
    </font>
    <font>
      <b/>
      <sz val="11.0"/>
      <color rgb="FFBF9000"/>
      <name val="Roboto"/>
    </font>
    <font>
      <sz val="11.0"/>
      <color rgb="FF000000"/>
      <name val="Roboto"/>
    </font>
    <font>
      <sz val="11.0"/>
      <color rgb="FFFF0000"/>
      <name val="Roboto"/>
    </font>
    <font>
      <b/>
      <u/>
      <sz val="11.0"/>
      <color rgb="FF0000FF"/>
      <name val="Roboto"/>
    </font>
    <font>
      <b/>
      <sz val="11.0"/>
      <color rgb="FF0000FF"/>
      <name val="Roboto"/>
    </font>
    <font>
      <b/>
      <sz val="11.0"/>
      <color rgb="FF4A86E8"/>
      <name val="Roboto"/>
    </font>
    <font>
      <b/>
      <i/>
      <u/>
      <sz val="11.0"/>
      <color rgb="FFFF0000"/>
      <name val="Roboto"/>
    </font>
    <font>
      <b/>
      <sz val="11.0"/>
      <color rgb="FFFF9900"/>
      <name val="Roboto"/>
    </font>
    <font>
      <b/>
      <sz val="11.0"/>
      <color rgb="FFFF0000"/>
      <name val="Roboto"/>
    </font>
    <font>
      <color rgb="FFFF0000"/>
      <name val="Roboto"/>
    </font>
    <font>
      <b/>
      <sz val="16.0"/>
      <color theme="1"/>
      <name val="Calibri"/>
      <scheme val="minor"/>
    </font>
    <font>
      <b/>
      <color theme="1"/>
      <name val="Calibri"/>
    </font>
    <font>
      <sz val="11.0"/>
      <color theme="1"/>
      <name val="Calibri"/>
    </font>
    <font>
      <color theme="1"/>
      <name val="Calibri"/>
    </font>
    <font>
      <sz val="12.0"/>
      <color theme="1"/>
      <name val="Roboto"/>
    </font>
    <font>
      <u/>
      <color rgb="FF0000FF"/>
    </font>
  </fonts>
  <fills count="34">
    <fill>
      <patternFill patternType="none"/>
    </fill>
    <fill>
      <patternFill patternType="lightGray"/>
    </fill>
    <fill>
      <patternFill patternType="solid">
        <fgColor rgb="FF5B95F9"/>
        <bgColor rgb="FF5B95F9"/>
      </patternFill>
    </fill>
    <fill>
      <patternFill patternType="solid">
        <fgColor rgb="FFFFFFFF"/>
        <bgColor rgb="FFFFFFFF"/>
      </patternFill>
    </fill>
    <fill>
      <patternFill patternType="solid">
        <fgColor rgb="FFE8F0FE"/>
        <bgColor rgb="FFE8F0FE"/>
      </patternFill>
    </fill>
    <fill>
      <patternFill patternType="solid">
        <fgColor rgb="FFACC9FE"/>
        <bgColor rgb="FFACC9FE"/>
      </patternFill>
    </fill>
    <fill>
      <patternFill patternType="solid">
        <fgColor rgb="FF78909C"/>
        <bgColor rgb="FF78909C"/>
      </patternFill>
    </fill>
    <fill>
      <patternFill patternType="solid">
        <fgColor rgb="FFEBEFF1"/>
        <bgColor rgb="FFEBEFF1"/>
      </patternFill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A2E8F1"/>
        <bgColor rgb="FFA2E8F1"/>
      </patternFill>
    </fill>
    <fill>
      <patternFill patternType="solid">
        <fgColor rgb="FFFFF2CC"/>
        <bgColor rgb="FFFFF2CC"/>
      </patternFill>
    </fill>
    <fill>
      <patternFill patternType="solid">
        <fgColor rgb="FF26A69A"/>
        <bgColor rgb="FF26A69A"/>
      </patternFill>
    </fill>
    <fill>
      <patternFill patternType="solid">
        <fgColor rgb="FF63D297"/>
        <bgColor rgb="FF63D297"/>
      </patternFill>
    </fill>
    <fill>
      <patternFill patternType="solid">
        <fgColor rgb="FFE7F9EF"/>
        <bgColor rgb="FFE7F9EF"/>
      </patternFill>
    </fill>
    <fill>
      <patternFill patternType="solid">
        <fgColor theme="0"/>
        <bgColor theme="0"/>
      </patternFill>
    </fill>
    <fill>
      <patternFill patternType="solid">
        <fgColor rgb="FFE91D63"/>
        <bgColor rgb="FFE91D63"/>
      </patternFill>
    </fill>
    <fill>
      <patternFill patternType="solid">
        <fgColor rgb="FFFDDCE8"/>
        <bgColor rgb="FFFDDCE8"/>
      </patternFill>
    </fill>
    <fill>
      <patternFill patternType="solid">
        <fgColor rgb="FFF68AB0"/>
        <bgColor rgb="FFF68AB0"/>
      </patternFill>
    </fill>
    <fill>
      <patternFill patternType="solid">
        <fgColor rgb="FF4A86E8"/>
        <bgColor rgb="FF4A86E8"/>
      </patternFill>
    </fill>
    <fill>
      <patternFill patternType="solid">
        <fgColor rgb="FFBBC8CE"/>
        <bgColor rgb="FFBBC8CE"/>
      </patternFill>
    </fill>
    <fill>
      <patternFill patternType="solid">
        <fgColor rgb="FF00FF00"/>
        <bgColor rgb="FF00FF00"/>
      </patternFill>
    </fill>
    <fill>
      <patternFill patternType="solid">
        <fgColor rgb="FFDDF2F0"/>
        <bgColor rgb="FFDDF2F0"/>
      </patternFill>
    </fill>
    <fill>
      <patternFill patternType="solid">
        <fgColor rgb="FF8CD3CD"/>
        <bgColor rgb="FF8CD3CD"/>
      </patternFill>
    </fill>
    <fill>
      <patternFill patternType="solid">
        <fgColor rgb="FFD9D9D9"/>
        <bgColor rgb="FFD9D9D9"/>
      </patternFill>
    </fill>
    <fill>
      <patternFill patternType="solid">
        <fgColor rgb="FFF7CB4D"/>
        <bgColor rgb="FFF7CB4D"/>
      </patternFill>
    </fill>
    <fill>
      <patternFill patternType="solid">
        <fgColor rgb="FFFEF8E3"/>
        <bgColor rgb="FFFEF8E3"/>
      </patternFill>
    </fill>
    <fill>
      <patternFill patternType="solid">
        <fgColor rgb="FFFCE8B2"/>
        <bgColor rgb="FFFCE8B2"/>
      </patternFill>
    </fill>
    <fill>
      <patternFill patternType="solid">
        <fgColor theme="5"/>
        <bgColor theme="5"/>
      </patternFill>
    </fill>
    <fill>
      <patternFill patternType="solid">
        <fgColor rgb="FF8989EB"/>
        <bgColor rgb="FF8989EB"/>
      </patternFill>
    </fill>
    <fill>
      <patternFill patternType="solid">
        <fgColor rgb="FFE8E7FC"/>
        <bgColor rgb="FFE8E7FC"/>
      </patternFill>
    </fill>
    <fill>
      <patternFill patternType="solid">
        <fgColor rgb="FFC4C3F7"/>
        <bgColor rgb="FFC4C3F7"/>
      </patternFill>
    </fill>
    <fill>
      <patternFill patternType="solid">
        <fgColor rgb="FFEEF3FF"/>
        <bgColor rgb="FFEEF3FF"/>
      </patternFill>
    </fill>
    <fill>
      <patternFill patternType="solid">
        <fgColor rgb="FF6D9EEB"/>
        <bgColor rgb="FF6D9EEB"/>
      </patternFill>
    </fill>
  </fills>
  <borders count="100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351C75"/>
      </left>
      <right style="thin">
        <color rgb="FF351C75"/>
      </right>
      <top style="medium">
        <color rgb="FF351C75"/>
      </top>
      <bottom style="medium">
        <color rgb="FF351C75"/>
      </bottom>
    </border>
    <border>
      <left style="thin">
        <color rgb="FF351C75"/>
      </left>
      <right style="thin">
        <color rgb="FF351C75"/>
      </right>
      <top style="medium">
        <color rgb="FF351C75"/>
      </top>
      <bottom style="medium">
        <color rgb="FF351C75"/>
      </bottom>
    </border>
    <border>
      <left style="thin">
        <color rgb="FF351C75"/>
      </left>
      <right style="medium">
        <color rgb="FF351C75"/>
      </right>
      <top style="medium">
        <color rgb="FF351C75"/>
      </top>
      <bottom style="medium">
        <color rgb="FF351C75"/>
      </bottom>
    </border>
    <border>
      <left style="medium">
        <color rgb="FF351C75"/>
      </left>
      <right style="thin">
        <color rgb="FF351C75"/>
      </right>
      <bottom style="thin">
        <color rgb="FF351C75"/>
      </bottom>
    </border>
    <border>
      <left style="thin">
        <color rgb="FF351C75"/>
      </left>
      <right style="thin">
        <color rgb="FF351C75"/>
      </right>
      <bottom style="thin">
        <color rgb="FF351C75"/>
      </bottom>
    </border>
    <border>
      <left style="thin">
        <color rgb="FF351C75"/>
      </left>
      <right style="medium">
        <color rgb="FF351C75"/>
      </right>
      <bottom style="thin">
        <color rgb="FF351C75"/>
      </bottom>
    </border>
    <border>
      <left style="medium">
        <color rgb="FF351C75"/>
      </left>
      <right style="thin">
        <color rgb="FF351C75"/>
      </right>
      <top style="thin">
        <color rgb="FF351C75"/>
      </top>
      <bottom style="thin">
        <color rgb="FF351C75"/>
      </bottom>
    </border>
    <border>
      <left style="thin">
        <color rgb="FF351C75"/>
      </left>
      <right style="thin">
        <color rgb="FF351C75"/>
      </right>
      <top style="thin">
        <color rgb="FF351C75"/>
      </top>
      <bottom style="thin">
        <color rgb="FF351C75"/>
      </bottom>
    </border>
    <border>
      <left style="thin">
        <color rgb="FF351C75"/>
      </left>
      <right style="medium">
        <color rgb="FF351C75"/>
      </right>
      <top style="thin">
        <color rgb="FF351C75"/>
      </top>
      <bottom style="thin">
        <color rgb="FF351C75"/>
      </bottom>
    </border>
    <border>
      <left style="medium">
        <color rgb="FF351C75"/>
      </left>
      <right style="thin">
        <color rgb="FF351C75"/>
      </right>
      <top style="thin">
        <color rgb="FF351C75"/>
      </top>
      <bottom style="medium">
        <color rgb="FF351C75"/>
      </bottom>
    </border>
    <border>
      <left style="thin">
        <color rgb="FF351C75"/>
      </left>
      <right style="thin">
        <color rgb="FF351C75"/>
      </right>
      <top style="thin">
        <color rgb="FF351C75"/>
      </top>
      <bottom style="medium">
        <color rgb="FF351C75"/>
      </bottom>
    </border>
    <border>
      <left style="thin">
        <color rgb="FF351C75"/>
      </left>
      <right style="medium">
        <color rgb="FF351C75"/>
      </right>
      <top style="thin">
        <color rgb="FF351C75"/>
      </top>
      <bottom style="medium">
        <color rgb="FF351C75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right style="medium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n">
        <color rgb="FF000000"/>
      </right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n">
        <color rgb="FF000000"/>
      </right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bottom style="medium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right style="thick">
        <color rgb="FF000000"/>
      </right>
      <top style="thin">
        <color rgb="FF000000"/>
      </top>
      <bottom style="thick">
        <color rgb="FF000000"/>
      </bottom>
    </border>
    <border>
      <left style="medium">
        <color rgb="FF0000FF"/>
      </left>
      <top style="medium">
        <color rgb="FF0000FF"/>
      </top>
      <bottom style="medium">
        <color rgb="FF0000FF"/>
      </bottom>
    </border>
    <border>
      <right style="medium">
        <color rgb="FF0000FF"/>
      </right>
      <top style="medium">
        <color rgb="FF0000FF"/>
      </top>
      <bottom style="medium">
        <color rgb="FF0000FF"/>
      </bottom>
    </border>
    <border>
      <left style="medium">
        <color rgb="FF0000FF"/>
      </left>
      <bottom style="thin">
        <color rgb="FF0000FF"/>
      </bottom>
    </border>
    <border>
      <right style="medium">
        <color rgb="FF0000FF"/>
      </right>
      <bottom style="thin">
        <color rgb="FF0000FF"/>
      </bottom>
    </border>
    <border>
      <left style="medium">
        <color rgb="FF0000FF"/>
      </left>
      <top style="thin">
        <color rgb="FF0000FF"/>
      </top>
      <bottom style="thin">
        <color rgb="FF0000FF"/>
      </bottom>
    </border>
    <border>
      <right style="medium">
        <color rgb="FF0000FF"/>
      </right>
      <top style="thin">
        <color rgb="FF0000FF"/>
      </top>
      <bottom style="thin">
        <color rgb="FF0000FF"/>
      </bottom>
    </border>
    <border>
      <left style="medium">
        <color rgb="FF0000FF"/>
      </left>
      <top style="thin">
        <color rgb="FF0000FF"/>
      </top>
      <bottom style="medium">
        <color rgb="FF0000FF"/>
      </bottom>
    </border>
    <border>
      <right style="medium">
        <color rgb="FF0000FF"/>
      </right>
      <top style="thin">
        <color rgb="FF0000FF"/>
      </top>
      <bottom style="medium">
        <color rgb="FF0000FF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9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4" xfId="0" applyFont="1" applyNumberFormat="1"/>
    <xf borderId="0" fillId="0" fontId="2" numFmtId="14" xfId="0" applyFont="1" applyNumberFormat="1"/>
    <xf borderId="0" fillId="0" fontId="2" numFmtId="165" xfId="0" applyAlignment="1" applyFont="1" applyNumberFormat="1">
      <alignment readingOrder="0"/>
    </xf>
    <xf borderId="0" fillId="0" fontId="3" numFmtId="0" xfId="0" applyAlignment="1" applyFont="1">
      <alignment horizontal="center" readingOrder="0" vertical="center"/>
    </xf>
    <xf borderId="0" fillId="0" fontId="4" numFmtId="0" xfId="0" applyAlignment="1" applyFont="1">
      <alignment horizontal="center" readingOrder="0"/>
    </xf>
    <xf borderId="0" fillId="0" fontId="2" numFmtId="0" xfId="0" applyAlignment="1" applyFont="1">
      <alignment horizontal="center" readingOrder="0" vertical="center"/>
    </xf>
    <xf borderId="0" fillId="0" fontId="2" numFmtId="0" xfId="0" applyFont="1"/>
    <xf borderId="0" fillId="0" fontId="2" numFmtId="164" xfId="0" applyAlignment="1" applyFont="1" applyNumberFormat="1">
      <alignment horizontal="center" readingOrder="0"/>
    </xf>
    <xf borderId="0" fillId="0" fontId="2" numFmtId="166" xfId="0" applyAlignment="1" applyFont="1" applyNumberFormat="1">
      <alignment readingOrder="0"/>
    </xf>
    <xf borderId="0" fillId="0" fontId="2" numFmtId="167" xfId="0" applyAlignment="1" applyFont="1" applyNumberFormat="1">
      <alignment readingOrder="0"/>
    </xf>
    <xf borderId="0" fillId="0" fontId="2" numFmtId="0" xfId="0" applyAlignment="1" applyFont="1">
      <alignment horizontal="right"/>
    </xf>
    <xf borderId="0" fillId="0" fontId="1" numFmtId="0" xfId="0" applyAlignment="1" applyFont="1">
      <alignment horizontal="center" readingOrder="0" shrinkToFit="0" vertical="center" wrapText="0"/>
    </xf>
    <xf borderId="0" fillId="0" fontId="1" numFmtId="167" xfId="0" applyAlignment="1" applyFont="1" applyNumberFormat="1">
      <alignment horizontal="center" readingOrder="0" shrinkToFit="0" vertical="center" wrapText="0"/>
    </xf>
    <xf borderId="0" fillId="0" fontId="1" numFmtId="164" xfId="0" applyAlignment="1" applyFont="1" applyNumberFormat="1">
      <alignment horizontal="center"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167" xfId="0" applyAlignment="1" applyFont="1" applyNumberFormat="1">
      <alignment shrinkToFit="0" vertical="center" wrapText="0"/>
    </xf>
    <xf borderId="0" fillId="0" fontId="2" numFmtId="164" xfId="0" applyAlignment="1" applyFont="1" applyNumberFormat="1">
      <alignment shrinkToFit="0" vertical="center" wrapText="0"/>
    </xf>
    <xf borderId="0" fillId="0" fontId="2" numFmtId="167" xfId="0" applyAlignment="1" applyFont="1" applyNumberFormat="1">
      <alignment readingOrder="0" shrinkToFit="0" vertical="center" wrapText="0"/>
    </xf>
    <xf borderId="0" fillId="0" fontId="2" numFmtId="167" xfId="0" applyFont="1" applyNumberFormat="1"/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0" fillId="0" fontId="5" numFmtId="168" xfId="0" applyAlignment="1" applyFont="1" applyNumberFormat="1">
      <alignment horizontal="right" readingOrder="0" vertical="center"/>
    </xf>
    <xf borderId="0" fillId="0" fontId="2" numFmtId="166" xfId="0" applyAlignment="1" applyFont="1" applyNumberFormat="1">
      <alignment horizontal="left" readingOrder="0" vertical="center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168" xfId="0" applyAlignment="1" applyFont="1" applyNumberFormat="1">
      <alignment horizontal="center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168" xfId="0" applyAlignment="1" applyFont="1" applyNumberFormat="1">
      <alignment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6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4" xfId="0" applyAlignment="1" applyFont="1" applyNumberFormat="1">
      <alignment readingOrder="0" shrinkToFit="0" vertical="center" wrapText="0"/>
    </xf>
    <xf borderId="0" fillId="0" fontId="2" numFmtId="168" xfId="0" applyAlignment="1" applyFont="1" applyNumberFormat="1">
      <alignment readingOrder="0" shrinkToFit="0" vertical="center" wrapText="0"/>
    </xf>
    <xf borderId="0" fillId="0" fontId="2" numFmtId="165" xfId="0" applyAlignment="1" applyFont="1" applyNumberFormat="1">
      <alignment readingOrder="0" shrinkToFit="0" vertical="center" wrapText="0"/>
    </xf>
    <xf borderId="0" fillId="0" fontId="2" numFmtId="169" xfId="0" applyAlignment="1" applyFont="1" applyNumberFormat="1">
      <alignment readingOrder="0" shrinkToFit="0" vertical="center" wrapText="0"/>
    </xf>
    <xf borderId="0" fillId="0" fontId="7" numFmtId="0" xfId="0" applyAlignment="1" applyFont="1">
      <alignment horizontal="left" readingOrder="0" shrinkToFit="0" vertical="center" wrapText="0"/>
    </xf>
    <xf borderId="0" fillId="0" fontId="7" numFmtId="168" xfId="0" applyAlignment="1" applyFont="1" applyNumberFormat="1">
      <alignment horizontal="right" readingOrder="0" shrinkToFit="0" vertical="center" wrapText="0"/>
    </xf>
    <xf borderId="0" fillId="0" fontId="8" numFmtId="164" xfId="0" applyAlignment="1" applyFont="1" applyNumberFormat="1">
      <alignment horizontal="center" readingOrder="0" shrinkToFit="0" vertical="center" wrapText="0"/>
    </xf>
    <xf borderId="0" fillId="0" fontId="7" numFmtId="164" xfId="0" applyAlignment="1" applyFont="1" applyNumberFormat="1">
      <alignment horizontal="right" shrinkToFit="0" vertical="center" wrapText="0"/>
    </xf>
    <xf borderId="0" fillId="0" fontId="7" numFmtId="0" xfId="0" applyAlignment="1" applyFont="1">
      <alignment readingOrder="0" shrinkToFit="0" vertical="center" wrapText="0"/>
    </xf>
    <xf borderId="0" fillId="0" fontId="7" numFmtId="0" xfId="0" applyAlignment="1" applyFont="1">
      <alignment readingOrder="0" shrinkToFit="0" vertical="center" wrapText="0"/>
    </xf>
    <xf borderId="0" fillId="0" fontId="7" numFmtId="0" xfId="0" applyAlignment="1" applyFont="1">
      <alignment horizontal="center" readingOrder="0" shrinkToFit="0" vertical="center" wrapText="0"/>
    </xf>
    <xf borderId="0" fillId="0" fontId="7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168" xfId="0" applyAlignment="1" applyFont="1" applyNumberFormat="1">
      <alignment readingOrder="0" shrinkToFit="0" vertical="center" wrapText="0"/>
    </xf>
    <xf borderId="0" fillId="0" fontId="9" numFmtId="164" xfId="0" applyAlignment="1" applyFont="1" applyNumberFormat="1">
      <alignment horizontal="center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0" numFmtId="164" xfId="0" applyAlignment="1" applyFont="1" applyNumberFormat="1">
      <alignment horizontal="center" readingOrder="0" shrinkToFit="0" vertical="center" wrapText="0"/>
    </xf>
    <xf borderId="0" fillId="0" fontId="2" numFmtId="164" xfId="0" applyAlignment="1" applyFont="1" applyNumberFormat="1">
      <alignment readingOrder="0" shrinkToFit="0" vertical="center" wrapText="0"/>
    </xf>
    <xf borderId="0" fillId="0" fontId="7" numFmtId="0" xfId="0" applyAlignment="1" applyFont="1">
      <alignment shrinkToFit="0" vertical="center" wrapText="0"/>
    </xf>
    <xf borderId="0" fillId="0" fontId="7" numFmtId="0" xfId="0" applyAlignment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164" xfId="0" applyAlignment="1" applyFont="1" applyNumberFormat="1">
      <alignment horizontal="center" readingOrder="0" shrinkToFit="0" vertical="center" wrapText="0"/>
    </xf>
    <xf borderId="0" fillId="0" fontId="2" numFmtId="0" xfId="0" applyAlignment="1" applyFont="1">
      <alignment horizontal="left" vertical="center"/>
    </xf>
    <xf borderId="0" fillId="0" fontId="1" numFmtId="0" xfId="0" applyAlignment="1" applyFont="1">
      <alignment horizontal="center" readingOrder="0" vertical="center"/>
    </xf>
    <xf borderId="0" fillId="0" fontId="2" numFmtId="168" xfId="0" applyAlignment="1" applyFont="1" applyNumberFormat="1">
      <alignment vertical="center"/>
    </xf>
    <xf borderId="0" fillId="0" fontId="2" numFmtId="168" xfId="0" applyAlignment="1" applyFont="1" applyNumberFormat="1">
      <alignment horizontal="right" vertical="center"/>
    </xf>
    <xf borderId="0" fillId="0" fontId="2" numFmtId="166" xfId="0" applyAlignment="1" applyFont="1" applyNumberFormat="1">
      <alignment horizontal="center" readingOrder="0" vertical="center"/>
    </xf>
    <xf borderId="0" fillId="0" fontId="2" numFmtId="168" xfId="0" applyAlignment="1" applyFont="1" applyNumberFormat="1">
      <alignment horizontal="center" readingOrder="0" vertical="center"/>
    </xf>
    <xf borderId="0" fillId="0" fontId="2" numFmtId="168" xfId="0" applyAlignment="1" applyFont="1" applyNumberFormat="1">
      <alignment readingOrder="0" vertical="center"/>
    </xf>
    <xf borderId="0" fillId="0" fontId="2" numFmtId="3" xfId="0" applyAlignment="1" applyFont="1" applyNumberFormat="1">
      <alignment readingOrder="0" vertical="center"/>
    </xf>
    <xf borderId="0" fillId="0" fontId="2" numFmtId="168" xfId="0" applyAlignment="1" applyFont="1" applyNumberFormat="1">
      <alignment horizontal="left" readingOrder="0" vertical="center"/>
    </xf>
    <xf borderId="0" fillId="0" fontId="2" numFmtId="168" xfId="0" applyAlignment="1" applyFont="1" applyNumberFormat="1">
      <alignment readingOrder="0" vertical="center"/>
    </xf>
    <xf borderId="0" fillId="0" fontId="2" numFmtId="170" xfId="0" applyAlignment="1" applyFont="1" applyNumberFormat="1">
      <alignment horizontal="center" readingOrder="0" vertical="center"/>
    </xf>
    <xf borderId="0" fillId="0" fontId="1" numFmtId="164" xfId="0" applyAlignment="1" applyFont="1" applyNumberFormat="1">
      <alignment horizontal="center" readingOrder="0" vertical="center"/>
    </xf>
    <xf borderId="1" fillId="2" fontId="1" numFmtId="0" xfId="0" applyAlignment="1" applyBorder="1" applyFill="1" applyFont="1">
      <alignment horizontal="center" readingOrder="0" vertical="center"/>
    </xf>
    <xf borderId="2" fillId="2" fontId="1" numFmtId="0" xfId="0" applyAlignment="1" applyBorder="1" applyFont="1">
      <alignment horizontal="center" readingOrder="0" vertical="center"/>
    </xf>
    <xf borderId="2" fillId="2" fontId="1" numFmtId="164" xfId="0" applyAlignment="1" applyBorder="1" applyFont="1" applyNumberFormat="1">
      <alignment horizontal="center" readingOrder="0" vertical="center"/>
    </xf>
    <xf borderId="3" fillId="2" fontId="1" numFmtId="164" xfId="0" applyAlignment="1" applyBorder="1" applyFont="1" applyNumberForma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4" fillId="3" fontId="2" numFmtId="0" xfId="0" applyAlignment="1" applyBorder="1" applyFill="1" applyFont="1">
      <alignment horizontal="center" readingOrder="0" vertical="center"/>
    </xf>
    <xf borderId="5" fillId="3" fontId="2" numFmtId="0" xfId="0" applyAlignment="1" applyBorder="1" applyFont="1">
      <alignment readingOrder="0" vertical="center"/>
    </xf>
    <xf borderId="5" fillId="3" fontId="2" numFmtId="0" xfId="0" applyAlignment="1" applyBorder="1" applyFont="1">
      <alignment horizontal="center" readingOrder="0" vertical="center"/>
    </xf>
    <xf borderId="5" fillId="3" fontId="2" numFmtId="0" xfId="0" applyAlignment="1" applyBorder="1" applyFont="1">
      <alignment horizontal="right" readingOrder="0" vertical="center"/>
    </xf>
    <xf borderId="6" fillId="3" fontId="2" numFmtId="164" xfId="0" applyAlignment="1" applyBorder="1" applyFont="1" applyNumberFormat="1">
      <alignment readingOrder="0" vertical="center"/>
    </xf>
    <xf borderId="7" fillId="3" fontId="2" numFmtId="164" xfId="0" applyAlignment="1" applyBorder="1" applyFont="1" applyNumberFormat="1">
      <alignment vertical="center"/>
    </xf>
    <xf borderId="8" fillId="4" fontId="2" numFmtId="0" xfId="0" applyAlignment="1" applyBorder="1" applyFill="1" applyFont="1">
      <alignment horizontal="center" readingOrder="0" vertical="center"/>
    </xf>
    <xf borderId="6" fillId="4" fontId="2" numFmtId="0" xfId="0" applyAlignment="1" applyBorder="1" applyFont="1">
      <alignment readingOrder="0" vertical="center"/>
    </xf>
    <xf borderId="6" fillId="4" fontId="2" numFmtId="0" xfId="0" applyAlignment="1" applyBorder="1" applyFont="1">
      <alignment horizontal="center" readingOrder="0" vertical="center"/>
    </xf>
    <xf borderId="6" fillId="4" fontId="2" numFmtId="0" xfId="0" applyAlignment="1" applyBorder="1" applyFont="1">
      <alignment horizontal="right" readingOrder="0" vertical="center"/>
    </xf>
    <xf borderId="6" fillId="4" fontId="2" numFmtId="164" xfId="0" applyAlignment="1" applyBorder="1" applyFont="1" applyNumberFormat="1">
      <alignment readingOrder="0" vertical="center"/>
    </xf>
    <xf borderId="7" fillId="4" fontId="2" numFmtId="164" xfId="0" applyAlignment="1" applyBorder="1" applyFont="1" applyNumberFormat="1">
      <alignment vertical="center"/>
    </xf>
    <xf borderId="8" fillId="3" fontId="2" numFmtId="0" xfId="0" applyAlignment="1" applyBorder="1" applyFont="1">
      <alignment horizontal="center" readingOrder="0" vertical="center"/>
    </xf>
    <xf borderId="6" fillId="3" fontId="2" numFmtId="0" xfId="0" applyAlignment="1" applyBorder="1" applyFont="1">
      <alignment readingOrder="0" vertical="center"/>
    </xf>
    <xf borderId="6" fillId="3" fontId="2" numFmtId="0" xfId="0" applyAlignment="1" applyBorder="1" applyFont="1">
      <alignment horizontal="center" readingOrder="0" vertical="center"/>
    </xf>
    <xf borderId="6" fillId="3" fontId="2" numFmtId="0" xfId="0" applyAlignment="1" applyBorder="1" applyFont="1">
      <alignment horizontal="right" readingOrder="0" vertical="center"/>
    </xf>
    <xf borderId="0" fillId="0" fontId="2" numFmtId="0" xfId="0" applyAlignment="1" applyFont="1">
      <alignment horizontal="center" readingOrder="0" vertical="center"/>
    </xf>
    <xf borderId="6" fillId="4" fontId="2" numFmtId="0" xfId="0" applyAlignment="1" applyBorder="1" applyFont="1">
      <alignment readingOrder="0" vertical="center"/>
    </xf>
    <xf borderId="6" fillId="4" fontId="2" numFmtId="0" xfId="0" applyAlignment="1" applyBorder="1" applyFont="1">
      <alignment horizontal="center" readingOrder="0" vertical="center"/>
    </xf>
    <xf borderId="6" fillId="4" fontId="2" numFmtId="0" xfId="0" applyAlignment="1" applyBorder="1" applyFont="1">
      <alignment horizontal="right" readingOrder="0" vertical="center"/>
    </xf>
    <xf borderId="8" fillId="3" fontId="1" numFmtId="0" xfId="0" applyAlignment="1" applyBorder="1" applyFont="1">
      <alignment horizontal="center" readingOrder="0" vertical="center"/>
    </xf>
    <xf borderId="6" fillId="3" fontId="2" numFmtId="0" xfId="0" applyAlignment="1" applyBorder="1" applyFont="1">
      <alignment readingOrder="0" vertical="center"/>
    </xf>
    <xf borderId="6" fillId="3" fontId="2" numFmtId="0" xfId="0" applyAlignment="1" applyBorder="1" applyFont="1">
      <alignment horizontal="center" readingOrder="0" vertical="center"/>
    </xf>
    <xf borderId="6" fillId="3" fontId="2" numFmtId="0" xfId="0" applyAlignment="1" applyBorder="1" applyFont="1">
      <alignment horizontal="right" readingOrder="0" vertical="center"/>
    </xf>
    <xf borderId="6" fillId="3" fontId="2" numFmtId="0" xfId="0" applyAlignment="1" applyBorder="1" applyFont="1">
      <alignment readingOrder="0" vertical="center"/>
    </xf>
    <xf borderId="6" fillId="4" fontId="2" numFmtId="0" xfId="0" applyAlignment="1" applyBorder="1" applyFont="1">
      <alignment readingOrder="0" vertical="center"/>
    </xf>
    <xf borderId="0" fillId="0" fontId="1" numFmtId="0" xfId="0" applyAlignment="1" applyFont="1">
      <alignment horizontal="center" readingOrder="0" vertical="center"/>
    </xf>
    <xf borderId="8" fillId="4" fontId="1" numFmtId="0" xfId="0" applyAlignment="1" applyBorder="1" applyFont="1">
      <alignment horizontal="center" readingOrder="0" vertical="center"/>
    </xf>
    <xf borderId="0" fillId="0" fontId="2" numFmtId="171" xfId="0" applyAlignment="1" applyFont="1" applyNumberFormat="1">
      <alignment horizontal="center" readingOrder="0" vertical="center"/>
    </xf>
    <xf borderId="6" fillId="3" fontId="2" numFmtId="171" xfId="0" applyAlignment="1" applyBorder="1" applyFont="1" applyNumberFormat="1">
      <alignment readingOrder="0" vertical="center"/>
    </xf>
    <xf borderId="6" fillId="4" fontId="2" numFmtId="171" xfId="0" applyAlignment="1" applyBorder="1" applyFont="1" applyNumberFormat="1">
      <alignment readingOrder="0" vertical="center"/>
    </xf>
    <xf borderId="0" fillId="0" fontId="2" numFmtId="171" xfId="0" applyAlignment="1" applyFont="1" applyNumberFormat="1">
      <alignment horizontal="center" readingOrder="0" vertical="center"/>
    </xf>
    <xf borderId="6" fillId="4" fontId="2" numFmtId="171" xfId="0" applyAlignment="1" applyBorder="1" applyFont="1" applyNumberFormat="1">
      <alignment readingOrder="0" vertical="center"/>
    </xf>
    <xf borderId="9" fillId="4" fontId="2" numFmtId="0" xfId="0" applyAlignment="1" applyBorder="1" applyFont="1">
      <alignment horizontal="center" readingOrder="0" vertical="center"/>
    </xf>
    <xf borderId="10" fillId="4" fontId="2" numFmtId="0" xfId="0" applyAlignment="1" applyBorder="1" applyFont="1">
      <alignment readingOrder="0" vertical="center"/>
    </xf>
    <xf borderId="10" fillId="4" fontId="2" numFmtId="0" xfId="0" applyAlignment="1" applyBorder="1" applyFont="1">
      <alignment horizontal="center" readingOrder="0" vertical="center"/>
    </xf>
    <xf borderId="10" fillId="4" fontId="2" numFmtId="0" xfId="0" applyAlignment="1" applyBorder="1" applyFont="1">
      <alignment horizontal="right" readingOrder="0" vertical="center"/>
    </xf>
    <xf borderId="10" fillId="4" fontId="2" numFmtId="164" xfId="0" applyAlignment="1" applyBorder="1" applyFont="1" applyNumberFormat="1">
      <alignment readingOrder="0" vertical="center"/>
    </xf>
    <xf borderId="11" fillId="4" fontId="2" numFmtId="164" xfId="0" applyAlignment="1" applyBorder="1" applyFont="1" applyNumberFormat="1">
      <alignment vertical="center"/>
    </xf>
    <xf borderId="12" fillId="5" fontId="11" numFmtId="0" xfId="0" applyAlignment="1" applyBorder="1" applyFill="1" applyFont="1">
      <alignment vertical="center"/>
    </xf>
    <xf borderId="2" fillId="5" fontId="1" numFmtId="0" xfId="0" applyAlignment="1" applyBorder="1" applyFont="1">
      <alignment horizontal="right" readingOrder="0" vertical="center"/>
    </xf>
    <xf borderId="2" fillId="5" fontId="12" numFmtId="0" xfId="0" applyBorder="1" applyFont="1"/>
    <xf borderId="3" fillId="5" fontId="12" numFmtId="0" xfId="0" applyBorder="1" applyFont="1"/>
    <xf borderId="3" fillId="5" fontId="11" numFmtId="164" xfId="0" applyAlignment="1" applyBorder="1" applyFont="1" applyNumberFormat="1">
      <alignment vertical="center"/>
    </xf>
    <xf borderId="0" fillId="0" fontId="2" numFmtId="164" xfId="0" applyAlignment="1" applyFont="1" applyNumberFormat="1">
      <alignment readingOrder="0" vertical="center"/>
    </xf>
    <xf borderId="0" fillId="0" fontId="1" numFmtId="0" xfId="0" applyAlignment="1" applyFont="1">
      <alignment horizontal="right" readingOrder="0" vertical="center"/>
    </xf>
    <xf borderId="0" fillId="0" fontId="11" numFmtId="164" xfId="0" applyAlignment="1" applyFont="1" applyNumberFormat="1">
      <alignment vertical="center"/>
    </xf>
    <xf borderId="0" fillId="0" fontId="11" numFmtId="0" xfId="0" applyAlignment="1" applyFont="1">
      <alignment vertical="center"/>
    </xf>
    <xf borderId="0" fillId="0" fontId="13" numFmtId="0" xfId="0" applyAlignment="1" applyFont="1">
      <alignment horizontal="left" readingOrder="0" vertical="bottom"/>
    </xf>
    <xf borderId="0" fillId="0" fontId="13" numFmtId="0" xfId="0" applyAlignment="1" applyFont="1">
      <alignment horizontal="right" vertical="bottom"/>
    </xf>
    <xf borderId="13" fillId="0" fontId="14" numFmtId="0" xfId="0" applyAlignment="1" applyBorder="1" applyFont="1">
      <alignment horizontal="center" readingOrder="0" vertical="center"/>
    </xf>
    <xf borderId="12" fillId="0" fontId="1" numFmtId="0" xfId="0" applyAlignment="1" applyBorder="1" applyFont="1">
      <alignment horizontal="center" readingOrder="0" vertical="center"/>
    </xf>
    <xf borderId="2" fillId="0" fontId="1" numFmtId="0" xfId="0" applyAlignment="1" applyBorder="1" applyFont="1">
      <alignment horizontal="center" readingOrder="0" vertical="center"/>
    </xf>
    <xf borderId="2" fillId="0" fontId="12" numFmtId="0" xfId="0" applyBorder="1" applyFont="1"/>
    <xf borderId="3" fillId="0" fontId="12" numFmtId="0" xfId="0" applyBorder="1" applyFont="1"/>
    <xf borderId="0" fillId="0" fontId="2" numFmtId="0" xfId="0" applyAlignment="1" applyFont="1">
      <alignment horizontal="right" readingOrder="0" vertical="center"/>
    </xf>
    <xf borderId="0" fillId="0" fontId="2" numFmtId="10" xfId="0" applyAlignment="1" applyFont="1" applyNumberFormat="1">
      <alignment horizontal="center" vertical="center"/>
    </xf>
    <xf borderId="0" fillId="0" fontId="2" numFmtId="164" xfId="0" applyAlignment="1" applyFont="1" applyNumberFormat="1">
      <alignment vertical="center"/>
    </xf>
    <xf borderId="13" fillId="0" fontId="15" numFmtId="0" xfId="0" applyAlignment="1" applyBorder="1" applyFont="1">
      <alignment horizontal="right" readingOrder="0" vertical="center"/>
    </xf>
    <xf borderId="14" fillId="0" fontId="15" numFmtId="0" xfId="0" applyAlignment="1" applyBorder="1" applyFont="1">
      <alignment horizontal="right" readingOrder="0" vertical="center"/>
    </xf>
    <xf borderId="5" fillId="0" fontId="16" numFmtId="164" xfId="0" applyAlignment="1" applyBorder="1" applyFont="1" applyNumberFormat="1">
      <alignment vertical="center"/>
    </xf>
    <xf borderId="5" fillId="0" fontId="12" numFmtId="0" xfId="0" applyBorder="1" applyFont="1"/>
    <xf borderId="15" fillId="0" fontId="12" numFmtId="0" xfId="0" applyBorder="1" applyFont="1"/>
    <xf borderId="16" fillId="0" fontId="16" numFmtId="0" xfId="0" applyAlignment="1" applyBorder="1" applyFont="1">
      <alignment horizontal="right" readingOrder="0" vertical="center"/>
    </xf>
    <xf borderId="6" fillId="0" fontId="16" numFmtId="164" xfId="0" applyAlignment="1" applyBorder="1" applyFont="1" applyNumberFormat="1">
      <alignment vertical="center"/>
    </xf>
    <xf borderId="6" fillId="0" fontId="12" numFmtId="0" xfId="0" applyBorder="1" applyFont="1"/>
    <xf borderId="7" fillId="0" fontId="12" numFmtId="0" xfId="0" applyBorder="1" applyFont="1"/>
    <xf borderId="17" fillId="0" fontId="16" numFmtId="0" xfId="0" applyAlignment="1" applyBorder="1" applyFont="1">
      <alignment horizontal="right" readingOrder="0" vertical="center"/>
    </xf>
    <xf borderId="18" fillId="0" fontId="16" numFmtId="164" xfId="0" applyAlignment="1" applyBorder="1" applyFont="1" applyNumberFormat="1">
      <alignment vertical="center"/>
    </xf>
    <xf borderId="18" fillId="0" fontId="12" numFmtId="0" xfId="0" applyBorder="1" applyFont="1"/>
    <xf borderId="11" fillId="0" fontId="12" numFmtId="0" xfId="0" applyBorder="1" applyFont="1"/>
    <xf borderId="13" fillId="0" fontId="2" numFmtId="0" xfId="0" applyAlignment="1" applyBorder="1" applyFont="1">
      <alignment horizontal="right" readingOrder="0" vertical="center"/>
    </xf>
    <xf borderId="3" fillId="0" fontId="1" numFmtId="0" xfId="0" applyAlignment="1" applyBorder="1" applyFont="1">
      <alignment horizontal="center" readingOrder="0" vertical="center"/>
    </xf>
    <xf borderId="14" fillId="0" fontId="2" numFmtId="0" xfId="0" applyAlignment="1" applyBorder="1" applyFont="1">
      <alignment horizontal="right" vertical="center"/>
    </xf>
    <xf borderId="5" fillId="0" fontId="2" numFmtId="164" xfId="0" applyAlignment="1" applyBorder="1" applyFont="1" applyNumberFormat="1">
      <alignment vertical="center"/>
    </xf>
    <xf borderId="5" fillId="0" fontId="2" numFmtId="10" xfId="0" applyAlignment="1" applyBorder="1" applyFont="1" applyNumberFormat="1">
      <alignment vertical="center"/>
    </xf>
    <xf borderId="15" fillId="0" fontId="2" numFmtId="164" xfId="0" applyAlignment="1" applyBorder="1" applyFont="1" applyNumberFormat="1">
      <alignment vertical="center"/>
    </xf>
    <xf borderId="16" fillId="0" fontId="2" numFmtId="0" xfId="0" applyAlignment="1" applyBorder="1" applyFont="1">
      <alignment horizontal="right" vertical="center"/>
    </xf>
    <xf borderId="6" fillId="0" fontId="2" numFmtId="164" xfId="0" applyAlignment="1" applyBorder="1" applyFont="1" applyNumberFormat="1">
      <alignment vertical="center"/>
    </xf>
    <xf borderId="6" fillId="0" fontId="2" numFmtId="10" xfId="0" applyAlignment="1" applyBorder="1" applyFont="1" applyNumberFormat="1">
      <alignment vertical="center"/>
    </xf>
    <xf borderId="7" fillId="0" fontId="2" numFmtId="164" xfId="0" applyAlignment="1" applyBorder="1" applyFont="1" applyNumberFormat="1">
      <alignment vertical="center"/>
    </xf>
    <xf borderId="0" fillId="0" fontId="2" numFmtId="0" xfId="0" applyAlignment="1" applyFont="1">
      <alignment horizontal="right" readingOrder="0" vertical="center"/>
    </xf>
    <xf borderId="0" fillId="0" fontId="2" numFmtId="0" xfId="0" applyAlignment="1" applyFont="1">
      <alignment horizontal="right" vertical="center"/>
    </xf>
    <xf borderId="13" fillId="0" fontId="2" numFmtId="0" xfId="0" applyAlignment="1" applyBorder="1" applyFont="1">
      <alignment horizontal="right" readingOrder="0" vertical="center"/>
    </xf>
    <xf borderId="13" fillId="0" fontId="2" numFmtId="0" xfId="0" applyAlignment="1" applyBorder="1" applyFont="1">
      <alignment horizontal="right" vertical="center"/>
    </xf>
    <xf borderId="0" fillId="0" fontId="2" numFmtId="0" xfId="0" applyAlignment="1" applyFont="1">
      <alignment horizontal="right" readingOrder="0"/>
    </xf>
    <xf borderId="0" fillId="0" fontId="2" numFmtId="0" xfId="0" applyAlignment="1" applyFont="1">
      <alignment readingOrder="0" vertical="center"/>
    </xf>
    <xf borderId="19" fillId="0" fontId="2" numFmtId="0" xfId="0" applyAlignment="1" applyBorder="1" applyFont="1">
      <alignment horizontal="right" readingOrder="0" vertical="center"/>
    </xf>
    <xf borderId="10" fillId="0" fontId="2" numFmtId="10" xfId="0" applyAlignment="1" applyBorder="1" applyFont="1" applyNumberFormat="1">
      <alignment vertical="center"/>
    </xf>
    <xf borderId="10" fillId="0" fontId="2" numFmtId="164" xfId="0" applyAlignment="1" applyBorder="1" applyFont="1" applyNumberFormat="1">
      <alignment vertical="center"/>
    </xf>
    <xf borderId="17" fillId="0" fontId="2" numFmtId="0" xfId="0" applyAlignment="1" applyBorder="1" applyFont="1">
      <alignment horizontal="right" vertical="center"/>
    </xf>
    <xf borderId="18" fillId="0" fontId="2" numFmtId="164" xfId="0" applyAlignment="1" applyBorder="1" applyFont="1" applyNumberFormat="1">
      <alignment vertical="center"/>
    </xf>
    <xf borderId="18" fillId="0" fontId="2" numFmtId="10" xfId="0" applyAlignment="1" applyBorder="1" applyFont="1" applyNumberFormat="1">
      <alignment vertical="center"/>
    </xf>
    <xf borderId="11" fillId="0" fontId="2" numFmtId="164" xfId="0" applyAlignment="1" applyBorder="1" applyFont="1" applyNumberFormat="1">
      <alignment vertical="center"/>
    </xf>
    <xf borderId="20" fillId="0" fontId="1" numFmtId="0" xfId="0" applyAlignment="1" applyBorder="1" applyFont="1">
      <alignment horizontal="right" readingOrder="0" vertical="center"/>
    </xf>
    <xf borderId="21" fillId="0" fontId="2" numFmtId="164" xfId="0" applyAlignment="1" applyBorder="1" applyFont="1" applyNumberFormat="1">
      <alignment vertical="center"/>
    </xf>
    <xf borderId="21" fillId="0" fontId="12" numFmtId="0" xfId="0" applyBorder="1" applyFont="1"/>
    <xf borderId="22" fillId="0" fontId="12" numFmtId="0" xfId="0" applyBorder="1" applyFont="1"/>
    <xf borderId="16" fillId="0" fontId="1" numFmtId="0" xfId="0" applyAlignment="1" applyBorder="1" applyFont="1">
      <alignment horizontal="right" readingOrder="0" vertical="center"/>
    </xf>
    <xf borderId="17" fillId="0" fontId="1" numFmtId="0" xfId="0" applyAlignment="1" applyBorder="1" applyFont="1">
      <alignment horizontal="right" readingOrder="0" vertical="center"/>
    </xf>
    <xf borderId="18" fillId="0" fontId="2" numFmtId="10" xfId="0" applyAlignment="1" applyBorder="1" applyFont="1" applyNumberFormat="1">
      <alignment horizontal="center" vertical="center"/>
    </xf>
    <xf borderId="0" fillId="0" fontId="17" numFmtId="0" xfId="0" applyAlignment="1" applyFont="1">
      <alignment horizontal="right" readingOrder="0" vertical="top"/>
    </xf>
    <xf borderId="0" fillId="0" fontId="17" numFmtId="164" xfId="0" applyAlignment="1" applyFont="1" applyNumberFormat="1">
      <alignment horizontal="center" vertical="top"/>
    </xf>
    <xf borderId="0" fillId="0" fontId="18" numFmtId="0" xfId="0" applyAlignment="1" applyFont="1">
      <alignment horizontal="right" vertical="bottom"/>
    </xf>
    <xf borderId="13" fillId="6" fontId="1" numFmtId="0" xfId="0" applyAlignment="1" applyBorder="1" applyFill="1" applyFont="1">
      <alignment horizontal="center" readingOrder="0" vertical="center"/>
    </xf>
    <xf borderId="13" fillId="6" fontId="1" numFmtId="164" xfId="0" applyAlignment="1" applyBorder="1" applyFont="1" applyNumberFormat="1">
      <alignment horizontal="center" readingOrder="0" vertical="center"/>
    </xf>
    <xf borderId="23" fillId="6" fontId="1" numFmtId="0" xfId="0" applyAlignment="1" applyBorder="1" applyFont="1">
      <alignment horizontal="center" readingOrder="0" vertical="center"/>
    </xf>
    <xf borderId="24" fillId="6" fontId="12" numFmtId="0" xfId="0" applyBorder="1" applyFont="1"/>
    <xf borderId="13" fillId="3" fontId="19" numFmtId="165" xfId="0" applyAlignment="1" applyBorder="1" applyFont="1" applyNumberFormat="1">
      <alignment readingOrder="0" vertical="center"/>
    </xf>
    <xf borderId="13" fillId="3" fontId="19" numFmtId="164" xfId="0" applyAlignment="1" applyBorder="1" applyFont="1" applyNumberFormat="1">
      <alignment readingOrder="0" vertical="center"/>
    </xf>
    <xf borderId="13" fillId="3" fontId="2" numFmtId="0" xfId="0" applyAlignment="1" applyBorder="1" applyFont="1">
      <alignment vertical="center"/>
    </xf>
    <xf borderId="13" fillId="3" fontId="1" numFmtId="0" xfId="0" applyAlignment="1" applyBorder="1" applyFont="1">
      <alignment horizontal="right" readingOrder="0" vertical="center"/>
    </xf>
    <xf borderId="13" fillId="3" fontId="2" numFmtId="164" xfId="0" applyAlignment="1" applyBorder="1" applyFont="1" applyNumberFormat="1">
      <alignment vertical="center"/>
    </xf>
    <xf borderId="13" fillId="7" fontId="19" numFmtId="165" xfId="0" applyAlignment="1" applyBorder="1" applyFill="1" applyFont="1" applyNumberFormat="1">
      <alignment readingOrder="0" vertical="center"/>
    </xf>
    <xf borderId="13" fillId="7" fontId="19" numFmtId="164" xfId="0" applyAlignment="1" applyBorder="1" applyFont="1" applyNumberFormat="1">
      <alignment readingOrder="0" vertical="center"/>
    </xf>
    <xf borderId="13" fillId="7" fontId="2" numFmtId="0" xfId="0" applyAlignment="1" applyBorder="1" applyFont="1">
      <alignment vertical="center"/>
    </xf>
    <xf borderId="13" fillId="7" fontId="1" numFmtId="164" xfId="0" applyAlignment="1" applyBorder="1" applyFont="1" applyNumberFormat="1">
      <alignment horizontal="right" readingOrder="0" vertical="center"/>
    </xf>
    <xf borderId="13" fillId="7" fontId="2" numFmtId="164" xfId="0" applyAlignment="1" applyBorder="1" applyFont="1" applyNumberFormat="1">
      <alignment vertical="center"/>
    </xf>
    <xf borderId="13" fillId="3" fontId="20" numFmtId="0" xfId="0" applyAlignment="1" applyBorder="1" applyFont="1">
      <alignment readingOrder="0" vertical="center"/>
    </xf>
    <xf borderId="13" fillId="7" fontId="20" numFmtId="0" xfId="0" applyAlignment="1" applyBorder="1" applyFont="1">
      <alignment readingOrder="0" vertical="center"/>
    </xf>
    <xf borderId="25" fillId="7" fontId="2" numFmtId="0" xfId="0" applyAlignment="1" applyBorder="1" applyFont="1">
      <alignment vertical="center"/>
    </xf>
    <xf borderId="26" fillId="7" fontId="12" numFmtId="0" xfId="0" applyBorder="1" applyFont="1"/>
    <xf borderId="27" fillId="3" fontId="12" numFmtId="0" xfId="0" applyBorder="1" applyFont="1"/>
    <xf borderId="28" fillId="3" fontId="12" numFmtId="0" xfId="0" applyBorder="1" applyFont="1"/>
    <xf borderId="27" fillId="7" fontId="12" numFmtId="0" xfId="0" applyBorder="1" applyFont="1"/>
    <xf borderId="28" fillId="7" fontId="12" numFmtId="0" xfId="0" applyBorder="1" applyFont="1"/>
    <xf borderId="13" fillId="3" fontId="21" numFmtId="0" xfId="0" applyAlignment="1" applyBorder="1" applyFont="1">
      <alignment readingOrder="0" vertical="center"/>
    </xf>
    <xf borderId="13" fillId="7" fontId="2" numFmtId="0" xfId="0" applyAlignment="1" applyBorder="1" applyFont="1">
      <alignment readingOrder="0" vertical="center"/>
    </xf>
    <xf borderId="13" fillId="3" fontId="2" numFmtId="0" xfId="0" applyAlignment="1" applyBorder="1" applyFont="1">
      <alignment readingOrder="0" vertical="center"/>
    </xf>
    <xf borderId="13" fillId="7" fontId="21" numFmtId="0" xfId="0" applyAlignment="1" applyBorder="1" applyFont="1">
      <alignment readingOrder="0" vertical="center"/>
    </xf>
    <xf borderId="13" fillId="7" fontId="19" numFmtId="0" xfId="0" applyAlignment="1" applyBorder="1" applyFont="1">
      <alignment readingOrder="0" vertical="center"/>
    </xf>
    <xf borderId="13" fillId="3" fontId="19" numFmtId="164" xfId="0" applyAlignment="1" applyBorder="1" applyFont="1" applyNumberFormat="1">
      <alignment vertical="center"/>
    </xf>
    <xf borderId="13" fillId="7" fontId="16" numFmtId="165" xfId="0" applyAlignment="1" applyBorder="1" applyFont="1" applyNumberFormat="1">
      <alignment readingOrder="0" vertical="center"/>
    </xf>
    <xf borderId="13" fillId="7" fontId="16" numFmtId="164" xfId="0" applyAlignment="1" applyBorder="1" applyFont="1" applyNumberFormat="1">
      <alignment readingOrder="0" vertical="center"/>
    </xf>
    <xf borderId="13" fillId="7" fontId="16" numFmtId="0" xfId="0" applyAlignment="1" applyBorder="1" applyFont="1">
      <alignment readingOrder="0" vertical="center"/>
    </xf>
    <xf borderId="13" fillId="3" fontId="16" numFmtId="165" xfId="0" applyAlignment="1" applyBorder="1" applyFont="1" applyNumberFormat="1">
      <alignment readingOrder="0" vertical="center"/>
    </xf>
    <xf borderId="13" fillId="3" fontId="16" numFmtId="164" xfId="0" applyAlignment="1" applyBorder="1" applyFont="1" applyNumberFormat="1">
      <alignment vertical="center"/>
    </xf>
    <xf borderId="13" fillId="3" fontId="16" numFmtId="164" xfId="0" applyAlignment="1" applyBorder="1" applyFont="1" applyNumberFormat="1">
      <alignment readingOrder="0" vertical="center"/>
    </xf>
    <xf borderId="13" fillId="3" fontId="16" numFmtId="0" xfId="0" applyAlignment="1" applyBorder="1" applyFont="1">
      <alignment readingOrder="0" vertical="center"/>
    </xf>
    <xf borderId="13" fillId="7" fontId="2" numFmtId="165" xfId="0" applyAlignment="1" applyBorder="1" applyFont="1" applyNumberFormat="1">
      <alignment readingOrder="0" vertical="center"/>
    </xf>
    <xf borderId="13" fillId="7" fontId="2" numFmtId="164" xfId="0" applyAlignment="1" applyBorder="1" applyFont="1" applyNumberFormat="1">
      <alignment readingOrder="0" vertical="center"/>
    </xf>
    <xf borderId="13" fillId="3" fontId="2" numFmtId="165" xfId="0" applyAlignment="1" applyBorder="1" applyFont="1" applyNumberFormat="1">
      <alignment readingOrder="0" vertical="center"/>
    </xf>
    <xf borderId="13" fillId="3" fontId="2" numFmtId="164" xfId="0" applyAlignment="1" applyBorder="1" applyFont="1" applyNumberFormat="1">
      <alignment readingOrder="0" vertical="center"/>
    </xf>
    <xf borderId="23" fillId="7" fontId="22" numFmtId="0" xfId="0" applyAlignment="1" applyBorder="1" applyFont="1">
      <alignment horizontal="center" readingOrder="0" vertical="center"/>
    </xf>
    <xf borderId="6" fillId="7" fontId="12" numFmtId="0" xfId="0" applyBorder="1" applyFont="1"/>
    <xf borderId="24" fillId="7" fontId="12" numFmtId="0" xfId="0" applyBorder="1" applyFont="1"/>
    <xf borderId="13" fillId="3" fontId="1" numFmtId="165" xfId="0" applyAlignment="1" applyBorder="1" applyFont="1" applyNumberFormat="1">
      <alignment readingOrder="0" vertical="center"/>
    </xf>
    <xf borderId="13" fillId="3" fontId="1" numFmtId="164" xfId="0" applyAlignment="1" applyBorder="1" applyFont="1" applyNumberFormat="1">
      <alignment readingOrder="0" vertical="center"/>
    </xf>
    <xf borderId="13" fillId="3" fontId="1" numFmtId="0" xfId="0" applyAlignment="1" applyBorder="1" applyFont="1">
      <alignment readingOrder="0" vertical="center"/>
    </xf>
    <xf borderId="13" fillId="7" fontId="1" numFmtId="165" xfId="0" applyAlignment="1" applyBorder="1" applyFont="1" applyNumberFormat="1">
      <alignment readingOrder="0" vertical="center"/>
    </xf>
    <xf borderId="13" fillId="7" fontId="1" numFmtId="164" xfId="0" applyAlignment="1" applyBorder="1" applyFont="1" applyNumberFormat="1">
      <alignment readingOrder="0" vertical="center"/>
    </xf>
    <xf borderId="13" fillId="7" fontId="1" numFmtId="0" xfId="0" applyAlignment="1" applyBorder="1" applyFont="1">
      <alignment readingOrder="0" vertical="center"/>
    </xf>
    <xf borderId="29" fillId="7" fontId="12" numFmtId="0" xfId="0" applyBorder="1" applyFont="1"/>
    <xf borderId="30" fillId="7" fontId="12" numFmtId="0" xfId="0" applyBorder="1" applyFont="1"/>
    <xf borderId="13" fillId="8" fontId="2" numFmtId="0" xfId="0" applyAlignment="1" applyBorder="1" applyFill="1" applyFont="1">
      <alignment vertical="center"/>
    </xf>
    <xf borderId="13" fillId="8" fontId="1" numFmtId="0" xfId="0" applyAlignment="1" applyBorder="1" applyFont="1">
      <alignment horizontal="center" readingOrder="0" vertical="center"/>
    </xf>
    <xf borderId="23" fillId="8" fontId="1" numFmtId="0" xfId="0" applyAlignment="1" applyBorder="1" applyFont="1">
      <alignment horizontal="center" readingOrder="0" vertical="center"/>
    </xf>
    <xf borderId="24" fillId="8" fontId="12" numFmtId="0" xfId="0" applyBorder="1" applyFont="1"/>
    <xf borderId="13" fillId="3" fontId="2" numFmtId="10" xfId="0" applyAlignment="1" applyBorder="1" applyFont="1" applyNumberFormat="1">
      <alignment readingOrder="0" vertical="center"/>
    </xf>
    <xf borderId="31" fillId="0" fontId="1" numFmtId="0" xfId="0" applyAlignment="1" applyBorder="1" applyFont="1">
      <alignment horizontal="center" readingOrder="0" vertical="center"/>
    </xf>
    <xf borderId="13" fillId="9" fontId="2" numFmtId="0" xfId="0" applyAlignment="1" applyBorder="1" applyFill="1" applyFont="1">
      <alignment readingOrder="0" vertical="center"/>
    </xf>
    <xf borderId="13" fillId="9" fontId="2" numFmtId="164" xfId="0" applyAlignment="1" applyBorder="1" applyFont="1" applyNumberFormat="1">
      <alignment readingOrder="0" vertical="center"/>
    </xf>
    <xf borderId="13" fillId="9" fontId="2" numFmtId="164" xfId="0" applyAlignment="1" applyBorder="1" applyFont="1" applyNumberFormat="1">
      <alignment vertical="center"/>
    </xf>
    <xf borderId="13" fillId="9" fontId="2" numFmtId="10" xfId="0" applyAlignment="1" applyBorder="1" applyFont="1" applyNumberFormat="1">
      <alignment readingOrder="0" vertical="center"/>
    </xf>
    <xf borderId="8" fillId="0" fontId="2" numFmtId="165" xfId="0" applyAlignment="1" applyBorder="1" applyFont="1" applyNumberFormat="1">
      <alignment horizontal="center" readingOrder="0" vertical="center"/>
    </xf>
    <xf borderId="8" fillId="0" fontId="2" numFmtId="0" xfId="0" applyAlignment="1" applyBorder="1" applyFont="1">
      <alignment readingOrder="0" vertical="center"/>
    </xf>
    <xf borderId="23" fillId="9" fontId="1" numFmtId="0" xfId="0" applyAlignment="1" applyBorder="1" applyFont="1">
      <alignment horizontal="right" readingOrder="0" vertical="center"/>
    </xf>
    <xf borderId="6" fillId="9" fontId="12" numFmtId="0" xfId="0" applyBorder="1" applyFont="1"/>
    <xf borderId="24" fillId="9" fontId="12" numFmtId="0" xfId="0" applyBorder="1" applyFont="1"/>
    <xf borderId="13" fillId="9" fontId="2" numFmtId="10" xfId="0" applyAlignment="1" applyBorder="1" applyFont="1" applyNumberFormat="1">
      <alignment vertical="center"/>
    </xf>
    <xf borderId="9" fillId="0" fontId="2" numFmtId="0" xfId="0" applyAlignment="1" applyBorder="1" applyFont="1">
      <alignment vertical="center"/>
    </xf>
    <xf borderId="23" fillId="10" fontId="1" numFmtId="0" xfId="0" applyAlignment="1" applyBorder="1" applyFill="1" applyFont="1">
      <alignment horizontal="right" readingOrder="0" vertical="center"/>
    </xf>
    <xf borderId="6" fillId="10" fontId="12" numFmtId="0" xfId="0" applyBorder="1" applyFont="1"/>
    <xf borderId="24" fillId="10" fontId="12" numFmtId="0" xfId="0" applyBorder="1" applyFont="1"/>
    <xf borderId="13" fillId="10" fontId="2" numFmtId="164" xfId="0" applyAlignment="1" applyBorder="1" applyFont="1" applyNumberFormat="1">
      <alignment vertical="center"/>
    </xf>
    <xf borderId="13" fillId="10" fontId="1" numFmtId="0" xfId="0" applyAlignment="1" applyBorder="1" applyFont="1">
      <alignment readingOrder="0" vertical="center"/>
    </xf>
    <xf borderId="23" fillId="10" fontId="1" numFmtId="164" xfId="0" applyAlignment="1" applyBorder="1" applyFont="1" applyNumberFormat="1">
      <alignment vertical="center"/>
    </xf>
    <xf borderId="12" fillId="0" fontId="2" numFmtId="0" xfId="0" applyAlignment="1" applyBorder="1" applyFont="1">
      <alignment horizontal="center" vertical="center"/>
    </xf>
    <xf borderId="0" fillId="0" fontId="23" numFmtId="10" xfId="0" applyAlignment="1" applyFont="1" applyNumberFormat="1">
      <alignment horizontal="right" readingOrder="0" vertical="center"/>
    </xf>
    <xf borderId="0" fillId="0" fontId="1" numFmtId="10" xfId="0" applyAlignment="1" applyFont="1" applyNumberFormat="1">
      <alignment horizontal="right" readingOrder="0" vertical="center"/>
    </xf>
    <xf borderId="0" fillId="0" fontId="2" numFmtId="10" xfId="0" applyAlignment="1" applyFont="1" applyNumberFormat="1">
      <alignment vertical="center"/>
    </xf>
    <xf borderId="6" fillId="8" fontId="12" numFmtId="0" xfId="0" applyBorder="1" applyFont="1"/>
    <xf borderId="23" fillId="10" fontId="1" numFmtId="10" xfId="0" applyAlignment="1" applyBorder="1" applyFont="1" applyNumberFormat="1">
      <alignment horizontal="center" readingOrder="0" vertical="center"/>
    </xf>
    <xf borderId="23" fillId="3" fontId="2" numFmtId="164" xfId="0" applyAlignment="1" applyBorder="1" applyFont="1" applyNumberFormat="1">
      <alignment readingOrder="0" vertical="center"/>
    </xf>
    <xf borderId="24" fillId="3" fontId="12" numFmtId="0" xfId="0" applyBorder="1" applyFont="1"/>
    <xf borderId="23" fillId="9" fontId="2" numFmtId="164" xfId="0" applyAlignment="1" applyBorder="1" applyFont="1" applyNumberFormat="1">
      <alignment readingOrder="0" vertical="center"/>
    </xf>
    <xf borderId="23" fillId="10" fontId="1" numFmtId="164" xfId="0" applyAlignment="1" applyBorder="1" applyFont="1" applyNumberFormat="1">
      <alignment horizontal="center" readingOrder="0" vertical="center"/>
    </xf>
    <xf borderId="23" fillId="9" fontId="2" numFmtId="164" xfId="0" applyAlignment="1" applyBorder="1" applyFont="1" applyNumberFormat="1">
      <alignment vertical="center"/>
    </xf>
    <xf borderId="13" fillId="9" fontId="1" numFmtId="0" xfId="0" applyAlignment="1" applyBorder="1" applyFont="1">
      <alignment readingOrder="0" vertical="center"/>
    </xf>
    <xf borderId="23" fillId="9" fontId="1" numFmtId="164" xfId="0" applyAlignment="1" applyBorder="1" applyFont="1" applyNumberFormat="1">
      <alignment readingOrder="0" vertical="center"/>
    </xf>
    <xf borderId="0" fillId="0" fontId="2" numFmtId="172" xfId="0" applyAlignment="1" applyFont="1" applyNumberFormat="1">
      <alignment readingOrder="0" vertical="center"/>
    </xf>
    <xf borderId="23" fillId="10" fontId="1" numFmtId="164" xfId="0" applyAlignment="1" applyBorder="1" applyFont="1" applyNumberFormat="1">
      <alignment readingOrder="0" vertical="center"/>
    </xf>
    <xf borderId="0" fillId="0" fontId="1" numFmtId="0" xfId="0" applyAlignment="1" applyFont="1">
      <alignment readingOrder="0" vertical="center"/>
    </xf>
    <xf borderId="0" fillId="0" fontId="1" numFmtId="10" xfId="0" applyAlignment="1" applyFont="1" applyNumberFormat="1">
      <alignment vertical="center"/>
    </xf>
    <xf borderId="0" fillId="0" fontId="24" numFmtId="0" xfId="0" applyFont="1"/>
    <xf borderId="0" fillId="0" fontId="25" numFmtId="166" xfId="0" applyAlignment="1" applyFont="1" applyNumberFormat="1">
      <alignment horizontal="center" readingOrder="0"/>
    </xf>
    <xf borderId="12" fillId="0" fontId="1" numFmtId="0" xfId="0" applyAlignment="1" applyBorder="1" applyFont="1">
      <alignment horizontal="center" readingOrder="0"/>
    </xf>
    <xf borderId="2" fillId="0" fontId="1" numFmtId="0" xfId="0" applyAlignment="1" applyBorder="1" applyFont="1">
      <alignment horizontal="left" readingOrder="0"/>
    </xf>
    <xf borderId="3" fillId="0" fontId="1" numFmtId="0" xfId="0" applyAlignment="1" applyBorder="1" applyFont="1">
      <alignment horizontal="center" readingOrder="0"/>
    </xf>
    <xf borderId="14" fillId="0" fontId="2" numFmtId="0" xfId="0" applyAlignment="1" applyBorder="1" applyFont="1">
      <alignment readingOrder="0"/>
    </xf>
    <xf borderId="5" fillId="0" fontId="2" numFmtId="4" xfId="0" applyAlignment="1" applyBorder="1" applyFont="1" applyNumberFormat="1">
      <alignment horizontal="left" readingOrder="0"/>
    </xf>
    <xf borderId="5" fillId="0" fontId="2" numFmtId="4" xfId="0" applyAlignment="1" applyBorder="1" applyFont="1" applyNumberFormat="1">
      <alignment horizontal="left"/>
    </xf>
    <xf borderId="15" fillId="0" fontId="11" numFmtId="165" xfId="0" applyAlignment="1" applyBorder="1" applyFont="1" applyNumberFormat="1">
      <alignment horizontal="center"/>
    </xf>
    <xf borderId="16" fillId="0" fontId="2" numFmtId="0" xfId="0" applyAlignment="1" applyBorder="1" applyFont="1">
      <alignment readingOrder="0"/>
    </xf>
    <xf borderId="6" fillId="0" fontId="2" numFmtId="4" xfId="0" applyAlignment="1" applyBorder="1" applyFont="1" applyNumberFormat="1">
      <alignment horizontal="left" readingOrder="0"/>
    </xf>
    <xf borderId="6" fillId="0" fontId="2" numFmtId="4" xfId="0" applyAlignment="1" applyBorder="1" applyFont="1" applyNumberFormat="1">
      <alignment horizontal="left"/>
    </xf>
    <xf borderId="7" fillId="0" fontId="11" numFmtId="165" xfId="0" applyAlignment="1" applyBorder="1" applyFont="1" applyNumberFormat="1">
      <alignment horizontal="center"/>
    </xf>
    <xf borderId="17" fillId="0" fontId="2" numFmtId="0" xfId="0" applyAlignment="1" applyBorder="1" applyFont="1">
      <alignment readingOrder="0"/>
    </xf>
    <xf borderId="18" fillId="0" fontId="2" numFmtId="4" xfId="0" applyAlignment="1" applyBorder="1" applyFont="1" applyNumberFormat="1">
      <alignment horizontal="left" readingOrder="0"/>
    </xf>
    <xf borderId="18" fillId="0" fontId="2" numFmtId="4" xfId="0" applyAlignment="1" applyBorder="1" applyFont="1" applyNumberFormat="1">
      <alignment horizontal="left"/>
    </xf>
    <xf borderId="11" fillId="0" fontId="11" numFmtId="165" xfId="0" applyAlignment="1" applyBorder="1" applyFont="1" applyNumberFormat="1">
      <alignment horizontal="center"/>
    </xf>
    <xf borderId="0" fillId="0" fontId="26" numFmtId="0" xfId="0" applyAlignment="1" applyFont="1">
      <alignment vertical="center"/>
    </xf>
    <xf borderId="0" fillId="0" fontId="27" numFmtId="0" xfId="0" applyAlignment="1" applyFont="1">
      <alignment horizontal="center" readingOrder="0" vertical="center"/>
    </xf>
    <xf borderId="0" fillId="0" fontId="28" numFmtId="0" xfId="0" applyAlignment="1" applyFont="1">
      <alignment horizontal="center" readingOrder="0" vertical="center"/>
    </xf>
    <xf borderId="0" fillId="0" fontId="29" numFmtId="0" xfId="0" applyAlignment="1" applyFont="1">
      <alignment horizontal="center" readingOrder="0" vertical="center"/>
    </xf>
    <xf borderId="0" fillId="0" fontId="30" numFmtId="0" xfId="0" applyAlignment="1" applyFont="1">
      <alignment horizontal="center" readingOrder="0" vertical="center"/>
    </xf>
    <xf borderId="32" fillId="0" fontId="31" numFmtId="0" xfId="0" applyAlignment="1" applyBorder="1" applyFont="1">
      <alignment horizontal="center" readingOrder="0" vertical="center"/>
    </xf>
    <xf borderId="33" fillId="0" fontId="31" numFmtId="0" xfId="0" applyAlignment="1" applyBorder="1" applyFont="1">
      <alignment horizontal="center" readingOrder="0" vertical="center"/>
    </xf>
    <xf borderId="34" fillId="0" fontId="31" numFmtId="0" xfId="0" applyAlignment="1" applyBorder="1" applyFont="1">
      <alignment horizontal="center" readingOrder="0" vertical="center"/>
    </xf>
    <xf borderId="0" fillId="0" fontId="26" numFmtId="0" xfId="0" applyAlignment="1" applyFont="1">
      <alignment vertical="center"/>
    </xf>
    <xf borderId="0" fillId="0" fontId="31" numFmtId="0" xfId="0" applyAlignment="1" applyFont="1">
      <alignment horizontal="center" readingOrder="0" vertical="center"/>
    </xf>
    <xf borderId="35" fillId="0" fontId="32" numFmtId="173" xfId="0" applyAlignment="1" applyBorder="1" applyFont="1" applyNumberFormat="1">
      <alignment horizontal="left" readingOrder="0" vertical="center"/>
    </xf>
    <xf borderId="36" fillId="0" fontId="33" numFmtId="174" xfId="0" applyAlignment="1" applyBorder="1" applyFont="1" applyNumberFormat="1">
      <alignment horizontal="center" readingOrder="0" vertical="center"/>
    </xf>
    <xf borderId="36" fillId="0" fontId="33" numFmtId="0" xfId="0" applyAlignment="1" applyBorder="1" applyFont="1">
      <alignment horizontal="left" readingOrder="0" vertical="center"/>
    </xf>
    <xf borderId="37" fillId="0" fontId="32" numFmtId="175" xfId="0" applyAlignment="1" applyBorder="1" applyFont="1" applyNumberFormat="1">
      <alignment horizontal="left" readingOrder="0" vertical="center"/>
    </xf>
    <xf borderId="0" fillId="0" fontId="26" numFmtId="176" xfId="0" applyAlignment="1" applyFont="1" applyNumberFormat="1">
      <alignment vertical="center"/>
    </xf>
    <xf borderId="38" fillId="0" fontId="32" numFmtId="173" xfId="0" applyAlignment="1" applyBorder="1" applyFont="1" applyNumberFormat="1">
      <alignment horizontal="left" readingOrder="0" vertical="center"/>
    </xf>
    <xf borderId="39" fillId="0" fontId="33" numFmtId="174" xfId="0" applyAlignment="1" applyBorder="1" applyFont="1" applyNumberFormat="1">
      <alignment horizontal="center" readingOrder="0" vertical="center"/>
    </xf>
    <xf borderId="39" fillId="0" fontId="33" numFmtId="0" xfId="0" applyAlignment="1" applyBorder="1" applyFont="1">
      <alignment horizontal="left" readingOrder="0" shrinkToFit="0" vertical="center" wrapText="0"/>
    </xf>
    <xf borderId="40" fillId="0" fontId="32" numFmtId="175" xfId="0" applyAlignment="1" applyBorder="1" applyFont="1" applyNumberFormat="1">
      <alignment horizontal="left" readingOrder="0" vertical="center"/>
    </xf>
    <xf borderId="0" fillId="0" fontId="34" numFmtId="0" xfId="0" applyAlignment="1" applyFont="1">
      <alignment vertical="center"/>
    </xf>
    <xf borderId="39" fillId="0" fontId="33" numFmtId="0" xfId="0" applyAlignment="1" applyBorder="1" applyFont="1">
      <alignment horizontal="left" readingOrder="0" vertical="center"/>
    </xf>
    <xf borderId="38" fillId="0" fontId="32" numFmtId="173" xfId="0" applyAlignment="1" applyBorder="1" applyFont="1" applyNumberFormat="1">
      <alignment horizontal="right" readingOrder="0" vertical="center"/>
    </xf>
    <xf borderId="39" fillId="0" fontId="33" numFmtId="174" xfId="0" applyAlignment="1" applyBorder="1" applyFont="1" applyNumberFormat="1">
      <alignment horizontal="right" readingOrder="0" vertical="center"/>
    </xf>
    <xf borderId="39" fillId="0" fontId="33" numFmtId="174" xfId="0" applyAlignment="1" applyBorder="1" applyFont="1" applyNumberFormat="1">
      <alignment horizontal="left" readingOrder="0" vertical="center"/>
    </xf>
    <xf borderId="41" fillId="0" fontId="32" numFmtId="173" xfId="0" applyAlignment="1" applyBorder="1" applyFont="1" applyNumberFormat="1">
      <alignment horizontal="right" readingOrder="0" vertical="center"/>
    </xf>
    <xf borderId="42" fillId="0" fontId="32" numFmtId="174" xfId="0" applyAlignment="1" applyBorder="1" applyFont="1" applyNumberFormat="1">
      <alignment horizontal="right" readingOrder="0" vertical="center"/>
    </xf>
    <xf borderId="43" fillId="0" fontId="32" numFmtId="175" xfId="0" applyAlignment="1" applyBorder="1" applyFont="1" applyNumberFormat="1">
      <alignment horizontal="left" readingOrder="0" vertical="center"/>
    </xf>
    <xf borderId="0" fillId="0" fontId="31" numFmtId="0" xfId="0" applyAlignment="1" applyFont="1">
      <alignment horizontal="right" readingOrder="0" vertical="center"/>
    </xf>
    <xf borderId="0" fillId="0" fontId="1" numFmtId="175" xfId="0" applyFont="1" applyNumberFormat="1"/>
    <xf borderId="0" fillId="0" fontId="26" numFmtId="176" xfId="0" applyAlignment="1" applyFont="1" applyNumberFormat="1">
      <alignment horizontal="left" vertical="center"/>
    </xf>
    <xf borderId="0" fillId="0" fontId="26" numFmtId="0" xfId="0" applyAlignment="1" applyFont="1">
      <alignment readingOrder="0" vertical="center"/>
    </xf>
    <xf borderId="0" fillId="0" fontId="35" numFmtId="0" xfId="0" applyAlignment="1" applyFont="1">
      <alignment horizontal="left" readingOrder="0" vertical="center"/>
    </xf>
    <xf borderId="0" fillId="0" fontId="36" numFmtId="0" xfId="0" applyAlignment="1" applyFont="1">
      <alignment horizontal="center" vertical="center"/>
    </xf>
    <xf borderId="0" fillId="0" fontId="37" numFmtId="0" xfId="0" applyAlignment="1" applyFont="1">
      <alignment vertical="center"/>
    </xf>
    <xf borderId="0" fillId="0" fontId="36" numFmtId="0" xfId="0" applyAlignment="1" applyFont="1">
      <alignment horizontal="center" vertical="center"/>
    </xf>
    <xf borderId="44" fillId="11" fontId="36" numFmtId="0" xfId="0" applyAlignment="1" applyBorder="1" applyFill="1" applyFont="1">
      <alignment horizontal="center" vertical="center"/>
    </xf>
    <xf borderId="45" fillId="11" fontId="36" numFmtId="0" xfId="0" applyAlignment="1" applyBorder="1" applyFont="1">
      <alignment horizontal="center" vertical="center"/>
    </xf>
    <xf borderId="46" fillId="11" fontId="36" numFmtId="0" xfId="0" applyAlignment="1" applyBorder="1" applyFont="1">
      <alignment horizontal="center" vertical="center"/>
    </xf>
    <xf borderId="20" fillId="12" fontId="36" numFmtId="0" xfId="0" applyAlignment="1" applyBorder="1" applyFill="1" applyFont="1">
      <alignment horizontal="center" vertical="center"/>
    </xf>
    <xf borderId="21" fillId="12" fontId="36" numFmtId="0" xfId="0" applyAlignment="1" applyBorder="1" applyFont="1">
      <alignment horizontal="center" vertical="center"/>
    </xf>
    <xf borderId="0" fillId="0" fontId="37" numFmtId="0" xfId="0" applyAlignment="1" applyFont="1">
      <alignment horizontal="center" readingOrder="0" vertical="center"/>
    </xf>
    <xf borderId="20" fillId="0" fontId="37" numFmtId="0" xfId="0" applyAlignment="1" applyBorder="1" applyFont="1">
      <alignment horizontal="center" readingOrder="0" vertical="center"/>
    </xf>
    <xf borderId="21" fillId="0" fontId="37" numFmtId="165" xfId="0" applyAlignment="1" applyBorder="1" applyFont="1" applyNumberFormat="1">
      <alignment vertical="center"/>
    </xf>
    <xf borderId="21" fillId="0" fontId="37" numFmtId="164" xfId="0" applyAlignment="1" applyBorder="1" applyFont="1" applyNumberFormat="1">
      <alignment readingOrder="0" vertical="center"/>
    </xf>
    <xf borderId="22" fillId="0" fontId="37" numFmtId="164" xfId="0" applyAlignment="1" applyBorder="1" applyFont="1" applyNumberFormat="1">
      <alignment horizontal="center" vertical="center"/>
    </xf>
    <xf borderId="16" fillId="3" fontId="37" numFmtId="4" xfId="0" applyAlignment="1" applyBorder="1" applyFont="1" applyNumberFormat="1">
      <alignment horizontal="center" readingOrder="0" vertical="center"/>
    </xf>
    <xf borderId="6" fillId="3" fontId="37" numFmtId="10" xfId="0" applyAlignment="1" applyBorder="1" applyFont="1" applyNumberFormat="1">
      <alignment horizontal="center" readingOrder="0" vertical="center"/>
    </xf>
    <xf borderId="16" fillId="0" fontId="37" numFmtId="0" xfId="0" applyAlignment="1" applyBorder="1" applyFont="1">
      <alignment horizontal="center" readingOrder="0" vertical="center"/>
    </xf>
    <xf borderId="6" fillId="0" fontId="38" numFmtId="165" xfId="0" applyAlignment="1" applyBorder="1" applyFont="1" applyNumberFormat="1">
      <alignment horizontal="right" vertical="center"/>
    </xf>
    <xf borderId="6" fillId="0" fontId="37" numFmtId="164" xfId="0" applyAlignment="1" applyBorder="1" applyFont="1" applyNumberFormat="1">
      <alignment readingOrder="0" vertical="center"/>
    </xf>
    <xf borderId="6" fillId="0" fontId="37" numFmtId="164" xfId="0" applyAlignment="1" applyBorder="1" applyFont="1" applyNumberFormat="1">
      <alignment vertical="center"/>
    </xf>
    <xf borderId="7" fillId="0" fontId="37" numFmtId="164" xfId="0" applyAlignment="1" applyBorder="1" applyFont="1" applyNumberFormat="1">
      <alignment horizontal="center" vertical="center"/>
    </xf>
    <xf borderId="16" fillId="12" fontId="36" numFmtId="0" xfId="0" applyAlignment="1" applyBorder="1" applyFont="1">
      <alignment horizontal="center" vertical="center"/>
    </xf>
    <xf borderId="6" fillId="12" fontId="36" numFmtId="0" xfId="0" applyAlignment="1" applyBorder="1" applyFont="1">
      <alignment horizontal="center" vertical="center"/>
    </xf>
    <xf borderId="17" fillId="3" fontId="37" numFmtId="0" xfId="0" applyAlignment="1" applyBorder="1" applyFont="1">
      <alignment horizontal="center" readingOrder="0" vertical="center"/>
    </xf>
    <xf borderId="18" fillId="3" fontId="37" numFmtId="165" xfId="0" applyAlignment="1" applyBorder="1" applyFont="1" applyNumberFormat="1">
      <alignment horizontal="center" readingOrder="0" vertical="center"/>
    </xf>
    <xf borderId="14" fillId="2" fontId="39" numFmtId="0" xfId="0" applyAlignment="1" applyBorder="1" applyFont="1">
      <alignment horizontal="center" readingOrder="0" vertical="center"/>
    </xf>
    <xf borderId="5" fillId="2" fontId="12" numFmtId="0" xfId="0" applyBorder="1" applyFont="1"/>
    <xf borderId="17" fillId="3" fontId="37" numFmtId="164" xfId="0" applyAlignment="1" applyBorder="1" applyFont="1" applyNumberFormat="1">
      <alignment readingOrder="0" vertical="center"/>
    </xf>
    <xf borderId="18" fillId="3" fontId="12" numFmtId="0" xfId="0" applyBorder="1" applyFont="1"/>
    <xf borderId="0" fillId="0" fontId="40" numFmtId="0" xfId="0" applyAlignment="1" applyFont="1">
      <alignment readingOrder="0" vertical="center"/>
    </xf>
    <xf borderId="0" fillId="0" fontId="40" numFmtId="170" xfId="0" applyAlignment="1" applyFont="1" applyNumberFormat="1">
      <alignment readingOrder="0" vertical="center"/>
    </xf>
    <xf borderId="0" fillId="0" fontId="40" numFmtId="0" xfId="0" applyAlignment="1" applyFont="1">
      <alignment horizontal="right" vertical="center"/>
    </xf>
    <xf borderId="19" fillId="0" fontId="37" numFmtId="0" xfId="0" applyAlignment="1" applyBorder="1" applyFont="1">
      <alignment horizontal="center" readingOrder="0" vertical="center"/>
    </xf>
    <xf borderId="10" fillId="0" fontId="38" numFmtId="165" xfId="0" applyAlignment="1" applyBorder="1" applyFont="1" applyNumberFormat="1">
      <alignment horizontal="right" vertical="center"/>
    </xf>
    <xf borderId="10" fillId="0" fontId="37" numFmtId="164" xfId="0" applyAlignment="1" applyBorder="1" applyFont="1" applyNumberFormat="1">
      <alignment readingOrder="0" vertical="center"/>
    </xf>
    <xf borderId="10" fillId="0" fontId="37" numFmtId="164" xfId="0" applyAlignment="1" applyBorder="1" applyFont="1" applyNumberFormat="1">
      <alignment vertical="center"/>
    </xf>
    <xf borderId="47" fillId="0" fontId="37" numFmtId="164" xfId="0" applyAlignment="1" applyBorder="1" applyFont="1" applyNumberFormat="1">
      <alignment horizontal="center" vertical="center"/>
    </xf>
    <xf borderId="0" fillId="0" fontId="40" numFmtId="0" xfId="0" applyAlignment="1" applyFont="1">
      <alignment readingOrder="0"/>
    </xf>
    <xf borderId="0" fillId="0" fontId="41" numFmtId="10" xfId="0" applyAlignment="1" applyFont="1" applyNumberFormat="1">
      <alignment horizontal="right" vertical="center"/>
    </xf>
    <xf borderId="21" fillId="0" fontId="38" numFmtId="165" xfId="0" applyAlignment="1" applyBorder="1" applyFont="1" applyNumberFormat="1">
      <alignment horizontal="right" vertical="center"/>
    </xf>
    <xf borderId="21" fillId="0" fontId="37" numFmtId="164" xfId="0" applyAlignment="1" applyBorder="1" applyFont="1" applyNumberFormat="1">
      <alignment vertical="center"/>
    </xf>
    <xf borderId="0" fillId="0" fontId="37" numFmtId="0" xfId="0" applyAlignment="1" applyFont="1">
      <alignment readingOrder="0" vertical="center"/>
    </xf>
    <xf borderId="6" fillId="0" fontId="38" numFmtId="165" xfId="0" applyAlignment="1" applyBorder="1" applyFont="1" applyNumberFormat="1">
      <alignment horizontal="right" readingOrder="0" vertical="center"/>
    </xf>
    <xf borderId="16" fillId="0" fontId="37" numFmtId="0" xfId="0" applyAlignment="1" applyBorder="1" applyFont="1">
      <alignment horizontal="center" readingOrder="0" vertical="center"/>
    </xf>
    <xf borderId="6" fillId="0" fontId="38" numFmtId="165" xfId="0" applyAlignment="1" applyBorder="1" applyFont="1" applyNumberFormat="1">
      <alignment horizontal="right" readingOrder="0" vertical="center"/>
    </xf>
    <xf borderId="6" fillId="0" fontId="37" numFmtId="164" xfId="0" applyAlignment="1" applyBorder="1" applyFont="1" applyNumberFormat="1">
      <alignment readingOrder="0" vertical="center"/>
    </xf>
    <xf borderId="6" fillId="0" fontId="37" numFmtId="164" xfId="0" applyAlignment="1" applyBorder="1" applyFont="1" applyNumberFormat="1">
      <alignment vertical="center"/>
    </xf>
    <xf borderId="47" fillId="0" fontId="37" numFmtId="164" xfId="0" applyAlignment="1" applyBorder="1" applyFont="1" applyNumberFormat="1">
      <alignment horizontal="center" readingOrder="0" vertical="center"/>
    </xf>
    <xf borderId="17" fillId="0" fontId="37" numFmtId="0" xfId="0" applyAlignment="1" applyBorder="1" applyFont="1">
      <alignment horizontal="center" readingOrder="0" vertical="center"/>
    </xf>
    <xf borderId="18" fillId="0" fontId="38" numFmtId="165" xfId="0" applyAlignment="1" applyBorder="1" applyFont="1" applyNumberFormat="1">
      <alignment horizontal="right" vertical="center"/>
    </xf>
    <xf borderId="18" fillId="0" fontId="37" numFmtId="164" xfId="0" applyAlignment="1" applyBorder="1" applyFont="1" applyNumberFormat="1">
      <alignment readingOrder="0" vertical="center"/>
    </xf>
    <xf borderId="18" fillId="0" fontId="37" numFmtId="164" xfId="0" applyAlignment="1" applyBorder="1" applyFont="1" applyNumberFormat="1">
      <alignment vertical="center"/>
    </xf>
    <xf borderId="11" fillId="0" fontId="37" numFmtId="164" xfId="0" applyAlignment="1" applyBorder="1" applyFont="1" applyNumberFormat="1">
      <alignment horizontal="center" vertical="center"/>
    </xf>
    <xf borderId="0" fillId="0" fontId="42" numFmtId="0" xfId="0" applyAlignment="1" applyFont="1">
      <alignment horizontal="center" readingOrder="0" shrinkToFit="0" vertical="center" wrapText="0"/>
    </xf>
    <xf borderId="0" fillId="0" fontId="43" numFmtId="0" xfId="0" applyAlignment="1" applyFont="1">
      <alignment horizontal="center" vertical="center"/>
    </xf>
    <xf borderId="0" fillId="0" fontId="43" numFmtId="0" xfId="0" applyAlignment="1" applyFont="1">
      <alignment horizontal="center" readingOrder="0" shrinkToFit="0" vertical="center" wrapText="0"/>
    </xf>
    <xf borderId="20" fillId="0" fontId="44" numFmtId="0" xfId="0" applyAlignment="1" applyBorder="1" applyFont="1">
      <alignment horizontal="center" readingOrder="0" vertical="center"/>
    </xf>
    <xf borderId="22" fillId="0" fontId="44" numFmtId="0" xfId="0" applyAlignment="1" applyBorder="1" applyFont="1">
      <alignment horizontal="center" readingOrder="0" vertical="center"/>
    </xf>
    <xf borderId="0" fillId="0" fontId="44" numFmtId="0" xfId="0" applyAlignment="1" applyFont="1">
      <alignment horizontal="center" readingOrder="0" vertical="center"/>
    </xf>
    <xf borderId="17" fillId="0" fontId="45" numFmtId="49" xfId="0" applyAlignment="1" applyBorder="1" applyFont="1" applyNumberFormat="1">
      <alignment horizontal="center" readingOrder="0" vertical="center"/>
    </xf>
    <xf borderId="11" fillId="0" fontId="45" numFmtId="49" xfId="0" applyAlignment="1" applyBorder="1" applyFont="1" applyNumberFormat="1">
      <alignment horizontal="center" readingOrder="0" vertical="center"/>
    </xf>
    <xf borderId="0" fillId="0" fontId="45" numFmtId="49" xfId="0" applyAlignment="1" applyFont="1" applyNumberFormat="1">
      <alignment horizontal="center" readingOrder="0" vertical="center"/>
    </xf>
    <xf borderId="0" fillId="0" fontId="43" numFmtId="0" xfId="0" applyAlignment="1" applyFont="1">
      <alignment horizontal="center" readingOrder="0" vertical="center"/>
    </xf>
    <xf borderId="0" fillId="0" fontId="45" numFmtId="177" xfId="0" applyAlignment="1" applyFont="1" applyNumberFormat="1">
      <alignment horizontal="center" vertical="center"/>
    </xf>
    <xf borderId="0" fillId="3" fontId="46" numFmtId="0" xfId="0" applyAlignment="1" applyFont="1">
      <alignment horizontal="center" readingOrder="0"/>
    </xf>
    <xf borderId="1" fillId="8" fontId="47" numFmtId="0" xfId="0" applyAlignment="1" applyBorder="1" applyFont="1">
      <alignment horizontal="center" readingOrder="0" vertical="center"/>
    </xf>
    <xf borderId="1" fillId="8" fontId="48" numFmtId="164" xfId="0" applyAlignment="1" applyBorder="1" applyFont="1" applyNumberFormat="1">
      <alignment horizontal="center" readingOrder="0" vertical="center"/>
    </xf>
    <xf borderId="0" fillId="0" fontId="49" numFmtId="164" xfId="0" applyAlignment="1" applyFont="1" applyNumberFormat="1">
      <alignment horizontal="center" readingOrder="0" vertical="center"/>
    </xf>
    <xf borderId="1" fillId="0" fontId="50" numFmtId="0" xfId="0" applyAlignment="1" applyBorder="1" applyFont="1">
      <alignment horizontal="center" readingOrder="0" vertical="center"/>
    </xf>
    <xf borderId="1" fillId="0" fontId="51" numFmtId="164" xfId="0" applyAlignment="1" applyBorder="1" applyFont="1" applyNumberFormat="1">
      <alignment horizontal="center" readingOrder="0" vertical="center"/>
    </xf>
    <xf borderId="13" fillId="0" fontId="1" numFmtId="0" xfId="0" applyAlignment="1" applyBorder="1" applyFont="1">
      <alignment horizontal="center" readingOrder="0" vertical="center"/>
    </xf>
    <xf borderId="48" fillId="0" fontId="1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center" vertical="center"/>
    </xf>
    <xf borderId="0" fillId="0" fontId="1" numFmtId="171" xfId="0" applyAlignment="1" applyFont="1" applyNumberFormat="1">
      <alignment horizontal="center" readingOrder="0" textRotation="45" vertical="center"/>
    </xf>
    <xf borderId="49" fillId="3" fontId="2" numFmtId="0" xfId="0" applyAlignment="1" applyBorder="1" applyFont="1">
      <alignment horizontal="center" readingOrder="0" vertical="center"/>
    </xf>
    <xf borderId="50" fillId="3" fontId="2" numFmtId="170" xfId="0" applyAlignment="1" applyBorder="1" applyFont="1" applyNumberFormat="1">
      <alignment horizontal="center" readingOrder="0" vertical="center"/>
    </xf>
    <xf borderId="51" fillId="3" fontId="2" numFmtId="164" xfId="0" applyAlignment="1" applyBorder="1" applyFont="1" applyNumberFormat="1">
      <alignment readingOrder="0" vertical="center"/>
    </xf>
    <xf borderId="31" fillId="3" fontId="2" numFmtId="164" xfId="0" applyAlignment="1" applyBorder="1" applyFont="1" applyNumberFormat="1">
      <alignment readingOrder="0" vertical="center"/>
    </xf>
    <xf borderId="0" fillId="0" fontId="11" numFmtId="171" xfId="0" applyAlignment="1" applyFont="1" applyNumberFormat="1">
      <alignment horizontal="center" readingOrder="0" textRotation="45" vertical="center"/>
    </xf>
    <xf borderId="49" fillId="0" fontId="52" numFmtId="0" xfId="0" applyAlignment="1" applyBorder="1" applyFont="1">
      <alignment horizontal="center" readingOrder="0" vertical="center"/>
    </xf>
    <xf borderId="50" fillId="0" fontId="52" numFmtId="170" xfId="0" applyAlignment="1" applyBorder="1" applyFont="1" applyNumberFormat="1">
      <alignment horizontal="center" readingOrder="0" vertical="center"/>
    </xf>
    <xf borderId="51" fillId="0" fontId="52" numFmtId="164" xfId="0" applyAlignment="1" applyBorder="1" applyFont="1" applyNumberFormat="1">
      <alignment readingOrder="0" vertical="center"/>
    </xf>
    <xf borderId="31" fillId="0" fontId="2" numFmtId="164" xfId="0" applyAlignment="1" applyBorder="1" applyFont="1" applyNumberFormat="1">
      <alignment readingOrder="0" vertical="center"/>
    </xf>
    <xf borderId="23" fillId="0" fontId="2" numFmtId="0" xfId="0" applyAlignment="1" applyBorder="1" applyFont="1">
      <alignment readingOrder="0" vertical="center"/>
    </xf>
    <xf borderId="13" fillId="3" fontId="53" numFmtId="0" xfId="0" applyAlignment="1" applyBorder="1" applyFont="1">
      <alignment horizontal="center" readingOrder="0"/>
    </xf>
    <xf borderId="24" fillId="0" fontId="2" numFmtId="164" xfId="0" applyAlignment="1" applyBorder="1" applyFont="1" applyNumberFormat="1">
      <alignment readingOrder="0" vertical="center"/>
    </xf>
    <xf borderId="13" fillId="0" fontId="2" numFmtId="10" xfId="0" applyAlignment="1" applyBorder="1" applyFont="1" applyNumberFormat="1">
      <alignment vertical="center"/>
    </xf>
    <xf borderId="52" fillId="9" fontId="2" numFmtId="0" xfId="0" applyAlignment="1" applyBorder="1" applyFont="1">
      <alignment horizontal="center" readingOrder="0" vertical="center"/>
    </xf>
    <xf borderId="13" fillId="9" fontId="2" numFmtId="165" xfId="0" applyAlignment="1" applyBorder="1" applyFont="1" applyNumberFormat="1">
      <alignment horizontal="center" readingOrder="0" vertical="center"/>
    </xf>
    <xf borderId="53" fillId="9" fontId="2" numFmtId="164" xfId="0" applyAlignment="1" applyBorder="1" applyFont="1" applyNumberFormat="1">
      <alignment readingOrder="0" vertical="center"/>
    </xf>
    <xf borderId="8" fillId="9" fontId="2" numFmtId="164" xfId="0" applyAlignment="1" applyBorder="1" applyFont="1" applyNumberFormat="1">
      <alignment readingOrder="0" vertical="center"/>
    </xf>
    <xf borderId="52" fillId="0" fontId="52" numFmtId="0" xfId="0" applyAlignment="1" applyBorder="1" applyFont="1">
      <alignment horizontal="center" readingOrder="0" vertical="center"/>
    </xf>
    <xf borderId="13" fillId="0" fontId="52" numFmtId="170" xfId="0" applyAlignment="1" applyBorder="1" applyFont="1" applyNumberFormat="1">
      <alignment horizontal="center" readingOrder="0" vertical="center"/>
    </xf>
    <xf borderId="53" fillId="0" fontId="52" numFmtId="164" xfId="0" applyAlignment="1" applyBorder="1" applyFont="1" applyNumberFormat="1">
      <alignment readingOrder="0" vertical="center"/>
    </xf>
    <xf borderId="8" fillId="0" fontId="2" numFmtId="164" xfId="0" applyAlignment="1" applyBorder="1" applyFont="1" applyNumberFormat="1">
      <alignment readingOrder="0" vertical="center"/>
    </xf>
    <xf borderId="23" fillId="0" fontId="2" numFmtId="0" xfId="0" applyAlignment="1" applyBorder="1" applyFont="1">
      <alignment readingOrder="0" vertical="center"/>
    </xf>
    <xf borderId="24" fillId="0" fontId="2" numFmtId="164" xfId="0" applyAlignment="1" applyBorder="1" applyFont="1" applyNumberFormat="1">
      <alignment readingOrder="0" vertical="center"/>
    </xf>
    <xf borderId="13" fillId="0" fontId="2" numFmtId="10" xfId="0" applyAlignment="1" applyBorder="1" applyFont="1" applyNumberFormat="1">
      <alignment vertical="center"/>
    </xf>
    <xf borderId="52" fillId="3" fontId="2" numFmtId="0" xfId="0" applyAlignment="1" applyBorder="1" applyFont="1">
      <alignment horizontal="center" readingOrder="0" vertical="center"/>
    </xf>
    <xf borderId="13" fillId="3" fontId="2" numFmtId="165" xfId="0" applyAlignment="1" applyBorder="1" applyFont="1" applyNumberFormat="1">
      <alignment horizontal="center" readingOrder="0" vertical="center"/>
    </xf>
    <xf borderId="53" fillId="3" fontId="2" numFmtId="164" xfId="0" applyAlignment="1" applyBorder="1" applyFont="1" applyNumberFormat="1">
      <alignment readingOrder="0" vertical="center"/>
    </xf>
    <xf borderId="8" fillId="3" fontId="2" numFmtId="164" xfId="0" applyAlignment="1" applyBorder="1" applyFont="1" applyNumberFormat="1">
      <alignment readingOrder="0" vertical="center"/>
    </xf>
    <xf borderId="13" fillId="9" fontId="2" numFmtId="170" xfId="0" applyAlignment="1" applyBorder="1" applyFont="1" applyNumberFormat="1">
      <alignment horizontal="center" readingOrder="0" vertical="center"/>
    </xf>
    <xf borderId="54" fillId="3" fontId="2" numFmtId="0" xfId="0" applyAlignment="1" applyBorder="1" applyFont="1">
      <alignment horizontal="center" readingOrder="0" vertical="center"/>
    </xf>
    <xf borderId="55" fillId="3" fontId="2" numFmtId="165" xfId="0" applyAlignment="1" applyBorder="1" applyFont="1" applyNumberFormat="1">
      <alignment horizontal="center" readingOrder="0" vertical="center"/>
    </xf>
    <xf borderId="56" fillId="3" fontId="2" numFmtId="164" xfId="0" applyAlignment="1" applyBorder="1" applyFont="1" applyNumberFormat="1">
      <alignment readingOrder="0" vertical="center"/>
    </xf>
    <xf borderId="57" fillId="3" fontId="2" numFmtId="164" xfId="0" applyAlignment="1" applyBorder="1" applyFont="1" applyNumberFormat="1">
      <alignment readingOrder="0" vertical="center"/>
    </xf>
    <xf borderId="54" fillId="0" fontId="52" numFmtId="0" xfId="0" applyAlignment="1" applyBorder="1" applyFont="1">
      <alignment horizontal="center" readingOrder="0" vertical="center"/>
    </xf>
    <xf borderId="55" fillId="0" fontId="52" numFmtId="170" xfId="0" applyAlignment="1" applyBorder="1" applyFont="1" applyNumberFormat="1">
      <alignment horizontal="center" readingOrder="0" vertical="center"/>
    </xf>
    <xf borderId="56" fillId="0" fontId="52" numFmtId="164" xfId="0" applyAlignment="1" applyBorder="1" applyFont="1" applyNumberFormat="1">
      <alignment readingOrder="0" vertical="center"/>
    </xf>
    <xf borderId="57" fillId="0" fontId="2" numFmtId="164" xfId="0" applyAlignment="1" applyBorder="1" applyFont="1" applyNumberFormat="1">
      <alignment readingOrder="0" vertical="center"/>
    </xf>
    <xf borderId="49" fillId="9" fontId="2" numFmtId="0" xfId="0" applyAlignment="1" applyBorder="1" applyFont="1">
      <alignment horizontal="center" readingOrder="0" vertical="center"/>
    </xf>
    <xf borderId="50" fillId="9" fontId="2" numFmtId="170" xfId="0" applyAlignment="1" applyBorder="1" applyFont="1" applyNumberFormat="1">
      <alignment horizontal="center" readingOrder="0" vertical="center"/>
    </xf>
    <xf borderId="51" fillId="9" fontId="2" numFmtId="164" xfId="0" applyAlignment="1" applyBorder="1" applyFont="1" applyNumberFormat="1">
      <alignment readingOrder="0" vertical="center"/>
    </xf>
    <xf borderId="31" fillId="9" fontId="2" numFmtId="164" xfId="0" applyAlignment="1" applyBorder="1" applyFont="1" applyNumberFormat="1">
      <alignment readingOrder="0" vertical="center"/>
    </xf>
    <xf borderId="23" fillId="0" fontId="1" numFmtId="0" xfId="0" applyAlignment="1" applyBorder="1" applyFont="1">
      <alignment horizontal="right" readingOrder="0" vertical="center"/>
    </xf>
    <xf borderId="24" fillId="0" fontId="12" numFmtId="0" xfId="0" applyBorder="1" applyFont="1"/>
    <xf borderId="23" fillId="0" fontId="2" numFmtId="164" xfId="0" applyAlignment="1" applyBorder="1" applyFont="1" applyNumberFormat="1">
      <alignment vertical="center"/>
    </xf>
    <xf borderId="13" fillId="3" fontId="2" numFmtId="170" xfId="0" applyAlignment="1" applyBorder="1" applyFont="1" applyNumberFormat="1">
      <alignment horizontal="center" readingOrder="0" vertical="center"/>
    </xf>
    <xf borderId="23" fillId="0" fontId="1" numFmtId="0" xfId="0" applyAlignment="1" applyBorder="1" applyFont="1">
      <alignment horizontal="right" readingOrder="0" vertical="center"/>
    </xf>
    <xf borderId="23" fillId="0" fontId="1" numFmtId="0" xfId="0" applyAlignment="1" applyBorder="1" applyFont="1">
      <alignment horizontal="right" readingOrder="0"/>
    </xf>
    <xf borderId="23" fillId="0" fontId="2" numFmtId="164" xfId="0" applyBorder="1" applyFont="1" applyNumberFormat="1"/>
    <xf borderId="0" fillId="0" fontId="54" numFmtId="0" xfId="0" applyAlignment="1" applyFont="1">
      <alignment horizontal="center" readingOrder="0" vertical="center"/>
    </xf>
    <xf borderId="54" fillId="9" fontId="2" numFmtId="0" xfId="0" applyAlignment="1" applyBorder="1" applyFont="1">
      <alignment horizontal="center" readingOrder="0" vertical="center"/>
    </xf>
    <xf borderId="55" fillId="9" fontId="2" numFmtId="170" xfId="0" applyAlignment="1" applyBorder="1" applyFont="1" applyNumberFormat="1">
      <alignment horizontal="center" readingOrder="0" vertical="center"/>
    </xf>
    <xf borderId="56" fillId="9" fontId="2" numFmtId="164" xfId="0" applyAlignment="1" applyBorder="1" applyFont="1" applyNumberFormat="1">
      <alignment readingOrder="0" vertical="center"/>
    </xf>
    <xf borderId="57" fillId="9" fontId="2" numFmtId="164" xfId="0" applyAlignment="1" applyBorder="1" applyFont="1" applyNumberFormat="1">
      <alignment readingOrder="0" vertical="center"/>
    </xf>
    <xf borderId="23" fillId="2" fontId="1" numFmtId="0" xfId="0" applyAlignment="1" applyBorder="1" applyFont="1">
      <alignment horizontal="center" readingOrder="0" vertical="center"/>
    </xf>
    <xf borderId="24" fillId="2" fontId="12" numFmtId="0" xfId="0" applyBorder="1" applyFont="1"/>
    <xf borderId="0" fillId="0" fontId="1" numFmtId="0" xfId="0" applyAlignment="1" applyFont="1">
      <alignment horizontal="center" readingOrder="0" textRotation="45" vertical="center"/>
    </xf>
    <xf borderId="44" fillId="3" fontId="55" numFmtId="0" xfId="0" applyAlignment="1" applyBorder="1" applyFont="1">
      <alignment horizontal="center" readingOrder="0" vertical="center"/>
    </xf>
    <xf borderId="45" fillId="3" fontId="12" numFmtId="0" xfId="0" applyBorder="1" applyFont="1"/>
    <xf borderId="46" fillId="3" fontId="12" numFmtId="0" xfId="0" applyBorder="1" applyFont="1"/>
    <xf borderId="23" fillId="3" fontId="2" numFmtId="164" xfId="0" applyAlignment="1" applyBorder="1" applyFont="1" applyNumberFormat="1">
      <alignment horizontal="center" vertical="center"/>
    </xf>
    <xf borderId="58" fillId="9" fontId="12" numFmtId="0" xfId="0" applyBorder="1" applyFont="1"/>
    <xf borderId="59" fillId="9" fontId="12" numFmtId="0" xfId="0" applyBorder="1" applyFont="1"/>
    <xf borderId="23" fillId="4" fontId="2" numFmtId="164" xfId="0" applyAlignment="1" applyBorder="1" applyFont="1" applyNumberFormat="1">
      <alignment horizontal="center" vertical="center"/>
    </xf>
    <xf borderId="24" fillId="4" fontId="12" numFmtId="0" xfId="0" applyBorder="1" applyFont="1"/>
    <xf borderId="58" fillId="3" fontId="12" numFmtId="0" xfId="0" applyBorder="1" applyFont="1"/>
    <xf borderId="59" fillId="3" fontId="12" numFmtId="0" xfId="0" applyBorder="1" applyFont="1"/>
    <xf borderId="23" fillId="3" fontId="2" numFmtId="164" xfId="0" applyAlignment="1" applyBorder="1" applyFont="1" applyNumberFormat="1">
      <alignment horizontal="center" vertical="center"/>
    </xf>
    <xf borderId="60" fillId="3" fontId="12" numFmtId="0" xfId="0" applyBorder="1" applyFont="1"/>
    <xf borderId="61" fillId="3" fontId="12" numFmtId="0" xfId="0" applyBorder="1" applyFont="1"/>
    <xf borderId="62" fillId="3" fontId="12" numFmtId="0" xfId="0" applyBorder="1" applyFont="1"/>
    <xf borderId="44" fillId="9" fontId="55" numFmtId="0" xfId="0" applyAlignment="1" applyBorder="1" applyFont="1">
      <alignment horizontal="center" readingOrder="0" vertical="center"/>
    </xf>
    <xf borderId="45" fillId="9" fontId="12" numFmtId="0" xfId="0" applyBorder="1" applyFont="1"/>
    <xf borderId="46" fillId="9" fontId="12" numFmtId="0" xfId="0" applyBorder="1" applyFont="1"/>
    <xf borderId="23" fillId="2" fontId="1" numFmtId="0" xfId="0" applyAlignment="1" applyBorder="1" applyFont="1">
      <alignment horizontal="center" readingOrder="0" vertical="center"/>
    </xf>
    <xf borderId="6" fillId="2" fontId="12" numFmtId="0" xfId="0" applyBorder="1" applyFont="1"/>
    <xf borderId="23" fillId="3" fontId="11" numFmtId="164" xfId="0" applyAlignment="1" applyBorder="1" applyFont="1" applyNumberFormat="1">
      <alignment vertical="center"/>
    </xf>
    <xf borderId="23" fillId="13" fontId="1" numFmtId="0" xfId="0" applyAlignment="1" applyBorder="1" applyFill="1" applyFont="1">
      <alignment horizontal="center" readingOrder="0" vertical="center"/>
    </xf>
    <xf borderId="24" fillId="13" fontId="12" numFmtId="0" xfId="0" applyBorder="1" applyFont="1"/>
    <xf borderId="60" fillId="9" fontId="12" numFmtId="0" xfId="0" applyBorder="1" applyFont="1"/>
    <xf borderId="61" fillId="9" fontId="12" numFmtId="0" xfId="0" applyBorder="1" applyFont="1"/>
    <xf borderId="62" fillId="9" fontId="12" numFmtId="0" xfId="0" applyBorder="1" applyFont="1"/>
    <xf borderId="23" fillId="3" fontId="2" numFmtId="0" xfId="0" applyAlignment="1" applyBorder="1" applyFont="1">
      <alignment horizontal="center" vertical="center"/>
    </xf>
    <xf borderId="23" fillId="14" fontId="2" numFmtId="0" xfId="0" applyAlignment="1" applyBorder="1" applyFill="1" applyFont="1">
      <alignment horizontal="center" vertical="center"/>
    </xf>
    <xf borderId="24" fillId="14" fontId="12" numFmtId="0" xfId="0" applyBorder="1" applyFont="1"/>
    <xf borderId="23" fillId="14" fontId="2" numFmtId="164" xfId="0" applyAlignment="1" applyBorder="1" applyFont="1" applyNumberFormat="1">
      <alignment horizontal="center" vertical="center"/>
    </xf>
    <xf borderId="23" fillId="12" fontId="11" numFmtId="0" xfId="0" applyAlignment="1" applyBorder="1" applyFont="1">
      <alignment horizontal="center" vertical="center"/>
    </xf>
    <xf borderId="6" fillId="12" fontId="12" numFmtId="0" xfId="0" applyBorder="1" applyFont="1"/>
    <xf borderId="24" fillId="12" fontId="12" numFmtId="0" xfId="0" applyBorder="1" applyFont="1"/>
    <xf borderId="49" fillId="9" fontId="52" numFmtId="0" xfId="0" applyAlignment="1" applyBorder="1" applyFont="1">
      <alignment horizontal="center" readingOrder="0" vertical="center"/>
    </xf>
    <xf borderId="50" fillId="9" fontId="52" numFmtId="170" xfId="0" applyAlignment="1" applyBorder="1" applyFont="1" applyNumberFormat="1">
      <alignment horizontal="center" readingOrder="0" vertical="center"/>
    </xf>
    <xf borderId="51" fillId="9" fontId="52" numFmtId="164" xfId="0" applyAlignment="1" applyBorder="1" applyFont="1" applyNumberFormat="1">
      <alignment readingOrder="0" vertical="center"/>
    </xf>
    <xf borderId="0" fillId="0" fontId="56" numFmtId="0" xfId="0" applyAlignment="1" applyFont="1">
      <alignment horizontal="right" readingOrder="0" vertical="center"/>
    </xf>
    <xf borderId="52" fillId="3" fontId="52" numFmtId="0" xfId="0" applyAlignment="1" applyBorder="1" applyFont="1">
      <alignment horizontal="center" readingOrder="0" vertical="center"/>
    </xf>
    <xf borderId="13" fillId="3" fontId="52" numFmtId="170" xfId="0" applyAlignment="1" applyBorder="1" applyFont="1" applyNumberFormat="1">
      <alignment horizontal="center" readingOrder="0" vertical="center"/>
    </xf>
    <xf borderId="53" fillId="3" fontId="52" numFmtId="164" xfId="0" applyAlignment="1" applyBorder="1" applyFont="1" applyNumberFormat="1">
      <alignment readingOrder="0" vertical="center"/>
    </xf>
    <xf borderId="0" fillId="0" fontId="1" numFmtId="0" xfId="0" applyAlignment="1" applyFont="1">
      <alignment horizontal="center" vertical="center"/>
    </xf>
    <xf borderId="52" fillId="9" fontId="52" numFmtId="0" xfId="0" applyAlignment="1" applyBorder="1" applyFont="1">
      <alignment horizontal="center" readingOrder="0" vertical="center"/>
    </xf>
    <xf borderId="13" fillId="9" fontId="52" numFmtId="170" xfId="0" applyAlignment="1" applyBorder="1" applyFont="1" applyNumberFormat="1">
      <alignment horizontal="center" readingOrder="0" vertical="center"/>
    </xf>
    <xf borderId="53" fillId="9" fontId="52" numFmtId="164" xfId="0" applyAlignment="1" applyBorder="1" applyFont="1" applyNumberFormat="1">
      <alignment readingOrder="0" vertical="center"/>
    </xf>
    <xf borderId="54" fillId="9" fontId="52" numFmtId="0" xfId="0" applyAlignment="1" applyBorder="1" applyFont="1">
      <alignment horizontal="center" readingOrder="0" vertical="center"/>
    </xf>
    <xf borderId="55" fillId="9" fontId="52" numFmtId="170" xfId="0" applyAlignment="1" applyBorder="1" applyFont="1" applyNumberFormat="1">
      <alignment horizontal="center" readingOrder="0" vertical="center"/>
    </xf>
    <xf borderId="56" fillId="9" fontId="52" numFmtId="164" xfId="0" applyAlignment="1" applyBorder="1" applyFont="1" applyNumberFormat="1">
      <alignment readingOrder="0" vertical="center"/>
    </xf>
    <xf borderId="0" fillId="0" fontId="11" numFmtId="0" xfId="0" applyAlignment="1" applyFont="1">
      <alignment horizontal="center" readingOrder="0" textRotation="45" vertical="center"/>
    </xf>
    <xf borderId="50" fillId="0" fontId="52" numFmtId="164" xfId="0" applyAlignment="1" applyBorder="1" applyFont="1" applyNumberFormat="1">
      <alignment readingOrder="0" vertical="center"/>
    </xf>
    <xf borderId="51" fillId="0" fontId="2" numFmtId="164" xfId="0" applyAlignment="1" applyBorder="1" applyFont="1" applyNumberFormat="1">
      <alignment readingOrder="0" vertical="center"/>
    </xf>
    <xf borderId="13" fillId="0" fontId="52" numFmtId="164" xfId="0" applyAlignment="1" applyBorder="1" applyFont="1" applyNumberFormat="1">
      <alignment readingOrder="0" vertical="center"/>
    </xf>
    <xf borderId="53" fillId="0" fontId="2" numFmtId="164" xfId="0" applyAlignment="1" applyBorder="1" applyFont="1" applyNumberFormat="1">
      <alignment readingOrder="0" vertical="center"/>
    </xf>
    <xf borderId="55" fillId="0" fontId="52" numFmtId="164" xfId="0" applyAlignment="1" applyBorder="1" applyFont="1" applyNumberFormat="1">
      <alignment readingOrder="0" vertical="center"/>
    </xf>
    <xf borderId="56" fillId="0" fontId="2" numFmtId="164" xfId="0" applyAlignment="1" applyBorder="1" applyFont="1" applyNumberFormat="1">
      <alignment readingOrder="0" vertical="center"/>
    </xf>
    <xf borderId="0" fillId="0" fontId="57" numFmtId="0" xfId="0" applyAlignment="1" applyFont="1">
      <alignment horizontal="right" readingOrder="0"/>
    </xf>
    <xf borderId="0" fillId="15" fontId="58" numFmtId="0" xfId="0" applyAlignment="1" applyFill="1" applyFont="1">
      <alignment horizontal="center" readingOrder="0" vertical="center"/>
    </xf>
    <xf borderId="13" fillId="0" fontId="59" numFmtId="0" xfId="0" applyAlignment="1" applyBorder="1" applyFont="1">
      <alignment horizontal="center" vertical="center"/>
    </xf>
    <xf borderId="13" fillId="0" fontId="59" numFmtId="0" xfId="0" applyAlignment="1" applyBorder="1" applyFont="1">
      <alignment horizontal="center" readingOrder="0" vertical="center"/>
    </xf>
    <xf borderId="13" fillId="15" fontId="59" numFmtId="168" xfId="0" applyAlignment="1" applyBorder="1" applyFont="1" applyNumberFormat="1">
      <alignment horizontal="center" readingOrder="0" vertical="center"/>
    </xf>
    <xf borderId="13" fillId="0" fontId="1" numFmtId="164" xfId="0" applyAlignment="1" applyBorder="1" applyFont="1" applyNumberFormat="1">
      <alignment horizontal="center" readingOrder="0" vertical="center"/>
    </xf>
    <xf borderId="0" fillId="15" fontId="2" numFmtId="0" xfId="0" applyAlignment="1" applyFont="1">
      <alignment horizontal="center" readingOrder="0" vertical="center"/>
    </xf>
    <xf borderId="49" fillId="2" fontId="59" numFmtId="0" xfId="0" applyAlignment="1" applyBorder="1" applyFont="1">
      <alignment readingOrder="0" vertical="center"/>
    </xf>
    <xf borderId="50" fillId="2" fontId="1" numFmtId="165" xfId="0" applyAlignment="1" applyBorder="1" applyFont="1" applyNumberFormat="1">
      <alignment horizontal="right" readingOrder="0" vertical="center"/>
    </xf>
    <xf borderId="50" fillId="2" fontId="1" numFmtId="164" xfId="0" applyAlignment="1" applyBorder="1" applyFont="1" applyNumberFormat="1">
      <alignment readingOrder="0" vertical="center"/>
    </xf>
    <xf borderId="50" fillId="2" fontId="1" numFmtId="0" xfId="0" applyAlignment="1" applyBorder="1" applyFont="1">
      <alignment horizontal="center" readingOrder="0" vertical="center"/>
    </xf>
    <xf borderId="50" fillId="2" fontId="1" numFmtId="164" xfId="0" applyAlignment="1" applyBorder="1" applyFont="1" applyNumberFormat="1">
      <alignment horizontal="center" readingOrder="0" vertical="center"/>
    </xf>
    <xf borderId="51" fillId="2" fontId="1" numFmtId="164" xfId="0" applyAlignment="1" applyBorder="1" applyFont="1" applyNumberFormat="1">
      <alignment readingOrder="0" vertical="center"/>
    </xf>
    <xf borderId="52" fillId="3" fontId="59" numFmtId="0" xfId="0" applyAlignment="1" applyBorder="1" applyFont="1">
      <alignment readingOrder="0" vertical="center"/>
    </xf>
    <xf borderId="13" fillId="3" fontId="1" numFmtId="165" xfId="0" applyAlignment="1" applyBorder="1" applyFont="1" applyNumberFormat="1">
      <alignment horizontal="right" readingOrder="0" vertical="center"/>
    </xf>
    <xf borderId="13" fillId="3" fontId="1" numFmtId="0" xfId="0" applyAlignment="1" applyBorder="1" applyFont="1">
      <alignment horizontal="center" readingOrder="0" vertical="center"/>
    </xf>
    <xf borderId="13" fillId="3" fontId="1" numFmtId="164" xfId="0" applyAlignment="1" applyBorder="1" applyFont="1" applyNumberFormat="1">
      <alignment horizontal="center" readingOrder="0" vertical="center"/>
    </xf>
    <xf borderId="53" fillId="3" fontId="1" numFmtId="164" xfId="0" applyAlignment="1" applyBorder="1" applyFont="1" applyNumberFormat="1">
      <alignment readingOrder="0" vertical="center"/>
    </xf>
    <xf borderId="52" fillId="4" fontId="2" numFmtId="0" xfId="0" applyAlignment="1" applyBorder="1" applyFont="1">
      <alignment readingOrder="0" vertical="center"/>
    </xf>
    <xf borderId="13" fillId="4" fontId="2" numFmtId="0" xfId="0" applyAlignment="1" applyBorder="1" applyFont="1">
      <alignment horizontal="right" readingOrder="0" vertical="center"/>
    </xf>
    <xf borderId="13" fillId="4" fontId="2" numFmtId="164" xfId="0" applyAlignment="1" applyBorder="1" applyFont="1" applyNumberFormat="1">
      <alignment readingOrder="0" vertical="center"/>
    </xf>
    <xf borderId="13" fillId="4" fontId="2" numFmtId="0" xfId="0" applyAlignment="1" applyBorder="1" applyFont="1">
      <alignment horizontal="center" vertical="center"/>
    </xf>
    <xf borderId="13" fillId="4" fontId="2" numFmtId="164" xfId="0" applyAlignment="1" applyBorder="1" applyFont="1" applyNumberFormat="1">
      <alignment horizontal="center" readingOrder="0" vertical="center"/>
    </xf>
    <xf borderId="53" fillId="4" fontId="2" numFmtId="164" xfId="0" applyAlignment="1" applyBorder="1" applyFont="1" applyNumberFormat="1">
      <alignment horizontal="center" readingOrder="0" vertical="center"/>
    </xf>
    <xf borderId="52" fillId="3" fontId="2" numFmtId="0" xfId="0" applyAlignment="1" applyBorder="1" applyFont="1">
      <alignment readingOrder="0" vertical="center"/>
    </xf>
    <xf borderId="13" fillId="3" fontId="2" numFmtId="0" xfId="0" applyAlignment="1" applyBorder="1" applyFont="1">
      <alignment horizontal="right" readingOrder="0" vertical="center"/>
    </xf>
    <xf borderId="13" fillId="3" fontId="2" numFmtId="0" xfId="0" applyAlignment="1" applyBorder="1" applyFont="1">
      <alignment horizontal="center" readingOrder="0" vertical="center"/>
    </xf>
    <xf borderId="13" fillId="3" fontId="2" numFmtId="164" xfId="0" applyAlignment="1" applyBorder="1" applyFont="1" applyNumberFormat="1">
      <alignment horizontal="center" readingOrder="0" vertical="center"/>
    </xf>
    <xf borderId="53" fillId="3" fontId="2" numFmtId="164" xfId="0" applyAlignment="1" applyBorder="1" applyFont="1" applyNumberFormat="1">
      <alignment horizontal="center" readingOrder="0" vertical="center"/>
    </xf>
    <xf borderId="13" fillId="3" fontId="7" numFmtId="0" xfId="0" applyAlignment="1" applyBorder="1" applyFont="1">
      <alignment horizontal="center" readingOrder="0" vertical="center"/>
    </xf>
    <xf borderId="13" fillId="4" fontId="7" numFmtId="0" xfId="0" applyAlignment="1" applyBorder="1" applyFont="1">
      <alignment horizontal="center" readingOrder="0" vertical="center"/>
    </xf>
    <xf borderId="63" fillId="3" fontId="2" numFmtId="0" xfId="0" applyAlignment="1" applyBorder="1" applyFont="1">
      <alignment readingOrder="0" vertical="center"/>
    </xf>
    <xf borderId="48" fillId="3" fontId="2" numFmtId="0" xfId="0" applyAlignment="1" applyBorder="1" applyFont="1">
      <alignment horizontal="right" readingOrder="0" vertical="center"/>
    </xf>
    <xf borderId="48" fillId="3" fontId="2" numFmtId="164" xfId="0" applyAlignment="1" applyBorder="1" applyFont="1" applyNumberFormat="1">
      <alignment readingOrder="0" vertical="center"/>
    </xf>
    <xf borderId="48" fillId="3" fontId="7" numFmtId="0" xfId="0" applyAlignment="1" applyBorder="1" applyFont="1">
      <alignment horizontal="center" readingOrder="0" vertical="center"/>
    </xf>
    <xf borderId="48" fillId="3" fontId="2" numFmtId="164" xfId="0" applyAlignment="1" applyBorder="1" applyFont="1" applyNumberFormat="1">
      <alignment horizontal="center" readingOrder="0" vertical="center"/>
    </xf>
    <xf borderId="64" fillId="3" fontId="2" numFmtId="164" xfId="0" applyAlignment="1" applyBorder="1" applyFont="1" applyNumberFormat="1">
      <alignment horizontal="center" readingOrder="0" vertical="center"/>
    </xf>
    <xf borderId="54" fillId="4" fontId="2" numFmtId="0" xfId="0" applyAlignment="1" applyBorder="1" applyFont="1">
      <alignment readingOrder="0" vertical="center"/>
    </xf>
    <xf borderId="55" fillId="4" fontId="2" numFmtId="0" xfId="0" applyAlignment="1" applyBorder="1" applyFont="1">
      <alignment horizontal="right" readingOrder="0" vertical="center"/>
    </xf>
    <xf borderId="55" fillId="4" fontId="2" numFmtId="164" xfId="0" applyAlignment="1" applyBorder="1" applyFont="1" applyNumberFormat="1">
      <alignment readingOrder="0" vertical="center"/>
    </xf>
    <xf borderId="55" fillId="4" fontId="7" numFmtId="0" xfId="0" applyAlignment="1" applyBorder="1" applyFont="1">
      <alignment horizontal="center" readingOrder="0" vertical="center"/>
    </xf>
    <xf borderId="55" fillId="4" fontId="2" numFmtId="164" xfId="0" applyAlignment="1" applyBorder="1" applyFont="1" applyNumberFormat="1">
      <alignment horizontal="center" readingOrder="0" vertical="center"/>
    </xf>
    <xf borderId="56" fillId="4" fontId="2" numFmtId="164" xfId="0" applyAlignment="1" applyBorder="1" applyFont="1" applyNumberFormat="1">
      <alignment horizontal="center" readingOrder="0" vertical="center"/>
    </xf>
    <xf borderId="65" fillId="3" fontId="60" numFmtId="0" xfId="0" applyAlignment="1" applyBorder="1" applyFont="1">
      <alignment vertical="center"/>
    </xf>
    <xf borderId="65" fillId="3" fontId="60" numFmtId="165" xfId="0" applyAlignment="1" applyBorder="1" applyFont="1" applyNumberFormat="1">
      <alignment horizontal="right" readingOrder="0" vertical="center"/>
    </xf>
    <xf borderId="65" fillId="3" fontId="60" numFmtId="164" xfId="0" applyAlignment="1" applyBorder="1" applyFont="1" applyNumberFormat="1">
      <alignment horizontal="right" readingOrder="0" vertical="center"/>
    </xf>
    <xf borderId="65" fillId="3" fontId="60" numFmtId="0" xfId="0" applyAlignment="1" applyBorder="1" applyFont="1">
      <alignment horizontal="center" readingOrder="0" vertical="center"/>
    </xf>
    <xf borderId="65" fillId="3" fontId="1" numFmtId="164" xfId="0" applyAlignment="1" applyBorder="1" applyFont="1" applyNumberFormat="1">
      <alignment horizontal="center" readingOrder="0" vertical="center"/>
    </xf>
    <xf borderId="48" fillId="4" fontId="1" numFmtId="0" xfId="0" applyAlignment="1" applyBorder="1" applyFont="1">
      <alignment readingOrder="0" vertical="center"/>
    </xf>
    <xf borderId="48" fillId="4" fontId="1" numFmtId="165" xfId="0" applyAlignment="1" applyBorder="1" applyFont="1" applyNumberFormat="1">
      <alignment horizontal="right" readingOrder="0" vertical="center"/>
    </xf>
    <xf borderId="48" fillId="4" fontId="1" numFmtId="164" xfId="0" applyAlignment="1" applyBorder="1" applyFont="1" applyNumberFormat="1">
      <alignment readingOrder="0" vertical="center"/>
    </xf>
    <xf borderId="48" fillId="4" fontId="1" numFmtId="0" xfId="0" applyAlignment="1" applyBorder="1" applyFont="1">
      <alignment horizontal="center" vertical="center"/>
    </xf>
    <xf borderId="13" fillId="4" fontId="1" numFmtId="164" xfId="0" applyAlignment="1" applyBorder="1" applyFont="1" applyNumberFormat="1">
      <alignment horizontal="center" readingOrder="0" vertical="center"/>
    </xf>
    <xf borderId="0" fillId="3" fontId="7" numFmtId="0" xfId="0" applyAlignment="1" applyFont="1">
      <alignment horizontal="center" readingOrder="0" vertical="center"/>
    </xf>
    <xf borderId="13" fillId="3" fontId="60" numFmtId="0" xfId="0" applyAlignment="1" applyBorder="1" applyFont="1">
      <alignment vertical="center"/>
    </xf>
    <xf borderId="13" fillId="3" fontId="60" numFmtId="165" xfId="0" applyAlignment="1" applyBorder="1" applyFont="1" applyNumberFormat="1">
      <alignment horizontal="right" readingOrder="0" vertical="center"/>
    </xf>
    <xf borderId="13" fillId="3" fontId="60" numFmtId="164" xfId="0" applyAlignment="1" applyBorder="1" applyFont="1" applyNumberFormat="1">
      <alignment horizontal="right" vertical="center"/>
    </xf>
    <xf borderId="13" fillId="3" fontId="60" numFmtId="164" xfId="0" applyAlignment="1" applyBorder="1" applyFont="1" applyNumberFormat="1">
      <alignment horizontal="center" readingOrder="0" vertical="center"/>
    </xf>
    <xf borderId="13" fillId="4" fontId="60" numFmtId="0" xfId="0" applyAlignment="1" applyBorder="1" applyFont="1">
      <alignment vertical="center"/>
    </xf>
    <xf borderId="13" fillId="4" fontId="60" numFmtId="165" xfId="0" applyAlignment="1" applyBorder="1" applyFont="1" applyNumberFormat="1">
      <alignment horizontal="right" readingOrder="0" vertical="center"/>
    </xf>
    <xf borderId="13" fillId="4" fontId="60" numFmtId="164" xfId="0" applyAlignment="1" applyBorder="1" applyFont="1" applyNumberFormat="1">
      <alignment horizontal="right" vertical="center"/>
    </xf>
    <xf borderId="13" fillId="4" fontId="60" numFmtId="0" xfId="0" applyAlignment="1" applyBorder="1" applyFont="1">
      <alignment horizontal="center" readingOrder="0" vertical="center"/>
    </xf>
    <xf borderId="13" fillId="3" fontId="1" numFmtId="0" xfId="0" applyAlignment="1" applyBorder="1" applyFont="1">
      <alignment horizontal="center" vertical="center"/>
    </xf>
    <xf borderId="13" fillId="4" fontId="1" numFmtId="0" xfId="0" applyAlignment="1" applyBorder="1" applyFont="1">
      <alignment readingOrder="0" vertical="center"/>
    </xf>
    <xf borderId="13" fillId="4" fontId="1" numFmtId="165" xfId="0" applyAlignment="1" applyBorder="1" applyFont="1" applyNumberFormat="1">
      <alignment horizontal="right" readingOrder="0" vertical="center"/>
    </xf>
    <xf borderId="13" fillId="4" fontId="1" numFmtId="164" xfId="0" applyAlignment="1" applyBorder="1" applyFont="1" applyNumberFormat="1">
      <alignment readingOrder="0" vertical="center"/>
    </xf>
    <xf borderId="13" fillId="4" fontId="60" numFmtId="164" xfId="0" applyAlignment="1" applyBorder="1" applyFont="1" applyNumberFormat="1">
      <alignment readingOrder="0"/>
    </xf>
    <xf borderId="13" fillId="4" fontId="7" numFmtId="0" xfId="0" applyAlignment="1" applyBorder="1" applyFont="1">
      <alignment readingOrder="0"/>
    </xf>
    <xf borderId="13" fillId="4" fontId="7" numFmtId="165" xfId="0" applyAlignment="1" applyBorder="1" applyFont="1" applyNumberFormat="1">
      <alignment horizontal="right" readingOrder="0"/>
    </xf>
    <xf borderId="13" fillId="4" fontId="7" numFmtId="164" xfId="0" applyAlignment="1" applyBorder="1" applyFont="1" applyNumberFormat="1">
      <alignment horizontal="right"/>
    </xf>
    <xf borderId="13" fillId="4" fontId="7" numFmtId="164" xfId="0" applyBorder="1" applyFont="1" applyNumberFormat="1"/>
    <xf borderId="65" fillId="3" fontId="7" numFmtId="0" xfId="0" applyAlignment="1" applyBorder="1" applyFont="1">
      <alignment readingOrder="0"/>
    </xf>
    <xf borderId="65" fillId="3" fontId="7" numFmtId="165" xfId="0" applyAlignment="1" applyBorder="1" applyFont="1" applyNumberFormat="1">
      <alignment horizontal="right" readingOrder="0"/>
    </xf>
    <xf borderId="65" fillId="3" fontId="7" numFmtId="164" xfId="0" applyAlignment="1" applyBorder="1" applyFont="1" applyNumberFormat="1">
      <alignment horizontal="right" readingOrder="0"/>
    </xf>
    <xf borderId="65" fillId="3" fontId="7" numFmtId="164" xfId="0" applyBorder="1" applyFont="1" applyNumberFormat="1"/>
    <xf borderId="13" fillId="4" fontId="7" numFmtId="164" xfId="0" applyAlignment="1" applyBorder="1" applyFont="1" applyNumberFormat="1">
      <alignment horizontal="right" readingOrder="0"/>
    </xf>
    <xf borderId="48" fillId="3" fontId="7" numFmtId="0" xfId="0" applyAlignment="1" applyBorder="1" applyFont="1">
      <alignment readingOrder="0"/>
    </xf>
    <xf borderId="48" fillId="3" fontId="7" numFmtId="165" xfId="0" applyAlignment="1" applyBorder="1" applyFont="1" applyNumberFormat="1">
      <alignment horizontal="right" readingOrder="0"/>
    </xf>
    <xf borderId="48" fillId="3" fontId="7" numFmtId="164" xfId="0" applyAlignment="1" applyBorder="1" applyFont="1" applyNumberFormat="1">
      <alignment horizontal="right"/>
    </xf>
    <xf borderId="48" fillId="3" fontId="7" numFmtId="164" xfId="0" applyBorder="1" applyFont="1" applyNumberFormat="1"/>
    <xf borderId="0" fillId="15" fontId="2" numFmtId="0" xfId="0" applyAlignment="1" applyFont="1">
      <alignment horizontal="center" vertical="center"/>
    </xf>
    <xf borderId="66" fillId="5" fontId="1" numFmtId="0" xfId="0" applyAlignment="1" applyBorder="1" applyFont="1">
      <alignment horizontal="left" readingOrder="0" vertical="center"/>
    </xf>
    <xf borderId="67" fillId="5" fontId="12" numFmtId="0" xfId="0" applyBorder="1" applyFont="1"/>
    <xf borderId="68" fillId="5" fontId="1" numFmtId="0" xfId="0" applyAlignment="1" applyBorder="1" applyFont="1">
      <alignment horizontal="right" readingOrder="0" vertical="center"/>
    </xf>
    <xf borderId="67" fillId="5" fontId="1" numFmtId="164" xfId="0" applyAlignment="1" applyBorder="1" applyFont="1" applyNumberFormat="1">
      <alignment horizontal="right" readingOrder="0" vertical="center"/>
    </xf>
    <xf borderId="69" fillId="5" fontId="12" numFmtId="0" xfId="0" applyBorder="1" applyFont="1"/>
    <xf borderId="70" fillId="16" fontId="60" numFmtId="0" xfId="0" applyAlignment="1" applyBorder="1" applyFill="1" applyFont="1">
      <alignment vertical="center"/>
    </xf>
    <xf borderId="65" fillId="16" fontId="60" numFmtId="165" xfId="0" applyAlignment="1" applyBorder="1" applyFont="1" applyNumberFormat="1">
      <alignment horizontal="right" readingOrder="0" vertical="center"/>
    </xf>
    <xf borderId="65" fillId="16" fontId="60" numFmtId="164" xfId="0" applyAlignment="1" applyBorder="1" applyFont="1" applyNumberFormat="1">
      <alignment horizontal="right" readingOrder="0" vertical="center"/>
    </xf>
    <xf borderId="65" fillId="16" fontId="60" numFmtId="0" xfId="0" applyAlignment="1" applyBorder="1" applyFont="1">
      <alignment vertical="center"/>
    </xf>
    <xf borderId="65" fillId="16" fontId="60" numFmtId="164" xfId="0" applyAlignment="1" applyBorder="1" applyFont="1" applyNumberFormat="1">
      <alignment vertical="center"/>
    </xf>
    <xf borderId="71" fillId="16" fontId="60" numFmtId="164" xfId="0" applyAlignment="1" applyBorder="1" applyFont="1" applyNumberFormat="1">
      <alignment horizontal="right" vertical="center"/>
    </xf>
    <xf borderId="52" fillId="3" fontId="60" numFmtId="0" xfId="0" applyAlignment="1" applyBorder="1" applyFont="1">
      <alignment vertical="center"/>
    </xf>
    <xf borderId="13" fillId="3" fontId="60" numFmtId="164" xfId="0" applyAlignment="1" applyBorder="1" applyFont="1" applyNumberFormat="1">
      <alignment horizontal="right" readingOrder="0" vertical="center"/>
    </xf>
    <xf borderId="13" fillId="3" fontId="60" numFmtId="164" xfId="0" applyAlignment="1" applyBorder="1" applyFont="1" applyNumberFormat="1">
      <alignment vertical="center"/>
    </xf>
    <xf borderId="53" fillId="3" fontId="60" numFmtId="164" xfId="0" applyAlignment="1" applyBorder="1" applyFont="1" applyNumberFormat="1">
      <alignment horizontal="right" vertical="center"/>
    </xf>
    <xf borderId="52" fillId="17" fontId="7" numFmtId="0" xfId="0" applyAlignment="1" applyBorder="1" applyFill="1" applyFont="1">
      <alignment vertical="center"/>
    </xf>
    <xf borderId="13" fillId="17" fontId="7" numFmtId="165" xfId="0" applyAlignment="1" applyBorder="1" applyFont="1" applyNumberFormat="1">
      <alignment horizontal="right" vertical="center"/>
    </xf>
    <xf borderId="13" fillId="17" fontId="2" numFmtId="164" xfId="0" applyAlignment="1" applyBorder="1" applyFont="1" applyNumberFormat="1">
      <alignment readingOrder="0" vertical="center"/>
    </xf>
    <xf borderId="13" fillId="17" fontId="60" numFmtId="0" xfId="0" applyAlignment="1" applyBorder="1" applyFont="1">
      <alignment horizontal="center" readingOrder="0" vertical="center"/>
    </xf>
    <xf borderId="13" fillId="17" fontId="7" numFmtId="164" xfId="0" applyAlignment="1" applyBorder="1" applyFont="1" applyNumberFormat="1">
      <alignment vertical="center"/>
    </xf>
    <xf borderId="53" fillId="17" fontId="7" numFmtId="164" xfId="0" applyAlignment="1" applyBorder="1" applyFont="1" applyNumberFormat="1">
      <alignment horizontal="right" vertical="center"/>
    </xf>
    <xf borderId="52" fillId="3" fontId="7" numFmtId="0" xfId="0" applyAlignment="1" applyBorder="1" applyFont="1">
      <alignment vertical="center"/>
    </xf>
    <xf borderId="13" fillId="3" fontId="7" numFmtId="165" xfId="0" applyAlignment="1" applyBorder="1" applyFont="1" applyNumberFormat="1">
      <alignment horizontal="right" vertical="center"/>
    </xf>
    <xf borderId="13" fillId="3" fontId="60" numFmtId="0" xfId="0" applyAlignment="1" applyBorder="1" applyFont="1">
      <alignment horizontal="center" readingOrder="0" vertical="center"/>
    </xf>
    <xf borderId="13" fillId="3" fontId="7" numFmtId="164" xfId="0" applyAlignment="1" applyBorder="1" applyFont="1" applyNumberFormat="1">
      <alignment vertical="center"/>
    </xf>
    <xf borderId="53" fillId="3" fontId="7" numFmtId="164" xfId="0" applyAlignment="1" applyBorder="1" applyFont="1" applyNumberFormat="1">
      <alignment horizontal="right" vertical="center"/>
    </xf>
    <xf borderId="13" fillId="17" fontId="7" numFmtId="164" xfId="0" applyAlignment="1" applyBorder="1" applyFont="1" applyNumberFormat="1">
      <alignment horizontal="right" vertical="center"/>
    </xf>
    <xf borderId="13" fillId="17" fontId="7" numFmtId="0" xfId="0" applyAlignment="1" applyBorder="1" applyFont="1">
      <alignment vertical="center"/>
    </xf>
    <xf borderId="13" fillId="3" fontId="7" numFmtId="164" xfId="0" applyAlignment="1" applyBorder="1" applyFont="1" applyNumberFormat="1">
      <alignment horizontal="right" vertical="center"/>
    </xf>
    <xf borderId="13" fillId="3" fontId="7" numFmtId="0" xfId="0" applyAlignment="1" applyBorder="1" applyFont="1">
      <alignment vertical="center"/>
    </xf>
    <xf borderId="54" fillId="17" fontId="7" numFmtId="0" xfId="0" applyAlignment="1" applyBorder="1" applyFont="1">
      <alignment vertical="center"/>
    </xf>
    <xf borderId="55" fillId="17" fontId="7" numFmtId="165" xfId="0" applyAlignment="1" applyBorder="1" applyFont="1" applyNumberFormat="1">
      <alignment horizontal="right" vertical="center"/>
    </xf>
    <xf borderId="55" fillId="17" fontId="7" numFmtId="164" xfId="0" applyAlignment="1" applyBorder="1" applyFont="1" applyNumberFormat="1">
      <alignment horizontal="right" vertical="center"/>
    </xf>
    <xf borderId="55" fillId="17" fontId="7" numFmtId="0" xfId="0" applyAlignment="1" applyBorder="1" applyFont="1">
      <alignment vertical="center"/>
    </xf>
    <xf borderId="55" fillId="17" fontId="7" numFmtId="164" xfId="0" applyAlignment="1" applyBorder="1" applyFont="1" applyNumberFormat="1">
      <alignment vertical="center"/>
    </xf>
    <xf borderId="56" fillId="17" fontId="7" numFmtId="164" xfId="0" applyAlignment="1" applyBorder="1" applyFont="1" applyNumberFormat="1">
      <alignment horizontal="right" vertical="center"/>
    </xf>
    <xf borderId="65" fillId="3" fontId="60" numFmtId="0" xfId="0" applyAlignment="1" applyBorder="1" applyFont="1">
      <alignment vertical="center"/>
    </xf>
    <xf borderId="65" fillId="3" fontId="60" numFmtId="164" xfId="0" applyAlignment="1" applyBorder="1" applyFont="1" applyNumberFormat="1">
      <alignment vertical="center"/>
    </xf>
    <xf borderId="71" fillId="3" fontId="60" numFmtId="164" xfId="0" applyAlignment="1" applyBorder="1" applyFont="1" applyNumberFormat="1">
      <alignment horizontal="right" vertical="center"/>
    </xf>
    <xf borderId="13" fillId="17" fontId="60" numFmtId="0" xfId="0" applyAlignment="1" applyBorder="1" applyFont="1">
      <alignment vertical="center"/>
    </xf>
    <xf borderId="13" fillId="17" fontId="60" numFmtId="165" xfId="0" applyAlignment="1" applyBorder="1" applyFont="1" applyNumberFormat="1">
      <alignment horizontal="right" readingOrder="0" vertical="center"/>
    </xf>
    <xf borderId="13" fillId="17" fontId="60" numFmtId="164" xfId="0" applyAlignment="1" applyBorder="1" applyFont="1" applyNumberFormat="1">
      <alignment horizontal="right" vertical="center"/>
    </xf>
    <xf borderId="13" fillId="17" fontId="60" numFmtId="164" xfId="0" applyAlignment="1" applyBorder="1" applyFont="1" applyNumberFormat="1">
      <alignment vertical="center"/>
    </xf>
    <xf borderId="53" fillId="17" fontId="60" numFmtId="164" xfId="0" applyAlignment="1" applyBorder="1" applyFont="1" applyNumberFormat="1">
      <alignment horizontal="right" vertical="center"/>
    </xf>
    <xf borderId="13" fillId="3" fontId="60" numFmtId="0" xfId="0" applyAlignment="1" applyBorder="1" applyFont="1">
      <alignment readingOrder="0" vertical="center"/>
    </xf>
    <xf borderId="13" fillId="3" fontId="60" numFmtId="164" xfId="0" applyAlignment="1" applyBorder="1" applyFont="1" applyNumberFormat="1">
      <alignment readingOrder="0" vertical="center"/>
    </xf>
    <xf borderId="13" fillId="17" fontId="60" numFmtId="0" xfId="0" applyAlignment="1" applyBorder="1" applyFont="1">
      <alignment readingOrder="0" vertical="center"/>
    </xf>
    <xf borderId="48" fillId="17" fontId="7" numFmtId="0" xfId="0" applyAlignment="1" applyBorder="1" applyFont="1">
      <alignment readingOrder="0" vertical="center"/>
    </xf>
    <xf borderId="48" fillId="17" fontId="7" numFmtId="165" xfId="0" applyAlignment="1" applyBorder="1" applyFont="1" applyNumberFormat="1">
      <alignment horizontal="right" readingOrder="0" vertical="center"/>
    </xf>
    <xf borderId="48" fillId="17" fontId="7" numFmtId="164" xfId="0" applyAlignment="1" applyBorder="1" applyFont="1" applyNumberFormat="1">
      <alignment horizontal="right" readingOrder="0" vertical="center"/>
    </xf>
    <xf borderId="48" fillId="17" fontId="7" numFmtId="0" xfId="0" applyAlignment="1" applyBorder="1" applyFont="1">
      <alignment horizontal="center" readingOrder="0" vertical="center"/>
    </xf>
    <xf borderId="48" fillId="17" fontId="7" numFmtId="164" xfId="0" applyAlignment="1" applyBorder="1" applyFont="1" applyNumberFormat="1">
      <alignment vertical="center"/>
    </xf>
    <xf borderId="64" fillId="17" fontId="7" numFmtId="164" xfId="0" applyAlignment="1" applyBorder="1" applyFont="1" applyNumberFormat="1">
      <alignment horizontal="right" vertical="center"/>
    </xf>
    <xf borderId="66" fillId="18" fontId="1" numFmtId="0" xfId="0" applyAlignment="1" applyBorder="1" applyFill="1" applyFont="1">
      <alignment horizontal="left" readingOrder="0" vertical="center"/>
    </xf>
    <xf borderId="67" fillId="18" fontId="12" numFmtId="0" xfId="0" applyBorder="1" applyFont="1"/>
    <xf borderId="68" fillId="18" fontId="1" numFmtId="0" xfId="0" applyAlignment="1" applyBorder="1" applyFont="1">
      <alignment horizontal="right" readingOrder="0" vertical="center"/>
    </xf>
    <xf borderId="67" fillId="18" fontId="60" numFmtId="164" xfId="0" applyAlignment="1" applyBorder="1" applyFont="1" applyNumberFormat="1">
      <alignment horizontal="right" readingOrder="0" vertical="center"/>
    </xf>
    <xf borderId="69" fillId="18" fontId="12" numFmtId="0" xfId="0" applyBorder="1" applyFont="1"/>
    <xf borderId="70" fillId="2" fontId="60" numFmtId="0" xfId="0" applyAlignment="1" applyBorder="1" applyFont="1">
      <alignment vertical="center"/>
    </xf>
    <xf borderId="65" fillId="2" fontId="60" numFmtId="165" xfId="0" applyAlignment="1" applyBorder="1" applyFont="1" applyNumberFormat="1">
      <alignment horizontal="right" readingOrder="0" vertical="center"/>
    </xf>
    <xf borderId="65" fillId="2" fontId="60" numFmtId="164" xfId="0" applyAlignment="1" applyBorder="1" applyFont="1" applyNumberFormat="1">
      <alignment horizontal="right" readingOrder="0" vertical="center"/>
    </xf>
    <xf borderId="65" fillId="2" fontId="1" numFmtId="0" xfId="0" applyAlignment="1" applyBorder="1" applyFont="1">
      <alignment horizontal="center" readingOrder="0" vertical="center"/>
    </xf>
    <xf borderId="65" fillId="2" fontId="60" numFmtId="164" xfId="0" applyAlignment="1" applyBorder="1" applyFont="1" applyNumberFormat="1">
      <alignment vertical="center"/>
    </xf>
    <xf borderId="71" fillId="2" fontId="60" numFmtId="164" xfId="0" applyAlignment="1" applyBorder="1" applyFont="1" applyNumberFormat="1">
      <alignment horizontal="right" vertical="center"/>
    </xf>
    <xf borderId="52" fillId="4" fontId="7" numFmtId="0" xfId="0" applyAlignment="1" applyBorder="1" applyFont="1">
      <alignment vertical="center"/>
    </xf>
    <xf borderId="13" fillId="4" fontId="7" numFmtId="165" xfId="0" applyAlignment="1" applyBorder="1" applyFont="1" applyNumberFormat="1">
      <alignment horizontal="right" vertical="center"/>
    </xf>
    <xf borderId="13" fillId="4" fontId="7" numFmtId="164" xfId="0" applyAlignment="1" applyBorder="1" applyFont="1" applyNumberFormat="1">
      <alignment vertical="center"/>
    </xf>
    <xf borderId="53" fillId="4" fontId="7" numFmtId="164" xfId="0" applyAlignment="1" applyBorder="1" applyFont="1" applyNumberFormat="1">
      <alignment horizontal="center" vertical="center"/>
    </xf>
    <xf borderId="13" fillId="3" fontId="2" numFmtId="0" xfId="0" applyAlignment="1" applyBorder="1" applyFont="1">
      <alignment horizontal="center" vertical="center"/>
    </xf>
    <xf borderId="53" fillId="3" fontId="7" numFmtId="164" xfId="0" applyAlignment="1" applyBorder="1" applyFont="1" applyNumberFormat="1">
      <alignment horizontal="center" vertical="center"/>
    </xf>
    <xf borderId="13" fillId="4" fontId="7" numFmtId="164" xfId="0" applyAlignment="1" applyBorder="1" applyFont="1" applyNumberFormat="1">
      <alignment horizontal="right" vertical="center"/>
    </xf>
    <xf borderId="54" fillId="4" fontId="7" numFmtId="0" xfId="0" applyAlignment="1" applyBorder="1" applyFont="1">
      <alignment vertical="center"/>
    </xf>
    <xf borderId="55" fillId="4" fontId="7" numFmtId="165" xfId="0" applyAlignment="1" applyBorder="1" applyFont="1" applyNumberFormat="1">
      <alignment horizontal="right" vertical="center"/>
    </xf>
    <xf borderId="55" fillId="4" fontId="7" numFmtId="164" xfId="0" applyAlignment="1" applyBorder="1" applyFont="1" applyNumberFormat="1">
      <alignment horizontal="right" vertical="center"/>
    </xf>
    <xf borderId="55" fillId="4" fontId="7" numFmtId="164" xfId="0" applyAlignment="1" applyBorder="1" applyFont="1" applyNumberFormat="1">
      <alignment vertical="center"/>
    </xf>
    <xf borderId="56" fillId="4" fontId="7" numFmtId="164" xfId="0" applyAlignment="1" applyBorder="1" applyFont="1" applyNumberFormat="1">
      <alignment horizontal="center" vertical="center"/>
    </xf>
    <xf borderId="28" fillId="15" fontId="2" numFmtId="0" xfId="0" applyAlignment="1" applyBorder="1" applyFont="1">
      <alignment horizontal="center" readingOrder="0" vertical="center"/>
    </xf>
    <xf borderId="65" fillId="3" fontId="7" numFmtId="0" xfId="0" applyAlignment="1" applyBorder="1" applyFont="1">
      <alignment vertical="center"/>
    </xf>
    <xf borderId="30" fillId="3" fontId="7" numFmtId="165" xfId="0" applyAlignment="1" applyBorder="1" applyFont="1" applyNumberFormat="1">
      <alignment horizontal="right" readingOrder="0" vertical="center"/>
    </xf>
    <xf borderId="30" fillId="3" fontId="7" numFmtId="164" xfId="0" applyAlignment="1" applyBorder="1" applyFont="1" applyNumberFormat="1">
      <alignment horizontal="right" vertical="center"/>
    </xf>
    <xf borderId="30" fillId="3" fontId="7" numFmtId="0" xfId="0" applyAlignment="1" applyBorder="1" applyFont="1">
      <alignment horizontal="center" readingOrder="0" vertical="center"/>
    </xf>
    <xf borderId="65" fillId="3" fontId="7" numFmtId="164" xfId="0" applyAlignment="1" applyBorder="1" applyFont="1" applyNumberFormat="1">
      <alignment vertical="center"/>
    </xf>
    <xf borderId="65" fillId="3" fontId="7" numFmtId="164" xfId="0" applyAlignment="1" applyBorder="1" applyFont="1" applyNumberFormat="1">
      <alignment horizontal="center" vertical="center"/>
    </xf>
    <xf borderId="13" fillId="4" fontId="7" numFmtId="0" xfId="0" applyAlignment="1" applyBorder="1" applyFont="1">
      <alignment readingOrder="0" vertical="center"/>
    </xf>
    <xf borderId="13" fillId="4" fontId="7" numFmtId="165" xfId="0" applyAlignment="1" applyBorder="1" applyFont="1" applyNumberFormat="1">
      <alignment horizontal="right" readingOrder="0" vertical="center"/>
    </xf>
    <xf borderId="13" fillId="4" fontId="7" numFmtId="164" xfId="0" applyAlignment="1" applyBorder="1" applyFont="1" applyNumberFormat="1">
      <alignment horizontal="right" readingOrder="0" vertical="center"/>
    </xf>
    <xf borderId="13" fillId="4" fontId="7" numFmtId="164" xfId="0" applyAlignment="1" applyBorder="1" applyFont="1" applyNumberFormat="1">
      <alignment readingOrder="0" vertical="center"/>
    </xf>
    <xf borderId="65" fillId="4" fontId="7" numFmtId="164" xfId="0" applyAlignment="1" applyBorder="1" applyFont="1" applyNumberFormat="1">
      <alignment vertical="center"/>
    </xf>
    <xf borderId="65" fillId="4" fontId="7" numFmtId="164" xfId="0" applyAlignment="1" applyBorder="1" applyFont="1" applyNumberFormat="1">
      <alignment horizontal="center" vertical="center"/>
    </xf>
    <xf borderId="13" fillId="3" fontId="7" numFmtId="165" xfId="0" applyAlignment="1" applyBorder="1" applyFont="1" applyNumberFormat="1">
      <alignment horizontal="right" readingOrder="0" vertical="center"/>
    </xf>
    <xf borderId="13" fillId="3" fontId="7" numFmtId="164" xfId="0" applyAlignment="1" applyBorder="1" applyFont="1" applyNumberFormat="1">
      <alignment horizontal="right" readingOrder="0" vertical="center"/>
    </xf>
    <xf borderId="65" fillId="4" fontId="7" numFmtId="0" xfId="0" applyAlignment="1" applyBorder="1" applyFont="1">
      <alignment vertical="center"/>
    </xf>
    <xf borderId="30" fillId="4" fontId="7" numFmtId="165" xfId="0" applyAlignment="1" applyBorder="1" applyFont="1" applyNumberFormat="1">
      <alignment horizontal="right" readingOrder="0" vertical="center"/>
    </xf>
    <xf borderId="30" fillId="4" fontId="7" numFmtId="164" xfId="0" applyAlignment="1" applyBorder="1" applyFont="1" applyNumberFormat="1">
      <alignment horizontal="right" readingOrder="0" vertical="center"/>
    </xf>
    <xf borderId="13" fillId="4" fontId="2" numFmtId="0" xfId="0" applyAlignment="1" applyBorder="1" applyFont="1">
      <alignment horizontal="center" vertical="center"/>
    </xf>
    <xf borderId="13" fillId="3" fontId="2" numFmtId="0" xfId="0" applyAlignment="1" applyBorder="1" applyFont="1">
      <alignment horizontal="center" vertical="center"/>
    </xf>
    <xf borderId="13" fillId="4" fontId="0" numFmtId="0" xfId="0" applyAlignment="1" applyBorder="1" applyFont="1">
      <alignment horizontal="center" readingOrder="0" vertical="center"/>
    </xf>
    <xf borderId="67" fillId="5" fontId="60" numFmtId="164" xfId="0" applyAlignment="1" applyBorder="1" applyFont="1" applyNumberFormat="1">
      <alignment horizontal="right" vertical="center"/>
    </xf>
    <xf borderId="48" fillId="3" fontId="7" numFmtId="0" xfId="0" applyAlignment="1" applyBorder="1" applyFont="1">
      <alignment vertical="center"/>
    </xf>
    <xf borderId="65" fillId="3" fontId="7" numFmtId="164" xfId="0" applyAlignment="1" applyBorder="1" applyFont="1" applyNumberFormat="1">
      <alignment horizontal="right" vertical="center"/>
    </xf>
    <xf borderId="65" fillId="17" fontId="60" numFmtId="0" xfId="0" applyAlignment="1" applyBorder="1" applyFont="1">
      <alignment readingOrder="0" vertical="center"/>
    </xf>
    <xf borderId="65" fillId="17" fontId="60" numFmtId="165" xfId="0" applyAlignment="1" applyBorder="1" applyFont="1" applyNumberFormat="1">
      <alignment horizontal="right" readingOrder="0" vertical="center"/>
    </xf>
    <xf borderId="65" fillId="17" fontId="60" numFmtId="164" xfId="0" applyAlignment="1" applyBorder="1" applyFont="1" applyNumberFormat="1">
      <alignment horizontal="right" readingOrder="0" vertical="center"/>
    </xf>
    <xf borderId="65" fillId="17" fontId="60" numFmtId="164" xfId="0" applyAlignment="1" applyBorder="1" applyFont="1" applyNumberFormat="1">
      <alignment readingOrder="0" vertical="center"/>
    </xf>
    <xf borderId="65" fillId="17" fontId="7" numFmtId="164" xfId="0" applyAlignment="1" applyBorder="1" applyFont="1" applyNumberFormat="1">
      <alignment vertical="center"/>
    </xf>
    <xf borderId="65" fillId="17" fontId="7" numFmtId="164" xfId="0" applyAlignment="1" applyBorder="1" applyFont="1" applyNumberFormat="1">
      <alignment horizontal="right" vertical="center"/>
    </xf>
    <xf borderId="13" fillId="3" fontId="60" numFmtId="164" xfId="0" applyAlignment="1" applyBorder="1" applyFont="1" applyNumberFormat="1">
      <alignment horizontal="center" vertical="center"/>
    </xf>
    <xf borderId="13" fillId="17" fontId="60" numFmtId="170" xfId="0" applyAlignment="1" applyBorder="1" applyFont="1" applyNumberFormat="1">
      <alignment horizontal="right" readingOrder="0" vertical="center"/>
    </xf>
    <xf borderId="65" fillId="17" fontId="60" numFmtId="0" xfId="0" applyAlignment="1" applyBorder="1" applyFont="1">
      <alignment vertical="center"/>
    </xf>
    <xf borderId="48" fillId="17" fontId="60" numFmtId="0" xfId="0" applyAlignment="1" applyBorder="1" applyFont="1">
      <alignment readingOrder="0" vertical="center"/>
    </xf>
    <xf borderId="48" fillId="17" fontId="60" numFmtId="165" xfId="0" applyAlignment="1" applyBorder="1" applyFont="1" applyNumberFormat="1">
      <alignment horizontal="right" readingOrder="0" vertical="center"/>
    </xf>
    <xf borderId="48" fillId="17" fontId="60" numFmtId="164" xfId="0" applyAlignment="1" applyBorder="1" applyFont="1" applyNumberFormat="1">
      <alignment horizontal="right" readingOrder="0" vertical="center"/>
    </xf>
    <xf borderId="48" fillId="17" fontId="60" numFmtId="164" xfId="0" applyAlignment="1" applyBorder="1" applyFont="1" applyNumberFormat="1">
      <alignment readingOrder="0" vertical="center"/>
    </xf>
    <xf borderId="48" fillId="17" fontId="7" numFmtId="164" xfId="0" applyAlignment="1" applyBorder="1" applyFont="1" applyNumberFormat="1">
      <alignment horizontal="right" vertical="center"/>
    </xf>
    <xf borderId="72" fillId="18" fontId="1" numFmtId="0" xfId="0" applyAlignment="1" applyBorder="1" applyFont="1">
      <alignment horizontal="left" readingOrder="0" vertical="center"/>
    </xf>
    <xf borderId="73" fillId="18" fontId="12" numFmtId="0" xfId="0" applyBorder="1" applyFont="1"/>
    <xf borderId="74" fillId="18" fontId="1" numFmtId="0" xfId="0" applyAlignment="1" applyBorder="1" applyFont="1">
      <alignment horizontal="right" readingOrder="0" vertical="center"/>
    </xf>
    <xf borderId="73" fillId="18" fontId="60" numFmtId="164" xfId="0" applyAlignment="1" applyBorder="1" applyFont="1" applyNumberFormat="1">
      <alignment horizontal="right" readingOrder="0" vertical="center"/>
    </xf>
    <xf borderId="75" fillId="18" fontId="12" numFmtId="0" xfId="0" applyBorder="1" applyFont="1"/>
    <xf borderId="49" fillId="2" fontId="60" numFmtId="0" xfId="0" applyAlignment="1" applyBorder="1" applyFont="1">
      <alignment vertical="center"/>
    </xf>
    <xf borderId="76" fillId="2" fontId="60" numFmtId="165" xfId="0" applyAlignment="1" applyBorder="1" applyFont="1" applyNumberFormat="1">
      <alignment horizontal="right" readingOrder="0" vertical="center"/>
    </xf>
    <xf borderId="50" fillId="2" fontId="60" numFmtId="164" xfId="0" applyAlignment="1" applyBorder="1" applyFont="1" applyNumberFormat="1">
      <alignment horizontal="right" readingOrder="0" vertical="center"/>
    </xf>
    <xf borderId="76" fillId="2" fontId="60" numFmtId="164" xfId="0" applyAlignment="1" applyBorder="1" applyFont="1" applyNumberFormat="1">
      <alignment vertical="center"/>
    </xf>
    <xf borderId="22" fillId="2" fontId="60" numFmtId="164" xfId="0" applyAlignment="1" applyBorder="1" applyFont="1" applyNumberFormat="1">
      <alignment horizontal="right" vertical="center"/>
    </xf>
    <xf borderId="70" fillId="3" fontId="60" numFmtId="0" xfId="0" applyAlignment="1" applyBorder="1" applyFont="1">
      <alignment vertical="center"/>
    </xf>
    <xf borderId="30" fillId="3" fontId="60" numFmtId="165" xfId="0" applyAlignment="1" applyBorder="1" applyFont="1" applyNumberFormat="1">
      <alignment horizontal="right" readingOrder="0" vertical="center"/>
    </xf>
    <xf borderId="30" fillId="3" fontId="60" numFmtId="164" xfId="0" applyAlignment="1" applyBorder="1" applyFont="1" applyNumberFormat="1">
      <alignment vertical="center"/>
    </xf>
    <xf borderId="15" fillId="3" fontId="60" numFmtId="164" xfId="0" applyAlignment="1" applyBorder="1" applyFont="1" applyNumberFormat="1">
      <alignment horizontal="right" readingOrder="0" vertical="center"/>
    </xf>
    <xf borderId="30" fillId="4" fontId="7" numFmtId="164" xfId="0" applyAlignment="1" applyBorder="1" applyFont="1" applyNumberFormat="1">
      <alignment vertical="center"/>
    </xf>
    <xf borderId="15" fillId="4" fontId="7" numFmtId="164" xfId="0" applyAlignment="1" applyBorder="1" applyFont="1" applyNumberFormat="1">
      <alignment horizontal="center" vertical="center"/>
    </xf>
    <xf borderId="30" fillId="3" fontId="7" numFmtId="164" xfId="0" applyAlignment="1" applyBorder="1" applyFont="1" applyNumberFormat="1">
      <alignment vertical="center"/>
    </xf>
    <xf borderId="15" fillId="3" fontId="7" numFmtId="164" xfId="0" applyAlignment="1" applyBorder="1" applyFont="1" applyNumberFormat="1">
      <alignment horizontal="center" vertical="center"/>
    </xf>
    <xf borderId="77" fillId="4" fontId="7" numFmtId="164" xfId="0" applyAlignment="1" applyBorder="1" applyFont="1" applyNumberFormat="1">
      <alignment vertical="center"/>
    </xf>
    <xf borderId="62" fillId="4" fontId="7" numFmtId="164" xfId="0" applyAlignment="1" applyBorder="1" applyFont="1" applyNumberFormat="1">
      <alignment horizontal="center" vertical="center"/>
    </xf>
    <xf borderId="65" fillId="3" fontId="60" numFmtId="0" xfId="0" applyAlignment="1" applyBorder="1" applyFont="1">
      <alignment readingOrder="0" vertical="center"/>
    </xf>
    <xf borderId="30" fillId="3" fontId="60" numFmtId="164" xfId="0" applyAlignment="1" applyBorder="1" applyFont="1" applyNumberFormat="1">
      <alignment horizontal="right" readingOrder="0" vertical="center"/>
    </xf>
    <xf borderId="30" fillId="3" fontId="60" numFmtId="0" xfId="0" applyAlignment="1" applyBorder="1" applyFont="1">
      <alignment horizontal="center" readingOrder="0" vertical="center"/>
    </xf>
    <xf borderId="30" fillId="3" fontId="60" numFmtId="164" xfId="0" applyAlignment="1" applyBorder="1" applyFont="1" applyNumberFormat="1">
      <alignment horizontal="center" vertical="center"/>
    </xf>
    <xf borderId="13" fillId="4" fontId="60" numFmtId="0" xfId="0" applyAlignment="1" applyBorder="1" applyFont="1">
      <alignment readingOrder="0" vertical="center"/>
    </xf>
    <xf borderId="24" fillId="4" fontId="60" numFmtId="165" xfId="0" applyAlignment="1" applyBorder="1" applyFont="1" applyNumberFormat="1">
      <alignment horizontal="right" readingOrder="0" vertical="center"/>
    </xf>
    <xf borderId="24" fillId="4" fontId="60" numFmtId="164" xfId="0" applyAlignment="1" applyBorder="1" applyFont="1" applyNumberFormat="1">
      <alignment horizontal="right" readingOrder="0" vertical="center"/>
    </xf>
    <xf borderId="24" fillId="4" fontId="60" numFmtId="164" xfId="0" applyAlignment="1" applyBorder="1" applyFont="1" applyNumberFormat="1">
      <alignment readingOrder="0" vertical="center"/>
    </xf>
    <xf borderId="24" fillId="4" fontId="60" numFmtId="164" xfId="0" applyAlignment="1" applyBorder="1" applyFont="1" applyNumberFormat="1">
      <alignment vertical="center"/>
    </xf>
    <xf borderId="24" fillId="4" fontId="60" numFmtId="164" xfId="0" applyAlignment="1" applyBorder="1" applyFont="1" applyNumberFormat="1">
      <alignment horizontal="center" vertical="center"/>
    </xf>
    <xf borderId="24" fillId="3" fontId="60" numFmtId="165" xfId="0" applyAlignment="1" applyBorder="1" applyFont="1" applyNumberFormat="1">
      <alignment horizontal="right" readingOrder="0" vertical="center"/>
    </xf>
    <xf borderId="24" fillId="3" fontId="60" numFmtId="164" xfId="0" applyAlignment="1" applyBorder="1" applyFont="1" applyNumberFormat="1">
      <alignment horizontal="right" readingOrder="0" vertical="center"/>
    </xf>
    <xf borderId="24" fillId="3" fontId="7" numFmtId="0" xfId="0" applyAlignment="1" applyBorder="1" applyFont="1">
      <alignment horizontal="center" readingOrder="0" vertical="center"/>
    </xf>
    <xf borderId="24" fillId="3" fontId="60" numFmtId="164" xfId="0" applyAlignment="1" applyBorder="1" applyFont="1" applyNumberFormat="1">
      <alignment vertical="center"/>
    </xf>
    <xf borderId="24" fillId="3" fontId="60" numFmtId="164" xfId="0" applyAlignment="1" applyBorder="1" applyFont="1" applyNumberFormat="1">
      <alignment horizontal="center" vertical="center"/>
    </xf>
    <xf borderId="13" fillId="4" fontId="60" numFmtId="164" xfId="0" applyAlignment="1" applyBorder="1" applyFont="1" applyNumberFormat="1">
      <alignment horizontal="right" readingOrder="0" vertical="center"/>
    </xf>
    <xf borderId="13" fillId="3" fontId="0" numFmtId="0" xfId="0" applyAlignment="1" applyBorder="1" applyFont="1">
      <alignment horizontal="center" readingOrder="0" vertical="center"/>
    </xf>
    <xf borderId="0" fillId="0" fontId="59" numFmtId="0" xfId="0" applyAlignment="1" applyFont="1">
      <alignment horizontal="center" readingOrder="0" vertical="center"/>
    </xf>
    <xf borderId="12" fillId="19" fontId="1" numFmtId="0" xfId="0" applyAlignment="1" applyBorder="1" applyFill="1" applyFont="1">
      <alignment horizontal="center" readingOrder="0" vertical="center"/>
    </xf>
    <xf borderId="2" fillId="19" fontId="1" numFmtId="0" xfId="0" applyAlignment="1" applyBorder="1" applyFont="1">
      <alignment horizontal="center" readingOrder="0" vertical="center"/>
    </xf>
    <xf borderId="2" fillId="19" fontId="1" numFmtId="167" xfId="0" applyAlignment="1" applyBorder="1" applyFont="1" applyNumberFormat="1">
      <alignment horizontal="center" readingOrder="0" vertical="center"/>
    </xf>
    <xf borderId="2" fillId="19" fontId="1" numFmtId="164" xfId="0" applyAlignment="1" applyBorder="1" applyFont="1" applyNumberFormat="1">
      <alignment horizontal="center" readingOrder="0" vertical="center"/>
    </xf>
    <xf borderId="2" fillId="19" fontId="1" numFmtId="164" xfId="0" applyAlignment="1" applyBorder="1" applyFont="1" applyNumberFormat="1">
      <alignment horizontal="center" vertical="center"/>
    </xf>
    <xf borderId="3" fillId="19" fontId="1" numFmtId="164" xfId="0" applyAlignment="1" applyBorder="1" applyFont="1" applyNumberFormat="1">
      <alignment horizontal="center" vertical="center"/>
    </xf>
    <xf borderId="12" fillId="0" fontId="1" numFmtId="0" xfId="0" applyAlignment="1" applyBorder="1" applyFont="1">
      <alignment readingOrder="0" vertical="center"/>
    </xf>
    <xf borderId="2" fillId="0" fontId="1" numFmtId="0" xfId="0" applyAlignment="1" applyBorder="1" applyFont="1">
      <alignment horizontal="center" readingOrder="0" vertical="center"/>
    </xf>
    <xf borderId="2" fillId="0" fontId="1" numFmtId="165" xfId="0" applyAlignment="1" applyBorder="1" applyFont="1" applyNumberFormat="1">
      <alignment readingOrder="0" vertical="center"/>
    </xf>
    <xf borderId="2" fillId="0" fontId="1" numFmtId="164" xfId="0" applyAlignment="1" applyBorder="1" applyFont="1" applyNumberFormat="1">
      <alignment readingOrder="0" vertical="center"/>
    </xf>
    <xf borderId="2" fillId="0" fontId="1" numFmtId="164" xfId="0" applyAlignment="1" applyBorder="1" applyFont="1" applyNumberFormat="1">
      <alignment vertical="center"/>
    </xf>
    <xf borderId="3" fillId="0" fontId="1" numFmtId="164" xfId="0" applyAlignment="1" applyBorder="1" applyFont="1" applyNumberFormat="1">
      <alignment vertical="center"/>
    </xf>
    <xf borderId="16" fillId="0" fontId="2" numFmtId="0" xfId="0" applyAlignment="1" applyBorder="1" applyFont="1">
      <alignment readingOrder="0" vertical="center"/>
    </xf>
    <xf borderId="6" fillId="0" fontId="2" numFmtId="0" xfId="0" applyAlignment="1" applyBorder="1" applyFont="1">
      <alignment horizontal="center" vertical="center"/>
    </xf>
    <xf borderId="6" fillId="0" fontId="2" numFmtId="0" xfId="0" applyAlignment="1" applyBorder="1" applyFont="1">
      <alignment horizontal="center" readingOrder="0" vertical="center"/>
    </xf>
    <xf borderId="6" fillId="0" fontId="2" numFmtId="164" xfId="0" applyAlignment="1" applyBorder="1" applyFont="1" applyNumberFormat="1">
      <alignment readingOrder="0" vertical="center"/>
    </xf>
    <xf borderId="6" fillId="0" fontId="2" numFmtId="164" xfId="0" applyAlignment="1" applyBorder="1" applyFont="1" applyNumberFormat="1">
      <alignment vertical="center"/>
    </xf>
    <xf borderId="7" fillId="0" fontId="2" numFmtId="164" xfId="0" applyAlignment="1" applyBorder="1" applyFont="1" applyNumberFormat="1">
      <alignment vertical="center"/>
    </xf>
    <xf borderId="6" fillId="0" fontId="2" numFmtId="165" xfId="0" applyAlignment="1" applyBorder="1" applyFont="1" applyNumberFormat="1">
      <alignment readingOrder="0" vertical="center"/>
    </xf>
    <xf borderId="16" fillId="0" fontId="2" numFmtId="0" xfId="0" applyAlignment="1" applyBorder="1" applyFont="1">
      <alignment readingOrder="0" vertical="center"/>
    </xf>
    <xf borderId="16" fillId="0" fontId="2" numFmtId="0" xfId="0" applyAlignment="1" applyBorder="1" applyFont="1">
      <alignment vertical="center"/>
    </xf>
    <xf borderId="19" fillId="0" fontId="2" numFmtId="0" xfId="0" applyAlignment="1" applyBorder="1" applyFont="1">
      <alignment readingOrder="0" vertical="center"/>
    </xf>
    <xf borderId="10" fillId="0" fontId="2" numFmtId="0" xfId="0" applyAlignment="1" applyBorder="1" applyFont="1">
      <alignment horizontal="center" vertical="center"/>
    </xf>
    <xf borderId="10" fillId="0" fontId="2" numFmtId="165" xfId="0" applyAlignment="1" applyBorder="1" applyFont="1" applyNumberFormat="1">
      <alignment readingOrder="0" vertical="center"/>
    </xf>
    <xf borderId="10" fillId="0" fontId="2" numFmtId="164" xfId="0" applyAlignment="1" applyBorder="1" applyFont="1" applyNumberFormat="1">
      <alignment readingOrder="0" vertical="center"/>
    </xf>
    <xf borderId="10" fillId="0" fontId="2" numFmtId="164" xfId="0" applyAlignment="1" applyBorder="1" applyFont="1" applyNumberFormat="1">
      <alignment vertical="center"/>
    </xf>
    <xf borderId="2" fillId="0" fontId="1" numFmtId="0" xfId="0" applyAlignment="1" applyBorder="1" applyFont="1">
      <alignment horizontal="right" readingOrder="0" vertical="center"/>
    </xf>
    <xf borderId="2" fillId="0" fontId="1" numFmtId="0" xfId="0" applyAlignment="1" applyBorder="1" applyFont="1">
      <alignment readingOrder="0" vertical="center"/>
    </xf>
    <xf borderId="3" fillId="0" fontId="1" numFmtId="164" xfId="0" applyAlignment="1" applyBorder="1" applyFont="1" applyNumberFormat="1">
      <alignment readingOrder="0" vertical="center"/>
    </xf>
    <xf borderId="16" fillId="0" fontId="1" numFmtId="0" xfId="0" applyAlignment="1" applyBorder="1" applyFont="1">
      <alignment readingOrder="0" vertical="center"/>
    </xf>
    <xf borderId="6" fillId="0" fontId="1" numFmtId="0" xfId="0" applyAlignment="1" applyBorder="1" applyFont="1">
      <alignment horizontal="center" readingOrder="0" vertical="center"/>
    </xf>
    <xf borderId="6" fillId="0" fontId="1" numFmtId="165" xfId="0" applyAlignment="1" applyBorder="1" applyFont="1" applyNumberFormat="1">
      <alignment readingOrder="0" vertical="center"/>
    </xf>
    <xf borderId="6" fillId="0" fontId="1" numFmtId="164" xfId="0" applyAlignment="1" applyBorder="1" applyFont="1" applyNumberFormat="1">
      <alignment readingOrder="0" vertical="center"/>
    </xf>
    <xf borderId="6" fillId="0" fontId="2" numFmtId="0" xfId="0" applyAlignment="1" applyBorder="1" applyFont="1">
      <alignment readingOrder="0" vertical="center"/>
    </xf>
    <xf borderId="6" fillId="0" fontId="2" numFmtId="0" xfId="0" applyAlignment="1" applyBorder="1" applyFont="1">
      <alignment vertical="center"/>
    </xf>
    <xf borderId="6" fillId="0" fontId="52" numFmtId="0" xfId="0" applyAlignment="1" applyBorder="1" applyFont="1">
      <alignment horizontal="center" readingOrder="0" vertical="center"/>
    </xf>
    <xf borderId="10" fillId="0" fontId="2" numFmtId="0" xfId="0" applyAlignment="1" applyBorder="1" applyFont="1">
      <alignment vertical="center"/>
    </xf>
    <xf borderId="6" fillId="0" fontId="61" numFmtId="0" xfId="0" applyAlignment="1" applyBorder="1" applyFont="1">
      <alignment horizontal="center" readingOrder="0" vertical="center"/>
    </xf>
    <xf borderId="19" fillId="0" fontId="2" numFmtId="0" xfId="0" applyAlignment="1" applyBorder="1" applyFont="1">
      <alignment readingOrder="0" vertical="center"/>
    </xf>
    <xf borderId="10" fillId="0" fontId="2" numFmtId="0" xfId="0" applyAlignment="1" applyBorder="1" applyFont="1">
      <alignment horizontal="center" readingOrder="0" vertical="center"/>
    </xf>
    <xf borderId="6" fillId="3" fontId="7" numFmtId="164" xfId="0" applyAlignment="1" applyBorder="1" applyFont="1" applyNumberFormat="1">
      <alignment horizontal="right" vertical="center"/>
    </xf>
    <xf borderId="6" fillId="7" fontId="7" numFmtId="164" xfId="0" applyAlignment="1" applyBorder="1" applyFont="1" applyNumberFormat="1">
      <alignment horizontal="right" vertical="center"/>
    </xf>
    <xf borderId="6" fillId="0" fontId="62" numFmtId="0" xfId="0" applyAlignment="1" applyBorder="1" applyFont="1">
      <alignment horizontal="center" readingOrder="0" vertical="center"/>
    </xf>
    <xf borderId="10" fillId="0" fontId="62" numFmtId="0" xfId="0" applyAlignment="1" applyBorder="1" applyFont="1">
      <alignment horizontal="center" readingOrder="0" vertical="center"/>
    </xf>
    <xf borderId="6" fillId="0" fontId="2" numFmtId="164" xfId="0" applyAlignment="1" applyBorder="1" applyFont="1" applyNumberFormat="1">
      <alignment horizontal="center" readingOrder="0" vertical="center"/>
    </xf>
    <xf borderId="6" fillId="0" fontId="2" numFmtId="0" xfId="0" applyAlignment="1" applyBorder="1" applyFont="1">
      <alignment horizontal="center" readingOrder="0" vertical="center"/>
    </xf>
    <xf borderId="6" fillId="0" fontId="1" numFmtId="164" xfId="0" applyAlignment="1" applyBorder="1" applyFont="1" applyNumberFormat="1">
      <alignment vertical="center"/>
    </xf>
    <xf borderId="7" fillId="0" fontId="1" numFmtId="164" xfId="0" applyAlignment="1" applyBorder="1" applyFont="1" applyNumberFormat="1">
      <alignment vertical="center"/>
    </xf>
    <xf borderId="6" fillId="3" fontId="7" numFmtId="164" xfId="0" applyAlignment="1" applyBorder="1" applyFont="1" applyNumberFormat="1">
      <alignment horizontal="right" readingOrder="0" vertical="center"/>
    </xf>
    <xf borderId="0" fillId="0" fontId="7" numFmtId="0" xfId="0" applyAlignment="1" applyFont="1">
      <alignment readingOrder="0" vertical="center"/>
    </xf>
    <xf borderId="16" fillId="3" fontId="60" numFmtId="0" xfId="0" applyAlignment="1" applyBorder="1" applyFont="1">
      <alignment vertical="center"/>
    </xf>
    <xf borderId="6" fillId="3" fontId="60" numFmtId="0" xfId="0" applyAlignment="1" applyBorder="1" applyFont="1">
      <alignment horizontal="center" readingOrder="0" vertical="center"/>
    </xf>
    <xf borderId="6" fillId="3" fontId="60" numFmtId="165" xfId="0" applyAlignment="1" applyBorder="1" applyFont="1" applyNumberFormat="1">
      <alignment horizontal="right" vertical="center"/>
    </xf>
    <xf borderId="6" fillId="3" fontId="60" numFmtId="164" xfId="0" applyAlignment="1" applyBorder="1" applyFont="1" applyNumberFormat="1">
      <alignment horizontal="right" vertical="center"/>
    </xf>
    <xf borderId="6" fillId="0" fontId="63" numFmtId="0" xfId="0" applyAlignment="1" applyBorder="1" applyFont="1">
      <alignment horizontal="center" readingOrder="0" vertical="center"/>
    </xf>
    <xf borderId="6" fillId="0" fontId="64" numFmtId="165" xfId="0" applyAlignment="1" applyBorder="1" applyFont="1" applyNumberFormat="1">
      <alignment readingOrder="0" vertical="center"/>
    </xf>
    <xf borderId="6" fillId="0" fontId="64" numFmtId="164" xfId="0" applyAlignment="1" applyBorder="1" applyFont="1" applyNumberFormat="1">
      <alignment readingOrder="0" vertical="center"/>
    </xf>
    <xf borderId="6" fillId="0" fontId="65" numFmtId="0" xfId="0" applyAlignment="1" applyBorder="1" applyFont="1">
      <alignment horizontal="center" readingOrder="0" vertical="center"/>
    </xf>
    <xf borderId="6" fillId="0" fontId="66" numFmtId="0" xfId="0" applyAlignment="1" applyBorder="1" applyFont="1">
      <alignment horizontal="center" readingOrder="0" vertical="center"/>
    </xf>
    <xf borderId="6" fillId="0" fontId="2" numFmtId="170" xfId="0" applyAlignment="1" applyBorder="1" applyFont="1" applyNumberFormat="1">
      <alignment readingOrder="0" vertical="center"/>
    </xf>
    <xf borderId="6" fillId="0" fontId="15" numFmtId="0" xfId="0" applyAlignment="1" applyBorder="1" applyFont="1">
      <alignment horizontal="center" readingOrder="0" vertical="center"/>
    </xf>
    <xf borderId="10" fillId="0" fontId="1" numFmtId="0" xfId="0" applyAlignment="1" applyBorder="1" applyFont="1">
      <alignment horizontal="center" readingOrder="0" vertical="center"/>
    </xf>
    <xf borderId="6" fillId="0" fontId="19" numFmtId="0" xfId="0" applyAlignment="1" applyBorder="1" applyFont="1">
      <alignment horizontal="center" readingOrder="0" vertical="center"/>
    </xf>
    <xf borderId="6" fillId="0" fontId="67" numFmtId="0" xfId="0" applyAlignment="1" applyBorder="1" applyFont="1">
      <alignment horizontal="center" readingOrder="0" vertical="center"/>
    </xf>
    <xf borderId="10" fillId="0" fontId="66" numFmtId="0" xfId="0" applyAlignment="1" applyBorder="1" applyFont="1">
      <alignment horizontal="center" readingOrder="0" vertical="center"/>
    </xf>
    <xf borderId="10" fillId="0" fontId="19" numFmtId="0" xfId="0" applyAlignment="1" applyBorder="1" applyFont="1">
      <alignment horizontal="center" readingOrder="0" vertical="center"/>
    </xf>
    <xf borderId="6" fillId="0" fontId="64" numFmtId="170" xfId="0" applyAlignment="1" applyBorder="1" applyFont="1" applyNumberFormat="1">
      <alignment readingOrder="0" vertical="center"/>
    </xf>
    <xf borderId="10" fillId="0" fontId="67" numFmtId="0" xfId="0" applyAlignment="1" applyBorder="1" applyFont="1">
      <alignment horizontal="center" readingOrder="0" vertical="center"/>
    </xf>
    <xf borderId="6" fillId="0" fontId="68" numFmtId="0" xfId="0" applyAlignment="1" applyBorder="1" applyFont="1">
      <alignment horizontal="center" readingOrder="0" vertical="center"/>
    </xf>
    <xf borderId="7" fillId="9" fontId="2" numFmtId="164" xfId="0" applyAlignment="1" applyBorder="1" applyFont="1" applyNumberFormat="1">
      <alignment vertical="center"/>
    </xf>
    <xf borderId="6" fillId="0" fontId="21" numFmtId="0" xfId="0" applyAlignment="1" applyBorder="1" applyFont="1">
      <alignment horizontal="center" readingOrder="0" vertical="center"/>
    </xf>
    <xf borderId="10" fillId="0" fontId="63" numFmtId="0" xfId="0" applyAlignment="1" applyBorder="1" applyFont="1">
      <alignment horizontal="center" readingOrder="0" vertical="center"/>
    </xf>
    <xf borderId="10" fillId="0" fontId="68" numFmtId="0" xfId="0" applyAlignment="1" applyBorder="1" applyFont="1">
      <alignment horizontal="center" readingOrder="0" vertical="center"/>
    </xf>
    <xf borderId="10" fillId="0" fontId="21" numFmtId="0" xfId="0" applyAlignment="1" applyBorder="1" applyFont="1">
      <alignment horizontal="center" readingOrder="0" vertical="center"/>
    </xf>
    <xf borderId="6" fillId="0" fontId="69" numFmtId="0" xfId="0" applyAlignment="1" applyBorder="1" applyFont="1">
      <alignment horizontal="center" readingOrder="0" vertical="center"/>
    </xf>
    <xf borderId="14" fillId="0" fontId="70" numFmtId="0" xfId="0" applyAlignment="1" applyBorder="1" applyFont="1">
      <alignment readingOrder="0" vertical="center"/>
    </xf>
    <xf borderId="16" fillId="0" fontId="70" numFmtId="0" xfId="0" applyAlignment="1" applyBorder="1" applyFont="1">
      <alignment readingOrder="0" vertical="center"/>
    </xf>
    <xf borderId="5" fillId="0" fontId="71" numFmtId="0" xfId="0" applyAlignment="1" applyBorder="1" applyFont="1">
      <alignment horizontal="center" readingOrder="0" vertical="center"/>
    </xf>
    <xf borderId="5" fillId="0" fontId="2" numFmtId="0" xfId="0" applyAlignment="1" applyBorder="1" applyFont="1">
      <alignment horizontal="center" readingOrder="0" vertical="center"/>
    </xf>
    <xf borderId="5" fillId="0" fontId="2" numFmtId="164" xfId="0" applyAlignment="1" applyBorder="1" applyFont="1" applyNumberFormat="1">
      <alignment vertical="center"/>
    </xf>
    <xf borderId="15" fillId="0" fontId="2" numFmtId="164" xfId="0" applyAlignment="1" applyBorder="1" applyFont="1" applyNumberFormat="1">
      <alignment vertical="center"/>
    </xf>
    <xf borderId="6" fillId="0" fontId="72" numFmtId="0" xfId="0" applyAlignment="1" applyBorder="1" applyFont="1">
      <alignment horizontal="center" readingOrder="0" vertical="center"/>
    </xf>
    <xf borderId="0" fillId="0" fontId="2" numFmtId="164" xfId="0" applyAlignment="1" applyFont="1" applyNumberFormat="1">
      <alignment vertical="center"/>
    </xf>
    <xf borderId="2" fillId="0" fontId="1" numFmtId="0" xfId="0" applyAlignment="1" applyBorder="1" applyFont="1">
      <alignment horizontal="right" readingOrder="0" vertical="center"/>
    </xf>
    <xf borderId="13" fillId="0" fontId="16" numFmtId="0" xfId="0" applyAlignment="1" applyBorder="1" applyFont="1">
      <alignment horizontal="right" readingOrder="0" vertical="center"/>
    </xf>
    <xf borderId="16" fillId="0" fontId="2" numFmtId="0" xfId="0" applyAlignment="1" applyBorder="1" applyFont="1">
      <alignment horizontal="right" readingOrder="0" vertical="center"/>
    </xf>
    <xf borderId="19" fillId="0" fontId="2" numFmtId="0" xfId="0" applyAlignment="1" applyBorder="1" applyFont="1">
      <alignment horizontal="right" vertical="center"/>
    </xf>
    <xf borderId="17" fillId="0" fontId="2" numFmtId="0" xfId="0" applyAlignment="1" applyBorder="1" applyFont="1">
      <alignment horizontal="right" readingOrder="0" vertical="center"/>
    </xf>
    <xf borderId="66" fillId="0" fontId="1" numFmtId="0" xfId="0" applyAlignment="1" applyBorder="1" applyFont="1">
      <alignment horizontal="center" readingOrder="0" vertical="center"/>
    </xf>
    <xf borderId="67" fillId="0" fontId="12" numFmtId="0" xfId="0" applyBorder="1" applyFont="1"/>
    <xf borderId="69" fillId="0" fontId="12" numFmtId="0" xfId="0" applyBorder="1" applyFont="1"/>
    <xf borderId="78" fillId="0" fontId="1" numFmtId="0" xfId="0" applyAlignment="1" applyBorder="1" applyFont="1">
      <alignment horizontal="center" readingOrder="0" vertical="center"/>
    </xf>
    <xf borderId="79" fillId="0" fontId="2" numFmtId="0" xfId="0" applyAlignment="1" applyBorder="1" applyFont="1">
      <alignment readingOrder="0" vertical="center"/>
    </xf>
    <xf borderId="80" fillId="0" fontId="12" numFmtId="0" xfId="0" applyBorder="1" applyFont="1"/>
    <xf borderId="81" fillId="0" fontId="12" numFmtId="0" xfId="0" applyBorder="1" applyFont="1"/>
    <xf borderId="79" fillId="0" fontId="2" numFmtId="164" xfId="0" applyAlignment="1" applyBorder="1" applyFont="1" applyNumberFormat="1">
      <alignment readingOrder="0" vertical="center"/>
    </xf>
    <xf borderId="82" fillId="0" fontId="2" numFmtId="164" xfId="0" applyAlignment="1" applyBorder="1" applyFont="1" applyNumberFormat="1">
      <alignment readingOrder="0" vertical="center"/>
    </xf>
    <xf borderId="83" fillId="0" fontId="2" numFmtId="0" xfId="0" applyAlignment="1" applyBorder="1" applyFont="1">
      <alignment vertical="center"/>
    </xf>
    <xf borderId="84" fillId="0" fontId="2" numFmtId="165" xfId="0" applyAlignment="1" applyBorder="1" applyFont="1" applyNumberFormat="1">
      <alignment vertical="center"/>
    </xf>
    <xf borderId="84" fillId="0" fontId="2" numFmtId="164" xfId="0" applyAlignment="1" applyBorder="1" applyFont="1" applyNumberFormat="1">
      <alignment readingOrder="0" vertical="center"/>
    </xf>
    <xf borderId="85" fillId="0" fontId="2" numFmtId="164" xfId="0" applyAlignment="1" applyBorder="1" applyFont="1" applyNumberFormat="1">
      <alignment vertical="center"/>
    </xf>
    <xf borderId="86" fillId="0" fontId="2" numFmtId="0" xfId="0" applyAlignment="1" applyBorder="1" applyFont="1">
      <alignment vertical="center"/>
    </xf>
    <xf borderId="87" fillId="0" fontId="2" numFmtId="165" xfId="0" applyAlignment="1" applyBorder="1" applyFont="1" applyNumberFormat="1">
      <alignment vertical="center"/>
    </xf>
    <xf borderId="88" fillId="0" fontId="12" numFmtId="0" xfId="0" applyBorder="1" applyFont="1"/>
    <xf borderId="89" fillId="0" fontId="12" numFmtId="0" xfId="0" applyBorder="1" applyFont="1"/>
    <xf borderId="87" fillId="0" fontId="2" numFmtId="164" xfId="0" applyAlignment="1" applyBorder="1" applyFont="1" applyNumberFormat="1">
      <alignment readingOrder="0" vertical="center"/>
    </xf>
    <xf borderId="90" fillId="0" fontId="2" numFmtId="0" xfId="0" applyAlignment="1" applyBorder="1" applyFont="1">
      <alignment vertical="center"/>
    </xf>
    <xf borderId="66" fillId="0" fontId="1" numFmtId="0" xfId="0" applyAlignment="1" applyBorder="1" applyFont="1">
      <alignment horizontal="right" readingOrder="0" vertical="center"/>
    </xf>
    <xf borderId="66" fillId="0" fontId="2" numFmtId="164" xfId="0" applyAlignment="1" applyBorder="1" applyFont="1" applyNumberFormat="1">
      <alignment vertical="center"/>
    </xf>
    <xf borderId="79" fillId="0" fontId="21" numFmtId="0" xfId="0" applyAlignment="1" applyBorder="1" applyFont="1">
      <alignment readingOrder="0" vertical="center"/>
    </xf>
    <xf borderId="79" fillId="0" fontId="21" numFmtId="164" xfId="0" applyAlignment="1" applyBorder="1" applyFont="1" applyNumberFormat="1">
      <alignment readingOrder="0" vertical="center"/>
    </xf>
    <xf borderId="84" fillId="0" fontId="21" numFmtId="0" xfId="0" applyAlignment="1" applyBorder="1" applyFont="1">
      <alignment readingOrder="0" vertical="center"/>
    </xf>
    <xf borderId="84" fillId="0" fontId="21" numFmtId="164" xfId="0" applyAlignment="1" applyBorder="1" applyFont="1" applyNumberFormat="1">
      <alignment readingOrder="0" vertical="center"/>
    </xf>
    <xf borderId="84" fillId="0" fontId="73" numFmtId="0" xfId="0" applyAlignment="1" applyBorder="1" applyFont="1">
      <alignment readingOrder="0" vertical="center"/>
    </xf>
    <xf borderId="84" fillId="0" fontId="73" numFmtId="164" xfId="0" applyAlignment="1" applyBorder="1" applyFont="1" applyNumberFormat="1">
      <alignment readingOrder="0" vertical="center"/>
    </xf>
    <xf borderId="85" fillId="0" fontId="73" numFmtId="164" xfId="0" applyAlignment="1" applyBorder="1" applyFont="1" applyNumberFormat="1">
      <alignment vertical="center"/>
    </xf>
    <xf borderId="86" fillId="0" fontId="2" numFmtId="0" xfId="0" applyAlignment="1" applyBorder="1" applyFont="1">
      <alignment readingOrder="0" vertical="center"/>
    </xf>
    <xf borderId="83" fillId="0" fontId="12" numFmtId="0" xfId="0" applyBorder="1" applyFont="1"/>
    <xf borderId="80" fillId="0" fontId="2" numFmtId="164" xfId="0" applyAlignment="1" applyBorder="1" applyFont="1" applyNumberFormat="1">
      <alignment readingOrder="0" vertical="center"/>
    </xf>
    <xf borderId="86" fillId="0" fontId="12" numFmtId="0" xfId="0" applyBorder="1" applyFont="1"/>
    <xf borderId="6" fillId="0" fontId="2" numFmtId="164" xfId="0" applyAlignment="1" applyBorder="1" applyFont="1" applyNumberFormat="1">
      <alignment readingOrder="0" vertical="center"/>
    </xf>
    <xf borderId="6" fillId="6" fontId="12" numFmtId="0" xfId="0" applyBorder="1" applyFont="1"/>
    <xf borderId="23" fillId="3" fontId="1" numFmtId="0" xfId="0" applyAlignment="1" applyBorder="1" applyFont="1">
      <alignment horizontal="center" readingOrder="0" vertical="center"/>
    </xf>
    <xf borderId="6" fillId="3" fontId="12" numFmtId="0" xfId="0" applyBorder="1" applyFont="1"/>
    <xf borderId="23" fillId="7" fontId="64" numFmtId="0" xfId="0" applyAlignment="1" applyBorder="1" applyFont="1">
      <alignment readingOrder="0" vertical="center"/>
    </xf>
    <xf borderId="13" fillId="7" fontId="2" numFmtId="164" xfId="0" applyAlignment="1" applyBorder="1" applyFont="1" applyNumberFormat="1">
      <alignment horizontal="center" readingOrder="0" vertical="center"/>
    </xf>
    <xf borderId="13" fillId="3" fontId="2" numFmtId="0" xfId="0" applyAlignment="1" applyBorder="1" applyFont="1">
      <alignment horizontal="right" vertical="center"/>
    </xf>
    <xf borderId="23" fillId="3" fontId="64" numFmtId="0" xfId="0" applyAlignment="1" applyBorder="1" applyFont="1">
      <alignment readingOrder="0" vertical="center"/>
    </xf>
    <xf borderId="13" fillId="7" fontId="2" numFmtId="0" xfId="0" applyAlignment="1" applyBorder="1" applyFont="1">
      <alignment horizontal="right" vertical="center"/>
    </xf>
    <xf borderId="23" fillId="7" fontId="64" numFmtId="165" xfId="0" applyAlignment="1" applyBorder="1" applyFont="1" applyNumberFormat="1">
      <alignment vertical="center"/>
    </xf>
    <xf borderId="23" fillId="3" fontId="64" numFmtId="165" xfId="0" applyAlignment="1" applyBorder="1" applyFont="1" applyNumberFormat="1">
      <alignment vertical="center"/>
    </xf>
    <xf borderId="13" fillId="0" fontId="2" numFmtId="0" xfId="0" applyAlignment="1" applyBorder="1" applyFont="1">
      <alignment horizontal="right" vertical="center"/>
    </xf>
    <xf borderId="13" fillId="0" fontId="2" numFmtId="164" xfId="0" applyAlignment="1" applyBorder="1" applyFont="1" applyNumberFormat="1">
      <alignment vertical="center"/>
    </xf>
    <xf borderId="23" fillId="7" fontId="1" numFmtId="0" xfId="0" applyAlignment="1" applyBorder="1" applyFont="1">
      <alignment horizontal="right" readingOrder="0" vertical="center"/>
    </xf>
    <xf borderId="13" fillId="7" fontId="2" numFmtId="0" xfId="0" applyAlignment="1" applyBorder="1" applyFont="1">
      <alignment horizontal="center" vertical="center"/>
    </xf>
    <xf borderId="23" fillId="7" fontId="2" numFmtId="164" xfId="0" applyAlignment="1" applyBorder="1" applyFont="1" applyNumberFormat="1">
      <alignment vertical="center"/>
    </xf>
    <xf borderId="23" fillId="7" fontId="74" numFmtId="0" xfId="0" applyAlignment="1" applyBorder="1" applyFont="1">
      <alignment readingOrder="0" vertical="center"/>
    </xf>
    <xf borderId="13" fillId="20" fontId="1" numFmtId="0" xfId="0" applyAlignment="1" applyBorder="1" applyFill="1" applyFont="1">
      <alignment horizontal="right" readingOrder="0" vertical="center"/>
    </xf>
    <xf borderId="13" fillId="20" fontId="2" numFmtId="164" xfId="0" applyAlignment="1" applyBorder="1" applyFont="1" applyNumberFormat="1">
      <alignment vertical="center"/>
    </xf>
    <xf borderId="23" fillId="7" fontId="64" numFmtId="0" xfId="0" applyAlignment="1" applyBorder="1" applyFont="1">
      <alignment horizontal="left" readingOrder="0" vertical="center"/>
    </xf>
    <xf borderId="23" fillId="3" fontId="75" numFmtId="0" xfId="0" applyAlignment="1" applyBorder="1" applyFont="1">
      <alignment readingOrder="0" vertical="center"/>
    </xf>
    <xf borderId="23" fillId="7" fontId="2" numFmtId="0" xfId="0" applyAlignment="1" applyBorder="1" applyFont="1">
      <alignment vertical="center"/>
    </xf>
    <xf borderId="23" fillId="0" fontId="1" numFmtId="0" xfId="0" applyAlignment="1" applyBorder="1" applyFont="1">
      <alignment horizontal="center" readingOrder="0" vertical="center"/>
    </xf>
    <xf borderId="23" fillId="7" fontId="16" numFmtId="0" xfId="0" applyAlignment="1" applyBorder="1" applyFont="1">
      <alignment readingOrder="0" vertical="center"/>
    </xf>
    <xf borderId="23" fillId="3" fontId="16" numFmtId="0" xfId="0" applyAlignment="1" applyBorder="1" applyFont="1">
      <alignment readingOrder="0" vertical="center"/>
    </xf>
    <xf borderId="13" fillId="4" fontId="2" numFmtId="0" xfId="0" applyAlignment="1" applyBorder="1" applyFont="1">
      <alignment horizontal="right" vertical="center"/>
    </xf>
    <xf borderId="13" fillId="4" fontId="2" numFmtId="164" xfId="0" applyAlignment="1" applyBorder="1" applyFont="1" applyNumberFormat="1">
      <alignment vertical="center"/>
    </xf>
    <xf borderId="13" fillId="7" fontId="16" numFmtId="165" xfId="0" applyAlignment="1" applyBorder="1" applyFont="1" applyNumberFormat="1">
      <alignment horizontal="right" readingOrder="0" vertical="center"/>
    </xf>
    <xf borderId="13" fillId="7" fontId="7" numFmtId="164" xfId="0" applyAlignment="1" applyBorder="1" applyFont="1" applyNumberFormat="1">
      <alignment horizontal="right" readingOrder="0"/>
    </xf>
    <xf borderId="13" fillId="3" fontId="16" numFmtId="165" xfId="0" applyAlignment="1" applyBorder="1" applyFont="1" applyNumberFormat="1">
      <alignment horizontal="right" readingOrder="0" vertical="center"/>
    </xf>
    <xf borderId="65" fillId="7" fontId="7" numFmtId="164" xfId="0" applyAlignment="1" applyBorder="1" applyFont="1" applyNumberFormat="1">
      <alignment horizontal="right" readingOrder="0"/>
    </xf>
    <xf borderId="65" fillId="3" fontId="2" numFmtId="164" xfId="0" applyAlignment="1" applyBorder="1" applyFont="1" applyNumberFormat="1">
      <alignment readingOrder="0" vertical="center"/>
    </xf>
    <xf borderId="13" fillId="3" fontId="7" numFmtId="164" xfId="0" applyAlignment="1" applyBorder="1" applyFont="1" applyNumberFormat="1">
      <alignment horizontal="right" readingOrder="0"/>
    </xf>
    <xf borderId="13" fillId="2" fontId="1" numFmtId="0" xfId="0" applyAlignment="1" applyBorder="1" applyFont="1">
      <alignment horizontal="center" readingOrder="0" vertical="center"/>
    </xf>
    <xf borderId="13" fillId="7" fontId="2" numFmtId="165" xfId="0" applyAlignment="1" applyBorder="1" applyFont="1" applyNumberFormat="1">
      <alignment horizontal="right" readingOrder="0" vertical="center"/>
    </xf>
    <xf borderId="13" fillId="3" fontId="2" numFmtId="165" xfId="0" applyAlignment="1" applyBorder="1" applyFont="1" applyNumberFormat="1">
      <alignment horizontal="right" readingOrder="0" vertical="center"/>
    </xf>
    <xf borderId="23" fillId="3" fontId="1" numFmtId="0" xfId="0" applyAlignment="1" applyBorder="1" applyFont="1">
      <alignment horizontal="right" readingOrder="0" vertical="center"/>
    </xf>
    <xf borderId="23" fillId="3" fontId="2" numFmtId="164" xfId="0" applyAlignment="1" applyBorder="1" applyFont="1" applyNumberFormat="1">
      <alignment vertical="center"/>
    </xf>
    <xf borderId="23" fillId="7" fontId="2" numFmtId="0" xfId="0" applyAlignment="1" applyBorder="1" applyFont="1">
      <alignment readingOrder="0" vertical="center"/>
    </xf>
    <xf borderId="23" fillId="3" fontId="2" numFmtId="0" xfId="0" applyAlignment="1" applyBorder="1" applyFont="1">
      <alignment readingOrder="0" vertical="center"/>
    </xf>
    <xf borderId="23" fillId="7" fontId="2" numFmtId="165" xfId="0" applyAlignment="1" applyBorder="1" applyFont="1" applyNumberFormat="1">
      <alignment vertical="center"/>
    </xf>
    <xf borderId="13" fillId="7" fontId="2" numFmtId="165" xfId="0" applyAlignment="1" applyBorder="1" applyFont="1" applyNumberFormat="1">
      <alignment vertical="center"/>
    </xf>
    <xf borderId="23" fillId="3" fontId="2" numFmtId="165" xfId="0" applyAlignment="1" applyBorder="1" applyFont="1" applyNumberFormat="1">
      <alignment vertical="center"/>
    </xf>
    <xf borderId="13" fillId="3" fontId="2" numFmtId="165" xfId="0" applyAlignment="1" applyBorder="1" applyFont="1" applyNumberFormat="1">
      <alignment vertical="center"/>
    </xf>
    <xf borderId="65" fillId="7" fontId="2" numFmtId="164" xfId="0" applyAlignment="1" applyBorder="1" applyFont="1" applyNumberFormat="1">
      <alignment readingOrder="0" vertical="center"/>
    </xf>
    <xf borderId="0" fillId="21" fontId="2" numFmtId="0" xfId="0" applyAlignment="1" applyFill="1" applyFont="1">
      <alignment vertical="center"/>
    </xf>
    <xf borderId="0" fillId="21" fontId="2" numFmtId="0" xfId="0" applyAlignment="1" applyFont="1">
      <alignment horizontal="center" vertical="center"/>
    </xf>
    <xf borderId="0" fillId="21" fontId="2" numFmtId="164" xfId="0" applyAlignment="1" applyFont="1" applyNumberFormat="1">
      <alignment vertical="center"/>
    </xf>
    <xf borderId="44" fillId="6" fontId="1" numFmtId="0" xfId="0" applyAlignment="1" applyBorder="1" applyFont="1">
      <alignment horizontal="center" readingOrder="0" vertical="center"/>
    </xf>
    <xf borderId="45" fillId="6" fontId="12" numFmtId="0" xfId="0" applyBorder="1" applyFont="1"/>
    <xf borderId="46" fillId="6" fontId="12" numFmtId="0" xfId="0" applyBorder="1" applyFont="1"/>
    <xf borderId="46" fillId="0" fontId="12" numFmtId="0" xfId="0" applyBorder="1" applyFont="1"/>
    <xf borderId="12" fillId="3" fontId="1" numFmtId="0" xfId="0" applyAlignment="1" applyBorder="1" applyFont="1">
      <alignment horizontal="center" readingOrder="0" vertical="center"/>
    </xf>
    <xf borderId="2" fillId="3" fontId="12" numFmtId="0" xfId="0" applyBorder="1" applyFont="1"/>
    <xf borderId="2" fillId="3" fontId="1" numFmtId="0" xfId="0" applyAlignment="1" applyBorder="1" applyFont="1">
      <alignment horizontal="center" readingOrder="0" vertical="center"/>
    </xf>
    <xf borderId="3" fillId="3" fontId="1" numFmtId="0" xfId="0" applyAlignment="1" applyBorder="1" applyFont="1">
      <alignment horizontal="center" readingOrder="0" vertical="center"/>
    </xf>
    <xf borderId="20" fillId="3" fontId="2" numFmtId="0" xfId="0" applyAlignment="1" applyBorder="1" applyFont="1">
      <alignment horizontal="left" vertical="center"/>
    </xf>
    <xf borderId="21" fillId="3" fontId="2" numFmtId="164" xfId="0" applyAlignment="1" applyBorder="1" applyFont="1" applyNumberFormat="1">
      <alignment vertical="center"/>
    </xf>
    <xf borderId="14" fillId="7" fontId="2" numFmtId="0" xfId="0" applyAlignment="1" applyBorder="1" applyFont="1">
      <alignment readingOrder="0" vertical="center"/>
    </xf>
    <xf borderId="5" fillId="7" fontId="12" numFmtId="0" xfId="0" applyBorder="1" applyFont="1"/>
    <xf borderId="5" fillId="7" fontId="2" numFmtId="165" xfId="0" applyAlignment="1" applyBorder="1" applyFont="1" applyNumberFormat="1">
      <alignment horizontal="left" readingOrder="0" vertical="center"/>
    </xf>
    <xf borderId="5" fillId="7" fontId="2" numFmtId="164" xfId="0" applyAlignment="1" applyBorder="1" applyFont="1" applyNumberFormat="1">
      <alignment horizontal="left" readingOrder="0" vertical="center"/>
    </xf>
    <xf borderId="5" fillId="7" fontId="7" numFmtId="164" xfId="0" applyAlignment="1" applyBorder="1" applyFont="1" applyNumberFormat="1">
      <alignment horizontal="right" readingOrder="0"/>
    </xf>
    <xf borderId="15" fillId="7" fontId="2" numFmtId="164" xfId="0" applyAlignment="1" applyBorder="1" applyFont="1" applyNumberFormat="1">
      <alignment vertical="center"/>
    </xf>
    <xf borderId="16" fillId="7" fontId="2" numFmtId="0" xfId="0" applyAlignment="1" applyBorder="1" applyFont="1">
      <alignment horizontal="left" vertical="center"/>
    </xf>
    <xf borderId="6" fillId="7" fontId="2" numFmtId="164" xfId="0" applyAlignment="1" applyBorder="1" applyFont="1" applyNumberFormat="1">
      <alignment vertical="center"/>
    </xf>
    <xf borderId="16" fillId="3" fontId="2" numFmtId="0" xfId="0" applyAlignment="1" applyBorder="1" applyFont="1">
      <alignment readingOrder="0" vertical="center"/>
    </xf>
    <xf borderId="6" fillId="3" fontId="2" numFmtId="165" xfId="0" applyAlignment="1" applyBorder="1" applyFont="1" applyNumberFormat="1">
      <alignment horizontal="left" readingOrder="0" vertical="center"/>
    </xf>
    <xf borderId="6" fillId="3" fontId="2" numFmtId="164" xfId="0" applyAlignment="1" applyBorder="1" applyFont="1" applyNumberFormat="1">
      <alignment horizontal="left" readingOrder="0" vertical="center"/>
    </xf>
    <xf borderId="6" fillId="3" fontId="7" numFmtId="164" xfId="0" applyAlignment="1" applyBorder="1" applyFont="1" applyNumberFormat="1">
      <alignment horizontal="right" readingOrder="0"/>
    </xf>
    <xf borderId="16" fillId="3" fontId="2" numFmtId="0" xfId="0" applyAlignment="1" applyBorder="1" applyFont="1">
      <alignment horizontal="left" vertical="center"/>
    </xf>
    <xf borderId="6" fillId="3" fontId="2" numFmtId="164" xfId="0" applyAlignment="1" applyBorder="1" applyFont="1" applyNumberFormat="1">
      <alignment vertical="center"/>
    </xf>
    <xf borderId="16" fillId="7" fontId="2" numFmtId="0" xfId="0" applyAlignment="1" applyBorder="1" applyFont="1">
      <alignment readingOrder="0" vertical="center"/>
    </xf>
    <xf borderId="6" fillId="7" fontId="2" numFmtId="165" xfId="0" applyAlignment="1" applyBorder="1" applyFont="1" applyNumberFormat="1">
      <alignment horizontal="left" readingOrder="0" vertical="center"/>
    </xf>
    <xf borderId="6" fillId="7" fontId="2" numFmtId="164" xfId="0" applyAlignment="1" applyBorder="1" applyFont="1" applyNumberFormat="1">
      <alignment horizontal="left" readingOrder="0" vertical="center"/>
    </xf>
    <xf borderId="6" fillId="7" fontId="7" numFmtId="164" xfId="0" applyAlignment="1" applyBorder="1" applyFont="1" applyNumberFormat="1">
      <alignment horizontal="right" readingOrder="0"/>
    </xf>
    <xf borderId="7" fillId="7" fontId="2" numFmtId="164" xfId="0" applyAlignment="1" applyBorder="1" applyFont="1" applyNumberFormat="1">
      <alignment vertical="center"/>
    </xf>
    <xf borderId="6" fillId="7" fontId="2" numFmtId="164" xfId="0" applyAlignment="1" applyBorder="1" applyFont="1" applyNumberFormat="1">
      <alignment horizontal="right" readingOrder="0" vertical="center"/>
    </xf>
    <xf borderId="17" fillId="7" fontId="2" numFmtId="0" xfId="0" applyAlignment="1" applyBorder="1" applyFont="1">
      <alignment horizontal="left" vertical="center"/>
    </xf>
    <xf borderId="18" fillId="7" fontId="2" numFmtId="164" xfId="0" applyAlignment="1" applyBorder="1" applyFont="1" applyNumberFormat="1">
      <alignment vertical="center"/>
    </xf>
    <xf borderId="6" fillId="3" fontId="2" numFmtId="164" xfId="0" applyAlignment="1" applyBorder="1" applyFont="1" applyNumberFormat="1">
      <alignment horizontal="right" readingOrder="0" vertical="center"/>
    </xf>
    <xf borderId="0" fillId="21" fontId="2" numFmtId="0" xfId="0" applyFont="1"/>
    <xf borderId="12" fillId="0" fontId="1" numFmtId="0" xfId="0" applyAlignment="1" applyBorder="1" applyFont="1">
      <alignment horizontal="center" readingOrder="0" vertical="center"/>
    </xf>
    <xf borderId="3" fillId="0" fontId="1" numFmtId="0" xfId="0" applyAlignment="1" applyBorder="1" applyFont="1">
      <alignment horizontal="right" readingOrder="0" vertical="center"/>
    </xf>
    <xf borderId="14" fillId="0" fontId="2" numFmtId="0" xfId="0" applyAlignment="1" applyBorder="1" applyFont="1">
      <alignment horizontal="left" vertical="center"/>
    </xf>
    <xf borderId="16" fillId="0" fontId="2" numFmtId="0" xfId="0" applyAlignment="1" applyBorder="1" applyFont="1">
      <alignment horizontal="left" vertical="center"/>
    </xf>
    <xf borderId="17" fillId="7" fontId="2" numFmtId="0" xfId="0" applyAlignment="1" applyBorder="1" applyFont="1">
      <alignment readingOrder="0" vertical="center"/>
    </xf>
    <xf borderId="18" fillId="7" fontId="12" numFmtId="0" xfId="0" applyBorder="1" applyFont="1"/>
    <xf borderId="18" fillId="7" fontId="2" numFmtId="165" xfId="0" applyAlignment="1" applyBorder="1" applyFont="1" applyNumberFormat="1">
      <alignment horizontal="left" readingOrder="0" vertical="center"/>
    </xf>
    <xf borderId="18" fillId="7" fontId="2" numFmtId="164" xfId="0" applyAlignment="1" applyBorder="1" applyFont="1" applyNumberFormat="1">
      <alignment horizontal="left" readingOrder="0" vertical="center"/>
    </xf>
    <xf borderId="18" fillId="7" fontId="2" numFmtId="164" xfId="0" applyAlignment="1" applyBorder="1" applyFont="1" applyNumberFormat="1">
      <alignment horizontal="right" readingOrder="0" vertical="center"/>
    </xf>
    <xf borderId="11" fillId="7" fontId="2" numFmtId="164" xfId="0" applyAlignment="1" applyBorder="1" applyFont="1" applyNumberFormat="1">
      <alignment vertical="center"/>
    </xf>
    <xf borderId="19" fillId="0" fontId="2" numFmtId="0" xfId="0" applyAlignment="1" applyBorder="1" applyFont="1">
      <alignment horizontal="left" vertical="center"/>
    </xf>
    <xf borderId="47" fillId="0" fontId="2" numFmtId="164" xfId="0" applyAlignment="1" applyBorder="1" applyFont="1" applyNumberFormat="1">
      <alignment vertical="center"/>
    </xf>
    <xf borderId="60" fillId="3" fontId="1" numFmtId="0" xfId="0" applyAlignment="1" applyBorder="1" applyFont="1">
      <alignment horizontal="right" readingOrder="0" vertical="center"/>
    </xf>
    <xf borderId="61" fillId="3" fontId="2" numFmtId="164" xfId="0" applyAlignment="1" applyBorder="1" applyFont="1" applyNumberFormat="1">
      <alignment vertical="center"/>
    </xf>
    <xf borderId="12" fillId="0" fontId="1" numFmtId="0" xfId="0" applyAlignment="1" applyBorder="1" applyFont="1">
      <alignment horizontal="right" readingOrder="0" vertical="center"/>
    </xf>
    <xf borderId="2" fillId="0" fontId="2" numFmtId="164" xfId="0" applyAlignment="1" applyBorder="1" applyFont="1" applyNumberFormat="1">
      <alignment vertical="center"/>
    </xf>
    <xf borderId="3" fillId="0" fontId="2" numFmtId="164" xfId="0" applyAlignment="1" applyBorder="1" applyFont="1" applyNumberFormat="1">
      <alignment vertical="center"/>
    </xf>
    <xf borderId="6" fillId="0" fontId="2" numFmtId="165" xfId="0" applyAlignment="1" applyBorder="1" applyFont="1" applyNumberFormat="1">
      <alignment horizontal="left" readingOrder="0" vertical="center"/>
    </xf>
    <xf borderId="6" fillId="0" fontId="2" numFmtId="164" xfId="0" applyAlignment="1" applyBorder="1" applyFont="1" applyNumberFormat="1">
      <alignment horizontal="left" readingOrder="0" vertical="center"/>
    </xf>
    <xf borderId="6" fillId="0" fontId="2" numFmtId="164" xfId="0" applyAlignment="1" applyBorder="1" applyFont="1" applyNumberFormat="1">
      <alignment horizontal="right" readingOrder="0" vertical="center"/>
    </xf>
    <xf borderId="17" fillId="0" fontId="2" numFmtId="0" xfId="0" applyAlignment="1" applyBorder="1" applyFont="1">
      <alignment readingOrder="0" vertical="center"/>
    </xf>
    <xf borderId="18" fillId="0" fontId="2" numFmtId="165" xfId="0" applyAlignment="1" applyBorder="1" applyFont="1" applyNumberFormat="1">
      <alignment horizontal="left" readingOrder="0" vertical="center"/>
    </xf>
    <xf borderId="18" fillId="0" fontId="2" numFmtId="164" xfId="0" applyAlignment="1" applyBorder="1" applyFont="1" applyNumberFormat="1">
      <alignment horizontal="left" readingOrder="0" vertical="center"/>
    </xf>
    <xf borderId="18" fillId="0" fontId="2" numFmtId="164" xfId="0" applyAlignment="1" applyBorder="1" applyFont="1" applyNumberFormat="1">
      <alignment horizontal="right" readingOrder="0" vertical="center"/>
    </xf>
    <xf borderId="11" fillId="0" fontId="2" numFmtId="164" xfId="0" applyAlignment="1" applyBorder="1" applyFont="1" applyNumberFormat="1">
      <alignment vertical="center"/>
    </xf>
    <xf borderId="60" fillId="0" fontId="1" numFmtId="0" xfId="0" applyAlignment="1" applyBorder="1" applyFont="1">
      <alignment horizontal="right" readingOrder="0" vertical="center"/>
    </xf>
    <xf borderId="61" fillId="0" fontId="12" numFmtId="0" xfId="0" applyBorder="1" applyFont="1"/>
    <xf borderId="61" fillId="0" fontId="2" numFmtId="164" xfId="0" applyAlignment="1" applyBorder="1" applyFont="1" applyNumberFormat="1">
      <alignment vertical="center"/>
    </xf>
    <xf borderId="62" fillId="0" fontId="12" numFmtId="0" xfId="0" applyBorder="1" applyFont="1"/>
    <xf borderId="25" fillId="6" fontId="1" numFmtId="0" xfId="0" applyAlignment="1" applyBorder="1" applyFont="1">
      <alignment horizontal="center" readingOrder="0" vertical="center"/>
    </xf>
    <xf borderId="10" fillId="6" fontId="12" numFmtId="0" xfId="0" applyBorder="1" applyFont="1"/>
    <xf borderId="26" fillId="6" fontId="12" numFmtId="0" xfId="0" applyBorder="1" applyFont="1"/>
    <xf borderId="26" fillId="0" fontId="12" numFmtId="0" xfId="0" applyBorder="1" applyFont="1"/>
    <xf borderId="6" fillId="3" fontId="1" numFmtId="0" xfId="0" applyAlignment="1" applyBorder="1" applyFont="1">
      <alignment horizontal="center" readingOrder="0" vertical="center"/>
    </xf>
    <xf borderId="24" fillId="3" fontId="1" numFmtId="0" xfId="0" applyAlignment="1" applyBorder="1" applyFont="1">
      <alignment horizontal="center" readingOrder="0" vertical="center"/>
    </xf>
    <xf borderId="23" fillId="3" fontId="2" numFmtId="0" xfId="0" applyAlignment="1" applyBorder="1" applyFont="1">
      <alignment horizontal="right" vertical="center"/>
    </xf>
    <xf borderId="29" fillId="7" fontId="2" numFmtId="0" xfId="0" applyAlignment="1" applyBorder="1" applyFont="1">
      <alignment readingOrder="0" vertical="center"/>
    </xf>
    <xf borderId="5" fillId="7" fontId="2" numFmtId="165" xfId="0" applyAlignment="1" applyBorder="1" applyFont="1" applyNumberFormat="1">
      <alignment horizontal="center" readingOrder="0" vertical="center"/>
    </xf>
    <xf borderId="5" fillId="7" fontId="2" numFmtId="164" xfId="0" applyAlignment="1" applyBorder="1" applyFont="1" applyNumberFormat="1">
      <alignment horizontal="center" readingOrder="0" vertical="center"/>
    </xf>
    <xf borderId="30" fillId="7" fontId="2" numFmtId="164" xfId="0" applyAlignment="1" applyBorder="1" applyFont="1" applyNumberFormat="1">
      <alignment vertical="center"/>
    </xf>
    <xf borderId="23" fillId="7" fontId="2" numFmtId="0" xfId="0" applyAlignment="1" applyBorder="1" applyFont="1">
      <alignment horizontal="right" vertical="center"/>
    </xf>
    <xf borderId="6" fillId="3" fontId="2" numFmtId="165" xfId="0" applyAlignment="1" applyBorder="1" applyFont="1" applyNumberFormat="1">
      <alignment horizontal="center" readingOrder="0" vertical="center"/>
    </xf>
    <xf borderId="6" fillId="3" fontId="2" numFmtId="164" xfId="0" applyAlignment="1" applyBorder="1" applyFont="1" applyNumberFormat="1">
      <alignment horizontal="center" readingOrder="0" vertical="center"/>
    </xf>
    <xf borderId="24" fillId="3" fontId="2" numFmtId="164" xfId="0" applyAlignment="1" applyBorder="1" applyFont="1" applyNumberFormat="1">
      <alignment vertical="center"/>
    </xf>
    <xf borderId="6" fillId="7" fontId="2" numFmtId="165" xfId="0" applyAlignment="1" applyBorder="1" applyFont="1" applyNumberFormat="1">
      <alignment horizontal="center" readingOrder="0" vertical="center"/>
    </xf>
    <xf borderId="6" fillId="7" fontId="2" numFmtId="164" xfId="0" applyAlignment="1" applyBorder="1" applyFont="1" applyNumberFormat="1">
      <alignment horizontal="center" readingOrder="0" vertical="center"/>
    </xf>
    <xf borderId="24" fillId="7" fontId="2" numFmtId="164" xfId="0" applyAlignment="1" applyBorder="1" applyFont="1" applyNumberFormat="1">
      <alignment vertical="center"/>
    </xf>
    <xf borderId="6" fillId="7" fontId="2" numFmtId="164" xfId="0" applyAlignment="1" applyBorder="1" applyFont="1" applyNumberFormat="1">
      <alignment readingOrder="0" vertical="center"/>
    </xf>
    <xf borderId="6" fillId="2" fontId="1" numFmtId="0" xfId="0" applyAlignment="1" applyBorder="1" applyFont="1">
      <alignment horizontal="center" readingOrder="0" vertical="center"/>
    </xf>
    <xf borderId="24" fillId="2" fontId="1" numFmtId="0" xfId="0" applyAlignment="1" applyBorder="1" applyFont="1">
      <alignment horizontal="center" readingOrder="0" vertical="center"/>
    </xf>
    <xf borderId="23" fillId="3" fontId="2" numFmtId="0" xfId="0" applyAlignment="1" applyBorder="1" applyFont="1">
      <alignment horizontal="center" vertical="center"/>
    </xf>
    <xf borderId="30" fillId="3" fontId="2" numFmtId="164" xfId="0" applyAlignment="1" applyBorder="1" applyFont="1" applyNumberFormat="1">
      <alignment vertical="center"/>
    </xf>
    <xf borderId="23" fillId="4" fontId="2" numFmtId="0" xfId="0" applyAlignment="1" applyBorder="1" applyFont="1">
      <alignment horizontal="center" vertical="center"/>
    </xf>
    <xf borderId="6" fillId="4" fontId="2" numFmtId="164" xfId="0" applyAlignment="1" applyBorder="1" applyFont="1" applyNumberFormat="1">
      <alignment vertical="center"/>
    </xf>
    <xf borderId="24" fillId="4" fontId="2" numFmtId="164" xfId="0" applyAlignment="1" applyBorder="1" applyFont="1" applyNumberFormat="1">
      <alignment vertical="center"/>
    </xf>
    <xf borderId="25" fillId="7" fontId="2" numFmtId="0" xfId="0" applyAlignment="1" applyBorder="1" applyFont="1">
      <alignment readingOrder="0" vertical="center"/>
    </xf>
    <xf borderId="10" fillId="7" fontId="12" numFmtId="0" xfId="0" applyBorder="1" applyFont="1"/>
    <xf borderId="10" fillId="7" fontId="2" numFmtId="165" xfId="0" applyAlignment="1" applyBorder="1" applyFont="1" applyNumberFormat="1">
      <alignment horizontal="center" readingOrder="0" vertical="center"/>
    </xf>
    <xf borderId="10" fillId="7" fontId="2" numFmtId="164" xfId="0" applyAlignment="1" applyBorder="1" applyFont="1" applyNumberFormat="1">
      <alignment horizontal="center" readingOrder="0" vertical="center"/>
    </xf>
    <xf borderId="10" fillId="7" fontId="2" numFmtId="164" xfId="0" applyAlignment="1" applyBorder="1" applyFont="1" applyNumberFormat="1">
      <alignment readingOrder="0" vertical="center"/>
    </xf>
    <xf borderId="26" fillId="7" fontId="2" numFmtId="164" xfId="0" applyAlignment="1" applyBorder="1" applyFont="1" applyNumberFormat="1">
      <alignment vertical="center"/>
    </xf>
    <xf borderId="25" fillId="4" fontId="2" numFmtId="0" xfId="0" applyAlignment="1" applyBorder="1" applyFont="1">
      <alignment horizontal="center" vertical="center"/>
    </xf>
    <xf borderId="10" fillId="4" fontId="2" numFmtId="164" xfId="0" applyAlignment="1" applyBorder="1" applyFont="1" applyNumberFormat="1">
      <alignment vertical="center"/>
    </xf>
    <xf borderId="26" fillId="4" fontId="2" numFmtId="164" xfId="0" applyAlignment="1" applyBorder="1" applyFont="1" applyNumberFormat="1">
      <alignment vertical="center"/>
    </xf>
    <xf borderId="23" fillId="3" fontId="1" numFmtId="0" xfId="0" applyAlignment="1" applyBorder="1" applyFont="1">
      <alignment horizontal="left" readingOrder="0" vertical="center"/>
    </xf>
    <xf borderId="23" fillId="5" fontId="60" numFmtId="0" xfId="0" applyAlignment="1" applyBorder="1" applyFont="1">
      <alignment horizontal="center" vertical="bottom"/>
    </xf>
    <xf borderId="6" fillId="5" fontId="12" numFmtId="0" xfId="0" applyBorder="1" applyFont="1"/>
    <xf borderId="24" fillId="5" fontId="7" numFmtId="0" xfId="0" applyAlignment="1" applyBorder="1" applyFont="1">
      <alignment horizontal="center" vertical="bottom"/>
    </xf>
    <xf borderId="6" fillId="0" fontId="2" numFmtId="165" xfId="0" applyAlignment="1" applyBorder="1" applyFont="1" applyNumberFormat="1">
      <alignment horizontal="center" readingOrder="0" vertical="center"/>
    </xf>
    <xf borderId="24" fillId="0" fontId="2" numFmtId="164" xfId="0" applyAlignment="1" applyBorder="1" applyFont="1" applyNumberFormat="1">
      <alignment vertical="center"/>
    </xf>
    <xf borderId="25" fillId="0" fontId="2" numFmtId="0" xfId="0" applyAlignment="1" applyBorder="1" applyFont="1">
      <alignment readingOrder="0" vertical="center"/>
    </xf>
    <xf borderId="10" fillId="0" fontId="12" numFmtId="0" xfId="0" applyBorder="1" applyFont="1"/>
    <xf borderId="10" fillId="0" fontId="2" numFmtId="165" xfId="0" applyAlignment="1" applyBorder="1" applyFont="1" applyNumberFormat="1">
      <alignment horizontal="center" readingOrder="0" vertical="center"/>
    </xf>
    <xf borderId="10" fillId="0" fontId="2" numFmtId="164" xfId="0" applyAlignment="1" applyBorder="1" applyFont="1" applyNumberFormat="1">
      <alignment horizontal="center" readingOrder="0" vertical="center"/>
    </xf>
    <xf borderId="26" fillId="0" fontId="2" numFmtId="164" xfId="0" applyAlignment="1" applyBorder="1" applyFont="1" applyNumberFormat="1">
      <alignment vertical="center"/>
    </xf>
    <xf borderId="23" fillId="0" fontId="1" numFmtId="0" xfId="0" applyAlignment="1" applyBorder="1" applyFont="1">
      <alignment horizontal="left" readingOrder="0" vertical="center"/>
    </xf>
    <xf borderId="24" fillId="5" fontId="7" numFmtId="0" xfId="0" applyAlignment="1" applyBorder="1" applyFont="1">
      <alignment horizontal="center" readingOrder="0" vertical="bottom"/>
    </xf>
    <xf borderId="5" fillId="3" fontId="7" numFmtId="164" xfId="0" applyAlignment="1" applyBorder="1" applyFont="1" applyNumberFormat="1">
      <alignment horizontal="right" readingOrder="0"/>
    </xf>
    <xf borderId="5" fillId="3" fontId="7" numFmtId="164" xfId="0" applyAlignment="1" applyBorder="1" applyFont="1" applyNumberFormat="1">
      <alignment horizontal="right" readingOrder="0"/>
    </xf>
    <xf borderId="6" fillId="7" fontId="2" numFmtId="0" xfId="0" applyAlignment="1" applyBorder="1" applyFont="1">
      <alignment readingOrder="0" vertical="center"/>
    </xf>
    <xf borderId="6" fillId="7" fontId="7" numFmtId="164" xfId="0" applyAlignment="1" applyBorder="1" applyFont="1" applyNumberFormat="1">
      <alignment horizontal="right" readingOrder="0" vertical="center"/>
    </xf>
    <xf borderId="6" fillId="3" fontId="2" numFmtId="0" xfId="0" applyAlignment="1" applyBorder="1" applyFont="1">
      <alignment readingOrder="0" vertical="center"/>
    </xf>
    <xf borderId="6" fillId="3" fontId="7" numFmtId="164" xfId="0" applyAlignment="1" applyBorder="1" applyFont="1" applyNumberFormat="1">
      <alignment horizontal="right" readingOrder="0" vertical="center"/>
    </xf>
    <xf borderId="23" fillId="5" fontId="60" numFmtId="0" xfId="0" applyAlignment="1" applyBorder="1" applyFont="1">
      <alignment horizontal="center" vertical="center"/>
    </xf>
    <xf borderId="24" fillId="5" fontId="7" numFmtId="0" xfId="0" applyAlignment="1" applyBorder="1" applyFont="1">
      <alignment horizontal="center" readingOrder="0" vertical="center"/>
    </xf>
    <xf borderId="23" fillId="12" fontId="1" numFmtId="0" xfId="0" applyAlignment="1" applyBorder="1" applyFont="1">
      <alignment horizontal="center" readingOrder="0" vertical="center"/>
    </xf>
    <xf borderId="6" fillId="3" fontId="2" numFmtId="170" xfId="0" applyAlignment="1" applyBorder="1" applyFont="1" applyNumberFormat="1">
      <alignment readingOrder="0" vertical="center"/>
    </xf>
    <xf borderId="24" fillId="3" fontId="2" numFmtId="164" xfId="0" applyAlignment="1" applyBorder="1" applyFont="1" applyNumberFormat="1">
      <alignment readingOrder="0" vertical="center"/>
    </xf>
    <xf borderId="23" fillId="22" fontId="2" numFmtId="0" xfId="0" applyAlignment="1" applyBorder="1" applyFill="1" applyFont="1">
      <alignment readingOrder="0" vertical="center"/>
    </xf>
    <xf borderId="6" fillId="22" fontId="2" numFmtId="164" xfId="0" applyAlignment="1" applyBorder="1" applyFont="1" applyNumberFormat="1">
      <alignment readingOrder="0" vertical="center"/>
    </xf>
    <xf borderId="24" fillId="22" fontId="12" numFmtId="0" xfId="0" applyBorder="1" applyFont="1"/>
    <xf borderId="6" fillId="0" fontId="1" numFmtId="0" xfId="0" applyAlignment="1" applyBorder="1" applyFont="1">
      <alignment horizontal="left" readingOrder="0" vertical="center"/>
    </xf>
    <xf borderId="23" fillId="23" fontId="1" numFmtId="0" xfId="0" applyAlignment="1" applyBorder="1" applyFill="1" applyFont="1">
      <alignment horizontal="right" readingOrder="0" vertical="center"/>
    </xf>
    <xf borderId="6" fillId="23" fontId="12" numFmtId="0" xfId="0" applyBorder="1" applyFont="1"/>
    <xf borderId="24" fillId="23" fontId="2" numFmtId="164" xfId="0" applyAlignment="1" applyBorder="1" applyFont="1" applyNumberFormat="1">
      <alignment readingOrder="0" vertical="center"/>
    </xf>
    <xf borderId="6" fillId="2" fontId="1" numFmtId="164" xfId="0" applyAlignment="1" applyBorder="1" applyFont="1" applyNumberFormat="1">
      <alignment horizontal="center" readingOrder="0" vertical="center"/>
    </xf>
    <xf borderId="23" fillId="3" fontId="2" numFmtId="0" xfId="0" applyAlignment="1" applyBorder="1" applyFont="1">
      <alignment horizontal="center" readingOrder="0" vertical="center"/>
    </xf>
    <xf borderId="23" fillId="4" fontId="2" numFmtId="0" xfId="0" applyAlignment="1" applyBorder="1" applyFont="1">
      <alignment horizontal="center" readingOrder="0" vertical="center"/>
    </xf>
    <xf borderId="23" fillId="5" fontId="11" numFmtId="0" xfId="0" applyAlignment="1" applyBorder="1" applyFont="1">
      <alignment vertical="center"/>
    </xf>
    <xf borderId="6" fillId="5" fontId="1" numFmtId="0" xfId="0" applyAlignment="1" applyBorder="1" applyFont="1">
      <alignment horizontal="right" readingOrder="0" vertical="center"/>
    </xf>
    <xf borderId="6" fillId="5" fontId="11" numFmtId="164" xfId="0" applyAlignment="1" applyBorder="1" applyFont="1" applyNumberFormat="1">
      <alignment vertical="center"/>
    </xf>
    <xf borderId="6" fillId="4" fontId="2" numFmtId="0" xfId="0" applyAlignment="1" applyBorder="1" applyFont="1">
      <alignment readingOrder="0" vertical="center"/>
    </xf>
    <xf borderId="6" fillId="3" fontId="2" numFmtId="165" xfId="0" applyAlignment="1" applyBorder="1" applyFont="1" applyNumberFormat="1">
      <alignment readingOrder="0" vertical="center"/>
    </xf>
    <xf borderId="6" fillId="6" fontId="1" numFmtId="0" xfId="0" applyAlignment="1" applyBorder="1" applyFont="1">
      <alignment horizontal="center" readingOrder="0" vertical="center"/>
    </xf>
    <xf borderId="24" fillId="6" fontId="1" numFmtId="0" xfId="0" applyAlignment="1" applyBorder="1" applyFont="1">
      <alignment horizontal="center" readingOrder="0" vertical="center"/>
    </xf>
    <xf borderId="23" fillId="7" fontId="2" numFmtId="0" xfId="0" applyAlignment="1" applyBorder="1" applyFont="1">
      <alignment horizontal="center" vertical="center"/>
    </xf>
    <xf borderId="25" fillId="7" fontId="2" numFmtId="0" xfId="0" applyAlignment="1" applyBorder="1" applyFont="1">
      <alignment horizontal="center" vertical="center"/>
    </xf>
    <xf borderId="10" fillId="7" fontId="2" numFmtId="164" xfId="0" applyAlignment="1" applyBorder="1" applyFont="1" applyNumberFormat="1">
      <alignment vertical="center"/>
    </xf>
    <xf borderId="23" fillId="20" fontId="60" numFmtId="0" xfId="0" applyAlignment="1" applyBorder="1" applyFont="1">
      <alignment horizontal="center" vertical="center"/>
    </xf>
    <xf borderId="6" fillId="20" fontId="12" numFmtId="0" xfId="0" applyBorder="1" applyFont="1"/>
    <xf borderId="24" fillId="20" fontId="7" numFmtId="0" xfId="0" applyAlignment="1" applyBorder="1" applyFont="1">
      <alignment horizontal="center" readingOrder="0" vertical="center"/>
    </xf>
    <xf borderId="23" fillId="20" fontId="1" numFmtId="0" xfId="0" applyAlignment="1" applyBorder="1" applyFont="1">
      <alignment horizontal="left" readingOrder="0" vertical="center"/>
    </xf>
    <xf borderId="6" fillId="20" fontId="1" numFmtId="0" xfId="0" applyAlignment="1" applyBorder="1" applyFont="1">
      <alignment horizontal="left" readingOrder="0" vertical="center"/>
    </xf>
    <xf borderId="6" fillId="20" fontId="2" numFmtId="164" xfId="0" applyAlignment="1" applyBorder="1" applyFont="1" applyNumberFormat="1">
      <alignment vertical="center"/>
    </xf>
    <xf borderId="24" fillId="20" fontId="12" numFmtId="0" xfId="0" applyBorder="1" applyFont="1"/>
    <xf borderId="23" fillId="20" fontId="1" numFmtId="0" xfId="0" applyAlignment="1" applyBorder="1" applyFont="1">
      <alignment horizontal="right" readingOrder="0" vertical="center"/>
    </xf>
    <xf borderId="24" fillId="20" fontId="2" numFmtId="164" xfId="0" applyAlignment="1" applyBorder="1" applyFont="1" applyNumberFormat="1">
      <alignment readingOrder="0" vertical="center"/>
    </xf>
    <xf borderId="6" fillId="6" fontId="1" numFmtId="164" xfId="0" applyAlignment="1" applyBorder="1" applyFont="1" applyNumberFormat="1">
      <alignment horizontal="center" readingOrder="0" vertical="center"/>
    </xf>
    <xf borderId="23" fillId="7" fontId="2" numFmtId="0" xfId="0" applyAlignment="1" applyBorder="1" applyFont="1">
      <alignment horizontal="center" readingOrder="0" vertical="center"/>
    </xf>
    <xf borderId="6" fillId="7" fontId="2" numFmtId="0" xfId="0" applyAlignment="1" applyBorder="1" applyFont="1">
      <alignment readingOrder="0" vertical="center"/>
    </xf>
    <xf borderId="6" fillId="7" fontId="2" numFmtId="0" xfId="0" applyAlignment="1" applyBorder="1" applyFont="1">
      <alignment horizontal="center" readingOrder="0" vertical="center"/>
    </xf>
    <xf borderId="6" fillId="7" fontId="2" numFmtId="0" xfId="0" applyAlignment="1" applyBorder="1" applyFont="1">
      <alignment horizontal="right" readingOrder="0" vertical="center"/>
    </xf>
    <xf borderId="23" fillId="20" fontId="11" numFmtId="0" xfId="0" applyAlignment="1" applyBorder="1" applyFont="1">
      <alignment vertical="center"/>
    </xf>
    <xf borderId="6" fillId="20" fontId="1" numFmtId="0" xfId="0" applyAlignment="1" applyBorder="1" applyFont="1">
      <alignment horizontal="right" readingOrder="0" vertical="center"/>
    </xf>
    <xf borderId="6" fillId="20" fontId="11" numFmtId="164" xfId="0" applyAlignment="1" applyBorder="1" applyFont="1" applyNumberFormat="1">
      <alignment vertical="center"/>
    </xf>
    <xf borderId="23" fillId="24" fontId="1" numFmtId="0" xfId="0" applyAlignment="1" applyBorder="1" applyFill="1" applyFont="1">
      <alignment readingOrder="0" vertical="center"/>
    </xf>
    <xf borderId="6" fillId="24" fontId="2" numFmtId="164" xfId="0" applyAlignment="1" applyBorder="1" applyFont="1" applyNumberFormat="1">
      <alignment readingOrder="0" vertical="center"/>
    </xf>
    <xf borderId="30" fillId="4" fontId="2" numFmtId="164" xfId="0" applyAlignment="1" applyBorder="1" applyFont="1" applyNumberFormat="1">
      <alignment vertical="center"/>
    </xf>
    <xf borderId="6" fillId="3" fontId="2" numFmtId="170" xfId="0" applyAlignment="1" applyBorder="1" applyFont="1" applyNumberFormat="1">
      <alignment horizontal="center" readingOrder="0" vertical="center"/>
    </xf>
    <xf borderId="0" fillId="3" fontId="2" numFmtId="0" xfId="0" applyAlignment="1" applyFont="1">
      <alignment readingOrder="0"/>
    </xf>
    <xf borderId="0" fillId="3" fontId="2" numFmtId="170" xfId="0" applyAlignment="1" applyFont="1" applyNumberFormat="1">
      <alignment horizontal="center" readingOrder="0"/>
    </xf>
    <xf borderId="23" fillId="22" fontId="7" numFmtId="0" xfId="0" applyAlignment="1" applyBorder="1" applyFont="1">
      <alignment vertical="center"/>
    </xf>
    <xf borderId="6" fillId="22" fontId="7" numFmtId="164" xfId="0" applyAlignment="1" applyBorder="1" applyFont="1" applyNumberFormat="1">
      <alignment horizontal="right" readingOrder="0" vertical="center"/>
    </xf>
    <xf borderId="24" fillId="22" fontId="2" numFmtId="164" xfId="0" applyAlignment="1" applyBorder="1" applyFont="1" applyNumberFormat="1">
      <alignment readingOrder="0" vertical="center"/>
    </xf>
    <xf borderId="6" fillId="22" fontId="7" numFmtId="164" xfId="0" applyAlignment="1" applyBorder="1" applyFont="1" applyNumberFormat="1">
      <alignment horizontal="right" vertical="center"/>
    </xf>
    <xf borderId="20" fillId="6" fontId="1" numFmtId="0" xfId="0" applyAlignment="1" applyBorder="1" applyFont="1">
      <alignment horizontal="center" readingOrder="0" vertical="center"/>
    </xf>
    <xf borderId="21" fillId="6" fontId="12" numFmtId="0" xfId="0" applyBorder="1" applyFont="1"/>
    <xf borderId="22" fillId="6" fontId="12" numFmtId="0" xfId="0" applyBorder="1" applyFont="1"/>
    <xf borderId="16" fillId="3" fontId="1" numFmtId="0" xfId="0" applyAlignment="1" applyBorder="1" applyFont="1">
      <alignment horizontal="center" readingOrder="0" vertical="center"/>
    </xf>
    <xf borderId="7" fillId="3" fontId="1" numFmtId="0" xfId="0" applyAlignment="1" applyBorder="1" applyFont="1">
      <alignment horizontal="center" readingOrder="0" vertical="center"/>
    </xf>
    <xf borderId="16" fillId="3" fontId="2" numFmtId="0" xfId="0" applyAlignment="1" applyBorder="1" applyFont="1">
      <alignment horizontal="right" vertical="center"/>
    </xf>
    <xf borderId="16" fillId="7" fontId="2" numFmtId="0" xfId="0" applyAlignment="1" applyBorder="1" applyFont="1">
      <alignment horizontal="right" vertical="center"/>
    </xf>
    <xf borderId="17" fillId="7" fontId="2" numFmtId="0" xfId="0" applyAlignment="1" applyBorder="1" applyFont="1">
      <alignment horizontal="right" vertical="center"/>
    </xf>
    <xf borderId="18" fillId="7" fontId="2" numFmtId="164" xfId="0" applyAlignment="1" applyBorder="1" applyFont="1" applyNumberFormat="1">
      <alignment readingOrder="0" vertical="center"/>
    </xf>
    <xf borderId="20" fillId="2" fontId="1" numFmtId="0" xfId="0" applyAlignment="1" applyBorder="1" applyFont="1">
      <alignment horizontal="center" readingOrder="0" vertical="center"/>
    </xf>
    <xf borderId="21" fillId="2" fontId="1" numFmtId="0" xfId="0" applyAlignment="1" applyBorder="1" applyFont="1">
      <alignment horizontal="center" readingOrder="0" vertical="center"/>
    </xf>
    <xf borderId="22" fillId="2" fontId="1" numFmtId="0" xfId="0" applyAlignment="1" applyBorder="1" applyFont="1">
      <alignment horizontal="center" readingOrder="0" vertical="center"/>
    </xf>
    <xf borderId="16" fillId="3" fontId="2" numFmtId="0" xfId="0" applyAlignment="1" applyBorder="1" applyFont="1">
      <alignment horizontal="center" vertical="center"/>
    </xf>
    <xf borderId="15" fillId="3" fontId="2" numFmtId="164" xfId="0" applyAlignment="1" applyBorder="1" applyFont="1" applyNumberFormat="1">
      <alignment vertical="center"/>
    </xf>
    <xf borderId="16" fillId="4" fontId="2" numFmtId="0" xfId="0" applyAlignment="1" applyBorder="1" applyFont="1">
      <alignment horizontal="center" vertical="center"/>
    </xf>
    <xf borderId="15" fillId="4" fontId="2" numFmtId="164" xfId="0" applyAlignment="1" applyBorder="1" applyFont="1" applyNumberFormat="1">
      <alignment vertical="center"/>
    </xf>
    <xf borderId="17" fillId="5" fontId="60" numFmtId="0" xfId="0" applyAlignment="1" applyBorder="1" applyFont="1">
      <alignment horizontal="center" vertical="center"/>
    </xf>
    <xf borderId="18" fillId="5" fontId="12" numFmtId="0" xfId="0" applyBorder="1" applyFont="1"/>
    <xf borderId="11" fillId="5" fontId="7" numFmtId="0" xfId="0" applyAlignment="1" applyBorder="1" applyFont="1">
      <alignment horizontal="center" readingOrder="0" vertical="center"/>
    </xf>
    <xf borderId="60" fillId="20" fontId="1" numFmtId="0" xfId="0" applyAlignment="1" applyBorder="1" applyFont="1">
      <alignment horizontal="left" readingOrder="0" vertical="center"/>
    </xf>
    <xf borderId="61" fillId="20" fontId="1" numFmtId="0" xfId="0" applyAlignment="1" applyBorder="1" applyFont="1">
      <alignment horizontal="left" readingOrder="0" vertical="center"/>
    </xf>
    <xf borderId="61" fillId="20" fontId="12" numFmtId="0" xfId="0" applyBorder="1" applyFont="1"/>
    <xf borderId="61" fillId="20" fontId="2" numFmtId="164" xfId="0" applyAlignment="1" applyBorder="1" applyFont="1" applyNumberFormat="1">
      <alignment vertical="center"/>
    </xf>
    <xf borderId="62" fillId="20" fontId="12" numFmtId="0" xfId="0" applyBorder="1" applyFont="1"/>
    <xf borderId="20" fillId="12" fontId="1" numFmtId="0" xfId="0" applyAlignment="1" applyBorder="1" applyFont="1">
      <alignment horizontal="center" readingOrder="0" vertical="center"/>
    </xf>
    <xf borderId="21" fillId="12" fontId="12" numFmtId="0" xfId="0" applyBorder="1" applyFont="1"/>
    <xf borderId="22" fillId="12" fontId="12" numFmtId="0" xfId="0" applyBorder="1" applyFont="1"/>
    <xf borderId="7" fillId="3" fontId="2" numFmtId="164" xfId="0" applyAlignment="1" applyBorder="1" applyFont="1" applyNumberFormat="1">
      <alignment readingOrder="0" vertical="center"/>
    </xf>
    <xf borderId="16" fillId="22" fontId="7" numFmtId="0" xfId="0" applyAlignment="1" applyBorder="1" applyFont="1">
      <alignment vertical="center"/>
    </xf>
    <xf borderId="7" fillId="22" fontId="12" numFmtId="0" xfId="0" applyBorder="1" applyFont="1"/>
    <xf borderId="21" fillId="2" fontId="1" numFmtId="164" xfId="0" applyAlignment="1" applyBorder="1" applyFont="1" applyNumberFormat="1">
      <alignment horizontal="center" readingOrder="0" vertical="center"/>
    </xf>
    <xf borderId="7" fillId="3" fontId="12" numFmtId="0" xfId="0" applyBorder="1" applyFont="1"/>
    <xf borderId="16" fillId="3" fontId="2" numFmtId="0" xfId="0" applyAlignment="1" applyBorder="1" applyFont="1">
      <alignment horizontal="center" readingOrder="0" vertical="center"/>
    </xf>
    <xf borderId="16" fillId="22" fontId="2" numFmtId="0" xfId="0" applyAlignment="1" applyBorder="1" applyFont="1">
      <alignment readingOrder="0" vertical="center"/>
    </xf>
    <xf borderId="7" fillId="22" fontId="2" numFmtId="164" xfId="0" applyAlignment="1" applyBorder="1" applyFont="1" applyNumberFormat="1">
      <alignment readingOrder="0" vertical="center"/>
    </xf>
    <xf borderId="16" fillId="4" fontId="2" numFmtId="0" xfId="0" applyAlignment="1" applyBorder="1" applyFont="1">
      <alignment horizontal="center" readingOrder="0" vertical="center"/>
    </xf>
    <xf borderId="17" fillId="23" fontId="1" numFmtId="0" xfId="0" applyAlignment="1" applyBorder="1" applyFont="1">
      <alignment horizontal="right" readingOrder="0" vertical="center"/>
    </xf>
    <xf borderId="18" fillId="23" fontId="12" numFmtId="0" xfId="0" applyBorder="1" applyFont="1"/>
    <xf borderId="11" fillId="23" fontId="2" numFmtId="164" xfId="0" applyAlignment="1" applyBorder="1" applyFont="1" applyNumberFormat="1">
      <alignment readingOrder="0" vertical="center"/>
    </xf>
    <xf borderId="20" fillId="25" fontId="1" numFmtId="0" xfId="0" applyAlignment="1" applyBorder="1" applyFill="1" applyFont="1">
      <alignment horizontal="center" readingOrder="0" vertical="center"/>
    </xf>
    <xf borderId="21" fillId="25" fontId="12" numFmtId="0" xfId="0" applyBorder="1" applyFont="1"/>
    <xf borderId="22" fillId="25" fontId="12" numFmtId="0" xfId="0" applyBorder="1" applyFont="1"/>
    <xf borderId="16" fillId="3" fontId="61" numFmtId="0" xfId="0" applyAlignment="1" applyBorder="1" applyFont="1">
      <alignment horizontal="left" readingOrder="0" vertical="center"/>
    </xf>
    <xf borderId="16" fillId="26" fontId="61" numFmtId="0" xfId="0" applyAlignment="1" applyBorder="1" applyFill="1" applyFont="1">
      <alignment horizontal="left" readingOrder="0" vertical="center"/>
    </xf>
    <xf borderId="6" fillId="26" fontId="12" numFmtId="0" xfId="0" applyBorder="1" applyFont="1"/>
    <xf borderId="7" fillId="26" fontId="2" numFmtId="164" xfId="0" applyAlignment="1" applyBorder="1" applyFont="1" applyNumberFormat="1">
      <alignment readingOrder="0" vertical="center"/>
    </xf>
    <xf borderId="17" fillId="26" fontId="61" numFmtId="0" xfId="0" applyAlignment="1" applyBorder="1" applyFont="1">
      <alignment horizontal="left" readingOrder="0" vertical="center"/>
    </xf>
    <xf borderId="18" fillId="26" fontId="12" numFmtId="0" xfId="0" applyBorder="1" applyFont="1"/>
    <xf borderId="11" fillId="26" fontId="2" numFmtId="164" xfId="0" applyAlignment="1" applyBorder="1" applyFont="1" applyNumberFormat="1">
      <alignment vertical="center"/>
    </xf>
    <xf borderId="17" fillId="5" fontId="11" numFmtId="0" xfId="0" applyAlignment="1" applyBorder="1" applyFont="1">
      <alignment vertical="center"/>
    </xf>
    <xf borderId="18" fillId="5" fontId="1" numFmtId="0" xfId="0" applyAlignment="1" applyBorder="1" applyFont="1">
      <alignment horizontal="right" readingOrder="0" vertical="center"/>
    </xf>
    <xf borderId="18" fillId="5" fontId="11" numFmtId="164" xfId="0" applyAlignment="1" applyBorder="1" applyFont="1" applyNumberFormat="1">
      <alignment vertical="center"/>
    </xf>
    <xf borderId="0" fillId="0" fontId="2" numFmtId="170" xfId="0" applyAlignment="1" applyFont="1" applyNumberFormat="1">
      <alignment readingOrder="0" vertical="center"/>
    </xf>
    <xf borderId="21" fillId="2" fontId="12" numFmtId="0" xfId="0" applyBorder="1" applyFont="1"/>
    <xf borderId="22" fillId="2" fontId="12" numFmtId="0" xfId="0" applyBorder="1" applyFont="1"/>
    <xf borderId="44" fillId="2" fontId="1" numFmtId="0" xfId="0" applyAlignment="1" applyBorder="1" applyFont="1">
      <alignment horizontal="center" readingOrder="0" vertical="center"/>
    </xf>
    <xf borderId="45" fillId="2" fontId="12" numFmtId="0" xfId="0" applyBorder="1" applyFont="1"/>
    <xf borderId="46" fillId="2" fontId="12" numFmtId="0" xfId="0" applyBorder="1" applyFont="1"/>
    <xf borderId="16" fillId="4" fontId="2" numFmtId="0" xfId="0" applyAlignment="1" applyBorder="1" applyFont="1">
      <alignment readingOrder="0" vertical="center"/>
    </xf>
    <xf borderId="6" fillId="4" fontId="12" numFmtId="0" xfId="0" applyBorder="1" applyFont="1"/>
    <xf borderId="6" fillId="4" fontId="2" numFmtId="165" xfId="0" applyAlignment="1" applyBorder="1" applyFont="1" applyNumberFormat="1">
      <alignment horizontal="center" readingOrder="0" vertical="center"/>
    </xf>
    <xf borderId="6" fillId="4" fontId="2" numFmtId="164" xfId="0" applyAlignment="1" applyBorder="1" applyFont="1" applyNumberFormat="1">
      <alignment horizontal="center" readingOrder="0" vertical="center"/>
    </xf>
    <xf borderId="6" fillId="4" fontId="7" numFmtId="164" xfId="0" applyAlignment="1" applyBorder="1" applyFont="1" applyNumberFormat="1">
      <alignment horizontal="right" readingOrder="0" vertical="center"/>
    </xf>
    <xf borderId="16" fillId="4" fontId="2" numFmtId="0" xfId="0" applyAlignment="1" applyBorder="1" applyFont="1">
      <alignment horizontal="right" vertical="center"/>
    </xf>
    <xf borderId="7" fillId="4" fontId="12" numFmtId="0" xfId="0" applyBorder="1" applyFont="1"/>
    <xf borderId="17" fillId="4" fontId="2" numFmtId="0" xfId="0" applyAlignment="1" applyBorder="1" applyFont="1">
      <alignment horizontal="right" vertical="center"/>
    </xf>
    <xf borderId="18" fillId="4" fontId="2" numFmtId="164" xfId="0" applyAlignment="1" applyBorder="1" applyFont="1" applyNumberFormat="1">
      <alignment readingOrder="0" vertical="center"/>
    </xf>
    <xf borderId="18" fillId="4" fontId="12" numFmtId="0" xfId="0" applyBorder="1" applyFont="1"/>
    <xf borderId="11" fillId="4" fontId="12" numFmtId="0" xfId="0" applyBorder="1" applyFont="1"/>
    <xf borderId="5" fillId="3" fontId="2" numFmtId="164" xfId="0" applyAlignment="1" applyBorder="1" applyFont="1" applyNumberFormat="1">
      <alignment vertical="center"/>
    </xf>
    <xf borderId="5" fillId="4" fontId="2" numFmtId="164" xfId="0" applyAlignment="1" applyBorder="1" applyFont="1" applyNumberFormat="1">
      <alignment vertical="center"/>
    </xf>
    <xf borderId="18" fillId="5" fontId="7" numFmtId="0" xfId="0" applyAlignment="1" applyBorder="1" applyFont="1">
      <alignment horizontal="center" readingOrder="0" vertical="center"/>
    </xf>
    <xf borderId="60" fillId="5" fontId="1" numFmtId="0" xfId="0" applyAlignment="1" applyBorder="1" applyFont="1">
      <alignment horizontal="left" readingOrder="0" vertical="center"/>
    </xf>
    <xf borderId="61" fillId="5" fontId="1" numFmtId="0" xfId="0" applyAlignment="1" applyBorder="1" applyFont="1">
      <alignment horizontal="left" readingOrder="0" vertical="center"/>
    </xf>
    <xf borderId="61" fillId="5" fontId="12" numFmtId="0" xfId="0" applyBorder="1" applyFont="1"/>
    <xf borderId="61" fillId="5" fontId="2" numFmtId="164" xfId="0" applyAlignment="1" applyBorder="1" applyFont="1" applyNumberFormat="1">
      <alignment vertical="center"/>
    </xf>
    <xf borderId="62" fillId="5" fontId="12" numFmtId="0" xfId="0" applyBorder="1" applyFont="1"/>
    <xf borderId="6" fillId="22" fontId="12" numFmtId="0" xfId="0" applyBorder="1" applyFont="1"/>
    <xf borderId="7" fillId="22" fontId="1" numFmtId="164" xfId="0" applyAlignment="1" applyBorder="1" applyFont="1" applyNumberFormat="1">
      <alignment readingOrder="0" vertical="center"/>
    </xf>
    <xf borderId="11" fillId="5" fontId="12" numFmtId="0" xfId="0" applyBorder="1" applyFont="1"/>
    <xf borderId="20" fillId="25" fontId="76" numFmtId="0" xfId="0" applyAlignment="1" applyBorder="1" applyFont="1">
      <alignment horizontal="center" readingOrder="0" vertical="center"/>
    </xf>
    <xf borderId="21" fillId="25" fontId="58" numFmtId="0" xfId="0" applyAlignment="1" applyBorder="1" applyFont="1">
      <alignment horizontal="right" readingOrder="0" vertical="center"/>
    </xf>
    <xf borderId="22" fillId="25" fontId="77" numFmtId="165" xfId="0" applyAlignment="1" applyBorder="1" applyFont="1" applyNumberFormat="1">
      <alignment horizontal="center" readingOrder="0" vertical="center"/>
    </xf>
    <xf borderId="17" fillId="27" fontId="1" numFmtId="0" xfId="0" applyAlignment="1" applyBorder="1" applyFill="1" applyFont="1">
      <alignment horizontal="right" readingOrder="0" vertical="center"/>
    </xf>
    <xf borderId="18" fillId="27" fontId="2" numFmtId="164" xfId="0" applyAlignment="1" applyBorder="1" applyFont="1" applyNumberFormat="1">
      <alignment vertical="center"/>
    </xf>
    <xf borderId="18" fillId="27" fontId="1" numFmtId="0" xfId="0" applyAlignment="1" applyBorder="1" applyFont="1">
      <alignment horizontal="right" readingOrder="0" vertical="center"/>
    </xf>
    <xf borderId="11" fillId="27" fontId="2" numFmtId="164" xfId="0" applyAlignment="1" applyBorder="1" applyFont="1" applyNumberFormat="1">
      <alignment vertical="center"/>
    </xf>
    <xf borderId="0" fillId="0" fontId="78" numFmtId="0" xfId="0" applyAlignment="1" applyFont="1">
      <alignment horizontal="center" readingOrder="0" vertical="center"/>
    </xf>
    <xf borderId="17" fillId="3" fontId="2" numFmtId="0" xfId="0" applyAlignment="1" applyBorder="1" applyFont="1">
      <alignment horizontal="right" vertical="center"/>
    </xf>
    <xf borderId="18" fillId="3" fontId="2" numFmtId="164" xfId="0" applyAlignment="1" applyBorder="1" applyFont="1" applyNumberFormat="1">
      <alignment readingOrder="0" vertical="center"/>
    </xf>
    <xf borderId="11" fillId="3" fontId="12" numFmtId="0" xfId="0" applyBorder="1" applyFont="1"/>
    <xf borderId="11" fillId="23" fontId="1" numFmtId="164" xfId="0" applyAlignment="1" applyBorder="1" applyFont="1" applyNumberFormat="1">
      <alignment readingOrder="0" vertical="center"/>
    </xf>
    <xf borderId="6" fillId="4" fontId="2" numFmtId="170" xfId="0" applyAlignment="1" applyBorder="1" applyFont="1" applyNumberFormat="1">
      <alignment horizontal="center" readingOrder="0" vertical="center"/>
    </xf>
    <xf borderId="6" fillId="3" fontId="79" numFmtId="0" xfId="0" applyAlignment="1" applyBorder="1" applyFont="1">
      <alignment readingOrder="0" vertical="center"/>
    </xf>
    <xf borderId="66" fillId="28" fontId="80" numFmtId="0" xfId="0" applyAlignment="1" applyBorder="1" applyFill="1" applyFont="1">
      <alignment horizontal="right" readingOrder="0" vertical="center"/>
    </xf>
    <xf borderId="69" fillId="28" fontId="81" numFmtId="164" xfId="0" applyAlignment="1" applyBorder="1" applyFont="1" applyNumberFormat="1">
      <alignment readingOrder="0" vertical="center"/>
    </xf>
    <xf borderId="6" fillId="4" fontId="2" numFmtId="166" xfId="0" applyAlignment="1" applyBorder="1" applyFont="1" applyNumberFormat="1">
      <alignment horizontal="center" readingOrder="0" vertical="center"/>
    </xf>
    <xf borderId="5" fillId="4" fontId="7" numFmtId="0" xfId="0" applyAlignment="1" applyBorder="1" applyFont="1">
      <alignment readingOrder="0" vertical="bottom"/>
    </xf>
    <xf borderId="5" fillId="4" fontId="12" numFmtId="0" xfId="0" applyBorder="1" applyFont="1"/>
    <xf borderId="5" fillId="3" fontId="7" numFmtId="0" xfId="0" applyAlignment="1" applyBorder="1" applyFont="1">
      <alignment readingOrder="0" vertical="bottom"/>
    </xf>
    <xf borderId="5" fillId="3" fontId="12" numFmtId="0" xfId="0" applyBorder="1" applyFont="1"/>
    <xf borderId="0" fillId="4" fontId="2" numFmtId="0" xfId="0" applyAlignment="1" applyFont="1">
      <alignment readingOrder="0"/>
    </xf>
    <xf borderId="0" fillId="4" fontId="2" numFmtId="166" xfId="0" applyAlignment="1" applyFont="1" applyNumberFormat="1">
      <alignment readingOrder="0"/>
    </xf>
    <xf borderId="6" fillId="4" fontId="2" numFmtId="167" xfId="0" applyAlignment="1" applyBorder="1" applyFont="1" applyNumberFormat="1">
      <alignment horizontal="center" readingOrder="0" vertical="center"/>
    </xf>
    <xf borderId="6" fillId="3" fontId="2" numFmtId="167" xfId="0" applyAlignment="1" applyBorder="1" applyFont="1" applyNumberFormat="1">
      <alignment horizontal="center" readingOrder="0" vertical="center"/>
    </xf>
    <xf borderId="91" fillId="2" fontId="21" numFmtId="0" xfId="0" applyAlignment="1" applyBorder="1" applyFont="1">
      <alignment horizontal="center" readingOrder="0" vertical="center"/>
    </xf>
    <xf borderId="92" fillId="2" fontId="12" numFmtId="0" xfId="0" applyBorder="1" applyFont="1"/>
    <xf borderId="22" fillId="2" fontId="1" numFmtId="164" xfId="0" applyAlignment="1" applyBorder="1" applyFont="1" applyNumberFormat="1">
      <alignment horizontal="center" readingOrder="0" vertical="center"/>
    </xf>
    <xf borderId="93" fillId="3" fontId="19" numFmtId="0" xfId="0" applyAlignment="1" applyBorder="1" applyFont="1">
      <alignment horizontal="center" readingOrder="0" vertical="center"/>
    </xf>
    <xf borderId="94" fillId="3" fontId="19" numFmtId="0" xfId="0" applyAlignment="1" applyBorder="1" applyFont="1">
      <alignment readingOrder="0" vertical="center"/>
    </xf>
    <xf borderId="95" fillId="4" fontId="19" numFmtId="0" xfId="0" applyAlignment="1" applyBorder="1" applyFont="1">
      <alignment horizontal="center" readingOrder="0" vertical="center"/>
    </xf>
    <xf borderId="96" fillId="4" fontId="19" numFmtId="0" xfId="0" applyAlignment="1" applyBorder="1" applyFont="1">
      <alignment readingOrder="0" vertical="center"/>
    </xf>
    <xf borderId="7" fillId="4" fontId="2" numFmtId="164" xfId="0" applyAlignment="1" applyBorder="1" applyFont="1" applyNumberFormat="1">
      <alignment readingOrder="0" vertical="center"/>
    </xf>
    <xf borderId="95" fillId="3" fontId="19" numFmtId="0" xfId="0" applyAlignment="1" applyBorder="1" applyFont="1">
      <alignment horizontal="center" readingOrder="0" vertical="center"/>
    </xf>
    <xf borderId="96" fillId="3" fontId="19" numFmtId="0" xfId="0" applyAlignment="1" applyBorder="1" applyFont="1">
      <alignment readingOrder="0" vertical="center"/>
    </xf>
    <xf borderId="96" fillId="4" fontId="19" numFmtId="0" xfId="0" applyAlignment="1" applyBorder="1" applyFont="1">
      <alignment readingOrder="0" vertical="center"/>
    </xf>
    <xf borderId="97" fillId="3" fontId="19" numFmtId="0" xfId="0" applyAlignment="1" applyBorder="1" applyFont="1">
      <alignment horizontal="center" readingOrder="0" vertical="center"/>
    </xf>
    <xf borderId="98" fillId="3" fontId="19" numFmtId="0" xfId="0" applyAlignment="1" applyBorder="1" applyFont="1">
      <alignment readingOrder="0" vertical="center"/>
    </xf>
    <xf borderId="93" fillId="4" fontId="19" numFmtId="0" xfId="0" applyAlignment="1" applyBorder="1" applyFont="1">
      <alignment horizontal="center" readingOrder="0" vertical="center"/>
    </xf>
    <xf borderId="94" fillId="4" fontId="19" numFmtId="0" xfId="0" applyAlignment="1" applyBorder="1" applyFont="1">
      <alignment readingOrder="0" vertical="center"/>
    </xf>
    <xf borderId="6" fillId="4" fontId="7" numFmtId="164" xfId="0" applyAlignment="1" applyBorder="1" applyFont="1" applyNumberFormat="1">
      <alignment horizontal="right"/>
    </xf>
    <xf borderId="6" fillId="3" fontId="7" numFmtId="164" xfId="0" applyAlignment="1" applyBorder="1" applyFont="1" applyNumberFormat="1">
      <alignment horizontal="right"/>
    </xf>
    <xf borderId="60" fillId="5" fontId="11" numFmtId="0" xfId="0" applyAlignment="1" applyBorder="1" applyFont="1">
      <alignment vertical="center"/>
    </xf>
    <xf borderId="61" fillId="5" fontId="1" numFmtId="0" xfId="0" applyAlignment="1" applyBorder="1" applyFont="1">
      <alignment horizontal="right" readingOrder="0" vertical="center"/>
    </xf>
    <xf borderId="19" fillId="22" fontId="2" numFmtId="0" xfId="0" applyAlignment="1" applyBorder="1" applyFont="1">
      <alignment readingOrder="0" vertical="center"/>
    </xf>
    <xf borderId="10" fillId="22" fontId="2" numFmtId="164" xfId="0" applyAlignment="1" applyBorder="1" applyFont="1" applyNumberFormat="1">
      <alignment readingOrder="0" vertical="center"/>
    </xf>
    <xf borderId="47" fillId="22" fontId="1" numFmtId="164" xfId="0" applyAlignment="1" applyBorder="1" applyFont="1" applyNumberFormat="1">
      <alignment readingOrder="0" vertical="center"/>
    </xf>
    <xf borderId="66" fillId="23" fontId="1" numFmtId="10" xfId="0" applyAlignment="1" applyBorder="1" applyFont="1" applyNumberFormat="1">
      <alignment horizontal="center" readingOrder="0" vertical="center"/>
    </xf>
    <xf borderId="67" fillId="23" fontId="1" numFmtId="0" xfId="0" applyAlignment="1" applyBorder="1" applyFont="1">
      <alignment horizontal="right" readingOrder="0" vertical="center"/>
    </xf>
    <xf borderId="69" fillId="23" fontId="2" numFmtId="164" xfId="0" applyAlignment="1" applyBorder="1" applyFont="1" applyNumberFormat="1">
      <alignment readingOrder="0" vertical="center"/>
    </xf>
    <xf borderId="6" fillId="3" fontId="2" numFmtId="166" xfId="0" applyAlignment="1" applyBorder="1" applyFont="1" applyNumberFormat="1">
      <alignment horizontal="center" readingOrder="0" vertical="center"/>
    </xf>
    <xf borderId="20" fillId="2" fontId="60" numFmtId="164" xfId="0" applyAlignment="1" applyBorder="1" applyFont="1" applyNumberFormat="1">
      <alignment horizontal="center" readingOrder="0" vertical="center"/>
    </xf>
    <xf borderId="0" fillId="0" fontId="2" numFmtId="166" xfId="0" applyAlignment="1" applyFont="1" applyNumberFormat="1">
      <alignment readingOrder="0" vertical="center"/>
    </xf>
    <xf borderId="0" fillId="0" fontId="43" numFmtId="0" xfId="0" applyAlignment="1" applyFont="1">
      <alignment vertical="center"/>
    </xf>
    <xf borderId="0" fillId="0" fontId="43" numFmtId="164" xfId="0" applyAlignment="1" applyFont="1" applyNumberFormat="1">
      <alignment vertical="center"/>
    </xf>
    <xf borderId="20" fillId="2" fontId="44" numFmtId="164" xfId="0" applyAlignment="1" applyBorder="1" applyFont="1" applyNumberFormat="1">
      <alignment horizontal="center" readingOrder="0" vertical="center"/>
    </xf>
    <xf borderId="21" fillId="2" fontId="44" numFmtId="164" xfId="0" applyAlignment="1" applyBorder="1" applyFont="1" applyNumberFormat="1">
      <alignment horizontal="center" readingOrder="0" vertical="center"/>
    </xf>
    <xf borderId="31" fillId="2" fontId="44" numFmtId="164" xfId="0" applyAlignment="1" applyBorder="1" applyFont="1" applyNumberFormat="1">
      <alignment horizontal="right" readingOrder="0" vertical="center"/>
    </xf>
    <xf borderId="44" fillId="2" fontId="42" numFmtId="0" xfId="0" applyAlignment="1" applyBorder="1" applyFont="1">
      <alignment horizontal="center" readingOrder="0" vertical="center"/>
    </xf>
    <xf borderId="16" fillId="3" fontId="42" numFmtId="0" xfId="0" applyAlignment="1" applyBorder="1" applyFont="1">
      <alignment horizontal="center" readingOrder="0" vertical="center"/>
    </xf>
    <xf borderId="6" fillId="3" fontId="42" numFmtId="0" xfId="0" applyAlignment="1" applyBorder="1" applyFont="1">
      <alignment horizontal="center" readingOrder="0" vertical="center"/>
    </xf>
    <xf borderId="7" fillId="3" fontId="42" numFmtId="0" xfId="0" applyAlignment="1" applyBorder="1" applyFont="1">
      <alignment horizontal="center" readingOrder="0" vertical="center"/>
    </xf>
    <xf borderId="16" fillId="3" fontId="43" numFmtId="0" xfId="0" applyAlignment="1" applyBorder="1" applyFont="1">
      <alignment horizontal="right" vertical="center"/>
    </xf>
    <xf borderId="6" fillId="3" fontId="43" numFmtId="164" xfId="0" applyAlignment="1" applyBorder="1" applyFont="1" applyNumberFormat="1">
      <alignment readingOrder="0" vertical="center"/>
    </xf>
    <xf borderId="16" fillId="4" fontId="43" numFmtId="0" xfId="0" applyAlignment="1" applyBorder="1" applyFont="1">
      <alignment readingOrder="0" vertical="center"/>
    </xf>
    <xf borderId="6" fillId="4" fontId="43" numFmtId="0" xfId="0" applyAlignment="1" applyBorder="1" applyFont="1">
      <alignment horizontal="left" readingOrder="0" vertical="center"/>
    </xf>
    <xf borderId="6" fillId="4" fontId="43" numFmtId="166" xfId="0" applyAlignment="1" applyBorder="1" applyFont="1" applyNumberFormat="1">
      <alignment horizontal="center" readingOrder="0" vertical="center"/>
    </xf>
    <xf borderId="6" fillId="4" fontId="43" numFmtId="164" xfId="0" applyAlignment="1" applyBorder="1" applyFont="1" applyNumberFormat="1">
      <alignment horizontal="center" readingOrder="0" vertical="center"/>
    </xf>
    <xf borderId="6" fillId="4" fontId="45" numFmtId="164" xfId="0" applyAlignment="1" applyBorder="1" applyFont="1" applyNumberFormat="1">
      <alignment horizontal="right" readingOrder="0" vertical="center"/>
    </xf>
    <xf borderId="7" fillId="4" fontId="43" numFmtId="164" xfId="0" applyAlignment="1" applyBorder="1" applyFont="1" applyNumberFormat="1">
      <alignment vertical="center"/>
    </xf>
    <xf borderId="16" fillId="4" fontId="43" numFmtId="0" xfId="0" applyAlignment="1" applyBorder="1" applyFont="1">
      <alignment horizontal="right" vertical="center"/>
    </xf>
    <xf borderId="6" fillId="4" fontId="43" numFmtId="164" xfId="0" applyAlignment="1" applyBorder="1" applyFont="1" applyNumberFormat="1">
      <alignment readingOrder="0" vertical="center"/>
    </xf>
    <xf borderId="16" fillId="3" fontId="43" numFmtId="0" xfId="0" applyAlignment="1" applyBorder="1" applyFont="1">
      <alignment readingOrder="0" vertical="center"/>
    </xf>
    <xf borderId="6" fillId="3" fontId="43" numFmtId="0" xfId="0" applyAlignment="1" applyBorder="1" applyFont="1">
      <alignment horizontal="left" readingOrder="0" vertical="center"/>
    </xf>
    <xf borderId="6" fillId="3" fontId="43" numFmtId="166" xfId="0" applyAlignment="1" applyBorder="1" applyFont="1" applyNumberFormat="1">
      <alignment horizontal="center" readingOrder="0" vertical="center"/>
    </xf>
    <xf borderId="6" fillId="3" fontId="43" numFmtId="164" xfId="0" applyAlignment="1" applyBorder="1" applyFont="1" applyNumberFormat="1">
      <alignment horizontal="center" readingOrder="0" vertical="center"/>
    </xf>
    <xf borderId="6" fillId="3" fontId="45" numFmtId="164" xfId="0" applyAlignment="1" applyBorder="1" applyFont="1" applyNumberFormat="1">
      <alignment horizontal="right" readingOrder="0" vertical="center"/>
    </xf>
    <xf borderId="7" fillId="3" fontId="43" numFmtId="164" xfId="0" applyAlignment="1" applyBorder="1" applyFont="1" applyNumberFormat="1">
      <alignment vertical="center"/>
    </xf>
    <xf borderId="6" fillId="4" fontId="43" numFmtId="167" xfId="0" applyAlignment="1" applyBorder="1" applyFont="1" applyNumberFormat="1">
      <alignment horizontal="center" readingOrder="0" vertical="center"/>
    </xf>
    <xf borderId="6" fillId="3" fontId="43" numFmtId="167" xfId="0" applyAlignment="1" applyBorder="1" applyFont="1" applyNumberFormat="1">
      <alignment horizontal="center" readingOrder="0" vertical="center"/>
    </xf>
    <xf borderId="6" fillId="3" fontId="43" numFmtId="0" xfId="0" applyAlignment="1" applyBorder="1" applyFont="1">
      <alignment readingOrder="0" vertical="center"/>
    </xf>
    <xf borderId="6" fillId="4" fontId="43" numFmtId="0" xfId="0" applyAlignment="1" applyBorder="1" applyFont="1">
      <alignment readingOrder="0" vertical="center"/>
    </xf>
    <xf borderId="17" fillId="4" fontId="43" numFmtId="0" xfId="0" applyAlignment="1" applyBorder="1" applyFont="1">
      <alignment horizontal="right" vertical="center"/>
    </xf>
    <xf borderId="18" fillId="4" fontId="43" numFmtId="164" xfId="0" applyAlignment="1" applyBorder="1" applyFont="1" applyNumberFormat="1">
      <alignment readingOrder="0" vertical="center"/>
    </xf>
    <xf borderId="20" fillId="2" fontId="42" numFmtId="0" xfId="0" applyAlignment="1" applyBorder="1" applyFont="1">
      <alignment horizontal="center" readingOrder="0" vertical="center"/>
    </xf>
    <xf borderId="21" fillId="2" fontId="42" numFmtId="0" xfId="0" applyAlignment="1" applyBorder="1" applyFont="1">
      <alignment horizontal="center" readingOrder="0" vertical="center"/>
    </xf>
    <xf borderId="22" fillId="2" fontId="42" numFmtId="0" xfId="0" applyAlignment="1" applyBorder="1" applyFont="1">
      <alignment horizontal="center" readingOrder="0" vertical="center"/>
    </xf>
    <xf borderId="16" fillId="3" fontId="43" numFmtId="0" xfId="0" applyAlignment="1" applyBorder="1" applyFont="1">
      <alignment horizontal="center" vertical="center"/>
    </xf>
    <xf borderId="6" fillId="3" fontId="43" numFmtId="164" xfId="0" applyAlignment="1" applyBorder="1" applyFont="1" applyNumberFormat="1">
      <alignment vertical="center"/>
    </xf>
    <xf borderId="15" fillId="3" fontId="43" numFmtId="164" xfId="0" applyAlignment="1" applyBorder="1" applyFont="1" applyNumberFormat="1">
      <alignment vertical="center"/>
    </xf>
    <xf borderId="16" fillId="4" fontId="43" numFmtId="0" xfId="0" applyAlignment="1" applyBorder="1" applyFont="1">
      <alignment horizontal="center" vertical="center"/>
    </xf>
    <xf borderId="6" fillId="4" fontId="43" numFmtId="164" xfId="0" applyAlignment="1" applyBorder="1" applyFont="1" applyNumberFormat="1">
      <alignment vertical="center"/>
    </xf>
    <xf borderId="15" fillId="4" fontId="43" numFmtId="164" xfId="0" applyAlignment="1" applyBorder="1" applyFont="1" applyNumberFormat="1">
      <alignment vertical="center"/>
    </xf>
    <xf borderId="17" fillId="5" fontId="44" numFmtId="0" xfId="0" applyAlignment="1" applyBorder="1" applyFont="1">
      <alignment horizontal="center" vertical="center"/>
    </xf>
    <xf borderId="11" fillId="5" fontId="45" numFmtId="0" xfId="0" applyAlignment="1" applyBorder="1" applyFont="1">
      <alignment horizontal="center" readingOrder="0" vertical="center"/>
    </xf>
    <xf borderId="0" fillId="0" fontId="43" numFmtId="0" xfId="0" applyFont="1"/>
    <xf borderId="52" fillId="3" fontId="43" numFmtId="164" xfId="0" applyAlignment="1" applyBorder="1" applyFont="1" applyNumberFormat="1">
      <alignment readingOrder="0" vertical="center"/>
    </xf>
    <xf borderId="13" fillId="3" fontId="43" numFmtId="164" xfId="0" applyAlignment="1" applyBorder="1" applyFont="1" applyNumberFormat="1">
      <alignment readingOrder="0" vertical="center"/>
    </xf>
    <xf borderId="7" fillId="3" fontId="43" numFmtId="164" xfId="0" applyAlignment="1" applyBorder="1" applyFont="1" applyNumberFormat="1">
      <alignment readingOrder="0" vertical="center"/>
    </xf>
    <xf borderId="52" fillId="4" fontId="43" numFmtId="164" xfId="0" applyAlignment="1" applyBorder="1" applyFont="1" applyNumberFormat="1">
      <alignment readingOrder="0" vertical="center"/>
    </xf>
    <xf borderId="13" fillId="4" fontId="43" numFmtId="164" xfId="0" applyAlignment="1" applyBorder="1" applyFont="1" applyNumberFormat="1">
      <alignment readingOrder="0" vertical="center"/>
    </xf>
    <xf borderId="7" fillId="4" fontId="43" numFmtId="164" xfId="0" applyAlignment="1" applyBorder="1" applyFont="1" applyNumberFormat="1">
      <alignment readingOrder="0" vertical="center"/>
    </xf>
    <xf borderId="60" fillId="5" fontId="42" numFmtId="0" xfId="0" applyAlignment="1" applyBorder="1" applyFont="1">
      <alignment horizontal="left" readingOrder="0" vertical="center"/>
    </xf>
    <xf borderId="61" fillId="5" fontId="42" numFmtId="0" xfId="0" applyAlignment="1" applyBorder="1" applyFont="1">
      <alignment horizontal="left" readingOrder="0" vertical="center"/>
    </xf>
    <xf borderId="61" fillId="5" fontId="42" numFmtId="0" xfId="0" applyAlignment="1" applyBorder="1" applyFont="1">
      <alignment horizontal="right" readingOrder="0" vertical="center"/>
    </xf>
    <xf borderId="61" fillId="5" fontId="43" numFmtId="164" xfId="0" applyAlignment="1" applyBorder="1" applyFont="1" applyNumberFormat="1">
      <alignment vertical="center"/>
    </xf>
    <xf borderId="17" fillId="5" fontId="42" numFmtId="164" xfId="0" applyAlignment="1" applyBorder="1" applyFont="1" applyNumberFormat="1">
      <alignment horizontal="right" readingOrder="0" vertical="center"/>
    </xf>
    <xf borderId="99" fillId="5" fontId="12" numFmtId="0" xfId="0" applyBorder="1" applyFont="1"/>
    <xf borderId="11" fillId="5" fontId="43" numFmtId="164" xfId="0" applyAlignment="1" applyBorder="1" applyFont="1" applyNumberFormat="1">
      <alignment readingOrder="0" vertical="center"/>
    </xf>
    <xf borderId="0" fillId="0" fontId="42" numFmtId="0" xfId="0" applyAlignment="1" applyFont="1">
      <alignment horizontal="center" readingOrder="0" vertical="center"/>
    </xf>
    <xf borderId="0" fillId="0" fontId="42" numFmtId="164" xfId="0" applyAlignment="1" applyFont="1" applyNumberFormat="1">
      <alignment horizontal="center" readingOrder="0" vertical="center"/>
    </xf>
    <xf borderId="0" fillId="0" fontId="42" numFmtId="0" xfId="0" applyAlignment="1" applyFont="1">
      <alignment horizontal="right" readingOrder="0" vertical="center"/>
    </xf>
    <xf borderId="0" fillId="0" fontId="42" numFmtId="164" xfId="0" applyAlignment="1" applyFont="1" applyNumberFormat="1">
      <alignment horizontal="right" readingOrder="0" vertical="center"/>
    </xf>
    <xf borderId="0" fillId="0" fontId="43" numFmtId="170" xfId="0" applyAlignment="1" applyFont="1" applyNumberFormat="1">
      <alignment readingOrder="0" vertical="center"/>
    </xf>
    <xf borderId="0" fillId="0" fontId="82" numFmtId="0" xfId="0" applyAlignment="1" applyFont="1">
      <alignment horizontal="right" readingOrder="0" vertical="center"/>
    </xf>
    <xf borderId="0" fillId="0" fontId="43" numFmtId="0" xfId="0" applyAlignment="1" applyFont="1">
      <alignment horizontal="left" readingOrder="0" vertical="center"/>
    </xf>
    <xf borderId="0" fillId="0" fontId="43" numFmtId="0" xfId="0" applyAlignment="1" applyFont="1">
      <alignment readingOrder="0" vertical="center"/>
    </xf>
    <xf borderId="12" fillId="19" fontId="42" numFmtId="0" xfId="0" applyAlignment="1" applyBorder="1" applyFont="1">
      <alignment horizontal="center" readingOrder="0" vertical="center"/>
    </xf>
    <xf borderId="2" fillId="19" fontId="42" numFmtId="0" xfId="0" applyAlignment="1" applyBorder="1" applyFont="1">
      <alignment horizontal="center" readingOrder="0" vertical="center"/>
    </xf>
    <xf borderId="2" fillId="19" fontId="42" numFmtId="167" xfId="0" applyAlignment="1" applyBorder="1" applyFont="1" applyNumberFormat="1">
      <alignment horizontal="center" readingOrder="0" vertical="center"/>
    </xf>
    <xf borderId="2" fillId="19" fontId="42" numFmtId="167" xfId="0" applyAlignment="1" applyBorder="1" applyFont="1" applyNumberFormat="1">
      <alignment horizontal="center" readingOrder="0" vertical="center"/>
    </xf>
    <xf borderId="2" fillId="19" fontId="42" numFmtId="164" xfId="0" applyAlignment="1" applyBorder="1" applyFont="1" applyNumberFormat="1">
      <alignment horizontal="center" readingOrder="0" vertical="center"/>
    </xf>
    <xf borderId="2" fillId="19" fontId="42" numFmtId="164" xfId="0" applyAlignment="1" applyBorder="1" applyFont="1" applyNumberFormat="1">
      <alignment horizontal="center" vertical="center"/>
    </xf>
    <xf borderId="3" fillId="19" fontId="42" numFmtId="164" xfId="0" applyAlignment="1" applyBorder="1" applyFont="1" applyNumberFormat="1">
      <alignment horizontal="center" vertical="center"/>
    </xf>
    <xf borderId="0" fillId="0" fontId="43" numFmtId="0" xfId="0" applyAlignment="1" applyFont="1">
      <alignment readingOrder="0" vertical="center"/>
    </xf>
    <xf borderId="0" fillId="0" fontId="42" numFmtId="0" xfId="0" applyAlignment="1" applyFont="1">
      <alignment readingOrder="0" vertical="center"/>
    </xf>
    <xf borderId="0" fillId="0" fontId="42" numFmtId="165" xfId="0" applyAlignment="1" applyFont="1" applyNumberFormat="1">
      <alignment readingOrder="0" vertical="center"/>
    </xf>
    <xf borderId="0" fillId="0" fontId="42" numFmtId="167" xfId="0" applyAlignment="1" applyFont="1" applyNumberFormat="1">
      <alignment readingOrder="0" vertical="center"/>
    </xf>
    <xf borderId="0" fillId="0" fontId="42" numFmtId="167" xfId="0" applyAlignment="1" applyFont="1" applyNumberFormat="1">
      <alignment readingOrder="0" vertical="center"/>
    </xf>
    <xf borderId="0" fillId="0" fontId="42" numFmtId="164" xfId="0" applyAlignment="1" applyFont="1" applyNumberFormat="1">
      <alignment readingOrder="0" vertical="center"/>
    </xf>
    <xf borderId="0" fillId="0" fontId="42" numFmtId="0" xfId="0" applyAlignment="1" applyFont="1">
      <alignment horizontal="center" readingOrder="0" vertical="center"/>
    </xf>
    <xf borderId="0" fillId="0" fontId="42" numFmtId="164" xfId="0" applyAlignment="1" applyFont="1" applyNumberFormat="1">
      <alignment vertical="center"/>
    </xf>
    <xf borderId="0" fillId="0" fontId="43" numFmtId="164" xfId="0" applyAlignment="1" applyFont="1" applyNumberFormat="1">
      <alignment vertical="center"/>
    </xf>
    <xf borderId="12" fillId="19" fontId="83" numFmtId="0" xfId="0" applyAlignment="1" applyBorder="1" applyFont="1">
      <alignment horizontal="center" readingOrder="0" vertical="center"/>
    </xf>
    <xf borderId="12" fillId="8" fontId="43" numFmtId="0" xfId="0" applyAlignment="1" applyBorder="1" applyFont="1">
      <alignment readingOrder="0" vertical="center"/>
    </xf>
    <xf borderId="2" fillId="8" fontId="42" numFmtId="0" xfId="0" applyAlignment="1" applyBorder="1" applyFont="1">
      <alignment readingOrder="0" vertical="center"/>
    </xf>
    <xf borderId="2" fillId="8" fontId="42" numFmtId="165" xfId="0" applyAlignment="1" applyBorder="1" applyFont="1" applyNumberFormat="1">
      <alignment readingOrder="0" vertical="center"/>
    </xf>
    <xf borderId="2" fillId="8" fontId="42" numFmtId="167" xfId="0" applyAlignment="1" applyBorder="1" applyFont="1" applyNumberFormat="1">
      <alignment readingOrder="0" vertical="center"/>
    </xf>
    <xf borderId="2" fillId="8" fontId="42" numFmtId="167" xfId="0" applyAlignment="1" applyBorder="1" applyFont="1" applyNumberFormat="1">
      <alignment readingOrder="0" vertical="center"/>
    </xf>
    <xf borderId="2" fillId="8" fontId="42" numFmtId="164" xfId="0" applyAlignment="1" applyBorder="1" applyFont="1" applyNumberFormat="1">
      <alignment readingOrder="0" vertical="center"/>
    </xf>
    <xf borderId="2" fillId="8" fontId="42" numFmtId="0" xfId="0" applyAlignment="1" applyBorder="1" applyFont="1">
      <alignment horizontal="center" readingOrder="0" vertical="center"/>
    </xf>
    <xf borderId="2" fillId="8" fontId="42" numFmtId="164" xfId="0" applyAlignment="1" applyBorder="1" applyFont="1" applyNumberFormat="1">
      <alignment vertical="center"/>
    </xf>
    <xf borderId="3" fillId="8" fontId="43" numFmtId="164" xfId="0" applyAlignment="1" applyBorder="1" applyFont="1" applyNumberFormat="1">
      <alignment vertical="center"/>
    </xf>
    <xf borderId="14" fillId="3" fontId="84" numFmtId="0" xfId="0" applyAlignment="1" applyBorder="1" applyFont="1">
      <alignment readingOrder="0" vertical="center"/>
    </xf>
    <xf borderId="6" fillId="3" fontId="45" numFmtId="164" xfId="0" applyAlignment="1" applyBorder="1" applyFont="1" applyNumberFormat="1">
      <alignment horizontal="center" readingOrder="0" vertical="center"/>
    </xf>
    <xf borderId="5" fillId="3" fontId="43" numFmtId="0" xfId="0" applyAlignment="1" applyBorder="1" applyFont="1">
      <alignment horizontal="center" readingOrder="0" vertical="center"/>
    </xf>
    <xf borderId="6" fillId="3" fontId="43" numFmtId="167" xfId="0" applyAlignment="1" applyBorder="1" applyFont="1" applyNumberFormat="1">
      <alignment horizontal="center" readingOrder="0" vertical="center"/>
    </xf>
    <xf borderId="6" fillId="3" fontId="43" numFmtId="0" xfId="0" applyAlignment="1" applyBorder="1" applyFont="1">
      <alignment horizontal="center" readingOrder="0" vertical="center"/>
    </xf>
    <xf borderId="16" fillId="9" fontId="84" numFmtId="0" xfId="0" applyAlignment="1" applyBorder="1" applyFont="1">
      <alignment readingOrder="0" vertical="center"/>
    </xf>
    <xf borderId="6" fillId="9" fontId="45" numFmtId="164" xfId="0" applyAlignment="1" applyBorder="1" applyFont="1" applyNumberFormat="1">
      <alignment horizontal="center" readingOrder="0" vertical="center"/>
    </xf>
    <xf borderId="6" fillId="9" fontId="43" numFmtId="0" xfId="0" applyAlignment="1" applyBorder="1" applyFont="1">
      <alignment horizontal="center" readingOrder="0" vertical="center"/>
    </xf>
    <xf borderId="6" fillId="9" fontId="43" numFmtId="167" xfId="0" applyAlignment="1" applyBorder="1" applyFont="1" applyNumberFormat="1">
      <alignment horizontal="center" readingOrder="0" vertical="center"/>
    </xf>
    <xf borderId="6" fillId="9" fontId="43" numFmtId="167" xfId="0" applyAlignment="1" applyBorder="1" applyFont="1" applyNumberFormat="1">
      <alignment horizontal="center" readingOrder="0" vertical="center"/>
    </xf>
    <xf borderId="6" fillId="9" fontId="45" numFmtId="164" xfId="0" applyAlignment="1" applyBorder="1" applyFont="1" applyNumberFormat="1">
      <alignment horizontal="right" readingOrder="0" vertical="center"/>
    </xf>
    <xf borderId="6" fillId="9" fontId="43" numFmtId="164" xfId="0" applyAlignment="1" applyBorder="1" applyFont="1" applyNumberFormat="1">
      <alignment vertical="center"/>
    </xf>
    <xf borderId="7" fillId="9" fontId="43" numFmtId="164" xfId="0" applyAlignment="1" applyBorder="1" applyFont="1" applyNumberFormat="1">
      <alignment vertical="center"/>
    </xf>
    <xf borderId="16" fillId="3" fontId="84" numFmtId="0" xfId="0" applyAlignment="1" applyBorder="1" applyFont="1">
      <alignment readingOrder="0" vertical="center"/>
    </xf>
    <xf borderId="6" fillId="3" fontId="43" numFmtId="165" xfId="0" applyAlignment="1" applyBorder="1" applyFont="1" applyNumberFormat="1">
      <alignment readingOrder="0" vertical="center"/>
    </xf>
    <xf borderId="6" fillId="3" fontId="43" numFmtId="167" xfId="0" applyAlignment="1" applyBorder="1" applyFont="1" applyNumberFormat="1">
      <alignment readingOrder="0" vertical="center"/>
    </xf>
    <xf borderId="6" fillId="3" fontId="43" numFmtId="167" xfId="0" applyAlignment="1" applyBorder="1" applyFont="1" applyNumberFormat="1">
      <alignment readingOrder="0" vertical="center"/>
    </xf>
    <xf borderId="6" fillId="9" fontId="43" numFmtId="165" xfId="0" applyAlignment="1" applyBorder="1" applyFont="1" applyNumberFormat="1">
      <alignment readingOrder="0" vertical="center"/>
    </xf>
    <xf borderId="6" fillId="9" fontId="43" numFmtId="167" xfId="0" applyAlignment="1" applyBorder="1" applyFont="1" applyNumberFormat="1">
      <alignment readingOrder="0" vertical="center"/>
    </xf>
    <xf borderId="6" fillId="9" fontId="43" numFmtId="167" xfId="0" applyAlignment="1" applyBorder="1" applyFont="1" applyNumberFormat="1">
      <alignment readingOrder="0" vertical="center"/>
    </xf>
    <xf borderId="16" fillId="3" fontId="43" numFmtId="0" xfId="0" applyAlignment="1" applyBorder="1" applyFont="1">
      <alignment readingOrder="0" vertical="center"/>
    </xf>
    <xf borderId="16" fillId="9" fontId="43" numFmtId="0" xfId="0" applyAlignment="1" applyBorder="1" applyFont="1">
      <alignment readingOrder="0" vertical="center"/>
    </xf>
    <xf borderId="6" fillId="9" fontId="43" numFmtId="0" xfId="0" applyAlignment="1" applyBorder="1" applyFont="1">
      <alignment readingOrder="0" vertical="center"/>
    </xf>
    <xf borderId="6" fillId="9" fontId="43" numFmtId="164" xfId="0" applyAlignment="1" applyBorder="1" applyFont="1" applyNumberFormat="1">
      <alignment readingOrder="0" vertical="center"/>
    </xf>
    <xf borderId="12" fillId="10" fontId="42" numFmtId="165" xfId="0" applyAlignment="1" applyBorder="1" applyFont="1" applyNumberFormat="1">
      <alignment readingOrder="0" vertical="center"/>
    </xf>
    <xf borderId="2" fillId="10" fontId="12" numFmtId="0" xfId="0" applyBorder="1" applyFont="1"/>
    <xf borderId="2" fillId="10" fontId="85" numFmtId="0" xfId="0" applyAlignment="1" applyBorder="1" applyFont="1">
      <alignment horizontal="right" readingOrder="0" vertical="center"/>
    </xf>
    <xf borderId="3" fillId="10" fontId="43" numFmtId="164" xfId="0" applyAlignment="1" applyBorder="1" applyFont="1" applyNumberFormat="1">
      <alignment readingOrder="0" vertical="center"/>
    </xf>
    <xf borderId="12" fillId="2" fontId="43" numFmtId="0" xfId="0" applyAlignment="1" applyBorder="1" applyFont="1">
      <alignment readingOrder="0" vertical="center"/>
    </xf>
    <xf borderId="2" fillId="2" fontId="42" numFmtId="0" xfId="0" applyAlignment="1" applyBorder="1" applyFont="1">
      <alignment readingOrder="0" vertical="center"/>
    </xf>
    <xf borderId="2" fillId="2" fontId="42" numFmtId="165" xfId="0" applyAlignment="1" applyBorder="1" applyFont="1" applyNumberFormat="1">
      <alignment readingOrder="0" vertical="center"/>
    </xf>
    <xf borderId="2" fillId="2" fontId="42" numFmtId="167" xfId="0" applyAlignment="1" applyBorder="1" applyFont="1" applyNumberFormat="1">
      <alignment readingOrder="0" vertical="center"/>
    </xf>
    <xf borderId="2" fillId="2" fontId="42" numFmtId="167" xfId="0" applyAlignment="1" applyBorder="1" applyFont="1" applyNumberFormat="1">
      <alignment readingOrder="0" vertical="center"/>
    </xf>
    <xf borderId="2" fillId="2" fontId="42" numFmtId="164" xfId="0" applyAlignment="1" applyBorder="1" applyFont="1" applyNumberFormat="1">
      <alignment readingOrder="0" vertical="center"/>
    </xf>
    <xf borderId="2" fillId="2" fontId="42" numFmtId="0" xfId="0" applyAlignment="1" applyBorder="1" applyFont="1">
      <alignment horizontal="center" readingOrder="0" vertical="center"/>
    </xf>
    <xf borderId="2" fillId="2" fontId="42" numFmtId="164" xfId="0" applyAlignment="1" applyBorder="1" applyFont="1" applyNumberFormat="1">
      <alignment vertical="center"/>
    </xf>
    <xf borderId="3" fillId="2" fontId="43" numFmtId="164" xfId="0" applyAlignment="1" applyBorder="1" applyFont="1" applyNumberFormat="1">
      <alignment vertical="center"/>
    </xf>
    <xf borderId="5" fillId="3" fontId="86" numFmtId="0" xfId="0" applyAlignment="1" applyBorder="1" applyFont="1">
      <alignment readingOrder="0" vertical="center"/>
    </xf>
    <xf borderId="5" fillId="3" fontId="43" numFmtId="167" xfId="0" applyAlignment="1" applyBorder="1" applyFont="1" applyNumberFormat="1">
      <alignment horizontal="center" readingOrder="0" vertical="center"/>
    </xf>
    <xf borderId="5" fillId="3" fontId="43" numFmtId="167" xfId="0" applyAlignment="1" applyBorder="1" applyFont="1" applyNumberFormat="1">
      <alignment horizontal="center" readingOrder="0" vertical="center"/>
    </xf>
    <xf borderId="5" fillId="3" fontId="43" numFmtId="164" xfId="0" applyAlignment="1" applyBorder="1" applyFont="1" applyNumberFormat="1">
      <alignment vertical="center"/>
    </xf>
    <xf borderId="16" fillId="4" fontId="84" numFmtId="0" xfId="0" applyAlignment="1" applyBorder="1" applyFont="1">
      <alignment readingOrder="0" vertical="center"/>
    </xf>
    <xf borderId="6" fillId="4" fontId="86" numFmtId="0" xfId="0" applyAlignment="1" applyBorder="1" applyFont="1">
      <alignment readingOrder="0" vertical="center"/>
    </xf>
    <xf borderId="6" fillId="4" fontId="43" numFmtId="0" xfId="0" applyAlignment="1" applyBorder="1" applyFont="1">
      <alignment horizontal="center" readingOrder="0" vertical="center"/>
    </xf>
    <xf borderId="6" fillId="4" fontId="43" numFmtId="167" xfId="0" applyAlignment="1" applyBorder="1" applyFont="1" applyNumberFormat="1">
      <alignment horizontal="center" readingOrder="0" vertical="center"/>
    </xf>
    <xf borderId="5" fillId="4" fontId="43" numFmtId="164" xfId="0" applyAlignment="1" applyBorder="1" applyFont="1" applyNumberFormat="1">
      <alignment vertical="center"/>
    </xf>
    <xf borderId="6" fillId="3" fontId="86" numFmtId="0" xfId="0" applyAlignment="1" applyBorder="1" applyFont="1">
      <alignment readingOrder="0" vertical="center"/>
    </xf>
    <xf borderId="6" fillId="4" fontId="43" numFmtId="165" xfId="0" applyAlignment="1" applyBorder="1" applyFont="1" applyNumberFormat="1">
      <alignment readingOrder="0" vertical="center"/>
    </xf>
    <xf borderId="6" fillId="4" fontId="43" numFmtId="167" xfId="0" applyAlignment="1" applyBorder="1" applyFont="1" applyNumberFormat="1">
      <alignment readingOrder="0" vertical="center"/>
    </xf>
    <xf borderId="6" fillId="4" fontId="43" numFmtId="167" xfId="0" applyAlignment="1" applyBorder="1" applyFont="1" applyNumberFormat="1">
      <alignment readingOrder="0" vertical="center"/>
    </xf>
    <xf borderId="16" fillId="4" fontId="43" numFmtId="0" xfId="0" applyAlignment="1" applyBorder="1" applyFont="1">
      <alignment readingOrder="0" vertical="center"/>
    </xf>
    <xf borderId="6" fillId="4" fontId="45" numFmtId="164" xfId="0" applyAlignment="1" applyBorder="1" applyFont="1" applyNumberFormat="1">
      <alignment horizontal="center" readingOrder="0" vertical="center"/>
    </xf>
    <xf borderId="19" fillId="4" fontId="43" numFmtId="0" xfId="0" applyAlignment="1" applyBorder="1" applyFont="1">
      <alignment readingOrder="0" vertical="center"/>
    </xf>
    <xf borderId="10" fillId="4" fontId="43" numFmtId="165" xfId="0" applyAlignment="1" applyBorder="1" applyFont="1" applyNumberFormat="1">
      <alignment readingOrder="0" vertical="center"/>
    </xf>
    <xf borderId="10" fillId="4" fontId="43" numFmtId="167" xfId="0" applyAlignment="1" applyBorder="1" applyFont="1" applyNumberFormat="1">
      <alignment readingOrder="0" vertical="center"/>
    </xf>
    <xf borderId="10" fillId="4" fontId="43" numFmtId="167" xfId="0" applyAlignment="1" applyBorder="1" applyFont="1" applyNumberFormat="1">
      <alignment readingOrder="0" vertical="center"/>
    </xf>
    <xf borderId="10" fillId="4" fontId="43" numFmtId="164" xfId="0" applyAlignment="1" applyBorder="1" applyFont="1" applyNumberFormat="1">
      <alignment readingOrder="0" vertical="center"/>
    </xf>
    <xf borderId="12" fillId="5" fontId="42" numFmtId="0" xfId="0" applyAlignment="1" applyBorder="1" applyFont="1">
      <alignment readingOrder="0" vertical="center"/>
    </xf>
    <xf borderId="2" fillId="5" fontId="85" numFmtId="0" xfId="0" applyAlignment="1" applyBorder="1" applyFont="1">
      <alignment horizontal="right" readingOrder="0" vertical="center"/>
    </xf>
    <xf borderId="3" fillId="5" fontId="43" numFmtId="164" xfId="0" applyAlignment="1" applyBorder="1" applyFont="1" applyNumberFormat="1">
      <alignment readingOrder="0" vertical="center"/>
    </xf>
    <xf borderId="5" fillId="3" fontId="45" numFmtId="164" xfId="0" applyAlignment="1" applyBorder="1" applyFont="1" applyNumberFormat="1">
      <alignment horizontal="center" readingOrder="0" vertical="center"/>
    </xf>
    <xf borderId="5" fillId="3" fontId="45" numFmtId="164" xfId="0" applyAlignment="1" applyBorder="1" applyFont="1" applyNumberFormat="1">
      <alignment horizontal="right" readingOrder="0" vertical="center"/>
    </xf>
    <xf borderId="21" fillId="3" fontId="43" numFmtId="164" xfId="0" applyAlignment="1" applyBorder="1" applyFont="1" applyNumberFormat="1">
      <alignment vertical="center"/>
    </xf>
    <xf borderId="5" fillId="9" fontId="43" numFmtId="167" xfId="0" applyAlignment="1" applyBorder="1" applyFont="1" applyNumberFormat="1">
      <alignment horizontal="center" readingOrder="0" vertical="center"/>
    </xf>
    <xf borderId="5" fillId="9" fontId="45" numFmtId="164" xfId="0" applyAlignment="1" applyBorder="1" applyFont="1" applyNumberFormat="1">
      <alignment horizontal="right" readingOrder="0" vertical="center"/>
    </xf>
    <xf borderId="5" fillId="9" fontId="43" numFmtId="0" xfId="0" applyAlignment="1" applyBorder="1" applyFont="1">
      <alignment horizontal="center" readingOrder="0" vertical="center"/>
    </xf>
    <xf borderId="5" fillId="3" fontId="43" numFmtId="167" xfId="0" applyAlignment="1" applyBorder="1" applyFont="1" applyNumberFormat="1">
      <alignment readingOrder="0" vertical="center"/>
    </xf>
    <xf borderId="5" fillId="9" fontId="43" numFmtId="167" xfId="0" applyAlignment="1" applyBorder="1" applyFont="1" applyNumberFormat="1">
      <alignment readingOrder="0" vertical="center"/>
    </xf>
    <xf borderId="6" fillId="3" fontId="44" numFmtId="164" xfId="0" applyAlignment="1" applyBorder="1" applyFont="1" applyNumberFormat="1">
      <alignment horizontal="center" readingOrder="0" vertical="center"/>
    </xf>
    <xf borderId="6" fillId="3" fontId="42" numFmtId="165" xfId="0" applyAlignment="1" applyBorder="1" applyFont="1" applyNumberFormat="1">
      <alignment readingOrder="0" vertical="center"/>
    </xf>
    <xf borderId="6" fillId="3" fontId="42" numFmtId="167" xfId="0" applyAlignment="1" applyBorder="1" applyFont="1" applyNumberFormat="1">
      <alignment readingOrder="0" vertical="center"/>
    </xf>
    <xf borderId="6" fillId="3" fontId="42" numFmtId="167" xfId="0" applyAlignment="1" applyBorder="1" applyFont="1" applyNumberFormat="1">
      <alignment readingOrder="0" vertical="center"/>
    </xf>
    <xf borderId="6" fillId="3" fontId="42" numFmtId="164" xfId="0" applyAlignment="1" applyBorder="1" applyFont="1" applyNumberFormat="1">
      <alignment readingOrder="0" vertical="center"/>
    </xf>
    <xf borderId="12" fillId="10" fontId="42" numFmtId="0" xfId="0" applyAlignment="1" applyBorder="1" applyFont="1">
      <alignment readingOrder="0" vertical="center"/>
    </xf>
    <xf borderId="14" fillId="4" fontId="84" numFmtId="0" xfId="0" applyAlignment="1" applyBorder="1" applyFont="1">
      <alignment readingOrder="0" vertical="center"/>
    </xf>
    <xf borderId="5" fillId="4" fontId="86" numFmtId="0" xfId="0" applyAlignment="1" applyBorder="1" applyFont="1">
      <alignment readingOrder="0" vertical="center"/>
    </xf>
    <xf borderId="5" fillId="4" fontId="43" numFmtId="0" xfId="0" applyAlignment="1" applyBorder="1" applyFont="1">
      <alignment horizontal="center" readingOrder="0" vertical="center"/>
    </xf>
    <xf borderId="5" fillId="4" fontId="43" numFmtId="167" xfId="0" applyAlignment="1" applyBorder="1" applyFont="1" applyNumberFormat="1">
      <alignment horizontal="center" readingOrder="0" vertical="center"/>
    </xf>
    <xf borderId="5" fillId="4" fontId="43" numFmtId="167" xfId="0" applyAlignment="1" applyBorder="1" applyFont="1" applyNumberFormat="1">
      <alignment horizontal="center" readingOrder="0" vertical="center"/>
    </xf>
    <xf borderId="19" fillId="3" fontId="43" numFmtId="0" xfId="0" applyAlignment="1" applyBorder="1" applyFont="1">
      <alignment readingOrder="0" vertical="center"/>
    </xf>
    <xf borderId="10" fillId="3" fontId="43" numFmtId="0" xfId="0" applyAlignment="1" applyBorder="1" applyFont="1">
      <alignment readingOrder="0" vertical="center"/>
    </xf>
    <xf borderId="10" fillId="3" fontId="43" numFmtId="167" xfId="0" applyAlignment="1" applyBorder="1" applyFont="1" applyNumberFormat="1">
      <alignment readingOrder="0" vertical="center"/>
    </xf>
    <xf borderId="10" fillId="3" fontId="43" numFmtId="167" xfId="0" applyAlignment="1" applyBorder="1" applyFont="1" applyNumberFormat="1">
      <alignment readingOrder="0" vertical="center"/>
    </xf>
    <xf borderId="10" fillId="3" fontId="43" numFmtId="164" xfId="0" applyAlignment="1" applyBorder="1" applyFont="1" applyNumberFormat="1">
      <alignment readingOrder="0" vertical="center"/>
    </xf>
    <xf borderId="15" fillId="9" fontId="43" numFmtId="164" xfId="0" applyAlignment="1" applyBorder="1" applyFont="1" applyNumberFormat="1">
      <alignment vertical="center"/>
    </xf>
    <xf borderId="6" fillId="9" fontId="87" numFmtId="0" xfId="0" applyAlignment="1" applyBorder="1" applyFont="1">
      <alignment readingOrder="0" vertical="center"/>
    </xf>
    <xf borderId="10" fillId="3" fontId="45" numFmtId="164" xfId="0" applyAlignment="1" applyBorder="1" applyFont="1" applyNumberFormat="1">
      <alignment horizontal="center" readingOrder="0" vertical="center"/>
    </xf>
    <xf borderId="10" fillId="3" fontId="43" numFmtId="165" xfId="0" applyAlignment="1" applyBorder="1" applyFont="1" applyNumberFormat="1">
      <alignment readingOrder="0" vertical="center"/>
    </xf>
    <xf borderId="10" fillId="3" fontId="43" numFmtId="0" xfId="0" applyAlignment="1" applyBorder="1" applyFont="1">
      <alignment horizontal="center" readingOrder="0" vertical="center"/>
    </xf>
    <xf borderId="10" fillId="3" fontId="43" numFmtId="164" xfId="0" applyAlignment="1" applyBorder="1" applyFont="1" applyNumberFormat="1">
      <alignment vertical="center"/>
    </xf>
    <xf borderId="10" fillId="4" fontId="45" numFmtId="164" xfId="0" applyAlignment="1" applyBorder="1" applyFont="1" applyNumberFormat="1">
      <alignment horizontal="center" readingOrder="0" vertical="center"/>
    </xf>
    <xf borderId="10" fillId="4" fontId="43" numFmtId="0" xfId="0" applyAlignment="1" applyBorder="1" applyFont="1">
      <alignment horizontal="center" readingOrder="0" vertical="center"/>
    </xf>
    <xf borderId="0" fillId="4" fontId="43" numFmtId="164" xfId="0" applyAlignment="1" applyFont="1" applyNumberFormat="1">
      <alignment vertical="center"/>
    </xf>
    <xf borderId="5" fillId="3" fontId="43" numFmtId="164" xfId="0" applyAlignment="1" applyBorder="1" applyFont="1" applyNumberFormat="1">
      <alignment readingOrder="0" vertical="center"/>
    </xf>
    <xf borderId="19" fillId="9" fontId="43" numFmtId="0" xfId="0" applyAlignment="1" applyBorder="1" applyFont="1">
      <alignment readingOrder="0" vertical="center"/>
    </xf>
    <xf borderId="10" fillId="9" fontId="45" numFmtId="164" xfId="0" applyAlignment="1" applyBorder="1" applyFont="1" applyNumberFormat="1">
      <alignment horizontal="center" readingOrder="0" vertical="center"/>
    </xf>
    <xf borderId="10" fillId="9" fontId="43" numFmtId="165" xfId="0" applyAlignment="1" applyBorder="1" applyFont="1" applyNumberFormat="1">
      <alignment readingOrder="0" vertical="center"/>
    </xf>
    <xf borderId="10" fillId="9" fontId="43" numFmtId="167" xfId="0" applyAlignment="1" applyBorder="1" applyFont="1" applyNumberFormat="1">
      <alignment readingOrder="0" vertical="center"/>
    </xf>
    <xf borderId="10" fillId="9" fontId="43" numFmtId="167" xfId="0" applyAlignment="1" applyBorder="1" applyFont="1" applyNumberFormat="1">
      <alignment readingOrder="0" vertical="center"/>
    </xf>
    <xf borderId="10" fillId="9" fontId="43" numFmtId="164" xfId="0" applyAlignment="1" applyBorder="1" applyFont="1" applyNumberFormat="1">
      <alignment readingOrder="0" vertical="center"/>
    </xf>
    <xf borderId="10" fillId="9" fontId="43" numFmtId="0" xfId="0" applyAlignment="1" applyBorder="1" applyFont="1">
      <alignment horizontal="center" readingOrder="0" vertical="center"/>
    </xf>
    <xf borderId="10" fillId="9" fontId="43" numFmtId="164" xfId="0" applyAlignment="1" applyBorder="1" applyFont="1" applyNumberFormat="1">
      <alignment vertical="center"/>
    </xf>
    <xf borderId="20" fillId="2" fontId="43" numFmtId="0" xfId="0" applyAlignment="1" applyBorder="1" applyFont="1">
      <alignment readingOrder="0" vertical="center"/>
    </xf>
    <xf borderId="21" fillId="2" fontId="42" numFmtId="0" xfId="0" applyAlignment="1" applyBorder="1" applyFont="1">
      <alignment readingOrder="0" vertical="center"/>
    </xf>
    <xf borderId="21" fillId="2" fontId="42" numFmtId="165" xfId="0" applyAlignment="1" applyBorder="1" applyFont="1" applyNumberFormat="1">
      <alignment readingOrder="0" vertical="center"/>
    </xf>
    <xf borderId="21" fillId="2" fontId="42" numFmtId="167" xfId="0" applyAlignment="1" applyBorder="1" applyFont="1" applyNumberFormat="1">
      <alignment readingOrder="0" vertical="center"/>
    </xf>
    <xf borderId="21" fillId="2" fontId="42" numFmtId="167" xfId="0" applyAlignment="1" applyBorder="1" applyFont="1" applyNumberFormat="1">
      <alignment readingOrder="0" vertical="center"/>
    </xf>
    <xf borderId="21" fillId="2" fontId="42" numFmtId="164" xfId="0" applyAlignment="1" applyBorder="1" applyFont="1" applyNumberFormat="1">
      <alignment readingOrder="0" vertical="center"/>
    </xf>
    <xf borderId="21" fillId="2" fontId="42" numFmtId="164" xfId="0" applyAlignment="1" applyBorder="1" applyFont="1" applyNumberFormat="1">
      <alignment vertical="center"/>
    </xf>
    <xf borderId="22" fillId="2" fontId="43" numFmtId="164" xfId="0" applyAlignment="1" applyBorder="1" applyFont="1" applyNumberFormat="1">
      <alignment vertical="center"/>
    </xf>
    <xf borderId="0" fillId="0" fontId="45" numFmtId="0" xfId="0" applyFont="1"/>
    <xf borderId="16" fillId="4" fontId="45" numFmtId="0" xfId="0" applyBorder="1" applyFont="1"/>
    <xf borderId="6" fillId="4" fontId="45" numFmtId="164" xfId="0" applyAlignment="1" applyBorder="1" applyFont="1" applyNumberFormat="1">
      <alignment horizontal="center" readingOrder="0"/>
    </xf>
    <xf borderId="6" fillId="4" fontId="45" numFmtId="165" xfId="0" applyBorder="1" applyFont="1" applyNumberFormat="1"/>
    <xf borderId="6" fillId="4" fontId="45" numFmtId="167" xfId="0" applyAlignment="1" applyBorder="1" applyFont="1" applyNumberFormat="1">
      <alignment horizontal="right" readingOrder="0"/>
    </xf>
    <xf borderId="6" fillId="4" fontId="45" numFmtId="167" xfId="0" applyAlignment="1" applyBorder="1" applyFont="1" applyNumberFormat="1">
      <alignment horizontal="right" readingOrder="0"/>
    </xf>
    <xf borderId="6" fillId="4" fontId="88" numFmtId="164" xfId="0" applyAlignment="1" applyBorder="1" applyFont="1" applyNumberFormat="1">
      <alignment horizontal="right" readingOrder="0"/>
    </xf>
    <xf borderId="16" fillId="3" fontId="45" numFmtId="0" xfId="0" applyBorder="1" applyFont="1"/>
    <xf borderId="6" fillId="3" fontId="45" numFmtId="164" xfId="0" applyAlignment="1" applyBorder="1" applyFont="1" applyNumberFormat="1">
      <alignment horizontal="center" readingOrder="0"/>
    </xf>
    <xf borderId="6" fillId="3" fontId="45" numFmtId="165" xfId="0" applyBorder="1" applyFont="1" applyNumberFormat="1"/>
    <xf borderId="6" fillId="3" fontId="45" numFmtId="167" xfId="0" applyAlignment="1" applyBorder="1" applyFont="1" applyNumberFormat="1">
      <alignment horizontal="right" readingOrder="0"/>
    </xf>
    <xf borderId="6" fillId="3" fontId="45" numFmtId="167" xfId="0" applyAlignment="1" applyBorder="1" applyFont="1" applyNumberFormat="1">
      <alignment horizontal="right" readingOrder="0"/>
    </xf>
    <xf borderId="6" fillId="3" fontId="88" numFmtId="164" xfId="0" applyAlignment="1" applyBorder="1" applyFont="1" applyNumberFormat="1">
      <alignment horizontal="right" readingOrder="0"/>
    </xf>
    <xf borderId="17" fillId="3" fontId="43" numFmtId="0" xfId="0" applyAlignment="1" applyBorder="1" applyFont="1">
      <alignment readingOrder="0" vertical="center"/>
    </xf>
    <xf borderId="18" fillId="3" fontId="45" numFmtId="164" xfId="0" applyAlignment="1" applyBorder="1" applyFont="1" applyNumberFormat="1">
      <alignment horizontal="center" readingOrder="0" vertical="center"/>
    </xf>
    <xf borderId="18" fillId="3" fontId="43" numFmtId="0" xfId="0" applyAlignment="1" applyBorder="1" applyFont="1">
      <alignment readingOrder="0" vertical="center"/>
    </xf>
    <xf borderId="18" fillId="3" fontId="43" numFmtId="167" xfId="0" applyAlignment="1" applyBorder="1" applyFont="1" applyNumberFormat="1">
      <alignment readingOrder="0" vertical="center"/>
    </xf>
    <xf borderId="18" fillId="3" fontId="43" numFmtId="167" xfId="0" applyAlignment="1" applyBorder="1" applyFont="1" applyNumberFormat="1">
      <alignment readingOrder="0" vertical="center"/>
    </xf>
    <xf borderId="18" fillId="3" fontId="43" numFmtId="164" xfId="0" applyAlignment="1" applyBorder="1" applyFont="1" applyNumberFormat="1">
      <alignment readingOrder="0" vertical="center"/>
    </xf>
    <xf borderId="18" fillId="3" fontId="43" numFmtId="0" xfId="0" applyAlignment="1" applyBorder="1" applyFont="1">
      <alignment horizontal="center" readingOrder="0" vertical="center"/>
    </xf>
    <xf borderId="59" fillId="0" fontId="45" numFmtId="0" xfId="0" applyBorder="1" applyFont="1"/>
    <xf borderId="6" fillId="3" fontId="45" numFmtId="0" xfId="0" applyAlignment="1" applyBorder="1" applyFont="1">
      <alignment readingOrder="0"/>
    </xf>
    <xf borderId="6" fillId="3" fontId="45" numFmtId="0" xfId="0" applyAlignment="1" applyBorder="1" applyFont="1">
      <alignment readingOrder="0"/>
    </xf>
    <xf borderId="6" fillId="3" fontId="45" numFmtId="167" xfId="0" applyAlignment="1" applyBorder="1" applyFont="1" applyNumberFormat="1">
      <alignment readingOrder="0"/>
    </xf>
    <xf borderId="6" fillId="3" fontId="45" numFmtId="167" xfId="0" applyAlignment="1" applyBorder="1" applyFont="1" applyNumberFormat="1">
      <alignment readingOrder="0"/>
    </xf>
    <xf borderId="6" fillId="3" fontId="89" numFmtId="0" xfId="0" applyAlignment="1" applyBorder="1" applyFont="1">
      <alignment horizontal="center"/>
    </xf>
    <xf borderId="5" fillId="9" fontId="45" numFmtId="0" xfId="0" applyAlignment="1" applyBorder="1" applyFont="1">
      <alignment readingOrder="0"/>
    </xf>
    <xf borderId="5" fillId="9" fontId="45" numFmtId="164" xfId="0" applyAlignment="1" applyBorder="1" applyFont="1" applyNumberFormat="1">
      <alignment horizontal="center" readingOrder="0"/>
    </xf>
    <xf borderId="5" fillId="9" fontId="45" numFmtId="0" xfId="0" applyAlignment="1" applyBorder="1" applyFont="1">
      <alignment readingOrder="0"/>
    </xf>
    <xf borderId="5" fillId="9" fontId="45" numFmtId="167" xfId="0" applyAlignment="1" applyBorder="1" applyFont="1" applyNumberFormat="1">
      <alignment readingOrder="0"/>
    </xf>
    <xf borderId="5" fillId="9" fontId="45" numFmtId="167" xfId="0" applyAlignment="1" applyBorder="1" applyFont="1" applyNumberFormat="1">
      <alignment readingOrder="0"/>
    </xf>
    <xf borderId="5" fillId="9" fontId="88" numFmtId="164" xfId="0" applyAlignment="1" applyBorder="1" applyFont="1" applyNumberFormat="1">
      <alignment horizontal="right" readingOrder="0"/>
    </xf>
    <xf borderId="5" fillId="9" fontId="89" numFmtId="0" xfId="0" applyAlignment="1" applyBorder="1" applyFont="1">
      <alignment horizontal="center"/>
    </xf>
    <xf borderId="5" fillId="3" fontId="45" numFmtId="0" xfId="0" applyAlignment="1" applyBorder="1" applyFont="1">
      <alignment readingOrder="0"/>
    </xf>
    <xf borderId="5" fillId="3" fontId="45" numFmtId="164" xfId="0" applyAlignment="1" applyBorder="1" applyFont="1" applyNumberFormat="1">
      <alignment horizontal="center" readingOrder="0"/>
    </xf>
    <xf borderId="5" fillId="3" fontId="45" numFmtId="0" xfId="0" applyAlignment="1" applyBorder="1" applyFont="1">
      <alignment readingOrder="0"/>
    </xf>
    <xf borderId="5" fillId="3" fontId="45" numFmtId="167" xfId="0" applyAlignment="1" applyBorder="1" applyFont="1" applyNumberFormat="1">
      <alignment readingOrder="0"/>
    </xf>
    <xf borderId="5" fillId="3" fontId="45" numFmtId="167" xfId="0" applyAlignment="1" applyBorder="1" applyFont="1" applyNumberFormat="1">
      <alignment readingOrder="0"/>
    </xf>
    <xf borderId="5" fillId="3" fontId="88" numFmtId="164" xfId="0" applyAlignment="1" applyBorder="1" applyFont="1" applyNumberFormat="1">
      <alignment horizontal="right" readingOrder="0"/>
    </xf>
    <xf borderId="5" fillId="3" fontId="89" numFmtId="0" xfId="0" applyAlignment="1" applyBorder="1" applyFont="1">
      <alignment horizontal="center"/>
    </xf>
    <xf borderId="59" fillId="0" fontId="45" numFmtId="0" xfId="0" applyAlignment="1" applyBorder="1" applyFont="1">
      <alignment vertical="bottom"/>
    </xf>
    <xf borderId="5" fillId="9" fontId="89" numFmtId="0" xfId="0" applyAlignment="1" applyBorder="1" applyFont="1">
      <alignment horizontal="center" vertical="bottom"/>
    </xf>
    <xf borderId="5" fillId="3" fontId="45" numFmtId="0" xfId="0" applyAlignment="1" applyBorder="1" applyFont="1">
      <alignment readingOrder="0" vertical="bottom"/>
    </xf>
    <xf borderId="5" fillId="3" fontId="45" numFmtId="165" xfId="0" applyAlignment="1" applyBorder="1" applyFont="1" applyNumberFormat="1">
      <alignment vertical="bottom"/>
    </xf>
    <xf borderId="5" fillId="3" fontId="45" numFmtId="167" xfId="0" applyAlignment="1" applyBorder="1" applyFont="1" applyNumberFormat="1">
      <alignment readingOrder="0" vertical="bottom"/>
    </xf>
    <xf borderId="5" fillId="3" fontId="45" numFmtId="167" xfId="0" applyAlignment="1" applyBorder="1" applyFont="1" applyNumberFormat="1">
      <alignment readingOrder="0" vertical="bottom"/>
    </xf>
    <xf borderId="5" fillId="3" fontId="88" numFmtId="164" xfId="0" applyAlignment="1" applyBorder="1" applyFont="1" applyNumberFormat="1">
      <alignment horizontal="right" readingOrder="0" vertical="bottom"/>
    </xf>
    <xf borderId="5" fillId="3" fontId="89" numFmtId="0" xfId="0" applyAlignment="1" applyBorder="1" applyFont="1">
      <alignment horizontal="center" vertical="bottom"/>
    </xf>
    <xf borderId="5" fillId="9" fontId="45" numFmtId="165" xfId="0" applyBorder="1" applyFont="1" applyNumberFormat="1"/>
    <xf borderId="5" fillId="3" fontId="45" numFmtId="165" xfId="0" applyBorder="1" applyFont="1" applyNumberFormat="1"/>
    <xf borderId="0" fillId="9" fontId="45" numFmtId="0" xfId="0" applyAlignment="1" applyFont="1">
      <alignment readingOrder="0"/>
    </xf>
    <xf borderId="0" fillId="9" fontId="45" numFmtId="164" xfId="0" applyAlignment="1" applyFont="1" applyNumberFormat="1">
      <alignment horizontal="center" readingOrder="0"/>
    </xf>
    <xf borderId="0" fillId="9" fontId="45" numFmtId="165" xfId="0" applyFont="1" applyNumberFormat="1"/>
    <xf borderId="0" fillId="9" fontId="45" numFmtId="167" xfId="0" applyAlignment="1" applyFont="1" applyNumberFormat="1">
      <alignment readingOrder="0"/>
    </xf>
    <xf borderId="0" fillId="9" fontId="45" numFmtId="167" xfId="0" applyAlignment="1" applyFont="1" applyNumberFormat="1">
      <alignment readingOrder="0"/>
    </xf>
    <xf borderId="0" fillId="9" fontId="88" numFmtId="164" xfId="0" applyAlignment="1" applyFont="1" applyNumberFormat="1">
      <alignment horizontal="right" readingOrder="0"/>
    </xf>
    <xf borderId="0" fillId="9" fontId="89" numFmtId="0" xfId="0" applyAlignment="1" applyFont="1">
      <alignment horizontal="center"/>
    </xf>
    <xf borderId="16" fillId="3" fontId="45" numFmtId="0" xfId="0" applyAlignment="1" applyBorder="1" applyFont="1">
      <alignment readingOrder="0"/>
    </xf>
    <xf borderId="14" fillId="4" fontId="43" numFmtId="0" xfId="0" applyAlignment="1" applyBorder="1" applyFont="1">
      <alignment readingOrder="0" vertical="center"/>
    </xf>
    <xf borderId="5" fillId="4" fontId="45" numFmtId="164" xfId="0" applyAlignment="1" applyBorder="1" applyFont="1" applyNumberFormat="1">
      <alignment horizontal="center" readingOrder="0" vertical="center"/>
    </xf>
    <xf borderId="5" fillId="4" fontId="43" numFmtId="165" xfId="0" applyAlignment="1" applyBorder="1" applyFont="1" applyNumberFormat="1">
      <alignment readingOrder="0" vertical="center"/>
    </xf>
    <xf borderId="5" fillId="4" fontId="43" numFmtId="167" xfId="0" applyAlignment="1" applyBorder="1" applyFont="1" applyNumberFormat="1">
      <alignment readingOrder="0" vertical="center"/>
    </xf>
    <xf borderId="5" fillId="4" fontId="43" numFmtId="167" xfId="0" applyAlignment="1" applyBorder="1" applyFont="1" applyNumberFormat="1">
      <alignment readingOrder="0" vertical="center"/>
    </xf>
    <xf borderId="5" fillId="4" fontId="43" numFmtId="164" xfId="0" applyAlignment="1" applyBorder="1" applyFont="1" applyNumberFormat="1">
      <alignment readingOrder="0" vertical="center"/>
    </xf>
    <xf borderId="16" fillId="9" fontId="45" numFmtId="0" xfId="0" applyAlignment="1" applyBorder="1" applyFont="1">
      <alignment readingOrder="0"/>
    </xf>
    <xf borderId="6" fillId="9" fontId="45" numFmtId="164" xfId="0" applyAlignment="1" applyBorder="1" applyFont="1" applyNumberFormat="1">
      <alignment horizontal="center" readingOrder="0"/>
    </xf>
    <xf borderId="6" fillId="9" fontId="45" numFmtId="0" xfId="0" applyAlignment="1" applyBorder="1" applyFont="1">
      <alignment readingOrder="0"/>
    </xf>
    <xf borderId="6" fillId="9" fontId="45" numFmtId="167" xfId="0" applyAlignment="1" applyBorder="1" applyFont="1" applyNumberFormat="1">
      <alignment readingOrder="0"/>
    </xf>
    <xf borderId="6" fillId="9" fontId="45" numFmtId="167" xfId="0" applyAlignment="1" applyBorder="1" applyFont="1" applyNumberFormat="1">
      <alignment readingOrder="0"/>
    </xf>
    <xf borderId="6" fillId="9" fontId="88" numFmtId="164" xfId="0" applyAlignment="1" applyBorder="1" applyFont="1" applyNumberFormat="1">
      <alignment horizontal="right" readingOrder="0"/>
    </xf>
    <xf borderId="6" fillId="9" fontId="89" numFmtId="0" xfId="0" applyAlignment="1" applyBorder="1" applyFont="1">
      <alignment horizontal="center"/>
    </xf>
    <xf borderId="5" fillId="9" fontId="45" numFmtId="167" xfId="0" applyBorder="1" applyFont="1" applyNumberFormat="1"/>
    <xf borderId="5" fillId="9" fontId="45" numFmtId="167" xfId="0" applyBorder="1" applyFont="1" applyNumberFormat="1"/>
    <xf borderId="5" fillId="3" fontId="45" numFmtId="167" xfId="0" applyBorder="1" applyFont="1" applyNumberFormat="1"/>
    <xf borderId="5" fillId="3" fontId="45" numFmtId="167" xfId="0" applyBorder="1" applyFont="1" applyNumberFormat="1"/>
    <xf borderId="61" fillId="9" fontId="45" numFmtId="0" xfId="0" applyAlignment="1" applyBorder="1" applyFont="1">
      <alignment readingOrder="0"/>
    </xf>
    <xf borderId="61" fillId="9" fontId="45" numFmtId="164" xfId="0" applyAlignment="1" applyBorder="1" applyFont="1" applyNumberFormat="1">
      <alignment horizontal="center" readingOrder="0"/>
    </xf>
    <xf borderId="61" fillId="9" fontId="45" numFmtId="165" xfId="0" applyBorder="1" applyFont="1" applyNumberFormat="1"/>
    <xf borderId="61" fillId="9" fontId="45" numFmtId="167" xfId="0" applyBorder="1" applyFont="1" applyNumberFormat="1"/>
    <xf borderId="61" fillId="9" fontId="45" numFmtId="167" xfId="0" applyBorder="1" applyFont="1" applyNumberFormat="1"/>
    <xf borderId="61" fillId="9" fontId="88" numFmtId="164" xfId="0" applyAlignment="1" applyBorder="1" applyFont="1" applyNumberFormat="1">
      <alignment horizontal="right" readingOrder="0"/>
    </xf>
    <xf borderId="61" fillId="9" fontId="89" numFmtId="0" xfId="0" applyAlignment="1" applyBorder="1" applyFont="1">
      <alignment horizontal="center"/>
    </xf>
    <xf borderId="6" fillId="4" fontId="43" numFmtId="167" xfId="0" applyAlignment="1" applyBorder="1" applyFont="1" applyNumberFormat="1">
      <alignment vertical="center"/>
    </xf>
    <xf borderId="6" fillId="4" fontId="43" numFmtId="167" xfId="0" applyAlignment="1" applyBorder="1" applyFont="1" applyNumberFormat="1">
      <alignment vertical="center"/>
    </xf>
    <xf borderId="6" fillId="4" fontId="89" numFmtId="0" xfId="0" applyAlignment="1" applyBorder="1" applyFont="1">
      <alignment horizontal="center"/>
    </xf>
    <xf borderId="6" fillId="3" fontId="43" numFmtId="167" xfId="0" applyAlignment="1" applyBorder="1" applyFont="1" applyNumberFormat="1">
      <alignment vertical="center"/>
    </xf>
    <xf borderId="6" fillId="3" fontId="43" numFmtId="167" xfId="0" applyAlignment="1" applyBorder="1" applyFont="1" applyNumberFormat="1">
      <alignment vertical="center"/>
    </xf>
    <xf borderId="17" fillId="4" fontId="43" numFmtId="0" xfId="0" applyAlignment="1" applyBorder="1" applyFont="1">
      <alignment readingOrder="0" vertical="center"/>
    </xf>
    <xf borderId="18" fillId="4" fontId="45" numFmtId="164" xfId="0" applyAlignment="1" applyBorder="1" applyFont="1" applyNumberFormat="1">
      <alignment horizontal="center" readingOrder="0" vertical="center"/>
    </xf>
    <xf borderId="18" fillId="4" fontId="43" numFmtId="0" xfId="0" applyAlignment="1" applyBorder="1" applyFont="1">
      <alignment readingOrder="0" vertical="center"/>
    </xf>
    <xf borderId="18" fillId="4" fontId="43" numFmtId="167" xfId="0" applyAlignment="1" applyBorder="1" applyFont="1" applyNumberFormat="1">
      <alignment vertical="center"/>
    </xf>
    <xf borderId="18" fillId="4" fontId="43" numFmtId="167" xfId="0" applyAlignment="1" applyBorder="1" applyFont="1" applyNumberFormat="1">
      <alignment vertical="center"/>
    </xf>
    <xf borderId="18" fillId="4" fontId="43" numFmtId="0" xfId="0" applyAlignment="1" applyBorder="1" applyFont="1">
      <alignment horizontal="center" readingOrder="0" vertical="center"/>
    </xf>
    <xf borderId="6" fillId="9" fontId="45" numFmtId="165" xfId="0" applyBorder="1" applyFont="1" applyNumberFormat="1"/>
    <xf borderId="5" fillId="9" fontId="45" numFmtId="0" xfId="0" applyBorder="1" applyFont="1"/>
    <xf borderId="5" fillId="9" fontId="45" numFmtId="167" xfId="0" applyAlignment="1" applyBorder="1" applyFont="1" applyNumberFormat="1">
      <alignment horizontal="right" readingOrder="0"/>
    </xf>
    <xf borderId="5" fillId="9" fontId="45" numFmtId="167" xfId="0" applyAlignment="1" applyBorder="1" applyFont="1" applyNumberFormat="1">
      <alignment horizontal="right" readingOrder="0"/>
    </xf>
    <xf borderId="5" fillId="3" fontId="45" numFmtId="0" xfId="0" applyBorder="1" applyFont="1"/>
    <xf borderId="5" fillId="3" fontId="45" numFmtId="167" xfId="0" applyAlignment="1" applyBorder="1" applyFont="1" applyNumberFormat="1">
      <alignment horizontal="right" readingOrder="0"/>
    </xf>
    <xf borderId="5" fillId="3" fontId="45" numFmtId="167" xfId="0" applyAlignment="1" applyBorder="1" applyFont="1" applyNumberFormat="1">
      <alignment horizontal="right" readingOrder="0"/>
    </xf>
    <xf borderId="61" fillId="3" fontId="45" numFmtId="0" xfId="0" applyAlignment="1" applyBorder="1" applyFont="1">
      <alignment readingOrder="0"/>
    </xf>
    <xf borderId="61" fillId="3" fontId="45" numFmtId="164" xfId="0" applyAlignment="1" applyBorder="1" applyFont="1" applyNumberFormat="1">
      <alignment horizontal="center" readingOrder="0"/>
    </xf>
    <xf borderId="61" fillId="3" fontId="45" numFmtId="165" xfId="0" applyBorder="1" applyFont="1" applyNumberFormat="1"/>
    <xf borderId="61" fillId="3" fontId="45" numFmtId="167" xfId="0" applyBorder="1" applyFont="1" applyNumberFormat="1"/>
    <xf borderId="61" fillId="3" fontId="45" numFmtId="167" xfId="0" applyBorder="1" applyFont="1" applyNumberFormat="1"/>
    <xf borderId="61" fillId="3" fontId="88" numFmtId="164" xfId="0" applyAlignment="1" applyBorder="1" applyFont="1" applyNumberFormat="1">
      <alignment horizontal="right" readingOrder="0"/>
    </xf>
    <xf borderId="61" fillId="3" fontId="89" numFmtId="0" xfId="0" applyAlignment="1" applyBorder="1" applyFont="1">
      <alignment horizontal="center"/>
    </xf>
    <xf borderId="22" fillId="2" fontId="43" numFmtId="164" xfId="0" applyAlignment="1" applyBorder="1" applyFont="1" applyNumberFormat="1">
      <alignment readingOrder="0" vertical="center"/>
    </xf>
    <xf borderId="14" fillId="4" fontId="45" numFmtId="0" xfId="0" applyBorder="1" applyFont="1"/>
    <xf borderId="5" fillId="4" fontId="45" numFmtId="164" xfId="0" applyAlignment="1" applyBorder="1" applyFont="1" applyNumberFormat="1">
      <alignment horizontal="center" readingOrder="0"/>
    </xf>
    <xf borderId="5" fillId="4" fontId="45" numFmtId="165" xfId="0" applyBorder="1" applyFont="1" applyNumberFormat="1"/>
    <xf borderId="5" fillId="4" fontId="45" numFmtId="167" xfId="0" applyAlignment="1" applyBorder="1" applyFont="1" applyNumberFormat="1">
      <alignment horizontal="right" readingOrder="0"/>
    </xf>
    <xf borderId="5" fillId="4" fontId="45" numFmtId="167" xfId="0" applyAlignment="1" applyBorder="1" applyFont="1" applyNumberFormat="1">
      <alignment horizontal="right" readingOrder="0"/>
    </xf>
    <xf borderId="5" fillId="4" fontId="88" numFmtId="164" xfId="0" applyAlignment="1" applyBorder="1" applyFont="1" applyNumberFormat="1">
      <alignment horizontal="right" readingOrder="0"/>
    </xf>
    <xf borderId="14" fillId="3" fontId="45" numFmtId="0" xfId="0" applyBorder="1" applyFont="1"/>
    <xf borderId="14" fillId="4" fontId="45" numFmtId="0" xfId="0" applyAlignment="1" applyBorder="1" applyFont="1">
      <alignment readingOrder="0"/>
    </xf>
    <xf borderId="5" fillId="4" fontId="45" numFmtId="0" xfId="0" applyAlignment="1" applyBorder="1" applyFont="1">
      <alignment readingOrder="0"/>
    </xf>
    <xf borderId="5" fillId="4" fontId="45" numFmtId="167" xfId="0" applyAlignment="1" applyBorder="1" applyFont="1" applyNumberFormat="1">
      <alignment readingOrder="0"/>
    </xf>
    <xf borderId="5" fillId="4" fontId="45" numFmtId="167" xfId="0" applyAlignment="1" applyBorder="1" applyFont="1" applyNumberFormat="1">
      <alignment readingOrder="0"/>
    </xf>
    <xf borderId="16" fillId="4" fontId="45" numFmtId="0" xfId="0" applyAlignment="1" applyBorder="1" applyFont="1">
      <alignment readingOrder="0"/>
    </xf>
    <xf borderId="6" fillId="4" fontId="45" numFmtId="167" xfId="0" applyAlignment="1" applyBorder="1" applyFont="1" applyNumberFormat="1">
      <alignment readingOrder="0"/>
    </xf>
    <xf borderId="6" fillId="4" fontId="45" numFmtId="167" xfId="0" applyAlignment="1" applyBorder="1" applyFont="1" applyNumberFormat="1">
      <alignment readingOrder="0"/>
    </xf>
    <xf borderId="18" fillId="4" fontId="43" numFmtId="165" xfId="0" applyAlignment="1" applyBorder="1" applyFont="1" applyNumberFormat="1">
      <alignment readingOrder="0" vertical="center"/>
    </xf>
    <xf borderId="5" fillId="4" fontId="43" numFmtId="0" xfId="0" applyAlignment="1" applyBorder="1" applyFont="1">
      <alignment readingOrder="0" vertical="center"/>
    </xf>
    <xf borderId="5" fillId="4" fontId="43" numFmtId="167" xfId="0" applyAlignment="1" applyBorder="1" applyFont="1" applyNumberFormat="1">
      <alignment vertical="center"/>
    </xf>
    <xf borderId="5" fillId="4" fontId="43" numFmtId="167" xfId="0" applyAlignment="1" applyBorder="1" applyFont="1" applyNumberFormat="1">
      <alignment vertical="center"/>
    </xf>
    <xf borderId="5" fillId="3" fontId="43" numFmtId="0" xfId="0" applyAlignment="1" applyBorder="1" applyFont="1">
      <alignment readingOrder="0" vertical="center"/>
    </xf>
    <xf borderId="5" fillId="3" fontId="43" numFmtId="165" xfId="0" applyAlignment="1" applyBorder="1" applyFont="1" applyNumberFormat="1">
      <alignment readingOrder="0" vertical="center"/>
    </xf>
    <xf borderId="5" fillId="3" fontId="43" numFmtId="167" xfId="0" applyAlignment="1" applyBorder="1" applyFont="1" applyNumberFormat="1">
      <alignment vertical="center"/>
    </xf>
    <xf borderId="5" fillId="3" fontId="43" numFmtId="167" xfId="0" applyAlignment="1" applyBorder="1" applyFont="1" applyNumberFormat="1">
      <alignment vertical="center"/>
    </xf>
    <xf borderId="6" fillId="4" fontId="45" numFmtId="0" xfId="0" applyAlignment="1" applyBorder="1" applyFont="1">
      <alignment readingOrder="0"/>
    </xf>
    <xf borderId="5" fillId="3" fontId="43" numFmtId="167" xfId="0" applyAlignment="1" applyBorder="1" applyFont="1" applyNumberFormat="1">
      <alignment readingOrder="0" vertical="center"/>
    </xf>
    <xf borderId="6" fillId="9" fontId="45" numFmtId="167" xfId="0" applyAlignment="1" applyBorder="1" applyFont="1" applyNumberFormat="1">
      <alignment horizontal="center"/>
    </xf>
    <xf borderId="5" fillId="9" fontId="45" numFmtId="167" xfId="0" applyAlignment="1" applyBorder="1" applyFont="1" applyNumberFormat="1">
      <alignment horizontal="center"/>
    </xf>
    <xf borderId="6" fillId="3" fontId="45" numFmtId="167" xfId="0" applyAlignment="1" applyBorder="1" applyFont="1" applyNumberFormat="1">
      <alignment horizontal="center"/>
    </xf>
    <xf borderId="5" fillId="3" fontId="45" numFmtId="167" xfId="0" applyAlignment="1" applyBorder="1" applyFont="1" applyNumberFormat="1">
      <alignment horizontal="center"/>
    </xf>
    <xf borderId="6" fillId="3" fontId="45" numFmtId="164" xfId="0" applyAlignment="1" applyBorder="1" applyFont="1" applyNumberFormat="1">
      <alignment horizontal="right"/>
    </xf>
    <xf borderId="7" fillId="3" fontId="45" numFmtId="164" xfId="0" applyAlignment="1" applyBorder="1" applyFont="1" applyNumberFormat="1">
      <alignment horizontal="right"/>
    </xf>
    <xf borderId="5" fillId="9" fontId="45" numFmtId="164" xfId="0" applyAlignment="1" applyBorder="1" applyFont="1" applyNumberFormat="1">
      <alignment horizontal="right"/>
    </xf>
    <xf borderId="15" fillId="9" fontId="45" numFmtId="164" xfId="0" applyAlignment="1" applyBorder="1" applyFont="1" applyNumberFormat="1">
      <alignment horizontal="right"/>
    </xf>
    <xf borderId="5" fillId="3" fontId="45" numFmtId="164" xfId="0" applyAlignment="1" applyBorder="1" applyFont="1" applyNumberFormat="1">
      <alignment horizontal="right"/>
    </xf>
    <xf borderId="15" fillId="3" fontId="45" numFmtId="164" xfId="0" applyAlignment="1" applyBorder="1" applyFont="1" applyNumberFormat="1">
      <alignment horizontal="right"/>
    </xf>
    <xf borderId="6" fillId="3" fontId="90" numFmtId="0" xfId="0" applyAlignment="1" applyBorder="1" applyFont="1">
      <alignment horizontal="left" readingOrder="0"/>
    </xf>
    <xf borderId="5" fillId="4" fontId="45" numFmtId="0" xfId="0" applyAlignment="1" applyBorder="1" applyFont="1">
      <alignment readingOrder="0"/>
    </xf>
    <xf borderId="6" fillId="9" fontId="45" numFmtId="164" xfId="0" applyAlignment="1" applyBorder="1" applyFont="1" applyNumberFormat="1">
      <alignment horizontal="right"/>
    </xf>
    <xf borderId="7" fillId="9" fontId="45" numFmtId="164" xfId="0" applyAlignment="1" applyBorder="1" applyFont="1" applyNumberFormat="1">
      <alignment horizontal="right"/>
    </xf>
    <xf borderId="16" fillId="9" fontId="45" numFmtId="0" xfId="0" applyBorder="1" applyFont="1"/>
    <xf borderId="6" fillId="9" fontId="45" numFmtId="167" xfId="0" applyAlignment="1" applyBorder="1" applyFont="1" applyNumberFormat="1">
      <alignment horizontal="right" readingOrder="0"/>
    </xf>
    <xf borderId="6" fillId="9" fontId="45" numFmtId="167" xfId="0" applyAlignment="1" applyBorder="1" applyFont="1" applyNumberFormat="1">
      <alignment horizontal="right" readingOrder="0"/>
    </xf>
    <xf borderId="5" fillId="3" fontId="45" numFmtId="164" xfId="0" applyAlignment="1" applyBorder="1" applyFont="1" applyNumberFormat="1">
      <alignment horizontal="center"/>
    </xf>
    <xf borderId="5" fillId="4" fontId="45" numFmtId="0" xfId="0" applyBorder="1" applyFont="1"/>
    <xf borderId="5" fillId="4" fontId="89" numFmtId="0" xfId="0" applyAlignment="1" applyBorder="1" applyFont="1">
      <alignment horizontal="center"/>
    </xf>
    <xf borderId="5" fillId="4" fontId="45" numFmtId="0" xfId="0" applyAlignment="1" applyBorder="1" applyFont="1">
      <alignment vertical="bottom"/>
    </xf>
    <xf borderId="5" fillId="4" fontId="45" numFmtId="164" xfId="0" applyAlignment="1" applyBorder="1" applyFont="1" applyNumberFormat="1">
      <alignment horizontal="center"/>
    </xf>
    <xf borderId="5" fillId="4" fontId="45" numFmtId="0" xfId="0" applyAlignment="1" applyBorder="1" applyFont="1">
      <alignment readingOrder="0" vertical="bottom"/>
    </xf>
    <xf borderId="5" fillId="4" fontId="45" numFmtId="167" xfId="0" applyAlignment="1" applyBorder="1" applyFont="1" applyNumberFormat="1">
      <alignment horizontal="right" readingOrder="0" vertical="bottom"/>
    </xf>
    <xf borderId="5" fillId="4" fontId="45" numFmtId="167" xfId="0" applyAlignment="1" applyBorder="1" applyFont="1" applyNumberFormat="1">
      <alignment horizontal="right" readingOrder="0" vertical="bottom"/>
    </xf>
    <xf borderId="5" fillId="4" fontId="91" numFmtId="164" xfId="0" applyAlignment="1" applyBorder="1" applyFont="1" applyNumberFormat="1">
      <alignment horizontal="right" vertical="bottom"/>
    </xf>
    <xf borderId="18" fillId="4" fontId="43" numFmtId="167" xfId="0" applyAlignment="1" applyBorder="1" applyFont="1" applyNumberFormat="1">
      <alignment readingOrder="0" vertical="center"/>
    </xf>
    <xf borderId="18" fillId="4" fontId="43" numFmtId="167" xfId="0" applyAlignment="1" applyBorder="1" applyFont="1" applyNumberFormat="1">
      <alignment readingOrder="0" vertical="center"/>
    </xf>
    <xf borderId="12" fillId="3" fontId="43" numFmtId="0" xfId="0" applyAlignment="1" applyBorder="1" applyFont="1">
      <alignment readingOrder="0" vertical="center"/>
    </xf>
    <xf borderId="2" fillId="3" fontId="42" numFmtId="0" xfId="0" applyAlignment="1" applyBorder="1" applyFont="1">
      <alignment readingOrder="0" vertical="center"/>
    </xf>
    <xf borderId="2" fillId="3" fontId="42" numFmtId="167" xfId="0" applyAlignment="1" applyBorder="1" applyFont="1" applyNumberFormat="1">
      <alignment readingOrder="0" vertical="center"/>
    </xf>
    <xf borderId="2" fillId="3" fontId="42" numFmtId="167" xfId="0" applyAlignment="1" applyBorder="1" applyFont="1" applyNumberFormat="1">
      <alignment readingOrder="0" vertical="center"/>
    </xf>
    <xf borderId="2" fillId="3" fontId="42" numFmtId="164" xfId="0" applyAlignment="1" applyBorder="1" applyFont="1" applyNumberFormat="1">
      <alignment readingOrder="0" vertical="center"/>
    </xf>
    <xf borderId="2" fillId="3" fontId="42" numFmtId="0" xfId="0" applyAlignment="1" applyBorder="1" applyFont="1">
      <alignment horizontal="center" readingOrder="0" vertical="center"/>
    </xf>
    <xf borderId="2" fillId="3" fontId="42" numFmtId="164" xfId="0" applyAlignment="1" applyBorder="1" applyFont="1" applyNumberFormat="1">
      <alignment vertical="center"/>
    </xf>
    <xf borderId="3" fillId="3" fontId="43" numFmtId="164" xfId="0" applyAlignment="1" applyBorder="1" applyFont="1" applyNumberFormat="1">
      <alignment vertical="center"/>
    </xf>
    <xf borderId="12" fillId="9" fontId="43" numFmtId="0" xfId="0" applyAlignment="1" applyBorder="1" applyFont="1">
      <alignment readingOrder="0" vertical="center"/>
    </xf>
    <xf borderId="2" fillId="9" fontId="42" numFmtId="0" xfId="0" applyAlignment="1" applyBorder="1" applyFont="1">
      <alignment readingOrder="0" vertical="center"/>
    </xf>
    <xf borderId="2" fillId="9" fontId="42" numFmtId="167" xfId="0" applyAlignment="1" applyBorder="1" applyFont="1" applyNumberFormat="1">
      <alignment readingOrder="0" vertical="center"/>
    </xf>
    <xf borderId="2" fillId="9" fontId="42" numFmtId="167" xfId="0" applyAlignment="1" applyBorder="1" applyFont="1" applyNumberFormat="1">
      <alignment readingOrder="0" vertical="center"/>
    </xf>
    <xf borderId="2" fillId="9" fontId="42" numFmtId="164" xfId="0" applyAlignment="1" applyBorder="1" applyFont="1" applyNumberFormat="1">
      <alignment readingOrder="0" vertical="center"/>
    </xf>
    <xf borderId="2" fillId="9" fontId="42" numFmtId="0" xfId="0" applyAlignment="1" applyBorder="1" applyFont="1">
      <alignment horizontal="center" readingOrder="0" vertical="center"/>
    </xf>
    <xf borderId="2" fillId="9" fontId="42" numFmtId="164" xfId="0" applyAlignment="1" applyBorder="1" applyFont="1" applyNumberFormat="1">
      <alignment vertical="center"/>
    </xf>
    <xf borderId="3" fillId="9" fontId="43" numFmtId="164" xfId="0" applyAlignment="1" applyBorder="1" applyFont="1" applyNumberFormat="1">
      <alignment vertical="center"/>
    </xf>
    <xf borderId="6" fillId="9" fontId="45" numFmtId="167" xfId="0" applyBorder="1" applyFont="1" applyNumberFormat="1"/>
    <xf borderId="6" fillId="9" fontId="45" numFmtId="167" xfId="0" applyBorder="1" applyFont="1" applyNumberFormat="1"/>
    <xf borderId="21" fillId="2" fontId="43" numFmtId="167" xfId="0" applyAlignment="1" applyBorder="1" applyFont="1" applyNumberFormat="1">
      <alignment readingOrder="0" vertical="center"/>
    </xf>
    <xf borderId="21" fillId="2" fontId="43" numFmtId="167" xfId="0" applyAlignment="1" applyBorder="1" applyFont="1" applyNumberFormat="1">
      <alignment readingOrder="0" vertical="center"/>
    </xf>
    <xf borderId="20" fillId="3" fontId="43" numFmtId="0" xfId="0" applyAlignment="1" applyBorder="1" applyFont="1">
      <alignment readingOrder="0" vertical="center"/>
    </xf>
    <xf borderId="21" fillId="3" fontId="43" numFmtId="0" xfId="0" applyAlignment="1" applyBorder="1" applyFont="1">
      <alignment readingOrder="0" vertical="center"/>
    </xf>
    <xf borderId="21" fillId="3" fontId="12" numFmtId="0" xfId="0" applyBorder="1" applyFont="1"/>
    <xf borderId="21" fillId="3" fontId="43" numFmtId="167" xfId="0" applyAlignment="1" applyBorder="1" applyFont="1" applyNumberFormat="1">
      <alignment readingOrder="0" vertical="center"/>
    </xf>
    <xf borderId="21" fillId="3" fontId="43" numFmtId="167" xfId="0" applyAlignment="1" applyBorder="1" applyFont="1" applyNumberFormat="1">
      <alignment readingOrder="0" vertical="center"/>
    </xf>
    <xf borderId="21" fillId="3" fontId="42" numFmtId="164" xfId="0" applyAlignment="1" applyBorder="1" applyFont="1" applyNumberFormat="1">
      <alignment readingOrder="0" vertical="center"/>
    </xf>
    <xf borderId="21" fillId="3" fontId="42" numFmtId="0" xfId="0" applyAlignment="1" applyBorder="1" applyFont="1">
      <alignment horizontal="center" readingOrder="0" vertical="center"/>
    </xf>
    <xf borderId="21" fillId="3" fontId="42" numFmtId="164" xfId="0" applyAlignment="1" applyBorder="1" applyFont="1" applyNumberFormat="1">
      <alignment vertical="center"/>
    </xf>
    <xf borderId="22" fillId="3" fontId="43" numFmtId="164" xfId="0" applyAlignment="1" applyBorder="1" applyFont="1" applyNumberFormat="1">
      <alignment vertical="center"/>
    </xf>
    <xf borderId="5" fillId="4" fontId="43" numFmtId="0" xfId="0" applyAlignment="1" applyBorder="1" applyFont="1">
      <alignment readingOrder="0" vertical="center"/>
    </xf>
    <xf borderId="5" fillId="3" fontId="43" numFmtId="0" xfId="0" applyAlignment="1" applyBorder="1" applyFont="1">
      <alignment readingOrder="0" vertical="center"/>
    </xf>
    <xf borderId="0" fillId="0" fontId="43" numFmtId="167" xfId="0" applyFont="1" applyNumberFormat="1"/>
    <xf borderId="0" fillId="0" fontId="43" numFmtId="167" xfId="0" applyFont="1" applyNumberFormat="1"/>
    <xf borderId="12" fillId="29" fontId="43" numFmtId="0" xfId="0" applyAlignment="1" applyBorder="1" applyFill="1" applyFont="1">
      <alignment readingOrder="0" vertical="center"/>
    </xf>
    <xf borderId="2" fillId="29" fontId="42" numFmtId="0" xfId="0" applyAlignment="1" applyBorder="1" applyFont="1">
      <alignment readingOrder="0" vertical="center"/>
    </xf>
    <xf borderId="2" fillId="29" fontId="42" numFmtId="165" xfId="0" applyAlignment="1" applyBorder="1" applyFont="1" applyNumberFormat="1">
      <alignment readingOrder="0" vertical="center"/>
    </xf>
    <xf borderId="2" fillId="29" fontId="42" numFmtId="167" xfId="0" applyAlignment="1" applyBorder="1" applyFont="1" applyNumberFormat="1">
      <alignment readingOrder="0" vertical="center"/>
    </xf>
    <xf borderId="2" fillId="29" fontId="42" numFmtId="167" xfId="0" applyAlignment="1" applyBorder="1" applyFont="1" applyNumberFormat="1">
      <alignment readingOrder="0" vertical="center"/>
    </xf>
    <xf borderId="2" fillId="29" fontId="42" numFmtId="164" xfId="0" applyAlignment="1" applyBorder="1" applyFont="1" applyNumberFormat="1">
      <alignment readingOrder="0" vertical="center"/>
    </xf>
    <xf borderId="2" fillId="29" fontId="42" numFmtId="0" xfId="0" applyAlignment="1" applyBorder="1" applyFont="1">
      <alignment horizontal="center" readingOrder="0" vertical="center"/>
    </xf>
    <xf borderId="2" fillId="29" fontId="42" numFmtId="164" xfId="0" applyAlignment="1" applyBorder="1" applyFont="1" applyNumberFormat="1">
      <alignment vertical="center"/>
    </xf>
    <xf borderId="3" fillId="29" fontId="43" numFmtId="164" xfId="0" applyAlignment="1" applyBorder="1" applyFont="1" applyNumberFormat="1">
      <alignment vertical="center"/>
    </xf>
    <xf borderId="16" fillId="30" fontId="84" numFmtId="0" xfId="0" applyAlignment="1" applyBorder="1" applyFill="1" applyFont="1">
      <alignment readingOrder="0" vertical="center"/>
    </xf>
    <xf borderId="6" fillId="30" fontId="45" numFmtId="164" xfId="0" applyAlignment="1" applyBorder="1" applyFont="1" applyNumberFormat="1">
      <alignment horizontal="center" readingOrder="0" vertical="center"/>
    </xf>
    <xf borderId="6" fillId="30" fontId="43" numFmtId="0" xfId="0" applyAlignment="1" applyBorder="1" applyFont="1">
      <alignment horizontal="center" readingOrder="0" vertical="center"/>
    </xf>
    <xf borderId="6" fillId="30" fontId="43" numFmtId="167" xfId="0" applyAlignment="1" applyBorder="1" applyFont="1" applyNumberFormat="1">
      <alignment horizontal="center" readingOrder="0" vertical="center"/>
    </xf>
    <xf borderId="6" fillId="30" fontId="43" numFmtId="167" xfId="0" applyAlignment="1" applyBorder="1" applyFont="1" applyNumberFormat="1">
      <alignment horizontal="center" readingOrder="0" vertical="center"/>
    </xf>
    <xf borderId="6" fillId="30" fontId="45" numFmtId="164" xfId="0" applyAlignment="1" applyBorder="1" applyFont="1" applyNumberFormat="1">
      <alignment horizontal="right" readingOrder="0" vertical="center"/>
    </xf>
    <xf borderId="6" fillId="30" fontId="43" numFmtId="164" xfId="0" applyAlignment="1" applyBorder="1" applyFont="1" applyNumberFormat="1">
      <alignment vertical="center"/>
    </xf>
    <xf borderId="7" fillId="30" fontId="43" numFmtId="164" xfId="0" applyAlignment="1" applyBorder="1" applyFont="1" applyNumberFormat="1">
      <alignment vertical="center"/>
    </xf>
    <xf borderId="59" fillId="0" fontId="45" numFmtId="0" xfId="0" applyAlignment="1" applyBorder="1" applyFont="1">
      <alignment vertical="center"/>
    </xf>
    <xf borderId="6" fillId="30" fontId="43" numFmtId="165" xfId="0" applyAlignment="1" applyBorder="1" applyFont="1" applyNumberFormat="1">
      <alignment readingOrder="0" vertical="center"/>
    </xf>
    <xf borderId="6" fillId="30" fontId="43" numFmtId="167" xfId="0" applyAlignment="1" applyBorder="1" applyFont="1" applyNumberFormat="1">
      <alignment readingOrder="0" vertical="center"/>
    </xf>
    <xf borderId="6" fillId="30" fontId="43" numFmtId="167" xfId="0" applyAlignment="1" applyBorder="1" applyFont="1" applyNumberFormat="1">
      <alignment readingOrder="0" vertical="center"/>
    </xf>
    <xf borderId="14" fillId="3" fontId="45" numFmtId="0" xfId="0" applyAlignment="1" applyBorder="1" applyFont="1">
      <alignment readingOrder="0" vertical="center"/>
    </xf>
    <xf borderId="5" fillId="3" fontId="45" numFmtId="165" xfId="0" applyAlignment="1" applyBorder="1" applyFont="1" applyNumberFormat="1">
      <alignment vertical="center"/>
    </xf>
    <xf borderId="5" fillId="3" fontId="45" numFmtId="167" xfId="0" applyAlignment="1" applyBorder="1" applyFont="1" applyNumberFormat="1">
      <alignment readingOrder="0" vertical="center"/>
    </xf>
    <xf borderId="5" fillId="3" fontId="45" numFmtId="167" xfId="0" applyAlignment="1" applyBorder="1" applyFont="1" applyNumberFormat="1">
      <alignment readingOrder="0" vertical="center"/>
    </xf>
    <xf borderId="5" fillId="3" fontId="88" numFmtId="164" xfId="0" applyAlignment="1" applyBorder="1" applyFont="1" applyNumberFormat="1">
      <alignment horizontal="right" readingOrder="0" vertical="center"/>
    </xf>
    <xf borderId="6" fillId="3" fontId="89" numFmtId="0" xfId="0" applyAlignment="1" applyBorder="1" applyFont="1">
      <alignment horizontal="center" vertical="center"/>
    </xf>
    <xf borderId="16" fillId="30" fontId="45" numFmtId="0" xfId="0" applyAlignment="1" applyBorder="1" applyFont="1">
      <alignment readingOrder="0" vertical="center"/>
    </xf>
    <xf borderId="6" fillId="30" fontId="45" numFmtId="165" xfId="0" applyAlignment="1" applyBorder="1" applyFont="1" applyNumberFormat="1">
      <alignment vertical="center"/>
    </xf>
    <xf borderId="6" fillId="30" fontId="45" numFmtId="167" xfId="0" applyAlignment="1" applyBorder="1" applyFont="1" applyNumberFormat="1">
      <alignment horizontal="right" readingOrder="0" vertical="center"/>
    </xf>
    <xf borderId="6" fillId="30" fontId="45" numFmtId="167" xfId="0" applyAlignment="1" applyBorder="1" applyFont="1" applyNumberFormat="1">
      <alignment horizontal="right" readingOrder="0" vertical="center"/>
    </xf>
    <xf borderId="6" fillId="30" fontId="88" numFmtId="164" xfId="0" applyAlignment="1" applyBorder="1" applyFont="1" applyNumberFormat="1">
      <alignment horizontal="right" readingOrder="0" vertical="center"/>
    </xf>
    <xf borderId="6" fillId="30" fontId="89" numFmtId="0" xfId="0" applyAlignment="1" applyBorder="1" applyFont="1">
      <alignment horizontal="center" vertical="center"/>
    </xf>
    <xf borderId="16" fillId="3" fontId="45" numFmtId="0" xfId="0" applyAlignment="1" applyBorder="1" applyFont="1">
      <alignment vertical="center"/>
    </xf>
    <xf borderId="6" fillId="3" fontId="45" numFmtId="165" xfId="0" applyAlignment="1" applyBorder="1" applyFont="1" applyNumberFormat="1">
      <alignment vertical="center"/>
    </xf>
    <xf borderId="6" fillId="3" fontId="45" numFmtId="167" xfId="0" applyAlignment="1" applyBorder="1" applyFont="1" applyNumberFormat="1">
      <alignment horizontal="right" readingOrder="0" vertical="center"/>
    </xf>
    <xf borderId="6" fillId="3" fontId="45" numFmtId="167" xfId="0" applyAlignment="1" applyBorder="1" applyFont="1" applyNumberFormat="1">
      <alignment horizontal="right" readingOrder="0" vertical="center"/>
    </xf>
    <xf borderId="6" fillId="3" fontId="88" numFmtId="164" xfId="0" applyAlignment="1" applyBorder="1" applyFont="1" applyNumberFormat="1">
      <alignment horizontal="right" readingOrder="0" vertical="center"/>
    </xf>
    <xf borderId="14" fillId="30" fontId="45" numFmtId="0" xfId="0" applyAlignment="1" applyBorder="1" applyFont="1">
      <alignment vertical="center"/>
    </xf>
    <xf borderId="5" fillId="30" fontId="45" numFmtId="164" xfId="0" applyAlignment="1" applyBorder="1" applyFont="1" applyNumberFormat="1">
      <alignment horizontal="center" readingOrder="0" vertical="center"/>
    </xf>
    <xf borderId="5" fillId="30" fontId="45" numFmtId="165" xfId="0" applyAlignment="1" applyBorder="1" applyFont="1" applyNumberFormat="1">
      <alignment vertical="center"/>
    </xf>
    <xf borderId="5" fillId="30" fontId="45" numFmtId="167" xfId="0" applyAlignment="1" applyBorder="1" applyFont="1" applyNumberFormat="1">
      <alignment horizontal="right" readingOrder="0" vertical="center"/>
    </xf>
    <xf borderId="5" fillId="30" fontId="45" numFmtId="167" xfId="0" applyAlignment="1" applyBorder="1" applyFont="1" applyNumberFormat="1">
      <alignment horizontal="right" readingOrder="0" vertical="center"/>
    </xf>
    <xf borderId="5" fillId="30" fontId="88" numFmtId="164" xfId="0" applyAlignment="1" applyBorder="1" applyFont="1" applyNumberFormat="1">
      <alignment horizontal="right" readingOrder="0" vertical="center"/>
    </xf>
    <xf borderId="5" fillId="3" fontId="45" numFmtId="0" xfId="0" applyAlignment="1" applyBorder="1" applyFont="1">
      <alignment readingOrder="0" vertical="center"/>
    </xf>
    <xf borderId="14" fillId="30" fontId="45" numFmtId="0" xfId="0" applyAlignment="1" applyBorder="1" applyFont="1">
      <alignment readingOrder="0" vertical="center"/>
    </xf>
    <xf borderId="5" fillId="30" fontId="45" numFmtId="167" xfId="0" applyAlignment="1" applyBorder="1" applyFont="1" applyNumberFormat="1">
      <alignment readingOrder="0" vertical="center"/>
    </xf>
    <xf borderId="5" fillId="30" fontId="45" numFmtId="167" xfId="0" applyAlignment="1" applyBorder="1" applyFont="1" applyNumberFormat="1">
      <alignment readingOrder="0" vertical="center"/>
    </xf>
    <xf borderId="58" fillId="3" fontId="45" numFmtId="0" xfId="0" applyAlignment="1" applyBorder="1" applyFont="1">
      <alignment readingOrder="0" vertical="center"/>
    </xf>
    <xf borderId="0" fillId="3" fontId="45" numFmtId="164" xfId="0" applyAlignment="1" applyFont="1" applyNumberFormat="1">
      <alignment horizontal="center" readingOrder="0" vertical="center"/>
    </xf>
    <xf borderId="0" fillId="3" fontId="45" numFmtId="0" xfId="0" applyAlignment="1" applyFont="1">
      <alignment readingOrder="0" vertical="center"/>
    </xf>
    <xf borderId="0" fillId="3" fontId="45" numFmtId="167" xfId="0" applyAlignment="1" applyFont="1" applyNumberFormat="1">
      <alignment readingOrder="0" vertical="center"/>
    </xf>
    <xf borderId="0" fillId="3" fontId="45" numFmtId="167" xfId="0" applyAlignment="1" applyFont="1" applyNumberFormat="1">
      <alignment readingOrder="0" vertical="center"/>
    </xf>
    <xf borderId="0" fillId="3" fontId="88" numFmtId="164" xfId="0" applyAlignment="1" applyFont="1" applyNumberFormat="1">
      <alignment horizontal="right" readingOrder="0" vertical="center"/>
    </xf>
    <xf borderId="10" fillId="3" fontId="89" numFmtId="0" xfId="0" applyAlignment="1" applyBorder="1" applyFont="1">
      <alignment horizontal="center" vertical="center"/>
    </xf>
    <xf borderId="44" fillId="31" fontId="42" numFmtId="0" xfId="0" applyAlignment="1" applyBorder="1" applyFill="1" applyFont="1">
      <alignment readingOrder="0" vertical="center"/>
    </xf>
    <xf borderId="45" fillId="31" fontId="12" numFmtId="0" xfId="0" applyBorder="1" applyFont="1"/>
    <xf borderId="45" fillId="31" fontId="85" numFmtId="0" xfId="0" applyAlignment="1" applyBorder="1" applyFont="1">
      <alignment horizontal="right" readingOrder="0" vertical="center"/>
    </xf>
    <xf borderId="46" fillId="31" fontId="43" numFmtId="164" xfId="0" applyAlignment="1" applyBorder="1" applyFont="1" applyNumberFormat="1">
      <alignment readingOrder="0" vertical="center"/>
    </xf>
    <xf borderId="12" fillId="12" fontId="92" numFmtId="0" xfId="0" applyAlignment="1" applyBorder="1" applyFont="1">
      <alignment vertical="center"/>
    </xf>
    <xf borderId="2" fillId="12" fontId="45" numFmtId="0" xfId="0" applyAlignment="1" applyBorder="1" applyFont="1">
      <alignment vertical="center"/>
    </xf>
    <xf borderId="2" fillId="12" fontId="45" numFmtId="165" xfId="0" applyAlignment="1" applyBorder="1" applyFont="1" applyNumberFormat="1">
      <alignment vertical="center"/>
    </xf>
    <xf borderId="2" fillId="12" fontId="44" numFmtId="167" xfId="0" applyAlignment="1" applyBorder="1" applyFont="1" applyNumberFormat="1">
      <alignment horizontal="right" readingOrder="0" vertical="center"/>
    </xf>
    <xf borderId="2" fillId="12" fontId="44" numFmtId="167" xfId="0" applyAlignment="1" applyBorder="1" applyFont="1" applyNumberFormat="1">
      <alignment horizontal="right" readingOrder="0" vertical="center"/>
    </xf>
    <xf borderId="2" fillId="12" fontId="93" numFmtId="164" xfId="0" applyAlignment="1" applyBorder="1" applyFont="1" applyNumberFormat="1">
      <alignment horizontal="right" readingOrder="0" vertical="center"/>
    </xf>
    <xf borderId="2" fillId="12" fontId="44" numFmtId="164" xfId="0" applyAlignment="1" applyBorder="1" applyFont="1" applyNumberFormat="1">
      <alignment horizontal="right" vertical="center"/>
    </xf>
    <xf borderId="3" fillId="12" fontId="45" numFmtId="164" xfId="0" applyAlignment="1" applyBorder="1" applyFont="1" applyNumberFormat="1">
      <alignment horizontal="right" vertical="center"/>
    </xf>
    <xf borderId="16" fillId="3" fontId="94" numFmtId="0" xfId="0" applyAlignment="1" applyBorder="1" applyFont="1">
      <alignment vertical="center"/>
    </xf>
    <xf borderId="6" fillId="3" fontId="45" numFmtId="164" xfId="0" applyAlignment="1" applyBorder="1" applyFont="1" applyNumberFormat="1">
      <alignment vertical="center"/>
    </xf>
    <xf borderId="6" fillId="3" fontId="45" numFmtId="0" xfId="0" applyAlignment="1" applyBorder="1" applyFont="1">
      <alignment vertical="center"/>
    </xf>
    <xf borderId="6" fillId="3" fontId="45" numFmtId="167" xfId="0" applyAlignment="1" applyBorder="1" applyFont="1" applyNumberFormat="1">
      <alignment vertical="center"/>
    </xf>
    <xf borderId="6" fillId="3" fontId="45" numFmtId="167" xfId="0" applyAlignment="1" applyBorder="1" applyFont="1" applyNumberFormat="1">
      <alignment vertical="center"/>
    </xf>
    <xf borderId="6" fillId="3" fontId="91" numFmtId="164" xfId="0" applyAlignment="1" applyBorder="1" applyFont="1" applyNumberFormat="1">
      <alignment horizontal="right" vertical="center"/>
    </xf>
    <xf borderId="6" fillId="3" fontId="45" numFmtId="0" xfId="0" applyAlignment="1" applyBorder="1" applyFont="1">
      <alignment horizontal="center" vertical="center"/>
    </xf>
    <xf borderId="6" fillId="3" fontId="45" numFmtId="164" xfId="0" applyAlignment="1" applyBorder="1" applyFont="1" applyNumberFormat="1">
      <alignment horizontal="right" vertical="center"/>
    </xf>
    <xf borderId="7" fillId="3" fontId="45" numFmtId="164" xfId="0" applyAlignment="1" applyBorder="1" applyFont="1" applyNumberFormat="1">
      <alignment horizontal="right" vertical="center"/>
    </xf>
    <xf borderId="16" fillId="22" fontId="94" numFmtId="0" xfId="0" applyAlignment="1" applyBorder="1" applyFont="1">
      <alignment vertical="center"/>
    </xf>
    <xf borderId="6" fillId="22" fontId="45" numFmtId="164" xfId="0" applyAlignment="1" applyBorder="1" applyFont="1" applyNumberFormat="1">
      <alignment vertical="center"/>
    </xf>
    <xf borderId="6" fillId="22" fontId="45" numFmtId="0" xfId="0" applyAlignment="1" applyBorder="1" applyFont="1">
      <alignment vertical="center"/>
    </xf>
    <xf borderId="6" fillId="22" fontId="45" numFmtId="167" xfId="0" applyAlignment="1" applyBorder="1" applyFont="1" applyNumberFormat="1">
      <alignment vertical="center"/>
    </xf>
    <xf borderId="6" fillId="22" fontId="45" numFmtId="167" xfId="0" applyAlignment="1" applyBorder="1" applyFont="1" applyNumberFormat="1">
      <alignment vertical="center"/>
    </xf>
    <xf borderId="6" fillId="22" fontId="91" numFmtId="164" xfId="0" applyAlignment="1" applyBorder="1" applyFont="1" applyNumberFormat="1">
      <alignment horizontal="right" vertical="center"/>
    </xf>
    <xf borderId="6" fillId="22" fontId="45" numFmtId="0" xfId="0" applyAlignment="1" applyBorder="1" applyFont="1">
      <alignment horizontal="center" vertical="center"/>
    </xf>
    <xf borderId="6" fillId="22" fontId="45" numFmtId="164" xfId="0" applyAlignment="1" applyBorder="1" applyFont="1" applyNumberFormat="1">
      <alignment horizontal="right" vertical="center"/>
    </xf>
    <xf borderId="7" fillId="22" fontId="45" numFmtId="164" xfId="0" applyAlignment="1" applyBorder="1" applyFont="1" applyNumberFormat="1">
      <alignment horizontal="right" vertical="center"/>
    </xf>
    <xf borderId="16" fillId="22" fontId="94" numFmtId="0" xfId="0" applyAlignment="1" applyBorder="1" applyFont="1">
      <alignment vertical="center"/>
    </xf>
    <xf borderId="6" fillId="22" fontId="45" numFmtId="0" xfId="0" applyAlignment="1" applyBorder="1" applyFont="1">
      <alignment vertical="center"/>
    </xf>
    <xf borderId="6" fillId="22" fontId="45" numFmtId="0" xfId="0" applyAlignment="1" applyBorder="1" applyFont="1">
      <alignment horizontal="center" vertical="center"/>
    </xf>
    <xf borderId="16" fillId="3" fontId="94" numFmtId="0" xfId="0" applyAlignment="1" applyBorder="1" applyFont="1">
      <alignment vertical="center"/>
    </xf>
    <xf borderId="6" fillId="3" fontId="45" numFmtId="0" xfId="0" applyAlignment="1" applyBorder="1" applyFont="1">
      <alignment vertical="center"/>
    </xf>
    <xf borderId="6" fillId="3" fontId="45" numFmtId="0" xfId="0" applyAlignment="1" applyBorder="1" applyFont="1">
      <alignment horizontal="center" vertical="center"/>
    </xf>
    <xf borderId="6" fillId="22" fontId="45" numFmtId="165" xfId="0" applyAlignment="1" applyBorder="1" applyFont="1" applyNumberFormat="1">
      <alignment vertical="center"/>
    </xf>
    <xf borderId="14" fillId="3" fontId="43" numFmtId="0" xfId="0" applyAlignment="1" applyBorder="1" applyFont="1">
      <alignment readingOrder="0" vertical="center"/>
    </xf>
    <xf borderId="16" fillId="22" fontId="43" numFmtId="0" xfId="0" applyAlignment="1" applyBorder="1" applyFont="1">
      <alignment readingOrder="0" vertical="center"/>
    </xf>
    <xf borderId="6" fillId="22" fontId="45" numFmtId="164" xfId="0" applyAlignment="1" applyBorder="1" applyFont="1" applyNumberFormat="1">
      <alignment horizontal="center" readingOrder="0" vertical="center"/>
    </xf>
    <xf borderId="6" fillId="22" fontId="43" numFmtId="0" xfId="0" applyAlignment="1" applyBorder="1" applyFont="1">
      <alignment readingOrder="0" vertical="center"/>
    </xf>
    <xf borderId="6" fillId="22" fontId="43" numFmtId="167" xfId="0" applyAlignment="1" applyBorder="1" applyFont="1" applyNumberFormat="1">
      <alignment readingOrder="0" vertical="center"/>
    </xf>
    <xf borderId="6" fillId="22" fontId="43" numFmtId="167" xfId="0" applyAlignment="1" applyBorder="1" applyFont="1" applyNumberFormat="1">
      <alignment readingOrder="0" vertical="center"/>
    </xf>
    <xf borderId="6" fillId="22" fontId="43" numFmtId="164" xfId="0" applyAlignment="1" applyBorder="1" applyFont="1" applyNumberFormat="1">
      <alignment readingOrder="0" vertical="center"/>
    </xf>
    <xf borderId="5" fillId="22" fontId="89" numFmtId="0" xfId="0" applyAlignment="1" applyBorder="1" applyFont="1">
      <alignment horizontal="center"/>
    </xf>
    <xf borderId="6" fillId="3" fontId="95" numFmtId="0" xfId="0" applyAlignment="1" applyBorder="1" applyFont="1">
      <alignment horizontal="left" readingOrder="0"/>
    </xf>
    <xf borderId="6" fillId="22" fontId="90" numFmtId="0" xfId="0" applyAlignment="1" applyBorder="1" applyFont="1">
      <alignment horizontal="left" readingOrder="0"/>
    </xf>
    <xf borderId="6" fillId="3" fontId="45" numFmtId="166" xfId="0" applyAlignment="1" applyBorder="1" applyFont="1" applyNumberFormat="1">
      <alignment readingOrder="0"/>
    </xf>
    <xf borderId="12" fillId="23" fontId="44" numFmtId="0" xfId="0" applyAlignment="1" applyBorder="1" applyFont="1">
      <alignment readingOrder="0" vertical="center"/>
    </xf>
    <xf borderId="2" fillId="23" fontId="12" numFmtId="0" xfId="0" applyBorder="1" applyFont="1"/>
    <xf borderId="45" fillId="23" fontId="85" numFmtId="0" xfId="0" applyAlignment="1" applyBorder="1" applyFont="1">
      <alignment horizontal="right" readingOrder="0" vertical="center"/>
    </xf>
    <xf borderId="45" fillId="23" fontId="12" numFmtId="0" xfId="0" applyBorder="1" applyFont="1"/>
    <xf borderId="3" fillId="23" fontId="45" numFmtId="164" xfId="0" applyAlignment="1" applyBorder="1" applyFont="1" applyNumberFormat="1">
      <alignment horizontal="right" vertical="center"/>
    </xf>
    <xf borderId="14" fillId="30" fontId="84" numFmtId="0" xfId="0" applyAlignment="1" applyBorder="1" applyFont="1">
      <alignment readingOrder="0" vertical="center"/>
    </xf>
    <xf borderId="5" fillId="30" fontId="43" numFmtId="0" xfId="0" applyAlignment="1" applyBorder="1" applyFont="1">
      <alignment horizontal="center" readingOrder="0" vertical="center"/>
    </xf>
    <xf borderId="5" fillId="30" fontId="43" numFmtId="167" xfId="0" applyAlignment="1" applyBorder="1" applyFont="1" applyNumberFormat="1">
      <alignment horizontal="center" readingOrder="0" vertical="center"/>
    </xf>
    <xf borderId="5" fillId="30" fontId="43" numFmtId="167" xfId="0" applyAlignment="1" applyBorder="1" applyFont="1" applyNumberFormat="1">
      <alignment horizontal="center" readingOrder="0" vertical="center"/>
    </xf>
    <xf borderId="21" fillId="30" fontId="43" numFmtId="164" xfId="0" applyAlignment="1" applyBorder="1" applyFont="1" applyNumberFormat="1">
      <alignment vertical="center"/>
    </xf>
    <xf borderId="15" fillId="30" fontId="43" numFmtId="164" xfId="0" applyAlignment="1" applyBorder="1" applyFont="1" applyNumberFormat="1">
      <alignment vertical="center"/>
    </xf>
    <xf borderId="5" fillId="30" fontId="45" numFmtId="0" xfId="0" applyAlignment="1" applyBorder="1" applyFont="1">
      <alignment readingOrder="0" vertical="center"/>
    </xf>
    <xf borderId="6" fillId="30" fontId="45" numFmtId="167" xfId="0" applyAlignment="1" applyBorder="1" applyFont="1" applyNumberFormat="1">
      <alignment readingOrder="0" vertical="center"/>
    </xf>
    <xf borderId="6" fillId="30" fontId="45" numFmtId="167" xfId="0" applyAlignment="1" applyBorder="1" applyFont="1" applyNumberFormat="1">
      <alignment readingOrder="0" vertical="center"/>
    </xf>
    <xf borderId="16" fillId="3" fontId="45" numFmtId="0" xfId="0" applyAlignment="1" applyBorder="1" applyFont="1">
      <alignment readingOrder="0" vertical="center"/>
    </xf>
    <xf borderId="5" fillId="3" fontId="45" numFmtId="167" xfId="0" applyAlignment="1" applyBorder="1" applyFont="1" applyNumberFormat="1">
      <alignment horizontal="right" readingOrder="0" vertical="center"/>
    </xf>
    <xf borderId="5" fillId="3" fontId="45" numFmtId="167" xfId="0" applyAlignment="1" applyBorder="1" applyFont="1" applyNumberFormat="1">
      <alignment horizontal="right" readingOrder="0" vertical="center"/>
    </xf>
    <xf borderId="14" fillId="3" fontId="45" numFmtId="0" xfId="0" applyAlignment="1" applyBorder="1" applyFont="1">
      <alignment vertical="center"/>
    </xf>
    <xf borderId="10" fillId="30" fontId="89" numFmtId="0" xfId="0" applyAlignment="1" applyBorder="1" applyFont="1">
      <alignment horizontal="center" vertical="center"/>
    </xf>
    <xf borderId="12" fillId="31" fontId="42" numFmtId="0" xfId="0" applyAlignment="1" applyBorder="1" applyFont="1">
      <alignment readingOrder="0" vertical="center"/>
    </xf>
    <xf borderId="2" fillId="31" fontId="12" numFmtId="0" xfId="0" applyBorder="1" applyFont="1"/>
    <xf borderId="2" fillId="31" fontId="85" numFmtId="0" xfId="0" applyAlignment="1" applyBorder="1" applyFont="1">
      <alignment horizontal="right" readingOrder="0" vertical="center"/>
    </xf>
    <xf borderId="3" fillId="31" fontId="43" numFmtId="164" xfId="0" applyAlignment="1" applyBorder="1" applyFont="1" applyNumberFormat="1">
      <alignment readingOrder="0" vertical="center"/>
    </xf>
    <xf borderId="6" fillId="3" fontId="91" numFmtId="164" xfId="0" applyAlignment="1" applyBorder="1" applyFont="1" applyNumberFormat="1">
      <alignment horizontal="right" readingOrder="0" vertical="center"/>
    </xf>
    <xf borderId="6" fillId="22" fontId="91" numFmtId="164" xfId="0" applyAlignment="1" applyBorder="1" applyFont="1" applyNumberFormat="1">
      <alignment horizontal="right" readingOrder="0" vertical="center"/>
    </xf>
    <xf borderId="16" fillId="22" fontId="45" numFmtId="0" xfId="0" applyAlignment="1" applyBorder="1" applyFont="1">
      <alignment readingOrder="0"/>
    </xf>
    <xf borderId="6" fillId="22" fontId="45" numFmtId="164" xfId="0" applyAlignment="1" applyBorder="1" applyFont="1" applyNumberFormat="1">
      <alignment horizontal="center" readingOrder="0"/>
    </xf>
    <xf borderId="6" fillId="22" fontId="45" numFmtId="165" xfId="0" applyBorder="1" applyFont="1" applyNumberFormat="1"/>
    <xf borderId="6" fillId="22" fontId="45" numFmtId="167" xfId="0" applyAlignment="1" applyBorder="1" applyFont="1" applyNumberFormat="1">
      <alignment readingOrder="0"/>
    </xf>
    <xf borderId="6" fillId="22" fontId="45" numFmtId="167" xfId="0" applyAlignment="1" applyBorder="1" applyFont="1" applyNumberFormat="1">
      <alignment readingOrder="0"/>
    </xf>
    <xf borderId="6" fillId="22" fontId="88" numFmtId="164" xfId="0" applyAlignment="1" applyBorder="1" applyFont="1" applyNumberFormat="1">
      <alignment horizontal="right" readingOrder="0"/>
    </xf>
    <xf borderId="2" fillId="23" fontId="85" numFmtId="0" xfId="0" applyAlignment="1" applyBorder="1" applyFont="1">
      <alignment horizontal="right" readingOrder="0" vertical="center"/>
    </xf>
    <xf borderId="6" fillId="3" fontId="45" numFmtId="167" xfId="0" applyAlignment="1" applyBorder="1" applyFont="1" applyNumberFormat="1">
      <alignment readingOrder="0" vertical="center"/>
    </xf>
    <xf borderId="6" fillId="3" fontId="45" numFmtId="167" xfId="0" applyAlignment="1" applyBorder="1" applyFont="1" applyNumberFormat="1">
      <alignment readingOrder="0" vertical="center"/>
    </xf>
    <xf borderId="5" fillId="3" fontId="45" numFmtId="166" xfId="0" applyAlignment="1" applyBorder="1" applyFont="1" applyNumberFormat="1">
      <alignment horizontal="right" readingOrder="0" vertical="center"/>
    </xf>
    <xf borderId="6" fillId="22" fontId="45" numFmtId="164" xfId="0" applyAlignment="1" applyBorder="1" applyFont="1" applyNumberFormat="1">
      <alignment horizontal="right" readingOrder="0" vertical="center"/>
    </xf>
    <xf borderId="6" fillId="22" fontId="89" numFmtId="0" xfId="0" applyAlignment="1" applyBorder="1" applyFont="1">
      <alignment horizontal="center" vertical="center"/>
    </xf>
    <xf borderId="5" fillId="30" fontId="96" numFmtId="165" xfId="0" applyAlignment="1" applyBorder="1" applyFont="1" applyNumberFormat="1">
      <alignment vertical="center"/>
    </xf>
    <xf borderId="5" fillId="3" fontId="96" numFmtId="0" xfId="0" applyAlignment="1" applyBorder="1" applyFont="1">
      <alignment readingOrder="0" vertical="center"/>
    </xf>
    <xf borderId="6" fillId="22" fontId="45" numFmtId="166" xfId="0" applyAlignment="1" applyBorder="1" applyFont="1" applyNumberFormat="1">
      <alignment readingOrder="0"/>
    </xf>
    <xf borderId="12" fillId="23" fontId="42" numFmtId="0" xfId="0" applyAlignment="1" applyBorder="1" applyFont="1">
      <alignment readingOrder="0" vertical="center"/>
    </xf>
    <xf borderId="2" fillId="29" fontId="42" numFmtId="167" xfId="0" applyAlignment="1" applyBorder="1" applyFont="1" applyNumberFormat="1">
      <alignment horizontal="right" readingOrder="0" vertical="center"/>
    </xf>
    <xf borderId="2" fillId="12" fontId="42" numFmtId="167" xfId="0" applyAlignment="1" applyBorder="1" applyFont="1" applyNumberFormat="1">
      <alignment horizontal="right" readingOrder="0" vertical="center"/>
    </xf>
    <xf borderId="6" fillId="22" fontId="45" numFmtId="167" xfId="0" applyAlignment="1" applyBorder="1" applyFont="1" applyNumberFormat="1">
      <alignment horizontal="right" readingOrder="0"/>
    </xf>
    <xf borderId="5" fillId="22" fontId="45" numFmtId="167" xfId="0" applyAlignment="1" applyBorder="1" applyFont="1" applyNumberFormat="1">
      <alignment readingOrder="0" vertical="center"/>
    </xf>
    <xf borderId="3" fillId="12" fontId="45" numFmtId="164" xfId="0" applyAlignment="1" applyBorder="1" applyFont="1" applyNumberFormat="1">
      <alignment horizontal="right" readingOrder="0" vertical="center"/>
    </xf>
    <xf borderId="14" fillId="22" fontId="45" numFmtId="0" xfId="0" applyAlignment="1" applyBorder="1" applyFont="1">
      <alignment readingOrder="0" vertical="center"/>
    </xf>
    <xf borderId="5" fillId="22" fontId="45" numFmtId="164" xfId="0" applyAlignment="1" applyBorder="1" applyFont="1" applyNumberFormat="1">
      <alignment horizontal="center" readingOrder="0" vertical="center"/>
    </xf>
    <xf borderId="5" fillId="22" fontId="45" numFmtId="0" xfId="0" applyAlignment="1" applyBorder="1" applyFont="1">
      <alignment readingOrder="0" vertical="center"/>
    </xf>
    <xf borderId="5" fillId="22" fontId="45" numFmtId="167" xfId="0" applyAlignment="1" applyBorder="1" applyFont="1" applyNumberFormat="1">
      <alignment horizontal="right" readingOrder="0" vertical="center"/>
    </xf>
    <xf borderId="5" fillId="22" fontId="88" numFmtId="164" xfId="0" applyAlignment="1" applyBorder="1" applyFont="1" applyNumberFormat="1">
      <alignment horizontal="right" readingOrder="0" vertical="center"/>
    </xf>
    <xf borderId="14" fillId="22" fontId="45" numFmtId="0" xfId="0" applyAlignment="1" applyBorder="1" applyFont="1">
      <alignment vertical="center"/>
    </xf>
    <xf borderId="5" fillId="22" fontId="45" numFmtId="165" xfId="0" applyAlignment="1" applyBorder="1" applyFont="1" applyNumberFormat="1">
      <alignment vertical="center"/>
    </xf>
    <xf borderId="0" fillId="0" fontId="45" numFmtId="0" xfId="0" applyAlignment="1" applyFont="1">
      <alignment vertical="center"/>
    </xf>
    <xf borderId="3" fillId="29" fontId="43" numFmtId="164" xfId="0" applyAlignment="1" applyBorder="1" applyFont="1" applyNumberFormat="1">
      <alignment readingOrder="0" vertical="center"/>
    </xf>
    <xf borderId="16" fillId="30" fontId="45" numFmtId="0" xfId="0" applyAlignment="1" applyBorder="1" applyFont="1">
      <alignment vertical="center"/>
    </xf>
    <xf borderId="6" fillId="22" fontId="45" numFmtId="0" xfId="0" applyAlignment="1" applyBorder="1" applyFont="1">
      <alignment readingOrder="0"/>
    </xf>
    <xf borderId="19" fillId="3" fontId="45" numFmtId="0" xfId="0" applyAlignment="1" applyBorder="1" applyFont="1">
      <alignment readingOrder="0"/>
    </xf>
    <xf borderId="10" fillId="3" fontId="45" numFmtId="164" xfId="0" applyAlignment="1" applyBorder="1" applyFont="1" applyNumberFormat="1">
      <alignment horizontal="center" readingOrder="0"/>
    </xf>
    <xf borderId="10" fillId="3" fontId="45" numFmtId="0" xfId="0" applyAlignment="1" applyBorder="1" applyFont="1">
      <alignment readingOrder="0"/>
    </xf>
    <xf borderId="10" fillId="3" fontId="45" numFmtId="167" xfId="0" applyAlignment="1" applyBorder="1" applyFont="1" applyNumberFormat="1">
      <alignment horizontal="right" readingOrder="0"/>
    </xf>
    <xf borderId="10" fillId="3" fontId="88" numFmtId="164" xfId="0" applyAlignment="1" applyBorder="1" applyFont="1" applyNumberFormat="1">
      <alignment horizontal="right" readingOrder="0"/>
    </xf>
    <xf borderId="10" fillId="3" fontId="45" numFmtId="164" xfId="0" applyAlignment="1" applyBorder="1" applyFont="1" applyNumberFormat="1">
      <alignment horizontal="right" vertical="center"/>
    </xf>
    <xf borderId="47" fillId="3" fontId="45" numFmtId="164" xfId="0" applyAlignment="1" applyBorder="1" applyFont="1" applyNumberFormat="1">
      <alignment horizontal="right" vertical="center"/>
    </xf>
    <xf borderId="2" fillId="12" fontId="91" numFmtId="0" xfId="0" applyAlignment="1" applyBorder="1" applyFont="1">
      <alignment vertical="center"/>
    </xf>
    <xf borderId="2" fillId="12" fontId="97" numFmtId="164" xfId="0" applyAlignment="1" applyBorder="1" applyFont="1" applyNumberFormat="1">
      <alignment horizontal="right" vertical="center"/>
    </xf>
    <xf borderId="6" fillId="3" fontId="91" numFmtId="0" xfId="0" applyAlignment="1" applyBorder="1" applyFont="1">
      <alignment horizontal="center" vertical="center"/>
    </xf>
    <xf borderId="6" fillId="22" fontId="91" numFmtId="0" xfId="0" applyAlignment="1" applyBorder="1" applyFont="1">
      <alignment horizontal="center" vertical="center"/>
    </xf>
    <xf borderId="6" fillId="22" fontId="91" numFmtId="0" xfId="0" applyAlignment="1" applyBorder="1" applyFont="1">
      <alignment horizontal="center" vertical="center"/>
    </xf>
    <xf borderId="6" fillId="3" fontId="91" numFmtId="0" xfId="0" applyAlignment="1" applyBorder="1" applyFont="1">
      <alignment horizontal="center" vertical="center"/>
    </xf>
    <xf borderId="6" fillId="3" fontId="97" numFmtId="0" xfId="0" applyAlignment="1" applyBorder="1" applyFont="1">
      <alignment horizontal="center" vertical="center"/>
    </xf>
    <xf borderId="2" fillId="29" fontId="85" numFmtId="0" xfId="0" applyAlignment="1" applyBorder="1" applyFont="1">
      <alignment horizontal="center" readingOrder="0" vertical="center"/>
    </xf>
    <xf borderId="2" fillId="29" fontId="85" numFmtId="164" xfId="0" applyAlignment="1" applyBorder="1" applyFont="1" applyNumberFormat="1">
      <alignment vertical="center"/>
    </xf>
    <xf borderId="5" fillId="3" fontId="98" numFmtId="0" xfId="0" applyAlignment="1" applyBorder="1" applyFont="1">
      <alignment horizontal="center" readingOrder="0" vertical="center"/>
    </xf>
    <xf borderId="21" fillId="3" fontId="98" numFmtId="164" xfId="0" applyAlignment="1" applyBorder="1" applyFont="1" applyNumberFormat="1">
      <alignment vertical="center"/>
    </xf>
    <xf borderId="6" fillId="30" fontId="98" numFmtId="0" xfId="0" applyAlignment="1" applyBorder="1" applyFont="1">
      <alignment horizontal="center" readingOrder="0" vertical="center"/>
    </xf>
    <xf borderId="6" fillId="30" fontId="98" numFmtId="164" xfId="0" applyAlignment="1" applyBorder="1" applyFont="1" applyNumberFormat="1">
      <alignment vertical="center"/>
    </xf>
    <xf borderId="6" fillId="3" fontId="98" numFmtId="0" xfId="0" applyAlignment="1" applyBorder="1" applyFont="1">
      <alignment horizontal="center" readingOrder="0" vertical="center"/>
    </xf>
    <xf borderId="6" fillId="3" fontId="98" numFmtId="164" xfId="0" applyAlignment="1" applyBorder="1" applyFont="1" applyNumberFormat="1">
      <alignment vertical="center"/>
    </xf>
    <xf borderId="6" fillId="30" fontId="97" numFmtId="0" xfId="0" applyAlignment="1" applyBorder="1" applyFont="1">
      <alignment horizontal="center" vertical="center"/>
    </xf>
    <xf borderId="6" fillId="3" fontId="45" numFmtId="0" xfId="0" applyAlignment="1" applyBorder="1" applyFont="1">
      <alignment readingOrder="0" vertical="center"/>
    </xf>
    <xf borderId="6" fillId="22" fontId="97" numFmtId="0" xfId="0" applyAlignment="1" applyBorder="1" applyFont="1">
      <alignment horizontal="center" vertical="center"/>
    </xf>
    <xf borderId="2" fillId="31" fontId="42" numFmtId="0" xfId="0" applyAlignment="1" applyBorder="1" applyFont="1">
      <alignment horizontal="right" readingOrder="0" vertical="center"/>
    </xf>
    <xf borderId="2" fillId="23" fontId="42" numFmtId="0" xfId="0" applyAlignment="1" applyBorder="1" applyFont="1">
      <alignment horizontal="right" readingOrder="0" vertical="center"/>
    </xf>
    <xf borderId="0" fillId="0" fontId="42" numFmtId="0" xfId="0" applyAlignment="1" applyFont="1">
      <alignment readingOrder="0" vertical="center"/>
    </xf>
    <xf borderId="0" fillId="0" fontId="42" numFmtId="167" xfId="0" applyAlignment="1" applyFont="1" applyNumberFormat="1">
      <alignment readingOrder="0" vertical="center"/>
    </xf>
    <xf borderId="0" fillId="0" fontId="42" numFmtId="0" xfId="0" applyAlignment="1" applyFont="1">
      <alignment horizontal="right" readingOrder="0" vertical="center"/>
    </xf>
    <xf borderId="0" fillId="0" fontId="45" numFmtId="164" xfId="0" applyAlignment="1" applyFont="1" applyNumberFormat="1">
      <alignment horizontal="right" vertical="center"/>
    </xf>
    <xf borderId="0" fillId="3" fontId="99" numFmtId="0" xfId="0" applyAlignment="1" applyFont="1">
      <alignment horizontal="center" readingOrder="0"/>
    </xf>
    <xf borderId="23" fillId="31" fontId="1" numFmtId="0" xfId="0" applyAlignment="1" applyBorder="1" applyFont="1">
      <alignment horizontal="center" readingOrder="0"/>
    </xf>
    <xf borderId="13" fillId="32" fontId="1" numFmtId="0" xfId="0" applyAlignment="1" applyBorder="1" applyFill="1" applyFont="1">
      <alignment readingOrder="0"/>
    </xf>
    <xf borderId="13" fillId="32" fontId="2" numFmtId="166" xfId="0" applyAlignment="1" applyBorder="1" applyFont="1" applyNumberFormat="1">
      <alignment readingOrder="0"/>
    </xf>
    <xf borderId="13" fillId="32" fontId="2" numFmtId="0" xfId="0" applyBorder="1" applyFont="1"/>
    <xf borderId="25" fillId="32" fontId="1" numFmtId="0" xfId="0" applyAlignment="1" applyBorder="1" applyFont="1">
      <alignment horizontal="center" readingOrder="0" vertical="center"/>
    </xf>
    <xf borderId="27" fillId="0" fontId="12" numFmtId="0" xfId="0" applyBorder="1" applyFont="1"/>
    <xf borderId="28" fillId="0" fontId="12" numFmtId="0" xfId="0" applyBorder="1" applyFont="1"/>
    <xf borderId="13" fillId="32" fontId="2" numFmtId="0" xfId="0" applyAlignment="1" applyBorder="1" applyFont="1">
      <alignment readingOrder="0"/>
    </xf>
    <xf borderId="13" fillId="32" fontId="2" numFmtId="0" xfId="0" applyBorder="1" applyFont="1"/>
    <xf borderId="29" fillId="0" fontId="12" numFmtId="0" xfId="0" applyBorder="1" applyFont="1"/>
    <xf borderId="30" fillId="0" fontId="12" numFmtId="0" xfId="0" applyBorder="1" applyFont="1"/>
    <xf borderId="13" fillId="12" fontId="80" numFmtId="0" xfId="0" applyAlignment="1" applyBorder="1" applyFont="1">
      <alignment horizontal="center" readingOrder="0"/>
    </xf>
    <xf borderId="13" fillId="3" fontId="77" numFmtId="0" xfId="0" applyAlignment="1" applyBorder="1" applyFont="1">
      <alignment readingOrder="0" vertical="center"/>
    </xf>
    <xf borderId="13" fillId="3" fontId="77" numFmtId="166" xfId="0" applyAlignment="1" applyBorder="1" applyFont="1" applyNumberFormat="1">
      <alignment horizontal="center" readingOrder="0" vertical="center"/>
    </xf>
    <xf borderId="13" fillId="3" fontId="77" numFmtId="168" xfId="0" applyAlignment="1" applyBorder="1" applyFont="1" applyNumberFormat="1">
      <alignment readingOrder="0" vertical="center"/>
    </xf>
    <xf borderId="13" fillId="3" fontId="77" numFmtId="0" xfId="0" applyAlignment="1" applyBorder="1" applyFont="1">
      <alignment vertical="center"/>
    </xf>
    <xf borderId="13" fillId="3" fontId="77" numFmtId="0" xfId="0" applyAlignment="1" applyBorder="1" applyFont="1">
      <alignment horizontal="center" readingOrder="0" vertical="center"/>
    </xf>
    <xf borderId="13" fillId="3" fontId="77" numFmtId="168" xfId="0" applyAlignment="1" applyBorder="1" applyFont="1" applyNumberFormat="1">
      <alignment horizontal="right" readingOrder="0" vertical="center"/>
    </xf>
    <xf borderId="13" fillId="22" fontId="77" numFmtId="0" xfId="0" applyAlignment="1" applyBorder="1" applyFont="1">
      <alignment readingOrder="0" vertical="center"/>
    </xf>
    <xf borderId="13" fillId="22" fontId="77" numFmtId="166" xfId="0" applyAlignment="1" applyBorder="1" applyFont="1" applyNumberFormat="1">
      <alignment horizontal="center" readingOrder="0" vertical="center"/>
    </xf>
    <xf borderId="13" fillId="22" fontId="77" numFmtId="168" xfId="0" applyAlignment="1" applyBorder="1" applyFont="1" applyNumberFormat="1">
      <alignment readingOrder="0" vertical="center"/>
    </xf>
    <xf borderId="13" fillId="22" fontId="77" numFmtId="0" xfId="0" applyAlignment="1" applyBorder="1" applyFont="1">
      <alignment vertical="center"/>
    </xf>
    <xf borderId="13" fillId="22" fontId="77" numFmtId="0" xfId="0" applyAlignment="1" applyBorder="1" applyFont="1">
      <alignment horizontal="center" readingOrder="0" vertical="center"/>
    </xf>
    <xf borderId="13" fillId="22" fontId="77" numFmtId="168" xfId="0" applyAlignment="1" applyBorder="1" applyFont="1" applyNumberFormat="1">
      <alignment horizontal="right" readingOrder="0" vertical="center"/>
    </xf>
    <xf borderId="13" fillId="22" fontId="77" numFmtId="0" xfId="0" applyAlignment="1" applyBorder="1" applyFont="1">
      <alignment vertical="center"/>
    </xf>
    <xf borderId="13" fillId="3" fontId="77" numFmtId="0" xfId="0" applyAlignment="1" applyBorder="1" applyFont="1">
      <alignment vertical="center"/>
    </xf>
    <xf borderId="13" fillId="22" fontId="77" numFmtId="164" xfId="0" applyAlignment="1" applyBorder="1" applyFont="1" applyNumberFormat="1">
      <alignment vertical="center"/>
    </xf>
    <xf borderId="13" fillId="3" fontId="77" numFmtId="164" xfId="0" applyAlignment="1" applyBorder="1" applyFont="1" applyNumberFormat="1">
      <alignment vertical="center"/>
    </xf>
    <xf borderId="0" fillId="23" fontId="1" numFmtId="0" xfId="0" applyAlignment="1" applyFont="1">
      <alignment readingOrder="0"/>
    </xf>
    <xf borderId="0" fillId="0" fontId="36" numFmtId="0" xfId="0" applyAlignment="1" applyFont="1">
      <alignment horizontal="center" readingOrder="0" shrinkToFit="0" vertical="center" wrapText="0"/>
    </xf>
    <xf borderId="0" fillId="0" fontId="100" numFmtId="0" xfId="0" applyAlignment="1" applyFont="1">
      <alignment horizontal="center"/>
    </xf>
    <xf borderId="0" fillId="0" fontId="100" numFmtId="0" xfId="0" applyAlignment="1" applyFont="1">
      <alignment horizontal="center" readingOrder="0" shrinkToFit="0" vertical="center" wrapText="0"/>
    </xf>
    <xf borderId="0" fillId="0" fontId="100" numFmtId="0" xfId="0" applyFont="1"/>
    <xf borderId="0" fillId="0" fontId="100" numFmtId="49" xfId="0" applyAlignment="1" applyFont="1" applyNumberFormat="1">
      <alignment horizontal="center" readingOrder="0" shrinkToFit="0" vertical="center" wrapText="0"/>
    </xf>
    <xf borderId="0" fillId="0" fontId="101" numFmtId="49" xfId="0" applyAlignment="1" applyFont="1" applyNumberFormat="1">
      <alignment horizontal="center" shrinkToFit="0" vertical="center" wrapText="0"/>
    </xf>
    <xf borderId="0" fillId="0" fontId="101" numFmtId="10" xfId="0" applyAlignment="1" applyFont="1" applyNumberFormat="1">
      <alignment shrinkToFit="0" vertical="center" wrapText="0"/>
    </xf>
    <xf borderId="0" fillId="0" fontId="101" numFmtId="164" xfId="0" applyAlignment="1" applyFont="1" applyNumberFormat="1">
      <alignment shrinkToFit="0" vertical="center" wrapText="0"/>
    </xf>
    <xf borderId="0" fillId="0" fontId="101" numFmtId="164" xfId="0" applyAlignment="1" applyFont="1" applyNumberFormat="1">
      <alignment readingOrder="0" shrinkToFit="0" vertical="center" wrapText="0"/>
    </xf>
    <xf borderId="0" fillId="0" fontId="101" numFmtId="164" xfId="0" applyAlignment="1" applyFont="1" applyNumberFormat="1">
      <alignment horizontal="center" readingOrder="0" shrinkToFit="0" vertical="center" wrapText="0"/>
    </xf>
    <xf borderId="0" fillId="0" fontId="102" numFmtId="0" xfId="0" applyFont="1"/>
    <xf borderId="0" fillId="0" fontId="102" numFmtId="0" xfId="0" applyAlignment="1" applyFont="1">
      <alignment horizontal="center" readingOrder="0" shrinkToFit="0" vertical="center" wrapText="0"/>
    </xf>
    <xf borderId="13" fillId="33" fontId="102" numFmtId="164" xfId="0" applyAlignment="1" applyBorder="1" applyFill="1" applyFont="1" applyNumberFormat="1">
      <alignment shrinkToFit="0" vertical="center" wrapText="0"/>
    </xf>
    <xf borderId="0" fillId="0" fontId="102" numFmtId="164" xfId="0" applyAlignment="1" applyFont="1" applyNumberFormat="1">
      <alignment shrinkToFit="0" vertical="center" wrapText="0"/>
    </xf>
    <xf borderId="0" fillId="0" fontId="102" numFmtId="10" xfId="0" applyAlignment="1" applyFont="1" applyNumberFormat="1">
      <alignment shrinkToFit="0" vertical="center" wrapText="0"/>
    </xf>
    <xf borderId="0" fillId="0" fontId="101" numFmtId="0" xfId="0" applyAlignment="1" applyFont="1">
      <alignment horizontal="center"/>
    </xf>
    <xf borderId="0" fillId="0" fontId="101" numFmtId="0" xfId="0" applyAlignment="1" applyFont="1">
      <alignment horizontal="center" shrinkToFit="0" vertical="center" wrapText="0"/>
    </xf>
    <xf borderId="0" fillId="0" fontId="101" numFmtId="10" xfId="0" applyAlignment="1" applyFont="1" applyNumberFormat="1">
      <alignment readingOrder="0" shrinkToFit="0" vertical="center" wrapText="0"/>
    </xf>
    <xf borderId="0" fillId="0" fontId="101" numFmtId="164" xfId="0" applyAlignment="1" applyFont="1" applyNumberFormat="1">
      <alignment horizontal="center" shrinkToFit="0" vertical="center" wrapText="0"/>
    </xf>
    <xf borderId="0" fillId="0" fontId="101" numFmtId="49" xfId="0" applyAlignment="1" applyFont="1" applyNumberFormat="1">
      <alignment horizontal="center"/>
    </xf>
    <xf borderId="48" fillId="0" fontId="100" numFmtId="0" xfId="0" applyAlignment="1" applyBorder="1" applyFont="1">
      <alignment horizontal="center" readingOrder="0" vertical="center"/>
    </xf>
    <xf borderId="65" fillId="0" fontId="102" numFmtId="10" xfId="0" applyAlignment="1" applyBorder="1" applyFont="1" applyNumberFormat="1">
      <alignment horizontal="center" vertical="center"/>
    </xf>
    <xf borderId="65" fillId="0" fontId="102" numFmtId="168" xfId="0" applyAlignment="1" applyBorder="1" applyFont="1" applyNumberFormat="1">
      <alignment horizontal="center" readingOrder="0" vertical="center"/>
    </xf>
    <xf borderId="0" fillId="0" fontId="101" numFmtId="0" xfId="0" applyAlignment="1" applyFont="1">
      <alignment horizontal="center" readingOrder="0" shrinkToFit="0" vertical="center" wrapText="0"/>
    </xf>
    <xf borderId="13" fillId="0" fontId="102" numFmtId="10" xfId="0" applyAlignment="1" applyBorder="1" applyFont="1" applyNumberFormat="1">
      <alignment horizontal="center" vertical="center"/>
    </xf>
    <xf borderId="0" fillId="0" fontId="101" numFmtId="0" xfId="0" applyFont="1"/>
    <xf borderId="0" fillId="0" fontId="101" numFmtId="164" xfId="0" applyFont="1" applyNumberFormat="1"/>
    <xf borderId="20" fillId="2" fontId="101" numFmtId="164" xfId="0" applyAlignment="1" applyBorder="1" applyFont="1" applyNumberFormat="1">
      <alignment readingOrder="0"/>
    </xf>
    <xf borderId="21" fillId="2" fontId="101" numFmtId="164" xfId="0" applyBorder="1" applyFont="1" applyNumberFormat="1"/>
    <xf borderId="31" fillId="2" fontId="44" numFmtId="164" xfId="0" applyAlignment="1" applyBorder="1" applyFont="1" applyNumberFormat="1">
      <alignment horizontal="right" readingOrder="0"/>
    </xf>
    <xf borderId="44" fillId="2" fontId="44" numFmtId="0" xfId="0" applyAlignment="1" applyBorder="1" applyFont="1">
      <alignment horizontal="center"/>
    </xf>
    <xf borderId="16" fillId="3" fontId="44" numFmtId="0" xfId="0" applyAlignment="1" applyBorder="1" applyFont="1">
      <alignment horizontal="center"/>
    </xf>
    <xf borderId="6" fillId="3" fontId="44" numFmtId="0" xfId="0" applyAlignment="1" applyBorder="1" applyFont="1">
      <alignment horizontal="center"/>
    </xf>
    <xf borderId="6" fillId="3" fontId="44" numFmtId="0" xfId="0" applyAlignment="1" applyBorder="1" applyFont="1">
      <alignment horizontal="left"/>
    </xf>
    <xf borderId="7" fillId="3" fontId="44" numFmtId="0" xfId="0" applyAlignment="1" applyBorder="1" applyFont="1">
      <alignment horizontal="center"/>
    </xf>
    <xf borderId="16" fillId="3" fontId="45" numFmtId="0" xfId="0" applyAlignment="1" applyBorder="1" applyFont="1">
      <alignment horizontal="right"/>
    </xf>
    <xf borderId="16" fillId="4" fontId="45" numFmtId="0" xfId="0" applyAlignment="1" applyBorder="1" applyFont="1">
      <alignment horizontal="center"/>
    </xf>
    <xf borderId="6" fillId="4" fontId="103" numFmtId="0" xfId="0" applyAlignment="1" applyBorder="1" applyFont="1">
      <alignment vertical="center"/>
    </xf>
    <xf borderId="6" fillId="4" fontId="103" numFmtId="166" xfId="0" applyAlignment="1" applyBorder="1" applyFont="1" applyNumberFormat="1">
      <alignment horizontal="center" readingOrder="0" vertical="center"/>
    </xf>
    <xf borderId="6" fillId="4" fontId="103" numFmtId="164" xfId="0" applyAlignment="1" applyBorder="1" applyFont="1" applyNumberFormat="1">
      <alignment horizontal="left" vertical="center"/>
    </xf>
    <xf borderId="6" fillId="4" fontId="103" numFmtId="164" xfId="0" applyAlignment="1" applyBorder="1" applyFont="1" applyNumberFormat="1">
      <alignment horizontal="right" vertical="center"/>
    </xf>
    <xf borderId="7" fillId="4" fontId="103" numFmtId="164" xfId="0" applyAlignment="1" applyBorder="1" applyFont="1" applyNumberFormat="1">
      <alignment horizontal="right" vertical="center"/>
    </xf>
    <xf borderId="16" fillId="4" fontId="45" numFmtId="0" xfId="0" applyAlignment="1" applyBorder="1" applyFont="1">
      <alignment horizontal="right"/>
    </xf>
    <xf borderId="6" fillId="4" fontId="45" numFmtId="164" xfId="0" applyAlignment="1" applyBorder="1" applyFont="1" applyNumberFormat="1">
      <alignment horizontal="right"/>
    </xf>
    <xf borderId="16" fillId="3" fontId="45" numFmtId="0" xfId="0" applyAlignment="1" applyBorder="1" applyFont="1">
      <alignment horizontal="center"/>
    </xf>
    <xf borderId="6" fillId="3" fontId="103" numFmtId="0" xfId="0" applyAlignment="1" applyBorder="1" applyFont="1">
      <alignment vertical="center"/>
    </xf>
    <xf borderId="6" fillId="3" fontId="103" numFmtId="166" xfId="0" applyAlignment="1" applyBorder="1" applyFont="1" applyNumberFormat="1">
      <alignment horizontal="center" readingOrder="0" vertical="center"/>
    </xf>
    <xf borderId="6" fillId="3" fontId="103" numFmtId="164" xfId="0" applyAlignment="1" applyBorder="1" applyFont="1" applyNumberFormat="1">
      <alignment horizontal="left" vertical="center"/>
    </xf>
    <xf borderId="6" fillId="3" fontId="103" numFmtId="164" xfId="0" applyAlignment="1" applyBorder="1" applyFont="1" applyNumberFormat="1">
      <alignment horizontal="right" vertical="center"/>
    </xf>
    <xf borderId="7" fillId="3" fontId="103" numFmtId="164" xfId="0" applyAlignment="1" applyBorder="1" applyFont="1" applyNumberFormat="1">
      <alignment horizontal="right" vertical="center"/>
    </xf>
    <xf borderId="6" fillId="4" fontId="103" numFmtId="0" xfId="0" applyAlignment="1" applyBorder="1" applyFont="1">
      <alignment readingOrder="0" vertical="center"/>
    </xf>
    <xf borderId="6" fillId="4" fontId="103" numFmtId="167" xfId="0" applyAlignment="1" applyBorder="1" applyFont="1" applyNumberFormat="1">
      <alignment horizontal="center" readingOrder="0" vertical="center"/>
    </xf>
    <xf borderId="6" fillId="4" fontId="103" numFmtId="164" xfId="0" applyAlignment="1" applyBorder="1" applyFont="1" applyNumberFormat="1">
      <alignment horizontal="left" readingOrder="0" vertical="center"/>
    </xf>
    <xf borderId="6" fillId="4" fontId="103" numFmtId="164" xfId="0" applyAlignment="1" applyBorder="1" applyFont="1" applyNumberFormat="1">
      <alignment horizontal="right" readingOrder="0" vertical="center"/>
    </xf>
    <xf borderId="6" fillId="3" fontId="103" numFmtId="0" xfId="0" applyAlignment="1" applyBorder="1" applyFont="1">
      <alignment readingOrder="0" vertical="center"/>
    </xf>
    <xf borderId="6" fillId="3" fontId="103" numFmtId="167" xfId="0" applyAlignment="1" applyBorder="1" applyFont="1" applyNumberFormat="1">
      <alignment horizontal="center" readingOrder="0" vertical="center"/>
    </xf>
    <xf borderId="6" fillId="3" fontId="103" numFmtId="164" xfId="0" applyAlignment="1" applyBorder="1" applyFont="1" applyNumberFormat="1">
      <alignment horizontal="left" readingOrder="0" vertical="center"/>
    </xf>
    <xf borderId="6" fillId="3" fontId="103" numFmtId="164" xfId="0" applyAlignment="1" applyBorder="1" applyFont="1" applyNumberFormat="1">
      <alignment horizontal="right" readingOrder="0" vertical="center"/>
    </xf>
    <xf borderId="6" fillId="3" fontId="103" numFmtId="167" xfId="0" applyAlignment="1" applyBorder="1" applyFont="1" applyNumberFormat="1">
      <alignment readingOrder="0" vertical="center"/>
    </xf>
    <xf borderId="6" fillId="4" fontId="103" numFmtId="167" xfId="0" applyAlignment="1" applyBorder="1" applyFont="1" applyNumberFormat="1">
      <alignment readingOrder="0" vertical="center"/>
    </xf>
    <xf borderId="17" fillId="4" fontId="45" numFmtId="0" xfId="0" applyAlignment="1" applyBorder="1" applyFont="1">
      <alignment horizontal="right"/>
    </xf>
    <xf borderId="18" fillId="4" fontId="45" numFmtId="164" xfId="0" applyAlignment="1" applyBorder="1" applyFont="1" applyNumberFormat="1">
      <alignment horizontal="right"/>
    </xf>
    <xf borderId="6" fillId="4" fontId="103" numFmtId="167" xfId="0" applyAlignment="1" applyBorder="1" applyFont="1" applyNumberFormat="1">
      <alignment vertical="center"/>
    </xf>
    <xf borderId="20" fillId="2" fontId="44" numFmtId="0" xfId="0" applyAlignment="1" applyBorder="1" applyFont="1">
      <alignment horizontal="center"/>
    </xf>
    <xf borderId="21" fillId="2" fontId="44" numFmtId="0" xfId="0" applyAlignment="1" applyBorder="1" applyFont="1">
      <alignment horizontal="center"/>
    </xf>
    <xf borderId="22" fillId="2" fontId="44" numFmtId="0" xfId="0" applyAlignment="1" applyBorder="1" applyFont="1">
      <alignment horizontal="center"/>
    </xf>
    <xf borderId="6" fillId="3" fontId="103" numFmtId="167" xfId="0" applyAlignment="1" applyBorder="1" applyFont="1" applyNumberFormat="1">
      <alignment vertical="center"/>
    </xf>
    <xf borderId="16" fillId="3" fontId="45" numFmtId="0" xfId="0" applyAlignment="1" applyBorder="1" applyFont="1">
      <alignment horizontal="center"/>
    </xf>
    <xf borderId="16" fillId="4" fontId="45" numFmtId="0" xfId="0" applyAlignment="1" applyBorder="1" applyFont="1">
      <alignment horizontal="center"/>
    </xf>
    <xf borderId="15" fillId="4" fontId="45" numFmtId="164" xfId="0" applyAlignment="1" applyBorder="1" applyFont="1" applyNumberFormat="1">
      <alignment horizontal="right"/>
    </xf>
    <xf borderId="17" fillId="5" fontId="44" numFmtId="0" xfId="0" applyAlignment="1" applyBorder="1" applyFont="1">
      <alignment horizontal="center"/>
    </xf>
    <xf borderId="11" fillId="5" fontId="45" numFmtId="0" xfId="0" applyAlignment="1" applyBorder="1" applyFont="1">
      <alignment horizontal="center" readingOrder="0"/>
    </xf>
    <xf borderId="0" fillId="0" fontId="101" numFmtId="0" xfId="0" applyAlignment="1" applyFont="1">
      <alignment vertical="bottom"/>
    </xf>
    <xf borderId="52" fillId="3" fontId="45" numFmtId="164" xfId="0" applyAlignment="1" applyBorder="1" applyFont="1" applyNumberFormat="1">
      <alignment horizontal="right"/>
    </xf>
    <xf borderId="13" fillId="3" fontId="45" numFmtId="164" xfId="0" applyAlignment="1" applyBorder="1" applyFont="1" applyNumberFormat="1">
      <alignment horizontal="right"/>
    </xf>
    <xf borderId="52" fillId="4" fontId="45" numFmtId="164" xfId="0" applyAlignment="1" applyBorder="1" applyFont="1" applyNumberFormat="1">
      <alignment horizontal="right"/>
    </xf>
    <xf borderId="13" fillId="4" fontId="45" numFmtId="164" xfId="0" applyAlignment="1" applyBorder="1" applyFont="1" applyNumberFormat="1">
      <alignment horizontal="right"/>
    </xf>
    <xf borderId="7" fillId="4" fontId="45" numFmtId="164" xfId="0" applyAlignment="1" applyBorder="1" applyFont="1" applyNumberFormat="1">
      <alignment horizontal="right"/>
    </xf>
    <xf borderId="60" fillId="5" fontId="101" numFmtId="0" xfId="0" applyBorder="1" applyFont="1"/>
    <xf borderId="61" fillId="5" fontId="101" numFmtId="0" xfId="0" applyBorder="1" applyFont="1"/>
    <xf borderId="61" fillId="5" fontId="44" numFmtId="0" xfId="0" applyAlignment="1" applyBorder="1" applyFont="1">
      <alignment horizontal="right"/>
    </xf>
    <xf borderId="61" fillId="5" fontId="45" numFmtId="164" xfId="0" applyAlignment="1" applyBorder="1" applyFont="1" applyNumberFormat="1">
      <alignment horizontal="right"/>
    </xf>
    <xf borderId="17" fillId="5" fontId="44" numFmtId="164" xfId="0" applyAlignment="1" applyBorder="1" applyFont="1" applyNumberFormat="1">
      <alignment horizontal="right"/>
    </xf>
    <xf borderId="11" fillId="5" fontId="45" numFmtId="164" xfId="0" applyAlignment="1" applyBorder="1" applyFont="1" applyNumberFormat="1">
      <alignment horizontal="right"/>
    </xf>
    <xf borderId="0" fillId="0" fontId="101" numFmtId="0" xfId="0" applyFont="1"/>
    <xf borderId="0" fillId="0" fontId="45" numFmtId="170" xfId="0" applyAlignment="1" applyFont="1" applyNumberFormat="1">
      <alignment horizontal="right"/>
    </xf>
    <xf borderId="6" fillId="3" fontId="104" numFmtId="0" xfId="0" applyAlignment="1" applyBorder="1" applyFont="1">
      <alignment readingOrder="0" vertical="center"/>
    </xf>
    <xf borderId="0" fillId="0" fontId="1" numFmtId="0" xfId="0" applyAlignment="1" applyFont="1">
      <alignment horizontal="center"/>
    </xf>
    <xf borderId="0" fillId="0" fontId="11" numFmtId="0" xfId="0" applyAlignment="1" applyFont="1">
      <alignment horizontal="center"/>
    </xf>
    <xf borderId="0" fillId="0" fontId="2" numFmtId="14" xfId="0" applyAlignment="1" applyFont="1" applyNumberFormat="1">
      <alignment readingOrder="0" shrinkToFit="0" vertical="center" wrapText="0"/>
    </xf>
    <xf borderId="0" fillId="0" fontId="2" numFmtId="164" xfId="0" applyAlignment="1" applyFont="1" applyNumberFormat="1">
      <alignment readingOrder="0" shrinkToFit="0" vertical="center" wrapText="0"/>
    </xf>
    <xf borderId="5" fillId="0" fontId="1" numFmtId="0" xfId="0" applyAlignment="1" applyBorder="1" applyFont="1">
      <alignment horizontal="center" vertical="center"/>
    </xf>
    <xf borderId="5" fillId="0" fontId="11" numFmtId="0" xfId="0" applyAlignment="1" applyBorder="1" applyFont="1">
      <alignment horizontal="center" vertical="center"/>
    </xf>
    <xf borderId="27" fillId="0" fontId="2" numFmtId="0" xfId="0" applyBorder="1" applyFont="1"/>
    <xf borderId="0" fillId="0" fontId="2" numFmtId="164" xfId="0" applyFont="1" applyNumberFormat="1"/>
  </cellXfs>
  <cellStyles count="1">
    <cellStyle xfId="0" name="Normal" builtinId="0"/>
  </cellStyles>
  <dxfs count="46">
    <dxf>
      <font>
        <b/>
        <color rgb="FFFF0000"/>
      </font>
      <fill>
        <patternFill patternType="none"/>
      </fill>
      <border/>
    </dxf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F8F9FA"/>
          <bgColor rgb="FFF8F9FA"/>
        </patternFill>
      </fill>
      <border/>
    </dxf>
    <dxf>
      <font/>
      <fill>
        <patternFill patternType="solid">
          <fgColor rgb="FF4DD0E1"/>
          <bgColor rgb="FF4DD0E1"/>
        </patternFill>
      </fill>
      <border/>
    </dxf>
    <dxf>
      <font/>
      <fill>
        <patternFill patternType="solid">
          <fgColor rgb="FFE0F7FA"/>
          <bgColor rgb="FFE0F7FA"/>
        </patternFill>
      </fill>
      <border/>
    </dxf>
    <dxf>
      <font/>
      <fill>
        <patternFill patternType="solid">
          <fgColor rgb="FF78909C"/>
          <bgColor rgb="FF78909C"/>
        </patternFill>
      </fill>
      <border/>
    </dxf>
    <dxf>
      <font/>
      <fill>
        <patternFill patternType="solid">
          <fgColor rgb="FFEBEFF1"/>
          <bgColor rgb="FFEBEFF1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5B95F9"/>
          <bgColor rgb="FF5B95F9"/>
        </patternFill>
      </fill>
      <border/>
    </dxf>
    <dxf>
      <font/>
      <fill>
        <patternFill patternType="solid">
          <fgColor rgb="FFE8F0FE"/>
          <bgColor rgb="FFE8F0FE"/>
        </patternFill>
      </fill>
      <border/>
    </dxf>
    <dxf>
      <font>
        <color theme="7"/>
      </font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BBC8CE"/>
          <bgColor rgb="FFBBC8CE"/>
        </patternFill>
      </fill>
      <border/>
    </dxf>
    <dxf>
      <font/>
      <fill>
        <patternFill patternType="solid">
          <fgColor rgb="FFDEDEDE"/>
          <bgColor rgb="FFDEDEDE"/>
        </patternFill>
      </fill>
      <border/>
    </dxf>
    <dxf>
      <font/>
      <fill>
        <patternFill patternType="solid">
          <fgColor rgb="FF26A69A"/>
          <bgColor rgb="FF26A69A"/>
        </patternFill>
      </fill>
      <border/>
    </dxf>
    <dxf>
      <font/>
      <fill>
        <patternFill patternType="solid">
          <fgColor rgb="FFDDF2F0"/>
          <bgColor rgb="FFDDF2F0"/>
        </patternFill>
      </fill>
      <border/>
    </dxf>
    <dxf>
      <font/>
      <fill>
        <patternFill patternType="solid">
          <fgColor rgb="FF8CD3CD"/>
          <bgColor rgb="FF8CD3CD"/>
        </patternFill>
      </fill>
      <border/>
    </dxf>
    <dxf>
      <font/>
      <fill>
        <patternFill patternType="solid">
          <fgColor rgb="FFA2E8F1"/>
          <bgColor rgb="FFA2E8F1"/>
        </patternFill>
      </fill>
      <border/>
    </dxf>
    <dxf>
      <font>
        <b/>
        <color rgb="FF0000FF"/>
      </font>
      <fill>
        <patternFill patternType="none"/>
      </fill>
      <border/>
    </dxf>
    <dxf>
      <font>
        <b/>
        <u/>
        <color rgb="FF000000"/>
      </font>
      <fill>
        <patternFill patternType="none"/>
      </fill>
      <border/>
    </dxf>
    <dxf>
      <font>
        <i/>
        <color rgb="FFCC0000"/>
      </font>
      <fill>
        <patternFill patternType="none"/>
      </fill>
      <border/>
    </dxf>
    <dxf>
      <font>
        <i/>
        <color rgb="FF000000"/>
      </font>
      <fill>
        <patternFill patternType="none"/>
      </fill>
      <border/>
    </dxf>
    <dxf>
      <font>
        <b/>
        <color rgb="FF4A86E8"/>
      </font>
      <fill>
        <patternFill patternType="none"/>
      </fill>
      <border/>
    </dxf>
    <dxf>
      <font>
        <b/>
        <u/>
        <color rgb="FF0000FF"/>
      </font>
      <fill>
        <patternFill patternType="none"/>
      </fill>
      <border/>
    </dxf>
    <dxf>
      <font>
        <color rgb="FF34A853"/>
      </font>
      <fill>
        <patternFill patternType="none"/>
      </fill>
      <border/>
    </dxf>
    <dxf>
      <font>
        <color rgb="FFFF0000"/>
      </font>
      <fill>
        <patternFill patternType="none"/>
      </fill>
      <border/>
    </dxf>
    <dxf>
      <font>
        <color rgb="FF000000"/>
      </font>
      <fill>
        <patternFill patternType="none"/>
      </fill>
      <border/>
    </dxf>
    <dxf>
      <font>
        <color rgb="FFB7B7B7"/>
      </font>
      <fill>
        <patternFill patternType="none"/>
      </fill>
      <border/>
    </dxf>
    <dxf>
      <font>
        <b/>
        <color theme="7"/>
      </font>
      <fill>
        <patternFill patternType="none"/>
      </fill>
      <border/>
    </dxf>
    <dxf>
      <font>
        <b/>
        <color rgb="FF34A853"/>
      </font>
      <fill>
        <patternFill patternType="none"/>
      </fill>
      <border/>
    </dxf>
    <dxf>
      <font>
        <b/>
        <color rgb="FFBF9000"/>
      </font>
      <fill>
        <patternFill patternType="none"/>
      </fill>
      <border/>
    </dxf>
    <dxf>
      <font>
        <color rgb="FF990000"/>
      </font>
      <fill>
        <patternFill patternType="none"/>
      </fill>
      <border/>
    </dxf>
    <dxf>
      <font>
        <b/>
        <color rgb="FF26A69A"/>
      </font>
      <fill>
        <patternFill patternType="none"/>
      </fill>
      <border/>
    </dxf>
    <dxf>
      <font>
        <color rgb="FF8B0000"/>
      </font>
      <fill>
        <patternFill patternType="none"/>
      </fill>
      <border/>
    </dxf>
    <dxf>
      <font>
        <color rgb="FFFF4400"/>
      </font>
      <fill>
        <patternFill patternType="none"/>
      </fill>
      <border/>
    </dxf>
    <dxf>
      <font>
        <color rgb="FFFFCC00"/>
      </font>
      <fill>
        <patternFill patternType="none"/>
      </fill>
      <border/>
    </dxf>
    <dxf>
      <font>
        <color rgb="FFFFFF00"/>
      </font>
      <fill>
        <patternFill patternType="none"/>
      </fill>
      <border/>
    </dxf>
    <dxf>
      <font>
        <color rgb="FFCCFF00"/>
      </font>
      <fill>
        <patternFill patternType="none"/>
      </fill>
      <border/>
    </dxf>
    <dxf>
      <font>
        <color rgb="FF88FF00"/>
      </font>
      <fill>
        <patternFill patternType="none"/>
      </fill>
      <border/>
    </dxf>
    <dxf>
      <font>
        <color rgb="FF44FF00"/>
      </font>
      <fill>
        <patternFill patternType="none"/>
      </fill>
      <border/>
    </dxf>
    <dxf>
      <font>
        <color rgb="FF00FF00"/>
      </font>
      <fill>
        <patternFill patternType="none"/>
      </fill>
      <border/>
    </dxf>
  </dxfs>
  <tableStyles count="46">
    <tableStyle count="4" pivot="0" name="Budget 2025-style">
      <tableStyleElement dxfId="2" type="headerRow"/>
      <tableStyleElement dxfId="3" type="firstRowStripe"/>
      <tableStyleElement dxfId="4" type="secondRowStripe"/>
      <tableStyleElement dxfId="5" size="0" type="wholeTable"/>
    </tableStyle>
    <tableStyle count="4" pivot="0" name="01.5) Debt-style">
      <tableStyleElement dxfId="2" type="headerRow"/>
      <tableStyleElement dxfId="3" type="firstRowStripe"/>
      <tableStyleElement dxfId="6" type="secondRowStripe"/>
      <tableStyleElement dxfId="5" size="0" type="wholeTable"/>
    </tableStyle>
    <tableStyle count="3" pivot="0" name="06) W@H Timecard-style">
      <tableStyleElement dxfId="7" type="headerRow"/>
      <tableStyleElement dxfId="3" type="firstRowStripe"/>
      <tableStyleElement dxfId="8" type="secondRowStripe"/>
    </tableStyle>
    <tableStyle count="3" pivot="0" name="07) Car Loan Calculator-style">
      <tableStyleElement dxfId="9" type="headerRow"/>
      <tableStyleElement dxfId="3" type="firstRowStripe"/>
      <tableStyleElement dxfId="10" type="secondRowStripe"/>
    </tableStyle>
    <tableStyle count="4" pivot="0" name="08) Drop Down Menus-style">
      <tableStyleElement dxfId="2" type="headerRow"/>
      <tableStyleElement dxfId="3" type="firstRowStripe"/>
      <tableStyleElement dxfId="4" type="secondRowStripe"/>
      <tableStyleElement dxfId="5" size="0" type="wholeTable"/>
    </tableStyle>
    <tableStyle count="4" pivot="0" name="08) Drop Down Menus-style 2">
      <tableStyleElement dxfId="2" type="headerRow"/>
      <tableStyleElement dxfId="3" type="firstRowStripe"/>
      <tableStyleElement dxfId="4" type="secondRowStripe"/>
      <tableStyleElement dxfId="5" size="0" type="wholeTable"/>
    </tableStyle>
    <tableStyle count="3" pivot="0" name="09) Affirm Payoff Schedule-style">
      <tableStyleElement dxfId="7" type="headerRow"/>
      <tableStyleElement dxfId="3" type="firstRowStripe"/>
      <tableStyleElement dxfId="8" type="secondRowStripe"/>
    </tableStyle>
    <tableStyle count="3" pivot="0" name="09) Affirm Payoff Schedule-style 2">
      <tableStyleElement dxfId="12" type="headerRow"/>
      <tableStyleElement dxfId="3" type="firstRowStripe"/>
      <tableStyleElement dxfId="13" type="secondRowStripe"/>
    </tableStyle>
    <tableStyle count="3" pivot="0" name="09) Affirm Payoff Schedule-style 3">
      <tableStyleElement dxfId="7" type="headerRow"/>
      <tableStyleElement dxfId="3" type="firstRowStripe"/>
      <tableStyleElement dxfId="8" type="secondRowStripe"/>
    </tableStyle>
    <tableStyle count="3" pivot="0" name="09) Affirm Payoff Schedule-style 4">
      <tableStyleElement dxfId="7" type="headerRow"/>
      <tableStyleElement dxfId="3" type="firstRowStripe"/>
      <tableStyleElement dxfId="8" type="secondRowStripe"/>
    </tableStyle>
    <tableStyle count="3" pivot="0" name="09) Affirm Payoff Schedule-style 5">
      <tableStyleElement dxfId="7" type="headerRow"/>
      <tableStyleElement dxfId="3" type="firstRowStripe"/>
      <tableStyleElement dxfId="8" type="secondRowStripe"/>
    </tableStyle>
    <tableStyle count="2" pivot="0" name="09) Affirm Payoff Schedule-style 6">
      <tableStyleElement dxfId="8" type="firstRowStripe"/>
      <tableStyleElement dxfId="3" type="secondRowStripe"/>
    </tableStyle>
    <tableStyle count="3" pivot="0" name="11) 2023 BudgetBill Breakdown-style">
      <tableStyleElement dxfId="15" type="headerRow"/>
      <tableStyleElement dxfId="3" type="firstRowStripe"/>
      <tableStyleElement dxfId="16" type="secondRowStripe"/>
    </tableStyle>
    <tableStyle count="4" pivot="0" name="11) 2023 BudgetBill Breakdown-style 2">
      <tableStyleElement dxfId="9" type="headerRow"/>
      <tableStyleElement dxfId="3" type="firstRowStripe"/>
      <tableStyleElement dxfId="10" type="secondRowStripe"/>
      <tableStyleElement dxfId="17" type="totalRow"/>
    </tableStyle>
    <tableStyle count="4" pivot="0" name="11) 2023 BudgetBill Breakdown-style 3">
      <tableStyleElement dxfId="15" type="headerRow"/>
      <tableStyleElement dxfId="3" type="firstRowStripe"/>
      <tableStyleElement dxfId="16" type="secondRowStripe"/>
      <tableStyleElement dxfId="18" type="totalRow"/>
    </tableStyle>
    <tableStyle count="4" pivot="0" name="11) 2023 BudgetBill Breakdown-style 4">
      <tableStyleElement dxfId="9" type="headerRow"/>
      <tableStyleElement dxfId="3" type="firstRowStripe"/>
      <tableStyleElement dxfId="10" type="secondRowStripe"/>
      <tableStyleElement dxfId="17" type="totalRow"/>
    </tableStyle>
    <tableStyle count="4" pivot="0" name="11) 2023 BudgetBill Breakdown-style 5">
      <tableStyleElement dxfId="15" type="headerRow"/>
      <tableStyleElement dxfId="3" type="firstRowStripe"/>
      <tableStyleElement dxfId="16" type="secondRowStripe"/>
      <tableStyleElement dxfId="18" type="totalRow"/>
    </tableStyle>
    <tableStyle count="4" pivot="0" name="11) 2023 BudgetBill Breakdown-style 6">
      <tableStyleElement dxfId="9" type="headerRow"/>
      <tableStyleElement dxfId="3" type="firstRowStripe"/>
      <tableStyleElement dxfId="10" type="secondRowStripe"/>
      <tableStyleElement dxfId="17" type="totalRow"/>
    </tableStyle>
    <tableStyle count="4" pivot="0" name="11) 2023 BudgetBill Breakdown-style 7">
      <tableStyleElement dxfId="15" type="headerRow"/>
      <tableStyleElement dxfId="3" type="firstRowStripe"/>
      <tableStyleElement dxfId="16" type="secondRowStripe"/>
      <tableStyleElement dxfId="18" type="totalRow"/>
    </tableStyle>
    <tableStyle count="4" pivot="0" name="11) 2023 BudgetBill Breakdown-style 8">
      <tableStyleElement dxfId="9" type="headerRow"/>
      <tableStyleElement dxfId="3" type="firstRowStripe"/>
      <tableStyleElement dxfId="10" type="secondRowStripe"/>
      <tableStyleElement dxfId="17" type="totalRow"/>
    </tableStyle>
    <tableStyle count="4" pivot="0" name="11) 2023 BudgetBill Breakdown-style 9">
      <tableStyleElement dxfId="15" type="headerRow"/>
      <tableStyleElement dxfId="3" type="firstRowStripe"/>
      <tableStyleElement dxfId="16" type="secondRowStripe"/>
      <tableStyleElement dxfId="18" type="totalRow"/>
    </tableStyle>
    <tableStyle count="4" pivot="0" name="11) 2023 BudgetBill Breakdown-style 10">
      <tableStyleElement dxfId="9" type="headerRow"/>
      <tableStyleElement dxfId="3" type="firstRowStripe"/>
      <tableStyleElement dxfId="10" type="secondRowStripe"/>
      <tableStyleElement dxfId="17" type="totalRow"/>
    </tableStyle>
    <tableStyle count="4" pivot="0" name="11) 2023 BudgetBill Breakdown-style 11">
      <tableStyleElement dxfId="15" type="headerRow"/>
      <tableStyleElement dxfId="3" type="firstRowStripe"/>
      <tableStyleElement dxfId="16" type="secondRowStripe"/>
      <tableStyleElement dxfId="18" type="totalRow"/>
    </tableStyle>
    <tableStyle count="4" pivot="0" name="11) 2023 BudgetBill Breakdown-style 12">
      <tableStyleElement dxfId="9" type="headerRow"/>
      <tableStyleElement dxfId="3" type="firstRowStripe"/>
      <tableStyleElement dxfId="10" type="secondRowStripe"/>
      <tableStyleElement dxfId="17" type="totalRow"/>
    </tableStyle>
    <tableStyle count="4" pivot="0" name="11) 2023 BudgetBill Breakdown-style 13">
      <tableStyleElement dxfId="15" type="headerRow"/>
      <tableStyleElement dxfId="3" type="firstRowStripe"/>
      <tableStyleElement dxfId="16" type="secondRowStripe"/>
      <tableStyleElement dxfId="18" type="totalRow"/>
    </tableStyle>
    <tableStyle count="4" pivot="0" name="11) 2023 BudgetBill Breakdown-style 14">
      <tableStyleElement dxfId="9" type="headerRow"/>
      <tableStyleElement dxfId="3" type="firstRowStripe"/>
      <tableStyleElement dxfId="10" type="secondRowStripe"/>
      <tableStyleElement dxfId="17" type="totalRow"/>
    </tableStyle>
    <tableStyle count="4" pivot="0" name="11) 2023 BudgetBill Breakdown-style 15">
      <tableStyleElement dxfId="15" type="headerRow"/>
      <tableStyleElement dxfId="3" type="firstRowStripe"/>
      <tableStyleElement dxfId="16" type="secondRowStripe"/>
      <tableStyleElement dxfId="18" type="totalRow"/>
    </tableStyle>
    <tableStyle count="4" pivot="0" name="11) 2023 BudgetBill Breakdown-style 16">
      <tableStyleElement dxfId="9" type="headerRow"/>
      <tableStyleElement dxfId="3" type="firstRowStripe"/>
      <tableStyleElement dxfId="10" type="secondRowStripe"/>
      <tableStyleElement dxfId="17" type="totalRow"/>
    </tableStyle>
    <tableStyle count="4" pivot="0" name="11) 2023 BudgetBill Breakdown-style 17">
      <tableStyleElement dxfId="15" type="headerRow"/>
      <tableStyleElement dxfId="3" type="firstRowStripe"/>
      <tableStyleElement dxfId="16" type="secondRowStripe"/>
      <tableStyleElement dxfId="18" type="totalRow"/>
    </tableStyle>
    <tableStyle count="4" pivot="0" name="11) 2023 BudgetBill Breakdown-style 18">
      <tableStyleElement dxfId="9" type="headerRow"/>
      <tableStyleElement dxfId="3" type="firstRowStripe"/>
      <tableStyleElement dxfId="10" type="secondRowStripe"/>
      <tableStyleElement dxfId="17" type="totalRow"/>
    </tableStyle>
    <tableStyle count="4" pivot="0" name="11) 2023 BudgetBill Breakdown-style 19">
      <tableStyleElement dxfId="15" type="headerRow"/>
      <tableStyleElement dxfId="3" type="firstRowStripe"/>
      <tableStyleElement dxfId="16" type="secondRowStripe"/>
      <tableStyleElement dxfId="18" type="totalRow"/>
    </tableStyle>
    <tableStyle count="4" pivot="0" name="11) 2023 BudgetBill Breakdown-style 20">
      <tableStyleElement dxfId="9" type="headerRow"/>
      <tableStyleElement dxfId="3" type="firstRowStripe"/>
      <tableStyleElement dxfId="10" type="secondRowStripe"/>
      <tableStyleElement dxfId="17" type="totalRow"/>
    </tableStyle>
    <tableStyle count="4" pivot="0" name="11) 2023 BudgetBill Breakdown-style 21">
      <tableStyleElement dxfId="15" type="headerRow"/>
      <tableStyleElement dxfId="3" type="firstRowStripe"/>
      <tableStyleElement dxfId="16" type="secondRowStripe"/>
      <tableStyleElement dxfId="18" type="totalRow"/>
    </tableStyle>
    <tableStyle count="4" pivot="0" name="11) 2023 BudgetBill Breakdown-style 22">
      <tableStyleElement dxfId="9" type="headerRow"/>
      <tableStyleElement dxfId="3" type="firstRowStripe"/>
      <tableStyleElement dxfId="10" type="secondRowStripe"/>
      <tableStyleElement dxfId="17" type="totalRow"/>
    </tableStyle>
    <tableStyle count="4" pivot="0" name="11) 2023 BudgetBill Breakdown-style 23">
      <tableStyleElement dxfId="15" type="headerRow"/>
      <tableStyleElement dxfId="3" type="firstRowStripe"/>
      <tableStyleElement dxfId="16" type="secondRowStripe"/>
      <tableStyleElement dxfId="18" type="totalRow"/>
    </tableStyle>
    <tableStyle count="4" pivot="0" name="11) 2023 BudgetBill Breakdown-style 24">
      <tableStyleElement dxfId="19" type="headerRow"/>
      <tableStyleElement dxfId="3" type="firstRowStripe"/>
      <tableStyleElement dxfId="20" type="secondRowStripe"/>
      <tableStyleElement dxfId="21" type="totalRow"/>
    </tableStyle>
    <tableStyle count="4" pivot="0" name="11) 2023 BudgetBill Breakdown-style 25">
      <tableStyleElement dxfId="7" type="headerRow"/>
      <tableStyleElement dxfId="3" type="firstRowStripe"/>
      <tableStyleElement dxfId="8" type="secondRowStripe"/>
      <tableStyleElement dxfId="22" type="totalRow"/>
    </tableStyle>
    <tableStyle count="4" pivot="0" name="11) 2023 BudgetBill Breakdown-style 26">
      <tableStyleElement dxfId="19" type="headerRow"/>
      <tableStyleElement dxfId="3" type="firstRowStripe"/>
      <tableStyleElement dxfId="20" type="secondRowStripe"/>
      <tableStyleElement dxfId="21" type="totalRow"/>
    </tableStyle>
    <tableStyle count="4" pivot="0" name="11) 2023 BudgetBill Breakdown-style 27">
      <tableStyleElement dxfId="7" type="headerRow"/>
      <tableStyleElement dxfId="3" type="firstRowStripe"/>
      <tableStyleElement dxfId="8" type="secondRowStripe"/>
      <tableStyleElement dxfId="22" type="totalRow"/>
    </tableStyle>
    <tableStyle count="3" pivot="0" name="2023 Expences - 01132023-style">
      <tableStyleElement dxfId="9" type="headerRow"/>
      <tableStyleElement dxfId="3" type="firstRowStripe"/>
      <tableStyleElement dxfId="10" type="secondRowStripe"/>
    </tableStyle>
    <tableStyle count="3" pivot="0" name="2023 Expences - 05192023-style">
      <tableStyleElement dxfId="12" type="headerRow"/>
      <tableStyleElement dxfId="3" type="firstRowStripe"/>
      <tableStyleElement dxfId="13" type="secondRowStripe"/>
    </tableStyle>
    <tableStyle count="3" pivot="0" name="2023 Expences - 06022023-style">
      <tableStyleElement dxfId="12" type="headerRow"/>
      <tableStyleElement dxfId="3" type="firstRowStripe"/>
      <tableStyleElement dxfId="13" type="secondRowStripe"/>
    </tableStyle>
    <tableStyle count="4" pivot="0" name="Credit Card Breakdown-style">
      <tableStyleElement dxfId="2" type="headerRow"/>
      <tableStyleElement dxfId="3" type="firstRowStripe"/>
      <tableStyleElement dxfId="4" type="secondRowStripe"/>
      <tableStyleElement dxfId="5" size="0" type="wholeTable"/>
    </tableStyle>
    <tableStyle count="4" pivot="0" name="Credit Card Breakdown-style 2">
      <tableStyleElement dxfId="2" type="headerRow"/>
      <tableStyleElement dxfId="3" type="firstRowStripe"/>
      <tableStyleElement dxfId="4" type="secondRowStripe"/>
      <tableStyleElement dxfId="5" size="0" type="wholeTable"/>
    </tableStyle>
    <tableStyle count="4" pivot="0" name="Credit Card Breakdown-style 3">
      <tableStyleElement dxfId="2" type="headerRow"/>
      <tableStyleElement dxfId="3" type="firstRowStripe"/>
      <tableStyleElement dxfId="4" type="secondRowStripe"/>
      <tableStyleElement dxfId="5" size="0" type="wholeTable"/>
    </tableStyle>
    <tableStyle count="4" pivot="0" name="Expences 2025 Compilation-style">
      <tableStyleElement dxfId="2" type="headerRow"/>
      <tableStyleElement dxfId="3" type="firstRowStripe"/>
      <tableStyleElement dxfId="4" type="secondRowStripe"/>
      <tableStyleElement dxfId="5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43" Type="http://schemas.openxmlformats.org/officeDocument/2006/relationships/worksheet" Target="worksheets/sheet39.xml"/><Relationship Id="rId46" Type="http://schemas.openxmlformats.org/officeDocument/2006/relationships/worksheet" Target="worksheets/sheet42.xml"/><Relationship Id="rId45" Type="http://schemas.openxmlformats.org/officeDocument/2006/relationships/worksheet" Target="worksheets/sheet41.xml"/><Relationship Id="rId107" Type="http://schemas.openxmlformats.org/officeDocument/2006/relationships/worksheet" Target="worksheets/sheet103.xml"/><Relationship Id="rId106" Type="http://schemas.openxmlformats.org/officeDocument/2006/relationships/worksheet" Target="worksheets/sheet102.xml"/><Relationship Id="rId105" Type="http://schemas.openxmlformats.org/officeDocument/2006/relationships/worksheet" Target="worksheets/sheet101.xml"/><Relationship Id="rId104" Type="http://schemas.openxmlformats.org/officeDocument/2006/relationships/worksheet" Target="worksheets/sheet100.xml"/><Relationship Id="rId109" Type="http://schemas.openxmlformats.org/officeDocument/2006/relationships/worksheet" Target="worksheets/sheet105.xml"/><Relationship Id="rId108" Type="http://schemas.openxmlformats.org/officeDocument/2006/relationships/worksheet" Target="worksheets/sheet104.xml"/><Relationship Id="rId48" Type="http://schemas.openxmlformats.org/officeDocument/2006/relationships/worksheet" Target="worksheets/sheet44.xml"/><Relationship Id="rId47" Type="http://schemas.openxmlformats.org/officeDocument/2006/relationships/worksheet" Target="worksheets/sheet43.xml"/><Relationship Id="rId49" Type="http://schemas.openxmlformats.org/officeDocument/2006/relationships/worksheet" Target="worksheets/sheet45.xml"/><Relationship Id="rId103" Type="http://schemas.openxmlformats.org/officeDocument/2006/relationships/worksheet" Target="worksheets/sheet99.xml"/><Relationship Id="rId102" Type="http://schemas.openxmlformats.org/officeDocument/2006/relationships/worksheet" Target="worksheets/sheet98.xml"/><Relationship Id="rId101" Type="http://schemas.openxmlformats.org/officeDocument/2006/relationships/worksheet" Target="worksheets/sheet97.xml"/><Relationship Id="rId100" Type="http://schemas.openxmlformats.org/officeDocument/2006/relationships/worksheet" Target="worksheets/sheet96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35" Type="http://schemas.openxmlformats.org/officeDocument/2006/relationships/worksheet" Target="worksheets/sheet31.xml"/><Relationship Id="rId34" Type="http://schemas.openxmlformats.org/officeDocument/2006/relationships/worksheet" Target="worksheets/sheet30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120" Type="http://schemas.openxmlformats.org/officeDocument/2006/relationships/pivotCacheDefinition" Target="pivotCache/pivotCacheDefinition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95" Type="http://schemas.openxmlformats.org/officeDocument/2006/relationships/worksheet" Target="worksheets/sheet91.xml"/><Relationship Id="rId94" Type="http://schemas.openxmlformats.org/officeDocument/2006/relationships/worksheet" Target="worksheets/sheet90.xml"/><Relationship Id="rId97" Type="http://schemas.openxmlformats.org/officeDocument/2006/relationships/worksheet" Target="worksheets/sheet93.xml"/><Relationship Id="rId96" Type="http://schemas.openxmlformats.org/officeDocument/2006/relationships/worksheet" Target="worksheets/sheet92.xml"/><Relationship Id="rId11" Type="http://schemas.openxmlformats.org/officeDocument/2006/relationships/worksheet" Target="worksheets/sheet7.xml"/><Relationship Id="rId99" Type="http://schemas.openxmlformats.org/officeDocument/2006/relationships/worksheet" Target="worksheets/sheet95.xml"/><Relationship Id="rId10" Type="http://schemas.openxmlformats.org/officeDocument/2006/relationships/worksheet" Target="worksheets/sheet6.xml"/><Relationship Id="rId98" Type="http://schemas.openxmlformats.org/officeDocument/2006/relationships/worksheet" Target="worksheets/sheet94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91" Type="http://schemas.openxmlformats.org/officeDocument/2006/relationships/worksheet" Target="worksheets/sheet87.xml"/><Relationship Id="rId90" Type="http://schemas.openxmlformats.org/officeDocument/2006/relationships/worksheet" Target="worksheets/sheet86.xml"/><Relationship Id="rId93" Type="http://schemas.openxmlformats.org/officeDocument/2006/relationships/worksheet" Target="worksheets/sheet89.xml"/><Relationship Id="rId92" Type="http://schemas.openxmlformats.org/officeDocument/2006/relationships/worksheet" Target="worksheets/sheet88.xml"/><Relationship Id="rId118" Type="http://schemas.openxmlformats.org/officeDocument/2006/relationships/worksheet" Target="worksheets/sheet114.xml"/><Relationship Id="rId117" Type="http://schemas.openxmlformats.org/officeDocument/2006/relationships/worksheet" Target="worksheets/sheet113.xml"/><Relationship Id="rId116" Type="http://schemas.openxmlformats.org/officeDocument/2006/relationships/worksheet" Target="worksheets/sheet112.xml"/><Relationship Id="rId115" Type="http://schemas.openxmlformats.org/officeDocument/2006/relationships/worksheet" Target="worksheets/sheet111.xml"/><Relationship Id="rId119" Type="http://schemas.openxmlformats.org/officeDocument/2006/relationships/worksheet" Target="worksheets/sheet115.xml"/><Relationship Id="rId15" Type="http://schemas.openxmlformats.org/officeDocument/2006/relationships/worksheet" Target="worksheets/sheet11.xml"/><Relationship Id="rId110" Type="http://schemas.openxmlformats.org/officeDocument/2006/relationships/worksheet" Target="worksheets/sheet106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14" Type="http://schemas.openxmlformats.org/officeDocument/2006/relationships/worksheet" Target="worksheets/sheet110.xml"/><Relationship Id="rId18" Type="http://schemas.openxmlformats.org/officeDocument/2006/relationships/worksheet" Target="worksheets/sheet14.xml"/><Relationship Id="rId113" Type="http://schemas.openxmlformats.org/officeDocument/2006/relationships/worksheet" Target="worksheets/sheet109.xml"/><Relationship Id="rId112" Type="http://schemas.openxmlformats.org/officeDocument/2006/relationships/worksheet" Target="worksheets/sheet108.xml"/><Relationship Id="rId111" Type="http://schemas.openxmlformats.org/officeDocument/2006/relationships/worksheet" Target="worksheets/sheet107.xml"/><Relationship Id="rId84" Type="http://schemas.openxmlformats.org/officeDocument/2006/relationships/worksheet" Target="worksheets/sheet80.xml"/><Relationship Id="rId83" Type="http://schemas.openxmlformats.org/officeDocument/2006/relationships/worksheet" Target="worksheets/sheet79.xml"/><Relationship Id="rId86" Type="http://schemas.openxmlformats.org/officeDocument/2006/relationships/worksheet" Target="worksheets/sheet82.xml"/><Relationship Id="rId85" Type="http://schemas.openxmlformats.org/officeDocument/2006/relationships/worksheet" Target="worksheets/sheet81.xml"/><Relationship Id="rId88" Type="http://schemas.openxmlformats.org/officeDocument/2006/relationships/worksheet" Target="worksheets/sheet84.xml"/><Relationship Id="rId87" Type="http://schemas.openxmlformats.org/officeDocument/2006/relationships/worksheet" Target="worksheets/sheet83.xml"/><Relationship Id="rId89" Type="http://schemas.openxmlformats.org/officeDocument/2006/relationships/worksheet" Target="worksheets/sheet85.xml"/><Relationship Id="rId80" Type="http://schemas.openxmlformats.org/officeDocument/2006/relationships/worksheet" Target="worksheets/sheet76.xml"/><Relationship Id="rId82" Type="http://schemas.openxmlformats.org/officeDocument/2006/relationships/worksheet" Target="worksheets/sheet78.xml"/><Relationship Id="rId81" Type="http://schemas.openxmlformats.org/officeDocument/2006/relationships/worksheet" Target="worksheets/sheet77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73" Type="http://schemas.openxmlformats.org/officeDocument/2006/relationships/worksheet" Target="worksheets/sheet69.xml"/><Relationship Id="rId72" Type="http://schemas.openxmlformats.org/officeDocument/2006/relationships/worksheet" Target="worksheets/sheet68.xml"/><Relationship Id="rId75" Type="http://schemas.openxmlformats.org/officeDocument/2006/relationships/worksheet" Target="worksheets/sheet71.xml"/><Relationship Id="rId74" Type="http://schemas.openxmlformats.org/officeDocument/2006/relationships/worksheet" Target="worksheets/sheet70.xml"/><Relationship Id="rId77" Type="http://schemas.openxmlformats.org/officeDocument/2006/relationships/worksheet" Target="worksheets/sheet73.xml"/><Relationship Id="rId76" Type="http://schemas.openxmlformats.org/officeDocument/2006/relationships/worksheet" Target="worksheets/sheet72.xml"/><Relationship Id="rId79" Type="http://schemas.openxmlformats.org/officeDocument/2006/relationships/worksheet" Target="worksheets/sheet75.xml"/><Relationship Id="rId78" Type="http://schemas.openxmlformats.org/officeDocument/2006/relationships/worksheet" Target="worksheets/sheet74.xml"/><Relationship Id="rId71" Type="http://schemas.openxmlformats.org/officeDocument/2006/relationships/worksheet" Target="worksheets/sheet67.xml"/><Relationship Id="rId70" Type="http://schemas.openxmlformats.org/officeDocument/2006/relationships/worksheet" Target="worksheets/sheet66.xml"/><Relationship Id="rId62" Type="http://schemas.openxmlformats.org/officeDocument/2006/relationships/worksheet" Target="worksheets/sheet58.xml"/><Relationship Id="rId61" Type="http://schemas.openxmlformats.org/officeDocument/2006/relationships/worksheet" Target="worksheets/sheet57.xml"/><Relationship Id="rId64" Type="http://schemas.openxmlformats.org/officeDocument/2006/relationships/worksheet" Target="worksheets/sheet60.xml"/><Relationship Id="rId63" Type="http://schemas.openxmlformats.org/officeDocument/2006/relationships/worksheet" Target="worksheets/sheet59.xml"/><Relationship Id="rId66" Type="http://schemas.openxmlformats.org/officeDocument/2006/relationships/worksheet" Target="worksheets/sheet62.xml"/><Relationship Id="rId65" Type="http://schemas.openxmlformats.org/officeDocument/2006/relationships/worksheet" Target="worksheets/sheet61.xml"/><Relationship Id="rId68" Type="http://schemas.openxmlformats.org/officeDocument/2006/relationships/worksheet" Target="worksheets/sheet64.xml"/><Relationship Id="rId67" Type="http://schemas.openxmlformats.org/officeDocument/2006/relationships/worksheet" Target="worksheets/sheet63.xml"/><Relationship Id="rId60" Type="http://schemas.openxmlformats.org/officeDocument/2006/relationships/worksheet" Target="worksheets/sheet56.xml"/><Relationship Id="rId69" Type="http://schemas.openxmlformats.org/officeDocument/2006/relationships/worksheet" Target="worksheets/sheet65.xml"/><Relationship Id="rId51" Type="http://schemas.openxmlformats.org/officeDocument/2006/relationships/worksheet" Target="worksheets/sheet47.xml"/><Relationship Id="rId50" Type="http://schemas.openxmlformats.org/officeDocument/2006/relationships/worksheet" Target="worksheets/sheet46.xml"/><Relationship Id="rId53" Type="http://schemas.openxmlformats.org/officeDocument/2006/relationships/worksheet" Target="worksheets/sheet49.xml"/><Relationship Id="rId52" Type="http://schemas.openxmlformats.org/officeDocument/2006/relationships/worksheet" Target="worksheets/sheet48.xml"/><Relationship Id="rId55" Type="http://schemas.openxmlformats.org/officeDocument/2006/relationships/worksheet" Target="worksheets/sheet51.xml"/><Relationship Id="rId54" Type="http://schemas.openxmlformats.org/officeDocument/2006/relationships/worksheet" Target="worksheets/sheet50.xml"/><Relationship Id="rId57" Type="http://schemas.openxmlformats.org/officeDocument/2006/relationships/worksheet" Target="worksheets/sheet53.xml"/><Relationship Id="rId56" Type="http://schemas.openxmlformats.org/officeDocument/2006/relationships/worksheet" Target="worksheets/sheet52.xml"/><Relationship Id="rId59" Type="http://schemas.openxmlformats.org/officeDocument/2006/relationships/worksheet" Target="worksheets/sheet55.xml"/><Relationship Id="rId58" Type="http://schemas.openxmlformats.org/officeDocument/2006/relationships/worksheet" Target="worksheets/sheet5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95250</xdr:colOff>
      <xdr:row>0</xdr:row>
      <xdr:rowOff>47625</xdr:rowOff>
    </xdr:from>
    <xdr:ext cx="238125" cy="247650"/>
    <xdr:grpSp>
      <xdr:nvGrpSpPr>
        <xdr:cNvPr id="2" name="Shape 2" title="Drawing"/>
        <xdr:cNvGrpSpPr/>
      </xdr:nvGrpSpPr>
      <xdr:grpSpPr>
        <a:xfrm>
          <a:off x="0" y="100175"/>
          <a:ext cx="780600" cy="780600"/>
          <a:chOff x="0" y="100175"/>
          <a:chExt cx="780600" cy="780600"/>
        </a:xfrm>
      </xdr:grpSpPr>
      <xdr:sp>
        <xdr:nvSpPr>
          <xdr:cNvPr id="3" name="Shape 3"/>
          <xdr:cNvSpPr/>
        </xdr:nvSpPr>
        <xdr:spPr>
          <a:xfrm>
            <a:off x="0" y="100175"/>
            <a:ext cx="780600" cy="780600"/>
          </a:xfrm>
          <a:prstGeom prst="roundRect">
            <a:avLst>
              <a:gd fmla="val 16667" name="adj"/>
            </a:avLst>
          </a:prstGeom>
          <a:solidFill>
            <a:srgbClr val="CFE2F3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4" name="Shape 4"/>
          <xdr:cNvSpPr/>
        </xdr:nvSpPr>
        <xdr:spPr>
          <a:xfrm>
            <a:off x="95100" y="195275"/>
            <a:ext cx="590400" cy="590400"/>
          </a:xfrm>
          <a:prstGeom prst="bentArrow">
            <a:avLst>
              <a:gd fmla="val 25000" name="adj1"/>
              <a:gd fmla="val 25000" name="adj2"/>
              <a:gd fmla="val 25000" name="adj3"/>
              <a:gd fmla="val 43750" name="adj4"/>
            </a:avLst>
          </a:prstGeom>
          <a:solidFill>
            <a:srgbClr val="00FF00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</xdr:grpSp>
    <xdr:clientData fLocksWithSheet="0"/>
  </xdr:oneCellAnchor>
</xdr:wsDr>
</file>

<file path=xl/drawings/drawing9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95250</xdr:colOff>
      <xdr:row>0</xdr:row>
      <xdr:rowOff>47625</xdr:rowOff>
    </xdr:from>
    <xdr:ext cx="238125" cy="247650"/>
    <xdr:grpSp>
      <xdr:nvGrpSpPr>
        <xdr:cNvPr id="2" name="Shape 2" title="Drawing"/>
        <xdr:cNvGrpSpPr/>
      </xdr:nvGrpSpPr>
      <xdr:grpSpPr>
        <a:xfrm>
          <a:off x="0" y="100175"/>
          <a:ext cx="780600" cy="780600"/>
          <a:chOff x="0" y="100175"/>
          <a:chExt cx="780600" cy="780600"/>
        </a:xfrm>
      </xdr:grpSpPr>
      <xdr:sp>
        <xdr:nvSpPr>
          <xdr:cNvPr id="3" name="Shape 3"/>
          <xdr:cNvSpPr/>
        </xdr:nvSpPr>
        <xdr:spPr>
          <a:xfrm>
            <a:off x="0" y="100175"/>
            <a:ext cx="780600" cy="780600"/>
          </a:xfrm>
          <a:prstGeom prst="roundRect">
            <a:avLst>
              <a:gd fmla="val 16667" name="adj"/>
            </a:avLst>
          </a:prstGeom>
          <a:solidFill>
            <a:srgbClr val="CFE2F3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4" name="Shape 4"/>
          <xdr:cNvSpPr/>
        </xdr:nvSpPr>
        <xdr:spPr>
          <a:xfrm>
            <a:off x="95100" y="195275"/>
            <a:ext cx="590400" cy="590400"/>
          </a:xfrm>
          <a:prstGeom prst="bentArrow">
            <a:avLst>
              <a:gd fmla="val 25000" name="adj1"/>
              <a:gd fmla="val 25000" name="adj2"/>
              <a:gd fmla="val 25000" name="adj3"/>
              <a:gd fmla="val 43750" name="adj4"/>
            </a:avLst>
          </a:prstGeom>
          <a:solidFill>
            <a:srgbClr val="00FF00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</xdr:grpSp>
    <xdr:clientData fLocksWithSheet="0"/>
  </xdr:oneCellAnchor>
</xdr:wsDr>
</file>

<file path=xl/drawings/drawing9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95250</xdr:colOff>
      <xdr:row>0</xdr:row>
      <xdr:rowOff>47625</xdr:rowOff>
    </xdr:from>
    <xdr:ext cx="238125" cy="247650"/>
    <xdr:grpSp>
      <xdr:nvGrpSpPr>
        <xdr:cNvPr id="2" name="Shape 2" title="Drawing"/>
        <xdr:cNvGrpSpPr/>
      </xdr:nvGrpSpPr>
      <xdr:grpSpPr>
        <a:xfrm>
          <a:off x="0" y="100175"/>
          <a:ext cx="780600" cy="780600"/>
          <a:chOff x="0" y="100175"/>
          <a:chExt cx="780600" cy="780600"/>
        </a:xfrm>
      </xdr:grpSpPr>
      <xdr:sp>
        <xdr:nvSpPr>
          <xdr:cNvPr id="3" name="Shape 3"/>
          <xdr:cNvSpPr/>
        </xdr:nvSpPr>
        <xdr:spPr>
          <a:xfrm>
            <a:off x="0" y="100175"/>
            <a:ext cx="780600" cy="780600"/>
          </a:xfrm>
          <a:prstGeom prst="roundRect">
            <a:avLst>
              <a:gd fmla="val 16667" name="adj"/>
            </a:avLst>
          </a:prstGeom>
          <a:solidFill>
            <a:srgbClr val="CFE2F3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4" name="Shape 4"/>
          <xdr:cNvSpPr/>
        </xdr:nvSpPr>
        <xdr:spPr>
          <a:xfrm>
            <a:off x="95100" y="195275"/>
            <a:ext cx="590400" cy="590400"/>
          </a:xfrm>
          <a:prstGeom prst="bentArrow">
            <a:avLst>
              <a:gd fmla="val 25000" name="adj1"/>
              <a:gd fmla="val 25000" name="adj2"/>
              <a:gd fmla="val 25000" name="adj3"/>
              <a:gd fmla="val 43750" name="adj4"/>
            </a:avLst>
          </a:prstGeom>
          <a:solidFill>
            <a:srgbClr val="00FF00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</xdr:grpSp>
    <xdr:clientData fLocksWithSheet="0"/>
  </xdr:oneCellAnchor>
</xdr:wsDr>
</file>

<file path=xl/drawings/drawing9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95250</xdr:colOff>
      <xdr:row>0</xdr:row>
      <xdr:rowOff>47625</xdr:rowOff>
    </xdr:from>
    <xdr:ext cx="238125" cy="247650"/>
    <xdr:grpSp>
      <xdr:nvGrpSpPr>
        <xdr:cNvPr id="2" name="Shape 2" title="Drawing"/>
        <xdr:cNvGrpSpPr/>
      </xdr:nvGrpSpPr>
      <xdr:grpSpPr>
        <a:xfrm>
          <a:off x="0" y="100175"/>
          <a:ext cx="780600" cy="780600"/>
          <a:chOff x="0" y="100175"/>
          <a:chExt cx="780600" cy="780600"/>
        </a:xfrm>
      </xdr:grpSpPr>
      <xdr:sp>
        <xdr:nvSpPr>
          <xdr:cNvPr id="3" name="Shape 3"/>
          <xdr:cNvSpPr/>
        </xdr:nvSpPr>
        <xdr:spPr>
          <a:xfrm>
            <a:off x="0" y="100175"/>
            <a:ext cx="780600" cy="780600"/>
          </a:xfrm>
          <a:prstGeom prst="roundRect">
            <a:avLst>
              <a:gd fmla="val 16667" name="adj"/>
            </a:avLst>
          </a:prstGeom>
          <a:solidFill>
            <a:srgbClr val="CFE2F3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4" name="Shape 4"/>
          <xdr:cNvSpPr/>
        </xdr:nvSpPr>
        <xdr:spPr>
          <a:xfrm>
            <a:off x="95100" y="195275"/>
            <a:ext cx="590400" cy="590400"/>
          </a:xfrm>
          <a:prstGeom prst="bentArrow">
            <a:avLst>
              <a:gd fmla="val 25000" name="adj1"/>
              <a:gd fmla="val 25000" name="adj2"/>
              <a:gd fmla="val 25000" name="adj3"/>
              <a:gd fmla="val 43750" name="adj4"/>
            </a:avLst>
          </a:prstGeom>
          <a:solidFill>
            <a:srgbClr val="00FF00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</xdr:grpSp>
    <xdr:clientData fLocksWithSheet="0"/>
  </xdr:oneCellAnchor>
</xdr:wsDr>
</file>

<file path=xl/drawings/drawing9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95250</xdr:colOff>
      <xdr:row>0</xdr:row>
      <xdr:rowOff>47625</xdr:rowOff>
    </xdr:from>
    <xdr:ext cx="238125" cy="247650"/>
    <xdr:grpSp>
      <xdr:nvGrpSpPr>
        <xdr:cNvPr id="2" name="Shape 2" title="Drawing"/>
        <xdr:cNvGrpSpPr/>
      </xdr:nvGrpSpPr>
      <xdr:grpSpPr>
        <a:xfrm>
          <a:off x="0" y="100175"/>
          <a:ext cx="780600" cy="780600"/>
          <a:chOff x="0" y="100175"/>
          <a:chExt cx="780600" cy="780600"/>
        </a:xfrm>
      </xdr:grpSpPr>
      <xdr:sp>
        <xdr:nvSpPr>
          <xdr:cNvPr id="3" name="Shape 3"/>
          <xdr:cNvSpPr/>
        </xdr:nvSpPr>
        <xdr:spPr>
          <a:xfrm>
            <a:off x="0" y="100175"/>
            <a:ext cx="780600" cy="780600"/>
          </a:xfrm>
          <a:prstGeom prst="roundRect">
            <a:avLst>
              <a:gd fmla="val 16667" name="adj"/>
            </a:avLst>
          </a:prstGeom>
          <a:solidFill>
            <a:srgbClr val="CFE2F3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4" name="Shape 4"/>
          <xdr:cNvSpPr/>
        </xdr:nvSpPr>
        <xdr:spPr>
          <a:xfrm>
            <a:off x="95100" y="195275"/>
            <a:ext cx="590400" cy="590400"/>
          </a:xfrm>
          <a:prstGeom prst="bentArrow">
            <a:avLst>
              <a:gd fmla="val 25000" name="adj1"/>
              <a:gd fmla="val 25000" name="adj2"/>
              <a:gd fmla="val 25000" name="adj3"/>
              <a:gd fmla="val 43750" name="adj4"/>
            </a:avLst>
          </a:prstGeom>
          <a:solidFill>
            <a:srgbClr val="00FF00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</xdr:grpSp>
    <xdr:clientData fLocksWithSheet="0"/>
  </xdr:oneCellAnchor>
</xdr:wsDr>
</file>

<file path=xl/drawings/drawing9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95250</xdr:colOff>
      <xdr:row>0</xdr:row>
      <xdr:rowOff>47625</xdr:rowOff>
    </xdr:from>
    <xdr:ext cx="238125" cy="247650"/>
    <xdr:grpSp>
      <xdr:nvGrpSpPr>
        <xdr:cNvPr id="2" name="Shape 2" title="Drawing"/>
        <xdr:cNvGrpSpPr/>
      </xdr:nvGrpSpPr>
      <xdr:grpSpPr>
        <a:xfrm>
          <a:off x="0" y="100175"/>
          <a:ext cx="780600" cy="780600"/>
          <a:chOff x="0" y="100175"/>
          <a:chExt cx="780600" cy="780600"/>
        </a:xfrm>
      </xdr:grpSpPr>
      <xdr:sp>
        <xdr:nvSpPr>
          <xdr:cNvPr id="3" name="Shape 3"/>
          <xdr:cNvSpPr/>
        </xdr:nvSpPr>
        <xdr:spPr>
          <a:xfrm>
            <a:off x="0" y="100175"/>
            <a:ext cx="780600" cy="780600"/>
          </a:xfrm>
          <a:prstGeom prst="roundRect">
            <a:avLst>
              <a:gd fmla="val 16667" name="adj"/>
            </a:avLst>
          </a:prstGeom>
          <a:solidFill>
            <a:srgbClr val="CFE2F3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4" name="Shape 4"/>
          <xdr:cNvSpPr/>
        </xdr:nvSpPr>
        <xdr:spPr>
          <a:xfrm>
            <a:off x="95100" y="195275"/>
            <a:ext cx="590400" cy="590400"/>
          </a:xfrm>
          <a:prstGeom prst="bentArrow">
            <a:avLst>
              <a:gd fmla="val 25000" name="adj1"/>
              <a:gd fmla="val 25000" name="adj2"/>
              <a:gd fmla="val 25000" name="adj3"/>
              <a:gd fmla="val 43750" name="adj4"/>
            </a:avLst>
          </a:prstGeom>
          <a:solidFill>
            <a:srgbClr val="00FF00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</xdr:grpSp>
    <xdr:clientData fLocksWithSheet="0"/>
  </xdr:oneCellAnchor>
</xdr:wsDr>
</file>

<file path=xl/drawings/drawing9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95250</xdr:colOff>
      <xdr:row>0</xdr:row>
      <xdr:rowOff>47625</xdr:rowOff>
    </xdr:from>
    <xdr:ext cx="238125" cy="247650"/>
    <xdr:grpSp>
      <xdr:nvGrpSpPr>
        <xdr:cNvPr id="2" name="Shape 2" title="Drawing"/>
        <xdr:cNvGrpSpPr/>
      </xdr:nvGrpSpPr>
      <xdr:grpSpPr>
        <a:xfrm>
          <a:off x="0" y="100175"/>
          <a:ext cx="780600" cy="780600"/>
          <a:chOff x="0" y="100175"/>
          <a:chExt cx="780600" cy="780600"/>
        </a:xfrm>
      </xdr:grpSpPr>
      <xdr:sp>
        <xdr:nvSpPr>
          <xdr:cNvPr id="3" name="Shape 3"/>
          <xdr:cNvSpPr/>
        </xdr:nvSpPr>
        <xdr:spPr>
          <a:xfrm>
            <a:off x="0" y="100175"/>
            <a:ext cx="780600" cy="780600"/>
          </a:xfrm>
          <a:prstGeom prst="roundRect">
            <a:avLst>
              <a:gd fmla="val 16667" name="adj"/>
            </a:avLst>
          </a:prstGeom>
          <a:solidFill>
            <a:srgbClr val="CFE2F3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4" name="Shape 4"/>
          <xdr:cNvSpPr/>
        </xdr:nvSpPr>
        <xdr:spPr>
          <a:xfrm>
            <a:off x="95100" y="195275"/>
            <a:ext cx="590400" cy="590400"/>
          </a:xfrm>
          <a:prstGeom prst="bentArrow">
            <a:avLst>
              <a:gd fmla="val 25000" name="adj1"/>
              <a:gd fmla="val 25000" name="adj2"/>
              <a:gd fmla="val 25000" name="adj3"/>
              <a:gd fmla="val 43750" name="adj4"/>
            </a:avLst>
          </a:prstGeom>
          <a:solidFill>
            <a:srgbClr val="00FF00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</xdr:grpSp>
    <xdr:clientData fLocksWithSheet="0"/>
  </xdr:oneCellAnchor>
</xdr:wsDr>
</file>

<file path=xl/drawings/drawing10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95250</xdr:colOff>
      <xdr:row>0</xdr:row>
      <xdr:rowOff>47625</xdr:rowOff>
    </xdr:from>
    <xdr:ext cx="238125" cy="247650"/>
    <xdr:grpSp>
      <xdr:nvGrpSpPr>
        <xdr:cNvPr id="2" name="Shape 2" title="Drawing"/>
        <xdr:cNvGrpSpPr/>
      </xdr:nvGrpSpPr>
      <xdr:grpSpPr>
        <a:xfrm>
          <a:off x="0" y="100175"/>
          <a:ext cx="780600" cy="780600"/>
          <a:chOff x="0" y="100175"/>
          <a:chExt cx="780600" cy="780600"/>
        </a:xfrm>
      </xdr:grpSpPr>
      <xdr:sp>
        <xdr:nvSpPr>
          <xdr:cNvPr id="3" name="Shape 3"/>
          <xdr:cNvSpPr/>
        </xdr:nvSpPr>
        <xdr:spPr>
          <a:xfrm>
            <a:off x="0" y="100175"/>
            <a:ext cx="780600" cy="780600"/>
          </a:xfrm>
          <a:prstGeom prst="roundRect">
            <a:avLst>
              <a:gd fmla="val 16667" name="adj"/>
            </a:avLst>
          </a:prstGeom>
          <a:solidFill>
            <a:srgbClr val="CFE2F3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4" name="Shape 4"/>
          <xdr:cNvSpPr/>
        </xdr:nvSpPr>
        <xdr:spPr>
          <a:xfrm>
            <a:off x="95100" y="195275"/>
            <a:ext cx="590400" cy="590400"/>
          </a:xfrm>
          <a:prstGeom prst="bentArrow">
            <a:avLst>
              <a:gd fmla="val 25000" name="adj1"/>
              <a:gd fmla="val 25000" name="adj2"/>
              <a:gd fmla="val 25000" name="adj3"/>
              <a:gd fmla="val 43750" name="adj4"/>
            </a:avLst>
          </a:prstGeom>
          <a:solidFill>
            <a:srgbClr val="00FF00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</xdr:grpSp>
    <xdr:clientData fLocksWithSheet="0"/>
  </xdr:oneCellAnchor>
</xdr:wsDr>
</file>

<file path=xl/drawings/drawing10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95250</xdr:colOff>
      <xdr:row>0</xdr:row>
      <xdr:rowOff>47625</xdr:rowOff>
    </xdr:from>
    <xdr:ext cx="238125" cy="247650"/>
    <xdr:grpSp>
      <xdr:nvGrpSpPr>
        <xdr:cNvPr id="2" name="Shape 2" title="Drawing"/>
        <xdr:cNvGrpSpPr/>
      </xdr:nvGrpSpPr>
      <xdr:grpSpPr>
        <a:xfrm>
          <a:off x="0" y="100175"/>
          <a:ext cx="780600" cy="780600"/>
          <a:chOff x="0" y="100175"/>
          <a:chExt cx="780600" cy="780600"/>
        </a:xfrm>
      </xdr:grpSpPr>
      <xdr:sp>
        <xdr:nvSpPr>
          <xdr:cNvPr id="3" name="Shape 3"/>
          <xdr:cNvSpPr/>
        </xdr:nvSpPr>
        <xdr:spPr>
          <a:xfrm>
            <a:off x="0" y="100175"/>
            <a:ext cx="780600" cy="780600"/>
          </a:xfrm>
          <a:prstGeom prst="roundRect">
            <a:avLst>
              <a:gd fmla="val 16667" name="adj"/>
            </a:avLst>
          </a:prstGeom>
          <a:solidFill>
            <a:srgbClr val="CFE2F3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4" name="Shape 4"/>
          <xdr:cNvSpPr/>
        </xdr:nvSpPr>
        <xdr:spPr>
          <a:xfrm>
            <a:off x="95100" y="195275"/>
            <a:ext cx="590400" cy="590400"/>
          </a:xfrm>
          <a:prstGeom prst="bentArrow">
            <a:avLst>
              <a:gd fmla="val 25000" name="adj1"/>
              <a:gd fmla="val 25000" name="adj2"/>
              <a:gd fmla="val 25000" name="adj3"/>
              <a:gd fmla="val 43750" name="adj4"/>
            </a:avLst>
          </a:prstGeom>
          <a:solidFill>
            <a:srgbClr val="00FF00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</xdr:grpSp>
    <xdr:clientData fLocksWithSheet="0"/>
  </xdr:oneCellAnchor>
</xdr:wsDr>
</file>

<file path=xl/drawings/drawing10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47625</xdr:colOff>
      <xdr:row>0</xdr:row>
      <xdr:rowOff>19050</xdr:rowOff>
    </xdr:from>
    <xdr:ext cx="285750" cy="285750"/>
    <xdr:grpSp>
      <xdr:nvGrpSpPr>
        <xdr:cNvPr id="2" name="Shape 2" title="Drawing"/>
        <xdr:cNvGrpSpPr/>
      </xdr:nvGrpSpPr>
      <xdr:grpSpPr>
        <a:xfrm>
          <a:off x="540375" y="450400"/>
          <a:ext cx="780600" cy="780600"/>
          <a:chOff x="540375" y="450400"/>
          <a:chExt cx="780600" cy="780600"/>
        </a:xfrm>
      </xdr:grpSpPr>
      <xdr:sp>
        <xdr:nvSpPr>
          <xdr:cNvPr id="5" name="Shape 5"/>
          <xdr:cNvSpPr/>
        </xdr:nvSpPr>
        <xdr:spPr>
          <a:xfrm>
            <a:off x="540375" y="450400"/>
            <a:ext cx="780600" cy="780600"/>
          </a:xfrm>
          <a:prstGeom prst="roundRect">
            <a:avLst>
              <a:gd fmla="val 16667" name="adj"/>
            </a:avLst>
          </a:prstGeom>
          <a:solidFill>
            <a:srgbClr val="CFE2F3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6" name="Shape 6"/>
          <xdr:cNvSpPr/>
        </xdr:nvSpPr>
        <xdr:spPr>
          <a:xfrm>
            <a:off x="635475" y="545500"/>
            <a:ext cx="590400" cy="590400"/>
          </a:xfrm>
          <a:prstGeom prst="bentArrow">
            <a:avLst>
              <a:gd fmla="val 25000" name="adj1"/>
              <a:gd fmla="val 25000" name="adj2"/>
              <a:gd fmla="val 25000" name="adj3"/>
              <a:gd fmla="val 43750" name="adj4"/>
            </a:avLst>
          </a:prstGeom>
          <a:solidFill>
            <a:srgbClr val="00FF00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</xdr:grpSp>
    <xdr:clientData fLocksWithSheet="0"/>
  </xdr:oneCellAnchor>
</xdr:wsDr>
</file>

<file path=xl/drawings/drawing10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95250</xdr:colOff>
      <xdr:row>0</xdr:row>
      <xdr:rowOff>47625</xdr:rowOff>
    </xdr:from>
    <xdr:ext cx="238125" cy="247650"/>
    <xdr:grpSp>
      <xdr:nvGrpSpPr>
        <xdr:cNvPr id="2" name="Shape 2" title="Drawing"/>
        <xdr:cNvGrpSpPr/>
      </xdr:nvGrpSpPr>
      <xdr:grpSpPr>
        <a:xfrm>
          <a:off x="0" y="100175"/>
          <a:ext cx="780600" cy="780600"/>
          <a:chOff x="0" y="100175"/>
          <a:chExt cx="780600" cy="780600"/>
        </a:xfrm>
      </xdr:grpSpPr>
      <xdr:sp>
        <xdr:nvSpPr>
          <xdr:cNvPr id="3" name="Shape 3"/>
          <xdr:cNvSpPr/>
        </xdr:nvSpPr>
        <xdr:spPr>
          <a:xfrm>
            <a:off x="0" y="100175"/>
            <a:ext cx="780600" cy="780600"/>
          </a:xfrm>
          <a:prstGeom prst="roundRect">
            <a:avLst>
              <a:gd fmla="val 16667" name="adj"/>
            </a:avLst>
          </a:prstGeom>
          <a:solidFill>
            <a:srgbClr val="CFE2F3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4" name="Shape 4"/>
          <xdr:cNvSpPr/>
        </xdr:nvSpPr>
        <xdr:spPr>
          <a:xfrm>
            <a:off x="95100" y="195275"/>
            <a:ext cx="590400" cy="590400"/>
          </a:xfrm>
          <a:prstGeom prst="bentArrow">
            <a:avLst>
              <a:gd fmla="val 25000" name="adj1"/>
              <a:gd fmla="val 25000" name="adj2"/>
              <a:gd fmla="val 25000" name="adj3"/>
              <a:gd fmla="val 43750" name="adj4"/>
            </a:avLst>
          </a:prstGeom>
          <a:solidFill>
            <a:srgbClr val="00FF00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</xdr:grpSp>
    <xdr:clientData fLocksWithSheet="0"/>
  </xdr:oneCellAnchor>
</xdr:wsDr>
</file>

<file path=xl/drawings/drawing10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95250</xdr:colOff>
      <xdr:row>0</xdr:row>
      <xdr:rowOff>47625</xdr:rowOff>
    </xdr:from>
    <xdr:ext cx="238125" cy="247650"/>
    <xdr:grpSp>
      <xdr:nvGrpSpPr>
        <xdr:cNvPr id="2" name="Shape 2" title="Drawing"/>
        <xdr:cNvGrpSpPr/>
      </xdr:nvGrpSpPr>
      <xdr:grpSpPr>
        <a:xfrm>
          <a:off x="0" y="100175"/>
          <a:ext cx="780600" cy="780600"/>
          <a:chOff x="0" y="100175"/>
          <a:chExt cx="780600" cy="780600"/>
        </a:xfrm>
      </xdr:grpSpPr>
      <xdr:sp>
        <xdr:nvSpPr>
          <xdr:cNvPr id="3" name="Shape 3"/>
          <xdr:cNvSpPr/>
        </xdr:nvSpPr>
        <xdr:spPr>
          <a:xfrm>
            <a:off x="0" y="100175"/>
            <a:ext cx="780600" cy="780600"/>
          </a:xfrm>
          <a:prstGeom prst="roundRect">
            <a:avLst>
              <a:gd fmla="val 16667" name="adj"/>
            </a:avLst>
          </a:prstGeom>
          <a:solidFill>
            <a:srgbClr val="CFE2F3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4" name="Shape 4"/>
          <xdr:cNvSpPr/>
        </xdr:nvSpPr>
        <xdr:spPr>
          <a:xfrm>
            <a:off x="95100" y="195275"/>
            <a:ext cx="590400" cy="590400"/>
          </a:xfrm>
          <a:prstGeom prst="bentArrow">
            <a:avLst>
              <a:gd fmla="val 25000" name="adj1"/>
              <a:gd fmla="val 25000" name="adj2"/>
              <a:gd fmla="val 25000" name="adj3"/>
              <a:gd fmla="val 43750" name="adj4"/>
            </a:avLst>
          </a:prstGeom>
          <a:solidFill>
            <a:srgbClr val="00FF00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</xdr:grpSp>
    <xdr:clientData fLocksWithSheet="0"/>
  </xdr:oneCellAnchor>
</xdr:wsDr>
</file>

<file path=xl/drawings/drawing10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95250</xdr:colOff>
      <xdr:row>0</xdr:row>
      <xdr:rowOff>47625</xdr:rowOff>
    </xdr:from>
    <xdr:ext cx="238125" cy="247650"/>
    <xdr:grpSp>
      <xdr:nvGrpSpPr>
        <xdr:cNvPr id="2" name="Shape 2" title="Drawing"/>
        <xdr:cNvGrpSpPr/>
      </xdr:nvGrpSpPr>
      <xdr:grpSpPr>
        <a:xfrm>
          <a:off x="0" y="100175"/>
          <a:ext cx="780600" cy="780600"/>
          <a:chOff x="0" y="100175"/>
          <a:chExt cx="780600" cy="780600"/>
        </a:xfrm>
      </xdr:grpSpPr>
      <xdr:sp>
        <xdr:nvSpPr>
          <xdr:cNvPr id="3" name="Shape 3"/>
          <xdr:cNvSpPr/>
        </xdr:nvSpPr>
        <xdr:spPr>
          <a:xfrm>
            <a:off x="0" y="100175"/>
            <a:ext cx="780600" cy="780600"/>
          </a:xfrm>
          <a:prstGeom prst="roundRect">
            <a:avLst>
              <a:gd fmla="val 16667" name="adj"/>
            </a:avLst>
          </a:prstGeom>
          <a:solidFill>
            <a:srgbClr val="CFE2F3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4" name="Shape 4"/>
          <xdr:cNvSpPr/>
        </xdr:nvSpPr>
        <xdr:spPr>
          <a:xfrm>
            <a:off x="95100" y="195275"/>
            <a:ext cx="590400" cy="590400"/>
          </a:xfrm>
          <a:prstGeom prst="bentArrow">
            <a:avLst>
              <a:gd fmla="val 25000" name="adj1"/>
              <a:gd fmla="val 25000" name="adj2"/>
              <a:gd fmla="val 25000" name="adj3"/>
              <a:gd fmla="val 43750" name="adj4"/>
            </a:avLst>
          </a:prstGeom>
          <a:solidFill>
            <a:srgbClr val="00FF00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</xdr:grpSp>
    <xdr:clientData fLocksWithSheet="0"/>
  </xdr:oneCellAnchor>
</xdr:wsDr>
</file>

<file path=xl/drawings/drawing10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95250</xdr:colOff>
      <xdr:row>0</xdr:row>
      <xdr:rowOff>47625</xdr:rowOff>
    </xdr:from>
    <xdr:ext cx="238125" cy="247650"/>
    <xdr:grpSp>
      <xdr:nvGrpSpPr>
        <xdr:cNvPr id="2" name="Shape 2" title="Drawing"/>
        <xdr:cNvGrpSpPr/>
      </xdr:nvGrpSpPr>
      <xdr:grpSpPr>
        <a:xfrm>
          <a:off x="0" y="100175"/>
          <a:ext cx="780600" cy="780600"/>
          <a:chOff x="0" y="100175"/>
          <a:chExt cx="780600" cy="780600"/>
        </a:xfrm>
      </xdr:grpSpPr>
      <xdr:sp>
        <xdr:nvSpPr>
          <xdr:cNvPr id="3" name="Shape 3"/>
          <xdr:cNvSpPr/>
        </xdr:nvSpPr>
        <xdr:spPr>
          <a:xfrm>
            <a:off x="0" y="100175"/>
            <a:ext cx="780600" cy="780600"/>
          </a:xfrm>
          <a:prstGeom prst="roundRect">
            <a:avLst>
              <a:gd fmla="val 16667" name="adj"/>
            </a:avLst>
          </a:prstGeom>
          <a:solidFill>
            <a:srgbClr val="CFE2F3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4" name="Shape 4"/>
          <xdr:cNvSpPr/>
        </xdr:nvSpPr>
        <xdr:spPr>
          <a:xfrm>
            <a:off x="95100" y="195275"/>
            <a:ext cx="590400" cy="590400"/>
          </a:xfrm>
          <a:prstGeom prst="bentArrow">
            <a:avLst>
              <a:gd fmla="val 25000" name="adj1"/>
              <a:gd fmla="val 25000" name="adj2"/>
              <a:gd fmla="val 25000" name="adj3"/>
              <a:gd fmla="val 43750" name="adj4"/>
            </a:avLst>
          </a:prstGeom>
          <a:solidFill>
            <a:srgbClr val="00FF00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</xdr:grpSp>
    <xdr:clientData fLocksWithSheet="0"/>
  </xdr:oneCellAnchor>
</xdr:wsDr>
</file>

<file path=xl/drawings/drawing10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95250</xdr:colOff>
      <xdr:row>0</xdr:row>
      <xdr:rowOff>47625</xdr:rowOff>
    </xdr:from>
    <xdr:ext cx="238125" cy="247650"/>
    <xdr:grpSp>
      <xdr:nvGrpSpPr>
        <xdr:cNvPr id="2" name="Shape 2" title="Drawing"/>
        <xdr:cNvGrpSpPr/>
      </xdr:nvGrpSpPr>
      <xdr:grpSpPr>
        <a:xfrm>
          <a:off x="0" y="100175"/>
          <a:ext cx="780600" cy="780600"/>
          <a:chOff x="0" y="100175"/>
          <a:chExt cx="780600" cy="780600"/>
        </a:xfrm>
      </xdr:grpSpPr>
      <xdr:sp>
        <xdr:nvSpPr>
          <xdr:cNvPr id="3" name="Shape 3"/>
          <xdr:cNvSpPr/>
        </xdr:nvSpPr>
        <xdr:spPr>
          <a:xfrm>
            <a:off x="0" y="100175"/>
            <a:ext cx="780600" cy="780600"/>
          </a:xfrm>
          <a:prstGeom prst="roundRect">
            <a:avLst>
              <a:gd fmla="val 16667" name="adj"/>
            </a:avLst>
          </a:prstGeom>
          <a:solidFill>
            <a:srgbClr val="CFE2F3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4" name="Shape 4"/>
          <xdr:cNvSpPr/>
        </xdr:nvSpPr>
        <xdr:spPr>
          <a:xfrm>
            <a:off x="95100" y="195275"/>
            <a:ext cx="590400" cy="590400"/>
          </a:xfrm>
          <a:prstGeom prst="bentArrow">
            <a:avLst>
              <a:gd fmla="val 25000" name="adj1"/>
              <a:gd fmla="val 25000" name="adj2"/>
              <a:gd fmla="val 25000" name="adj3"/>
              <a:gd fmla="val 43750" name="adj4"/>
            </a:avLst>
          </a:prstGeom>
          <a:solidFill>
            <a:srgbClr val="00FF00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</xdr:grpSp>
    <xdr:clientData fLocksWithSheet="0"/>
  </xdr:oneCellAnchor>
</xdr:wsDr>
</file>

<file path=xl/drawings/drawing1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95250</xdr:colOff>
      <xdr:row>0</xdr:row>
      <xdr:rowOff>47625</xdr:rowOff>
    </xdr:from>
    <xdr:ext cx="238125" cy="247650"/>
    <xdr:grpSp>
      <xdr:nvGrpSpPr>
        <xdr:cNvPr id="2" name="Shape 2" title="Drawing"/>
        <xdr:cNvGrpSpPr/>
      </xdr:nvGrpSpPr>
      <xdr:grpSpPr>
        <a:xfrm>
          <a:off x="0" y="100175"/>
          <a:ext cx="780600" cy="780600"/>
          <a:chOff x="0" y="100175"/>
          <a:chExt cx="780600" cy="780600"/>
        </a:xfrm>
      </xdr:grpSpPr>
      <xdr:sp>
        <xdr:nvSpPr>
          <xdr:cNvPr id="3" name="Shape 3"/>
          <xdr:cNvSpPr/>
        </xdr:nvSpPr>
        <xdr:spPr>
          <a:xfrm>
            <a:off x="0" y="100175"/>
            <a:ext cx="780600" cy="780600"/>
          </a:xfrm>
          <a:prstGeom prst="roundRect">
            <a:avLst>
              <a:gd fmla="val 16667" name="adj"/>
            </a:avLst>
          </a:prstGeom>
          <a:solidFill>
            <a:srgbClr val="CFE2F3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4" name="Shape 4"/>
          <xdr:cNvSpPr/>
        </xdr:nvSpPr>
        <xdr:spPr>
          <a:xfrm>
            <a:off x="95100" y="195275"/>
            <a:ext cx="590400" cy="590400"/>
          </a:xfrm>
          <a:prstGeom prst="bentArrow">
            <a:avLst>
              <a:gd fmla="val 25000" name="adj1"/>
              <a:gd fmla="val 25000" name="adj2"/>
              <a:gd fmla="val 25000" name="adj3"/>
              <a:gd fmla="val 43750" name="adj4"/>
            </a:avLst>
          </a:prstGeom>
          <a:solidFill>
            <a:srgbClr val="00FF00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</xdr:grpSp>
    <xdr:clientData fLocksWithSheet="0"/>
  </xdr:oneCellAnchor>
</xdr:wsDr>
</file>

<file path=xl/drawings/drawing1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95250</xdr:colOff>
      <xdr:row>0</xdr:row>
      <xdr:rowOff>47625</xdr:rowOff>
    </xdr:from>
    <xdr:ext cx="238125" cy="247650"/>
    <xdr:grpSp>
      <xdr:nvGrpSpPr>
        <xdr:cNvPr id="2" name="Shape 2" title="Drawing"/>
        <xdr:cNvGrpSpPr/>
      </xdr:nvGrpSpPr>
      <xdr:grpSpPr>
        <a:xfrm>
          <a:off x="0" y="100175"/>
          <a:ext cx="780600" cy="780600"/>
          <a:chOff x="0" y="100175"/>
          <a:chExt cx="780600" cy="780600"/>
        </a:xfrm>
      </xdr:grpSpPr>
      <xdr:sp>
        <xdr:nvSpPr>
          <xdr:cNvPr id="3" name="Shape 3"/>
          <xdr:cNvSpPr/>
        </xdr:nvSpPr>
        <xdr:spPr>
          <a:xfrm>
            <a:off x="0" y="100175"/>
            <a:ext cx="780600" cy="780600"/>
          </a:xfrm>
          <a:prstGeom prst="roundRect">
            <a:avLst>
              <a:gd fmla="val 16667" name="adj"/>
            </a:avLst>
          </a:prstGeom>
          <a:solidFill>
            <a:srgbClr val="CFE2F3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4" name="Shape 4"/>
          <xdr:cNvSpPr/>
        </xdr:nvSpPr>
        <xdr:spPr>
          <a:xfrm>
            <a:off x="95100" y="195275"/>
            <a:ext cx="590400" cy="590400"/>
          </a:xfrm>
          <a:prstGeom prst="bentArrow">
            <a:avLst>
              <a:gd fmla="val 25000" name="adj1"/>
              <a:gd fmla="val 25000" name="adj2"/>
              <a:gd fmla="val 25000" name="adj3"/>
              <a:gd fmla="val 43750" name="adj4"/>
            </a:avLst>
          </a:prstGeom>
          <a:solidFill>
            <a:srgbClr val="00FF00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</xdr:grpSp>
    <xdr:clientData fLocksWithSheet="0"/>
  </xdr:oneCellAnchor>
</xdr:wsDr>
</file>

<file path=xl/drawings/drawing1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95250</xdr:colOff>
      <xdr:row>0</xdr:row>
      <xdr:rowOff>47625</xdr:rowOff>
    </xdr:from>
    <xdr:ext cx="238125" cy="247650"/>
    <xdr:grpSp>
      <xdr:nvGrpSpPr>
        <xdr:cNvPr id="2" name="Shape 2" title="Drawing"/>
        <xdr:cNvGrpSpPr/>
      </xdr:nvGrpSpPr>
      <xdr:grpSpPr>
        <a:xfrm>
          <a:off x="0" y="100175"/>
          <a:ext cx="780600" cy="780600"/>
          <a:chOff x="0" y="100175"/>
          <a:chExt cx="780600" cy="780600"/>
        </a:xfrm>
      </xdr:grpSpPr>
      <xdr:sp>
        <xdr:nvSpPr>
          <xdr:cNvPr id="3" name="Shape 3"/>
          <xdr:cNvSpPr/>
        </xdr:nvSpPr>
        <xdr:spPr>
          <a:xfrm>
            <a:off x="0" y="100175"/>
            <a:ext cx="780600" cy="780600"/>
          </a:xfrm>
          <a:prstGeom prst="roundRect">
            <a:avLst>
              <a:gd fmla="val 16667" name="adj"/>
            </a:avLst>
          </a:prstGeom>
          <a:solidFill>
            <a:srgbClr val="CFE2F3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4" name="Shape 4"/>
          <xdr:cNvSpPr/>
        </xdr:nvSpPr>
        <xdr:spPr>
          <a:xfrm>
            <a:off x="95100" y="195275"/>
            <a:ext cx="590400" cy="590400"/>
          </a:xfrm>
          <a:prstGeom prst="bentArrow">
            <a:avLst>
              <a:gd fmla="val 25000" name="adj1"/>
              <a:gd fmla="val 25000" name="adj2"/>
              <a:gd fmla="val 25000" name="adj3"/>
              <a:gd fmla="val 43750" name="adj4"/>
            </a:avLst>
          </a:prstGeom>
          <a:solidFill>
            <a:srgbClr val="00FF00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</xdr:grpSp>
    <xdr:clientData fLocksWithSheet="0"/>
  </xdr:oneCellAnchor>
</xdr:wsDr>
</file>

<file path=xl/drawings/drawing1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95250</xdr:colOff>
      <xdr:row>0</xdr:row>
      <xdr:rowOff>47625</xdr:rowOff>
    </xdr:from>
    <xdr:ext cx="238125" cy="247650"/>
    <xdr:grpSp>
      <xdr:nvGrpSpPr>
        <xdr:cNvPr id="2" name="Shape 2" title="Drawing"/>
        <xdr:cNvGrpSpPr/>
      </xdr:nvGrpSpPr>
      <xdr:grpSpPr>
        <a:xfrm>
          <a:off x="0" y="100175"/>
          <a:ext cx="780600" cy="780600"/>
          <a:chOff x="0" y="100175"/>
          <a:chExt cx="780600" cy="780600"/>
        </a:xfrm>
      </xdr:grpSpPr>
      <xdr:sp>
        <xdr:nvSpPr>
          <xdr:cNvPr id="3" name="Shape 3"/>
          <xdr:cNvSpPr/>
        </xdr:nvSpPr>
        <xdr:spPr>
          <a:xfrm>
            <a:off x="0" y="100175"/>
            <a:ext cx="780600" cy="780600"/>
          </a:xfrm>
          <a:prstGeom prst="roundRect">
            <a:avLst>
              <a:gd fmla="val 16667" name="adj"/>
            </a:avLst>
          </a:prstGeom>
          <a:solidFill>
            <a:srgbClr val="CFE2F3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4" name="Shape 4"/>
          <xdr:cNvSpPr/>
        </xdr:nvSpPr>
        <xdr:spPr>
          <a:xfrm>
            <a:off x="95100" y="195275"/>
            <a:ext cx="590400" cy="590400"/>
          </a:xfrm>
          <a:prstGeom prst="bentArrow">
            <a:avLst>
              <a:gd fmla="val 25000" name="adj1"/>
              <a:gd fmla="val 25000" name="adj2"/>
              <a:gd fmla="val 25000" name="adj3"/>
              <a:gd fmla="val 43750" name="adj4"/>
            </a:avLst>
          </a:prstGeom>
          <a:solidFill>
            <a:srgbClr val="00FF00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</xdr:grpSp>
    <xdr:clientData fLocksWithSheet="0"/>
  </xdr:oneCellAnchor>
</xdr:wsDr>
</file>

<file path=xl/drawings/drawing1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E301" sheet="Expences 2025 Compilation"/>
  </cacheSource>
  <cacheFields>
    <cacheField name="Source Sheet" numFmtId="0">
      <sharedItems>
        <s v="2025 Expences - 01/10/2025"/>
        <s v="2025 Expences - 02/07/2025"/>
        <s v="2025 Expences - 02/21/2025"/>
        <s v="2025 Expences - 03/07/2025"/>
        <s v="2025 Expences - 04/04/2025"/>
        <s v="2025 Expences - 05/02/2025"/>
        <s v="2025 Expences - 05/30/2025"/>
        <s v="2025 Expences - 10/03/2025"/>
        <s v="2025 Expences - 07/11/2025"/>
        <s v="2025 Expences - 08/08/2025"/>
        <s v="2025 Expences - 08/22/2025"/>
        <s v="2025 Expences - 09/05/2025"/>
        <s v="2025 Expences - 01/24/2025"/>
        <s v="2025 Expences - 03/21/2025"/>
        <s v="2025 Expences - 04/18/2025"/>
        <s v="2025 Expences - 05/16/2025"/>
        <s v="2025 Expences - 09/19/2025"/>
        <s v="2025 Expences - 06/13/2025"/>
        <s v="2025 Expences - 06/27/2025"/>
        <s v="2025 Expences - 07/25/2025"/>
        <s v="2025 Expences - 10/17/2025"/>
        <s v="2025 Expences - 10/31/2025"/>
        <s v="2025 Expences - 11/14/2025"/>
        <s v="2025 Expences - 11/28/2025"/>
        <s v="2025 Expences - 12/12/2025"/>
        <s v="2025 Expences - 12/26/2025"/>
      </sharedItems>
    </cacheField>
    <cacheField name="Expence" numFmtId="0">
      <sharedItems>
        <s v="Amazon Prime"/>
        <s v="Amazon Prime - Crunchyroll"/>
        <s v="Amazon Prime - HiDive"/>
        <s v="Amoco"/>
        <s v="Arlo"/>
        <s v="ATM Withdrawl"/>
        <s v="Aurora Medical"/>
        <s v="Kwik-Trip"/>
        <s v="Citco"/>
        <s v="Dividend"/>
        <s v="Dominos Pizza"/>
        <s v="Festival Foods"/>
        <s v="Fork and Knife"/>
        <s v="Gamestop (Yearly Sub)"/>
        <s v="GitHub"/>
        <s v="Great Clips"/>
        <s v="Hims"/>
        <s v="HyVee"/>
        <s v="IRS State Tax Return"/>
        <s v="Jet-Brains"/>
        <s v="KAT VR"/>
        <s v="Kwik-Trip Car Wash"/>
        <s v="Lowes"/>
        <s v="Lowes Payment"/>
        <s v="Mad Muscles"/>
        <s v="Marathon"/>
        <s v="McDonalds"/>
        <s v="MDG Payment"/>
        <s v="Menards"/>
        <s v="Mobil"/>
        <s v="Nexus Mods"/>
        <s v="Office Max"/>
        <s v="Oil Changers"/>
        <s v="Online Payment"/>
        <s v="Papa Johns"/>
        <s v="PDQ Car Wash"/>
        <s v="QDoba"/>
        <s v="Shell"/>
        <s v="Shoot the Bull"/>
        <s v="Spokeo (Background Check)"/>
        <s v="Steam"/>
        <s v="Steam Return"/>
        <s v="UPS"/>
        <s v="USCellular"/>
        <s v="UserBernchmark (Yearly)"/>
        <s v="Vehicle Registration"/>
        <s v="Vending Machine Total"/>
        <s v="Waka-Time"/>
        <s v="Wal-Mart"/>
        <s v="Wal-Mart Pharmacy"/>
      </sharedItems>
    </cacheField>
    <cacheField name="Date" numFmtId="14">
      <sharedItems containsSemiMixedTypes="0" containsDate="1" containsString="0">
        <d v="2025-01-12T00:00:00Z"/>
        <d v="2025-02-13T00:00:00Z"/>
        <d v="2025-02-24T00:00:00Z"/>
        <d v="2025-03-12T00:00:00Z"/>
        <d v="2025-04-13T00:00:00Z"/>
        <d v="2025-05-12T00:00:00Z"/>
        <d v="2025-06-12T00:00:00Z"/>
        <d v="2025-10-12T00:00:00Z"/>
        <d v="2025-07-12T00:00:00Z"/>
        <d v="2025-07-24T00:00:00Z"/>
        <d v="2025-08-12T00:00:00Z"/>
        <d v="2025-08-24T00:00:00Z"/>
        <d v="2025-09-12T00:00:00Z"/>
        <d v="2025-01-24T00:00:00Z"/>
        <d v="2025-03-24T00:00:00Z"/>
        <d v="2025-04-24T00:00:00Z"/>
        <d v="2025-05-24T00:00:00Z"/>
        <d v="2025-09-24T00:00:00Z"/>
        <d v="2025-06-24T00:00:00Z"/>
        <d v="2025-01-16T00:00:00Z"/>
        <d v="2025-02-16T00:00:00Z"/>
        <d v="2025-03-16T00:00:00Z"/>
        <d v="2025-04-16T00:00:00Z"/>
        <d v="2025-05-16T00:00:00Z"/>
        <d v="2025-10-16T00:00:00Z"/>
        <d v="2025-06-16T00:00:00Z"/>
        <d v="2025-07-14T00:00:00Z"/>
        <d v="2025-08-16T00:00:00Z"/>
        <d v="2025-09-16T00:00:00Z"/>
        <d v="2025-04-30T00:00:00Z"/>
        <d v="2025-02-08T00:00:00Z"/>
        <d v="2025-03-09T00:00:00Z"/>
        <d v="2025-04-09T00:00:00Z"/>
        <d v="2025-05-09T00:00:00Z"/>
        <d v="2025-06-09T00:00:00Z"/>
        <d v="2025-10-09T00:00:00Z"/>
        <d v="2025-07-09T00:00:00Z"/>
        <d v="2025-08-09T00:00:00Z"/>
        <d v="2025-09-09T00:00:00Z"/>
        <d v="2025-01-19T00:00:00Z"/>
        <d v="2025-03-14T00:00:00Z"/>
        <d v="2025-03-28T00:00:00Z"/>
        <d v="2025-04-18T00:00:00Z"/>
        <d v="2025-08-08T00:00:00Z"/>
        <d v="2025-08-15T00:00:00Z"/>
        <d v="2025-06-15T00:00:00Z"/>
        <d v="2025-03-02T00:00:00Z"/>
        <d v="2025-08-18T00:00:00Z"/>
        <d v="2025-08-22T00:00:00Z"/>
        <d v="2025-01-31T00:00:00Z"/>
        <d v="2025-02-06T00:00:00Z"/>
        <d v="2025-02-12T00:00:00Z"/>
        <d v="2025-06-17T00:00:00Z"/>
        <d v="2025-06-27T00:00:00Z"/>
        <d v="2025-07-30T00:00:00Z"/>
        <d v="2025-03-31T00:00:00Z"/>
        <d v="2025-05-30T00:00:00Z"/>
        <d v="2025-09-30T00:00:00Z"/>
        <d v="2025-06-30T00:00:00Z"/>
        <d v="2025-07-31T00:00:00Z"/>
        <d v="2025-04-21T00:00:00Z"/>
        <d v="2025-10-06T00:00:00Z"/>
        <d v="2025-07-06T00:00:00Z"/>
        <d v="2025-07-02T00:00:00Z"/>
        <d v="2025-09-01T00:00:00Z"/>
        <d v="2025-02-25T00:00:00Z"/>
        <d v="2025-02-04T00:00:00Z"/>
        <d v="2025-03-04T00:00:00Z"/>
        <d v="2025-04-04T00:00:00Z"/>
        <d v="2025-05-04T00:00:00Z"/>
        <d v="2025-06-04T00:00:00Z"/>
        <d v="2025-10-04T00:00:00Z"/>
        <d v="2025-07-04T00:00:00Z"/>
        <d v="2025-07-05T00:00:00Z"/>
        <d v="2025-08-04T00:00:00Z"/>
        <d v="2025-09-04T00:00:00Z"/>
        <d v="2025-04-11T00:00:00Z"/>
        <d v="2025-06-10T00:00:00Z"/>
        <d v="2025-07-21T00:00:00Z"/>
        <d v="2025-04-20T00:00:00Z"/>
        <d v="2025-05-18T00:00:00Z"/>
        <d v="2025-01-30T00:00:00Z"/>
        <d v="2025-03-01T00:00:00Z"/>
        <d v="2025-04-03T00:00:00Z"/>
        <d v="2025-05-03T00:00:00Z"/>
        <d v="2025-06-03T00:00:00Z"/>
        <d v="2025-07-03T00:00:00Z"/>
        <d v="2025-08-02T00:00:00Z"/>
        <d v="2025-09-03T00:00:00Z"/>
        <d v="2025-02-21T00:00:00Z"/>
        <d v="2025-03-18T00:00:00Z"/>
        <d v="2025-05-05T00:00:00Z"/>
        <d v="2025-05-11T00:00:00Z"/>
        <d v="2025-05-26T00:00:00Z"/>
        <d v="2025-06-01T00:00:00Z"/>
        <d v="2025-10-08T00:00:00Z"/>
        <d v="2025-10-13T00:00:00Z"/>
        <d v="2025-10-02T00:00:00Z"/>
        <d v="2025-06-22T00:00:00Z"/>
        <d v="2025-07-07T00:00:00Z"/>
        <d v="2025-07-19T00:00:00Z"/>
        <d v="2025-08-28T00:00:00Z"/>
        <d v="2025-09-02T00:00:00Z"/>
        <d v="2025-09-07T00:00:00Z"/>
        <d v="2025-10-17T00:00:00Z"/>
        <d v="2025-03-30T00:00:00Z"/>
        <d v="2025-04-12T00:00:00Z"/>
        <d v="2025-04-27T00:00:00Z"/>
        <d v="2025-07-17T00:00:00Z"/>
        <d v="2025-05-14T00:00:00Z"/>
        <d v="2025-02-27T00:00:00Z"/>
        <d v="2025-04-06T00:00:00Z"/>
        <d v="2025-01-27T00:00:00Z"/>
        <d v="2025-02-28T00:00:00Z"/>
        <d v="2025-03-03T00:00:00Z"/>
        <d v="2025-03-07T00:00:00Z"/>
        <d v="2025-06-07T00:00:00Z"/>
        <d v="2025-10-03T00:00:00Z"/>
        <d v="2025-01-10T00:00:00Z"/>
        <d v="2025-02-07T00:00:00Z"/>
        <d v="2025-03-21T00:00:00Z"/>
        <d v="2025-05-02T00:00:00Z"/>
        <d v="2025-09-19T00:00:00Z"/>
        <d v="2025-06-13T00:00:00Z"/>
        <d v="2025-07-11T00:00:00Z"/>
        <d v="2025-07-25T00:00:00Z"/>
        <d v="2025-09-05T00:00:00Z"/>
        <d v="2025-10-31T00:00:00Z"/>
        <d v="2025-11-14T00:00:00Z"/>
        <d v="2025-11-28T00:00:00Z"/>
        <d v="2025-12-12T00:00:00Z"/>
        <d v="2025-12-26T00:00:00Z"/>
        <d v="2025-05-01T00:00:00Z"/>
        <d v="2025-09-25T00:00:00Z"/>
        <d v="2025-09-15T00:00:00Z"/>
        <d v="2025-01-14T00:00:00Z"/>
        <d v="2025-07-01T00:00:00Z"/>
        <d v="2025-08-01T00:00:00Z"/>
        <d v="2025-09-08T00:00:00Z"/>
        <d v="2025-01-13T00:00:00Z"/>
        <d v="2025-01-26T00:00:00Z"/>
        <d v="2025-05-28T00:00:00Z"/>
        <d v="2025-02-18T00:00:00Z"/>
        <d v="2025-04-23T00:00:00Z"/>
        <d v="2025-05-21T00:00:00Z"/>
        <d v="2025-06-11T00:00:00Z"/>
        <d v="2025-03-25T00:00:00Z"/>
        <d v="2025-02-11T00:00:00Z"/>
        <d v="2025-03-10T00:00:00Z"/>
        <d v="2025-02-03T00:00:00Z"/>
        <d v="2025-02-26T00:00:00Z"/>
        <d v="2025-05-17T00:00:00Z"/>
        <d v="2025-05-25T00:00:00Z"/>
        <d v="2025-09-22T00:00:00Z"/>
        <d v="2025-07-16T00:00:00Z"/>
        <d v="2025-07-27T00:00:00Z"/>
        <d v="2025-08-25T00:00:00Z"/>
        <d v="2025-08-29T00:00:00Z"/>
        <d v="2025-05-27T00:00:00Z"/>
        <d v="2025-09-29T00:00:00Z"/>
      </sharedItems>
    </cacheField>
    <cacheField name="Catagory" numFmtId="0">
      <sharedItems>
        <s v="Subscription - Video"/>
        <s v="Cigarettes"/>
        <s v="Home Security"/>
        <s v="Entertainment"/>
        <s v="Medical"/>
        <s v="Bank - Dividend"/>
        <s v="Take-Out"/>
        <s v="Groceries"/>
        <s v="Subscription - Game"/>
        <s v="Subscription - Work"/>
        <s v="Haircut"/>
        <s v="Income - Tax Return"/>
        <s v="Gas"/>
        <s v="Lottery Ticket"/>
        <s v="Vehicle - Car Wash"/>
        <s v="Maintenance"/>
        <s v="Debt"/>
        <s v="Subscription - Other"/>
        <s v="Bill - MDG"/>
        <s v="Furnature"/>
        <s v="Subscription - Retail"/>
        <s v="Vehicle"/>
        <s v="Vending Machines"/>
      </sharedItems>
    </cacheField>
    <cacheField name="Cost" numFmtId="164">
      <sharedItems containsSemiMixedTypes="0" containsString="0" containsNumber="1">
        <n v="15.05"/>
        <n v="12.65"/>
        <n v="6.32"/>
        <n v="7.37"/>
        <n v="24.92"/>
        <n v="21.09"/>
        <n v="19.99"/>
        <n v="40.0"/>
        <n v="85.5"/>
        <n v="85.0"/>
        <n v="43.0"/>
        <n v="24.56"/>
        <n v="24.79"/>
        <n v="22.29"/>
        <n v="22.87"/>
        <n v="23.19"/>
        <n v="25.09"/>
        <n v="-0.04"/>
        <n v="-0.05"/>
        <n v="-0.1"/>
        <n v="-0.06"/>
        <n v="-0.09"/>
        <n v="30.0"/>
        <n v="33.35"/>
        <n v="24.97"/>
        <n v="31.03"/>
        <n v="20.75"/>
        <n v="29.0"/>
        <n v="26.38"/>
        <n v="10.0"/>
        <n v="111.96"/>
        <n v="28.06"/>
        <n v="45.6"/>
        <n v="57.28"/>
        <n v="27.0"/>
        <n v="65.0"/>
        <n v="26.36"/>
        <n v="26.34"/>
        <n v="-30.0"/>
        <n v="17.83"/>
        <n v="16.45"/>
        <n v="14.24"/>
        <n v="916.8"/>
        <n v="21.73"/>
        <n v="22.11"/>
        <n v="27.11"/>
        <n v="22.54"/>
        <n v="26.11"/>
        <n v="29.36"/>
        <n v="22.04"/>
        <n v="7.54"/>
        <n v="26.29"/>
        <n v="27.29"/>
        <n v="15.0"/>
        <n v="20.97"/>
        <n v="28.59"/>
        <n v="23.34"/>
        <n v="28.62"/>
        <n v="18.33"/>
        <n v="26.18"/>
        <n v="40.28"/>
        <n v="35.97"/>
        <n v="37.11"/>
        <n v="28.23"/>
        <n v="34.59"/>
        <n v="45.36"/>
        <n v="28.86"/>
        <n v="34.74"/>
        <n v="25.39"/>
        <n v="32.29"/>
        <n v="19.35"/>
        <n v="12.0"/>
        <n v="11.0"/>
        <n v="350.19"/>
        <n v="194.7"/>
        <n v="177.22"/>
        <n v="15.19"/>
        <n v="23.82"/>
        <n v="11.48"/>
        <n v="48.47"/>
        <n v="0.0"/>
        <n v="20.55"/>
        <n v="28.47"/>
        <n v="39.14"/>
        <n v="30.15"/>
        <n v="8.99"/>
        <n v="664.64"/>
        <n v="49.0"/>
        <n v="44.46"/>
        <n v="6.87"/>
        <n v="25.24"/>
        <n v="20.0"/>
        <n v="27.54"/>
        <n v="22.68"/>
        <n v="30.12"/>
        <n v="25.56"/>
        <n v="5.0"/>
        <n v="22.0"/>
        <n v="0.95"/>
        <n v="31.64"/>
        <n v="10.54"/>
        <n v="42.18"/>
        <n v="18.98"/>
        <n v="-31.64"/>
        <n v="14.99"/>
        <n v="133.18"/>
        <n v="19.25"/>
        <n v="107.47"/>
        <n v="2.16"/>
        <n v="4.0"/>
        <n v="3.17"/>
        <n v="4.7"/>
        <n v="2.1"/>
        <n v="6.300000000000001"/>
        <n v="11.4"/>
        <n v="5.27"/>
        <n v="3.1"/>
        <n v="209.85"/>
        <n v="166.88"/>
        <n v="166.03"/>
        <n v="172.27"/>
        <n v="94.89"/>
        <n v="16.08"/>
        <n v="265.02"/>
        <n v="127.74"/>
        <n v="2.09"/>
        <n v="52.99"/>
        <n v="113.14"/>
        <n v="108.27"/>
        <n v="247.84"/>
        <n v="79.89"/>
        <n v="241.61"/>
        <n v="157.38"/>
        <n v="121.82"/>
        <n v="156.34"/>
        <n v="84.73"/>
        <n v="167.45"/>
        <n v="338.61"/>
        <n v="187.83"/>
        <n v="23.36"/>
        <n v="102.61"/>
        <n v="246.86"/>
        <n v="80.21"/>
        <n v="39.95"/>
        <n v="261.9"/>
        <n v="247.11"/>
        <n v="191.15"/>
        <n v="41.15"/>
        <n v="138.65"/>
        <n v="24.49"/>
        <n v="17.78"/>
        <n v="166.3"/>
        <n v="197.75"/>
        <n v="121.75"/>
        <n v="192.57"/>
        <n v="29.24"/>
        <n v="124.04"/>
        <n v="25.0"/>
        <n v="48.36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Expences 2025 Breakdown" cacheId="0" dataCaption="" compact="0" compactData="0">
  <location ref="A1:E25" firstHeaderRow="0" firstDataRow="3" firstDataCol="0"/>
  <pivotFields>
    <pivotField name="Source Shee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Expence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7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Date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t="default"/>
      </items>
    </pivotField>
    <pivotField name="Catagory" axis="axisRow" compact="0" outline="0" multipleItemSelectionAllowed="1" showAll="0" sortType="ascending">
      <items>
        <item sd="0" x="5"/>
        <item sd="0" x="18"/>
        <item sd="0" x="1"/>
        <item sd="0" x="16"/>
        <item sd="0" x="3"/>
        <item sd="0" x="19"/>
        <item sd="0" x="12"/>
        <item sd="0" x="7"/>
        <item sd="0" x="10"/>
        <item sd="0" x="2"/>
        <item sd="0" x="11"/>
        <item sd="0" x="13"/>
        <item sd="0" x="15"/>
        <item sd="0" x="4"/>
        <item sd="0" x="8"/>
        <item sd="0" x="17"/>
        <item sd="0" x="20"/>
        <item sd="0" x="0"/>
        <item sd="0" x="9"/>
        <item sd="0" x="6"/>
        <item sd="0" x="21"/>
        <item sd="0" x="14"/>
        <item sd="0" x="22"/>
        <item t="default"/>
      </items>
    </pivotField>
    <pivotField name="Cost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t="default"/>
      </items>
    </pivotField>
  </pivotFields>
  <rowFields>
    <field x="3"/>
    <field x="1"/>
  </rowFields>
  <colFields>
    <field x="-2"/>
  </colFields>
  <dataFields>
    <dataField name="Total Entries" fld="4" subtotal="countNums" baseField="0"/>
    <dataField name="Average Cost" fld="4" subtotal="average" baseField="0"/>
    <dataField name="Total Cost" fld="4" baseField="0"/>
  </dataFields>
</pivotTableDefinition>
</file>

<file path=xl/tables/table1.xml><?xml version="1.0" encoding="utf-8"?>
<table xmlns="http://schemas.openxmlformats.org/spreadsheetml/2006/main" ref="A1:C202" displayName="Bill_History" name="Bill_History" id="1">
  <tableColumns count="3">
    <tableColumn name="Bill" id="1"/>
    <tableColumn name="Date" id="2"/>
    <tableColumn name="Payment" id="3"/>
  </tableColumns>
  <tableStyleInfo name="Budget 2025-style" showColumnStripes="0" showFirstColumn="1" showLastColumn="1" showRowStripes="1"/>
</table>
</file>

<file path=xl/tables/table2.xml><?xml version="1.0" encoding="utf-8"?>
<table xmlns="http://schemas.openxmlformats.org/spreadsheetml/2006/main" ref="A2:O17" displayName="Table1" name="Table1" id="2">
  <tableColumns count="15">
    <tableColumn name="Column 1" id="1"/>
    <tableColumn name="Debt" id="2"/>
    <tableColumn name="Amount" id="3"/>
    <tableColumn name="Montly Payment" id="4"/>
    <tableColumn name="Web Link" id="5"/>
    <tableColumn name="Ref." id="6"/>
    <tableColumn name="Left" id="7"/>
    <tableColumn name="Due" id="8"/>
    <tableColumn name="Total" id="9"/>
    <tableColumn name="Frequency" id="10"/>
    <tableColumn name="Term" id="11"/>
    <tableColumn name="Remaining" id="12"/>
    <tableColumn name="First" id="13"/>
    <tableColumn name="Final" id="14"/>
    <tableColumn name="APR" id="15"/>
  </tableColumns>
  <tableStyleInfo name="01.5) Debt-style" showColumnStripes="0" showFirstColumn="1" showLastColumn="1" showRowStripes="1"/>
</table>
</file>

<file path=xl/tables/table3.xml><?xml version="1.0" encoding="utf-8"?>
<table xmlns="http://schemas.openxmlformats.org/spreadsheetml/2006/main" ref="B5:F18" displayName="Table_1" name="Table_1" id="3">
  <tableColumns count="5">
    <tableColumn name="Date" id="1"/>
    <tableColumn name="Start" id="2"/>
    <tableColumn name="Stop" id="3"/>
    <tableColumn name="Worked On" id="4"/>
    <tableColumn name="Total" id="5"/>
  </tableColumns>
  <tableStyleInfo name="06) W@H Timecard-style" showColumnStripes="0" showFirstColumn="1" showLastColumn="1" showRowStripes="1"/>
</table>
</file>

<file path=xl/tables/table4.xml><?xml version="1.0" encoding="utf-8"?>
<table xmlns="http://schemas.openxmlformats.org/spreadsheetml/2006/main" ref="B2:G75" displayName="Table_2" name="Table_2" id="4">
  <tableColumns count="6">
    <tableColumn name="Period" id="1"/>
    <tableColumn name="Date" id="2"/>
    <tableColumn name="Monthly Payment" id="3"/>
    <tableColumn name="Interest Payment" id="4"/>
    <tableColumn name="Principal Payment" id="5"/>
    <tableColumn name="Loan Balance" id="6"/>
  </tableColumns>
  <tableStyleInfo name="07) Car Loan Calculator-style" showColumnStripes="0" showFirstColumn="1" showLastColumn="1" showRowStripes="1"/>
</table>
</file>

<file path=xl/tables/table5.xml><?xml version="1.0" encoding="utf-8"?>
<table xmlns="http://schemas.openxmlformats.org/spreadsheetml/2006/main" ref="A1:A14" displayName="Expence_Catagories" name="Expence_Catagories" id="5">
  <tableColumns count="1">
    <tableColumn name="Expence Catagories" id="1"/>
  </tableColumns>
  <tableStyleInfo name="08) Drop Down Menus-style" showColumnStripes="0" showFirstColumn="1" showLastColumn="1" showRowStripes="1"/>
</table>
</file>

<file path=xl/tables/table6.xml><?xml version="1.0" encoding="utf-8"?>
<table xmlns="http://schemas.openxmlformats.org/spreadsheetml/2006/main" ref="B1:B16" displayName="Shopping_Catagories" name="Shopping_Catagories" id="6">
  <tableColumns count="1">
    <tableColumn name="Shopping Catagories" id="1"/>
  </tableColumns>
  <tableStyleInfo name="08) Drop Down Menus-style 2" showColumnStripes="0" showFirstColumn="1" showLastColumn="1" showRowStripes="1"/>
</table>
</file>

<file path=xl/tables/table7.xml><?xml version="1.0" encoding="utf-8"?>
<table xmlns="http://schemas.openxmlformats.org/spreadsheetml/2006/main" ref="H2:K32" displayName="Table_3" name="Table_3" id="7">
  <tableColumns count="4">
    <tableColumn name="Payment" id="1"/>
    <tableColumn name="Date" id="2"/>
    <tableColumn name="Amount" id="3"/>
    <tableColumn name="Remaining" id="4"/>
  </tableColumns>
  <tableStyleInfo name="09) Affirm Payoff Schedule-style" showColumnStripes="0" showFirstColumn="1" showLastColumn="1" showRowStripes="1"/>
</table>
</file>

<file path=xl/tables/table8.xml><?xml version="1.0" encoding="utf-8"?>
<table xmlns="http://schemas.openxmlformats.org/spreadsheetml/2006/main" ref="N2:Q7" displayName="Table_4" name="Table_4" id="8">
  <tableColumns count="4">
    <tableColumn name="Affirm" id="1"/>
    <tableColumn name="Loan Code" id="2"/>
    <tableColumn name="Total Owed" id="3"/>
    <tableColumn name="Percentage" id="4"/>
  </tableColumns>
  <tableStyleInfo name="09) Affirm Payoff Schedule-style 2" showColumnStripes="0" showFirstColumn="1" showLastColumn="1" showRowStripes="1"/>
</table>
</file>

<file path=xl/tables/table9.xml><?xml version="1.0" encoding="utf-8"?>
<table xmlns="http://schemas.openxmlformats.org/spreadsheetml/2006/main" ref="B35:E65" displayName="Table_5" name="Table_5" id="9">
  <tableColumns count="4">
    <tableColumn name="Payment" id="1"/>
    <tableColumn name="Date" id="2"/>
    <tableColumn name="Amount" id="3"/>
    <tableColumn name="Remaining" id="4"/>
  </tableColumns>
  <tableStyleInfo name="09) Affirm Payoff Schedule-style 3" showColumnStripes="0" showFirstColumn="1" showLastColumn="1" showRowStripes="1"/>
</table>
</file>

<file path=xl/tables/table10.xml><?xml version="1.0" encoding="utf-8"?>
<table xmlns="http://schemas.openxmlformats.org/spreadsheetml/2006/main" ref="H35:K65" displayName="Table_6" name="Table_6" id="10">
  <tableColumns count="4">
    <tableColumn name="Payment" id="1"/>
    <tableColumn name="Date" id="2"/>
    <tableColumn name="Amount" id="3"/>
    <tableColumn name="Remaining" id="4"/>
  </tableColumns>
  <tableStyleInfo name="09) Affirm Payoff Schedule-style 4" showColumnStripes="0" showFirstColumn="1" showLastColumn="1" showRowStripes="1"/>
</table>
</file>

<file path=xl/tables/table11.xml><?xml version="1.0" encoding="utf-8"?>
<table xmlns="http://schemas.openxmlformats.org/spreadsheetml/2006/main" headerRowCount="0" ref="N35:Q35" displayName="Table_7" name="Table_7" id="11">
  <tableColumns count="4">
    <tableColumn name="Column1" id="1"/>
    <tableColumn name="Column2" id="2"/>
    <tableColumn name="Column3" id="3"/>
    <tableColumn name="Column4" id="4"/>
  </tableColumns>
  <tableStyleInfo name="09) Affirm Payoff Schedule-style 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2.xml><?xml version="1.0" encoding="utf-8"?>
<table xmlns="http://schemas.openxmlformats.org/spreadsheetml/2006/main" headerRowCount="0" ref="N36:Q50" displayName="Table_8" name="Table_8" id="12">
  <tableColumns count="4">
    <tableColumn name="Column1" id="1"/>
    <tableColumn name="Column2" id="2"/>
    <tableColumn name="Column3" id="3"/>
    <tableColumn name="Column4" id="4"/>
  </tableColumns>
  <tableStyleInfo name="09) Affirm Payoff Schedule-style 6" showColumnStripes="0" showFirstColumn="1" showLastColumn="1" showRowStripes="1"/>
</table>
</file>

<file path=xl/tables/table13.xml><?xml version="1.0" encoding="utf-8"?>
<table xmlns="http://schemas.openxmlformats.org/spreadsheetml/2006/main" headerRowCount="0" ref="B1:H1" displayName="Table_9" name="Table_9" id="13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11) 2023 BudgetBill Breakdown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4.xml><?xml version="1.0" encoding="utf-8"?>
<table xmlns="http://schemas.openxmlformats.org/spreadsheetml/2006/main" totalsRowCount="1" headerRowCount="0" ref="B2:H16" displayName="Table_10" name="Table_10" id="14">
  <tableColumns count="7">
    <tableColumn totalsRowLabel="1/13/2023 - 1/26/2023" name="Column1" id="1"/>
    <tableColumn totalsRowLabel="Extra Money Left Over : " name="Column2" id="2"/>
    <tableColumn name="Column3" id="3"/>
    <tableColumn name="Column4" id="4"/>
    <tableColumn name="Column5" id="5"/>
    <tableColumn name="Column6" id="6"/>
    <tableColumn totalsRowFunction="custom" name="Column7" id="7"/>
  </tableColumns>
  <tableStyleInfo name="11) 2023 BudgetBill Breakdown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5.xml><?xml version="1.0" encoding="utf-8"?>
<table xmlns="http://schemas.openxmlformats.org/spreadsheetml/2006/main" totalsRowCount="1" headerRowCount="0" ref="B17:H36" displayName="Table_11" name="Table_11" id="15">
  <tableColumns count="7">
    <tableColumn totalsRowLabel="1/27/2023 - 2/09/2023" name="Column1" id="1"/>
    <tableColumn totalsRowLabel="Extra Money Left Over : " name="Column2" id="2"/>
    <tableColumn name="Column3" id="3"/>
    <tableColumn name="Column4" id="4"/>
    <tableColumn name="Column5" id="5"/>
    <tableColumn name="Column6" id="6"/>
    <tableColumn totalsRowFunction="custom" name="Column7" id="7"/>
  </tableColumns>
  <tableStyleInfo name="11) 2023 BudgetBill Breakdown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6.xml><?xml version="1.0" encoding="utf-8"?>
<table xmlns="http://schemas.openxmlformats.org/spreadsheetml/2006/main" totalsRowCount="1" headerRowCount="0" ref="B37:H53" displayName="Table_12" name="Table_12" id="16">
  <tableColumns count="7">
    <tableColumn totalsRowLabel="2/10/2023 - 2/23/2023" name="Column1" id="1"/>
    <tableColumn totalsRowLabel="Extra Money Left Over : " name="Column2" id="2"/>
    <tableColumn name="Column3" id="3"/>
    <tableColumn name="Column4" id="4"/>
    <tableColumn name="Column5" id="5"/>
    <tableColumn name="Column6" id="6"/>
    <tableColumn totalsRowFunction="custom" name="Column7" id="7"/>
  </tableColumns>
  <tableStyleInfo name="11) 2023 BudgetBill Breakdown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7.xml><?xml version="1.0" encoding="utf-8"?>
<table xmlns="http://schemas.openxmlformats.org/spreadsheetml/2006/main" totalsRowCount="1" headerRowCount="0" ref="B54:H67" displayName="Table_13" name="Table_13" id="17">
  <tableColumns count="7">
    <tableColumn totalsRowLabel="2/24/2023 - 3/09/2023" name="Column1" id="1"/>
    <tableColumn totalsRowLabel="Extra Money Left Over : " name="Column2" id="2"/>
    <tableColumn name="Column3" id="3"/>
    <tableColumn name="Column4" id="4"/>
    <tableColumn name="Column5" id="5"/>
    <tableColumn name="Column6" id="6"/>
    <tableColumn totalsRowLabel=" $ 2.15 " name="Column7" id="7"/>
  </tableColumns>
  <tableStyleInfo name="11) 2023 BudgetBill Breakdown-style 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8.xml><?xml version="1.0" encoding="utf-8"?>
<table xmlns="http://schemas.openxmlformats.org/spreadsheetml/2006/main" totalsRowCount="1" headerRowCount="0" ref="B68:H86" displayName="Table_14" name="Table_14" id="18">
  <tableColumns count="7">
    <tableColumn totalsRowLabel="3/10/2023 - 3/23/2023" name="Column1" id="1"/>
    <tableColumn totalsRowLabel="Extra Money Left Over : " name="Column2" id="2"/>
    <tableColumn name="Column3" id="3"/>
    <tableColumn name="Column4" id="4"/>
    <tableColumn name="Column5" id="5"/>
    <tableColumn name="Column6" id="6"/>
    <tableColumn totalsRowFunction="custom" name="Column7" id="7"/>
  </tableColumns>
  <tableStyleInfo name="11) 2023 BudgetBill Breakdown-style 6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9.xml><?xml version="1.0" encoding="utf-8"?>
<table xmlns="http://schemas.openxmlformats.org/spreadsheetml/2006/main" totalsRowCount="1" headerRowCount="0" ref="B87:H101" displayName="Table_15" name="Table_15" id="19">
  <tableColumns count="7">
    <tableColumn totalsRowLabel="3/24/2023 - 4/6/2023" name="Column1" id="1"/>
    <tableColumn totalsRowLabel="Extra Money Left Over : " name="Column2" id="2"/>
    <tableColumn name="Column3" id="3"/>
    <tableColumn name="Column4" id="4"/>
    <tableColumn name="Column5" id="5"/>
    <tableColumn name="Column6" id="6"/>
    <tableColumn totalsRowFunction="custom" name="Column7" id="7"/>
  </tableColumns>
  <tableStyleInfo name="11) 2023 BudgetBill Breakdown-style 7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0.xml><?xml version="1.0" encoding="utf-8"?>
<table xmlns="http://schemas.openxmlformats.org/spreadsheetml/2006/main" totalsRowCount="1" headerRowCount="0" ref="B102:H119" displayName="Table_16" name="Table_16" id="20">
  <tableColumns count="7">
    <tableColumn totalsRowLabel="4/7/2023 - 4/20/2023" name="Column1" id="1"/>
    <tableColumn totalsRowLabel="Extra Money Left Over : " name="Column2" id="2"/>
    <tableColumn name="Column3" id="3"/>
    <tableColumn name="Column4" id="4"/>
    <tableColumn name="Column5" id="5"/>
    <tableColumn name="Column6" id="6"/>
    <tableColumn totalsRowFunction="custom" name="Column7" id="7"/>
  </tableColumns>
  <tableStyleInfo name="11) 2023 BudgetBill Breakdown-style 8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1.xml><?xml version="1.0" encoding="utf-8"?>
<table xmlns="http://schemas.openxmlformats.org/spreadsheetml/2006/main" totalsRowCount="1" headerRowCount="0" ref="B120:H134" displayName="Table_17" name="Table_17" id="21">
  <tableColumns count="7">
    <tableColumn totalsRowLabel="4/21/2023 - 5/4/2023" name="Column1" id="1"/>
    <tableColumn totalsRowLabel="Extra Money Left Over : " name="Column2" id="2"/>
    <tableColumn name="Column3" id="3"/>
    <tableColumn name="Column4" id="4"/>
    <tableColumn name="Column5" id="5"/>
    <tableColumn name="Column6" id="6"/>
    <tableColumn totalsRowFunction="custom" name="Column7" id="7"/>
  </tableColumns>
  <tableStyleInfo name="11) 2023 BudgetBill Breakdown-style 9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2.xml><?xml version="1.0" encoding="utf-8"?>
<table xmlns="http://schemas.openxmlformats.org/spreadsheetml/2006/main" totalsRowCount="1" headerRowCount="0" ref="B135:H151" displayName="Table_18" name="Table_18" id="22">
  <tableColumns count="7">
    <tableColumn totalsRowLabel="5/5/2023 - 5/18/2023" name="Column1" id="1"/>
    <tableColumn totalsRowLabel="Extra Money Left Over : " name="Column2" id="2"/>
    <tableColumn name="Column3" id="3"/>
    <tableColumn name="Column4" id="4"/>
    <tableColumn name="Column5" id="5"/>
    <tableColumn name="Column6" id="6"/>
    <tableColumn totalsRowFunction="custom" name="Column7" id="7"/>
  </tableColumns>
  <tableStyleInfo name="11) 2023 BudgetBill Breakdown-style 10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3.xml><?xml version="1.0" encoding="utf-8"?>
<table xmlns="http://schemas.openxmlformats.org/spreadsheetml/2006/main" totalsRowCount="1" headerRowCount="0" ref="B152:H167" displayName="Table_19" name="Table_19" id="23">
  <tableColumns count="7">
    <tableColumn totalsRowLabel="5/19/2023 - 6/1/2023" name="Column1" id="1"/>
    <tableColumn totalsRowLabel="Extra Money Left Over : " name="Column2" id="2"/>
    <tableColumn name="Column3" id="3"/>
    <tableColumn name="Column4" id="4"/>
    <tableColumn name="Column5" id="5"/>
    <tableColumn name="Column6" id="6"/>
    <tableColumn totalsRowFunction="custom" name="Column7" id="7"/>
  </tableColumns>
  <tableStyleInfo name="11) 2023 BudgetBill Breakdown-style 11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4.xml><?xml version="1.0" encoding="utf-8"?>
<table xmlns="http://schemas.openxmlformats.org/spreadsheetml/2006/main" totalsRowCount="1" headerRowCount="0" ref="B168:H182" displayName="Table_20" name="Table_20" id="24">
  <tableColumns count="7">
    <tableColumn totalsRowLabel="6/2/2023 - 6/15/2023" name="Column1" id="1"/>
    <tableColumn totalsRowLabel="Extra Money Left Over : " name="Column2" id="2"/>
    <tableColumn name="Column3" id="3"/>
    <tableColumn name="Column4" id="4"/>
    <tableColumn name="Column5" id="5"/>
    <tableColumn name="Column6" id="6"/>
    <tableColumn totalsRowLabel=" $ 9.60 " name="Column7" id="7"/>
  </tableColumns>
  <tableStyleInfo name="11) 2023 BudgetBill Breakdown-style 1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5.xml><?xml version="1.0" encoding="utf-8"?>
<table xmlns="http://schemas.openxmlformats.org/spreadsheetml/2006/main" totalsRowCount="1" headerRowCount="0" ref="B183:H202" displayName="Table_21" name="Table_21" id="25">
  <tableColumns count="7">
    <tableColumn totalsRowLabel="6/16/2023 - 6/29/2023" name="Column1" id="1"/>
    <tableColumn totalsRowLabel="Extra Money Left Over : " name="Column2" id="2"/>
    <tableColumn name="Column3" id="3"/>
    <tableColumn name="Column4" id="4"/>
    <tableColumn name="Column5" id="5"/>
    <tableColumn name="Column6" id="6"/>
    <tableColumn totalsRowFunction="custom" name="Column7" id="7"/>
  </tableColumns>
  <tableStyleInfo name="11) 2023 BudgetBill Breakdown-style 1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6.xml><?xml version="1.0" encoding="utf-8"?>
<table xmlns="http://schemas.openxmlformats.org/spreadsheetml/2006/main" totalsRowCount="1" headerRowCount="0" ref="B203:H218" displayName="Table_22" name="Table_22" id="26">
  <tableColumns count="7">
    <tableColumn totalsRowLabel="6/30/2023 - 7/13/2023" name="Column1" id="1"/>
    <tableColumn totalsRowLabel="Extra Money Left Over : " name="Column2" id="2"/>
    <tableColumn name="Column3" id="3"/>
    <tableColumn name="Column4" id="4"/>
    <tableColumn name="Column5" id="5"/>
    <tableColumn name="Column6" id="6"/>
    <tableColumn totalsRowFunction="custom" name="Column7" id="7"/>
  </tableColumns>
  <tableStyleInfo name="11) 2023 BudgetBill Breakdown-style 1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7.xml><?xml version="1.0" encoding="utf-8"?>
<table xmlns="http://schemas.openxmlformats.org/spreadsheetml/2006/main" totalsRowCount="1" headerRowCount="0" ref="B219:H235" displayName="Table_23" name="Table_23" id="27">
  <tableColumns count="7">
    <tableColumn totalsRowLabel="7/14/2023 - 7/27/2023" name="Column1" id="1"/>
    <tableColumn totalsRowLabel="Extra Money Left Over : " name="Column2" id="2"/>
    <tableColumn name="Column3" id="3"/>
    <tableColumn name="Column4" id="4"/>
    <tableColumn name="Column5" id="5"/>
    <tableColumn name="Column6" id="6"/>
    <tableColumn totalsRowFunction="custom" name="Column7" id="7"/>
  </tableColumns>
  <tableStyleInfo name="11) 2023 BudgetBill Breakdown-style 1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8.xml><?xml version="1.0" encoding="utf-8"?>
<table xmlns="http://schemas.openxmlformats.org/spreadsheetml/2006/main" totalsRowCount="1" headerRowCount="0" ref="B236:H253" displayName="Table_24" name="Table_24" id="28">
  <tableColumns count="7">
    <tableColumn totalsRowLabel="7/28/2023 - 8/10/2023" name="Column1" id="1"/>
    <tableColumn totalsRowLabel="Extra Money Left Over : " name="Column2" id="2"/>
    <tableColumn name="Column3" id="3"/>
    <tableColumn name="Column4" id="4"/>
    <tableColumn name="Column5" id="5"/>
    <tableColumn name="Column6" id="6"/>
    <tableColumn totalsRowFunction="custom" name="Column7" id="7"/>
  </tableColumns>
  <tableStyleInfo name="11) 2023 BudgetBill Breakdown-style 16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9.xml><?xml version="1.0" encoding="utf-8"?>
<table xmlns="http://schemas.openxmlformats.org/spreadsheetml/2006/main" totalsRowCount="1" headerRowCount="0" ref="B254:H273" displayName="Table_25" name="Table_25" id="29">
  <tableColumns count="7">
    <tableColumn totalsRowLabel="8/11/2023 - 8/24/2023" name="Column1" id="1"/>
    <tableColumn totalsRowLabel="Extra Money Left Over : " name="Column2" id="2"/>
    <tableColumn name="Column3" id="3"/>
    <tableColumn name="Column4" id="4"/>
    <tableColumn name="Column5" id="5"/>
    <tableColumn name="Column6" id="6"/>
    <tableColumn totalsRowFunction="custom" name="Column7" id="7"/>
  </tableColumns>
  <tableStyleInfo name="11) 2023 BudgetBill Breakdown-style 17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0.xml><?xml version="1.0" encoding="utf-8"?>
<table xmlns="http://schemas.openxmlformats.org/spreadsheetml/2006/main" totalsRowCount="1" headerRowCount="0" ref="B274:H287" displayName="Table_26" name="Table_26" id="30">
  <tableColumns count="7">
    <tableColumn totalsRowLabel="8/25/2023 - 9/07/2023" name="Column1" id="1"/>
    <tableColumn totalsRowLabel="Extra Money Left Over : " name="Column2" id="2"/>
    <tableColumn name="Column3" id="3"/>
    <tableColumn name="Column4" id="4"/>
    <tableColumn name="Column5" id="5"/>
    <tableColumn name="Column6" id="6"/>
    <tableColumn totalsRowLabel=" $ 0.97 " name="Column7" id="7"/>
  </tableColumns>
  <tableStyleInfo name="11) 2023 BudgetBill Breakdown-style 18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1.xml><?xml version="1.0" encoding="utf-8"?>
<table xmlns="http://schemas.openxmlformats.org/spreadsheetml/2006/main" totalsRowCount="1" headerRowCount="0" ref="B288:H306" displayName="Table_27" name="Table_27" id="31">
  <tableColumns count="7">
    <tableColumn totalsRowLabel="9/08/2023 - 9/21/2023" name="Column1" id="1"/>
    <tableColumn totalsRowLabel="Extra Money Left Over : " name="Column2" id="2"/>
    <tableColumn name="Column3" id="3"/>
    <tableColumn name="Column4" id="4"/>
    <tableColumn name="Column5" id="5"/>
    <tableColumn name="Column6" id="6"/>
    <tableColumn totalsRowFunction="custom" name="Column7" id="7"/>
  </tableColumns>
  <tableStyleInfo name="11) 2023 BudgetBill Breakdown-style 19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2.xml><?xml version="1.0" encoding="utf-8"?>
<table xmlns="http://schemas.openxmlformats.org/spreadsheetml/2006/main" totalsRowCount="1" headerRowCount="0" ref="B307:H321" displayName="Table_28" name="Table_28" id="32">
  <tableColumns count="7">
    <tableColumn totalsRowLabel="9/22/2023 - 10/05/2023" name="Column1" id="1"/>
    <tableColumn totalsRowLabel="Extra Money Left Over : " name="Column2" id="2"/>
    <tableColumn name="Column3" id="3"/>
    <tableColumn name="Column4" id="4"/>
    <tableColumn name="Column5" id="5"/>
    <tableColumn name="Column6" id="6"/>
    <tableColumn totalsRowFunction="custom" name="Column7" id="7"/>
  </tableColumns>
  <tableStyleInfo name="11) 2023 BudgetBill Breakdown-style 20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3.xml><?xml version="1.0" encoding="utf-8"?>
<table xmlns="http://schemas.openxmlformats.org/spreadsheetml/2006/main" totalsRowCount="1" headerRowCount="0" ref="B322:H338" displayName="Table_29" name="Table_29" id="33">
  <tableColumns count="7">
    <tableColumn totalsRowLabel="10/06/2023 - 10/19/2023" name="Column1" id="1"/>
    <tableColumn totalsRowLabel="Extra Money Left Over : " name="Column2" id="2"/>
    <tableColumn name="Column3" id="3"/>
    <tableColumn name="Column4" id="4"/>
    <tableColumn name="Column5" id="5"/>
    <tableColumn name="Column6" id="6"/>
    <tableColumn totalsRowFunction="custom" name="Column7" id="7"/>
  </tableColumns>
  <tableStyleInfo name="11) 2023 BudgetBill Breakdown-style 21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4.xml><?xml version="1.0" encoding="utf-8"?>
<table xmlns="http://schemas.openxmlformats.org/spreadsheetml/2006/main" totalsRowCount="1" headerRowCount="0" ref="B339:H353" displayName="Table_30" name="Table_30" id="34">
  <tableColumns count="7">
    <tableColumn totalsRowLabel="10/20/2023 - 11/02/2023" name="Column1" id="1"/>
    <tableColumn totalsRowLabel="Extra Money Left Over : " name="Column2" id="2"/>
    <tableColumn name="Column3" id="3"/>
    <tableColumn name="Column4" id="4"/>
    <tableColumn name="Column5" id="5"/>
    <tableColumn name="Column6" id="6"/>
    <tableColumn totalsRowFunction="custom" name="Column7" id="7"/>
  </tableColumns>
  <tableStyleInfo name="11) 2023 BudgetBill Breakdown-style 2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5.xml><?xml version="1.0" encoding="utf-8"?>
<table xmlns="http://schemas.openxmlformats.org/spreadsheetml/2006/main" totalsRowCount="1" headerRowCount="0" ref="B354:H371" displayName="Table_31" name="Table_31" id="35">
  <tableColumns count="7">
    <tableColumn totalsRowLabel="11/03/2023 - 11/16/2023" name="Column1" id="1"/>
    <tableColumn totalsRowLabel="Extra Money Left Over : " name="Column2" id="2"/>
    <tableColumn name="Column3" id="3"/>
    <tableColumn name="Column4" id="4"/>
    <tableColumn name="Column5" id="5"/>
    <tableColumn name="Column6" id="6"/>
    <tableColumn totalsRowFunction="custom" name="Column7" id="7"/>
  </tableColumns>
  <tableStyleInfo name="11) 2023 BudgetBill Breakdown-style 2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6.xml><?xml version="1.0" encoding="utf-8"?>
<table xmlns="http://schemas.openxmlformats.org/spreadsheetml/2006/main" totalsRowCount="1" headerRowCount="0" ref="B372:H389" displayName="Table_32" name="Table_32" id="36">
  <tableColumns count="7">
    <tableColumn totalsRowLabel="11/17/2023 - 11/30/2023" name="Column1" id="1"/>
    <tableColumn totalsRowLabel="Extra Money Left Over : " name="Column2" id="2"/>
    <tableColumn name="Column3" id="3"/>
    <tableColumn name="Column4" id="4"/>
    <tableColumn name="Column5" id="5"/>
    <tableColumn name="Column6" id="6"/>
    <tableColumn totalsRowFunction="custom" name="Column7" id="7"/>
  </tableColumns>
  <tableStyleInfo name="11) 2023 BudgetBill Breakdown-style 2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7.xml><?xml version="1.0" encoding="utf-8"?>
<table xmlns="http://schemas.openxmlformats.org/spreadsheetml/2006/main" totalsRowCount="1" headerRowCount="0" ref="B390:H410" displayName="Table_33" name="Table_33" id="37">
  <tableColumns count="7">
    <tableColumn totalsRowLabel="12/01/2023 - 12/14/2023" name="Column1" id="1"/>
    <tableColumn totalsRowLabel="Extra Money Left Over : " name="Column2" id="2"/>
    <tableColumn name="Column3" id="3"/>
    <tableColumn name="Column4" id="4"/>
    <tableColumn name="Column5" id="5"/>
    <tableColumn name="Column6" id="6"/>
    <tableColumn totalsRowFunction="custom" name="Column7" id="7"/>
  </tableColumns>
  <tableStyleInfo name="11) 2023 BudgetBill Breakdown-style 2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8.xml><?xml version="1.0" encoding="utf-8"?>
<table xmlns="http://schemas.openxmlformats.org/spreadsheetml/2006/main" totalsRowCount="1" headerRowCount="0" ref="B411:H430" displayName="Table_34" name="Table_34" id="38">
  <tableColumns count="7">
    <tableColumn totalsRowLabel="12/15/2023 - 12/28/2023" name="Column1" id="1"/>
    <tableColumn totalsRowLabel="Extra Money Left Over : " name="Column2" id="2"/>
    <tableColumn name="Column3" id="3"/>
    <tableColumn name="Column4" id="4"/>
    <tableColumn name="Column5" id="5"/>
    <tableColumn name="Column6" id="6"/>
    <tableColumn totalsRowFunction="custom" name="Column7" id="7"/>
  </tableColumns>
  <tableStyleInfo name="11) 2023 BudgetBill Breakdown-style 26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9.xml><?xml version="1.0" encoding="utf-8"?>
<table xmlns="http://schemas.openxmlformats.org/spreadsheetml/2006/main" totalsRowCount="1" headerRowCount="0" ref="B431:H451" displayName="Table_35" name="Table_35" id="39">
  <tableColumns count="7">
    <tableColumn totalsRowLabel="12/29/2023 - 1/11/2024" name="Column1" id="1"/>
    <tableColumn totalsRowLabel="Extra Money Left Over :&#10;(Includes Cash on Hand)" name="Column2" id="2"/>
    <tableColumn name="Column3" id="3"/>
    <tableColumn name="Column4" id="4"/>
    <tableColumn name="Column5" id="5"/>
    <tableColumn name="Column6" id="6"/>
    <tableColumn totalsRowFunction="custom" name="Column7" id="7"/>
  </tableColumns>
  <tableStyleInfo name="11) 2023 BudgetBill Breakdown-style 27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0.xml><?xml version="1.0" encoding="utf-8"?>
<table xmlns="http://schemas.openxmlformats.org/spreadsheetml/2006/main" headerRowCount="0" ref="I3:J8" displayName="Table_36" name="Table_36" id="40">
  <tableColumns count="2">
    <tableColumn name="Column1" id="1"/>
    <tableColumn name="Column2" id="2"/>
  </tableColumns>
  <tableStyleInfo name="2023 Expences - 01132023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1.xml><?xml version="1.0" encoding="utf-8"?>
<table xmlns="http://schemas.openxmlformats.org/spreadsheetml/2006/main" ref="J12:L21" displayName="Table_37" name="Table_37" id="41">
  <tableColumns count="3">
    <tableColumn name="Catagory" id="1"/>
    <tableColumn name="YTD Totals" id="2"/>
    <tableColumn name="Average (10/26)" id="3"/>
  </tableColumns>
  <tableStyleInfo name="2023 Expences - 05192023-style" showColumnStripes="0" showFirstColumn="1" showLastColumn="1" showRowStripes="1"/>
</table>
</file>

<file path=xl/tables/table42.xml><?xml version="1.0" encoding="utf-8"?>
<table xmlns="http://schemas.openxmlformats.org/spreadsheetml/2006/main" ref="J12:L20" displayName="Table_38" name="Table_38" id="42">
  <tableColumns count="3">
    <tableColumn name="Catagory" id="1"/>
    <tableColumn name="YTD Totals" id="2"/>
    <tableColumn name="Average (11/26)" id="3"/>
  </tableColumns>
  <tableStyleInfo name="2023 Expences - 06022023-style" showColumnStripes="0" showFirstColumn="1" showLastColumn="1" showRowStripes="1"/>
</table>
</file>

<file path=xl/tables/table43.xml><?xml version="1.0" encoding="utf-8"?>
<table xmlns="http://schemas.openxmlformats.org/spreadsheetml/2006/main" ref="B1:H7" displayName="Credit_Card_Breakdown" name="Credit_Card_Breakdown" id="43">
  <tableColumns count="7">
    <tableColumn name="Name" id="1"/>
    <tableColumn name="APR" id="2"/>
    <tableColumn name="Limit" id="3"/>
    <tableColumn name="Current Balance" id="4"/>
    <tableColumn name="Avalable" id="5"/>
    <tableColumn name="Monthly Payment" id="6"/>
    <tableColumn name="Interest Paid" id="7"/>
  </tableColumns>
  <tableStyleInfo name="Credit Card Breakdown-style" showColumnStripes="0" showFirstColumn="1" showLastColumn="1" showRowStripes="1"/>
</table>
</file>

<file path=xl/tables/table44.xml><?xml version="1.0" encoding="utf-8"?>
<table xmlns="http://schemas.openxmlformats.org/spreadsheetml/2006/main" ref="J1:J2" displayName="Calculate" name="Calculate" id="44">
  <tableColumns count="1">
    <tableColumn name="Payoff Cycles:" id="1"/>
  </tableColumns>
  <tableStyleInfo name="Credit Card Breakdown-style 2" showColumnStripes="0" showFirstColumn="1" showLastColumn="1" showRowStripes="1"/>
</table>
</file>

<file path=xl/tables/table45.xml><?xml version="1.0" encoding="utf-8"?>
<table xmlns="http://schemas.openxmlformats.org/spreadsheetml/2006/main" ref="L1:Q2" displayName="Totals" name="Totals" id="45">
  <tableColumns count="6">
    <tableColumn name="Total Limit" id="1"/>
    <tableColumn name="Total Available" id="2"/>
    <tableColumn name="Total Owed" id="3"/>
    <tableColumn name="Average APR" id="4"/>
    <tableColumn name="Montly" id="5"/>
    <tableColumn name="Interest Paid" id="6"/>
  </tableColumns>
  <tableStyleInfo name="Credit Card Breakdown-style 3" showColumnStripes="0" showFirstColumn="1" showLastColumn="1" showRowStripes="1"/>
</table>
</file>

<file path=xl/tables/table46.xml><?xml version="1.0" encoding="utf-8"?>
<table xmlns="http://schemas.openxmlformats.org/spreadsheetml/2006/main" ref="A1:E301" displayName="Expense_Compilation" name="Expense_Compilation" id="46">
  <tableColumns count="5">
    <tableColumn name="Source Sheet" id="1"/>
    <tableColumn name="Expence" id="2"/>
    <tableColumn name="Date" id="3"/>
    <tableColumn name="Catagory" id="4"/>
    <tableColumn name="Cost" id="5"/>
  </tableColumns>
  <tableStyleInfo name="Expences 2025 Compilatio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affirm.com/u/loans/3DXV-RNTY" TargetMode="External"/><Relationship Id="rId10" Type="http://schemas.openxmlformats.org/officeDocument/2006/relationships/hyperlink" Target="https://www.affirm.com/u/loans/4WY1-RWEJ" TargetMode="External"/><Relationship Id="rId13" Type="http://schemas.openxmlformats.org/officeDocument/2006/relationships/hyperlink" Target="https://evokepay.com/alliance/account-summary" TargetMode="External"/><Relationship Id="rId12" Type="http://schemas.openxmlformats.org/officeDocument/2006/relationships/hyperlink" Target="https://www.affirm.com/u/loans/40M4-D7QC" TargetMode="External"/><Relationship Id="rId1" Type="http://schemas.openxmlformats.org/officeDocument/2006/relationships/hyperlink" Target="https://secure.mdg.com/MyAccount.aspx?PersonID=4931492&amp;cmpn_medium=takeover&amp;cmpn_id=3725&amp;btn_action=remind" TargetMode="External"/><Relationship Id="rId2" Type="http://schemas.openxmlformats.org/officeDocument/2006/relationships/hyperlink" Target="https://abovelending.com/signin" TargetMode="External"/><Relationship Id="rId3" Type="http://schemas.openxmlformats.org/officeDocument/2006/relationships/hyperlink" Target="https://www.genisysonlinebanking.org/bank-accounts/1243146" TargetMode="External"/><Relationship Id="rId4" Type="http://schemas.openxmlformats.org/officeDocument/2006/relationships/hyperlink" Target="https://amazon.syf.com/accounts/login/?token=eyJraWQiOiIyMTZiMTQzMC1mOTc2LTQ1NTktYjRhZi0yMzc3OWExODdjM2YiLCJ0eXAiOiJKV1QiLCJhbGciOiJSUzI1NiJ9.eyJzdWIiOiJwMHNmbERkMGpZVWNFdVpOOUlydkNwNk1WQWF5QmlkbSIsImludGVyYWN0aW9uSWQiOiJmMGYyNzkzNC04MWYxLTQzNjgtODk4NS01NTY4Njg4YzU2OWMiLCJyZXR1cm5UbyI6Imh0dHBzOlwvXC93d3cuc3luY2hyb255LmNvbVwvYWNjb3VudHNcLz9jbGllbnQ9YW1hem9uIiwiaXNzIjoiYXV0aC5zeWYuY29tIiwiZXhwIjoxNzQwMjYzODE3LCJpYXQiOjE3NDAyNjM3ODcsImp0aSI6IjRjN2QyOGRiLTUwMDAtNDczOS1iN2JiLTE3MzQzNWZhOWYyYiJ9.sYnOPJTlCg7wVJIHv4cc6LlUt5v83NK4XXUe12dHrTgKlTZdMzBF0za_9BjhlJ6qcFZRu5R59T6Ld0Ci65ceGK9WqQZbF6N2zQBQcy06ajMnEO1fE0A0r8q2J2wVR3-IZwXd3dzdlyhm1nfnbfGV52VtvbK-H1C_qQo4Q_pEdlr-dd4VJeHDnpgnTjBRZUDBLeD4-aM23MTu4pZSlvihIy3AgFE5uexnnJfibj4OsVq5s25ss1Pw7njC18ehdHvL269gl74thsVBLgnZNt8tzM2N4qD0mXVkzAZiVORvpE6d_Grq6KkbQJqNQPEJUwon-VUumw5EiUCL9qfpi3N1IA&amp;ui_locales=en" TargetMode="External"/><Relationship Id="rId9" Type="http://schemas.openxmlformats.org/officeDocument/2006/relationships/hyperlink" Target="https://www.affirm.com/u/loans/QUNW-WR5S" TargetMode="External"/><Relationship Id="rId15" Type="http://schemas.openxmlformats.org/officeDocument/2006/relationships/drawing" Target="../drawings/drawing4.xml"/><Relationship Id="rId14" Type="http://schemas.openxmlformats.org/officeDocument/2006/relationships/hyperlink" Target="https://selfservice.creditcorponline.com/offers" TargetMode="External"/><Relationship Id="rId17" Type="http://schemas.openxmlformats.org/officeDocument/2006/relationships/table" Target="../tables/table2.xml"/><Relationship Id="rId5" Type="http://schemas.openxmlformats.org/officeDocument/2006/relationships/hyperlink" Target="https://dashboard.missionlane.com/signin" TargetMode="External"/><Relationship Id="rId6" Type="http://schemas.openxmlformats.org/officeDocument/2006/relationships/hyperlink" Target="https://www.synchrony.com/quickaccess/signin/paylater?token=eyJraWQiOiIyMTZiMTQzMC1mOTc2LTQ1NTktYjRhZi0yMzc3OWExODdjM2YiLCJ0eXAiOiJKV1QiLCJhbGciOiJSUzI1NiJ9.eyJzdWIiOiIyMXQ0TUhscG5tSDh4SDhhMmdGMk5peDgxdjRpTW9ieCIsImludGVyYWN0aW9uSWQiOiI0YmZkYmYxNS0wNjhlLTQ3NzEtOGQ5NC0xODBmMDk3YjA3NjUiLCJyZXR1cm5UbyI6Imh0dHBzOlwvXC93d3cuc3luY2hyb255LmNvbVwvcXVpY2thY2Nlc3NcLyIsImlzcyI6ImF1dGguc3lmLmNvbSIsImV4cCI6MTc0MDI2NDAzNSwiaWF0IjoxNzQwMjY0MDA1LCJqdGkiOiJhZTM4NDNlZC01NGY5LTRlOWUtODUyZS02YWI2NWI3NmE1OGUifQ.zzZN7ycSTl7J_gasuCvvlDQNIpksRRfA7BRcgkQXN6819vpJSZbcdjXndss5JH8TYrAWO1WK1SuiaYnO3sSaLAVXGHkJqqj5aIJU9qjQnMI7-I0sh05dpy1aTaqipSTyUpn_RXQlHeMd-dvhIHQO1EwKqPM6muLmUXJbKaDBbwTmCCeab23RfQZ33S941rO-wJSIw6x2UjQifidOb2fxdHfzeCDircVGdnL9N5gniK1QZHLDHoEF2A6sQihWDpa_51MIqLDjJj_VFcbCdLmOS7JWLdlSGuUoLP3iR52JZm3YLjx9VRKx5-TXOFq6rjjkPKzIg1w-HbUNdciN8pDQwA&amp;ui_locales=en" TargetMode="External"/><Relationship Id="rId7" Type="http://schemas.openxmlformats.org/officeDocument/2006/relationships/hyperlink" Target="https://www.synchrony.com/accounts/" TargetMode="External"/><Relationship Id="rId8" Type="http://schemas.openxmlformats.org/officeDocument/2006/relationships/hyperlink" Target="https://www.affirm.com/u/loans/4BY2-JGPS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3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4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4" Type="http://schemas.openxmlformats.org/officeDocument/2006/relationships/table" Target="../tables/table5.xml"/><Relationship Id="rId5" Type="http://schemas.openxmlformats.org/officeDocument/2006/relationships/table" Target="../tables/table6.xml"/></Relationships>
</file>

<file path=xl/worksheets/_rels/sheet13.xml.rels><?xml version="1.0" encoding="UTF-8" standalone="yes"?><Relationships xmlns="http://schemas.openxmlformats.org/package/2006/relationships"><Relationship Id="rId11" Type="http://schemas.openxmlformats.org/officeDocument/2006/relationships/table" Target="../tables/table10.xml"/><Relationship Id="rId10" Type="http://schemas.openxmlformats.org/officeDocument/2006/relationships/table" Target="../tables/table9.xml"/><Relationship Id="rId13" Type="http://schemas.openxmlformats.org/officeDocument/2006/relationships/table" Target="../tables/table12.xml"/><Relationship Id="rId12" Type="http://schemas.openxmlformats.org/officeDocument/2006/relationships/table" Target="../tables/table11.xml"/><Relationship Id="rId1" Type="http://schemas.openxmlformats.org/officeDocument/2006/relationships/drawing" Target="../drawings/drawing13.xml"/><Relationship Id="rId9" Type="http://schemas.openxmlformats.org/officeDocument/2006/relationships/table" Target="../tables/table8.xml"/><Relationship Id="rId8" Type="http://schemas.openxmlformats.org/officeDocument/2006/relationships/table" Target="../tables/table7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40" Type="http://schemas.openxmlformats.org/officeDocument/2006/relationships/table" Target="../tables/table24.xml"/><Relationship Id="rId42" Type="http://schemas.openxmlformats.org/officeDocument/2006/relationships/table" Target="../tables/table26.xml"/><Relationship Id="rId41" Type="http://schemas.openxmlformats.org/officeDocument/2006/relationships/table" Target="../tables/table25.xml"/><Relationship Id="rId44" Type="http://schemas.openxmlformats.org/officeDocument/2006/relationships/table" Target="../tables/table28.xml"/><Relationship Id="rId43" Type="http://schemas.openxmlformats.org/officeDocument/2006/relationships/table" Target="../tables/table27.xml"/><Relationship Id="rId46" Type="http://schemas.openxmlformats.org/officeDocument/2006/relationships/table" Target="../tables/table30.xml"/><Relationship Id="rId45" Type="http://schemas.openxmlformats.org/officeDocument/2006/relationships/table" Target="../tables/table29.xml"/><Relationship Id="rId1" Type="http://schemas.openxmlformats.org/officeDocument/2006/relationships/drawing" Target="../drawings/drawing15.xml"/><Relationship Id="rId48" Type="http://schemas.openxmlformats.org/officeDocument/2006/relationships/table" Target="../tables/table32.xml"/><Relationship Id="rId47" Type="http://schemas.openxmlformats.org/officeDocument/2006/relationships/table" Target="../tables/table31.xml"/><Relationship Id="rId49" Type="http://schemas.openxmlformats.org/officeDocument/2006/relationships/table" Target="../tables/table33.xml"/><Relationship Id="rId29" Type="http://schemas.openxmlformats.org/officeDocument/2006/relationships/table" Target="../tables/table13.xml"/><Relationship Id="rId51" Type="http://schemas.openxmlformats.org/officeDocument/2006/relationships/table" Target="../tables/table35.xml"/><Relationship Id="rId50" Type="http://schemas.openxmlformats.org/officeDocument/2006/relationships/table" Target="../tables/table34.xml"/><Relationship Id="rId31" Type="http://schemas.openxmlformats.org/officeDocument/2006/relationships/table" Target="../tables/table15.xml"/><Relationship Id="rId53" Type="http://schemas.openxmlformats.org/officeDocument/2006/relationships/table" Target="../tables/table37.xml"/><Relationship Id="rId30" Type="http://schemas.openxmlformats.org/officeDocument/2006/relationships/table" Target="../tables/table14.xml"/><Relationship Id="rId52" Type="http://schemas.openxmlformats.org/officeDocument/2006/relationships/table" Target="../tables/table36.xml"/><Relationship Id="rId33" Type="http://schemas.openxmlformats.org/officeDocument/2006/relationships/table" Target="../tables/table17.xml"/><Relationship Id="rId55" Type="http://schemas.openxmlformats.org/officeDocument/2006/relationships/table" Target="../tables/table39.xml"/><Relationship Id="rId32" Type="http://schemas.openxmlformats.org/officeDocument/2006/relationships/table" Target="../tables/table16.xml"/><Relationship Id="rId54" Type="http://schemas.openxmlformats.org/officeDocument/2006/relationships/table" Target="../tables/table38.xml"/><Relationship Id="rId35" Type="http://schemas.openxmlformats.org/officeDocument/2006/relationships/table" Target="../tables/table19.xml"/><Relationship Id="rId34" Type="http://schemas.openxmlformats.org/officeDocument/2006/relationships/table" Target="../tables/table18.xml"/><Relationship Id="rId37" Type="http://schemas.openxmlformats.org/officeDocument/2006/relationships/table" Target="../tables/table21.xml"/><Relationship Id="rId36" Type="http://schemas.openxmlformats.org/officeDocument/2006/relationships/table" Target="../tables/table20.xml"/><Relationship Id="rId39" Type="http://schemas.openxmlformats.org/officeDocument/2006/relationships/table" Target="../tables/table23.xml"/><Relationship Id="rId38" Type="http://schemas.openxmlformats.org/officeDocument/2006/relationships/table" Target="../tables/table22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hyperlink" Target="http://battle.net/" TargetMode="External"/><Relationship Id="rId2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hyperlink" Target="http://battle.net/" TargetMode="External"/><Relationship Id="rId2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Relationship Id="rId3" Type="http://schemas.openxmlformats.org/officeDocument/2006/relationships/table" Target="../tables/table40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Relationship Id="rId3" Type="http://schemas.openxmlformats.org/officeDocument/2006/relationships/table" Target="../tables/table41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Relationship Id="rId3" Type="http://schemas.openxmlformats.org/officeDocument/2006/relationships/table" Target="../tables/table42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6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8.xml"/></Relationships>
</file>

<file path=xl/worksheets/_rels/sheet69.xml.rels><?xml version="1.0" encoding="UTF-8" standalone="yes"?><Relationships xmlns="http://schemas.openxmlformats.org/package/2006/relationships"><Relationship Id="rId1" Type="http://schemas.openxmlformats.org/officeDocument/2006/relationships/hyperlink" Target="http://flowers.com" TargetMode="External"/><Relationship Id="rId2" Type="http://schemas.openxmlformats.org/officeDocument/2006/relationships/drawing" Target="../drawings/drawing69.xml"/></Relationships>
</file>

<file path=xl/worksheets/_rels/sheet7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0.xml"/></Relationships>
</file>

<file path=xl/worksheets/_rels/sheet7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1.xml"/></Relationships>
</file>

<file path=xl/worksheets/_rels/sheet7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2.xml"/></Relationships>
</file>

<file path=xl/worksheets/_rels/sheet7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3.xml"/></Relationships>
</file>

<file path=xl/worksheets/_rels/sheet7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4.xml"/></Relationships>
</file>

<file path=xl/worksheets/_rels/sheet7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5.xml"/></Relationships>
</file>

<file path=xl/worksheets/_rels/sheet7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6.xml"/></Relationships>
</file>

<file path=xl/worksheets/_rels/sheet7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7.xml"/></Relationships>
</file>

<file path=xl/worksheets/_rels/sheet7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8.xml"/></Relationships>
</file>

<file path=xl/worksheets/_rels/sheet7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9.xml"/></Relationships>
</file>

<file path=xl/worksheets/_rels/sheet8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0.xml"/></Relationships>
</file>

<file path=xl/worksheets/_rels/sheet8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1.xml"/></Relationships>
</file>

<file path=xl/worksheets/_rels/sheet8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2.xml"/></Relationships>
</file>

<file path=xl/worksheets/_rels/sheet8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3.xml"/></Relationships>
</file>

<file path=xl/worksheets/_rels/sheet8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4.xml"/></Relationships>
</file>

<file path=xl/worksheets/_rels/sheet8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5.xml"/></Relationships>
</file>

<file path=xl/worksheets/_rels/sheet8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6.xml"/></Relationships>
</file>

<file path=xl/worksheets/_rels/sheet8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7.xml"/></Relationships>
</file>

<file path=xl/worksheets/_rels/sheet8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8.xml"/></Relationships>
</file>

<file path=xl/worksheets/_rels/sheet8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9.xml"/></Relationships>
</file>

<file path=xl/worksheets/_rels/sheet9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0.xml"/></Relationships>
</file>

<file path=xl/worksheets/_rels/sheet9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1.xml"/></Relationships>
</file>

<file path=xl/worksheets/_rels/sheet9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2.xml"/></Relationships>
</file>

<file path=xl/worksheets/_rels/sheet9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3.xml"/></Relationships>
</file>

<file path=xl/worksheets/_rels/sheet9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4.xml"/></Relationships>
</file>

<file path=xl/worksheets/_rels/sheet9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5.xml"/></Relationships>
</file>

<file path=xl/worksheets/_rels/sheet9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6.xml"/></Relationships>
</file>

<file path=xl/worksheets/_rels/sheet9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7.xml"/></Relationships>
</file>

<file path=xl/worksheets/_rels/sheet9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8.xml"/></Relationships>
</file>

<file path=xl/worksheets/_rels/sheet9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9.xml"/></Relationships>
</file>

<file path=xl/worksheets/_rels/sheet10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0.xml"/></Relationships>
</file>

<file path=xl/worksheets/_rels/sheet10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1.xml"/></Relationships>
</file>

<file path=xl/worksheets/_rels/sheet10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2.xml"/></Relationships>
</file>

<file path=xl/worksheets/_rels/sheet10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3.xml"/></Relationships>
</file>

<file path=xl/worksheets/_rels/sheet10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4.xml"/><Relationship Id="rId5" Type="http://schemas.openxmlformats.org/officeDocument/2006/relationships/table" Target="../tables/table43.xml"/><Relationship Id="rId6" Type="http://schemas.openxmlformats.org/officeDocument/2006/relationships/table" Target="../tables/table44.xml"/><Relationship Id="rId7" Type="http://schemas.openxmlformats.org/officeDocument/2006/relationships/table" Target="../tables/table45.xml"/></Relationships>
</file>

<file path=xl/worksheets/_rels/sheet10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5.xml"/></Relationships>
</file>

<file path=xl/worksheets/_rels/sheet10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6.xml"/></Relationships>
</file>

<file path=xl/worksheets/_rels/sheet107.xml.rels><?xml version="1.0" encoding="UTF-8" standalone="yes"?><Relationships xmlns="http://schemas.openxmlformats.org/package/2006/relationships"><Relationship Id="rId1" Type="http://schemas.openxmlformats.org/officeDocument/2006/relationships/hyperlink" Target="http://link.com/" TargetMode="External"/><Relationship Id="rId2" Type="http://schemas.openxmlformats.org/officeDocument/2006/relationships/drawing" Target="../drawings/drawing107.xml"/></Relationships>
</file>

<file path=xl/worksheets/_rels/sheet10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8.xml"/></Relationships>
</file>

<file path=xl/worksheets/_rels/sheet10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9.xml"/></Relationships>
</file>

<file path=xl/worksheets/_rels/sheet1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0.xml"/></Relationships>
</file>

<file path=xl/worksheets/_rels/sheet1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1.xml"/></Relationships>
</file>

<file path=xl/worksheets/_rels/sheet1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2.xml"/></Relationships>
</file>

<file path=xl/worksheets/_rels/sheet1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3.xml"/></Relationships>
</file>

<file path=xl/worksheets/_rels/sheet1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4.xml"/><Relationship Id="rId3" Type="http://schemas.openxmlformats.org/officeDocument/2006/relationships/table" Target="../tables/table46.xml"/></Relationships>
</file>

<file path=xl/worksheets/_rels/sheet11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1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.0"/>
    <col customWidth="1" min="2" max="3" width="21.43"/>
    <col customWidth="1" min="4" max="4" width="17.14"/>
    <col customWidth="1" min="5" max="5" width="22.29"/>
    <col customWidth="1" min="7" max="7" width="21.43"/>
    <col customWidth="1" min="8" max="8" width="17.0"/>
    <col customWidth="1" min="9" max="9" width="17.14"/>
    <col customWidth="1" min="10" max="10" width="22.29"/>
  </cols>
  <sheetData>
    <row r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>
      <c r="A2" s="2"/>
      <c r="B2" s="2" t="s">
        <v>11</v>
      </c>
      <c r="C2" s="2" t="s">
        <v>12</v>
      </c>
      <c r="D2" s="3">
        <v>-15.04</v>
      </c>
      <c r="E2" s="4">
        <v>45424.0</v>
      </c>
      <c r="F2" s="5">
        <f t="shared" ref="F2:L2" si="1">EDATE(E2,1)</f>
        <v>45455</v>
      </c>
      <c r="G2" s="5">
        <f t="shared" si="1"/>
        <v>45485</v>
      </c>
      <c r="H2" s="5">
        <f t="shared" si="1"/>
        <v>45516</v>
      </c>
      <c r="I2" s="5">
        <f t="shared" si="1"/>
        <v>45547</v>
      </c>
      <c r="J2" s="5">
        <f t="shared" si="1"/>
        <v>45577</v>
      </c>
      <c r="K2" s="5">
        <f t="shared" si="1"/>
        <v>45608</v>
      </c>
      <c r="L2" s="5">
        <f t="shared" si="1"/>
        <v>45638</v>
      </c>
    </row>
    <row r="3">
      <c r="A3" s="2"/>
      <c r="B3" s="2" t="s">
        <v>13</v>
      </c>
      <c r="C3" s="2" t="s">
        <v>13</v>
      </c>
      <c r="D3" s="3">
        <v>-10.0</v>
      </c>
      <c r="E3" s="4">
        <v>45429.0</v>
      </c>
      <c r="F3" s="5">
        <f t="shared" ref="F3:L3" si="2">EDATE(E3,1)</f>
        <v>45460</v>
      </c>
      <c r="G3" s="5">
        <f t="shared" si="2"/>
        <v>45490</v>
      </c>
      <c r="H3" s="5">
        <f t="shared" si="2"/>
        <v>45521</v>
      </c>
      <c r="I3" s="5">
        <f t="shared" si="2"/>
        <v>45552</v>
      </c>
      <c r="J3" s="5">
        <f t="shared" si="2"/>
        <v>45582</v>
      </c>
      <c r="K3" s="5">
        <f t="shared" si="2"/>
        <v>45613</v>
      </c>
      <c r="L3" s="5">
        <f t="shared" si="2"/>
        <v>45643</v>
      </c>
    </row>
    <row r="4">
      <c r="A4" s="2"/>
      <c r="B4" s="2" t="s">
        <v>14</v>
      </c>
      <c r="C4" s="2" t="s">
        <v>14</v>
      </c>
      <c r="D4" s="3">
        <v>-35.0</v>
      </c>
      <c r="E4" s="4">
        <v>45434.0</v>
      </c>
      <c r="F4" s="5">
        <f t="shared" ref="F4:L4" si="3">EDATE(E4,1)</f>
        <v>45465</v>
      </c>
      <c r="G4" s="5">
        <f t="shared" si="3"/>
        <v>45495</v>
      </c>
      <c r="H4" s="5">
        <f t="shared" si="3"/>
        <v>45526</v>
      </c>
      <c r="I4" s="5">
        <f t="shared" si="3"/>
        <v>45557</v>
      </c>
      <c r="J4" s="5">
        <f t="shared" si="3"/>
        <v>45587</v>
      </c>
      <c r="K4" s="5">
        <f t="shared" si="3"/>
        <v>45618</v>
      </c>
      <c r="L4" s="5">
        <f t="shared" si="3"/>
        <v>45648</v>
      </c>
    </row>
    <row r="5">
      <c r="A5" s="2"/>
      <c r="B5" s="2" t="s">
        <v>15</v>
      </c>
      <c r="C5" s="2" t="s">
        <v>16</v>
      </c>
      <c r="D5" s="3">
        <v>-47.0</v>
      </c>
      <c r="E5" s="4">
        <v>45434.0</v>
      </c>
      <c r="F5" s="5">
        <f t="shared" ref="F5:L5" si="4">EDATE(E5,1)</f>
        <v>45465</v>
      </c>
      <c r="G5" s="5">
        <f t="shared" si="4"/>
        <v>45495</v>
      </c>
      <c r="H5" s="5">
        <f t="shared" si="4"/>
        <v>45526</v>
      </c>
      <c r="I5" s="5">
        <f t="shared" si="4"/>
        <v>45557</v>
      </c>
      <c r="J5" s="5">
        <f t="shared" si="4"/>
        <v>45587</v>
      </c>
      <c r="K5" s="5">
        <f t="shared" si="4"/>
        <v>45618</v>
      </c>
      <c r="L5" s="5">
        <f t="shared" si="4"/>
        <v>45648</v>
      </c>
    </row>
    <row r="6">
      <c r="A6" s="2"/>
      <c r="B6" s="2" t="s">
        <v>11</v>
      </c>
      <c r="C6" s="2" t="s">
        <v>17</v>
      </c>
      <c r="D6" s="3">
        <v>-10.49</v>
      </c>
      <c r="E6" s="4">
        <v>45436.0</v>
      </c>
      <c r="F6" s="5">
        <f t="shared" ref="F6:L6" si="5">EDATE(E6,1)</f>
        <v>45467</v>
      </c>
      <c r="G6" s="5">
        <f t="shared" si="5"/>
        <v>45497</v>
      </c>
      <c r="H6" s="5">
        <f t="shared" si="5"/>
        <v>45528</v>
      </c>
      <c r="I6" s="5">
        <f t="shared" si="5"/>
        <v>45559</v>
      </c>
      <c r="J6" s="5">
        <f t="shared" si="5"/>
        <v>45589</v>
      </c>
      <c r="K6" s="5">
        <f t="shared" si="5"/>
        <v>45620</v>
      </c>
      <c r="L6" s="5">
        <f t="shared" si="5"/>
        <v>45650</v>
      </c>
    </row>
    <row r="7">
      <c r="A7" s="2"/>
      <c r="B7" s="2" t="s">
        <v>18</v>
      </c>
      <c r="C7" s="2" t="s">
        <v>18</v>
      </c>
      <c r="D7" s="3">
        <v>-80.75</v>
      </c>
      <c r="E7" s="4">
        <v>45445.0</v>
      </c>
      <c r="F7" s="5">
        <f t="shared" ref="F7:K7" si="6">EDATE(E7,1)</f>
        <v>45475</v>
      </c>
      <c r="G7" s="5">
        <f t="shared" si="6"/>
        <v>45506</v>
      </c>
      <c r="H7" s="5">
        <f t="shared" si="6"/>
        <v>45537</v>
      </c>
      <c r="I7" s="5">
        <f t="shared" si="6"/>
        <v>45567</v>
      </c>
      <c r="J7" s="5">
        <f t="shared" si="6"/>
        <v>45598</v>
      </c>
      <c r="K7" s="5">
        <f t="shared" si="6"/>
        <v>45628</v>
      </c>
    </row>
    <row r="8">
      <c r="A8" s="2"/>
      <c r="B8" s="2" t="s">
        <v>19</v>
      </c>
      <c r="C8" s="2" t="s">
        <v>20</v>
      </c>
      <c r="D8" s="3">
        <v>-75.0</v>
      </c>
      <c r="E8" s="4">
        <v>45446.0</v>
      </c>
      <c r="F8" s="5">
        <f t="shared" ref="F8:K8" si="7">EDATE(E8,1)</f>
        <v>45476</v>
      </c>
      <c r="G8" s="5">
        <f t="shared" si="7"/>
        <v>45507</v>
      </c>
      <c r="H8" s="5">
        <f t="shared" si="7"/>
        <v>45538</v>
      </c>
      <c r="I8" s="5">
        <f t="shared" si="7"/>
        <v>45568</v>
      </c>
      <c r="J8" s="5">
        <f t="shared" si="7"/>
        <v>45599</v>
      </c>
      <c r="K8" s="5">
        <f t="shared" si="7"/>
        <v>45629</v>
      </c>
    </row>
    <row r="9">
      <c r="A9" s="2"/>
      <c r="B9" s="2" t="s">
        <v>21</v>
      </c>
      <c r="C9" s="2" t="s">
        <v>22</v>
      </c>
      <c r="D9" s="3">
        <v>-10.0</v>
      </c>
      <c r="E9" s="4">
        <v>45446.0</v>
      </c>
      <c r="F9" s="5">
        <f t="shared" ref="F9:K9" si="8">EDATE(E9,1)</f>
        <v>45476</v>
      </c>
      <c r="G9" s="5">
        <f t="shared" si="8"/>
        <v>45507</v>
      </c>
      <c r="H9" s="5">
        <f t="shared" si="8"/>
        <v>45538</v>
      </c>
      <c r="I9" s="5">
        <f t="shared" si="8"/>
        <v>45568</v>
      </c>
      <c r="J9" s="5">
        <f t="shared" si="8"/>
        <v>45599</v>
      </c>
      <c r="K9" s="5">
        <f t="shared" si="8"/>
        <v>45629</v>
      </c>
    </row>
    <row r="10">
      <c r="A10" s="2"/>
      <c r="B10" s="2" t="s">
        <v>23</v>
      </c>
      <c r="C10" s="2" t="s">
        <v>24</v>
      </c>
      <c r="D10" s="3">
        <v>-102.35</v>
      </c>
      <c r="E10" s="4">
        <v>45451.0</v>
      </c>
      <c r="F10" s="5">
        <f t="shared" ref="F10:K10" si="9">EDATE(E10,1)</f>
        <v>45481</v>
      </c>
      <c r="G10" s="5">
        <f t="shared" si="9"/>
        <v>45512</v>
      </c>
      <c r="H10" s="5">
        <f t="shared" si="9"/>
        <v>45543</v>
      </c>
      <c r="I10" s="5">
        <f t="shared" si="9"/>
        <v>45573</v>
      </c>
      <c r="J10" s="5">
        <f t="shared" si="9"/>
        <v>45604</v>
      </c>
      <c r="K10" s="5">
        <f t="shared" si="9"/>
        <v>45634</v>
      </c>
    </row>
    <row r="11">
      <c r="A11" s="2"/>
      <c r="B11" s="2" t="s">
        <v>25</v>
      </c>
      <c r="C11" s="2" t="s">
        <v>26</v>
      </c>
      <c r="D11" s="3">
        <v>-14.59</v>
      </c>
      <c r="E11" s="4">
        <v>45451.0</v>
      </c>
      <c r="F11" s="5">
        <f t="shared" ref="F11:K11" si="10">EDATE(E11,1)</f>
        <v>45481</v>
      </c>
      <c r="G11" s="5">
        <f t="shared" si="10"/>
        <v>45512</v>
      </c>
      <c r="H11" s="5">
        <f t="shared" si="10"/>
        <v>45543</v>
      </c>
      <c r="I11" s="5">
        <f t="shared" si="10"/>
        <v>45573</v>
      </c>
      <c r="J11" s="5">
        <f t="shared" si="10"/>
        <v>45604</v>
      </c>
      <c r="K11" s="5">
        <f t="shared" si="10"/>
        <v>45634</v>
      </c>
    </row>
    <row r="12">
      <c r="A12" s="2"/>
    </row>
    <row r="13">
      <c r="B13" s="1" t="s">
        <v>0</v>
      </c>
      <c r="C13" s="1" t="s">
        <v>1</v>
      </c>
      <c r="D13" s="1" t="s">
        <v>2</v>
      </c>
      <c r="E13" s="1" t="s">
        <v>3</v>
      </c>
      <c r="F13" s="1" t="s">
        <v>4</v>
      </c>
      <c r="G13" s="1" t="s">
        <v>5</v>
      </c>
      <c r="H13" s="1" t="s">
        <v>6</v>
      </c>
      <c r="I13" s="1" t="s">
        <v>7</v>
      </c>
      <c r="J13" s="1" t="s">
        <v>8</v>
      </c>
      <c r="K13" s="1" t="s">
        <v>9</v>
      </c>
      <c r="L13" s="1" t="s">
        <v>10</v>
      </c>
    </row>
    <row r="14">
      <c r="A14" s="2"/>
      <c r="B14" s="2" t="s">
        <v>27</v>
      </c>
      <c r="C14" s="2" t="s">
        <v>28</v>
      </c>
      <c r="D14" s="3">
        <v>-25.0</v>
      </c>
      <c r="E14" s="4">
        <v>45436.0</v>
      </c>
      <c r="F14" s="6">
        <f t="shared" ref="F14:L14" si="11">EDATE(E14,1)</f>
        <v>45467</v>
      </c>
      <c r="G14" s="6">
        <f t="shared" si="11"/>
        <v>45497</v>
      </c>
      <c r="H14" s="6">
        <f t="shared" si="11"/>
        <v>45528</v>
      </c>
      <c r="I14" s="6">
        <f t="shared" si="11"/>
        <v>45559</v>
      </c>
      <c r="J14" s="6">
        <f t="shared" si="11"/>
        <v>45589</v>
      </c>
      <c r="K14" s="6">
        <f t="shared" si="11"/>
        <v>45620</v>
      </c>
      <c r="L14" s="6">
        <f t="shared" si="11"/>
        <v>45650</v>
      </c>
    </row>
    <row r="15">
      <c r="A15" s="2"/>
      <c r="B15" s="2" t="s">
        <v>27</v>
      </c>
      <c r="C15" s="2" t="s">
        <v>29</v>
      </c>
      <c r="D15" s="3">
        <v>-36.0</v>
      </c>
      <c r="E15" s="4">
        <v>45437.0</v>
      </c>
      <c r="F15" s="6">
        <f t="shared" ref="F15:L15" si="12">EDATE(E15,1)</f>
        <v>45468</v>
      </c>
      <c r="G15" s="6">
        <f t="shared" si="12"/>
        <v>45498</v>
      </c>
      <c r="H15" s="6">
        <f t="shared" si="12"/>
        <v>45529</v>
      </c>
      <c r="I15" s="6">
        <f t="shared" si="12"/>
        <v>45560</v>
      </c>
      <c r="J15" s="6">
        <f t="shared" si="12"/>
        <v>45590</v>
      </c>
      <c r="K15" s="6">
        <f t="shared" si="12"/>
        <v>45621</v>
      </c>
      <c r="L15" s="6">
        <f t="shared" si="12"/>
        <v>45651</v>
      </c>
    </row>
    <row r="16">
      <c r="A16" s="2"/>
      <c r="B16" s="2" t="s">
        <v>30</v>
      </c>
      <c r="C16" s="2" t="s">
        <v>31</v>
      </c>
      <c r="D16" s="3">
        <v>-875.0</v>
      </c>
      <c r="E16" s="4">
        <v>45444.0</v>
      </c>
      <c r="F16" s="6">
        <f t="shared" ref="F16:K16" si="13">EDATE(E16,1)</f>
        <v>45474</v>
      </c>
      <c r="G16" s="6">
        <f t="shared" si="13"/>
        <v>45505</v>
      </c>
      <c r="H16" s="6">
        <f t="shared" si="13"/>
        <v>45536</v>
      </c>
      <c r="I16" s="6">
        <f t="shared" si="13"/>
        <v>45566</v>
      </c>
      <c r="J16" s="6">
        <f t="shared" si="13"/>
        <v>45597</v>
      </c>
      <c r="K16" s="6">
        <f t="shared" si="13"/>
        <v>45627</v>
      </c>
    </row>
    <row r="17">
      <c r="A17" s="2"/>
      <c r="B17" s="2" t="s">
        <v>32</v>
      </c>
      <c r="C17" s="2" t="s">
        <v>31</v>
      </c>
      <c r="D17" s="3">
        <v>-40.0</v>
      </c>
      <c r="E17" s="4">
        <v>45444.0</v>
      </c>
      <c r="F17" s="6">
        <f t="shared" ref="F17:K17" si="14">EDATE(E17,1)</f>
        <v>45474</v>
      </c>
      <c r="G17" s="6">
        <f t="shared" si="14"/>
        <v>45505</v>
      </c>
      <c r="H17" s="6">
        <f t="shared" si="14"/>
        <v>45536</v>
      </c>
      <c r="I17" s="6">
        <f t="shared" si="14"/>
        <v>45566</v>
      </c>
      <c r="J17" s="6">
        <f t="shared" si="14"/>
        <v>45597</v>
      </c>
      <c r="K17" s="6">
        <f t="shared" si="14"/>
        <v>45627</v>
      </c>
    </row>
    <row r="18">
      <c r="A18" s="2"/>
      <c r="B18" s="2" t="s">
        <v>33</v>
      </c>
      <c r="C18" s="2" t="s">
        <v>34</v>
      </c>
      <c r="D18" s="3">
        <v>-531.0</v>
      </c>
      <c r="E18" s="4">
        <v>45451.0</v>
      </c>
      <c r="F18" s="6">
        <f t="shared" ref="F18:K18" si="15">EDATE(E18,1)</f>
        <v>45481</v>
      </c>
      <c r="G18" s="6">
        <f t="shared" si="15"/>
        <v>45512</v>
      </c>
      <c r="H18" s="6">
        <f t="shared" si="15"/>
        <v>45543</v>
      </c>
      <c r="I18" s="6">
        <f t="shared" si="15"/>
        <v>45573</v>
      </c>
      <c r="J18" s="6">
        <f t="shared" si="15"/>
        <v>45604</v>
      </c>
      <c r="K18" s="6">
        <f t="shared" si="15"/>
        <v>45634</v>
      </c>
    </row>
    <row r="20">
      <c r="B20" s="1" t="s">
        <v>0</v>
      </c>
      <c r="C20" s="1" t="s">
        <v>1</v>
      </c>
      <c r="D20" s="1" t="s">
        <v>2</v>
      </c>
      <c r="E20" s="1" t="s">
        <v>5</v>
      </c>
      <c r="F20" s="1" t="s">
        <v>6</v>
      </c>
      <c r="G20" s="1" t="s">
        <v>7</v>
      </c>
      <c r="H20" s="1" t="s">
        <v>8</v>
      </c>
      <c r="I20" s="1" t="s">
        <v>9</v>
      </c>
      <c r="J20" s="1" t="s">
        <v>10</v>
      </c>
      <c r="K20" s="1"/>
      <c r="L20" s="1"/>
    </row>
    <row r="21">
      <c r="B21" s="2" t="s">
        <v>35</v>
      </c>
      <c r="C21" s="2" t="s">
        <v>36</v>
      </c>
      <c r="D21" s="3">
        <v>-65.0</v>
      </c>
      <c r="E21" s="7">
        <v>45479.0</v>
      </c>
      <c r="F21" s="6">
        <f t="shared" ref="F21:J21" si="16">EDATE(E21,1)</f>
        <v>45510</v>
      </c>
      <c r="G21" s="6">
        <f t="shared" si="16"/>
        <v>45541</v>
      </c>
      <c r="H21" s="6">
        <f t="shared" si="16"/>
        <v>45571</v>
      </c>
      <c r="I21" s="6">
        <f t="shared" si="16"/>
        <v>45602</v>
      </c>
      <c r="J21" s="6">
        <f t="shared" si="16"/>
        <v>45632</v>
      </c>
    </row>
    <row r="23">
      <c r="B23" s="1" t="s">
        <v>37</v>
      </c>
    </row>
    <row r="24">
      <c r="B24" s="1" t="s">
        <v>0</v>
      </c>
      <c r="C24" s="1" t="s">
        <v>38</v>
      </c>
      <c r="D24" s="1" t="s">
        <v>39</v>
      </c>
      <c r="E24" s="1" t="s">
        <v>40</v>
      </c>
    </row>
    <row r="25">
      <c r="B25" s="2" t="s">
        <v>41</v>
      </c>
      <c r="C25" s="3">
        <v>48.47</v>
      </c>
      <c r="D25" s="2">
        <v>2076.78</v>
      </c>
      <c r="E25" s="2">
        <v>99.0</v>
      </c>
    </row>
    <row r="26">
      <c r="B26" s="2" t="s">
        <v>42</v>
      </c>
      <c r="C26" s="3">
        <v>86.95</v>
      </c>
      <c r="D26" s="2">
        <v>5191.76</v>
      </c>
      <c r="E26" s="2">
        <v>84.0</v>
      </c>
    </row>
  </sheetData>
  <mergeCells count="1">
    <mergeCell ref="B23:E2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6.86"/>
    <col customWidth="1" min="2" max="2" width="25.29"/>
    <col customWidth="1" min="3" max="3" width="17.86"/>
    <col customWidth="1" min="5" max="6" width="19.57"/>
  </cols>
  <sheetData>
    <row r="1">
      <c r="A1" s="8" t="s">
        <v>43</v>
      </c>
      <c r="B1" s="9" t="s">
        <v>44</v>
      </c>
      <c r="C1" s="9" t="s">
        <v>45</v>
      </c>
      <c r="D1" s="9" t="s">
        <v>46</v>
      </c>
      <c r="E1" s="9" t="s">
        <v>47</v>
      </c>
      <c r="F1" s="9" t="s">
        <v>48</v>
      </c>
      <c r="G1" s="9" t="s">
        <v>49</v>
      </c>
    </row>
    <row r="2">
      <c r="A2" s="10" t="b">
        <v>0</v>
      </c>
      <c r="B2" s="2" t="s">
        <v>30</v>
      </c>
      <c r="C2" s="11"/>
      <c r="D2" s="2" t="s">
        <v>50</v>
      </c>
      <c r="E2" s="11"/>
      <c r="F2" s="2">
        <v>1.0</v>
      </c>
      <c r="G2" s="12">
        <v>-966.39</v>
      </c>
    </row>
    <row r="3">
      <c r="A3" s="10" t="b">
        <v>1</v>
      </c>
      <c r="B3" s="2" t="s">
        <v>18</v>
      </c>
      <c r="D3" s="2" t="s">
        <v>50</v>
      </c>
      <c r="E3" s="13">
        <v>45746.0</v>
      </c>
      <c r="F3" s="2">
        <v>2.0</v>
      </c>
      <c r="G3" s="12">
        <v>-112.83</v>
      </c>
    </row>
    <row r="4">
      <c r="A4" s="10" t="b">
        <v>1</v>
      </c>
      <c r="B4" s="2" t="s">
        <v>19</v>
      </c>
      <c r="D4" s="2" t="s">
        <v>51</v>
      </c>
      <c r="E4" s="13">
        <v>45746.0</v>
      </c>
      <c r="F4" s="2">
        <v>3.0</v>
      </c>
      <c r="G4" s="12">
        <v>-61.91</v>
      </c>
    </row>
    <row r="5">
      <c r="A5" s="10" t="b">
        <v>1</v>
      </c>
      <c r="B5" s="2" t="s">
        <v>23</v>
      </c>
      <c r="D5" s="2" t="s">
        <v>50</v>
      </c>
      <c r="E5" s="13">
        <v>45723.0</v>
      </c>
      <c r="F5" s="2">
        <v>8.0</v>
      </c>
      <c r="G5" s="12">
        <v>-112.57</v>
      </c>
    </row>
    <row r="6">
      <c r="A6" s="10" t="b">
        <v>1</v>
      </c>
      <c r="B6" s="2" t="s">
        <v>52</v>
      </c>
      <c r="C6" s="2" t="s">
        <v>53</v>
      </c>
      <c r="D6" s="2" t="s">
        <v>50</v>
      </c>
      <c r="E6" s="14">
        <v>45726.0</v>
      </c>
      <c r="F6" s="2">
        <v>13.0</v>
      </c>
      <c r="G6" s="12">
        <v>-200.0</v>
      </c>
    </row>
    <row r="7">
      <c r="A7" s="10" t="b">
        <v>1</v>
      </c>
      <c r="B7" s="2" t="s">
        <v>13</v>
      </c>
      <c r="D7" s="2" t="s">
        <v>50</v>
      </c>
      <c r="E7" s="14">
        <v>45733.0</v>
      </c>
      <c r="F7" s="2">
        <v>17.0</v>
      </c>
      <c r="G7" s="12">
        <v>-10.0</v>
      </c>
    </row>
    <row r="8">
      <c r="A8" s="10" t="b">
        <v>1</v>
      </c>
      <c r="B8" s="2" t="s">
        <v>15</v>
      </c>
      <c r="D8" s="2" t="s">
        <v>51</v>
      </c>
      <c r="E8" s="14">
        <v>45727.0</v>
      </c>
      <c r="F8" s="2">
        <v>20.0</v>
      </c>
      <c r="G8" s="12">
        <v>-47.0</v>
      </c>
    </row>
    <row r="9">
      <c r="A9" s="10" t="b">
        <v>1</v>
      </c>
      <c r="B9" s="2" t="s">
        <v>52</v>
      </c>
      <c r="C9" s="2" t="s">
        <v>28</v>
      </c>
      <c r="D9" s="2" t="s">
        <v>50</v>
      </c>
      <c r="E9" s="14">
        <v>45726.0</v>
      </c>
      <c r="F9" s="2">
        <v>24.0</v>
      </c>
      <c r="G9" s="12">
        <v>-50.0</v>
      </c>
    </row>
    <row r="10">
      <c r="A10" s="10" t="b">
        <v>1</v>
      </c>
      <c r="B10" s="2" t="s">
        <v>14</v>
      </c>
      <c r="D10" s="2" t="s">
        <v>51</v>
      </c>
      <c r="E10" s="13">
        <v>45723.0</v>
      </c>
      <c r="F10" s="2">
        <v>25.0</v>
      </c>
      <c r="G10" s="12">
        <v>-92.78</v>
      </c>
    </row>
    <row r="11">
      <c r="A11" s="10" t="b">
        <v>1</v>
      </c>
      <c r="B11" s="2" t="s">
        <v>52</v>
      </c>
      <c r="C11" s="2" t="s">
        <v>29</v>
      </c>
      <c r="D11" s="2" t="s">
        <v>50</v>
      </c>
      <c r="E11" s="14">
        <v>45726.0</v>
      </c>
      <c r="F11" s="2">
        <v>25.0</v>
      </c>
      <c r="G11" s="12">
        <v>-50.0</v>
      </c>
    </row>
    <row r="12">
      <c r="A12" s="10" t="b">
        <v>0</v>
      </c>
      <c r="B12" s="2" t="s">
        <v>52</v>
      </c>
      <c r="C12" s="2" t="s">
        <v>54</v>
      </c>
      <c r="D12" s="2" t="s">
        <v>50</v>
      </c>
      <c r="E12" s="15"/>
      <c r="F12" s="2">
        <v>25.0</v>
      </c>
      <c r="G12" s="12">
        <v>0.0</v>
      </c>
    </row>
    <row r="13">
      <c r="A13" s="10" t="b">
        <v>1</v>
      </c>
      <c r="B13" s="2" t="s">
        <v>33</v>
      </c>
      <c r="D13" s="2" t="s">
        <v>50</v>
      </c>
      <c r="E13" s="13">
        <v>45726.0</v>
      </c>
      <c r="F13" s="2">
        <v>28.0</v>
      </c>
      <c r="G13" s="12">
        <v>-471.27</v>
      </c>
    </row>
    <row r="14">
      <c r="A14" s="10" t="b">
        <v>0</v>
      </c>
      <c r="B14" s="2" t="s">
        <v>25</v>
      </c>
      <c r="D14" s="2" t="s">
        <v>50</v>
      </c>
      <c r="G14" s="12">
        <v>0.0</v>
      </c>
    </row>
  </sheetData>
  <conditionalFormatting sqref="A2:G14">
    <cfRule type="expression" dxfId="0" priority="1">
      <formula>OR(AND($A2=FALSE, $G2&lt;0),AND($A2=FALSE, $G2&gt;0))</formula>
    </cfRule>
  </conditionalFormatting>
  <dataValidations>
    <dataValidation type="list" allowBlank="1" showDropDown="1" showErrorMessage="1" sqref="B2:B14">
      <formula1>'03) Current YTD Report'!$J$2:$J$30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3.86"/>
    <col customWidth="1" min="2" max="2" width="14.71"/>
    <col customWidth="1" min="3" max="3" width="19.43"/>
  </cols>
  <sheetData>
    <row r="1" ht="22.5" customHeight="1">
      <c r="A1" s="16" t="s">
        <v>0</v>
      </c>
      <c r="B1" s="17" t="s">
        <v>55</v>
      </c>
      <c r="C1" s="18" t="s">
        <v>56</v>
      </c>
    </row>
    <row r="2" ht="22.5" customHeight="1">
      <c r="A2" s="19" t="s">
        <v>57</v>
      </c>
      <c r="B2" s="20">
        <v>45667.0</v>
      </c>
      <c r="C2" s="21">
        <v>1906.37</v>
      </c>
    </row>
    <row r="3" ht="22.5" customHeight="1">
      <c r="A3" s="19" t="s">
        <v>42</v>
      </c>
      <c r="B3" s="20">
        <v>45667.0</v>
      </c>
      <c r="C3" s="21">
        <v>-86.95</v>
      </c>
    </row>
    <row r="4" ht="22.5" customHeight="1">
      <c r="A4" s="19" t="s">
        <v>33</v>
      </c>
      <c r="B4" s="20">
        <v>45667.0</v>
      </c>
      <c r="C4" s="21">
        <v>-471.27</v>
      </c>
    </row>
    <row r="5" ht="22.5" customHeight="1">
      <c r="A5" s="19" t="s">
        <v>52</v>
      </c>
      <c r="B5" s="20">
        <v>45667.0</v>
      </c>
      <c r="C5" s="21">
        <v>-200.0</v>
      </c>
    </row>
    <row r="6" ht="22.5" customHeight="1">
      <c r="A6" s="19" t="s">
        <v>52</v>
      </c>
      <c r="B6" s="20">
        <v>45667.0</v>
      </c>
      <c r="C6" s="21">
        <v>-50.0</v>
      </c>
    </row>
    <row r="7" ht="22.5" customHeight="1">
      <c r="A7" s="19" t="s">
        <v>14</v>
      </c>
      <c r="B7" s="20">
        <v>45667.0</v>
      </c>
      <c r="C7" s="21">
        <v>-91.59</v>
      </c>
    </row>
    <row r="8" ht="22.5" customHeight="1">
      <c r="A8" s="19" t="s">
        <v>13</v>
      </c>
      <c r="B8" s="20">
        <v>45667.0</v>
      </c>
      <c r="C8" s="21">
        <v>-10.0</v>
      </c>
    </row>
    <row r="9" ht="22.5" customHeight="1">
      <c r="A9" s="19" t="s">
        <v>57</v>
      </c>
      <c r="B9" s="20">
        <v>45681.0</v>
      </c>
      <c r="C9" s="21">
        <v>1906.37</v>
      </c>
    </row>
    <row r="10" ht="22.5" customHeight="1">
      <c r="A10" s="19" t="s">
        <v>42</v>
      </c>
      <c r="B10" s="20">
        <v>45681.0</v>
      </c>
      <c r="C10" s="21">
        <v>-86.95</v>
      </c>
    </row>
    <row r="11" ht="22.5" customHeight="1">
      <c r="A11" s="19" t="s">
        <v>33</v>
      </c>
      <c r="B11" s="20">
        <v>45681.0</v>
      </c>
      <c r="C11" s="21">
        <v>-471.27</v>
      </c>
    </row>
    <row r="12" ht="22.5" customHeight="1">
      <c r="A12" s="19" t="s">
        <v>52</v>
      </c>
      <c r="B12" s="20">
        <v>45681.0</v>
      </c>
      <c r="C12" s="21">
        <v>-200.0</v>
      </c>
    </row>
    <row r="13" ht="22.5" customHeight="1">
      <c r="A13" s="19" t="s">
        <v>52</v>
      </c>
      <c r="B13" s="20">
        <v>45681.0</v>
      </c>
      <c r="C13" s="21">
        <v>-50.0</v>
      </c>
    </row>
    <row r="14" ht="22.5" customHeight="1">
      <c r="A14" s="19" t="s">
        <v>14</v>
      </c>
      <c r="B14" s="20">
        <v>45681.0</v>
      </c>
      <c r="C14" s="21">
        <v>-91.59</v>
      </c>
    </row>
    <row r="15" ht="22.5" customHeight="1">
      <c r="A15" s="19" t="s">
        <v>13</v>
      </c>
      <c r="B15" s="20">
        <v>45681.0</v>
      </c>
      <c r="C15" s="21">
        <v>-10.0</v>
      </c>
    </row>
    <row r="16" ht="22.5" customHeight="1">
      <c r="A16" s="19" t="s">
        <v>42</v>
      </c>
      <c r="B16" s="20">
        <v>45681.0</v>
      </c>
      <c r="C16" s="21">
        <v>-86.95</v>
      </c>
    </row>
    <row r="17" ht="22.5" customHeight="1">
      <c r="A17" s="19" t="s">
        <v>30</v>
      </c>
      <c r="B17" s="20">
        <v>45689.0</v>
      </c>
      <c r="C17" s="21">
        <v>-959.84</v>
      </c>
    </row>
    <row r="18" ht="22.5" customHeight="1">
      <c r="A18" s="19" t="s">
        <v>57</v>
      </c>
      <c r="B18" s="20">
        <v>45690.0</v>
      </c>
      <c r="C18" s="21">
        <v>1894.74</v>
      </c>
    </row>
    <row r="19" ht="22.5" customHeight="1">
      <c r="A19" s="19" t="s">
        <v>18</v>
      </c>
      <c r="B19" s="20">
        <v>45690.0</v>
      </c>
      <c r="C19" s="21">
        <v>-112.83</v>
      </c>
    </row>
    <row r="20" ht="22.5" customHeight="1">
      <c r="A20" s="19" t="s">
        <v>18</v>
      </c>
      <c r="B20" s="20">
        <v>45690.0</v>
      </c>
      <c r="C20" s="21">
        <v>-112.83</v>
      </c>
    </row>
    <row r="21" ht="22.5" customHeight="1">
      <c r="A21" s="19" t="s">
        <v>19</v>
      </c>
      <c r="B21" s="20">
        <v>45692.0</v>
      </c>
      <c r="C21" s="21">
        <v>-81.08</v>
      </c>
    </row>
    <row r="22" ht="22.5" customHeight="1">
      <c r="A22" s="19" t="s">
        <v>57</v>
      </c>
      <c r="B22" s="20">
        <v>45695.0</v>
      </c>
      <c r="C22" s="21">
        <v>1877.31</v>
      </c>
    </row>
    <row r="23" ht="22.5" customHeight="1">
      <c r="A23" s="19" t="s">
        <v>58</v>
      </c>
      <c r="B23" s="20">
        <v>45695.0</v>
      </c>
      <c r="C23" s="21">
        <v>749.0</v>
      </c>
    </row>
    <row r="24" ht="22.5" customHeight="1">
      <c r="A24" s="19" t="s">
        <v>42</v>
      </c>
      <c r="B24" s="20">
        <v>45695.0</v>
      </c>
      <c r="C24" s="21">
        <v>-86.95</v>
      </c>
    </row>
    <row r="25" ht="22.5" customHeight="1">
      <c r="A25" s="19" t="s">
        <v>23</v>
      </c>
      <c r="B25" s="20">
        <v>45696.0</v>
      </c>
      <c r="C25" s="21">
        <v>-112.57</v>
      </c>
    </row>
    <row r="26" ht="22.5" customHeight="1">
      <c r="A26" s="19" t="s">
        <v>57</v>
      </c>
      <c r="B26" s="22">
        <v>45707.0</v>
      </c>
      <c r="C26" s="21">
        <v>1943.67</v>
      </c>
    </row>
    <row r="27" ht="22.5" customHeight="1">
      <c r="A27" s="19" t="s">
        <v>42</v>
      </c>
      <c r="B27" s="20">
        <v>45709.0</v>
      </c>
      <c r="C27" s="21">
        <v>-86.95</v>
      </c>
    </row>
    <row r="28" ht="22.5" customHeight="1">
      <c r="A28" s="19" t="s">
        <v>14</v>
      </c>
      <c r="B28" s="20">
        <v>45710.0</v>
      </c>
      <c r="C28" s="21">
        <v>-92.73</v>
      </c>
    </row>
    <row r="29" ht="22.5" customHeight="1">
      <c r="A29" s="19" t="s">
        <v>33</v>
      </c>
      <c r="B29" s="20">
        <v>45716.0</v>
      </c>
      <c r="C29" s="21">
        <v>-471.27</v>
      </c>
    </row>
    <row r="30" ht="22.5" customHeight="1">
      <c r="A30" s="19" t="s">
        <v>30</v>
      </c>
      <c r="B30" s="20">
        <v>45717.0</v>
      </c>
      <c r="C30" s="21">
        <v>-979.21</v>
      </c>
    </row>
    <row r="31" ht="22.5" customHeight="1">
      <c r="A31" s="19" t="s">
        <v>57</v>
      </c>
      <c r="B31" s="22">
        <v>45720.0</v>
      </c>
      <c r="C31" s="21">
        <v>1505.11</v>
      </c>
    </row>
    <row r="32" ht="22.5" customHeight="1">
      <c r="A32" s="19" t="s">
        <v>19</v>
      </c>
      <c r="B32" s="20">
        <v>45721.0</v>
      </c>
      <c r="C32" s="21">
        <v>-62.96</v>
      </c>
    </row>
    <row r="33" ht="22.5" customHeight="1">
      <c r="A33" s="19" t="s">
        <v>42</v>
      </c>
      <c r="B33" s="20">
        <v>45723.0</v>
      </c>
      <c r="C33" s="21">
        <v>-86.95</v>
      </c>
    </row>
    <row r="34" ht="22.5" customHeight="1">
      <c r="A34" s="19" t="s">
        <v>23</v>
      </c>
      <c r="B34" s="20">
        <v>45724.0</v>
      </c>
      <c r="C34" s="21">
        <v>-112.57</v>
      </c>
    </row>
    <row r="35" ht="22.5" customHeight="1">
      <c r="A35" s="19" t="s">
        <v>52</v>
      </c>
      <c r="B35" s="20">
        <v>45729.0</v>
      </c>
      <c r="C35" s="21">
        <v>-50.0</v>
      </c>
    </row>
    <row r="36" ht="22.5" customHeight="1">
      <c r="A36" s="19" t="s">
        <v>15</v>
      </c>
      <c r="B36" s="20">
        <v>45731.0</v>
      </c>
      <c r="C36" s="21">
        <v>-179.71</v>
      </c>
    </row>
    <row r="37" ht="22.5" customHeight="1">
      <c r="A37" s="19" t="s">
        <v>13</v>
      </c>
      <c r="B37" s="20">
        <v>45733.0</v>
      </c>
      <c r="C37" s="21">
        <v>-10.0</v>
      </c>
    </row>
    <row r="38" ht="22.5" customHeight="1">
      <c r="A38" s="19" t="s">
        <v>13</v>
      </c>
      <c r="B38" s="20">
        <v>45733.0</v>
      </c>
      <c r="C38" s="21">
        <v>-10.0</v>
      </c>
    </row>
    <row r="39" ht="22.5" customHeight="1">
      <c r="A39" s="19" t="s">
        <v>57</v>
      </c>
      <c r="B39" s="22">
        <v>45734.0</v>
      </c>
      <c r="C39" s="21">
        <v>1435.33</v>
      </c>
    </row>
    <row r="40" ht="22.5" customHeight="1">
      <c r="A40" s="19" t="s">
        <v>15</v>
      </c>
      <c r="B40" s="20">
        <v>45736.0</v>
      </c>
      <c r="C40" s="21">
        <v>-47.0</v>
      </c>
    </row>
    <row r="41" ht="22.5" customHeight="1">
      <c r="A41" s="19" t="s">
        <v>42</v>
      </c>
      <c r="B41" s="20">
        <v>45737.0</v>
      </c>
      <c r="C41" s="21">
        <v>-86.95</v>
      </c>
    </row>
    <row r="42" ht="22.5" customHeight="1">
      <c r="A42" s="19" t="s">
        <v>14</v>
      </c>
      <c r="B42" s="20">
        <v>45738.0</v>
      </c>
      <c r="C42" s="21">
        <v>-92.78</v>
      </c>
    </row>
    <row r="43" ht="22.5" customHeight="1">
      <c r="A43" s="19" t="s">
        <v>52</v>
      </c>
      <c r="B43" s="20">
        <v>45740.0</v>
      </c>
      <c r="C43" s="21">
        <v>-200.0</v>
      </c>
    </row>
    <row r="44" ht="22.5" customHeight="1">
      <c r="A44" s="19" t="s">
        <v>52</v>
      </c>
      <c r="B44" s="20">
        <v>45740.0</v>
      </c>
      <c r="C44" s="21">
        <v>-200.0</v>
      </c>
    </row>
    <row r="45" ht="22.5" customHeight="1">
      <c r="A45" s="19" t="s">
        <v>52</v>
      </c>
      <c r="B45" s="20">
        <v>45741.0</v>
      </c>
      <c r="C45" s="21">
        <v>-50.0</v>
      </c>
    </row>
    <row r="46" ht="22.5" customHeight="1">
      <c r="A46" s="19" t="s">
        <v>52</v>
      </c>
      <c r="B46" s="20">
        <v>45741.0</v>
      </c>
      <c r="C46" s="21">
        <v>-50.0</v>
      </c>
    </row>
    <row r="47" ht="22.5" customHeight="1">
      <c r="A47" s="19" t="s">
        <v>33</v>
      </c>
      <c r="B47" s="20">
        <v>45744.0</v>
      </c>
      <c r="C47" s="21">
        <v>-471.27</v>
      </c>
    </row>
    <row r="48" ht="22.5" customHeight="1">
      <c r="A48" s="19" t="s">
        <v>57</v>
      </c>
      <c r="B48" s="22">
        <v>45748.0</v>
      </c>
      <c r="C48" s="21">
        <v>1421.75</v>
      </c>
    </row>
    <row r="49" ht="22.5" customHeight="1">
      <c r="A49" s="19" t="s">
        <v>18</v>
      </c>
      <c r="B49" s="20">
        <v>45749.0</v>
      </c>
      <c r="C49" s="21">
        <v>-112.83</v>
      </c>
    </row>
    <row r="50" ht="22.5" customHeight="1">
      <c r="A50" s="19" t="s">
        <v>19</v>
      </c>
      <c r="B50" s="20">
        <v>45750.0</v>
      </c>
      <c r="C50" s="21">
        <v>-61.91</v>
      </c>
    </row>
    <row r="51" ht="22.5" customHeight="1">
      <c r="A51" s="19" t="s">
        <v>30</v>
      </c>
      <c r="B51" s="20">
        <v>45752.0</v>
      </c>
      <c r="C51" s="21">
        <v>-969.39</v>
      </c>
    </row>
    <row r="52" ht="22.5" customHeight="1">
      <c r="A52" s="19" t="s">
        <v>42</v>
      </c>
      <c r="B52" s="20">
        <v>45752.0</v>
      </c>
      <c r="C52" s="21">
        <v>-86.95</v>
      </c>
    </row>
    <row r="53" ht="22.5" customHeight="1">
      <c r="A53" s="19" t="s">
        <v>23</v>
      </c>
      <c r="B53" s="20">
        <v>45755.0</v>
      </c>
      <c r="C53" s="21">
        <v>-112.55</v>
      </c>
    </row>
    <row r="54" ht="22.5" customHeight="1">
      <c r="A54" s="19" t="s">
        <v>52</v>
      </c>
      <c r="B54" s="20">
        <v>45760.0</v>
      </c>
      <c r="C54" s="21">
        <v>-38.0</v>
      </c>
    </row>
    <row r="55" ht="22.5" customHeight="1">
      <c r="A55" s="19" t="s">
        <v>57</v>
      </c>
      <c r="B55" s="22">
        <v>45762.0</v>
      </c>
      <c r="C55" s="21">
        <v>1390.33</v>
      </c>
    </row>
    <row r="56" ht="22.5" customHeight="1">
      <c r="A56" s="19" t="s">
        <v>13</v>
      </c>
      <c r="B56" s="20">
        <v>45764.0</v>
      </c>
      <c r="C56" s="21">
        <v>-10.0</v>
      </c>
    </row>
    <row r="57" ht="22.5" customHeight="1">
      <c r="A57" s="19" t="s">
        <v>42</v>
      </c>
      <c r="B57" s="20">
        <v>45765.0</v>
      </c>
      <c r="C57" s="21">
        <v>-86.95</v>
      </c>
    </row>
    <row r="58" ht="22.5" customHeight="1">
      <c r="A58" s="19" t="s">
        <v>14</v>
      </c>
      <c r="B58" s="20">
        <v>45769.0</v>
      </c>
      <c r="C58" s="21">
        <v>-92.78</v>
      </c>
    </row>
    <row r="59" ht="22.5" customHeight="1">
      <c r="A59" s="19" t="s">
        <v>15</v>
      </c>
      <c r="B59" s="20">
        <v>45769.0</v>
      </c>
      <c r="C59" s="21">
        <v>-47.0</v>
      </c>
    </row>
    <row r="60" ht="22.5" customHeight="1">
      <c r="A60" s="19" t="s">
        <v>52</v>
      </c>
      <c r="B60" s="20">
        <v>45771.0</v>
      </c>
      <c r="C60" s="21">
        <v>-81.43</v>
      </c>
    </row>
    <row r="61" ht="22.5" customHeight="1">
      <c r="A61" s="19" t="s">
        <v>52</v>
      </c>
      <c r="B61" s="20">
        <v>45772.0</v>
      </c>
      <c r="C61" s="21">
        <v>-33.0</v>
      </c>
    </row>
    <row r="62" ht="22.5" customHeight="1">
      <c r="A62" s="19" t="s">
        <v>33</v>
      </c>
      <c r="B62" s="20">
        <v>45775.0</v>
      </c>
      <c r="C62" s="21">
        <v>-471.27</v>
      </c>
    </row>
    <row r="63" ht="22.5" customHeight="1">
      <c r="A63" s="19" t="s">
        <v>57</v>
      </c>
      <c r="B63" s="22">
        <v>45776.0</v>
      </c>
      <c r="C63" s="21">
        <v>1790.36</v>
      </c>
    </row>
    <row r="64" ht="22.5" customHeight="1">
      <c r="A64" s="19" t="s">
        <v>30</v>
      </c>
      <c r="B64" s="20">
        <v>45778.0</v>
      </c>
      <c r="C64" s="21">
        <v>-968.87</v>
      </c>
    </row>
    <row r="65" ht="22.5" customHeight="1">
      <c r="A65" s="19" t="s">
        <v>18</v>
      </c>
      <c r="B65" s="20">
        <v>45779.0</v>
      </c>
      <c r="C65" s="21">
        <v>-112.83</v>
      </c>
    </row>
    <row r="66" ht="22.5" customHeight="1">
      <c r="A66" s="19" t="s">
        <v>19</v>
      </c>
      <c r="B66" s="20">
        <v>45780.0</v>
      </c>
      <c r="C66" s="21">
        <v>-73.7</v>
      </c>
    </row>
    <row r="67" ht="22.5" customHeight="1">
      <c r="A67" s="19" t="s">
        <v>42</v>
      </c>
      <c r="B67" s="20">
        <v>45782.0</v>
      </c>
      <c r="C67" s="21">
        <v>-86.95</v>
      </c>
    </row>
    <row r="68" ht="22.5" customHeight="1">
      <c r="A68" s="19" t="s">
        <v>23</v>
      </c>
      <c r="B68" s="20">
        <v>45785.0</v>
      </c>
      <c r="C68" s="21">
        <v>-117.89</v>
      </c>
    </row>
    <row r="69" ht="22.5" customHeight="1">
      <c r="A69" s="19" t="s">
        <v>52</v>
      </c>
      <c r="B69" s="20">
        <v>45790.0</v>
      </c>
      <c r="C69" s="21">
        <v>-50.0</v>
      </c>
    </row>
    <row r="70" ht="22.5" customHeight="1">
      <c r="A70" s="19" t="s">
        <v>57</v>
      </c>
      <c r="B70" s="22">
        <v>45790.0</v>
      </c>
      <c r="C70" s="21">
        <v>2059.35</v>
      </c>
    </row>
    <row r="71" ht="22.5" customHeight="1">
      <c r="A71" s="19" t="s">
        <v>42</v>
      </c>
      <c r="B71" s="20">
        <v>45793.0</v>
      </c>
      <c r="C71" s="21">
        <v>-86.95</v>
      </c>
    </row>
    <row r="72" ht="22.5" customHeight="1">
      <c r="A72" s="19" t="s">
        <v>13</v>
      </c>
      <c r="B72" s="20">
        <v>45794.0</v>
      </c>
      <c r="C72" s="21">
        <v>-10.0</v>
      </c>
    </row>
    <row r="73" ht="22.5" customHeight="1">
      <c r="A73" s="19" t="s">
        <v>15</v>
      </c>
      <c r="B73" s="20">
        <v>45797.0</v>
      </c>
      <c r="C73" s="21">
        <v>-47.8</v>
      </c>
    </row>
    <row r="74" ht="22.5" customHeight="1">
      <c r="A74" s="19" t="s">
        <v>14</v>
      </c>
      <c r="B74" s="20">
        <v>45799.0</v>
      </c>
      <c r="C74" s="21">
        <v>-142.09</v>
      </c>
    </row>
    <row r="75" ht="22.5" customHeight="1">
      <c r="A75" s="19" t="s">
        <v>52</v>
      </c>
      <c r="B75" s="20">
        <v>45801.0</v>
      </c>
      <c r="C75" s="21">
        <v>-200.0</v>
      </c>
    </row>
    <row r="76" ht="22.5" customHeight="1">
      <c r="A76" s="19" t="s">
        <v>52</v>
      </c>
      <c r="B76" s="20">
        <v>45802.0</v>
      </c>
      <c r="C76" s="21">
        <v>-50.0</v>
      </c>
    </row>
    <row r="77" ht="22.5" customHeight="1">
      <c r="A77" s="19" t="s">
        <v>57</v>
      </c>
      <c r="B77" s="22">
        <v>45804.0</v>
      </c>
      <c r="C77" s="21">
        <v>2100.51</v>
      </c>
    </row>
    <row r="78" ht="22.5" customHeight="1">
      <c r="A78" s="19" t="s">
        <v>33</v>
      </c>
      <c r="B78" s="20">
        <v>45805.0</v>
      </c>
      <c r="C78" s="21">
        <v>-471.27</v>
      </c>
    </row>
    <row r="79" ht="22.5" customHeight="1">
      <c r="A79" s="19" t="s">
        <v>42</v>
      </c>
      <c r="B79" s="20">
        <v>45807.0</v>
      </c>
      <c r="C79" s="21">
        <v>-86.95</v>
      </c>
    </row>
    <row r="80" ht="22.5" customHeight="1">
      <c r="A80" s="19" t="s">
        <v>30</v>
      </c>
      <c r="B80" s="20">
        <v>45809.0</v>
      </c>
      <c r="C80" s="21">
        <v>-961.96</v>
      </c>
    </row>
    <row r="81" ht="22.5" customHeight="1">
      <c r="A81" s="19" t="s">
        <v>18</v>
      </c>
      <c r="B81" s="20">
        <v>45810.0</v>
      </c>
      <c r="C81" s="21">
        <v>-112.03</v>
      </c>
    </row>
    <row r="82" ht="22.5" customHeight="1">
      <c r="A82" s="19" t="s">
        <v>19</v>
      </c>
      <c r="B82" s="20">
        <v>45811.0</v>
      </c>
      <c r="C82" s="21">
        <v>-92.91</v>
      </c>
    </row>
    <row r="83" ht="22.5" customHeight="1">
      <c r="A83" s="19" t="s">
        <v>23</v>
      </c>
      <c r="B83" s="20">
        <v>45816.0</v>
      </c>
      <c r="C83" s="21">
        <v>-117.95</v>
      </c>
    </row>
    <row r="84" ht="22.5" customHeight="1">
      <c r="A84" s="19" t="s">
        <v>57</v>
      </c>
      <c r="B84" s="22">
        <v>45818.0</v>
      </c>
      <c r="C84" s="21">
        <v>2273.34</v>
      </c>
    </row>
    <row r="85" ht="22.5" customHeight="1">
      <c r="A85" s="19" t="s">
        <v>52</v>
      </c>
      <c r="B85" s="20">
        <v>45821.0</v>
      </c>
      <c r="C85" s="21">
        <v>-50.0</v>
      </c>
    </row>
    <row r="86" ht="22.5" customHeight="1">
      <c r="A86" s="19" t="s">
        <v>42</v>
      </c>
      <c r="B86" s="20">
        <v>45821.0</v>
      </c>
      <c r="C86" s="21">
        <v>-86.95</v>
      </c>
    </row>
    <row r="87" ht="22.5" customHeight="1">
      <c r="A87" s="19" t="s">
        <v>13</v>
      </c>
      <c r="B87" s="20">
        <v>45825.0</v>
      </c>
      <c r="C87" s="21">
        <v>-10.0</v>
      </c>
    </row>
    <row r="88" ht="22.5" customHeight="1">
      <c r="A88" s="19" t="s">
        <v>15</v>
      </c>
      <c r="B88" s="20">
        <v>45828.0</v>
      </c>
      <c r="C88" s="21">
        <v>-47.0</v>
      </c>
    </row>
    <row r="89" ht="22.5" customHeight="1">
      <c r="A89" s="19" t="s">
        <v>18</v>
      </c>
      <c r="B89" s="20">
        <v>45830.0</v>
      </c>
      <c r="C89" s="21">
        <v>-112.83</v>
      </c>
    </row>
    <row r="90" ht="22.5" customHeight="1">
      <c r="A90" s="19" t="s">
        <v>52</v>
      </c>
      <c r="B90" s="20">
        <v>45832.0</v>
      </c>
      <c r="C90" s="21">
        <v>-200.0</v>
      </c>
    </row>
    <row r="91" ht="22.5" customHeight="1">
      <c r="A91" s="19" t="s">
        <v>57</v>
      </c>
      <c r="B91" s="22">
        <v>45832.0</v>
      </c>
      <c r="C91" s="21">
        <v>2297.52</v>
      </c>
    </row>
    <row r="92" ht="22.5" customHeight="1">
      <c r="A92" s="19" t="s">
        <v>52</v>
      </c>
      <c r="B92" s="20">
        <v>45833.0</v>
      </c>
      <c r="C92" s="21">
        <v>-50.0</v>
      </c>
    </row>
    <row r="93" ht="22.5" customHeight="1">
      <c r="A93" s="19" t="s">
        <v>14</v>
      </c>
      <c r="B93" s="20">
        <v>45833.0</v>
      </c>
      <c r="C93" s="21">
        <v>-137.7</v>
      </c>
    </row>
    <row r="94" ht="22.5" customHeight="1">
      <c r="A94" s="19" t="s">
        <v>33</v>
      </c>
      <c r="B94" s="20">
        <v>45836.0</v>
      </c>
      <c r="C94" s="21">
        <v>-471.27</v>
      </c>
    </row>
    <row r="95" ht="22.5" customHeight="1">
      <c r="A95" s="19" t="s">
        <v>42</v>
      </c>
      <c r="B95" s="20">
        <v>45838.0</v>
      </c>
      <c r="C95" s="21">
        <v>-86.95</v>
      </c>
    </row>
    <row r="96" ht="22.5" customHeight="1">
      <c r="A96" s="19" t="s">
        <v>30</v>
      </c>
      <c r="B96" s="20">
        <v>45839.0</v>
      </c>
      <c r="C96" s="21">
        <v>-1007.4</v>
      </c>
    </row>
    <row r="97" ht="22.5" customHeight="1">
      <c r="A97" s="19" t="s">
        <v>19</v>
      </c>
      <c r="B97" s="20">
        <v>45841.0</v>
      </c>
      <c r="C97" s="21">
        <v>-88.55</v>
      </c>
    </row>
    <row r="98" ht="22.5" customHeight="1">
      <c r="A98" s="19" t="s">
        <v>23</v>
      </c>
      <c r="B98" s="20">
        <v>45846.0</v>
      </c>
      <c r="C98" s="21">
        <v>-117.95</v>
      </c>
    </row>
    <row r="99" ht="22.5" customHeight="1">
      <c r="A99" s="19" t="s">
        <v>57</v>
      </c>
      <c r="B99" s="22">
        <v>45846.0</v>
      </c>
      <c r="C99" s="21">
        <v>2247.11</v>
      </c>
    </row>
    <row r="100" ht="22.5" customHeight="1">
      <c r="A100" s="19" t="s">
        <v>52</v>
      </c>
      <c r="B100" s="20">
        <v>45851.0</v>
      </c>
      <c r="C100" s="21">
        <v>-50.0</v>
      </c>
    </row>
    <row r="101" ht="22.5" customHeight="1">
      <c r="A101" s="19" t="s">
        <v>42</v>
      </c>
      <c r="B101" s="20">
        <v>45852.0</v>
      </c>
      <c r="C101" s="21">
        <v>-86.95</v>
      </c>
    </row>
    <row r="102" ht="22.5" customHeight="1">
      <c r="A102" s="19" t="s">
        <v>13</v>
      </c>
      <c r="B102" s="20">
        <v>45855.0</v>
      </c>
      <c r="C102" s="21">
        <v>-10.0</v>
      </c>
    </row>
    <row r="103" ht="22.5" customHeight="1">
      <c r="A103" s="19" t="s">
        <v>15</v>
      </c>
      <c r="B103" s="20">
        <v>45858.0</v>
      </c>
      <c r="C103" s="21">
        <v>-47.0</v>
      </c>
    </row>
    <row r="104" ht="22.5" customHeight="1">
      <c r="A104" s="19" t="s">
        <v>18</v>
      </c>
      <c r="B104" s="20">
        <v>45860.0</v>
      </c>
      <c r="C104" s="21">
        <v>-112.83</v>
      </c>
    </row>
    <row r="105" ht="22.5" customHeight="1">
      <c r="A105" s="19" t="s">
        <v>57</v>
      </c>
      <c r="B105" s="22">
        <v>45860.0</v>
      </c>
      <c r="C105" s="21">
        <v>1378.32</v>
      </c>
    </row>
    <row r="106" ht="22.5" customHeight="1">
      <c r="A106" s="19" t="s">
        <v>52</v>
      </c>
      <c r="B106" s="20">
        <v>45862.0</v>
      </c>
      <c r="C106" s="21">
        <v>-200.0</v>
      </c>
    </row>
    <row r="107" ht="22.5" customHeight="1">
      <c r="A107" s="19" t="s">
        <v>52</v>
      </c>
      <c r="B107" s="20">
        <v>45863.0</v>
      </c>
      <c r="C107" s="21">
        <v>-50.0</v>
      </c>
    </row>
    <row r="108" ht="22.5" customHeight="1">
      <c r="A108" s="19" t="s">
        <v>14</v>
      </c>
      <c r="B108" s="20">
        <v>45863.0</v>
      </c>
      <c r="C108" s="21">
        <v>-137.7</v>
      </c>
    </row>
    <row r="109" ht="22.5" customHeight="1">
      <c r="A109" s="19" t="s">
        <v>52</v>
      </c>
      <c r="B109" s="20">
        <v>45863.0</v>
      </c>
      <c r="C109" s="21">
        <v>-200.0</v>
      </c>
    </row>
    <row r="110" ht="22.5" customHeight="1">
      <c r="A110" s="19" t="s">
        <v>33</v>
      </c>
      <c r="B110" s="20">
        <v>45866.0</v>
      </c>
      <c r="C110" s="21">
        <v>-471.27</v>
      </c>
    </row>
    <row r="111" ht="22.5" customHeight="1">
      <c r="A111" s="19" t="s">
        <v>42</v>
      </c>
      <c r="B111" s="20">
        <v>45866.0</v>
      </c>
      <c r="C111" s="21">
        <v>-86.95</v>
      </c>
    </row>
    <row r="112" ht="22.5" customHeight="1">
      <c r="A112" s="19" t="s">
        <v>52</v>
      </c>
      <c r="B112" s="20">
        <v>45866.0</v>
      </c>
      <c r="C112" s="21">
        <v>-200.0</v>
      </c>
    </row>
    <row r="113" ht="22.5" customHeight="1">
      <c r="A113" s="19" t="s">
        <v>52</v>
      </c>
      <c r="B113" s="20">
        <v>45866.0</v>
      </c>
      <c r="C113" s="21">
        <v>-50.0</v>
      </c>
    </row>
    <row r="114" ht="22.5" customHeight="1">
      <c r="A114" s="19" t="s">
        <v>52</v>
      </c>
      <c r="B114" s="20">
        <v>45866.0</v>
      </c>
      <c r="C114" s="21">
        <v>-50.0</v>
      </c>
    </row>
    <row r="115" ht="22.5" customHeight="1">
      <c r="A115" s="19" t="s">
        <v>52</v>
      </c>
      <c r="B115" s="20">
        <v>45866.0</v>
      </c>
      <c r="C115" s="21">
        <v>-50.0</v>
      </c>
    </row>
    <row r="116" ht="22.5" customHeight="1">
      <c r="A116" s="19" t="s">
        <v>52</v>
      </c>
      <c r="B116" s="20">
        <v>45868.0</v>
      </c>
      <c r="C116" s="21">
        <v>-200.0</v>
      </c>
    </row>
    <row r="117" ht="22.5" customHeight="1">
      <c r="A117" s="19" t="s">
        <v>19</v>
      </c>
      <c r="B117" s="20">
        <v>45872.0</v>
      </c>
      <c r="C117" s="21">
        <v>-168.63</v>
      </c>
    </row>
    <row r="118" ht="22.5" customHeight="1">
      <c r="A118" s="19" t="s">
        <v>30</v>
      </c>
      <c r="B118" s="20">
        <v>45874.0</v>
      </c>
      <c r="C118" s="21">
        <v>-1017.06</v>
      </c>
    </row>
    <row r="119" ht="22.5" customHeight="1">
      <c r="A119" s="19" t="s">
        <v>57</v>
      </c>
      <c r="B119" s="22">
        <v>45874.0</v>
      </c>
      <c r="C119" s="21">
        <v>2378.27</v>
      </c>
    </row>
    <row r="120" ht="22.5" customHeight="1">
      <c r="A120" s="19" t="s">
        <v>23</v>
      </c>
      <c r="B120" s="20">
        <v>45877.0</v>
      </c>
      <c r="C120" s="21">
        <v>-117.95</v>
      </c>
    </row>
    <row r="121" ht="22.5" customHeight="1">
      <c r="A121" s="19" t="s">
        <v>42</v>
      </c>
      <c r="B121" s="20">
        <v>45880.0</v>
      </c>
      <c r="C121" s="21">
        <v>-86.95</v>
      </c>
    </row>
    <row r="122" ht="22.5" customHeight="1">
      <c r="A122" s="19" t="s">
        <v>13</v>
      </c>
      <c r="B122" s="20">
        <v>45886.0</v>
      </c>
      <c r="C122" s="21">
        <v>-10.0</v>
      </c>
    </row>
    <row r="123" ht="22.5" customHeight="1">
      <c r="A123" s="19" t="s">
        <v>15</v>
      </c>
      <c r="B123" s="20">
        <v>45889.0</v>
      </c>
      <c r="C123" s="21">
        <v>-47.0</v>
      </c>
    </row>
    <row r="124" ht="22.5" customHeight="1">
      <c r="A124" s="19" t="s">
        <v>57</v>
      </c>
      <c r="B124" s="20">
        <v>45891.0</v>
      </c>
      <c r="C124" s="21">
        <v>2106.11</v>
      </c>
    </row>
    <row r="125" ht="22.5" customHeight="1">
      <c r="A125" s="19" t="s">
        <v>42</v>
      </c>
      <c r="B125" s="20">
        <v>45891.0</v>
      </c>
      <c r="C125" s="21">
        <v>-86.95</v>
      </c>
    </row>
    <row r="126" ht="22.5" customHeight="1">
      <c r="A126" s="19" t="s">
        <v>14</v>
      </c>
      <c r="B126" s="20">
        <v>45894.0</v>
      </c>
      <c r="C126" s="21">
        <v>-137.68</v>
      </c>
    </row>
    <row r="127" ht="22.5" customHeight="1">
      <c r="A127" s="19" t="s">
        <v>33</v>
      </c>
      <c r="B127" s="20">
        <v>45897.0</v>
      </c>
      <c r="C127" s="21">
        <v>-471.27</v>
      </c>
    </row>
    <row r="128" ht="22.5" customHeight="1">
      <c r="A128" s="19" t="s">
        <v>18</v>
      </c>
      <c r="B128" s="20">
        <v>45902.0</v>
      </c>
      <c r="C128" s="21">
        <v>-112.83</v>
      </c>
    </row>
    <row r="129" ht="22.5" customHeight="1">
      <c r="A129" s="19" t="s">
        <v>30</v>
      </c>
      <c r="B129" s="20">
        <v>45905.0</v>
      </c>
      <c r="C129" s="21">
        <v>-1024.8</v>
      </c>
    </row>
    <row r="130" ht="22.5" customHeight="1">
      <c r="A130" s="19" t="s">
        <v>57</v>
      </c>
      <c r="B130" s="20">
        <v>45905.0</v>
      </c>
      <c r="C130" s="21">
        <v>2022.98</v>
      </c>
    </row>
    <row r="131" ht="22.5" customHeight="1">
      <c r="A131" s="19" t="s">
        <v>33</v>
      </c>
      <c r="B131" s="20">
        <v>45905.0</v>
      </c>
      <c r="C131" s="21">
        <v>-471.27</v>
      </c>
    </row>
    <row r="132" ht="22.5" customHeight="1">
      <c r="A132" s="19" t="s">
        <v>19</v>
      </c>
      <c r="B132" s="20">
        <v>45905.0</v>
      </c>
      <c r="C132" s="21">
        <v>-173.88</v>
      </c>
    </row>
    <row r="133" ht="22.5" customHeight="1">
      <c r="A133" s="19" t="s">
        <v>15</v>
      </c>
      <c r="B133" s="20">
        <v>45905.0</v>
      </c>
      <c r="C133" s="21">
        <v>-61.0</v>
      </c>
    </row>
    <row r="134" ht="22.5" customHeight="1">
      <c r="A134" s="19" t="s">
        <v>52</v>
      </c>
      <c r="B134" s="20">
        <v>45905.0</v>
      </c>
      <c r="C134" s="21">
        <v>-100.0</v>
      </c>
    </row>
    <row r="135" ht="22.5" customHeight="1">
      <c r="A135" s="19" t="s">
        <v>52</v>
      </c>
      <c r="B135" s="20">
        <v>45905.0</v>
      </c>
      <c r="C135" s="21">
        <v>-200.0</v>
      </c>
    </row>
    <row r="136" ht="22.5" customHeight="1">
      <c r="A136" s="19" t="s">
        <v>14</v>
      </c>
      <c r="B136" s="20">
        <v>45906.0</v>
      </c>
      <c r="C136" s="21">
        <v>-137.68</v>
      </c>
    </row>
    <row r="137" ht="22.5" customHeight="1">
      <c r="A137" s="19" t="s">
        <v>23</v>
      </c>
      <c r="B137" s="20">
        <v>45908.0</v>
      </c>
      <c r="C137" s="21">
        <v>-117.95</v>
      </c>
    </row>
    <row r="138" ht="22.5" customHeight="1">
      <c r="A138" s="19" t="s">
        <v>42</v>
      </c>
      <c r="B138" s="20">
        <v>45908.0</v>
      </c>
      <c r="C138" s="21">
        <v>-86.95</v>
      </c>
    </row>
    <row r="139" ht="22.5" customHeight="1">
      <c r="A139" s="19" t="s">
        <v>52</v>
      </c>
      <c r="B139" s="20">
        <v>45908.0</v>
      </c>
      <c r="C139" s="21">
        <v>-50.0</v>
      </c>
    </row>
    <row r="140" ht="22.5" customHeight="1">
      <c r="A140" s="19" t="s">
        <v>52</v>
      </c>
      <c r="B140" s="20">
        <v>45908.0</v>
      </c>
      <c r="C140" s="21">
        <v>-100.0</v>
      </c>
    </row>
    <row r="141" ht="22.5" customHeight="1">
      <c r="A141" s="19" t="s">
        <v>13</v>
      </c>
      <c r="B141" s="20">
        <v>45917.0</v>
      </c>
      <c r="C141" s="21">
        <v>-10.0</v>
      </c>
    </row>
    <row r="142" ht="22.5" customHeight="1">
      <c r="A142" s="19" t="s">
        <v>13</v>
      </c>
      <c r="B142" s="20">
        <v>45917.0</v>
      </c>
      <c r="C142" s="21">
        <v>-39.0</v>
      </c>
    </row>
    <row r="143" ht="22.5" customHeight="1">
      <c r="A143" s="19" t="s">
        <v>57</v>
      </c>
      <c r="B143" s="20">
        <v>45919.0</v>
      </c>
      <c r="C143" s="21">
        <v>2808.5</v>
      </c>
    </row>
    <row r="144" ht="22.5" customHeight="1">
      <c r="A144" s="19" t="s">
        <v>42</v>
      </c>
      <c r="B144" s="20">
        <v>45922.0</v>
      </c>
      <c r="C144" s="21">
        <v>-86.95</v>
      </c>
    </row>
    <row r="145" ht="22.5" customHeight="1">
      <c r="A145" s="19" t="s">
        <v>52</v>
      </c>
      <c r="B145" s="20">
        <v>45922.0</v>
      </c>
      <c r="C145" s="21">
        <v>-200.0</v>
      </c>
    </row>
    <row r="146" ht="22.5" customHeight="1">
      <c r="A146" s="19" t="s">
        <v>52</v>
      </c>
      <c r="B146" s="20">
        <v>45922.0</v>
      </c>
      <c r="C146" s="21">
        <v>-200.0</v>
      </c>
    </row>
    <row r="147" ht="22.5" customHeight="1">
      <c r="A147" s="19" t="s">
        <v>52</v>
      </c>
      <c r="B147" s="20">
        <v>45922.0</v>
      </c>
      <c r="C147" s="21">
        <v>-200.0</v>
      </c>
    </row>
    <row r="148" ht="22.5" customHeight="1">
      <c r="A148" s="19" t="s">
        <v>52</v>
      </c>
      <c r="B148" s="20">
        <v>45922.0</v>
      </c>
      <c r="C148" s="21">
        <v>-200.0</v>
      </c>
    </row>
    <row r="149" ht="22.5" customHeight="1">
      <c r="A149" s="19" t="s">
        <v>30</v>
      </c>
      <c r="B149" s="20">
        <v>45931.0</v>
      </c>
      <c r="C149" s="21">
        <v>-1002.04</v>
      </c>
    </row>
    <row r="150" ht="22.5" customHeight="1">
      <c r="A150" s="19" t="s">
        <v>18</v>
      </c>
      <c r="B150" s="20">
        <v>45932.0</v>
      </c>
      <c r="C150" s="21">
        <v>-112.83</v>
      </c>
    </row>
    <row r="151" ht="22.5" customHeight="1">
      <c r="A151" s="19" t="s">
        <v>57</v>
      </c>
      <c r="B151" s="20">
        <v>45933.0</v>
      </c>
      <c r="C151" s="21">
        <v>1878.79</v>
      </c>
    </row>
    <row r="152" ht="22.5" customHeight="1">
      <c r="A152" s="19" t="s">
        <v>33</v>
      </c>
      <c r="B152" s="20">
        <v>45935.0</v>
      </c>
      <c r="C152" s="21">
        <v>-471.27</v>
      </c>
    </row>
    <row r="153" ht="22.5" customHeight="1">
      <c r="A153" s="19" t="s">
        <v>15</v>
      </c>
      <c r="B153" s="20">
        <v>45935.0</v>
      </c>
      <c r="C153" s="21">
        <v>-47.0</v>
      </c>
    </row>
    <row r="154" ht="22.5" customHeight="1">
      <c r="A154" s="19" t="s">
        <v>19</v>
      </c>
      <c r="B154" s="20">
        <v>45936.0</v>
      </c>
      <c r="C154" s="21">
        <v>-138.17</v>
      </c>
    </row>
    <row r="155" ht="22.5" customHeight="1">
      <c r="A155" s="19" t="s">
        <v>42</v>
      </c>
      <c r="B155" s="20">
        <v>45936.0</v>
      </c>
      <c r="C155" s="21">
        <v>-86.95</v>
      </c>
    </row>
    <row r="156" ht="22.5" customHeight="1">
      <c r="A156" s="19" t="s">
        <v>14</v>
      </c>
      <c r="B156" s="20">
        <v>45936.0</v>
      </c>
      <c r="C156" s="21">
        <v>-137.7</v>
      </c>
    </row>
    <row r="157" ht="22.5" customHeight="1">
      <c r="A157" s="19" t="s">
        <v>23</v>
      </c>
      <c r="B157" s="20">
        <v>45938.0</v>
      </c>
      <c r="C157" s="21">
        <v>-112.94</v>
      </c>
    </row>
    <row r="158" ht="22.5" customHeight="1">
      <c r="A158" s="19" t="s">
        <v>57</v>
      </c>
      <c r="B158" s="20">
        <v>45947.0</v>
      </c>
      <c r="C158" s="21">
        <v>1478.54</v>
      </c>
    </row>
    <row r="159" ht="22.5" customHeight="1">
      <c r="A159" s="19" t="s">
        <v>13</v>
      </c>
      <c r="B159" s="20">
        <v>45947.0</v>
      </c>
      <c r="C159" s="21">
        <v>-10.0</v>
      </c>
    </row>
    <row r="160" ht="22.5" customHeight="1">
      <c r="A160" s="19" t="s">
        <v>33</v>
      </c>
      <c r="B160" s="20">
        <v>45950.0</v>
      </c>
      <c r="C160" s="21">
        <v>-471.27</v>
      </c>
    </row>
    <row r="161" ht="22.5" customHeight="1">
      <c r="A161" s="19" t="s">
        <v>42</v>
      </c>
      <c r="B161" s="20">
        <v>45950.0</v>
      </c>
      <c r="C161" s="21">
        <v>-86.95</v>
      </c>
    </row>
    <row r="162" ht="22.5" customHeight="1">
      <c r="A162" s="19" t="s">
        <v>52</v>
      </c>
      <c r="B162" s="20">
        <v>45950.0</v>
      </c>
      <c r="C162" s="21">
        <v>-200.0</v>
      </c>
    </row>
    <row r="163" ht="22.5" customHeight="1">
      <c r="A163" s="19" t="s">
        <v>52</v>
      </c>
      <c r="B163" s="20">
        <v>45950.0</v>
      </c>
      <c r="C163" s="21">
        <v>-200.0</v>
      </c>
    </row>
    <row r="164" ht="22.5" customHeight="1">
      <c r="A164" s="19" t="s">
        <v>52</v>
      </c>
      <c r="B164" s="20">
        <v>45950.0</v>
      </c>
      <c r="C164" s="21">
        <v>-200.0</v>
      </c>
    </row>
    <row r="165" ht="22.5" customHeight="1">
      <c r="A165" s="19" t="s">
        <v>52</v>
      </c>
      <c r="B165" s="20">
        <v>45950.0</v>
      </c>
      <c r="C165" s="21">
        <v>-200.0</v>
      </c>
    </row>
    <row r="166" ht="22.5" customHeight="1">
      <c r="A166" s="19" t="s">
        <v>57</v>
      </c>
      <c r="B166" s="20">
        <v>45961.0</v>
      </c>
      <c r="C166" s="21">
        <v>1400.0</v>
      </c>
    </row>
    <row r="167" ht="22.5" customHeight="1">
      <c r="A167" s="19" t="s">
        <v>30</v>
      </c>
      <c r="B167" s="20">
        <v>45962.0</v>
      </c>
      <c r="C167" s="21">
        <v>-1023.68</v>
      </c>
    </row>
    <row r="168" ht="22.5" customHeight="1">
      <c r="A168" s="19" t="s">
        <v>42</v>
      </c>
      <c r="B168" s="20">
        <v>45964.0</v>
      </c>
      <c r="C168" s="21">
        <v>-86.95</v>
      </c>
    </row>
    <row r="169" ht="22.5" customHeight="1">
      <c r="A169" s="19" t="s">
        <v>15</v>
      </c>
      <c r="B169" s="20">
        <v>45966.0</v>
      </c>
      <c r="C169" s="21">
        <v>-47.0</v>
      </c>
    </row>
    <row r="170" ht="22.5" customHeight="1">
      <c r="A170" s="19" t="s">
        <v>19</v>
      </c>
      <c r="B170" s="20">
        <v>45967.0</v>
      </c>
      <c r="C170" s="21">
        <v>-88.55</v>
      </c>
    </row>
    <row r="171" ht="22.5" customHeight="1">
      <c r="A171" s="19" t="s">
        <v>14</v>
      </c>
      <c r="B171" s="20">
        <v>45967.0</v>
      </c>
      <c r="C171" s="21">
        <v>-137.7</v>
      </c>
    </row>
    <row r="172" ht="22.5" customHeight="1">
      <c r="A172" s="19" t="s">
        <v>23</v>
      </c>
      <c r="B172" s="20">
        <v>45969.0</v>
      </c>
      <c r="C172" s="21">
        <v>-124.04</v>
      </c>
    </row>
    <row r="173" ht="22.5" customHeight="1">
      <c r="A173" s="19" t="s">
        <v>57</v>
      </c>
      <c r="B173" s="20">
        <v>45975.0</v>
      </c>
      <c r="C173" s="21">
        <v>1400.0</v>
      </c>
    </row>
    <row r="174" ht="22.5" customHeight="1">
      <c r="A174" s="19" t="s">
        <v>13</v>
      </c>
      <c r="B174" s="20">
        <v>45978.0</v>
      </c>
      <c r="C174" s="21">
        <v>-10.0</v>
      </c>
    </row>
    <row r="175" ht="22.5" customHeight="1">
      <c r="A175" s="19" t="s">
        <v>42</v>
      </c>
      <c r="B175" s="20">
        <v>45978.0</v>
      </c>
      <c r="C175" s="21">
        <v>-86.95</v>
      </c>
    </row>
    <row r="176" ht="22.5" customHeight="1">
      <c r="A176" s="19" t="s">
        <v>52</v>
      </c>
      <c r="B176" s="20">
        <v>45978.0</v>
      </c>
      <c r="C176" s="21">
        <v>-200.0</v>
      </c>
    </row>
    <row r="177" ht="22.5" customHeight="1">
      <c r="A177" s="19" t="s">
        <v>52</v>
      </c>
      <c r="B177" s="20">
        <v>45978.0</v>
      </c>
      <c r="C177" s="21">
        <v>-50.0</v>
      </c>
    </row>
    <row r="178" ht="22.5" customHeight="1">
      <c r="A178" s="19" t="s">
        <v>52</v>
      </c>
      <c r="B178" s="20">
        <v>45978.0</v>
      </c>
      <c r="C178" s="21">
        <v>-50.0</v>
      </c>
    </row>
    <row r="179" ht="22.5" customHeight="1">
      <c r="A179" s="19" t="s">
        <v>33</v>
      </c>
      <c r="B179" s="20">
        <v>45981.0</v>
      </c>
      <c r="C179" s="21">
        <v>-471.27</v>
      </c>
    </row>
    <row r="180" ht="22.5" customHeight="1">
      <c r="A180" s="19" t="s">
        <v>57</v>
      </c>
      <c r="B180" s="20">
        <v>45989.0</v>
      </c>
      <c r="C180" s="21">
        <v>1400.0</v>
      </c>
    </row>
    <row r="181" ht="22.5" customHeight="1">
      <c r="A181" s="19" t="s">
        <v>30</v>
      </c>
      <c r="B181" s="20">
        <v>45992.0</v>
      </c>
      <c r="C181" s="21">
        <v>-961.96</v>
      </c>
    </row>
    <row r="182" ht="22.5" customHeight="1">
      <c r="A182" s="19" t="s">
        <v>42</v>
      </c>
      <c r="B182" s="20">
        <v>45992.0</v>
      </c>
      <c r="C182" s="21">
        <v>-86.95</v>
      </c>
    </row>
    <row r="183" ht="22.5" customHeight="1">
      <c r="A183" s="19" t="s">
        <v>18</v>
      </c>
      <c r="B183" s="20">
        <v>45993.0</v>
      </c>
      <c r="C183" s="21">
        <v>-112.83</v>
      </c>
    </row>
    <row r="184" ht="22.5" customHeight="1">
      <c r="A184" s="19" t="s">
        <v>15</v>
      </c>
      <c r="B184" s="20">
        <v>45996.0</v>
      </c>
      <c r="C184" s="21">
        <v>-47.0</v>
      </c>
    </row>
    <row r="185" ht="22.5" customHeight="1">
      <c r="A185" s="19" t="s">
        <v>19</v>
      </c>
      <c r="B185" s="20">
        <v>45997.0</v>
      </c>
      <c r="C185" s="21">
        <v>-88.55</v>
      </c>
    </row>
    <row r="186" ht="22.5" customHeight="1">
      <c r="A186" s="19" t="s">
        <v>14</v>
      </c>
      <c r="B186" s="20">
        <v>45997.0</v>
      </c>
      <c r="C186" s="21">
        <v>-137.7</v>
      </c>
    </row>
    <row r="187" ht="22.5" customHeight="1">
      <c r="A187" s="19" t="s">
        <v>23</v>
      </c>
      <c r="B187" s="20">
        <v>45999.0</v>
      </c>
      <c r="C187" s="21">
        <v>-117.95</v>
      </c>
    </row>
    <row r="188" ht="22.5" customHeight="1">
      <c r="A188" s="19" t="s">
        <v>57</v>
      </c>
      <c r="B188" s="20">
        <v>46003.0</v>
      </c>
      <c r="C188" s="21">
        <v>1400.0</v>
      </c>
    </row>
    <row r="189" ht="22.5" customHeight="1">
      <c r="A189" s="19" t="s">
        <v>42</v>
      </c>
      <c r="B189" s="20">
        <v>46006.0</v>
      </c>
      <c r="C189" s="21">
        <v>-86.95</v>
      </c>
    </row>
    <row r="190" ht="22.5" customHeight="1">
      <c r="A190" s="19" t="s">
        <v>52</v>
      </c>
      <c r="B190" s="20">
        <v>46006.0</v>
      </c>
      <c r="C190" s="21">
        <v>-200.0</v>
      </c>
    </row>
    <row r="191" ht="22.5" customHeight="1">
      <c r="A191" s="19" t="s">
        <v>52</v>
      </c>
      <c r="B191" s="20">
        <v>46006.0</v>
      </c>
      <c r="C191" s="21">
        <v>-50.0</v>
      </c>
    </row>
    <row r="192" ht="22.5" customHeight="1">
      <c r="A192" s="19" t="s">
        <v>52</v>
      </c>
      <c r="B192" s="20">
        <v>46006.0</v>
      </c>
      <c r="C192" s="21">
        <v>-50.0</v>
      </c>
    </row>
    <row r="193" ht="22.5" customHeight="1">
      <c r="A193" s="19" t="s">
        <v>13</v>
      </c>
      <c r="B193" s="20">
        <v>46008.0</v>
      </c>
      <c r="C193" s="21">
        <v>-10.0</v>
      </c>
    </row>
    <row r="194" ht="22.5" customHeight="1">
      <c r="A194" s="19" t="s">
        <v>33</v>
      </c>
      <c r="B194" s="20">
        <v>46011.0</v>
      </c>
      <c r="C194" s="21">
        <v>-471.27</v>
      </c>
    </row>
    <row r="195" ht="22.5" customHeight="1">
      <c r="A195" s="19" t="s">
        <v>57</v>
      </c>
      <c r="B195" s="20">
        <v>46017.0</v>
      </c>
      <c r="C195" s="21">
        <v>1400.0</v>
      </c>
    </row>
    <row r="196" ht="22.5" customHeight="1">
      <c r="A196" s="19" t="s">
        <v>42</v>
      </c>
      <c r="B196" s="20">
        <v>46020.0</v>
      </c>
      <c r="C196" s="21">
        <v>-86.95</v>
      </c>
    </row>
    <row r="197" ht="22.5" customHeight="1">
      <c r="A197" s="19" t="s">
        <v>30</v>
      </c>
      <c r="B197" s="20">
        <v>46023.0</v>
      </c>
      <c r="C197" s="21">
        <v>-961.96</v>
      </c>
    </row>
    <row r="198" ht="22.5" customHeight="1">
      <c r="A198" s="19" t="s">
        <v>18</v>
      </c>
      <c r="B198" s="20">
        <v>46024.0</v>
      </c>
      <c r="C198" s="21">
        <v>-112.83</v>
      </c>
    </row>
    <row r="199" ht="22.5" customHeight="1">
      <c r="A199" s="19" t="s">
        <v>19</v>
      </c>
      <c r="B199" s="20">
        <v>46028.0</v>
      </c>
      <c r="C199" s="21">
        <v>-88.55</v>
      </c>
    </row>
    <row r="200" ht="22.5" customHeight="1">
      <c r="A200" s="19" t="s">
        <v>23</v>
      </c>
      <c r="B200" s="20">
        <v>46030.0</v>
      </c>
      <c r="C200" s="21">
        <v>-117.95</v>
      </c>
    </row>
    <row r="201" ht="22.5" customHeight="1">
      <c r="A201" s="19" t="s">
        <v>13</v>
      </c>
      <c r="B201" s="20">
        <v>46039.0</v>
      </c>
      <c r="C201" s="21">
        <v>-10.0</v>
      </c>
    </row>
    <row r="202" ht="22.5" customHeight="1">
      <c r="A202" s="19" t="s">
        <v>33</v>
      </c>
      <c r="B202" s="20">
        <v>46042.0</v>
      </c>
      <c r="C202" s="21">
        <v>-471.27</v>
      </c>
    </row>
    <row r="203">
      <c r="B203" s="23"/>
    </row>
    <row r="204">
      <c r="B204" s="23"/>
    </row>
    <row r="205">
      <c r="B205" s="23"/>
    </row>
    <row r="206">
      <c r="B206" s="23"/>
    </row>
    <row r="207">
      <c r="B207" s="23"/>
    </row>
    <row r="208">
      <c r="B208" s="23"/>
    </row>
    <row r="209">
      <c r="B209" s="23"/>
    </row>
    <row r="210">
      <c r="B210" s="23"/>
    </row>
    <row r="211">
      <c r="B211" s="23"/>
    </row>
    <row r="212">
      <c r="B212" s="23"/>
    </row>
    <row r="213">
      <c r="B213" s="23"/>
    </row>
    <row r="214">
      <c r="B214" s="23"/>
    </row>
    <row r="215">
      <c r="B215" s="23"/>
    </row>
    <row r="216">
      <c r="B216" s="23"/>
    </row>
    <row r="217">
      <c r="B217" s="23"/>
    </row>
    <row r="218">
      <c r="B218" s="23"/>
    </row>
    <row r="219">
      <c r="B219" s="23"/>
    </row>
    <row r="220">
      <c r="B220" s="23"/>
    </row>
    <row r="221">
      <c r="B221" s="23"/>
    </row>
    <row r="222">
      <c r="B222" s="23"/>
    </row>
    <row r="223">
      <c r="B223" s="23"/>
    </row>
    <row r="224">
      <c r="B224" s="23"/>
    </row>
    <row r="225">
      <c r="B225" s="23"/>
    </row>
    <row r="226">
      <c r="B226" s="23"/>
    </row>
    <row r="227">
      <c r="B227" s="23"/>
    </row>
    <row r="228">
      <c r="B228" s="23"/>
    </row>
    <row r="229">
      <c r="B229" s="23"/>
    </row>
    <row r="230">
      <c r="B230" s="23"/>
    </row>
    <row r="231">
      <c r="B231" s="23"/>
    </row>
    <row r="232">
      <c r="B232" s="23"/>
    </row>
    <row r="233">
      <c r="B233" s="23"/>
    </row>
    <row r="234">
      <c r="B234" s="23"/>
    </row>
    <row r="235">
      <c r="B235" s="23"/>
    </row>
    <row r="236">
      <c r="B236" s="23"/>
    </row>
    <row r="237">
      <c r="B237" s="23"/>
    </row>
    <row r="238">
      <c r="B238" s="23"/>
    </row>
    <row r="239">
      <c r="B239" s="23"/>
    </row>
    <row r="240">
      <c r="B240" s="23"/>
    </row>
    <row r="241">
      <c r="B241" s="23"/>
    </row>
    <row r="242">
      <c r="B242" s="23"/>
    </row>
    <row r="243">
      <c r="B243" s="23"/>
    </row>
    <row r="244">
      <c r="B244" s="23"/>
    </row>
    <row r="245">
      <c r="B245" s="23"/>
    </row>
    <row r="246">
      <c r="B246" s="23"/>
    </row>
    <row r="247">
      <c r="B247" s="23"/>
    </row>
    <row r="248">
      <c r="B248" s="23"/>
    </row>
    <row r="249">
      <c r="B249" s="23"/>
    </row>
    <row r="250">
      <c r="B250" s="23"/>
    </row>
    <row r="251">
      <c r="B251" s="23"/>
    </row>
    <row r="252">
      <c r="B252" s="23"/>
    </row>
    <row r="253">
      <c r="B253" s="23"/>
    </row>
    <row r="254">
      <c r="B254" s="23"/>
    </row>
    <row r="255">
      <c r="B255" s="23"/>
    </row>
    <row r="256">
      <c r="B256" s="23"/>
    </row>
    <row r="257">
      <c r="B257" s="23"/>
    </row>
    <row r="258">
      <c r="B258" s="23"/>
    </row>
    <row r="259">
      <c r="B259" s="23"/>
    </row>
    <row r="260">
      <c r="B260" s="23"/>
    </row>
    <row r="261">
      <c r="B261" s="23"/>
    </row>
    <row r="262">
      <c r="B262" s="23"/>
    </row>
    <row r="263">
      <c r="B263" s="23"/>
    </row>
    <row r="264">
      <c r="B264" s="23"/>
    </row>
    <row r="265">
      <c r="B265" s="23"/>
    </row>
    <row r="266">
      <c r="B266" s="23"/>
    </row>
    <row r="267">
      <c r="B267" s="23"/>
    </row>
    <row r="268">
      <c r="B268" s="23"/>
    </row>
    <row r="269">
      <c r="B269" s="23"/>
    </row>
    <row r="270">
      <c r="B270" s="23"/>
    </row>
    <row r="271">
      <c r="B271" s="23"/>
    </row>
    <row r="272">
      <c r="B272" s="23"/>
    </row>
    <row r="273">
      <c r="B273" s="23"/>
    </row>
    <row r="274">
      <c r="B274" s="23"/>
    </row>
    <row r="275">
      <c r="B275" s="23"/>
    </row>
    <row r="276">
      <c r="B276" s="23"/>
    </row>
    <row r="277">
      <c r="B277" s="23"/>
    </row>
    <row r="278">
      <c r="B278" s="23"/>
    </row>
    <row r="279">
      <c r="B279" s="23"/>
    </row>
    <row r="280">
      <c r="B280" s="23"/>
    </row>
    <row r="281">
      <c r="B281" s="23"/>
    </row>
    <row r="282">
      <c r="B282" s="23"/>
    </row>
    <row r="283">
      <c r="B283" s="23"/>
    </row>
    <row r="284">
      <c r="B284" s="23"/>
    </row>
    <row r="285">
      <c r="B285" s="23"/>
    </row>
    <row r="286">
      <c r="B286" s="23"/>
    </row>
    <row r="287">
      <c r="B287" s="23"/>
    </row>
    <row r="288">
      <c r="B288" s="23"/>
    </row>
    <row r="289">
      <c r="B289" s="23"/>
    </row>
    <row r="290">
      <c r="B290" s="23"/>
    </row>
    <row r="291">
      <c r="B291" s="23"/>
    </row>
    <row r="292">
      <c r="B292" s="23"/>
    </row>
    <row r="293">
      <c r="B293" s="23"/>
    </row>
    <row r="294">
      <c r="B294" s="23"/>
    </row>
    <row r="295">
      <c r="B295" s="23"/>
    </row>
    <row r="296">
      <c r="B296" s="23"/>
    </row>
    <row r="297">
      <c r="B297" s="23"/>
    </row>
    <row r="298">
      <c r="B298" s="23"/>
    </row>
    <row r="299">
      <c r="B299" s="23"/>
    </row>
    <row r="300">
      <c r="B300" s="23"/>
    </row>
    <row r="301">
      <c r="B301" s="23"/>
    </row>
    <row r="302">
      <c r="B302" s="23"/>
    </row>
    <row r="303">
      <c r="B303" s="23"/>
    </row>
    <row r="304">
      <c r="B304" s="23"/>
    </row>
    <row r="305">
      <c r="B305" s="23"/>
    </row>
    <row r="306">
      <c r="B306" s="23"/>
    </row>
    <row r="307">
      <c r="B307" s="23"/>
    </row>
    <row r="308">
      <c r="B308" s="23"/>
    </row>
    <row r="309">
      <c r="B309" s="23"/>
    </row>
    <row r="310">
      <c r="B310" s="23"/>
    </row>
    <row r="311">
      <c r="B311" s="23"/>
    </row>
    <row r="312">
      <c r="B312" s="23"/>
    </row>
    <row r="313">
      <c r="B313" s="23"/>
    </row>
    <row r="314">
      <c r="B314" s="23"/>
    </row>
    <row r="315">
      <c r="B315" s="23"/>
    </row>
    <row r="316">
      <c r="B316" s="23"/>
    </row>
    <row r="317">
      <c r="B317" s="23"/>
    </row>
    <row r="318">
      <c r="B318" s="23"/>
    </row>
    <row r="319">
      <c r="B319" s="23"/>
    </row>
    <row r="320">
      <c r="B320" s="23"/>
    </row>
    <row r="321">
      <c r="B321" s="23"/>
    </row>
    <row r="322">
      <c r="B322" s="23"/>
    </row>
    <row r="323">
      <c r="B323" s="23"/>
    </row>
    <row r="324">
      <c r="B324" s="23"/>
    </row>
    <row r="325">
      <c r="B325" s="23"/>
    </row>
    <row r="326">
      <c r="B326" s="23"/>
    </row>
    <row r="327">
      <c r="B327" s="23"/>
    </row>
    <row r="328">
      <c r="B328" s="23"/>
    </row>
    <row r="329">
      <c r="B329" s="23"/>
    </row>
    <row r="330">
      <c r="B330" s="23"/>
    </row>
    <row r="331">
      <c r="B331" s="23"/>
    </row>
    <row r="332">
      <c r="B332" s="23"/>
    </row>
    <row r="333">
      <c r="B333" s="23"/>
    </row>
    <row r="334">
      <c r="B334" s="23"/>
    </row>
    <row r="335">
      <c r="B335" s="23"/>
    </row>
    <row r="336">
      <c r="B336" s="23"/>
    </row>
    <row r="337">
      <c r="B337" s="23"/>
    </row>
    <row r="338">
      <c r="B338" s="23"/>
    </row>
    <row r="339">
      <c r="B339" s="23"/>
    </row>
    <row r="340">
      <c r="B340" s="23"/>
    </row>
    <row r="341">
      <c r="B341" s="23"/>
    </row>
    <row r="342">
      <c r="B342" s="23"/>
    </row>
    <row r="343">
      <c r="B343" s="23"/>
    </row>
    <row r="344">
      <c r="B344" s="23"/>
    </row>
    <row r="345">
      <c r="B345" s="23"/>
    </row>
    <row r="346">
      <c r="B346" s="23"/>
    </row>
    <row r="347">
      <c r="B347" s="23"/>
    </row>
    <row r="348">
      <c r="B348" s="23"/>
    </row>
    <row r="349">
      <c r="B349" s="23"/>
    </row>
    <row r="350">
      <c r="B350" s="23"/>
    </row>
    <row r="351">
      <c r="B351" s="23"/>
    </row>
    <row r="352">
      <c r="B352" s="23"/>
    </row>
    <row r="353">
      <c r="B353" s="23"/>
    </row>
    <row r="354">
      <c r="B354" s="23"/>
    </row>
    <row r="355">
      <c r="B355" s="23"/>
    </row>
    <row r="356">
      <c r="B356" s="23"/>
    </row>
    <row r="357">
      <c r="B357" s="23"/>
    </row>
    <row r="358">
      <c r="B358" s="23"/>
    </row>
    <row r="359">
      <c r="B359" s="23"/>
    </row>
    <row r="360">
      <c r="B360" s="23"/>
    </row>
    <row r="361">
      <c r="B361" s="23"/>
    </row>
    <row r="362">
      <c r="B362" s="23"/>
    </row>
    <row r="363">
      <c r="B363" s="23"/>
    </row>
    <row r="364">
      <c r="B364" s="23"/>
    </row>
    <row r="365">
      <c r="B365" s="23"/>
    </row>
    <row r="366">
      <c r="B366" s="23"/>
    </row>
    <row r="367">
      <c r="B367" s="23"/>
    </row>
    <row r="368">
      <c r="B368" s="23"/>
    </row>
    <row r="369">
      <c r="B369" s="23"/>
    </row>
    <row r="370">
      <c r="B370" s="23"/>
    </row>
    <row r="371">
      <c r="B371" s="23"/>
    </row>
    <row r="372">
      <c r="B372" s="23"/>
    </row>
    <row r="373">
      <c r="B373" s="23"/>
    </row>
    <row r="374">
      <c r="B374" s="23"/>
    </row>
    <row r="375">
      <c r="B375" s="23"/>
    </row>
    <row r="376">
      <c r="B376" s="23"/>
    </row>
    <row r="377">
      <c r="B377" s="23"/>
    </row>
    <row r="378">
      <c r="B378" s="23"/>
    </row>
    <row r="379">
      <c r="B379" s="23"/>
    </row>
    <row r="380">
      <c r="B380" s="23"/>
    </row>
    <row r="381">
      <c r="B381" s="23"/>
    </row>
    <row r="382">
      <c r="B382" s="23"/>
    </row>
    <row r="383">
      <c r="B383" s="23"/>
    </row>
    <row r="384">
      <c r="B384" s="23"/>
    </row>
    <row r="385">
      <c r="B385" s="23"/>
    </row>
    <row r="386">
      <c r="B386" s="23"/>
    </row>
    <row r="387">
      <c r="B387" s="23"/>
    </row>
    <row r="388">
      <c r="B388" s="23"/>
    </row>
    <row r="389">
      <c r="B389" s="23"/>
    </row>
    <row r="390">
      <c r="B390" s="23"/>
    </row>
    <row r="391">
      <c r="B391" s="23"/>
    </row>
    <row r="392">
      <c r="B392" s="23"/>
    </row>
    <row r="393">
      <c r="B393" s="23"/>
    </row>
    <row r="394">
      <c r="B394" s="23"/>
    </row>
    <row r="395">
      <c r="B395" s="23"/>
    </row>
    <row r="396">
      <c r="B396" s="23"/>
    </row>
    <row r="397">
      <c r="B397" s="23"/>
    </row>
    <row r="398">
      <c r="B398" s="23"/>
    </row>
    <row r="399">
      <c r="B399" s="23"/>
    </row>
    <row r="400">
      <c r="B400" s="23"/>
    </row>
    <row r="401">
      <c r="B401" s="23"/>
    </row>
    <row r="402">
      <c r="B402" s="23"/>
    </row>
    <row r="403">
      <c r="B403" s="23"/>
    </row>
    <row r="404">
      <c r="B404" s="23"/>
    </row>
    <row r="405">
      <c r="B405" s="23"/>
    </row>
    <row r="406">
      <c r="B406" s="23"/>
    </row>
    <row r="407">
      <c r="B407" s="23"/>
    </row>
    <row r="408">
      <c r="B408" s="23"/>
    </row>
    <row r="409">
      <c r="B409" s="23"/>
    </row>
    <row r="410">
      <c r="B410" s="23"/>
    </row>
    <row r="411">
      <c r="B411" s="23"/>
    </row>
    <row r="412">
      <c r="B412" s="23"/>
    </row>
    <row r="413">
      <c r="B413" s="23"/>
    </row>
    <row r="414">
      <c r="B414" s="23"/>
    </row>
    <row r="415">
      <c r="B415" s="23"/>
    </row>
    <row r="416">
      <c r="B416" s="23"/>
    </row>
    <row r="417">
      <c r="B417" s="23"/>
    </row>
    <row r="418">
      <c r="B418" s="23"/>
    </row>
    <row r="419">
      <c r="B419" s="23"/>
    </row>
    <row r="420">
      <c r="B420" s="23"/>
    </row>
    <row r="421">
      <c r="B421" s="23"/>
    </row>
    <row r="422">
      <c r="B422" s="23"/>
    </row>
    <row r="423">
      <c r="B423" s="23"/>
    </row>
    <row r="424">
      <c r="B424" s="23"/>
    </row>
    <row r="425">
      <c r="B425" s="23"/>
    </row>
    <row r="426">
      <c r="B426" s="23"/>
    </row>
    <row r="427">
      <c r="B427" s="23"/>
    </row>
    <row r="428">
      <c r="B428" s="23"/>
    </row>
    <row r="429">
      <c r="B429" s="23"/>
    </row>
    <row r="430">
      <c r="B430" s="23"/>
    </row>
    <row r="431">
      <c r="B431" s="23"/>
    </row>
    <row r="432">
      <c r="B432" s="23"/>
    </row>
    <row r="433">
      <c r="B433" s="23"/>
    </row>
    <row r="434">
      <c r="B434" s="23"/>
    </row>
    <row r="435">
      <c r="B435" s="23"/>
    </row>
    <row r="436">
      <c r="B436" s="23"/>
    </row>
    <row r="437">
      <c r="B437" s="23"/>
    </row>
    <row r="438">
      <c r="B438" s="23"/>
    </row>
    <row r="439">
      <c r="B439" s="23"/>
    </row>
    <row r="440">
      <c r="B440" s="23"/>
    </row>
    <row r="441">
      <c r="B441" s="23"/>
    </row>
    <row r="442">
      <c r="B442" s="23"/>
    </row>
    <row r="443">
      <c r="B443" s="23"/>
    </row>
    <row r="444">
      <c r="B444" s="23"/>
    </row>
    <row r="445">
      <c r="B445" s="23"/>
    </row>
    <row r="446">
      <c r="B446" s="23"/>
    </row>
    <row r="447">
      <c r="B447" s="23"/>
    </row>
    <row r="448">
      <c r="B448" s="23"/>
    </row>
    <row r="449">
      <c r="B449" s="23"/>
    </row>
    <row r="450">
      <c r="B450" s="23"/>
    </row>
    <row r="451">
      <c r="B451" s="23"/>
    </row>
    <row r="452">
      <c r="B452" s="23"/>
    </row>
    <row r="453">
      <c r="B453" s="23"/>
    </row>
    <row r="454">
      <c r="B454" s="23"/>
    </row>
    <row r="455">
      <c r="B455" s="23"/>
    </row>
    <row r="456">
      <c r="B456" s="23"/>
    </row>
    <row r="457">
      <c r="B457" s="23"/>
    </row>
    <row r="458">
      <c r="B458" s="23"/>
    </row>
    <row r="459">
      <c r="B459" s="23"/>
    </row>
    <row r="460">
      <c r="B460" s="23"/>
    </row>
    <row r="461">
      <c r="B461" s="23"/>
    </row>
    <row r="462">
      <c r="B462" s="23"/>
    </row>
    <row r="463">
      <c r="B463" s="23"/>
    </row>
    <row r="464">
      <c r="B464" s="23"/>
    </row>
    <row r="465">
      <c r="B465" s="23"/>
    </row>
    <row r="466">
      <c r="B466" s="23"/>
    </row>
    <row r="467">
      <c r="B467" s="23"/>
    </row>
    <row r="468">
      <c r="B468" s="23"/>
    </row>
    <row r="469">
      <c r="B469" s="23"/>
    </row>
    <row r="470">
      <c r="B470" s="23"/>
    </row>
    <row r="471">
      <c r="B471" s="23"/>
    </row>
    <row r="472">
      <c r="B472" s="23"/>
    </row>
    <row r="473">
      <c r="B473" s="23"/>
    </row>
    <row r="474">
      <c r="B474" s="23"/>
    </row>
    <row r="475">
      <c r="B475" s="23"/>
    </row>
    <row r="476">
      <c r="B476" s="23"/>
    </row>
    <row r="477">
      <c r="B477" s="23"/>
    </row>
    <row r="478">
      <c r="B478" s="23"/>
    </row>
    <row r="479">
      <c r="B479" s="23"/>
    </row>
    <row r="480">
      <c r="B480" s="23"/>
    </row>
    <row r="481">
      <c r="B481" s="23"/>
    </row>
    <row r="482">
      <c r="B482" s="23"/>
    </row>
    <row r="483">
      <c r="B483" s="23"/>
    </row>
    <row r="484">
      <c r="B484" s="23"/>
    </row>
    <row r="485">
      <c r="B485" s="23"/>
    </row>
    <row r="486">
      <c r="B486" s="23"/>
    </row>
    <row r="487">
      <c r="B487" s="23"/>
    </row>
    <row r="488">
      <c r="B488" s="23"/>
    </row>
    <row r="489">
      <c r="B489" s="23"/>
    </row>
    <row r="490">
      <c r="B490" s="23"/>
    </row>
    <row r="491">
      <c r="B491" s="23"/>
    </row>
    <row r="492">
      <c r="B492" s="23"/>
    </row>
    <row r="493">
      <c r="B493" s="23"/>
    </row>
    <row r="494">
      <c r="B494" s="23"/>
    </row>
    <row r="495">
      <c r="B495" s="23"/>
    </row>
    <row r="496">
      <c r="B496" s="23"/>
    </row>
    <row r="497">
      <c r="B497" s="23"/>
    </row>
    <row r="498">
      <c r="B498" s="23"/>
    </row>
    <row r="499">
      <c r="B499" s="23"/>
    </row>
    <row r="500">
      <c r="B500" s="23"/>
    </row>
    <row r="501">
      <c r="B501" s="23"/>
    </row>
    <row r="502">
      <c r="B502" s="23"/>
    </row>
    <row r="503">
      <c r="B503" s="23"/>
    </row>
    <row r="504">
      <c r="B504" s="23"/>
    </row>
    <row r="505">
      <c r="B505" s="23"/>
    </row>
    <row r="506">
      <c r="B506" s="23"/>
    </row>
    <row r="507">
      <c r="B507" s="23"/>
    </row>
    <row r="508">
      <c r="B508" s="23"/>
    </row>
    <row r="509">
      <c r="B509" s="23"/>
    </row>
    <row r="510">
      <c r="B510" s="23"/>
    </row>
    <row r="511">
      <c r="B511" s="23"/>
    </row>
    <row r="512">
      <c r="B512" s="23"/>
    </row>
    <row r="513">
      <c r="B513" s="23"/>
    </row>
    <row r="514">
      <c r="B514" s="23"/>
    </row>
    <row r="515">
      <c r="B515" s="23"/>
    </row>
    <row r="516">
      <c r="B516" s="23"/>
    </row>
    <row r="517">
      <c r="B517" s="23"/>
    </row>
    <row r="518">
      <c r="B518" s="23"/>
    </row>
    <row r="519">
      <c r="B519" s="23"/>
    </row>
    <row r="520">
      <c r="B520" s="23"/>
    </row>
    <row r="521">
      <c r="B521" s="23"/>
    </row>
    <row r="522">
      <c r="B522" s="23"/>
    </row>
    <row r="523">
      <c r="B523" s="23"/>
    </row>
    <row r="524">
      <c r="B524" s="23"/>
    </row>
    <row r="525">
      <c r="B525" s="23"/>
    </row>
    <row r="526">
      <c r="B526" s="23"/>
    </row>
    <row r="527">
      <c r="B527" s="23"/>
    </row>
    <row r="528">
      <c r="B528" s="23"/>
    </row>
    <row r="529">
      <c r="B529" s="23"/>
    </row>
    <row r="530">
      <c r="B530" s="23"/>
    </row>
    <row r="531">
      <c r="B531" s="23"/>
    </row>
    <row r="532">
      <c r="B532" s="23"/>
    </row>
    <row r="533">
      <c r="B533" s="23"/>
    </row>
    <row r="534">
      <c r="B534" s="23"/>
    </row>
    <row r="535">
      <c r="B535" s="23"/>
    </row>
    <row r="536">
      <c r="B536" s="23"/>
    </row>
    <row r="537">
      <c r="B537" s="23"/>
    </row>
    <row r="538">
      <c r="B538" s="23"/>
    </row>
    <row r="539">
      <c r="B539" s="23"/>
    </row>
    <row r="540">
      <c r="B540" s="23"/>
    </row>
    <row r="541">
      <c r="B541" s="23"/>
    </row>
    <row r="542">
      <c r="B542" s="23"/>
    </row>
    <row r="543">
      <c r="B543" s="23"/>
    </row>
    <row r="544">
      <c r="B544" s="23"/>
    </row>
    <row r="545">
      <c r="B545" s="23"/>
    </row>
    <row r="546">
      <c r="B546" s="23"/>
    </row>
    <row r="547">
      <c r="B547" s="23"/>
    </row>
    <row r="548">
      <c r="B548" s="23"/>
    </row>
    <row r="549">
      <c r="B549" s="23"/>
    </row>
    <row r="550">
      <c r="B550" s="23"/>
    </row>
    <row r="551">
      <c r="B551" s="23"/>
    </row>
    <row r="552">
      <c r="B552" s="23"/>
    </row>
    <row r="553">
      <c r="B553" s="23"/>
    </row>
    <row r="554">
      <c r="B554" s="23"/>
    </row>
    <row r="555">
      <c r="B555" s="23"/>
    </row>
    <row r="556">
      <c r="B556" s="23"/>
    </row>
    <row r="557">
      <c r="B557" s="23"/>
    </row>
    <row r="558">
      <c r="B558" s="23"/>
    </row>
    <row r="559">
      <c r="B559" s="23"/>
    </row>
    <row r="560">
      <c r="B560" s="23"/>
    </row>
    <row r="561">
      <c r="B561" s="23"/>
    </row>
    <row r="562">
      <c r="B562" s="23"/>
    </row>
    <row r="563">
      <c r="B563" s="23"/>
    </row>
    <row r="564">
      <c r="B564" s="23"/>
    </row>
    <row r="565">
      <c r="B565" s="23"/>
    </row>
    <row r="566">
      <c r="B566" s="23"/>
    </row>
    <row r="567">
      <c r="B567" s="23"/>
    </row>
    <row r="568">
      <c r="B568" s="23"/>
    </row>
    <row r="569">
      <c r="B569" s="23"/>
    </row>
    <row r="570">
      <c r="B570" s="23"/>
    </row>
    <row r="571">
      <c r="B571" s="23"/>
    </row>
    <row r="572">
      <c r="B572" s="23"/>
    </row>
    <row r="573">
      <c r="B573" s="23"/>
    </row>
    <row r="574">
      <c r="B574" s="23"/>
    </row>
    <row r="575">
      <c r="B575" s="23"/>
    </row>
    <row r="576">
      <c r="B576" s="23"/>
    </row>
    <row r="577">
      <c r="B577" s="23"/>
    </row>
    <row r="578">
      <c r="B578" s="23"/>
    </row>
    <row r="579">
      <c r="B579" s="23"/>
    </row>
    <row r="580">
      <c r="B580" s="23"/>
    </row>
    <row r="581">
      <c r="B581" s="23"/>
    </row>
    <row r="582">
      <c r="B582" s="23"/>
    </row>
    <row r="583">
      <c r="B583" s="23"/>
    </row>
    <row r="584">
      <c r="B584" s="23"/>
    </row>
    <row r="585">
      <c r="B585" s="23"/>
    </row>
    <row r="586">
      <c r="B586" s="23"/>
    </row>
    <row r="587">
      <c r="B587" s="23"/>
    </row>
    <row r="588">
      <c r="B588" s="23"/>
    </row>
    <row r="589">
      <c r="B589" s="23"/>
    </row>
    <row r="590">
      <c r="B590" s="23"/>
    </row>
    <row r="591">
      <c r="B591" s="23"/>
    </row>
    <row r="592">
      <c r="B592" s="23"/>
    </row>
    <row r="593">
      <c r="B593" s="23"/>
    </row>
    <row r="594">
      <c r="B594" s="23"/>
    </row>
    <row r="595">
      <c r="B595" s="23"/>
    </row>
    <row r="596">
      <c r="B596" s="23"/>
    </row>
    <row r="597">
      <c r="B597" s="23"/>
    </row>
    <row r="598">
      <c r="B598" s="23"/>
    </row>
    <row r="599">
      <c r="B599" s="23"/>
    </row>
    <row r="600">
      <c r="B600" s="23"/>
    </row>
    <row r="601">
      <c r="B601" s="23"/>
    </row>
    <row r="602">
      <c r="B602" s="23"/>
    </row>
    <row r="603">
      <c r="B603" s="23"/>
    </row>
    <row r="604">
      <c r="B604" s="23"/>
    </row>
    <row r="605">
      <c r="B605" s="23"/>
    </row>
    <row r="606">
      <c r="B606" s="23"/>
    </row>
    <row r="607">
      <c r="B607" s="23"/>
    </row>
    <row r="608">
      <c r="B608" s="23"/>
    </row>
    <row r="609">
      <c r="B609" s="23"/>
    </row>
    <row r="610">
      <c r="B610" s="23"/>
    </row>
    <row r="611">
      <c r="B611" s="23"/>
    </row>
    <row r="612">
      <c r="B612" s="23"/>
    </row>
    <row r="613">
      <c r="B613" s="23"/>
    </row>
    <row r="614">
      <c r="B614" s="23"/>
    </row>
    <row r="615">
      <c r="B615" s="23"/>
    </row>
    <row r="616">
      <c r="B616" s="23"/>
    </row>
    <row r="617">
      <c r="B617" s="23"/>
    </row>
    <row r="618">
      <c r="B618" s="23"/>
    </row>
    <row r="619">
      <c r="B619" s="23"/>
    </row>
    <row r="620">
      <c r="B620" s="23"/>
    </row>
    <row r="621">
      <c r="B621" s="23"/>
    </row>
    <row r="622">
      <c r="B622" s="23"/>
    </row>
    <row r="623">
      <c r="B623" s="23"/>
    </row>
    <row r="624">
      <c r="B624" s="23"/>
    </row>
    <row r="625">
      <c r="B625" s="23"/>
    </row>
    <row r="626">
      <c r="B626" s="23"/>
    </row>
    <row r="627">
      <c r="B627" s="23"/>
    </row>
    <row r="628">
      <c r="B628" s="23"/>
    </row>
    <row r="629">
      <c r="B629" s="23"/>
    </row>
    <row r="630">
      <c r="B630" s="23"/>
    </row>
    <row r="631">
      <c r="B631" s="23"/>
    </row>
    <row r="632">
      <c r="B632" s="23"/>
    </row>
    <row r="633">
      <c r="B633" s="23"/>
    </row>
    <row r="634">
      <c r="B634" s="23"/>
    </row>
    <row r="635">
      <c r="B635" s="23"/>
    </row>
    <row r="636">
      <c r="B636" s="23"/>
    </row>
    <row r="637">
      <c r="B637" s="23"/>
    </row>
    <row r="638">
      <c r="B638" s="23"/>
    </row>
    <row r="639">
      <c r="B639" s="23"/>
    </row>
    <row r="640">
      <c r="B640" s="23"/>
    </row>
    <row r="641">
      <c r="B641" s="23"/>
    </row>
    <row r="642">
      <c r="B642" s="23"/>
    </row>
    <row r="643">
      <c r="B643" s="23"/>
    </row>
    <row r="644">
      <c r="B644" s="23"/>
    </row>
    <row r="645">
      <c r="B645" s="23"/>
    </row>
  </sheetData>
  <dataValidations>
    <dataValidation type="custom" allowBlank="1" showDropDown="1" sqref="B2:B202">
      <formula1>OR(NOT(ISERROR(DATEVALUE(B2))), AND(ISNUMBER(B2), LEFT(CELL("format", B2))="D"))</formula1>
    </dataValidation>
    <dataValidation type="custom" allowBlank="1" showDropDown="1" sqref="C2:C202">
      <formula1>AND(ISNUMBER(C2),(NOT(OR(NOT(ISERROR(DATEVALUE(C2))), AND(ISNUMBER(C2), LEFT(CELL("format", C2))="D")))))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6.14"/>
    <col customWidth="1" min="3" max="3" width="17.43"/>
    <col customWidth="1" min="4" max="4" width="25.14"/>
    <col customWidth="1" min="5" max="5" width="22.29"/>
    <col customWidth="1" min="6" max="6" width="12.0"/>
    <col customWidth="1" min="7" max="7" width="13.71"/>
    <col customWidth="1" min="8" max="8" width="13.57"/>
    <col customWidth="1" min="9" max="9" width="14.71"/>
    <col customWidth="1" min="10" max="10" width="19.57"/>
    <col customWidth="1" min="11" max="11" width="14.86"/>
    <col customWidth="1" min="12" max="12" width="19.86"/>
    <col customWidth="1" min="13" max="13" width="14.14"/>
    <col customWidth="1" min="14" max="14" width="14.43"/>
    <col customWidth="1" min="15" max="15" width="11.71"/>
  </cols>
  <sheetData>
    <row r="1">
      <c r="A1" s="24"/>
      <c r="B1" s="25"/>
      <c r="C1" s="26" t="s">
        <v>59</v>
      </c>
      <c r="D1" s="27">
        <v>45710.0</v>
      </c>
      <c r="E1" s="25"/>
      <c r="F1" s="25"/>
      <c r="G1" s="25"/>
      <c r="H1" s="25"/>
      <c r="I1" s="25"/>
      <c r="J1" s="24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</row>
    <row r="2" ht="22.5" customHeight="1">
      <c r="A2" s="28" t="s">
        <v>60</v>
      </c>
      <c r="B2" s="29" t="s">
        <v>61</v>
      </c>
      <c r="C2" s="30" t="s">
        <v>49</v>
      </c>
      <c r="D2" s="31" t="s">
        <v>62</v>
      </c>
      <c r="E2" s="29" t="s">
        <v>63</v>
      </c>
      <c r="F2" s="31" t="s">
        <v>64</v>
      </c>
      <c r="G2" s="32" t="s">
        <v>65</v>
      </c>
      <c r="H2" s="32" t="s">
        <v>66</v>
      </c>
      <c r="I2" s="32" t="s">
        <v>67</v>
      </c>
      <c r="J2" s="33" t="s">
        <v>68</v>
      </c>
      <c r="K2" s="33" t="s">
        <v>69</v>
      </c>
      <c r="L2" s="34" t="s">
        <v>70</v>
      </c>
      <c r="M2" s="33" t="s">
        <v>71</v>
      </c>
      <c r="N2" s="33" t="s">
        <v>72</v>
      </c>
      <c r="O2" s="33" t="s">
        <v>73</v>
      </c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</row>
    <row r="3" ht="22.5" customHeight="1">
      <c r="A3" s="29" t="b">
        <v>1</v>
      </c>
      <c r="B3" s="31" t="s">
        <v>41</v>
      </c>
      <c r="C3" s="35">
        <v>1859.79</v>
      </c>
      <c r="D3" s="36">
        <f>48.47*2</f>
        <v>96.94</v>
      </c>
      <c r="E3" s="37" t="s">
        <v>41</v>
      </c>
      <c r="F3" s="19"/>
      <c r="G3" s="38">
        <v>80.0</v>
      </c>
      <c r="H3" s="39">
        <v>48.47</v>
      </c>
      <c r="I3" s="39">
        <v>2107.35</v>
      </c>
      <c r="J3" s="40" t="s">
        <v>74</v>
      </c>
      <c r="K3" s="41">
        <f t="shared" ref="K3:K5" si="1">IF(J3="Bi-Weekly", DATEDIF(M3, EDATE($D$1, G3/2), "M") / 12, IF(J3="Monthly", DATEDIF(M3, EDATE($D$1, G3), "M") / 12, "Invalid Frequency"))</f>
        <v>4.583333333</v>
      </c>
      <c r="L3" s="42">
        <v>1859.79</v>
      </c>
      <c r="M3" s="43">
        <v>45229.0</v>
      </c>
      <c r="N3" s="43">
        <f t="shared" ref="N3:N5" si="2">EDATE(M3, K3 * 12)</f>
        <v>46903</v>
      </c>
      <c r="O3" s="44">
        <v>0.273</v>
      </c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</row>
    <row r="4" ht="22.5" customHeight="1">
      <c r="A4" s="29" t="b">
        <v>1</v>
      </c>
      <c r="B4" s="45" t="s">
        <v>42</v>
      </c>
      <c r="C4" s="46">
        <v>4193.08</v>
      </c>
      <c r="D4" s="36">
        <f>86.95*2</f>
        <v>173.9</v>
      </c>
      <c r="E4" s="47" t="s">
        <v>42</v>
      </c>
      <c r="F4" s="48"/>
      <c r="G4" s="49">
        <v>63.0</v>
      </c>
      <c r="H4" s="50">
        <v>86.95</v>
      </c>
      <c r="I4" s="50">
        <v>6186.15</v>
      </c>
      <c r="J4" s="51" t="s">
        <v>74</v>
      </c>
      <c r="K4" s="41">
        <f t="shared" si="1"/>
        <v>4.916666667</v>
      </c>
      <c r="L4" s="42">
        <v>4193.08</v>
      </c>
      <c r="M4" s="43">
        <v>44839.0</v>
      </c>
      <c r="N4" s="43">
        <f t="shared" si="2"/>
        <v>46635</v>
      </c>
      <c r="O4" s="44">
        <v>0.254417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</row>
    <row r="5" ht="22.5" customHeight="1">
      <c r="A5" s="52" t="b">
        <v>0</v>
      </c>
      <c r="B5" s="53" t="s">
        <v>75</v>
      </c>
      <c r="C5" s="54">
        <v>24494.11</v>
      </c>
      <c r="D5" s="39">
        <v>471.27</v>
      </c>
      <c r="E5" s="55" t="s">
        <v>76</v>
      </c>
      <c r="F5" s="56"/>
      <c r="G5" s="38">
        <v>67.0</v>
      </c>
      <c r="H5" s="39">
        <v>471.27</v>
      </c>
      <c r="I5" s="39">
        <v>26622.13</v>
      </c>
      <c r="J5" s="40" t="s">
        <v>77</v>
      </c>
      <c r="K5" s="41">
        <f t="shared" si="1"/>
        <v>6.083333333</v>
      </c>
      <c r="L5" s="42">
        <v>24494.11</v>
      </c>
      <c r="M5" s="43">
        <v>45513.0</v>
      </c>
      <c r="N5" s="43">
        <f t="shared" si="2"/>
        <v>47735</v>
      </c>
      <c r="O5" s="44">
        <v>0.0799</v>
      </c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</row>
    <row r="6" ht="22.5" customHeight="1">
      <c r="A6" s="52" t="b">
        <v>0</v>
      </c>
      <c r="B6" s="31" t="s">
        <v>78</v>
      </c>
      <c r="C6" s="35">
        <v>774.82</v>
      </c>
      <c r="D6" s="57">
        <v>100.0</v>
      </c>
      <c r="E6" s="58" t="s">
        <v>29</v>
      </c>
      <c r="F6" s="59"/>
      <c r="G6" s="38"/>
      <c r="H6" s="39"/>
      <c r="I6" s="39"/>
      <c r="J6" s="40" t="s">
        <v>77</v>
      </c>
      <c r="K6" s="41"/>
      <c r="L6" s="42"/>
      <c r="M6" s="43"/>
      <c r="N6" s="43"/>
      <c r="O6" s="44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</row>
    <row r="7" ht="22.5" customHeight="1">
      <c r="A7" s="52" t="b">
        <v>1</v>
      </c>
      <c r="B7" s="45" t="s">
        <v>79</v>
      </c>
      <c r="C7" s="46">
        <v>2548.82</v>
      </c>
      <c r="D7" s="57">
        <v>200.0</v>
      </c>
      <c r="E7" s="47" t="s">
        <v>28</v>
      </c>
      <c r="F7" s="48"/>
      <c r="G7" s="60"/>
      <c r="H7" s="61"/>
      <c r="I7" s="61"/>
      <c r="J7" s="40" t="s">
        <v>77</v>
      </c>
      <c r="K7" s="41"/>
      <c r="L7" s="42"/>
      <c r="M7" s="43"/>
      <c r="N7" s="43"/>
      <c r="O7" s="44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</row>
    <row r="8" ht="22.5" customHeight="1">
      <c r="A8" s="52" t="b">
        <v>0</v>
      </c>
      <c r="B8" s="45" t="s">
        <v>80</v>
      </c>
      <c r="C8" s="46">
        <v>369.31</v>
      </c>
      <c r="D8" s="57">
        <v>194.7</v>
      </c>
      <c r="E8" s="47" t="s">
        <v>81</v>
      </c>
      <c r="F8" s="48"/>
      <c r="G8" s="60"/>
      <c r="H8" s="61"/>
      <c r="I8" s="61"/>
      <c r="J8" s="40" t="s">
        <v>77</v>
      </c>
      <c r="K8" s="41"/>
      <c r="L8" s="42"/>
      <c r="M8" s="43"/>
      <c r="N8" s="43"/>
      <c r="O8" s="44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</row>
    <row r="9" ht="22.5" customHeight="1">
      <c r="A9" s="29" t="b">
        <v>0</v>
      </c>
      <c r="B9" s="31" t="s">
        <v>82</v>
      </c>
      <c r="C9" s="35">
        <v>1054.0</v>
      </c>
      <c r="D9" s="57">
        <v>194.7</v>
      </c>
      <c r="E9" s="58" t="s">
        <v>83</v>
      </c>
      <c r="F9" s="59"/>
      <c r="G9" s="38"/>
      <c r="H9" s="39"/>
      <c r="I9" s="39"/>
      <c r="J9" s="40" t="s">
        <v>77</v>
      </c>
      <c r="K9" s="41"/>
      <c r="L9" s="42"/>
      <c r="M9" s="43"/>
      <c r="N9" s="43"/>
      <c r="O9" s="44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</row>
    <row r="10" ht="22.5" customHeight="1">
      <c r="A10" s="29" t="b">
        <v>0</v>
      </c>
      <c r="B10" s="31" t="s">
        <v>84</v>
      </c>
      <c r="C10" s="35">
        <f>138.67-6.3</f>
        <v>132.37</v>
      </c>
      <c r="D10" s="57">
        <v>0.0</v>
      </c>
      <c r="E10" s="58" t="s">
        <v>85</v>
      </c>
      <c r="F10" s="59"/>
      <c r="G10" s="38"/>
      <c r="H10" s="39"/>
      <c r="I10" s="39"/>
      <c r="J10" s="40" t="s">
        <v>77</v>
      </c>
      <c r="K10" s="41"/>
      <c r="L10" s="42"/>
      <c r="M10" s="43"/>
      <c r="N10" s="43"/>
      <c r="O10" s="44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</row>
    <row r="11" ht="22.5" customHeight="1">
      <c r="A11" s="29" t="b">
        <v>0</v>
      </c>
      <c r="B11" s="31" t="s">
        <v>86</v>
      </c>
      <c r="C11" s="35">
        <f>242.2-11.01</f>
        <v>231.19</v>
      </c>
      <c r="D11" s="57">
        <v>0.0</v>
      </c>
      <c r="E11" s="58" t="s">
        <v>87</v>
      </c>
      <c r="F11" s="59"/>
      <c r="G11" s="38"/>
      <c r="H11" s="39"/>
      <c r="I11" s="39"/>
      <c r="J11" s="40" t="s">
        <v>77</v>
      </c>
      <c r="K11" s="41"/>
      <c r="L11" s="42"/>
      <c r="M11" s="43"/>
      <c r="N11" s="43"/>
      <c r="O11" s="44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</row>
    <row r="12" ht="22.5" customHeight="1">
      <c r="A12" s="29" t="b">
        <v>0</v>
      </c>
      <c r="B12" s="31" t="s">
        <v>88</v>
      </c>
      <c r="C12" s="35">
        <f>566.65-23.61-23.61</f>
        <v>519.43</v>
      </c>
      <c r="D12" s="57">
        <v>0.0</v>
      </c>
      <c r="E12" s="58" t="s">
        <v>89</v>
      </c>
      <c r="F12" s="59"/>
      <c r="G12" s="38"/>
      <c r="H12" s="39"/>
      <c r="I12" s="39"/>
      <c r="J12" s="40" t="s">
        <v>77</v>
      </c>
      <c r="K12" s="41"/>
      <c r="L12" s="42"/>
      <c r="M12" s="43"/>
      <c r="N12" s="43"/>
      <c r="O12" s="44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</row>
    <row r="13" ht="22.5" customHeight="1">
      <c r="A13" s="29" t="b">
        <v>0</v>
      </c>
      <c r="B13" s="31" t="s">
        <v>90</v>
      </c>
      <c r="C13" s="35">
        <f>1129.34-47.06-47.06</f>
        <v>1035.22</v>
      </c>
      <c r="D13" s="57">
        <v>0.0</v>
      </c>
      <c r="E13" s="58" t="s">
        <v>91</v>
      </c>
      <c r="F13" s="59"/>
      <c r="G13" s="38"/>
      <c r="H13" s="39"/>
      <c r="I13" s="39"/>
      <c r="J13" s="40" t="s">
        <v>77</v>
      </c>
      <c r="K13" s="41"/>
      <c r="L13" s="42"/>
      <c r="M13" s="43"/>
      <c r="N13" s="43"/>
      <c r="O13" s="44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</row>
    <row r="14" ht="22.5" customHeight="1">
      <c r="A14" s="29" t="b">
        <v>0</v>
      </c>
      <c r="B14" s="31" t="s">
        <v>92</v>
      </c>
      <c r="C14" s="35">
        <f>1136.36-47.37-47.37</f>
        <v>1041.62</v>
      </c>
      <c r="D14" s="57">
        <v>0.0</v>
      </c>
      <c r="E14" s="58" t="s">
        <v>93</v>
      </c>
      <c r="F14" s="59"/>
      <c r="G14" s="38"/>
      <c r="H14" s="39"/>
      <c r="I14" s="39"/>
      <c r="J14" s="40" t="s">
        <v>77</v>
      </c>
      <c r="K14" s="41"/>
      <c r="L14" s="42"/>
      <c r="M14" s="43"/>
      <c r="N14" s="43"/>
      <c r="O14" s="44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</row>
    <row r="15" ht="22.5" customHeight="1">
      <c r="A15" s="29" t="b">
        <v>0</v>
      </c>
      <c r="B15" s="31" t="s">
        <v>94</v>
      </c>
      <c r="C15" s="35">
        <v>515.0</v>
      </c>
      <c r="D15" s="57">
        <v>0.0</v>
      </c>
      <c r="E15" s="58" t="s">
        <v>95</v>
      </c>
      <c r="F15" s="62">
        <v>1.2634667E7</v>
      </c>
      <c r="G15" s="38"/>
      <c r="H15" s="39"/>
      <c r="I15" s="39"/>
      <c r="J15" s="40" t="s">
        <v>77</v>
      </c>
      <c r="K15" s="41"/>
      <c r="L15" s="42"/>
      <c r="M15" s="43"/>
      <c r="N15" s="43"/>
      <c r="O15" s="44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</row>
    <row r="16" ht="22.5" customHeight="1">
      <c r="A16" s="29" t="b">
        <v>0</v>
      </c>
      <c r="B16" s="31" t="s">
        <v>96</v>
      </c>
      <c r="C16" s="35">
        <v>1910.0</v>
      </c>
      <c r="D16" s="57">
        <v>0.0</v>
      </c>
      <c r="E16" s="63" t="s">
        <v>97</v>
      </c>
      <c r="F16" s="62">
        <v>1.1946574E7</v>
      </c>
      <c r="G16" s="38"/>
      <c r="H16" s="39"/>
      <c r="I16" s="39"/>
      <c r="J16" s="40" t="s">
        <v>77</v>
      </c>
      <c r="K16" s="41"/>
      <c r="L16" s="42"/>
      <c r="M16" s="43"/>
      <c r="N16" s="43"/>
      <c r="O16" s="44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</row>
    <row r="17" ht="22.5" customHeight="1">
      <c r="A17" s="29" t="b">
        <v>0</v>
      </c>
      <c r="B17" s="31" t="s">
        <v>98</v>
      </c>
      <c r="C17" s="35">
        <v>1085.49</v>
      </c>
      <c r="D17" s="57">
        <v>0.0</v>
      </c>
      <c r="E17" s="58" t="s">
        <v>99</v>
      </c>
      <c r="F17" s="62">
        <v>3.2602628E7</v>
      </c>
      <c r="G17" s="38"/>
      <c r="H17" s="39"/>
      <c r="I17" s="39"/>
      <c r="J17" s="40" t="s">
        <v>77</v>
      </c>
      <c r="K17" s="41"/>
      <c r="L17" s="42"/>
      <c r="M17" s="43"/>
      <c r="N17" s="43"/>
      <c r="O17" s="44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</row>
    <row r="18">
      <c r="A18" s="24"/>
      <c r="B18" s="64"/>
      <c r="C18" s="25"/>
      <c r="D18" s="25"/>
      <c r="E18" s="25"/>
      <c r="F18" s="25"/>
      <c r="G18" s="25"/>
      <c r="H18" s="25"/>
      <c r="I18" s="25"/>
      <c r="J18" s="24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</row>
    <row r="19">
      <c r="A19" s="24"/>
      <c r="B19" s="64"/>
      <c r="C19" s="65" t="s">
        <v>100</v>
      </c>
      <c r="D19" s="65" t="s">
        <v>101</v>
      </c>
      <c r="E19" s="25"/>
      <c r="F19" s="25"/>
      <c r="G19" s="25"/>
      <c r="H19" s="25"/>
      <c r="I19" s="25"/>
      <c r="J19" s="24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</row>
    <row r="20">
      <c r="A20" s="24"/>
      <c r="B20" s="64"/>
      <c r="C20" s="66">
        <f>IFERROR(__xludf.DUMMYFUNCTION("IF(COUNTIF(A3:A17, TRUE) = 0, 0, SUM(FILTER(C3:C17, A3:A17 = TRUE)))
"),8601.69)</f>
        <v>8601.69</v>
      </c>
      <c r="D20" s="67">
        <f>IFERROR(__xludf.DUMMYFUNCTION("IF(COUNTIF(A3:A17, TRUE) = 0, 0, SUM(FILTER(D3:D17, A3:A17 = TRUE)))
"),470.84000000000003)</f>
        <v>470.84</v>
      </c>
      <c r="E20" s="25"/>
      <c r="F20" s="25"/>
      <c r="G20" s="25"/>
      <c r="H20" s="25"/>
      <c r="I20" s="25"/>
      <c r="J20" s="24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</row>
    <row r="21">
      <c r="A21" s="24"/>
      <c r="B21" s="64"/>
      <c r="C21" s="66"/>
      <c r="D21" s="24"/>
      <c r="E21" s="25"/>
      <c r="F21" s="25"/>
      <c r="G21" s="25"/>
      <c r="H21" s="25"/>
      <c r="I21" s="25"/>
      <c r="J21" s="24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</row>
    <row r="22">
      <c r="A22" s="24"/>
      <c r="B22" s="64"/>
      <c r="C22" s="66"/>
      <c r="D22" s="24"/>
      <c r="E22" s="25"/>
      <c r="F22" s="25"/>
      <c r="G22" s="25"/>
      <c r="H22" s="25"/>
      <c r="I22" s="25"/>
      <c r="J22" s="24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</row>
    <row r="23">
      <c r="A23" s="24"/>
      <c r="B23" s="64"/>
      <c r="C23" s="66"/>
      <c r="D23" s="24"/>
      <c r="E23" s="25"/>
      <c r="F23" s="25"/>
      <c r="G23" s="25"/>
      <c r="H23" s="25"/>
      <c r="I23" s="25"/>
      <c r="J23" s="24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</row>
    <row r="24">
      <c r="A24" s="24"/>
      <c r="B24" s="64"/>
      <c r="C24" s="66"/>
      <c r="D24" s="24"/>
      <c r="E24" s="25"/>
      <c r="F24" s="25"/>
      <c r="G24" s="25"/>
      <c r="H24" s="25"/>
      <c r="I24" s="25"/>
      <c r="J24" s="24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</row>
    <row r="25">
      <c r="A25" s="68"/>
      <c r="B25" s="27"/>
      <c r="C25" s="66"/>
      <c r="D25" s="69"/>
      <c r="E25" s="70"/>
      <c r="F25" s="70"/>
      <c r="G25" s="70"/>
      <c r="H25" s="70"/>
      <c r="I25" s="70"/>
      <c r="J25" s="69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</row>
    <row r="26">
      <c r="A26" s="68"/>
      <c r="B26" s="27"/>
      <c r="C26" s="66"/>
      <c r="D26" s="69"/>
      <c r="E26" s="70"/>
      <c r="F26" s="70"/>
      <c r="G26" s="70"/>
      <c r="H26" s="70"/>
      <c r="I26" s="70"/>
      <c r="J26" s="69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</row>
    <row r="27">
      <c r="A27" s="68"/>
      <c r="B27" s="27"/>
      <c r="C27" s="66"/>
      <c r="D27" s="69"/>
      <c r="E27" s="70"/>
      <c r="F27" s="70"/>
      <c r="G27" s="70"/>
      <c r="H27" s="70"/>
      <c r="I27" s="70"/>
      <c r="J27" s="69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</row>
    <row r="28">
      <c r="A28" s="68"/>
      <c r="B28" s="27"/>
      <c r="C28" s="66"/>
      <c r="D28" s="69"/>
      <c r="E28" s="70"/>
      <c r="F28" s="70"/>
      <c r="G28" s="70"/>
      <c r="H28" s="70"/>
      <c r="I28" s="70"/>
      <c r="J28" s="69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</row>
    <row r="29">
      <c r="A29" s="68"/>
      <c r="B29" s="27"/>
      <c r="C29" s="66"/>
      <c r="D29" s="69"/>
      <c r="E29" s="70"/>
      <c r="F29" s="70"/>
      <c r="G29" s="70"/>
      <c r="H29" s="70"/>
      <c r="I29" s="70"/>
      <c r="J29" s="69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</row>
    <row r="30">
      <c r="A30" s="68"/>
      <c r="B30" s="27"/>
      <c r="C30" s="66"/>
      <c r="D30" s="69"/>
      <c r="E30" s="70"/>
      <c r="F30" s="70"/>
      <c r="G30" s="70"/>
      <c r="H30" s="70"/>
      <c r="I30" s="70"/>
      <c r="J30" s="69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</row>
    <row r="31">
      <c r="A31" s="68"/>
      <c r="B31" s="27"/>
      <c r="C31" s="66"/>
      <c r="D31" s="69"/>
      <c r="E31" s="70"/>
      <c r="F31" s="70"/>
      <c r="G31" s="70"/>
      <c r="H31" s="70"/>
      <c r="I31" s="70"/>
      <c r="J31" s="69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</row>
    <row r="32">
      <c r="A32" s="68"/>
      <c r="B32" s="27"/>
      <c r="C32" s="66"/>
      <c r="D32" s="69"/>
      <c r="E32" s="70"/>
      <c r="F32" s="70"/>
      <c r="G32" s="70"/>
      <c r="H32" s="70"/>
      <c r="I32" s="70"/>
      <c r="J32" s="69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</row>
    <row r="33">
      <c r="A33" s="68"/>
      <c r="B33" s="27"/>
      <c r="C33" s="66"/>
      <c r="D33" s="69"/>
      <c r="E33" s="70"/>
      <c r="F33" s="70"/>
      <c r="G33" s="70"/>
      <c r="H33" s="70"/>
      <c r="I33" s="70"/>
      <c r="J33" s="69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</row>
    <row r="34">
      <c r="A34" s="68"/>
      <c r="B34" s="27"/>
      <c r="C34" s="66"/>
      <c r="D34" s="69"/>
      <c r="E34" s="70"/>
      <c r="F34" s="70"/>
      <c r="G34" s="70"/>
      <c r="H34" s="70"/>
      <c r="I34" s="70"/>
      <c r="J34" s="69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</row>
    <row r="35">
      <c r="A35" s="24"/>
      <c r="B35" s="64"/>
      <c r="C35" s="66"/>
      <c r="D35" s="24"/>
      <c r="E35" s="25"/>
      <c r="F35" s="25"/>
      <c r="G35" s="25"/>
      <c r="H35" s="25"/>
      <c r="I35" s="25"/>
      <c r="J35" s="24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</row>
    <row r="36">
      <c r="A36" s="24"/>
      <c r="B36" s="64"/>
      <c r="C36" s="66"/>
      <c r="D36" s="24"/>
      <c r="E36" s="25"/>
      <c r="F36" s="25"/>
      <c r="G36" s="25"/>
      <c r="H36" s="25"/>
      <c r="I36" s="25"/>
      <c r="J36" s="24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</row>
    <row r="37">
      <c r="A37" s="24"/>
      <c r="B37" s="64"/>
      <c r="C37" s="66"/>
      <c r="D37" s="24"/>
      <c r="E37" s="25"/>
      <c r="F37" s="25"/>
      <c r="G37" s="25"/>
      <c r="H37" s="25"/>
      <c r="I37" s="25"/>
      <c r="J37" s="24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</row>
    <row r="38">
      <c r="A38" s="24"/>
      <c r="B38" s="64"/>
      <c r="C38" s="66"/>
      <c r="D38" s="24"/>
      <c r="E38" s="25"/>
      <c r="F38" s="25"/>
      <c r="G38" s="25"/>
      <c r="H38" s="25"/>
      <c r="I38" s="25"/>
      <c r="J38" s="24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</row>
    <row r="39">
      <c r="A39" s="24"/>
      <c r="B39" s="64"/>
      <c r="C39" s="66"/>
      <c r="D39" s="24"/>
      <c r="E39" s="25"/>
      <c r="F39" s="25"/>
      <c r="G39" s="25"/>
      <c r="H39" s="25"/>
      <c r="I39" s="25"/>
      <c r="J39" s="24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</row>
    <row r="40">
      <c r="A40" s="24"/>
      <c r="B40" s="64"/>
      <c r="C40" s="66"/>
      <c r="D40" s="24"/>
      <c r="E40" s="25"/>
      <c r="F40" s="25"/>
      <c r="G40" s="25"/>
      <c r="H40" s="25"/>
      <c r="I40" s="25"/>
      <c r="J40" s="24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</row>
    <row r="41">
      <c r="A41" s="24"/>
      <c r="B41" s="64"/>
      <c r="C41" s="66"/>
      <c r="D41" s="24"/>
      <c r="E41" s="25"/>
      <c r="F41" s="25"/>
      <c r="G41" s="25"/>
      <c r="H41" s="25"/>
      <c r="I41" s="25"/>
      <c r="J41" s="24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</row>
    <row r="42">
      <c r="A42" s="68"/>
      <c r="B42" s="27"/>
      <c r="C42" s="66"/>
      <c r="D42" s="24"/>
      <c r="E42" s="25"/>
      <c r="F42" s="25"/>
      <c r="G42" s="25"/>
      <c r="H42" s="71"/>
      <c r="I42" s="25"/>
      <c r="J42" s="24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</row>
    <row r="43">
      <c r="A43" s="68"/>
      <c r="B43" s="27"/>
      <c r="C43" s="66"/>
      <c r="D43" s="24"/>
      <c r="E43" s="25"/>
      <c r="F43" s="25"/>
      <c r="G43" s="25"/>
      <c r="H43" s="25"/>
      <c r="I43" s="25"/>
      <c r="J43" s="24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</row>
    <row r="44">
      <c r="A44" s="68"/>
      <c r="B44" s="27"/>
      <c r="C44" s="66"/>
      <c r="D44" s="24"/>
      <c r="E44" s="25"/>
      <c r="F44" s="25"/>
      <c r="G44" s="25"/>
      <c r="H44" s="25"/>
      <c r="I44" s="25"/>
      <c r="J44" s="24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</row>
    <row r="45">
      <c r="A45" s="68"/>
      <c r="B45" s="27"/>
      <c r="C45" s="66"/>
      <c r="D45" s="24"/>
      <c r="E45" s="25"/>
      <c r="F45" s="25"/>
      <c r="G45" s="25"/>
      <c r="H45" s="25"/>
      <c r="I45" s="25"/>
      <c r="J45" s="24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</row>
    <row r="46">
      <c r="A46" s="68"/>
      <c r="B46" s="27"/>
      <c r="C46" s="66"/>
      <c r="D46" s="24"/>
      <c r="E46" s="25"/>
      <c r="F46" s="25"/>
      <c r="G46" s="25"/>
      <c r="H46" s="25"/>
      <c r="I46" s="25"/>
      <c r="J46" s="24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</row>
    <row r="47">
      <c r="A47" s="68"/>
      <c r="B47" s="27"/>
      <c r="C47" s="66"/>
      <c r="D47" s="24"/>
      <c r="E47" s="25"/>
      <c r="F47" s="25"/>
      <c r="G47" s="25"/>
      <c r="H47" s="25"/>
      <c r="I47" s="25"/>
      <c r="J47" s="24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</row>
    <row r="48">
      <c r="A48" s="68"/>
      <c r="B48" s="27"/>
      <c r="C48" s="66"/>
      <c r="D48" s="24"/>
      <c r="E48" s="25"/>
      <c r="F48" s="25"/>
      <c r="G48" s="25"/>
      <c r="H48" s="25"/>
      <c r="I48" s="25"/>
      <c r="J48" s="24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</row>
    <row r="49">
      <c r="A49" s="68"/>
      <c r="B49" s="27"/>
      <c r="C49" s="66"/>
      <c r="D49" s="24"/>
      <c r="E49" s="25"/>
      <c r="F49" s="25"/>
      <c r="G49" s="25"/>
      <c r="H49" s="25"/>
      <c r="I49" s="25"/>
      <c r="J49" s="24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</row>
    <row r="50">
      <c r="A50" s="68"/>
      <c r="B50" s="27"/>
      <c r="C50" s="66"/>
      <c r="D50" s="24"/>
      <c r="E50" s="25"/>
      <c r="F50" s="25"/>
      <c r="G50" s="25"/>
      <c r="H50" s="25"/>
      <c r="I50" s="25"/>
      <c r="J50" s="24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</row>
    <row r="51">
      <c r="A51" s="68"/>
      <c r="B51" s="27"/>
      <c r="C51" s="66"/>
      <c r="D51" s="24"/>
      <c r="E51" s="25"/>
      <c r="F51" s="25"/>
      <c r="G51" s="25"/>
      <c r="H51" s="71"/>
      <c r="I51" s="25"/>
      <c r="J51" s="24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</row>
    <row r="52">
      <c r="A52" s="24"/>
      <c r="B52" s="64"/>
      <c r="C52" s="66"/>
      <c r="D52" s="24"/>
      <c r="E52" s="25"/>
      <c r="F52" s="25"/>
      <c r="G52" s="25"/>
      <c r="H52" s="25"/>
      <c r="I52" s="25"/>
      <c r="J52" s="24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</row>
    <row r="53">
      <c r="A53" s="24"/>
      <c r="B53" s="64"/>
      <c r="C53" s="66"/>
      <c r="D53" s="24"/>
      <c r="E53" s="25"/>
      <c r="F53" s="25"/>
      <c r="G53" s="25"/>
      <c r="H53" s="25"/>
      <c r="I53" s="25"/>
      <c r="J53" s="24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</row>
    <row r="54">
      <c r="A54" s="24"/>
      <c r="B54" s="64"/>
      <c r="C54" s="66"/>
      <c r="D54" s="24"/>
      <c r="E54" s="25"/>
      <c r="F54" s="25"/>
      <c r="G54" s="25"/>
      <c r="H54" s="25"/>
      <c r="I54" s="25"/>
      <c r="J54" s="24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</row>
    <row r="55">
      <c r="A55" s="24"/>
      <c r="B55" s="64"/>
      <c r="C55" s="66"/>
      <c r="D55" s="24"/>
      <c r="E55" s="25"/>
      <c r="F55" s="25"/>
      <c r="G55" s="25"/>
      <c r="H55" s="25"/>
      <c r="I55" s="25"/>
      <c r="J55" s="24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</row>
    <row r="56">
      <c r="A56" s="24"/>
      <c r="B56" s="64"/>
      <c r="C56" s="66"/>
      <c r="D56" s="24"/>
      <c r="E56" s="25"/>
      <c r="F56" s="25"/>
      <c r="G56" s="25"/>
      <c r="H56" s="25"/>
      <c r="I56" s="25"/>
      <c r="J56" s="24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</row>
    <row r="57">
      <c r="A57" s="24"/>
      <c r="B57" s="64"/>
      <c r="C57" s="66"/>
      <c r="D57" s="24"/>
      <c r="E57" s="25"/>
      <c r="F57" s="25"/>
      <c r="G57" s="25"/>
      <c r="H57" s="25"/>
      <c r="I57" s="25"/>
      <c r="J57" s="24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</row>
    <row r="58">
      <c r="A58" s="24"/>
      <c r="B58" s="64"/>
      <c r="C58" s="66"/>
      <c r="D58" s="24"/>
      <c r="E58" s="25"/>
      <c r="F58" s="25"/>
      <c r="G58" s="25"/>
      <c r="H58" s="25"/>
      <c r="I58" s="25"/>
      <c r="J58" s="24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</row>
    <row r="59">
      <c r="A59" s="68"/>
      <c r="B59" s="72"/>
      <c r="C59" s="73"/>
      <c r="D59" s="69"/>
      <c r="E59" s="70"/>
      <c r="F59" s="25"/>
      <c r="G59" s="25"/>
      <c r="H59" s="25"/>
      <c r="I59" s="25"/>
      <c r="J59" s="24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</row>
    <row r="60">
      <c r="A60" s="74"/>
      <c r="B60" s="72"/>
      <c r="C60" s="73"/>
      <c r="D60" s="69"/>
      <c r="E60" s="70"/>
      <c r="F60" s="25"/>
      <c r="G60" s="25"/>
      <c r="H60" s="25"/>
      <c r="I60" s="25"/>
      <c r="J60" s="24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</row>
    <row r="61">
      <c r="A61" s="68"/>
      <c r="B61" s="72"/>
      <c r="C61" s="73"/>
      <c r="D61" s="69"/>
      <c r="E61" s="70"/>
      <c r="F61" s="25"/>
      <c r="G61" s="25"/>
      <c r="H61" s="25"/>
      <c r="I61" s="25"/>
      <c r="J61" s="24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</row>
    <row r="62">
      <c r="A62" s="68"/>
      <c r="B62" s="72"/>
      <c r="C62" s="73"/>
      <c r="D62" s="69"/>
      <c r="E62" s="70"/>
      <c r="F62" s="25"/>
      <c r="G62" s="25"/>
      <c r="H62" s="25"/>
      <c r="I62" s="25"/>
      <c r="J62" s="24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</row>
    <row r="63">
      <c r="A63" s="68"/>
      <c r="B63" s="72"/>
      <c r="C63" s="73"/>
      <c r="D63" s="69"/>
      <c r="E63" s="70"/>
      <c r="F63" s="25"/>
      <c r="G63" s="25"/>
      <c r="H63" s="25"/>
      <c r="I63" s="25"/>
      <c r="J63" s="24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</row>
    <row r="64">
      <c r="A64" s="68"/>
      <c r="B64" s="72"/>
      <c r="C64" s="73"/>
      <c r="D64" s="69"/>
      <c r="E64" s="70"/>
      <c r="F64" s="25"/>
      <c r="G64" s="25"/>
      <c r="H64" s="25"/>
      <c r="I64" s="25"/>
      <c r="J64" s="24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</row>
    <row r="65">
      <c r="A65" s="68"/>
      <c r="B65" s="72"/>
      <c r="C65" s="73"/>
      <c r="D65" s="69"/>
      <c r="E65" s="70"/>
      <c r="F65" s="25"/>
      <c r="G65" s="25"/>
      <c r="H65" s="25"/>
      <c r="I65" s="25"/>
      <c r="J65" s="24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</row>
    <row r="66">
      <c r="A66" s="68"/>
      <c r="B66" s="72"/>
      <c r="C66" s="73"/>
      <c r="D66" s="69"/>
      <c r="E66" s="70"/>
      <c r="F66" s="25"/>
      <c r="G66" s="25"/>
      <c r="H66" s="25"/>
      <c r="I66" s="25"/>
      <c r="J66" s="24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</row>
    <row r="67">
      <c r="A67" s="68"/>
      <c r="B67" s="72"/>
      <c r="C67" s="73"/>
      <c r="D67" s="69"/>
      <c r="E67" s="70"/>
      <c r="F67" s="25"/>
      <c r="G67" s="25"/>
      <c r="H67" s="25"/>
      <c r="I67" s="25"/>
      <c r="J67" s="24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</row>
    <row r="68">
      <c r="A68" s="68"/>
      <c r="B68" s="72"/>
      <c r="C68" s="73"/>
      <c r="D68" s="69"/>
      <c r="E68" s="70"/>
      <c r="F68" s="25"/>
      <c r="G68" s="25"/>
      <c r="H68" s="25"/>
      <c r="I68" s="25"/>
      <c r="J68" s="24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</row>
    <row r="69">
      <c r="A69" s="68"/>
      <c r="B69" s="72"/>
      <c r="C69" s="73"/>
      <c r="D69" s="69"/>
      <c r="E69" s="70"/>
      <c r="F69" s="25"/>
      <c r="G69" s="25"/>
      <c r="H69" s="25"/>
      <c r="I69" s="25"/>
      <c r="J69" s="24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</row>
    <row r="70">
      <c r="A70" s="24"/>
      <c r="B70" s="64"/>
      <c r="C70" s="66"/>
      <c r="D70" s="24"/>
      <c r="E70" s="25"/>
      <c r="F70" s="25"/>
      <c r="G70" s="25"/>
      <c r="H70" s="25"/>
      <c r="I70" s="25"/>
      <c r="J70" s="24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</row>
    <row r="71">
      <c r="A71" s="24"/>
      <c r="B71" s="64"/>
      <c r="C71" s="66"/>
      <c r="D71" s="24"/>
      <c r="E71" s="25"/>
      <c r="F71" s="25"/>
      <c r="G71" s="25"/>
      <c r="H71" s="25"/>
      <c r="I71" s="25"/>
      <c r="J71" s="24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</row>
    <row r="72">
      <c r="A72" s="24"/>
      <c r="B72" s="64"/>
      <c r="C72" s="66"/>
      <c r="D72" s="24"/>
      <c r="E72" s="25"/>
      <c r="F72" s="25"/>
      <c r="G72" s="25"/>
      <c r="H72" s="25"/>
      <c r="I72" s="25"/>
      <c r="J72" s="24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</row>
    <row r="73">
      <c r="A73" s="24"/>
      <c r="B73" s="64"/>
      <c r="C73" s="66"/>
      <c r="D73" s="24"/>
      <c r="E73" s="25"/>
      <c r="F73" s="25"/>
      <c r="G73" s="25"/>
      <c r="H73" s="25"/>
      <c r="I73" s="25"/>
      <c r="J73" s="24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</row>
    <row r="74">
      <c r="A74" s="24"/>
      <c r="B74" s="64"/>
      <c r="C74" s="66"/>
      <c r="D74" s="24"/>
      <c r="E74" s="25"/>
      <c r="F74" s="25"/>
      <c r="G74" s="25"/>
      <c r="H74" s="25"/>
      <c r="I74" s="25"/>
      <c r="J74" s="24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</row>
    <row r="75">
      <c r="A75" s="24"/>
      <c r="B75" s="64"/>
      <c r="C75" s="66"/>
      <c r="D75" s="24"/>
      <c r="E75" s="25"/>
      <c r="F75" s="25"/>
      <c r="G75" s="25"/>
      <c r="H75" s="25"/>
      <c r="I75" s="25"/>
      <c r="J75" s="24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</row>
    <row r="76">
      <c r="A76" s="24"/>
      <c r="B76" s="64"/>
      <c r="C76" s="66"/>
      <c r="D76" s="24"/>
      <c r="E76" s="25"/>
      <c r="F76" s="25"/>
      <c r="G76" s="25"/>
      <c r="H76" s="25"/>
      <c r="I76" s="25"/>
      <c r="J76" s="24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</row>
    <row r="77">
      <c r="A77" s="24"/>
      <c r="B77" s="64"/>
      <c r="C77" s="66"/>
      <c r="D77" s="24"/>
      <c r="E77" s="25"/>
      <c r="F77" s="25"/>
      <c r="G77" s="25"/>
      <c r="H77" s="25"/>
      <c r="I77" s="25"/>
      <c r="J77" s="24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</row>
    <row r="78">
      <c r="A78" s="24"/>
      <c r="B78" s="64"/>
      <c r="C78" s="66"/>
      <c r="D78" s="24"/>
      <c r="E78" s="25"/>
      <c r="F78" s="25"/>
      <c r="G78" s="25"/>
      <c r="H78" s="25"/>
      <c r="I78" s="25"/>
      <c r="J78" s="24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</row>
    <row r="79">
      <c r="A79" s="24"/>
      <c r="B79" s="64"/>
      <c r="C79" s="66"/>
      <c r="D79" s="24"/>
      <c r="E79" s="25"/>
      <c r="F79" s="25"/>
      <c r="G79" s="25"/>
      <c r="H79" s="25"/>
      <c r="I79" s="25"/>
      <c r="J79" s="24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</row>
    <row r="80">
      <c r="A80" s="24"/>
      <c r="B80" s="64"/>
      <c r="C80" s="66"/>
      <c r="D80" s="24"/>
      <c r="E80" s="25"/>
      <c r="F80" s="25"/>
      <c r="G80" s="25"/>
      <c r="H80" s="25"/>
      <c r="I80" s="25"/>
      <c r="J80" s="24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</row>
    <row r="81">
      <c r="A81" s="24"/>
      <c r="B81" s="64"/>
      <c r="C81" s="66"/>
      <c r="D81" s="24"/>
      <c r="E81" s="25"/>
      <c r="F81" s="25"/>
      <c r="G81" s="25"/>
      <c r="H81" s="25"/>
      <c r="I81" s="25"/>
      <c r="J81" s="24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</row>
    <row r="82">
      <c r="A82" s="24"/>
      <c r="B82" s="64"/>
      <c r="C82" s="66"/>
      <c r="D82" s="24"/>
      <c r="E82" s="25"/>
      <c r="F82" s="25"/>
      <c r="G82" s="25"/>
      <c r="H82" s="25"/>
      <c r="I82" s="25"/>
      <c r="J82" s="24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</row>
    <row r="83">
      <c r="A83" s="24"/>
      <c r="B83" s="64"/>
      <c r="C83" s="66"/>
      <c r="D83" s="24"/>
      <c r="E83" s="25"/>
      <c r="F83" s="25"/>
      <c r="G83" s="25"/>
      <c r="H83" s="25"/>
      <c r="I83" s="25"/>
      <c r="J83" s="24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</row>
    <row r="84">
      <c r="A84" s="24"/>
      <c r="B84" s="64"/>
      <c r="C84" s="66"/>
      <c r="D84" s="24"/>
      <c r="E84" s="25"/>
      <c r="F84" s="25"/>
      <c r="G84" s="25"/>
      <c r="H84" s="25"/>
      <c r="I84" s="25"/>
      <c r="J84" s="24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</row>
    <row r="85">
      <c r="A85" s="24"/>
      <c r="B85" s="64"/>
      <c r="C85" s="66"/>
      <c r="D85" s="24"/>
      <c r="E85" s="25"/>
      <c r="F85" s="25"/>
      <c r="G85" s="25"/>
      <c r="H85" s="25"/>
      <c r="I85" s="25"/>
      <c r="J85" s="24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</row>
    <row r="86">
      <c r="A86" s="24"/>
      <c r="B86" s="64"/>
      <c r="C86" s="66"/>
      <c r="D86" s="24"/>
      <c r="E86" s="25"/>
      <c r="F86" s="25"/>
      <c r="G86" s="25"/>
      <c r="H86" s="25"/>
      <c r="I86" s="25"/>
      <c r="J86" s="24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</row>
    <row r="87">
      <c r="A87" s="24"/>
      <c r="B87" s="64"/>
      <c r="C87" s="66"/>
      <c r="D87" s="24"/>
      <c r="E87" s="25"/>
      <c r="F87" s="25"/>
      <c r="G87" s="25"/>
      <c r="H87" s="25"/>
      <c r="I87" s="25"/>
      <c r="J87" s="24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</row>
    <row r="88">
      <c r="A88" s="24"/>
      <c r="B88" s="64"/>
      <c r="C88" s="66"/>
      <c r="D88" s="24"/>
      <c r="E88" s="25"/>
      <c r="F88" s="25"/>
      <c r="G88" s="25"/>
      <c r="H88" s="25"/>
      <c r="I88" s="25"/>
      <c r="J88" s="24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</row>
    <row r="89">
      <c r="A89" s="24"/>
      <c r="B89" s="64"/>
      <c r="C89" s="66"/>
      <c r="D89" s="24"/>
      <c r="E89" s="25"/>
      <c r="F89" s="25"/>
      <c r="G89" s="25"/>
      <c r="H89" s="25"/>
      <c r="I89" s="25"/>
      <c r="J89" s="24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</row>
    <row r="90">
      <c r="A90" s="24"/>
      <c r="B90" s="64"/>
      <c r="C90" s="66"/>
      <c r="D90" s="24"/>
      <c r="E90" s="25"/>
      <c r="F90" s="25"/>
      <c r="G90" s="25"/>
      <c r="H90" s="25"/>
      <c r="I90" s="25"/>
      <c r="J90" s="24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</row>
    <row r="91">
      <c r="A91" s="24"/>
      <c r="B91" s="64"/>
      <c r="C91" s="66"/>
      <c r="D91" s="24"/>
      <c r="E91" s="25"/>
      <c r="F91" s="25"/>
      <c r="G91" s="25"/>
      <c r="H91" s="25"/>
      <c r="I91" s="25"/>
      <c r="J91" s="24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</row>
    <row r="92">
      <c r="A92" s="24"/>
      <c r="B92" s="64"/>
      <c r="C92" s="66"/>
      <c r="D92" s="24"/>
      <c r="E92" s="25"/>
      <c r="F92" s="25"/>
      <c r="G92" s="25"/>
      <c r="H92" s="25"/>
      <c r="I92" s="25"/>
      <c r="J92" s="24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</row>
    <row r="93">
      <c r="A93" s="24"/>
      <c r="B93" s="64"/>
      <c r="C93" s="66"/>
      <c r="D93" s="24"/>
      <c r="E93" s="25"/>
      <c r="F93" s="25"/>
      <c r="G93" s="25"/>
      <c r="H93" s="25"/>
      <c r="I93" s="25"/>
      <c r="J93" s="24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</row>
    <row r="94">
      <c r="A94" s="24"/>
      <c r="B94" s="64"/>
      <c r="C94" s="66"/>
      <c r="D94" s="24"/>
      <c r="E94" s="25"/>
      <c r="F94" s="25"/>
      <c r="G94" s="25"/>
      <c r="H94" s="25"/>
      <c r="I94" s="25"/>
      <c r="J94" s="24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</row>
    <row r="95">
      <c r="A95" s="24"/>
      <c r="B95" s="64"/>
      <c r="C95" s="66"/>
      <c r="D95" s="24"/>
      <c r="E95" s="25"/>
      <c r="F95" s="25"/>
      <c r="G95" s="25"/>
      <c r="H95" s="25"/>
      <c r="I95" s="25"/>
      <c r="J95" s="24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</row>
    <row r="96">
      <c r="A96" s="24"/>
      <c r="B96" s="64"/>
      <c r="C96" s="66"/>
      <c r="D96" s="24"/>
      <c r="E96" s="25"/>
      <c r="F96" s="25"/>
      <c r="G96" s="25"/>
      <c r="H96" s="25"/>
      <c r="I96" s="25"/>
      <c r="J96" s="24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</row>
    <row r="97">
      <c r="A97" s="24"/>
      <c r="B97" s="64"/>
      <c r="C97" s="66"/>
      <c r="D97" s="24"/>
      <c r="E97" s="25"/>
      <c r="F97" s="25"/>
      <c r="G97" s="25"/>
      <c r="H97" s="25"/>
      <c r="I97" s="25"/>
      <c r="J97" s="24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</row>
    <row r="98">
      <c r="A98" s="24"/>
      <c r="B98" s="64"/>
      <c r="C98" s="66"/>
      <c r="D98" s="24"/>
      <c r="E98" s="25"/>
      <c r="F98" s="25"/>
      <c r="G98" s="25"/>
      <c r="H98" s="25"/>
      <c r="I98" s="25"/>
      <c r="J98" s="24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</row>
    <row r="99">
      <c r="A99" s="24"/>
      <c r="B99" s="64"/>
      <c r="C99" s="66"/>
      <c r="D99" s="24"/>
      <c r="E99" s="25"/>
      <c r="F99" s="25"/>
      <c r="G99" s="25"/>
      <c r="H99" s="25"/>
      <c r="I99" s="25"/>
      <c r="J99" s="24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</row>
    <row r="100">
      <c r="A100" s="24"/>
      <c r="B100" s="64"/>
      <c r="C100" s="66"/>
      <c r="D100" s="24"/>
      <c r="E100" s="25"/>
      <c r="F100" s="25"/>
      <c r="G100" s="25"/>
      <c r="H100" s="25"/>
      <c r="I100" s="25"/>
      <c r="J100" s="24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</row>
    <row r="101">
      <c r="A101" s="24"/>
      <c r="B101" s="64"/>
      <c r="C101" s="66"/>
      <c r="D101" s="24"/>
      <c r="E101" s="25"/>
      <c r="F101" s="25"/>
      <c r="G101" s="25"/>
      <c r="H101" s="25"/>
      <c r="I101" s="25"/>
      <c r="J101" s="24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</row>
    <row r="102">
      <c r="A102" s="24"/>
      <c r="B102" s="64"/>
      <c r="C102" s="66"/>
      <c r="D102" s="24"/>
      <c r="E102" s="25"/>
      <c r="F102" s="25"/>
      <c r="G102" s="25"/>
      <c r="H102" s="25"/>
      <c r="I102" s="25"/>
      <c r="J102" s="24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</row>
    <row r="103">
      <c r="A103" s="24"/>
      <c r="B103" s="64"/>
      <c r="C103" s="66"/>
      <c r="D103" s="24"/>
      <c r="E103" s="25"/>
      <c r="F103" s="25"/>
      <c r="G103" s="25"/>
      <c r="H103" s="25"/>
      <c r="I103" s="25"/>
      <c r="J103" s="24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</row>
    <row r="104">
      <c r="A104" s="24"/>
      <c r="B104" s="64"/>
      <c r="C104" s="66"/>
      <c r="D104" s="24"/>
      <c r="E104" s="25"/>
      <c r="F104" s="25"/>
      <c r="G104" s="25"/>
      <c r="H104" s="25"/>
      <c r="I104" s="25"/>
      <c r="J104" s="24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</row>
    <row r="105">
      <c r="A105" s="24"/>
      <c r="B105" s="64"/>
      <c r="C105" s="66"/>
      <c r="D105" s="24"/>
      <c r="E105" s="25"/>
      <c r="F105" s="25"/>
      <c r="G105" s="25"/>
      <c r="H105" s="25"/>
      <c r="I105" s="25"/>
      <c r="J105" s="24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</row>
    <row r="106">
      <c r="A106" s="24"/>
      <c r="B106" s="64"/>
      <c r="C106" s="66"/>
      <c r="D106" s="24"/>
      <c r="E106" s="25"/>
      <c r="F106" s="25"/>
      <c r="G106" s="25"/>
      <c r="H106" s="25"/>
      <c r="I106" s="25"/>
      <c r="J106" s="24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</row>
    <row r="107">
      <c r="A107" s="24"/>
      <c r="B107" s="64"/>
      <c r="C107" s="66"/>
      <c r="D107" s="24"/>
      <c r="E107" s="25"/>
      <c r="F107" s="25"/>
      <c r="G107" s="25"/>
      <c r="H107" s="25"/>
      <c r="I107" s="25"/>
      <c r="J107" s="24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</row>
    <row r="108">
      <c r="A108" s="24"/>
      <c r="B108" s="64"/>
      <c r="C108" s="66"/>
      <c r="D108" s="24"/>
      <c r="E108" s="25"/>
      <c r="F108" s="25"/>
      <c r="G108" s="25"/>
      <c r="H108" s="25"/>
      <c r="I108" s="25"/>
      <c r="J108" s="24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</row>
    <row r="109">
      <c r="A109" s="24"/>
      <c r="B109" s="64"/>
      <c r="C109" s="66"/>
      <c r="D109" s="24"/>
      <c r="E109" s="25"/>
      <c r="F109" s="25"/>
      <c r="G109" s="25"/>
      <c r="H109" s="25"/>
      <c r="I109" s="25"/>
      <c r="J109" s="24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</row>
    <row r="110">
      <c r="A110" s="24"/>
      <c r="B110" s="64"/>
      <c r="C110" s="66"/>
      <c r="D110" s="24"/>
      <c r="E110" s="25"/>
      <c r="F110" s="25"/>
      <c r="G110" s="25"/>
      <c r="H110" s="25"/>
      <c r="I110" s="25"/>
      <c r="J110" s="24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</row>
    <row r="111">
      <c r="A111" s="24"/>
      <c r="B111" s="64"/>
      <c r="C111" s="66"/>
      <c r="D111" s="24"/>
      <c r="E111" s="25"/>
      <c r="F111" s="25"/>
      <c r="G111" s="25"/>
      <c r="H111" s="25"/>
      <c r="I111" s="25"/>
      <c r="J111" s="24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</row>
    <row r="112">
      <c r="A112" s="24"/>
      <c r="B112" s="64"/>
      <c r="C112" s="66"/>
      <c r="D112" s="24"/>
      <c r="E112" s="25"/>
      <c r="F112" s="25"/>
      <c r="G112" s="25"/>
      <c r="H112" s="25"/>
      <c r="I112" s="25"/>
      <c r="J112" s="24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</row>
    <row r="113">
      <c r="A113" s="24"/>
      <c r="B113" s="64"/>
      <c r="C113" s="66"/>
      <c r="D113" s="24"/>
      <c r="E113" s="25"/>
      <c r="F113" s="25"/>
      <c r="G113" s="25"/>
      <c r="H113" s="25"/>
      <c r="I113" s="25"/>
      <c r="J113" s="24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</row>
    <row r="114">
      <c r="A114" s="24"/>
      <c r="B114" s="64"/>
      <c r="C114" s="66"/>
      <c r="D114" s="24"/>
      <c r="E114" s="25"/>
      <c r="F114" s="25"/>
      <c r="G114" s="25"/>
      <c r="H114" s="25"/>
      <c r="I114" s="25"/>
      <c r="J114" s="24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</row>
    <row r="115">
      <c r="A115" s="24"/>
      <c r="B115" s="64"/>
      <c r="C115" s="66"/>
      <c r="D115" s="24"/>
      <c r="E115" s="25"/>
      <c r="F115" s="25"/>
      <c r="G115" s="25"/>
      <c r="H115" s="25"/>
      <c r="I115" s="25"/>
      <c r="J115" s="24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</row>
    <row r="116">
      <c r="A116" s="24"/>
      <c r="B116" s="64"/>
      <c r="C116" s="66"/>
      <c r="D116" s="24"/>
      <c r="E116" s="25"/>
      <c r="F116" s="25"/>
      <c r="G116" s="25"/>
      <c r="H116" s="25"/>
      <c r="I116" s="25"/>
      <c r="J116" s="24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</row>
    <row r="117">
      <c r="A117" s="24"/>
      <c r="B117" s="64"/>
      <c r="C117" s="66"/>
      <c r="D117" s="24"/>
      <c r="E117" s="25"/>
      <c r="F117" s="25"/>
      <c r="G117" s="25"/>
      <c r="H117" s="25"/>
      <c r="I117" s="25"/>
      <c r="J117" s="24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</row>
    <row r="118">
      <c r="A118" s="24"/>
      <c r="B118" s="64"/>
      <c r="C118" s="66"/>
      <c r="D118" s="24"/>
      <c r="E118" s="25"/>
      <c r="F118" s="25"/>
      <c r="G118" s="25"/>
      <c r="H118" s="25"/>
      <c r="I118" s="25"/>
      <c r="J118" s="24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</row>
    <row r="119">
      <c r="A119" s="24"/>
      <c r="B119" s="64"/>
      <c r="C119" s="66"/>
      <c r="D119" s="24"/>
      <c r="E119" s="25"/>
      <c r="F119" s="25"/>
      <c r="G119" s="25"/>
      <c r="H119" s="25"/>
      <c r="I119" s="25"/>
      <c r="J119" s="24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</row>
    <row r="120">
      <c r="A120" s="24"/>
      <c r="B120" s="64"/>
      <c r="C120" s="66"/>
      <c r="D120" s="24"/>
      <c r="E120" s="25"/>
      <c r="F120" s="25"/>
      <c r="G120" s="25"/>
      <c r="H120" s="25"/>
      <c r="I120" s="25"/>
      <c r="J120" s="24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</row>
    <row r="121">
      <c r="A121" s="24"/>
      <c r="B121" s="64"/>
      <c r="C121" s="66"/>
      <c r="D121" s="24"/>
      <c r="E121" s="25"/>
      <c r="F121" s="25"/>
      <c r="G121" s="25"/>
      <c r="H121" s="25"/>
      <c r="I121" s="25"/>
      <c r="J121" s="24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</row>
    <row r="122">
      <c r="A122" s="24"/>
      <c r="B122" s="64"/>
      <c r="C122" s="66"/>
      <c r="D122" s="24"/>
      <c r="E122" s="25"/>
      <c r="F122" s="25"/>
      <c r="G122" s="25"/>
      <c r="H122" s="25"/>
      <c r="I122" s="25"/>
      <c r="J122" s="24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</row>
    <row r="123">
      <c r="A123" s="24"/>
      <c r="B123" s="64"/>
      <c r="C123" s="66"/>
      <c r="D123" s="24"/>
      <c r="E123" s="25"/>
      <c r="F123" s="25"/>
      <c r="G123" s="25"/>
      <c r="H123" s="25"/>
      <c r="I123" s="25"/>
      <c r="J123" s="24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</row>
    <row r="124">
      <c r="A124" s="24"/>
      <c r="B124" s="64"/>
      <c r="C124" s="66"/>
      <c r="D124" s="24"/>
      <c r="E124" s="25"/>
      <c r="F124" s="25"/>
      <c r="G124" s="25"/>
      <c r="H124" s="25"/>
      <c r="I124" s="25"/>
      <c r="J124" s="24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</row>
    <row r="125">
      <c r="A125" s="24"/>
      <c r="B125" s="64"/>
      <c r="C125" s="66"/>
      <c r="D125" s="24"/>
      <c r="E125" s="25"/>
      <c r="F125" s="25"/>
      <c r="G125" s="25"/>
      <c r="H125" s="25"/>
      <c r="I125" s="25"/>
      <c r="J125" s="24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</row>
    <row r="126">
      <c r="A126" s="24"/>
      <c r="B126" s="64"/>
      <c r="C126" s="66"/>
      <c r="D126" s="24"/>
      <c r="E126" s="25"/>
      <c r="F126" s="25"/>
      <c r="G126" s="25"/>
      <c r="H126" s="25"/>
      <c r="I126" s="25"/>
      <c r="J126" s="24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</row>
    <row r="127">
      <c r="A127" s="24"/>
      <c r="B127" s="64"/>
      <c r="C127" s="66"/>
      <c r="D127" s="24"/>
      <c r="E127" s="25"/>
      <c r="F127" s="25"/>
      <c r="G127" s="25"/>
      <c r="H127" s="25"/>
      <c r="I127" s="25"/>
      <c r="J127" s="24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</row>
    <row r="128">
      <c r="A128" s="24"/>
      <c r="B128" s="64"/>
      <c r="C128" s="66"/>
      <c r="D128" s="24"/>
      <c r="E128" s="25"/>
      <c r="F128" s="25"/>
      <c r="G128" s="25"/>
      <c r="H128" s="25"/>
      <c r="I128" s="25"/>
      <c r="J128" s="24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</row>
    <row r="129">
      <c r="A129" s="24"/>
      <c r="B129" s="64"/>
      <c r="C129" s="66"/>
      <c r="D129" s="24"/>
      <c r="E129" s="25"/>
      <c r="F129" s="25"/>
      <c r="G129" s="25"/>
      <c r="H129" s="25"/>
      <c r="I129" s="25"/>
      <c r="J129" s="24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</row>
    <row r="130">
      <c r="A130" s="24"/>
      <c r="B130" s="64"/>
      <c r="C130" s="66"/>
      <c r="D130" s="24"/>
      <c r="E130" s="25"/>
      <c r="F130" s="25"/>
      <c r="G130" s="25"/>
      <c r="H130" s="25"/>
      <c r="I130" s="25"/>
      <c r="J130" s="24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</row>
    <row r="131">
      <c r="A131" s="24"/>
      <c r="B131" s="64"/>
      <c r="C131" s="66"/>
      <c r="D131" s="24"/>
      <c r="E131" s="25"/>
      <c r="F131" s="25"/>
      <c r="G131" s="25"/>
      <c r="H131" s="25"/>
      <c r="I131" s="25"/>
      <c r="J131" s="24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</row>
    <row r="132">
      <c r="A132" s="24"/>
      <c r="B132" s="64"/>
      <c r="C132" s="66"/>
      <c r="D132" s="24"/>
      <c r="E132" s="25"/>
      <c r="F132" s="25"/>
      <c r="G132" s="25"/>
      <c r="H132" s="25"/>
      <c r="I132" s="25"/>
      <c r="J132" s="24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</row>
    <row r="133">
      <c r="A133" s="24"/>
      <c r="B133" s="64"/>
      <c r="C133" s="66"/>
      <c r="D133" s="24"/>
      <c r="E133" s="25"/>
      <c r="F133" s="25"/>
      <c r="G133" s="25"/>
      <c r="H133" s="25"/>
      <c r="I133" s="25"/>
      <c r="J133" s="24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</row>
    <row r="134">
      <c r="A134" s="24"/>
      <c r="B134" s="64"/>
      <c r="C134" s="66"/>
      <c r="D134" s="24"/>
      <c r="E134" s="25"/>
      <c r="F134" s="25"/>
      <c r="G134" s="25"/>
      <c r="H134" s="25"/>
      <c r="I134" s="25"/>
      <c r="J134" s="24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</row>
    <row r="135">
      <c r="A135" s="24"/>
      <c r="B135" s="64"/>
      <c r="C135" s="66"/>
      <c r="D135" s="24"/>
      <c r="E135" s="25"/>
      <c r="F135" s="25"/>
      <c r="G135" s="25"/>
      <c r="H135" s="25"/>
      <c r="I135" s="25"/>
      <c r="J135" s="24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</row>
    <row r="136">
      <c r="A136" s="24"/>
      <c r="B136" s="64"/>
      <c r="C136" s="66"/>
      <c r="D136" s="24"/>
      <c r="E136" s="25"/>
      <c r="F136" s="25"/>
      <c r="G136" s="25"/>
      <c r="H136" s="25"/>
      <c r="I136" s="25"/>
      <c r="J136" s="24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</row>
    <row r="137">
      <c r="A137" s="24"/>
      <c r="B137" s="64"/>
      <c r="C137" s="66"/>
      <c r="D137" s="24"/>
      <c r="E137" s="25"/>
      <c r="F137" s="25"/>
      <c r="G137" s="25"/>
      <c r="H137" s="25"/>
      <c r="I137" s="25"/>
      <c r="J137" s="24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</row>
    <row r="138">
      <c r="A138" s="24"/>
      <c r="B138" s="64"/>
      <c r="C138" s="66"/>
      <c r="D138" s="24"/>
      <c r="E138" s="25"/>
      <c r="F138" s="25"/>
      <c r="G138" s="25"/>
      <c r="H138" s="25"/>
      <c r="I138" s="25"/>
      <c r="J138" s="24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</row>
    <row r="139">
      <c r="A139" s="24"/>
      <c r="B139" s="64"/>
      <c r="C139" s="66"/>
      <c r="D139" s="24"/>
      <c r="E139" s="25"/>
      <c r="F139" s="25"/>
      <c r="G139" s="25"/>
      <c r="H139" s="25"/>
      <c r="I139" s="25"/>
      <c r="J139" s="24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</row>
    <row r="140">
      <c r="A140" s="24"/>
      <c r="B140" s="64"/>
      <c r="C140" s="66"/>
      <c r="D140" s="24"/>
      <c r="E140" s="25"/>
      <c r="F140" s="25"/>
      <c r="G140" s="25"/>
      <c r="H140" s="25"/>
      <c r="I140" s="25"/>
      <c r="J140" s="24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</row>
    <row r="141">
      <c r="A141" s="24"/>
      <c r="B141" s="64"/>
      <c r="C141" s="66"/>
      <c r="D141" s="24"/>
      <c r="E141" s="25"/>
      <c r="F141" s="25"/>
      <c r="G141" s="25"/>
      <c r="H141" s="25"/>
      <c r="I141" s="25"/>
      <c r="J141" s="24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</row>
    <row r="142">
      <c r="A142" s="24"/>
      <c r="B142" s="64"/>
      <c r="C142" s="66"/>
      <c r="D142" s="24"/>
      <c r="E142" s="25"/>
      <c r="F142" s="25"/>
      <c r="G142" s="25"/>
      <c r="H142" s="25"/>
      <c r="I142" s="25"/>
      <c r="J142" s="24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</row>
    <row r="143">
      <c r="A143" s="24"/>
      <c r="B143" s="64"/>
      <c r="C143" s="66"/>
      <c r="D143" s="24"/>
      <c r="E143" s="25"/>
      <c r="F143" s="25"/>
      <c r="G143" s="25"/>
      <c r="H143" s="25"/>
      <c r="I143" s="25"/>
      <c r="J143" s="24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</row>
    <row r="144">
      <c r="A144" s="24"/>
      <c r="B144" s="64"/>
      <c r="C144" s="66"/>
      <c r="D144" s="24"/>
      <c r="E144" s="25"/>
      <c r="F144" s="25"/>
      <c r="G144" s="25"/>
      <c r="H144" s="25"/>
      <c r="I144" s="25"/>
      <c r="J144" s="24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</row>
    <row r="145">
      <c r="A145" s="24"/>
      <c r="B145" s="64"/>
      <c r="C145" s="66"/>
      <c r="D145" s="24"/>
      <c r="E145" s="25"/>
      <c r="F145" s="25"/>
      <c r="G145" s="25"/>
      <c r="H145" s="25"/>
      <c r="I145" s="25"/>
      <c r="J145" s="24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</row>
    <row r="146">
      <c r="A146" s="24"/>
      <c r="B146" s="64"/>
      <c r="C146" s="66"/>
      <c r="D146" s="24"/>
      <c r="E146" s="25"/>
      <c r="F146" s="25"/>
      <c r="G146" s="25"/>
      <c r="H146" s="25"/>
      <c r="I146" s="25"/>
      <c r="J146" s="24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</row>
    <row r="147">
      <c r="A147" s="24"/>
      <c r="B147" s="64"/>
      <c r="C147" s="66"/>
      <c r="D147" s="24"/>
      <c r="E147" s="25"/>
      <c r="F147" s="25"/>
      <c r="G147" s="25"/>
      <c r="H147" s="25"/>
      <c r="I147" s="25"/>
      <c r="J147" s="24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</row>
    <row r="148">
      <c r="A148" s="24"/>
      <c r="B148" s="64"/>
      <c r="C148" s="66"/>
      <c r="D148" s="24"/>
      <c r="E148" s="25"/>
      <c r="F148" s="25"/>
      <c r="G148" s="25"/>
      <c r="H148" s="25"/>
      <c r="I148" s="25"/>
      <c r="J148" s="24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</row>
    <row r="149">
      <c r="A149" s="24"/>
      <c r="B149" s="64"/>
      <c r="C149" s="66"/>
      <c r="D149" s="24"/>
      <c r="E149" s="25"/>
      <c r="F149" s="25"/>
      <c r="G149" s="25"/>
      <c r="H149" s="25"/>
      <c r="I149" s="25"/>
      <c r="J149" s="24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</row>
    <row r="150">
      <c r="A150" s="24"/>
      <c r="B150" s="64"/>
      <c r="C150" s="66"/>
      <c r="D150" s="24"/>
      <c r="E150" s="25"/>
      <c r="F150" s="25"/>
      <c r="G150" s="25"/>
      <c r="H150" s="25"/>
      <c r="I150" s="25"/>
      <c r="J150" s="24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</row>
    <row r="151">
      <c r="A151" s="24"/>
      <c r="B151" s="64"/>
      <c r="C151" s="66"/>
      <c r="D151" s="24"/>
      <c r="E151" s="25"/>
      <c r="F151" s="25"/>
      <c r="G151" s="25"/>
      <c r="H151" s="25"/>
      <c r="I151" s="25"/>
      <c r="J151" s="24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</row>
    <row r="152">
      <c r="A152" s="24"/>
      <c r="B152" s="64"/>
      <c r="C152" s="66"/>
      <c r="D152" s="24"/>
      <c r="E152" s="25"/>
      <c r="F152" s="25"/>
      <c r="G152" s="25"/>
      <c r="H152" s="25"/>
      <c r="I152" s="25"/>
      <c r="J152" s="24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</row>
    <row r="153">
      <c r="A153" s="24"/>
      <c r="B153" s="64"/>
      <c r="C153" s="66"/>
      <c r="D153" s="24"/>
      <c r="E153" s="25"/>
      <c r="F153" s="25"/>
      <c r="G153" s="25"/>
      <c r="H153" s="25"/>
      <c r="I153" s="25"/>
      <c r="J153" s="24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</row>
    <row r="154">
      <c r="A154" s="24"/>
      <c r="B154" s="64"/>
      <c r="C154" s="66"/>
      <c r="D154" s="24"/>
      <c r="E154" s="25"/>
      <c r="F154" s="25"/>
      <c r="G154" s="25"/>
      <c r="H154" s="25"/>
      <c r="I154" s="25"/>
      <c r="J154" s="24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</row>
    <row r="155">
      <c r="A155" s="24"/>
      <c r="B155" s="64"/>
      <c r="C155" s="66"/>
      <c r="D155" s="24"/>
      <c r="E155" s="25"/>
      <c r="F155" s="25"/>
      <c r="G155" s="25"/>
      <c r="H155" s="25"/>
      <c r="I155" s="25"/>
      <c r="J155" s="24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</row>
    <row r="156">
      <c r="A156" s="24"/>
      <c r="B156" s="64"/>
      <c r="C156" s="66"/>
      <c r="D156" s="24"/>
      <c r="E156" s="25"/>
      <c r="F156" s="25"/>
      <c r="G156" s="25"/>
      <c r="H156" s="25"/>
      <c r="I156" s="25"/>
      <c r="J156" s="24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</row>
    <row r="157">
      <c r="A157" s="24"/>
      <c r="B157" s="64"/>
      <c r="C157" s="66"/>
      <c r="D157" s="24"/>
      <c r="E157" s="25"/>
      <c r="F157" s="25"/>
      <c r="G157" s="25"/>
      <c r="H157" s="25"/>
      <c r="I157" s="25"/>
      <c r="J157" s="24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</row>
    <row r="158">
      <c r="A158" s="24"/>
      <c r="B158" s="64"/>
      <c r="C158" s="66"/>
      <c r="D158" s="24"/>
      <c r="E158" s="25"/>
      <c r="F158" s="25"/>
      <c r="G158" s="25"/>
      <c r="H158" s="25"/>
      <c r="I158" s="25"/>
      <c r="J158" s="24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</row>
    <row r="159">
      <c r="A159" s="24"/>
      <c r="B159" s="64"/>
      <c r="C159" s="66"/>
      <c r="D159" s="24"/>
      <c r="E159" s="25"/>
      <c r="F159" s="25"/>
      <c r="G159" s="25"/>
      <c r="H159" s="25"/>
      <c r="I159" s="25"/>
      <c r="J159" s="24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</row>
    <row r="160">
      <c r="A160" s="24"/>
      <c r="B160" s="64"/>
      <c r="C160" s="66"/>
      <c r="D160" s="24"/>
      <c r="E160" s="25"/>
      <c r="F160" s="25"/>
      <c r="G160" s="25"/>
      <c r="H160" s="25"/>
      <c r="I160" s="25"/>
      <c r="J160" s="24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</row>
    <row r="161">
      <c r="A161" s="24"/>
      <c r="B161" s="64"/>
      <c r="C161" s="66"/>
      <c r="D161" s="24"/>
      <c r="E161" s="25"/>
      <c r="F161" s="25"/>
      <c r="G161" s="25"/>
      <c r="H161" s="25"/>
      <c r="I161" s="25"/>
      <c r="J161" s="24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</row>
    <row r="162">
      <c r="A162" s="24"/>
      <c r="B162" s="64"/>
      <c r="C162" s="66"/>
      <c r="D162" s="24"/>
      <c r="E162" s="25"/>
      <c r="F162" s="25"/>
      <c r="G162" s="25"/>
      <c r="H162" s="25"/>
      <c r="I162" s="25"/>
      <c r="J162" s="24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</row>
    <row r="163">
      <c r="A163" s="24"/>
      <c r="B163" s="64"/>
      <c r="C163" s="66"/>
      <c r="D163" s="24"/>
      <c r="E163" s="25"/>
      <c r="F163" s="25"/>
      <c r="G163" s="25"/>
      <c r="H163" s="25"/>
      <c r="I163" s="25"/>
      <c r="J163" s="24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</row>
    <row r="164">
      <c r="A164" s="24"/>
      <c r="B164" s="64"/>
      <c r="C164" s="66"/>
      <c r="D164" s="24"/>
      <c r="E164" s="25"/>
      <c r="F164" s="25"/>
      <c r="G164" s="25"/>
      <c r="H164" s="25"/>
      <c r="I164" s="25"/>
      <c r="J164" s="24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</row>
    <row r="165">
      <c r="A165" s="24"/>
      <c r="B165" s="64"/>
      <c r="C165" s="66"/>
      <c r="D165" s="24"/>
      <c r="E165" s="25"/>
      <c r="F165" s="25"/>
      <c r="G165" s="25"/>
      <c r="H165" s="25"/>
      <c r="I165" s="25"/>
      <c r="J165" s="24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</row>
    <row r="166">
      <c r="A166" s="24"/>
      <c r="B166" s="64"/>
      <c r="C166" s="66"/>
      <c r="D166" s="24"/>
      <c r="E166" s="25"/>
      <c r="F166" s="25"/>
      <c r="G166" s="25"/>
      <c r="H166" s="25"/>
      <c r="I166" s="25"/>
      <c r="J166" s="24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</row>
    <row r="167">
      <c r="A167" s="24"/>
      <c r="B167" s="64"/>
      <c r="C167" s="66"/>
      <c r="D167" s="24"/>
      <c r="E167" s="25"/>
      <c r="F167" s="25"/>
      <c r="G167" s="25"/>
      <c r="H167" s="25"/>
      <c r="I167" s="25"/>
      <c r="J167" s="24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</row>
    <row r="168">
      <c r="A168" s="24"/>
      <c r="B168" s="64"/>
      <c r="C168" s="66"/>
      <c r="D168" s="24"/>
      <c r="E168" s="25"/>
      <c r="F168" s="25"/>
      <c r="G168" s="25"/>
      <c r="H168" s="25"/>
      <c r="I168" s="25"/>
      <c r="J168" s="24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</row>
    <row r="169">
      <c r="A169" s="24"/>
      <c r="B169" s="64"/>
      <c r="C169" s="66"/>
      <c r="D169" s="24"/>
      <c r="E169" s="25"/>
      <c r="F169" s="25"/>
      <c r="G169" s="25"/>
      <c r="H169" s="25"/>
      <c r="I169" s="25"/>
      <c r="J169" s="24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</row>
    <row r="170">
      <c r="A170" s="24"/>
      <c r="B170" s="64"/>
      <c r="C170" s="66"/>
      <c r="D170" s="24"/>
      <c r="E170" s="25"/>
      <c r="F170" s="25"/>
      <c r="G170" s="25"/>
      <c r="H170" s="25"/>
      <c r="I170" s="25"/>
      <c r="J170" s="24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</row>
    <row r="171">
      <c r="A171" s="24"/>
      <c r="B171" s="64"/>
      <c r="C171" s="66"/>
      <c r="D171" s="24"/>
      <c r="E171" s="25"/>
      <c r="F171" s="25"/>
      <c r="G171" s="25"/>
      <c r="H171" s="25"/>
      <c r="I171" s="25"/>
      <c r="J171" s="24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</row>
    <row r="172">
      <c r="A172" s="24"/>
      <c r="B172" s="64"/>
      <c r="C172" s="66"/>
      <c r="D172" s="24"/>
      <c r="E172" s="25"/>
      <c r="F172" s="25"/>
      <c r="G172" s="25"/>
      <c r="H172" s="25"/>
      <c r="I172" s="25"/>
      <c r="J172" s="24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</row>
    <row r="173">
      <c r="A173" s="24"/>
      <c r="B173" s="64"/>
      <c r="C173" s="66"/>
      <c r="D173" s="24"/>
      <c r="E173" s="25"/>
      <c r="F173" s="25"/>
      <c r="G173" s="25"/>
      <c r="H173" s="25"/>
      <c r="I173" s="25"/>
      <c r="J173" s="24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</row>
    <row r="174">
      <c r="A174" s="24"/>
      <c r="B174" s="64"/>
      <c r="C174" s="66"/>
      <c r="D174" s="24"/>
      <c r="E174" s="25"/>
      <c r="F174" s="25"/>
      <c r="G174" s="25"/>
      <c r="H174" s="25"/>
      <c r="I174" s="25"/>
      <c r="J174" s="24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</row>
    <row r="175">
      <c r="A175" s="24"/>
      <c r="B175" s="64"/>
      <c r="C175" s="66"/>
      <c r="D175" s="24"/>
      <c r="E175" s="25"/>
      <c r="F175" s="25"/>
      <c r="G175" s="25"/>
      <c r="H175" s="25"/>
      <c r="I175" s="25"/>
      <c r="J175" s="24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</row>
    <row r="176">
      <c r="A176" s="24"/>
      <c r="B176" s="64"/>
      <c r="C176" s="66"/>
      <c r="D176" s="24"/>
      <c r="E176" s="25"/>
      <c r="F176" s="25"/>
      <c r="G176" s="25"/>
      <c r="H176" s="25"/>
      <c r="I176" s="25"/>
      <c r="J176" s="24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</row>
    <row r="177">
      <c r="A177" s="24"/>
      <c r="B177" s="64"/>
      <c r="C177" s="66"/>
      <c r="D177" s="24"/>
      <c r="E177" s="25"/>
      <c r="F177" s="25"/>
      <c r="G177" s="25"/>
      <c r="H177" s="25"/>
      <c r="I177" s="25"/>
      <c r="J177" s="24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  <c r="AB177" s="25"/>
    </row>
    <row r="178">
      <c r="A178" s="24"/>
      <c r="B178" s="64"/>
      <c r="C178" s="66"/>
      <c r="D178" s="24"/>
      <c r="E178" s="25"/>
      <c r="F178" s="25"/>
      <c r="G178" s="25"/>
      <c r="H178" s="25"/>
      <c r="I178" s="25"/>
      <c r="J178" s="24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</row>
    <row r="179">
      <c r="A179" s="24"/>
      <c r="B179" s="64"/>
      <c r="C179" s="66"/>
      <c r="D179" s="24"/>
      <c r="E179" s="25"/>
      <c r="F179" s="25"/>
      <c r="G179" s="25"/>
      <c r="H179" s="25"/>
      <c r="I179" s="25"/>
      <c r="J179" s="24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  <c r="AB179" s="25"/>
    </row>
    <row r="180">
      <c r="A180" s="24"/>
      <c r="B180" s="64"/>
      <c r="C180" s="66"/>
      <c r="D180" s="24"/>
      <c r="E180" s="25"/>
      <c r="F180" s="25"/>
      <c r="G180" s="25"/>
      <c r="H180" s="25"/>
      <c r="I180" s="25"/>
      <c r="J180" s="24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  <c r="AB180" s="25"/>
    </row>
    <row r="181">
      <c r="A181" s="24"/>
      <c r="B181" s="64"/>
      <c r="C181" s="66"/>
      <c r="D181" s="24"/>
      <c r="E181" s="25"/>
      <c r="F181" s="25"/>
      <c r="G181" s="25"/>
      <c r="H181" s="25"/>
      <c r="I181" s="25"/>
      <c r="J181" s="24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  <c r="AB181" s="25"/>
    </row>
    <row r="182">
      <c r="A182" s="24"/>
      <c r="B182" s="64"/>
      <c r="C182" s="66"/>
      <c r="D182" s="24"/>
      <c r="E182" s="25"/>
      <c r="F182" s="25"/>
      <c r="G182" s="25"/>
      <c r="H182" s="25"/>
      <c r="I182" s="25"/>
      <c r="J182" s="24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  <c r="AB182" s="25"/>
    </row>
    <row r="183">
      <c r="A183" s="24"/>
      <c r="B183" s="64"/>
      <c r="C183" s="66"/>
      <c r="D183" s="24"/>
      <c r="E183" s="25"/>
      <c r="F183" s="25"/>
      <c r="G183" s="25"/>
      <c r="H183" s="25"/>
      <c r="I183" s="25"/>
      <c r="J183" s="24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  <c r="AB183" s="25"/>
    </row>
    <row r="184">
      <c r="A184" s="24"/>
      <c r="B184" s="64"/>
      <c r="C184" s="66"/>
      <c r="D184" s="24"/>
      <c r="E184" s="25"/>
      <c r="F184" s="25"/>
      <c r="G184" s="25"/>
      <c r="H184" s="25"/>
      <c r="I184" s="25"/>
      <c r="J184" s="24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  <c r="AB184" s="25"/>
    </row>
    <row r="185">
      <c r="A185" s="24"/>
      <c r="B185" s="64"/>
      <c r="C185" s="66"/>
      <c r="D185" s="24"/>
      <c r="E185" s="25"/>
      <c r="F185" s="25"/>
      <c r="G185" s="25"/>
      <c r="H185" s="25"/>
      <c r="I185" s="25"/>
      <c r="J185" s="24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  <c r="AB185" s="25"/>
    </row>
    <row r="186">
      <c r="A186" s="24"/>
      <c r="B186" s="64"/>
      <c r="C186" s="66"/>
      <c r="D186" s="24"/>
      <c r="E186" s="25"/>
      <c r="F186" s="25"/>
      <c r="G186" s="25"/>
      <c r="H186" s="25"/>
      <c r="I186" s="25"/>
      <c r="J186" s="24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</row>
    <row r="187">
      <c r="A187" s="24"/>
      <c r="B187" s="64"/>
      <c r="C187" s="66"/>
      <c r="D187" s="24"/>
      <c r="E187" s="25"/>
      <c r="F187" s="25"/>
      <c r="G187" s="25"/>
      <c r="H187" s="25"/>
      <c r="I187" s="25"/>
      <c r="J187" s="24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  <c r="AB187" s="25"/>
    </row>
    <row r="188">
      <c r="A188" s="24"/>
      <c r="B188" s="64"/>
      <c r="C188" s="66"/>
      <c r="D188" s="24"/>
      <c r="E188" s="25"/>
      <c r="F188" s="25"/>
      <c r="G188" s="25"/>
      <c r="H188" s="25"/>
      <c r="I188" s="25"/>
      <c r="J188" s="24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  <c r="AB188" s="25"/>
    </row>
    <row r="189">
      <c r="A189" s="24"/>
      <c r="B189" s="64"/>
      <c r="C189" s="66"/>
      <c r="D189" s="24"/>
      <c r="E189" s="25"/>
      <c r="F189" s="25"/>
      <c r="G189" s="25"/>
      <c r="H189" s="25"/>
      <c r="I189" s="25"/>
      <c r="J189" s="24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  <c r="AB189" s="25"/>
    </row>
    <row r="190">
      <c r="A190" s="24"/>
      <c r="B190" s="64"/>
      <c r="C190" s="66"/>
      <c r="D190" s="24"/>
      <c r="E190" s="25"/>
      <c r="F190" s="25"/>
      <c r="G190" s="25"/>
      <c r="H190" s="25"/>
      <c r="I190" s="25"/>
      <c r="J190" s="24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  <c r="AB190" s="25"/>
    </row>
    <row r="191">
      <c r="A191" s="24"/>
      <c r="B191" s="64"/>
      <c r="C191" s="66"/>
      <c r="D191" s="24"/>
      <c r="E191" s="25"/>
      <c r="F191" s="25"/>
      <c r="G191" s="25"/>
      <c r="H191" s="25"/>
      <c r="I191" s="25"/>
      <c r="J191" s="24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  <c r="AB191" s="25"/>
    </row>
    <row r="192">
      <c r="A192" s="24"/>
      <c r="B192" s="64"/>
      <c r="C192" s="66"/>
      <c r="D192" s="24"/>
      <c r="E192" s="25"/>
      <c r="F192" s="25"/>
      <c r="G192" s="25"/>
      <c r="H192" s="25"/>
      <c r="I192" s="25"/>
      <c r="J192" s="24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  <c r="AB192" s="25"/>
    </row>
    <row r="193">
      <c r="A193" s="24"/>
      <c r="B193" s="64"/>
      <c r="C193" s="66"/>
      <c r="D193" s="24"/>
      <c r="E193" s="25"/>
      <c r="F193" s="25"/>
      <c r="G193" s="25"/>
      <c r="H193" s="25"/>
      <c r="I193" s="25"/>
      <c r="J193" s="24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  <c r="AB193" s="25"/>
    </row>
    <row r="194">
      <c r="A194" s="24"/>
      <c r="B194" s="64"/>
      <c r="C194" s="66"/>
      <c r="D194" s="24"/>
      <c r="E194" s="25"/>
      <c r="F194" s="25"/>
      <c r="G194" s="25"/>
      <c r="H194" s="25"/>
      <c r="I194" s="25"/>
      <c r="J194" s="24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  <c r="AB194" s="25"/>
    </row>
    <row r="195">
      <c r="A195" s="24"/>
      <c r="B195" s="64"/>
      <c r="C195" s="66"/>
      <c r="D195" s="24"/>
      <c r="E195" s="25"/>
      <c r="F195" s="25"/>
      <c r="G195" s="25"/>
      <c r="H195" s="25"/>
      <c r="I195" s="25"/>
      <c r="J195" s="24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  <c r="AB195" s="25"/>
    </row>
    <row r="196">
      <c r="A196" s="24"/>
      <c r="B196" s="64"/>
      <c r="C196" s="66"/>
      <c r="D196" s="24"/>
      <c r="E196" s="25"/>
      <c r="F196" s="25"/>
      <c r="G196" s="25"/>
      <c r="H196" s="25"/>
      <c r="I196" s="25"/>
      <c r="J196" s="24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  <c r="AB196" s="25"/>
    </row>
    <row r="197">
      <c r="A197" s="24"/>
      <c r="B197" s="64"/>
      <c r="C197" s="66"/>
      <c r="D197" s="24"/>
      <c r="E197" s="25"/>
      <c r="F197" s="25"/>
      <c r="G197" s="25"/>
      <c r="H197" s="25"/>
      <c r="I197" s="25"/>
      <c r="J197" s="24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  <c r="AB197" s="25"/>
    </row>
    <row r="198">
      <c r="A198" s="24"/>
      <c r="B198" s="64"/>
      <c r="C198" s="66"/>
      <c r="D198" s="24"/>
      <c r="E198" s="25"/>
      <c r="F198" s="25"/>
      <c r="G198" s="25"/>
      <c r="H198" s="25"/>
      <c r="I198" s="25"/>
      <c r="J198" s="24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  <c r="AB198" s="25"/>
    </row>
    <row r="199">
      <c r="A199" s="24"/>
      <c r="B199" s="64"/>
      <c r="C199" s="66"/>
      <c r="D199" s="24"/>
      <c r="E199" s="25"/>
      <c r="F199" s="25"/>
      <c r="G199" s="25"/>
      <c r="H199" s="25"/>
      <c r="I199" s="25"/>
      <c r="J199" s="24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  <c r="AB199" s="25"/>
    </row>
    <row r="200">
      <c r="A200" s="24"/>
      <c r="B200" s="64"/>
      <c r="C200" s="66"/>
      <c r="D200" s="24"/>
      <c r="E200" s="25"/>
      <c r="F200" s="25"/>
      <c r="G200" s="25"/>
      <c r="H200" s="25"/>
      <c r="I200" s="25"/>
      <c r="J200" s="24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  <c r="AB200" s="25"/>
    </row>
    <row r="201">
      <c r="A201" s="24"/>
      <c r="B201" s="64"/>
      <c r="C201" s="66"/>
      <c r="D201" s="24"/>
      <c r="E201" s="25"/>
      <c r="F201" s="25"/>
      <c r="G201" s="25"/>
      <c r="H201" s="25"/>
      <c r="I201" s="25"/>
      <c r="J201" s="24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  <c r="AB201" s="25"/>
    </row>
    <row r="202">
      <c r="A202" s="24"/>
      <c r="B202" s="64"/>
      <c r="C202" s="66"/>
      <c r="D202" s="24"/>
      <c r="E202" s="25"/>
      <c r="F202" s="25"/>
      <c r="G202" s="25"/>
      <c r="H202" s="25"/>
      <c r="I202" s="25"/>
      <c r="J202" s="24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</row>
    <row r="203">
      <c r="A203" s="24"/>
      <c r="B203" s="64"/>
      <c r="C203" s="66"/>
      <c r="D203" s="24"/>
      <c r="E203" s="25"/>
      <c r="F203" s="25"/>
      <c r="G203" s="25"/>
      <c r="H203" s="25"/>
      <c r="I203" s="25"/>
      <c r="J203" s="24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</row>
    <row r="204">
      <c r="A204" s="24"/>
      <c r="B204" s="64"/>
      <c r="C204" s="66"/>
      <c r="D204" s="24"/>
      <c r="E204" s="25"/>
      <c r="F204" s="25"/>
      <c r="G204" s="25"/>
      <c r="H204" s="25"/>
      <c r="I204" s="25"/>
      <c r="J204" s="24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</row>
    <row r="205">
      <c r="A205" s="24"/>
      <c r="B205" s="64"/>
      <c r="C205" s="66"/>
      <c r="D205" s="24"/>
      <c r="E205" s="25"/>
      <c r="F205" s="25"/>
      <c r="G205" s="25"/>
      <c r="H205" s="25"/>
      <c r="I205" s="25"/>
      <c r="J205" s="24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</row>
    <row r="206">
      <c r="A206" s="24"/>
      <c r="B206" s="64"/>
      <c r="C206" s="66"/>
      <c r="D206" s="24"/>
      <c r="E206" s="25"/>
      <c r="F206" s="25"/>
      <c r="G206" s="25"/>
      <c r="H206" s="25"/>
      <c r="I206" s="25"/>
      <c r="J206" s="24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  <c r="AB206" s="25"/>
    </row>
    <row r="207">
      <c r="A207" s="24"/>
      <c r="B207" s="64"/>
      <c r="C207" s="66"/>
      <c r="D207" s="24"/>
      <c r="E207" s="25"/>
      <c r="F207" s="25"/>
      <c r="G207" s="25"/>
      <c r="H207" s="25"/>
      <c r="I207" s="25"/>
      <c r="J207" s="24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</row>
    <row r="208">
      <c r="A208" s="24"/>
      <c r="B208" s="64"/>
      <c r="C208" s="66"/>
      <c r="D208" s="24"/>
      <c r="E208" s="25"/>
      <c r="F208" s="25"/>
      <c r="G208" s="25"/>
      <c r="H208" s="25"/>
      <c r="I208" s="25"/>
      <c r="J208" s="24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  <c r="AB208" s="25"/>
    </row>
    <row r="209">
      <c r="A209" s="24"/>
      <c r="B209" s="64"/>
      <c r="C209" s="66"/>
      <c r="D209" s="24"/>
      <c r="E209" s="25"/>
      <c r="F209" s="25"/>
      <c r="G209" s="25"/>
      <c r="H209" s="25"/>
      <c r="I209" s="25"/>
      <c r="J209" s="24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  <c r="AB209" s="25"/>
    </row>
    <row r="210">
      <c r="A210" s="24"/>
      <c r="B210" s="64"/>
      <c r="C210" s="66"/>
      <c r="D210" s="24"/>
      <c r="E210" s="25"/>
      <c r="F210" s="25"/>
      <c r="G210" s="25"/>
      <c r="H210" s="25"/>
      <c r="I210" s="25"/>
      <c r="J210" s="24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  <c r="AB210" s="25"/>
    </row>
    <row r="211">
      <c r="A211" s="24"/>
      <c r="B211" s="64"/>
      <c r="C211" s="66"/>
      <c r="D211" s="24"/>
      <c r="E211" s="25"/>
      <c r="F211" s="25"/>
      <c r="G211" s="25"/>
      <c r="H211" s="25"/>
      <c r="I211" s="25"/>
      <c r="J211" s="24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  <c r="AB211" s="25"/>
    </row>
    <row r="212">
      <c r="A212" s="24"/>
      <c r="B212" s="64"/>
      <c r="C212" s="66"/>
      <c r="D212" s="24"/>
      <c r="E212" s="25"/>
      <c r="F212" s="25"/>
      <c r="G212" s="25"/>
      <c r="H212" s="25"/>
      <c r="I212" s="25"/>
      <c r="J212" s="24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</row>
    <row r="213">
      <c r="A213" s="24"/>
      <c r="B213" s="64"/>
      <c r="C213" s="66"/>
      <c r="D213" s="24"/>
      <c r="E213" s="25"/>
      <c r="F213" s="25"/>
      <c r="G213" s="25"/>
      <c r="H213" s="25"/>
      <c r="I213" s="25"/>
      <c r="J213" s="24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  <c r="AB213" s="25"/>
    </row>
    <row r="214">
      <c r="A214" s="24"/>
      <c r="B214" s="64"/>
      <c r="C214" s="66"/>
      <c r="D214" s="24"/>
      <c r="E214" s="25"/>
      <c r="F214" s="25"/>
      <c r="G214" s="25"/>
      <c r="H214" s="25"/>
      <c r="I214" s="25"/>
      <c r="J214" s="24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  <c r="AB214" s="25"/>
    </row>
    <row r="215">
      <c r="A215" s="24"/>
      <c r="B215" s="64"/>
      <c r="C215" s="66"/>
      <c r="D215" s="24"/>
      <c r="E215" s="25"/>
      <c r="F215" s="25"/>
      <c r="G215" s="25"/>
      <c r="H215" s="25"/>
      <c r="I215" s="25"/>
      <c r="J215" s="24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  <c r="AB215" s="25"/>
    </row>
    <row r="216">
      <c r="A216" s="24"/>
      <c r="B216" s="64"/>
      <c r="C216" s="66"/>
      <c r="D216" s="24"/>
      <c r="E216" s="25"/>
      <c r="F216" s="25"/>
      <c r="G216" s="25"/>
      <c r="H216" s="25"/>
      <c r="I216" s="25"/>
      <c r="J216" s="24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  <c r="AB216" s="25"/>
    </row>
    <row r="217">
      <c r="A217" s="24"/>
      <c r="B217" s="64"/>
      <c r="C217" s="66"/>
      <c r="D217" s="24"/>
      <c r="E217" s="25"/>
      <c r="F217" s="25"/>
      <c r="G217" s="25"/>
      <c r="H217" s="25"/>
      <c r="I217" s="25"/>
      <c r="J217" s="24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  <c r="AB217" s="25"/>
    </row>
    <row r="218">
      <c r="A218" s="24"/>
      <c r="B218" s="64"/>
      <c r="C218" s="66"/>
      <c r="D218" s="24"/>
      <c r="E218" s="25"/>
      <c r="F218" s="25"/>
      <c r="G218" s="25"/>
      <c r="H218" s="25"/>
      <c r="I218" s="25"/>
      <c r="J218" s="24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  <c r="AB218" s="25"/>
    </row>
    <row r="219">
      <c r="A219" s="24"/>
      <c r="B219" s="64"/>
      <c r="C219" s="66"/>
      <c r="D219" s="24"/>
      <c r="E219" s="25"/>
      <c r="F219" s="25"/>
      <c r="G219" s="25"/>
      <c r="H219" s="25"/>
      <c r="I219" s="25"/>
      <c r="J219" s="24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  <c r="AB219" s="25"/>
    </row>
    <row r="220">
      <c r="A220" s="24"/>
      <c r="B220" s="64"/>
      <c r="C220" s="66"/>
      <c r="D220" s="24"/>
      <c r="E220" s="25"/>
      <c r="F220" s="25"/>
      <c r="G220" s="25"/>
      <c r="H220" s="25"/>
      <c r="I220" s="25"/>
      <c r="J220" s="24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  <c r="AB220" s="25"/>
    </row>
    <row r="221">
      <c r="A221" s="24"/>
      <c r="B221" s="64"/>
      <c r="C221" s="66"/>
      <c r="D221" s="24"/>
      <c r="E221" s="25"/>
      <c r="F221" s="25"/>
      <c r="G221" s="25"/>
      <c r="H221" s="25"/>
      <c r="I221" s="25"/>
      <c r="J221" s="24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  <c r="AA221" s="25"/>
      <c r="AB221" s="25"/>
    </row>
    <row r="222">
      <c r="A222" s="24"/>
      <c r="B222" s="64"/>
      <c r="C222" s="66"/>
      <c r="D222" s="24"/>
      <c r="E222" s="25"/>
      <c r="F222" s="25"/>
      <c r="G222" s="25"/>
      <c r="H222" s="25"/>
      <c r="I222" s="25"/>
      <c r="J222" s="24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  <c r="AA222" s="25"/>
      <c r="AB222" s="25"/>
    </row>
    <row r="223">
      <c r="A223" s="24"/>
      <c r="B223" s="64"/>
      <c r="C223" s="66"/>
      <c r="D223" s="24"/>
      <c r="E223" s="25"/>
      <c r="F223" s="25"/>
      <c r="G223" s="25"/>
      <c r="H223" s="25"/>
      <c r="I223" s="25"/>
      <c r="J223" s="24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  <c r="AA223" s="25"/>
      <c r="AB223" s="25"/>
    </row>
    <row r="224">
      <c r="A224" s="24"/>
      <c r="B224" s="64"/>
      <c r="C224" s="66"/>
      <c r="D224" s="24"/>
      <c r="E224" s="25"/>
      <c r="F224" s="25"/>
      <c r="G224" s="25"/>
      <c r="H224" s="25"/>
      <c r="I224" s="25"/>
      <c r="J224" s="24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  <c r="AA224" s="25"/>
      <c r="AB224" s="25"/>
    </row>
    <row r="225">
      <c r="A225" s="24"/>
      <c r="B225" s="64"/>
      <c r="C225" s="66"/>
      <c r="D225" s="24"/>
      <c r="E225" s="25"/>
      <c r="F225" s="25"/>
      <c r="G225" s="25"/>
      <c r="H225" s="25"/>
      <c r="I225" s="25"/>
      <c r="J225" s="24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  <c r="AA225" s="25"/>
      <c r="AB225" s="25"/>
    </row>
    <row r="226">
      <c r="A226" s="24"/>
      <c r="B226" s="64"/>
      <c r="C226" s="66"/>
      <c r="D226" s="24"/>
      <c r="E226" s="25"/>
      <c r="F226" s="25"/>
      <c r="G226" s="25"/>
      <c r="H226" s="25"/>
      <c r="I226" s="25"/>
      <c r="J226" s="24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  <c r="AA226" s="25"/>
      <c r="AB226" s="25"/>
    </row>
    <row r="227">
      <c r="A227" s="24"/>
      <c r="B227" s="64"/>
      <c r="C227" s="66"/>
      <c r="D227" s="24"/>
      <c r="E227" s="25"/>
      <c r="F227" s="25"/>
      <c r="G227" s="25"/>
      <c r="H227" s="25"/>
      <c r="I227" s="25"/>
      <c r="J227" s="24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  <c r="AA227" s="25"/>
      <c r="AB227" s="25"/>
    </row>
    <row r="228">
      <c r="A228" s="24"/>
      <c r="B228" s="64"/>
      <c r="C228" s="66"/>
      <c r="D228" s="24"/>
      <c r="E228" s="25"/>
      <c r="F228" s="25"/>
      <c r="G228" s="25"/>
      <c r="H228" s="25"/>
      <c r="I228" s="25"/>
      <c r="J228" s="24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  <c r="AA228" s="25"/>
      <c r="AB228" s="25"/>
    </row>
    <row r="229">
      <c r="A229" s="24"/>
      <c r="B229" s="64"/>
      <c r="C229" s="66"/>
      <c r="D229" s="24"/>
      <c r="E229" s="25"/>
      <c r="F229" s="25"/>
      <c r="G229" s="25"/>
      <c r="H229" s="25"/>
      <c r="I229" s="25"/>
      <c r="J229" s="24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  <c r="AA229" s="25"/>
      <c r="AB229" s="25"/>
    </row>
    <row r="230">
      <c r="A230" s="24"/>
      <c r="B230" s="64"/>
      <c r="C230" s="66"/>
      <c r="D230" s="24"/>
      <c r="E230" s="25"/>
      <c r="F230" s="25"/>
      <c r="G230" s="25"/>
      <c r="H230" s="25"/>
      <c r="I230" s="25"/>
      <c r="J230" s="24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  <c r="AA230" s="25"/>
      <c r="AB230" s="25"/>
    </row>
    <row r="231">
      <c r="A231" s="24"/>
      <c r="B231" s="64"/>
      <c r="C231" s="66"/>
      <c r="D231" s="24"/>
      <c r="E231" s="25"/>
      <c r="F231" s="25"/>
      <c r="G231" s="25"/>
      <c r="H231" s="25"/>
      <c r="I231" s="25"/>
      <c r="J231" s="24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  <c r="AA231" s="25"/>
      <c r="AB231" s="25"/>
    </row>
    <row r="232">
      <c r="A232" s="24"/>
      <c r="B232" s="64"/>
      <c r="C232" s="66"/>
      <c r="D232" s="24"/>
      <c r="E232" s="25"/>
      <c r="F232" s="25"/>
      <c r="G232" s="25"/>
      <c r="H232" s="25"/>
      <c r="I232" s="25"/>
      <c r="J232" s="24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  <c r="AA232" s="25"/>
      <c r="AB232" s="25"/>
    </row>
    <row r="233">
      <c r="A233" s="24"/>
      <c r="B233" s="64"/>
      <c r="C233" s="66"/>
      <c r="D233" s="24"/>
      <c r="E233" s="25"/>
      <c r="F233" s="25"/>
      <c r="G233" s="25"/>
      <c r="H233" s="25"/>
      <c r="I233" s="25"/>
      <c r="J233" s="24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  <c r="AA233" s="25"/>
      <c r="AB233" s="25"/>
    </row>
    <row r="234">
      <c r="A234" s="24"/>
      <c r="B234" s="64"/>
      <c r="C234" s="66"/>
      <c r="D234" s="24"/>
      <c r="E234" s="25"/>
      <c r="F234" s="25"/>
      <c r="G234" s="25"/>
      <c r="H234" s="25"/>
      <c r="I234" s="25"/>
      <c r="J234" s="24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</row>
    <row r="235">
      <c r="A235" s="24"/>
      <c r="B235" s="64"/>
      <c r="C235" s="66"/>
      <c r="D235" s="24"/>
      <c r="E235" s="25"/>
      <c r="F235" s="25"/>
      <c r="G235" s="25"/>
      <c r="H235" s="25"/>
      <c r="I235" s="25"/>
      <c r="J235" s="24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  <c r="AA235" s="25"/>
      <c r="AB235" s="25"/>
    </row>
    <row r="236">
      <c r="A236" s="24"/>
      <c r="B236" s="64"/>
      <c r="C236" s="66"/>
      <c r="D236" s="24"/>
      <c r="E236" s="25"/>
      <c r="F236" s="25"/>
      <c r="G236" s="25"/>
      <c r="H236" s="25"/>
      <c r="I236" s="25"/>
      <c r="J236" s="24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  <c r="AA236" s="25"/>
      <c r="AB236" s="25"/>
    </row>
    <row r="237">
      <c r="A237" s="24"/>
      <c r="B237" s="64"/>
      <c r="C237" s="66"/>
      <c r="D237" s="24"/>
      <c r="E237" s="25"/>
      <c r="F237" s="25"/>
      <c r="G237" s="25"/>
      <c r="H237" s="25"/>
      <c r="I237" s="25"/>
      <c r="J237" s="24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  <c r="AA237" s="25"/>
      <c r="AB237" s="25"/>
    </row>
    <row r="238">
      <c r="A238" s="24"/>
      <c r="B238" s="64"/>
      <c r="C238" s="66"/>
      <c r="D238" s="24"/>
      <c r="E238" s="25"/>
      <c r="F238" s="25"/>
      <c r="G238" s="25"/>
      <c r="H238" s="25"/>
      <c r="I238" s="25"/>
      <c r="J238" s="24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</row>
    <row r="239">
      <c r="A239" s="24"/>
      <c r="B239" s="64"/>
      <c r="C239" s="66"/>
      <c r="D239" s="24"/>
      <c r="E239" s="25"/>
      <c r="F239" s="25"/>
      <c r="G239" s="25"/>
      <c r="H239" s="25"/>
      <c r="I239" s="25"/>
      <c r="J239" s="24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  <c r="AA239" s="25"/>
      <c r="AB239" s="25"/>
    </row>
    <row r="240">
      <c r="A240" s="24"/>
      <c r="B240" s="64"/>
      <c r="C240" s="66"/>
      <c r="D240" s="24"/>
      <c r="E240" s="25"/>
      <c r="F240" s="25"/>
      <c r="G240" s="25"/>
      <c r="H240" s="25"/>
      <c r="I240" s="25"/>
      <c r="J240" s="24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  <c r="AA240" s="25"/>
      <c r="AB240" s="25"/>
    </row>
    <row r="241">
      <c r="A241" s="24"/>
      <c r="B241" s="64"/>
      <c r="C241" s="66"/>
      <c r="D241" s="24"/>
      <c r="E241" s="25"/>
      <c r="F241" s="25"/>
      <c r="G241" s="25"/>
      <c r="H241" s="25"/>
      <c r="I241" s="25"/>
      <c r="J241" s="24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  <c r="AA241" s="25"/>
      <c r="AB241" s="25"/>
    </row>
    <row r="242">
      <c r="A242" s="24"/>
      <c r="B242" s="64"/>
      <c r="C242" s="66"/>
      <c r="D242" s="24"/>
      <c r="E242" s="25"/>
      <c r="F242" s="25"/>
      <c r="G242" s="25"/>
      <c r="H242" s="25"/>
      <c r="I242" s="25"/>
      <c r="J242" s="24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  <c r="AA242" s="25"/>
      <c r="AB242" s="25"/>
    </row>
    <row r="243">
      <c r="A243" s="24"/>
      <c r="B243" s="64"/>
      <c r="C243" s="66"/>
      <c r="D243" s="24"/>
      <c r="E243" s="25"/>
      <c r="F243" s="25"/>
      <c r="G243" s="25"/>
      <c r="H243" s="25"/>
      <c r="I243" s="25"/>
      <c r="J243" s="24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  <c r="AA243" s="25"/>
      <c r="AB243" s="25"/>
    </row>
    <row r="244">
      <c r="A244" s="24"/>
      <c r="B244" s="64"/>
      <c r="C244" s="66"/>
      <c r="D244" s="24"/>
      <c r="E244" s="25"/>
      <c r="F244" s="25"/>
      <c r="G244" s="25"/>
      <c r="H244" s="25"/>
      <c r="I244" s="25"/>
      <c r="J244" s="24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  <c r="AA244" s="25"/>
      <c r="AB244" s="25"/>
    </row>
    <row r="245">
      <c r="A245" s="24"/>
      <c r="B245" s="64"/>
      <c r="C245" s="66"/>
      <c r="D245" s="24"/>
      <c r="E245" s="25"/>
      <c r="F245" s="25"/>
      <c r="G245" s="25"/>
      <c r="H245" s="25"/>
      <c r="I245" s="25"/>
      <c r="J245" s="24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  <c r="AA245" s="25"/>
      <c r="AB245" s="25"/>
    </row>
    <row r="246">
      <c r="A246" s="24"/>
      <c r="B246" s="64"/>
      <c r="C246" s="66"/>
      <c r="D246" s="24"/>
      <c r="E246" s="25"/>
      <c r="F246" s="25"/>
      <c r="G246" s="25"/>
      <c r="H246" s="25"/>
      <c r="I246" s="25"/>
      <c r="J246" s="24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  <c r="AA246" s="25"/>
      <c r="AB246" s="25"/>
    </row>
    <row r="247">
      <c r="A247" s="24"/>
      <c r="B247" s="64"/>
      <c r="C247" s="66"/>
      <c r="D247" s="24"/>
      <c r="E247" s="25"/>
      <c r="F247" s="25"/>
      <c r="G247" s="25"/>
      <c r="H247" s="25"/>
      <c r="I247" s="25"/>
      <c r="J247" s="24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  <c r="AA247" s="25"/>
      <c r="AB247" s="25"/>
    </row>
    <row r="248">
      <c r="A248" s="24"/>
      <c r="B248" s="64"/>
      <c r="C248" s="66"/>
      <c r="D248" s="24"/>
      <c r="E248" s="25"/>
      <c r="F248" s="25"/>
      <c r="G248" s="25"/>
      <c r="H248" s="25"/>
      <c r="I248" s="25"/>
      <c r="J248" s="24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  <c r="AA248" s="25"/>
      <c r="AB248" s="25"/>
    </row>
    <row r="249">
      <c r="A249" s="24"/>
      <c r="B249" s="64"/>
      <c r="C249" s="66"/>
      <c r="D249" s="24"/>
      <c r="E249" s="25"/>
      <c r="F249" s="25"/>
      <c r="G249" s="25"/>
      <c r="H249" s="25"/>
      <c r="I249" s="25"/>
      <c r="J249" s="24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  <c r="AA249" s="25"/>
      <c r="AB249" s="25"/>
    </row>
    <row r="250">
      <c r="A250" s="24"/>
      <c r="B250" s="64"/>
      <c r="C250" s="66"/>
      <c r="D250" s="24"/>
      <c r="E250" s="25"/>
      <c r="F250" s="25"/>
      <c r="G250" s="25"/>
      <c r="H250" s="25"/>
      <c r="I250" s="25"/>
      <c r="J250" s="24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  <c r="AA250" s="25"/>
      <c r="AB250" s="25"/>
    </row>
    <row r="251">
      <c r="A251" s="24"/>
      <c r="B251" s="64"/>
      <c r="C251" s="66"/>
      <c r="D251" s="24"/>
      <c r="E251" s="25"/>
      <c r="F251" s="25"/>
      <c r="G251" s="25"/>
      <c r="H251" s="25"/>
      <c r="I251" s="25"/>
      <c r="J251" s="24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  <c r="AA251" s="25"/>
      <c r="AB251" s="25"/>
    </row>
    <row r="252">
      <c r="A252" s="24"/>
      <c r="B252" s="64"/>
      <c r="C252" s="66"/>
      <c r="D252" s="24"/>
      <c r="E252" s="25"/>
      <c r="F252" s="25"/>
      <c r="G252" s="25"/>
      <c r="H252" s="25"/>
      <c r="I252" s="25"/>
      <c r="J252" s="24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  <c r="AA252" s="25"/>
      <c r="AB252" s="25"/>
    </row>
    <row r="253">
      <c r="A253" s="24"/>
      <c r="B253" s="64"/>
      <c r="C253" s="66"/>
      <c r="D253" s="24"/>
      <c r="E253" s="25"/>
      <c r="F253" s="25"/>
      <c r="G253" s="25"/>
      <c r="H253" s="25"/>
      <c r="I253" s="25"/>
      <c r="J253" s="24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  <c r="AA253" s="25"/>
      <c r="AB253" s="25"/>
    </row>
    <row r="254">
      <c r="A254" s="24"/>
      <c r="B254" s="64"/>
      <c r="C254" s="66"/>
      <c r="D254" s="24"/>
      <c r="E254" s="25"/>
      <c r="F254" s="25"/>
      <c r="G254" s="25"/>
      <c r="H254" s="25"/>
      <c r="I254" s="25"/>
      <c r="J254" s="24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  <c r="AA254" s="25"/>
      <c r="AB254" s="25"/>
    </row>
    <row r="255">
      <c r="A255" s="24"/>
      <c r="B255" s="64"/>
      <c r="C255" s="66"/>
      <c r="D255" s="24"/>
      <c r="E255" s="25"/>
      <c r="F255" s="25"/>
      <c r="G255" s="25"/>
      <c r="H255" s="25"/>
      <c r="I255" s="25"/>
      <c r="J255" s="24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  <c r="AA255" s="25"/>
      <c r="AB255" s="25"/>
    </row>
    <row r="256">
      <c r="A256" s="24"/>
      <c r="B256" s="64"/>
      <c r="C256" s="66"/>
      <c r="D256" s="24"/>
      <c r="E256" s="25"/>
      <c r="F256" s="25"/>
      <c r="G256" s="25"/>
      <c r="H256" s="25"/>
      <c r="I256" s="25"/>
      <c r="J256" s="24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  <c r="AA256" s="25"/>
      <c r="AB256" s="25"/>
    </row>
    <row r="257">
      <c r="A257" s="24"/>
      <c r="B257" s="64"/>
      <c r="C257" s="66"/>
      <c r="D257" s="24"/>
      <c r="E257" s="25"/>
      <c r="F257" s="25"/>
      <c r="G257" s="25"/>
      <c r="H257" s="25"/>
      <c r="I257" s="25"/>
      <c r="J257" s="24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  <c r="AA257" s="25"/>
      <c r="AB257" s="25"/>
    </row>
    <row r="258">
      <c r="A258" s="24"/>
      <c r="B258" s="64"/>
      <c r="C258" s="66"/>
      <c r="D258" s="24"/>
      <c r="E258" s="25"/>
      <c r="F258" s="25"/>
      <c r="G258" s="25"/>
      <c r="H258" s="25"/>
      <c r="I258" s="25"/>
      <c r="J258" s="24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  <c r="AA258" s="25"/>
      <c r="AB258" s="25"/>
    </row>
    <row r="259">
      <c r="A259" s="24"/>
      <c r="B259" s="64"/>
      <c r="C259" s="66"/>
      <c r="D259" s="24"/>
      <c r="E259" s="25"/>
      <c r="F259" s="25"/>
      <c r="G259" s="25"/>
      <c r="H259" s="25"/>
      <c r="I259" s="25"/>
      <c r="J259" s="24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  <c r="AA259" s="25"/>
      <c r="AB259" s="25"/>
    </row>
    <row r="260">
      <c r="A260" s="24"/>
      <c r="B260" s="64"/>
      <c r="C260" s="66"/>
      <c r="D260" s="24"/>
      <c r="E260" s="25"/>
      <c r="F260" s="25"/>
      <c r="G260" s="25"/>
      <c r="H260" s="25"/>
      <c r="I260" s="25"/>
      <c r="J260" s="24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  <c r="AA260" s="25"/>
      <c r="AB260" s="25"/>
    </row>
    <row r="261">
      <c r="A261" s="24"/>
      <c r="B261" s="64"/>
      <c r="C261" s="66"/>
      <c r="D261" s="24"/>
      <c r="E261" s="25"/>
      <c r="F261" s="25"/>
      <c r="G261" s="25"/>
      <c r="H261" s="25"/>
      <c r="I261" s="25"/>
      <c r="J261" s="24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  <c r="AA261" s="25"/>
      <c r="AB261" s="25"/>
    </row>
    <row r="262">
      <c r="A262" s="24"/>
      <c r="B262" s="64"/>
      <c r="C262" s="66"/>
      <c r="D262" s="24"/>
      <c r="E262" s="25"/>
      <c r="F262" s="25"/>
      <c r="G262" s="25"/>
      <c r="H262" s="25"/>
      <c r="I262" s="25"/>
      <c r="J262" s="24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  <c r="AA262" s="25"/>
      <c r="AB262" s="25"/>
    </row>
    <row r="263">
      <c r="A263" s="24"/>
      <c r="B263" s="64"/>
      <c r="C263" s="66"/>
      <c r="D263" s="24"/>
      <c r="E263" s="25"/>
      <c r="F263" s="25"/>
      <c r="G263" s="25"/>
      <c r="H263" s="25"/>
      <c r="I263" s="25"/>
      <c r="J263" s="24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  <c r="AA263" s="25"/>
      <c r="AB263" s="25"/>
    </row>
    <row r="264">
      <c r="A264" s="24"/>
      <c r="B264" s="64"/>
      <c r="C264" s="66"/>
      <c r="D264" s="24"/>
      <c r="E264" s="25"/>
      <c r="F264" s="25"/>
      <c r="G264" s="25"/>
      <c r="H264" s="25"/>
      <c r="I264" s="25"/>
      <c r="J264" s="24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  <c r="AB264" s="25"/>
    </row>
    <row r="265">
      <c r="A265" s="24"/>
      <c r="B265" s="64"/>
      <c r="C265" s="66"/>
      <c r="D265" s="24"/>
      <c r="E265" s="25"/>
      <c r="F265" s="25"/>
      <c r="G265" s="25"/>
      <c r="H265" s="25"/>
      <c r="I265" s="25"/>
      <c r="J265" s="24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  <c r="AA265" s="25"/>
      <c r="AB265" s="25"/>
    </row>
    <row r="266">
      <c r="A266" s="24"/>
      <c r="B266" s="64"/>
      <c r="C266" s="66"/>
      <c r="D266" s="24"/>
      <c r="E266" s="25"/>
      <c r="F266" s="25"/>
      <c r="G266" s="25"/>
      <c r="H266" s="25"/>
      <c r="I266" s="25"/>
      <c r="J266" s="24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  <c r="AA266" s="25"/>
      <c r="AB266" s="25"/>
    </row>
    <row r="267">
      <c r="A267" s="24"/>
      <c r="B267" s="64"/>
      <c r="C267" s="66"/>
      <c r="D267" s="24"/>
      <c r="E267" s="25"/>
      <c r="F267" s="25"/>
      <c r="G267" s="25"/>
      <c r="H267" s="25"/>
      <c r="I267" s="25"/>
      <c r="J267" s="24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  <c r="AA267" s="25"/>
      <c r="AB267" s="25"/>
    </row>
    <row r="268">
      <c r="A268" s="24"/>
      <c r="B268" s="64"/>
      <c r="C268" s="66"/>
      <c r="D268" s="24"/>
      <c r="E268" s="25"/>
      <c r="F268" s="25"/>
      <c r="G268" s="25"/>
      <c r="H268" s="25"/>
      <c r="I268" s="25"/>
      <c r="J268" s="24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  <c r="AA268" s="25"/>
      <c r="AB268" s="25"/>
    </row>
    <row r="269">
      <c r="A269" s="24"/>
      <c r="B269" s="64"/>
      <c r="C269" s="66"/>
      <c r="D269" s="24"/>
      <c r="E269" s="25"/>
      <c r="F269" s="25"/>
      <c r="G269" s="25"/>
      <c r="H269" s="25"/>
      <c r="I269" s="25"/>
      <c r="J269" s="24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  <c r="AA269" s="25"/>
      <c r="AB269" s="25"/>
    </row>
    <row r="270">
      <c r="A270" s="24"/>
      <c r="B270" s="64"/>
      <c r="C270" s="66"/>
      <c r="D270" s="24"/>
      <c r="E270" s="25"/>
      <c r="F270" s="25"/>
      <c r="G270" s="25"/>
      <c r="H270" s="25"/>
      <c r="I270" s="25"/>
      <c r="J270" s="24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  <c r="AA270" s="25"/>
      <c r="AB270" s="25"/>
    </row>
    <row r="271">
      <c r="A271" s="24"/>
      <c r="B271" s="64"/>
      <c r="C271" s="66"/>
      <c r="D271" s="24"/>
      <c r="E271" s="25"/>
      <c r="F271" s="25"/>
      <c r="G271" s="25"/>
      <c r="H271" s="25"/>
      <c r="I271" s="25"/>
      <c r="J271" s="24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  <c r="AA271" s="25"/>
      <c r="AB271" s="25"/>
    </row>
    <row r="272">
      <c r="A272" s="24"/>
      <c r="B272" s="64"/>
      <c r="C272" s="66"/>
      <c r="D272" s="24"/>
      <c r="E272" s="25"/>
      <c r="F272" s="25"/>
      <c r="G272" s="25"/>
      <c r="H272" s="25"/>
      <c r="I272" s="25"/>
      <c r="J272" s="24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  <c r="AA272" s="25"/>
      <c r="AB272" s="25"/>
    </row>
    <row r="273">
      <c r="A273" s="24"/>
      <c r="B273" s="64"/>
      <c r="C273" s="66"/>
      <c r="D273" s="24"/>
      <c r="E273" s="25"/>
      <c r="F273" s="25"/>
      <c r="G273" s="25"/>
      <c r="H273" s="25"/>
      <c r="I273" s="25"/>
      <c r="J273" s="24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  <c r="AA273" s="25"/>
      <c r="AB273" s="25"/>
    </row>
    <row r="274">
      <c r="A274" s="24"/>
      <c r="B274" s="64"/>
      <c r="C274" s="66"/>
      <c r="D274" s="24"/>
      <c r="E274" s="25"/>
      <c r="F274" s="25"/>
      <c r="G274" s="25"/>
      <c r="H274" s="25"/>
      <c r="I274" s="25"/>
      <c r="J274" s="24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  <c r="AA274" s="25"/>
      <c r="AB274" s="25"/>
    </row>
    <row r="275">
      <c r="A275" s="24"/>
      <c r="B275" s="64"/>
      <c r="C275" s="66"/>
      <c r="D275" s="24"/>
      <c r="E275" s="25"/>
      <c r="F275" s="25"/>
      <c r="G275" s="25"/>
      <c r="H275" s="25"/>
      <c r="I275" s="25"/>
      <c r="J275" s="24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  <c r="AA275" s="25"/>
      <c r="AB275" s="25"/>
    </row>
    <row r="276">
      <c r="A276" s="24"/>
      <c r="B276" s="64"/>
      <c r="C276" s="66"/>
      <c r="D276" s="24"/>
      <c r="E276" s="25"/>
      <c r="F276" s="25"/>
      <c r="G276" s="25"/>
      <c r="H276" s="25"/>
      <c r="I276" s="25"/>
      <c r="J276" s="24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  <c r="AA276" s="25"/>
      <c r="AB276" s="25"/>
    </row>
    <row r="277">
      <c r="A277" s="24"/>
      <c r="B277" s="64"/>
      <c r="C277" s="66"/>
      <c r="D277" s="24"/>
      <c r="E277" s="25"/>
      <c r="F277" s="25"/>
      <c r="G277" s="25"/>
      <c r="H277" s="25"/>
      <c r="I277" s="25"/>
      <c r="J277" s="24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  <c r="AA277" s="25"/>
      <c r="AB277" s="25"/>
    </row>
    <row r="278">
      <c r="A278" s="24"/>
      <c r="B278" s="64"/>
      <c r="C278" s="66"/>
      <c r="D278" s="24"/>
      <c r="E278" s="25"/>
      <c r="F278" s="25"/>
      <c r="G278" s="25"/>
      <c r="H278" s="25"/>
      <c r="I278" s="25"/>
      <c r="J278" s="24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  <c r="AA278" s="25"/>
      <c r="AB278" s="25"/>
    </row>
    <row r="279">
      <c r="A279" s="24"/>
      <c r="B279" s="64"/>
      <c r="C279" s="66"/>
      <c r="D279" s="24"/>
      <c r="E279" s="25"/>
      <c r="F279" s="25"/>
      <c r="G279" s="25"/>
      <c r="H279" s="25"/>
      <c r="I279" s="25"/>
      <c r="J279" s="24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  <c r="AA279" s="25"/>
      <c r="AB279" s="25"/>
    </row>
    <row r="280">
      <c r="A280" s="24"/>
      <c r="B280" s="64"/>
      <c r="C280" s="66"/>
      <c r="D280" s="24"/>
      <c r="E280" s="25"/>
      <c r="F280" s="25"/>
      <c r="G280" s="25"/>
      <c r="H280" s="25"/>
      <c r="I280" s="25"/>
      <c r="J280" s="24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  <c r="AA280" s="25"/>
      <c r="AB280" s="25"/>
    </row>
    <row r="281">
      <c r="A281" s="24"/>
      <c r="B281" s="64"/>
      <c r="C281" s="66"/>
      <c r="D281" s="24"/>
      <c r="E281" s="25"/>
      <c r="F281" s="25"/>
      <c r="G281" s="25"/>
      <c r="H281" s="25"/>
      <c r="I281" s="25"/>
      <c r="J281" s="24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  <c r="AA281" s="25"/>
      <c r="AB281" s="25"/>
    </row>
    <row r="282">
      <c r="A282" s="24"/>
      <c r="B282" s="64"/>
      <c r="C282" s="66"/>
      <c r="D282" s="24"/>
      <c r="E282" s="25"/>
      <c r="F282" s="25"/>
      <c r="G282" s="25"/>
      <c r="H282" s="25"/>
      <c r="I282" s="25"/>
      <c r="J282" s="24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  <c r="AA282" s="25"/>
      <c r="AB282" s="25"/>
    </row>
    <row r="283">
      <c r="A283" s="24"/>
      <c r="B283" s="64"/>
      <c r="C283" s="66"/>
      <c r="D283" s="24"/>
      <c r="E283" s="25"/>
      <c r="F283" s="25"/>
      <c r="G283" s="25"/>
      <c r="H283" s="25"/>
      <c r="I283" s="25"/>
      <c r="J283" s="24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  <c r="AA283" s="25"/>
      <c r="AB283" s="25"/>
    </row>
    <row r="284">
      <c r="A284" s="24"/>
      <c r="B284" s="64"/>
      <c r="C284" s="66"/>
      <c r="D284" s="24"/>
      <c r="E284" s="25"/>
      <c r="F284" s="25"/>
      <c r="G284" s="25"/>
      <c r="H284" s="25"/>
      <c r="I284" s="25"/>
      <c r="J284" s="24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  <c r="AA284" s="25"/>
      <c r="AB284" s="25"/>
    </row>
    <row r="285">
      <c r="A285" s="24"/>
      <c r="B285" s="64"/>
      <c r="C285" s="66"/>
      <c r="D285" s="24"/>
      <c r="E285" s="25"/>
      <c r="F285" s="25"/>
      <c r="G285" s="25"/>
      <c r="H285" s="25"/>
      <c r="I285" s="25"/>
      <c r="J285" s="24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  <c r="AA285" s="25"/>
      <c r="AB285" s="25"/>
    </row>
    <row r="286">
      <c r="A286" s="24"/>
      <c r="B286" s="64"/>
      <c r="C286" s="66"/>
      <c r="D286" s="24"/>
      <c r="E286" s="25"/>
      <c r="F286" s="25"/>
      <c r="G286" s="25"/>
      <c r="H286" s="25"/>
      <c r="I286" s="25"/>
      <c r="J286" s="24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  <c r="AA286" s="25"/>
      <c r="AB286" s="25"/>
    </row>
    <row r="287">
      <c r="A287" s="24"/>
      <c r="B287" s="64"/>
      <c r="C287" s="66"/>
      <c r="D287" s="24"/>
      <c r="E287" s="25"/>
      <c r="F287" s="25"/>
      <c r="G287" s="25"/>
      <c r="H287" s="25"/>
      <c r="I287" s="25"/>
      <c r="J287" s="24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  <c r="AA287" s="25"/>
      <c r="AB287" s="25"/>
    </row>
    <row r="288">
      <c r="A288" s="24"/>
      <c r="B288" s="64"/>
      <c r="C288" s="66"/>
      <c r="D288" s="24"/>
      <c r="E288" s="25"/>
      <c r="F288" s="25"/>
      <c r="G288" s="25"/>
      <c r="H288" s="25"/>
      <c r="I288" s="25"/>
      <c r="J288" s="24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  <c r="AA288" s="25"/>
      <c r="AB288" s="25"/>
    </row>
    <row r="289">
      <c r="A289" s="24"/>
      <c r="B289" s="64"/>
      <c r="C289" s="66"/>
      <c r="D289" s="24"/>
      <c r="E289" s="25"/>
      <c r="F289" s="25"/>
      <c r="G289" s="25"/>
      <c r="H289" s="25"/>
      <c r="I289" s="25"/>
      <c r="J289" s="24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  <c r="AA289" s="25"/>
      <c r="AB289" s="25"/>
    </row>
    <row r="290">
      <c r="A290" s="24"/>
      <c r="B290" s="64"/>
      <c r="C290" s="66"/>
      <c r="D290" s="24"/>
      <c r="E290" s="25"/>
      <c r="F290" s="25"/>
      <c r="G290" s="25"/>
      <c r="H290" s="25"/>
      <c r="I290" s="25"/>
      <c r="J290" s="24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</row>
    <row r="291">
      <c r="A291" s="24"/>
      <c r="B291" s="64"/>
      <c r="C291" s="66"/>
      <c r="D291" s="24"/>
      <c r="E291" s="25"/>
      <c r="F291" s="25"/>
      <c r="G291" s="25"/>
      <c r="H291" s="25"/>
      <c r="I291" s="25"/>
      <c r="J291" s="24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  <c r="AA291" s="25"/>
      <c r="AB291" s="25"/>
    </row>
    <row r="292">
      <c r="A292" s="24"/>
      <c r="B292" s="64"/>
      <c r="C292" s="66"/>
      <c r="D292" s="24"/>
      <c r="E292" s="25"/>
      <c r="F292" s="25"/>
      <c r="G292" s="25"/>
      <c r="H292" s="25"/>
      <c r="I292" s="25"/>
      <c r="J292" s="24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  <c r="AA292" s="25"/>
      <c r="AB292" s="25"/>
    </row>
    <row r="293">
      <c r="A293" s="24"/>
      <c r="B293" s="64"/>
      <c r="C293" s="66"/>
      <c r="D293" s="24"/>
      <c r="E293" s="25"/>
      <c r="F293" s="25"/>
      <c r="G293" s="25"/>
      <c r="H293" s="25"/>
      <c r="I293" s="25"/>
      <c r="J293" s="24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  <c r="AA293" s="25"/>
      <c r="AB293" s="25"/>
    </row>
    <row r="294">
      <c r="A294" s="24"/>
      <c r="B294" s="64"/>
      <c r="C294" s="66"/>
      <c r="D294" s="24"/>
      <c r="E294" s="25"/>
      <c r="F294" s="25"/>
      <c r="G294" s="25"/>
      <c r="H294" s="25"/>
      <c r="I294" s="25"/>
      <c r="J294" s="24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  <c r="AA294" s="25"/>
      <c r="AB294" s="25"/>
    </row>
    <row r="295">
      <c r="A295" s="24"/>
      <c r="B295" s="64"/>
      <c r="C295" s="66"/>
      <c r="D295" s="24"/>
      <c r="E295" s="25"/>
      <c r="F295" s="25"/>
      <c r="G295" s="25"/>
      <c r="H295" s="25"/>
      <c r="I295" s="25"/>
      <c r="J295" s="24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  <c r="AA295" s="25"/>
      <c r="AB295" s="25"/>
    </row>
    <row r="296">
      <c r="A296" s="24"/>
      <c r="B296" s="64"/>
      <c r="C296" s="66"/>
      <c r="D296" s="24"/>
      <c r="E296" s="25"/>
      <c r="F296" s="25"/>
      <c r="G296" s="25"/>
      <c r="H296" s="25"/>
      <c r="I296" s="25"/>
      <c r="J296" s="24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  <c r="AA296" s="25"/>
      <c r="AB296" s="25"/>
    </row>
    <row r="297">
      <c r="A297" s="24"/>
      <c r="B297" s="64"/>
      <c r="C297" s="66"/>
      <c r="D297" s="24"/>
      <c r="E297" s="25"/>
      <c r="F297" s="25"/>
      <c r="G297" s="25"/>
      <c r="H297" s="25"/>
      <c r="I297" s="25"/>
      <c r="J297" s="24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  <c r="AA297" s="25"/>
      <c r="AB297" s="25"/>
    </row>
    <row r="298">
      <c r="A298" s="24"/>
      <c r="B298" s="64"/>
      <c r="C298" s="66"/>
      <c r="D298" s="24"/>
      <c r="E298" s="25"/>
      <c r="F298" s="25"/>
      <c r="G298" s="25"/>
      <c r="H298" s="25"/>
      <c r="I298" s="25"/>
      <c r="J298" s="24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  <c r="AA298" s="25"/>
      <c r="AB298" s="25"/>
    </row>
    <row r="299">
      <c r="A299" s="24"/>
      <c r="B299" s="64"/>
      <c r="C299" s="66"/>
      <c r="D299" s="24"/>
      <c r="E299" s="25"/>
      <c r="F299" s="25"/>
      <c r="G299" s="25"/>
      <c r="H299" s="25"/>
      <c r="I299" s="25"/>
      <c r="J299" s="24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  <c r="AA299" s="25"/>
      <c r="AB299" s="25"/>
    </row>
    <row r="300">
      <c r="A300" s="24"/>
      <c r="B300" s="64"/>
      <c r="C300" s="66"/>
      <c r="D300" s="24"/>
      <c r="E300" s="25"/>
      <c r="F300" s="25"/>
      <c r="G300" s="25"/>
      <c r="H300" s="25"/>
      <c r="I300" s="25"/>
      <c r="J300" s="24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  <c r="AA300" s="25"/>
      <c r="AB300" s="25"/>
    </row>
    <row r="301">
      <c r="A301" s="24"/>
      <c r="B301" s="64"/>
      <c r="C301" s="66"/>
      <c r="D301" s="24"/>
      <c r="E301" s="25"/>
      <c r="F301" s="25"/>
      <c r="G301" s="25"/>
      <c r="H301" s="25"/>
      <c r="I301" s="25"/>
      <c r="J301" s="24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  <c r="AA301" s="25"/>
      <c r="AB301" s="25"/>
    </row>
    <row r="302">
      <c r="A302" s="24"/>
      <c r="B302" s="64"/>
      <c r="C302" s="66"/>
      <c r="D302" s="24"/>
      <c r="E302" s="25"/>
      <c r="F302" s="25"/>
      <c r="G302" s="25"/>
      <c r="H302" s="25"/>
      <c r="I302" s="25"/>
      <c r="J302" s="24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  <c r="AA302" s="25"/>
      <c r="AB302" s="25"/>
    </row>
    <row r="303">
      <c r="A303" s="24"/>
      <c r="B303" s="64"/>
      <c r="C303" s="66"/>
      <c r="D303" s="24"/>
      <c r="E303" s="25"/>
      <c r="F303" s="25"/>
      <c r="G303" s="25"/>
      <c r="H303" s="25"/>
      <c r="I303" s="25"/>
      <c r="J303" s="24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  <c r="AA303" s="25"/>
      <c r="AB303" s="25"/>
    </row>
    <row r="304">
      <c r="A304" s="24"/>
      <c r="B304" s="64"/>
      <c r="C304" s="66"/>
      <c r="D304" s="24"/>
      <c r="E304" s="25"/>
      <c r="F304" s="25"/>
      <c r="G304" s="25"/>
      <c r="H304" s="25"/>
      <c r="I304" s="25"/>
      <c r="J304" s="24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  <c r="AA304" s="25"/>
      <c r="AB304" s="25"/>
    </row>
    <row r="305">
      <c r="A305" s="24"/>
      <c r="B305" s="64"/>
      <c r="C305" s="66"/>
      <c r="D305" s="24"/>
      <c r="E305" s="25"/>
      <c r="F305" s="25"/>
      <c r="G305" s="25"/>
      <c r="H305" s="25"/>
      <c r="I305" s="25"/>
      <c r="J305" s="24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  <c r="AA305" s="25"/>
      <c r="AB305" s="25"/>
    </row>
    <row r="306">
      <c r="A306" s="24"/>
      <c r="B306" s="64"/>
      <c r="C306" s="66"/>
      <c r="D306" s="24"/>
      <c r="E306" s="25"/>
      <c r="F306" s="25"/>
      <c r="G306" s="25"/>
      <c r="H306" s="25"/>
      <c r="I306" s="25"/>
      <c r="J306" s="24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  <c r="AA306" s="25"/>
      <c r="AB306" s="25"/>
    </row>
    <row r="307">
      <c r="A307" s="24"/>
      <c r="B307" s="64"/>
      <c r="C307" s="66"/>
      <c r="D307" s="24"/>
      <c r="E307" s="25"/>
      <c r="F307" s="25"/>
      <c r="G307" s="25"/>
      <c r="H307" s="25"/>
      <c r="I307" s="25"/>
      <c r="J307" s="24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  <c r="AA307" s="25"/>
      <c r="AB307" s="25"/>
    </row>
    <row r="308">
      <c r="A308" s="24"/>
      <c r="B308" s="64"/>
      <c r="C308" s="66"/>
      <c r="D308" s="24"/>
      <c r="E308" s="25"/>
      <c r="F308" s="25"/>
      <c r="G308" s="25"/>
      <c r="H308" s="25"/>
      <c r="I308" s="25"/>
      <c r="J308" s="24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  <c r="AA308" s="25"/>
      <c r="AB308" s="25"/>
    </row>
    <row r="309">
      <c r="A309" s="24"/>
      <c r="B309" s="64"/>
      <c r="C309" s="66"/>
      <c r="D309" s="24"/>
      <c r="E309" s="25"/>
      <c r="F309" s="25"/>
      <c r="G309" s="25"/>
      <c r="H309" s="25"/>
      <c r="I309" s="25"/>
      <c r="J309" s="24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  <c r="AA309" s="25"/>
      <c r="AB309" s="25"/>
    </row>
    <row r="310">
      <c r="A310" s="24"/>
      <c r="B310" s="64"/>
      <c r="C310" s="66"/>
      <c r="D310" s="24"/>
      <c r="E310" s="25"/>
      <c r="F310" s="25"/>
      <c r="G310" s="25"/>
      <c r="H310" s="25"/>
      <c r="I310" s="25"/>
      <c r="J310" s="24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  <c r="AA310" s="25"/>
      <c r="AB310" s="25"/>
    </row>
    <row r="311">
      <c r="A311" s="24"/>
      <c r="B311" s="64"/>
      <c r="C311" s="66"/>
      <c r="D311" s="24"/>
      <c r="E311" s="25"/>
      <c r="F311" s="25"/>
      <c r="G311" s="25"/>
      <c r="H311" s="25"/>
      <c r="I311" s="25"/>
      <c r="J311" s="24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  <c r="AA311" s="25"/>
      <c r="AB311" s="25"/>
    </row>
    <row r="312">
      <c r="A312" s="24"/>
      <c r="B312" s="64"/>
      <c r="C312" s="66"/>
      <c r="D312" s="24"/>
      <c r="E312" s="25"/>
      <c r="F312" s="25"/>
      <c r="G312" s="25"/>
      <c r="H312" s="25"/>
      <c r="I312" s="25"/>
      <c r="J312" s="24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  <c r="AA312" s="25"/>
      <c r="AB312" s="25"/>
    </row>
    <row r="313">
      <c r="A313" s="24"/>
      <c r="B313" s="64"/>
      <c r="C313" s="66"/>
      <c r="D313" s="24"/>
      <c r="E313" s="25"/>
      <c r="F313" s="25"/>
      <c r="G313" s="25"/>
      <c r="H313" s="25"/>
      <c r="I313" s="25"/>
      <c r="J313" s="24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  <c r="AA313" s="25"/>
      <c r="AB313" s="25"/>
    </row>
    <row r="314">
      <c r="A314" s="24"/>
      <c r="B314" s="64"/>
      <c r="C314" s="66"/>
      <c r="D314" s="24"/>
      <c r="E314" s="25"/>
      <c r="F314" s="25"/>
      <c r="G314" s="25"/>
      <c r="H314" s="25"/>
      <c r="I314" s="25"/>
      <c r="J314" s="24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  <c r="AA314" s="25"/>
      <c r="AB314" s="25"/>
    </row>
    <row r="315">
      <c r="A315" s="24"/>
      <c r="B315" s="64"/>
      <c r="C315" s="66"/>
      <c r="D315" s="24"/>
      <c r="E315" s="25"/>
      <c r="F315" s="25"/>
      <c r="G315" s="25"/>
      <c r="H315" s="25"/>
      <c r="I315" s="25"/>
      <c r="J315" s="24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  <c r="AA315" s="25"/>
      <c r="AB315" s="25"/>
    </row>
    <row r="316">
      <c r="A316" s="24"/>
      <c r="B316" s="64"/>
      <c r="C316" s="66"/>
      <c r="D316" s="24"/>
      <c r="E316" s="25"/>
      <c r="F316" s="25"/>
      <c r="G316" s="25"/>
      <c r="H316" s="25"/>
      <c r="I316" s="25"/>
      <c r="J316" s="24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  <c r="AB316" s="25"/>
    </row>
    <row r="317">
      <c r="A317" s="24"/>
      <c r="B317" s="64"/>
      <c r="C317" s="66"/>
      <c r="D317" s="24"/>
      <c r="E317" s="25"/>
      <c r="F317" s="25"/>
      <c r="G317" s="25"/>
      <c r="H317" s="25"/>
      <c r="I317" s="25"/>
      <c r="J317" s="24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  <c r="AA317" s="25"/>
      <c r="AB317" s="25"/>
    </row>
    <row r="318">
      <c r="A318" s="24"/>
      <c r="B318" s="64"/>
      <c r="C318" s="66"/>
      <c r="D318" s="24"/>
      <c r="E318" s="25"/>
      <c r="F318" s="25"/>
      <c r="G318" s="25"/>
      <c r="H318" s="25"/>
      <c r="I318" s="25"/>
      <c r="J318" s="24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  <c r="AA318" s="25"/>
      <c r="AB318" s="25"/>
    </row>
    <row r="319">
      <c r="A319" s="24"/>
      <c r="B319" s="64"/>
      <c r="C319" s="66"/>
      <c r="D319" s="24"/>
      <c r="E319" s="25"/>
      <c r="F319" s="25"/>
      <c r="G319" s="25"/>
      <c r="H319" s="25"/>
      <c r="I319" s="25"/>
      <c r="J319" s="24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  <c r="AA319" s="25"/>
      <c r="AB319" s="25"/>
    </row>
    <row r="320">
      <c r="A320" s="24"/>
      <c r="B320" s="64"/>
      <c r="C320" s="66"/>
      <c r="D320" s="24"/>
      <c r="E320" s="25"/>
      <c r="F320" s="25"/>
      <c r="G320" s="25"/>
      <c r="H320" s="25"/>
      <c r="I320" s="25"/>
      <c r="J320" s="24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  <c r="AA320" s="25"/>
      <c r="AB320" s="25"/>
    </row>
    <row r="321">
      <c r="A321" s="24"/>
      <c r="B321" s="64"/>
      <c r="C321" s="66"/>
      <c r="D321" s="24"/>
      <c r="E321" s="25"/>
      <c r="F321" s="25"/>
      <c r="G321" s="25"/>
      <c r="H321" s="25"/>
      <c r="I321" s="25"/>
      <c r="J321" s="24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  <c r="AA321" s="25"/>
      <c r="AB321" s="25"/>
    </row>
    <row r="322">
      <c r="A322" s="24"/>
      <c r="B322" s="64"/>
      <c r="C322" s="66"/>
      <c r="D322" s="24"/>
      <c r="E322" s="25"/>
      <c r="F322" s="25"/>
      <c r="G322" s="25"/>
      <c r="H322" s="25"/>
      <c r="I322" s="25"/>
      <c r="J322" s="24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  <c r="AA322" s="25"/>
      <c r="AB322" s="25"/>
    </row>
    <row r="323">
      <c r="A323" s="24"/>
      <c r="B323" s="64"/>
      <c r="C323" s="66"/>
      <c r="D323" s="24"/>
      <c r="E323" s="25"/>
      <c r="F323" s="25"/>
      <c r="G323" s="25"/>
      <c r="H323" s="25"/>
      <c r="I323" s="25"/>
      <c r="J323" s="24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  <c r="AA323" s="25"/>
      <c r="AB323" s="25"/>
    </row>
    <row r="324">
      <c r="A324" s="24"/>
      <c r="B324" s="64"/>
      <c r="C324" s="66"/>
      <c r="D324" s="24"/>
      <c r="E324" s="25"/>
      <c r="F324" s="25"/>
      <c r="G324" s="25"/>
      <c r="H324" s="25"/>
      <c r="I324" s="25"/>
      <c r="J324" s="24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  <c r="AA324" s="25"/>
      <c r="AB324" s="25"/>
    </row>
    <row r="325">
      <c r="A325" s="24"/>
      <c r="B325" s="64"/>
      <c r="C325" s="66"/>
      <c r="D325" s="24"/>
      <c r="E325" s="25"/>
      <c r="F325" s="25"/>
      <c r="G325" s="25"/>
      <c r="H325" s="25"/>
      <c r="I325" s="25"/>
      <c r="J325" s="24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  <c r="AA325" s="25"/>
      <c r="AB325" s="25"/>
    </row>
    <row r="326">
      <c r="A326" s="24"/>
      <c r="B326" s="64"/>
      <c r="C326" s="66"/>
      <c r="D326" s="24"/>
      <c r="E326" s="25"/>
      <c r="F326" s="25"/>
      <c r="G326" s="25"/>
      <c r="H326" s="25"/>
      <c r="I326" s="25"/>
      <c r="J326" s="24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  <c r="AA326" s="25"/>
      <c r="AB326" s="25"/>
    </row>
    <row r="327">
      <c r="A327" s="24"/>
      <c r="B327" s="64"/>
      <c r="C327" s="66"/>
      <c r="D327" s="24"/>
      <c r="E327" s="25"/>
      <c r="F327" s="25"/>
      <c r="G327" s="25"/>
      <c r="H327" s="25"/>
      <c r="I327" s="25"/>
      <c r="J327" s="24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  <c r="AA327" s="25"/>
      <c r="AB327" s="25"/>
    </row>
    <row r="328">
      <c r="A328" s="24"/>
      <c r="B328" s="64"/>
      <c r="C328" s="66"/>
      <c r="D328" s="24"/>
      <c r="E328" s="25"/>
      <c r="F328" s="25"/>
      <c r="G328" s="25"/>
      <c r="H328" s="25"/>
      <c r="I328" s="25"/>
      <c r="J328" s="24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  <c r="AA328" s="25"/>
      <c r="AB328" s="25"/>
    </row>
    <row r="329">
      <c r="A329" s="24"/>
      <c r="B329" s="64"/>
      <c r="C329" s="66"/>
      <c r="D329" s="24"/>
      <c r="E329" s="25"/>
      <c r="F329" s="25"/>
      <c r="G329" s="25"/>
      <c r="H329" s="25"/>
      <c r="I329" s="25"/>
      <c r="J329" s="24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  <c r="AA329" s="25"/>
      <c r="AB329" s="25"/>
    </row>
    <row r="330">
      <c r="A330" s="24"/>
      <c r="B330" s="64"/>
      <c r="C330" s="66"/>
      <c r="D330" s="24"/>
      <c r="E330" s="25"/>
      <c r="F330" s="25"/>
      <c r="G330" s="25"/>
      <c r="H330" s="25"/>
      <c r="I330" s="25"/>
      <c r="J330" s="24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  <c r="AA330" s="25"/>
      <c r="AB330" s="25"/>
    </row>
    <row r="331">
      <c r="A331" s="24"/>
      <c r="B331" s="64"/>
      <c r="C331" s="66"/>
      <c r="D331" s="24"/>
      <c r="E331" s="25"/>
      <c r="F331" s="25"/>
      <c r="G331" s="25"/>
      <c r="H331" s="25"/>
      <c r="I331" s="25"/>
      <c r="J331" s="24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  <c r="AA331" s="25"/>
      <c r="AB331" s="25"/>
    </row>
    <row r="332">
      <c r="A332" s="24"/>
      <c r="B332" s="64"/>
      <c r="C332" s="66"/>
      <c r="D332" s="24"/>
      <c r="E332" s="25"/>
      <c r="F332" s="25"/>
      <c r="G332" s="25"/>
      <c r="H332" s="25"/>
      <c r="I332" s="25"/>
      <c r="J332" s="24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  <c r="AA332" s="25"/>
      <c r="AB332" s="25"/>
    </row>
    <row r="333">
      <c r="A333" s="24"/>
      <c r="B333" s="64"/>
      <c r="C333" s="66"/>
      <c r="D333" s="24"/>
      <c r="E333" s="25"/>
      <c r="F333" s="25"/>
      <c r="G333" s="25"/>
      <c r="H333" s="25"/>
      <c r="I333" s="25"/>
      <c r="J333" s="24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  <c r="AA333" s="25"/>
      <c r="AB333" s="25"/>
    </row>
    <row r="334">
      <c r="A334" s="24"/>
      <c r="B334" s="64"/>
      <c r="C334" s="66"/>
      <c r="D334" s="24"/>
      <c r="E334" s="25"/>
      <c r="F334" s="25"/>
      <c r="G334" s="25"/>
      <c r="H334" s="25"/>
      <c r="I334" s="25"/>
      <c r="J334" s="24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  <c r="AA334" s="25"/>
      <c r="AB334" s="25"/>
    </row>
    <row r="335">
      <c r="A335" s="24"/>
      <c r="B335" s="64"/>
      <c r="C335" s="66"/>
      <c r="D335" s="24"/>
      <c r="E335" s="25"/>
      <c r="F335" s="25"/>
      <c r="G335" s="25"/>
      <c r="H335" s="25"/>
      <c r="I335" s="25"/>
      <c r="J335" s="24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  <c r="AA335" s="25"/>
      <c r="AB335" s="25"/>
    </row>
    <row r="336">
      <c r="A336" s="24"/>
      <c r="B336" s="64"/>
      <c r="C336" s="66"/>
      <c r="D336" s="24"/>
      <c r="E336" s="25"/>
      <c r="F336" s="25"/>
      <c r="G336" s="25"/>
      <c r="H336" s="25"/>
      <c r="I336" s="25"/>
      <c r="J336" s="24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  <c r="AA336" s="25"/>
      <c r="AB336" s="25"/>
    </row>
    <row r="337">
      <c r="A337" s="24"/>
      <c r="B337" s="64"/>
      <c r="C337" s="66"/>
      <c r="D337" s="24"/>
      <c r="E337" s="25"/>
      <c r="F337" s="25"/>
      <c r="G337" s="25"/>
      <c r="H337" s="25"/>
      <c r="I337" s="25"/>
      <c r="J337" s="24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  <c r="AA337" s="25"/>
      <c r="AB337" s="25"/>
    </row>
    <row r="338">
      <c r="A338" s="24"/>
      <c r="B338" s="64"/>
      <c r="C338" s="66"/>
      <c r="D338" s="24"/>
      <c r="E338" s="25"/>
      <c r="F338" s="25"/>
      <c r="G338" s="25"/>
      <c r="H338" s="25"/>
      <c r="I338" s="25"/>
      <c r="J338" s="24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  <c r="AA338" s="25"/>
      <c r="AB338" s="25"/>
    </row>
    <row r="339">
      <c r="A339" s="24"/>
      <c r="B339" s="64"/>
      <c r="C339" s="66"/>
      <c r="D339" s="24"/>
      <c r="E339" s="25"/>
      <c r="F339" s="25"/>
      <c r="G339" s="25"/>
      <c r="H339" s="25"/>
      <c r="I339" s="25"/>
      <c r="J339" s="24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  <c r="AA339" s="25"/>
      <c r="AB339" s="25"/>
    </row>
    <row r="340">
      <c r="A340" s="24"/>
      <c r="B340" s="64"/>
      <c r="C340" s="66"/>
      <c r="D340" s="24"/>
      <c r="E340" s="25"/>
      <c r="F340" s="25"/>
      <c r="G340" s="25"/>
      <c r="H340" s="25"/>
      <c r="I340" s="25"/>
      <c r="J340" s="24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  <c r="AA340" s="25"/>
      <c r="AB340" s="25"/>
    </row>
    <row r="341">
      <c r="A341" s="24"/>
      <c r="B341" s="64"/>
      <c r="C341" s="66"/>
      <c r="D341" s="24"/>
      <c r="E341" s="25"/>
      <c r="F341" s="25"/>
      <c r="G341" s="25"/>
      <c r="H341" s="25"/>
      <c r="I341" s="25"/>
      <c r="J341" s="24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  <c r="AA341" s="25"/>
      <c r="AB341" s="25"/>
    </row>
    <row r="342">
      <c r="A342" s="24"/>
      <c r="B342" s="64"/>
      <c r="C342" s="66"/>
      <c r="D342" s="24"/>
      <c r="E342" s="25"/>
      <c r="F342" s="25"/>
      <c r="G342" s="25"/>
      <c r="H342" s="25"/>
      <c r="I342" s="25"/>
      <c r="J342" s="24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  <c r="AA342" s="25"/>
      <c r="AB342" s="25"/>
    </row>
    <row r="343">
      <c r="A343" s="24"/>
      <c r="B343" s="64"/>
      <c r="C343" s="66"/>
      <c r="D343" s="24"/>
      <c r="E343" s="25"/>
      <c r="F343" s="25"/>
      <c r="G343" s="25"/>
      <c r="H343" s="25"/>
      <c r="I343" s="25"/>
      <c r="J343" s="24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  <c r="AA343" s="25"/>
      <c r="AB343" s="25"/>
    </row>
    <row r="344">
      <c r="A344" s="24"/>
      <c r="B344" s="64"/>
      <c r="C344" s="66"/>
      <c r="D344" s="24"/>
      <c r="E344" s="25"/>
      <c r="F344" s="25"/>
      <c r="G344" s="25"/>
      <c r="H344" s="25"/>
      <c r="I344" s="25"/>
      <c r="J344" s="24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  <c r="AA344" s="25"/>
      <c r="AB344" s="25"/>
    </row>
    <row r="345">
      <c r="A345" s="24"/>
      <c r="B345" s="64"/>
      <c r="C345" s="66"/>
      <c r="D345" s="24"/>
      <c r="E345" s="25"/>
      <c r="F345" s="25"/>
      <c r="G345" s="25"/>
      <c r="H345" s="25"/>
      <c r="I345" s="25"/>
      <c r="J345" s="24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  <c r="AA345" s="25"/>
      <c r="AB345" s="25"/>
    </row>
    <row r="346">
      <c r="A346" s="24"/>
      <c r="B346" s="64"/>
      <c r="C346" s="66"/>
      <c r="D346" s="24"/>
      <c r="E346" s="25"/>
      <c r="F346" s="25"/>
      <c r="G346" s="25"/>
      <c r="H346" s="25"/>
      <c r="I346" s="25"/>
      <c r="J346" s="24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  <c r="AA346" s="25"/>
      <c r="AB346" s="25"/>
    </row>
    <row r="347">
      <c r="A347" s="24"/>
      <c r="B347" s="64"/>
      <c r="C347" s="66"/>
      <c r="D347" s="24"/>
      <c r="E347" s="25"/>
      <c r="F347" s="25"/>
      <c r="G347" s="25"/>
      <c r="H347" s="25"/>
      <c r="I347" s="25"/>
      <c r="J347" s="24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  <c r="AA347" s="25"/>
      <c r="AB347" s="25"/>
    </row>
    <row r="348">
      <c r="A348" s="24"/>
      <c r="B348" s="64"/>
      <c r="C348" s="66"/>
      <c r="D348" s="24"/>
      <c r="E348" s="25"/>
      <c r="F348" s="25"/>
      <c r="G348" s="25"/>
      <c r="H348" s="25"/>
      <c r="I348" s="25"/>
      <c r="J348" s="24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  <c r="AA348" s="25"/>
      <c r="AB348" s="25"/>
    </row>
    <row r="349">
      <c r="A349" s="24"/>
      <c r="B349" s="64"/>
      <c r="C349" s="66"/>
      <c r="D349" s="24"/>
      <c r="E349" s="25"/>
      <c r="F349" s="25"/>
      <c r="G349" s="25"/>
      <c r="H349" s="25"/>
      <c r="I349" s="25"/>
      <c r="J349" s="24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  <c r="AA349" s="25"/>
      <c r="AB349" s="25"/>
    </row>
    <row r="350">
      <c r="A350" s="24"/>
      <c r="B350" s="64"/>
      <c r="C350" s="66"/>
      <c r="D350" s="24"/>
      <c r="E350" s="25"/>
      <c r="F350" s="25"/>
      <c r="G350" s="25"/>
      <c r="H350" s="25"/>
      <c r="I350" s="25"/>
      <c r="J350" s="24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  <c r="AA350" s="25"/>
      <c r="AB350" s="25"/>
    </row>
    <row r="351">
      <c r="A351" s="24"/>
      <c r="B351" s="64"/>
      <c r="C351" s="66"/>
      <c r="D351" s="24"/>
      <c r="E351" s="25"/>
      <c r="F351" s="25"/>
      <c r="G351" s="25"/>
      <c r="H351" s="25"/>
      <c r="I351" s="25"/>
      <c r="J351" s="24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  <c r="AA351" s="25"/>
      <c r="AB351" s="25"/>
    </row>
    <row r="352">
      <c r="A352" s="24"/>
      <c r="B352" s="64"/>
      <c r="C352" s="66"/>
      <c r="D352" s="24"/>
      <c r="E352" s="25"/>
      <c r="F352" s="25"/>
      <c r="G352" s="25"/>
      <c r="H352" s="25"/>
      <c r="I352" s="25"/>
      <c r="J352" s="24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  <c r="AA352" s="25"/>
      <c r="AB352" s="25"/>
    </row>
    <row r="353">
      <c r="A353" s="24"/>
      <c r="B353" s="64"/>
      <c r="C353" s="66"/>
      <c r="D353" s="24"/>
      <c r="E353" s="25"/>
      <c r="F353" s="25"/>
      <c r="G353" s="25"/>
      <c r="H353" s="25"/>
      <c r="I353" s="25"/>
      <c r="J353" s="24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  <c r="AA353" s="25"/>
      <c r="AB353" s="25"/>
    </row>
    <row r="354">
      <c r="A354" s="24"/>
      <c r="B354" s="64"/>
      <c r="C354" s="66"/>
      <c r="D354" s="24"/>
      <c r="E354" s="25"/>
      <c r="F354" s="25"/>
      <c r="G354" s="25"/>
      <c r="H354" s="25"/>
      <c r="I354" s="25"/>
      <c r="J354" s="24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  <c r="AA354" s="25"/>
      <c r="AB354" s="25"/>
    </row>
    <row r="355">
      <c r="A355" s="24"/>
      <c r="B355" s="64"/>
      <c r="C355" s="66"/>
      <c r="D355" s="24"/>
      <c r="E355" s="25"/>
      <c r="F355" s="25"/>
      <c r="G355" s="25"/>
      <c r="H355" s="25"/>
      <c r="I355" s="25"/>
      <c r="J355" s="24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  <c r="AA355" s="25"/>
      <c r="AB355" s="25"/>
    </row>
    <row r="356">
      <c r="A356" s="24"/>
      <c r="B356" s="64"/>
      <c r="C356" s="66"/>
      <c r="D356" s="24"/>
      <c r="E356" s="25"/>
      <c r="F356" s="25"/>
      <c r="G356" s="25"/>
      <c r="H356" s="25"/>
      <c r="I356" s="25"/>
      <c r="J356" s="24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  <c r="AA356" s="25"/>
      <c r="AB356" s="25"/>
    </row>
    <row r="357">
      <c r="A357" s="24"/>
      <c r="B357" s="64"/>
      <c r="C357" s="66"/>
      <c r="D357" s="24"/>
      <c r="E357" s="25"/>
      <c r="F357" s="25"/>
      <c r="G357" s="25"/>
      <c r="H357" s="25"/>
      <c r="I357" s="25"/>
      <c r="J357" s="24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  <c r="AA357" s="25"/>
      <c r="AB357" s="25"/>
    </row>
    <row r="358">
      <c r="A358" s="24"/>
      <c r="B358" s="64"/>
      <c r="C358" s="66"/>
      <c r="D358" s="24"/>
      <c r="E358" s="25"/>
      <c r="F358" s="25"/>
      <c r="G358" s="25"/>
      <c r="H358" s="25"/>
      <c r="I358" s="25"/>
      <c r="J358" s="24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  <c r="AA358" s="25"/>
      <c r="AB358" s="25"/>
    </row>
    <row r="359">
      <c r="A359" s="24"/>
      <c r="B359" s="64"/>
      <c r="C359" s="66"/>
      <c r="D359" s="24"/>
      <c r="E359" s="25"/>
      <c r="F359" s="25"/>
      <c r="G359" s="25"/>
      <c r="H359" s="25"/>
      <c r="I359" s="25"/>
      <c r="J359" s="24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  <c r="AA359" s="25"/>
      <c r="AB359" s="25"/>
    </row>
    <row r="360">
      <c r="A360" s="24"/>
      <c r="B360" s="64"/>
      <c r="C360" s="66"/>
      <c r="D360" s="24"/>
      <c r="E360" s="25"/>
      <c r="F360" s="25"/>
      <c r="G360" s="25"/>
      <c r="H360" s="25"/>
      <c r="I360" s="25"/>
      <c r="J360" s="24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  <c r="AA360" s="25"/>
      <c r="AB360" s="25"/>
    </row>
    <row r="361">
      <c r="A361" s="24"/>
      <c r="B361" s="64"/>
      <c r="C361" s="66"/>
      <c r="D361" s="24"/>
      <c r="E361" s="25"/>
      <c r="F361" s="25"/>
      <c r="G361" s="25"/>
      <c r="H361" s="25"/>
      <c r="I361" s="25"/>
      <c r="J361" s="24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  <c r="AA361" s="25"/>
      <c r="AB361" s="25"/>
    </row>
    <row r="362">
      <c r="A362" s="24"/>
      <c r="B362" s="64"/>
      <c r="C362" s="66"/>
      <c r="D362" s="24"/>
      <c r="E362" s="25"/>
      <c r="F362" s="25"/>
      <c r="G362" s="25"/>
      <c r="H362" s="25"/>
      <c r="I362" s="25"/>
      <c r="J362" s="24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  <c r="AA362" s="25"/>
      <c r="AB362" s="25"/>
    </row>
    <row r="363">
      <c r="A363" s="24"/>
      <c r="B363" s="64"/>
      <c r="C363" s="66"/>
      <c r="D363" s="24"/>
      <c r="E363" s="25"/>
      <c r="F363" s="25"/>
      <c r="G363" s="25"/>
      <c r="H363" s="25"/>
      <c r="I363" s="25"/>
      <c r="J363" s="24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  <c r="AA363" s="25"/>
      <c r="AB363" s="25"/>
    </row>
    <row r="364">
      <c r="A364" s="24"/>
      <c r="B364" s="64"/>
      <c r="C364" s="66"/>
      <c r="D364" s="24"/>
      <c r="E364" s="25"/>
      <c r="F364" s="25"/>
      <c r="G364" s="25"/>
      <c r="H364" s="25"/>
      <c r="I364" s="25"/>
      <c r="J364" s="24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  <c r="AA364" s="25"/>
      <c r="AB364" s="25"/>
    </row>
    <row r="365">
      <c r="A365" s="24"/>
      <c r="B365" s="64"/>
      <c r="C365" s="66"/>
      <c r="D365" s="24"/>
      <c r="E365" s="25"/>
      <c r="F365" s="25"/>
      <c r="G365" s="25"/>
      <c r="H365" s="25"/>
      <c r="I365" s="25"/>
      <c r="J365" s="24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  <c r="AA365" s="25"/>
      <c r="AB365" s="25"/>
    </row>
    <row r="366">
      <c r="A366" s="24"/>
      <c r="B366" s="64"/>
      <c r="C366" s="66"/>
      <c r="D366" s="24"/>
      <c r="E366" s="25"/>
      <c r="F366" s="25"/>
      <c r="G366" s="25"/>
      <c r="H366" s="25"/>
      <c r="I366" s="25"/>
      <c r="J366" s="24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  <c r="AA366" s="25"/>
      <c r="AB366" s="25"/>
    </row>
    <row r="367">
      <c r="A367" s="24"/>
      <c r="B367" s="64"/>
      <c r="C367" s="66"/>
      <c r="D367" s="24"/>
      <c r="E367" s="25"/>
      <c r="F367" s="25"/>
      <c r="G367" s="25"/>
      <c r="H367" s="25"/>
      <c r="I367" s="25"/>
      <c r="J367" s="24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  <c r="AA367" s="25"/>
      <c r="AB367" s="25"/>
    </row>
    <row r="368">
      <c r="A368" s="24"/>
      <c r="B368" s="64"/>
      <c r="C368" s="66"/>
      <c r="D368" s="24"/>
      <c r="E368" s="25"/>
      <c r="F368" s="25"/>
      <c r="G368" s="25"/>
      <c r="H368" s="25"/>
      <c r="I368" s="25"/>
      <c r="J368" s="24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  <c r="AA368" s="25"/>
      <c r="AB368" s="25"/>
    </row>
    <row r="369">
      <c r="A369" s="24"/>
      <c r="B369" s="64"/>
      <c r="C369" s="66"/>
      <c r="D369" s="24"/>
      <c r="E369" s="25"/>
      <c r="F369" s="25"/>
      <c r="G369" s="25"/>
      <c r="H369" s="25"/>
      <c r="I369" s="25"/>
      <c r="J369" s="24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  <c r="AA369" s="25"/>
      <c r="AB369" s="25"/>
    </row>
    <row r="370">
      <c r="A370" s="24"/>
      <c r="B370" s="64"/>
      <c r="C370" s="66"/>
      <c r="D370" s="24"/>
      <c r="E370" s="25"/>
      <c r="F370" s="25"/>
      <c r="G370" s="25"/>
      <c r="H370" s="25"/>
      <c r="I370" s="25"/>
      <c r="J370" s="24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  <c r="AA370" s="25"/>
      <c r="AB370" s="25"/>
    </row>
    <row r="371">
      <c r="A371" s="24"/>
      <c r="B371" s="64"/>
      <c r="C371" s="66"/>
      <c r="D371" s="24"/>
      <c r="E371" s="25"/>
      <c r="F371" s="25"/>
      <c r="G371" s="25"/>
      <c r="H371" s="25"/>
      <c r="I371" s="25"/>
      <c r="J371" s="24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  <c r="AA371" s="25"/>
      <c r="AB371" s="25"/>
    </row>
    <row r="372">
      <c r="A372" s="24"/>
      <c r="B372" s="64"/>
      <c r="C372" s="66"/>
      <c r="D372" s="24"/>
      <c r="E372" s="25"/>
      <c r="F372" s="25"/>
      <c r="G372" s="25"/>
      <c r="H372" s="25"/>
      <c r="I372" s="25"/>
      <c r="J372" s="24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  <c r="AA372" s="25"/>
      <c r="AB372" s="25"/>
    </row>
    <row r="373">
      <c r="A373" s="24"/>
      <c r="B373" s="64"/>
      <c r="C373" s="66"/>
      <c r="D373" s="24"/>
      <c r="E373" s="25"/>
      <c r="F373" s="25"/>
      <c r="G373" s="25"/>
      <c r="H373" s="25"/>
      <c r="I373" s="25"/>
      <c r="J373" s="24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  <c r="AA373" s="25"/>
      <c r="AB373" s="25"/>
    </row>
    <row r="374">
      <c r="A374" s="24"/>
      <c r="B374" s="64"/>
      <c r="C374" s="66"/>
      <c r="D374" s="24"/>
      <c r="E374" s="25"/>
      <c r="F374" s="25"/>
      <c r="G374" s="25"/>
      <c r="H374" s="25"/>
      <c r="I374" s="25"/>
      <c r="J374" s="24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  <c r="AA374" s="25"/>
      <c r="AB374" s="25"/>
    </row>
    <row r="375">
      <c r="A375" s="24"/>
      <c r="B375" s="64"/>
      <c r="C375" s="66"/>
      <c r="D375" s="24"/>
      <c r="E375" s="25"/>
      <c r="F375" s="25"/>
      <c r="G375" s="25"/>
      <c r="H375" s="25"/>
      <c r="I375" s="25"/>
      <c r="J375" s="24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  <c r="AA375" s="25"/>
      <c r="AB375" s="25"/>
    </row>
    <row r="376">
      <c r="A376" s="24"/>
      <c r="B376" s="64"/>
      <c r="C376" s="66"/>
      <c r="D376" s="24"/>
      <c r="E376" s="25"/>
      <c r="F376" s="25"/>
      <c r="G376" s="25"/>
      <c r="H376" s="25"/>
      <c r="I376" s="25"/>
      <c r="J376" s="24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  <c r="AA376" s="25"/>
      <c r="AB376" s="25"/>
    </row>
    <row r="377">
      <c r="A377" s="24"/>
      <c r="B377" s="64"/>
      <c r="C377" s="66"/>
      <c r="D377" s="24"/>
      <c r="E377" s="25"/>
      <c r="F377" s="25"/>
      <c r="G377" s="25"/>
      <c r="H377" s="25"/>
      <c r="I377" s="25"/>
      <c r="J377" s="24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  <c r="AA377" s="25"/>
      <c r="AB377" s="25"/>
    </row>
    <row r="378">
      <c r="A378" s="24"/>
      <c r="B378" s="64"/>
      <c r="C378" s="66"/>
      <c r="D378" s="24"/>
      <c r="E378" s="25"/>
      <c r="F378" s="25"/>
      <c r="G378" s="25"/>
      <c r="H378" s="25"/>
      <c r="I378" s="25"/>
      <c r="J378" s="24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  <c r="AA378" s="25"/>
      <c r="AB378" s="25"/>
    </row>
    <row r="379">
      <c r="A379" s="24"/>
      <c r="B379" s="64"/>
      <c r="C379" s="66"/>
      <c r="D379" s="24"/>
      <c r="E379" s="25"/>
      <c r="F379" s="25"/>
      <c r="G379" s="25"/>
      <c r="H379" s="25"/>
      <c r="I379" s="25"/>
      <c r="J379" s="24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  <c r="AA379" s="25"/>
      <c r="AB379" s="25"/>
    </row>
    <row r="380">
      <c r="A380" s="24"/>
      <c r="B380" s="64"/>
      <c r="C380" s="66"/>
      <c r="D380" s="24"/>
      <c r="E380" s="25"/>
      <c r="F380" s="25"/>
      <c r="G380" s="25"/>
      <c r="H380" s="25"/>
      <c r="I380" s="25"/>
      <c r="J380" s="24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  <c r="AA380" s="25"/>
      <c r="AB380" s="25"/>
    </row>
    <row r="381">
      <c r="A381" s="24"/>
      <c r="B381" s="64"/>
      <c r="C381" s="66"/>
      <c r="D381" s="24"/>
      <c r="E381" s="25"/>
      <c r="F381" s="25"/>
      <c r="G381" s="25"/>
      <c r="H381" s="25"/>
      <c r="I381" s="25"/>
      <c r="J381" s="24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  <c r="AA381" s="25"/>
      <c r="AB381" s="25"/>
    </row>
    <row r="382">
      <c r="A382" s="24"/>
      <c r="B382" s="64"/>
      <c r="C382" s="66"/>
      <c r="D382" s="24"/>
      <c r="E382" s="25"/>
      <c r="F382" s="25"/>
      <c r="G382" s="25"/>
      <c r="H382" s="25"/>
      <c r="I382" s="25"/>
      <c r="J382" s="24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  <c r="AA382" s="25"/>
      <c r="AB382" s="25"/>
    </row>
    <row r="383">
      <c r="A383" s="24"/>
      <c r="B383" s="64"/>
      <c r="C383" s="66"/>
      <c r="D383" s="24"/>
      <c r="E383" s="25"/>
      <c r="F383" s="25"/>
      <c r="G383" s="25"/>
      <c r="H383" s="25"/>
      <c r="I383" s="25"/>
      <c r="J383" s="24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  <c r="AA383" s="25"/>
      <c r="AB383" s="25"/>
    </row>
    <row r="384">
      <c r="A384" s="24"/>
      <c r="B384" s="64"/>
      <c r="C384" s="66"/>
      <c r="D384" s="24"/>
      <c r="E384" s="25"/>
      <c r="F384" s="25"/>
      <c r="G384" s="25"/>
      <c r="H384" s="25"/>
      <c r="I384" s="25"/>
      <c r="J384" s="24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  <c r="AA384" s="25"/>
      <c r="AB384" s="25"/>
    </row>
    <row r="385">
      <c r="A385" s="24"/>
      <c r="B385" s="64"/>
      <c r="C385" s="66"/>
      <c r="D385" s="24"/>
      <c r="E385" s="25"/>
      <c r="F385" s="25"/>
      <c r="G385" s="25"/>
      <c r="H385" s="25"/>
      <c r="I385" s="25"/>
      <c r="J385" s="24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  <c r="AA385" s="25"/>
      <c r="AB385" s="25"/>
    </row>
    <row r="386">
      <c r="A386" s="24"/>
      <c r="B386" s="64"/>
      <c r="C386" s="66"/>
      <c r="D386" s="24"/>
      <c r="E386" s="25"/>
      <c r="F386" s="25"/>
      <c r="G386" s="25"/>
      <c r="H386" s="25"/>
      <c r="I386" s="25"/>
      <c r="J386" s="24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  <c r="AA386" s="25"/>
      <c r="AB386" s="25"/>
    </row>
    <row r="387">
      <c r="A387" s="24"/>
      <c r="B387" s="64"/>
      <c r="C387" s="66"/>
      <c r="D387" s="24"/>
      <c r="E387" s="25"/>
      <c r="F387" s="25"/>
      <c r="G387" s="25"/>
      <c r="H387" s="25"/>
      <c r="I387" s="25"/>
      <c r="J387" s="24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  <c r="AA387" s="25"/>
      <c r="AB387" s="25"/>
    </row>
    <row r="388">
      <c r="A388" s="24"/>
      <c r="B388" s="64"/>
      <c r="C388" s="66"/>
      <c r="D388" s="24"/>
      <c r="E388" s="25"/>
      <c r="F388" s="25"/>
      <c r="G388" s="25"/>
      <c r="H388" s="25"/>
      <c r="I388" s="25"/>
      <c r="J388" s="24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  <c r="AA388" s="25"/>
      <c r="AB388" s="25"/>
    </row>
    <row r="389">
      <c r="A389" s="24"/>
      <c r="B389" s="64"/>
      <c r="C389" s="66"/>
      <c r="D389" s="24"/>
      <c r="E389" s="25"/>
      <c r="F389" s="25"/>
      <c r="G389" s="25"/>
      <c r="H389" s="25"/>
      <c r="I389" s="25"/>
      <c r="J389" s="24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  <c r="AA389" s="25"/>
      <c r="AB389" s="25"/>
    </row>
    <row r="390">
      <c r="A390" s="24"/>
      <c r="B390" s="64"/>
      <c r="C390" s="66"/>
      <c r="D390" s="24"/>
      <c r="E390" s="25"/>
      <c r="F390" s="25"/>
      <c r="G390" s="25"/>
      <c r="H390" s="25"/>
      <c r="I390" s="25"/>
      <c r="J390" s="24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  <c r="AA390" s="25"/>
      <c r="AB390" s="25"/>
    </row>
    <row r="391">
      <c r="A391" s="24"/>
      <c r="B391" s="64"/>
      <c r="C391" s="66"/>
      <c r="D391" s="24"/>
      <c r="E391" s="25"/>
      <c r="F391" s="25"/>
      <c r="G391" s="25"/>
      <c r="H391" s="25"/>
      <c r="I391" s="25"/>
      <c r="J391" s="24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  <c r="AA391" s="25"/>
      <c r="AB391" s="25"/>
    </row>
    <row r="392">
      <c r="A392" s="24"/>
      <c r="B392" s="64"/>
      <c r="C392" s="66"/>
      <c r="D392" s="24"/>
      <c r="E392" s="25"/>
      <c r="F392" s="25"/>
      <c r="G392" s="25"/>
      <c r="H392" s="25"/>
      <c r="I392" s="25"/>
      <c r="J392" s="24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  <c r="AA392" s="25"/>
      <c r="AB392" s="25"/>
    </row>
    <row r="393">
      <c r="A393" s="24"/>
      <c r="B393" s="64"/>
      <c r="C393" s="66"/>
      <c r="D393" s="24"/>
      <c r="E393" s="25"/>
      <c r="F393" s="25"/>
      <c r="G393" s="25"/>
      <c r="H393" s="25"/>
      <c r="I393" s="25"/>
      <c r="J393" s="24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  <c r="AA393" s="25"/>
      <c r="AB393" s="25"/>
    </row>
    <row r="394">
      <c r="A394" s="24"/>
      <c r="B394" s="64"/>
      <c r="C394" s="66"/>
      <c r="D394" s="24"/>
      <c r="E394" s="25"/>
      <c r="F394" s="25"/>
      <c r="G394" s="25"/>
      <c r="H394" s="25"/>
      <c r="I394" s="25"/>
      <c r="J394" s="24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  <c r="AA394" s="25"/>
      <c r="AB394" s="25"/>
    </row>
    <row r="395">
      <c r="A395" s="24"/>
      <c r="B395" s="64"/>
      <c r="C395" s="66"/>
      <c r="D395" s="24"/>
      <c r="E395" s="25"/>
      <c r="F395" s="25"/>
      <c r="G395" s="25"/>
      <c r="H395" s="25"/>
      <c r="I395" s="25"/>
      <c r="J395" s="24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  <c r="AA395" s="25"/>
      <c r="AB395" s="25"/>
    </row>
    <row r="396">
      <c r="A396" s="24"/>
      <c r="B396" s="64"/>
      <c r="C396" s="66"/>
      <c r="D396" s="24"/>
      <c r="E396" s="25"/>
      <c r="F396" s="25"/>
      <c r="G396" s="25"/>
      <c r="H396" s="25"/>
      <c r="I396" s="25"/>
      <c r="J396" s="24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  <c r="AA396" s="25"/>
      <c r="AB396" s="25"/>
    </row>
    <row r="397">
      <c r="A397" s="24"/>
      <c r="B397" s="64"/>
      <c r="C397" s="66"/>
      <c r="D397" s="24"/>
      <c r="E397" s="25"/>
      <c r="F397" s="25"/>
      <c r="G397" s="25"/>
      <c r="H397" s="25"/>
      <c r="I397" s="25"/>
      <c r="J397" s="24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  <c r="AA397" s="25"/>
      <c r="AB397" s="25"/>
    </row>
    <row r="398">
      <c r="A398" s="24"/>
      <c r="B398" s="64"/>
      <c r="C398" s="66"/>
      <c r="D398" s="24"/>
      <c r="E398" s="25"/>
      <c r="F398" s="25"/>
      <c r="G398" s="25"/>
      <c r="H398" s="25"/>
      <c r="I398" s="25"/>
      <c r="J398" s="24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  <c r="AA398" s="25"/>
      <c r="AB398" s="25"/>
    </row>
    <row r="399">
      <c r="A399" s="24"/>
      <c r="B399" s="64"/>
      <c r="C399" s="66"/>
      <c r="D399" s="24"/>
      <c r="E399" s="25"/>
      <c r="F399" s="25"/>
      <c r="G399" s="25"/>
      <c r="H399" s="25"/>
      <c r="I399" s="25"/>
      <c r="J399" s="24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  <c r="AA399" s="25"/>
      <c r="AB399" s="25"/>
    </row>
    <row r="400">
      <c r="A400" s="24"/>
      <c r="B400" s="64"/>
      <c r="C400" s="66"/>
      <c r="D400" s="24"/>
      <c r="E400" s="25"/>
      <c r="F400" s="25"/>
      <c r="G400" s="25"/>
      <c r="H400" s="25"/>
      <c r="I400" s="25"/>
      <c r="J400" s="24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  <c r="AA400" s="25"/>
      <c r="AB400" s="25"/>
    </row>
    <row r="401">
      <c r="A401" s="24"/>
      <c r="B401" s="64"/>
      <c r="C401" s="66"/>
      <c r="D401" s="24"/>
      <c r="E401" s="25"/>
      <c r="F401" s="25"/>
      <c r="G401" s="25"/>
      <c r="H401" s="25"/>
      <c r="I401" s="25"/>
      <c r="J401" s="24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  <c r="AA401" s="25"/>
      <c r="AB401" s="25"/>
    </row>
    <row r="402">
      <c r="A402" s="24"/>
      <c r="B402" s="64"/>
      <c r="C402" s="66"/>
      <c r="D402" s="24"/>
      <c r="E402" s="25"/>
      <c r="F402" s="25"/>
      <c r="G402" s="25"/>
      <c r="H402" s="25"/>
      <c r="I402" s="25"/>
      <c r="J402" s="24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  <c r="AA402" s="25"/>
      <c r="AB402" s="25"/>
    </row>
    <row r="403">
      <c r="A403" s="24"/>
      <c r="B403" s="64"/>
      <c r="C403" s="66"/>
      <c r="D403" s="24"/>
      <c r="E403" s="25"/>
      <c r="F403" s="25"/>
      <c r="G403" s="25"/>
      <c r="H403" s="25"/>
      <c r="I403" s="25"/>
      <c r="J403" s="24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  <c r="AA403" s="25"/>
      <c r="AB403" s="25"/>
    </row>
    <row r="404">
      <c r="A404" s="24"/>
      <c r="B404" s="64"/>
      <c r="C404" s="66"/>
      <c r="D404" s="24"/>
      <c r="E404" s="25"/>
      <c r="F404" s="25"/>
      <c r="G404" s="25"/>
      <c r="H404" s="25"/>
      <c r="I404" s="25"/>
      <c r="J404" s="24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  <c r="AA404" s="25"/>
      <c r="AB404" s="25"/>
    </row>
    <row r="405">
      <c r="A405" s="24"/>
      <c r="B405" s="64"/>
      <c r="C405" s="66"/>
      <c r="D405" s="24"/>
      <c r="E405" s="25"/>
      <c r="F405" s="25"/>
      <c r="G405" s="25"/>
      <c r="H405" s="25"/>
      <c r="I405" s="25"/>
      <c r="J405" s="24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  <c r="AA405" s="25"/>
      <c r="AB405" s="25"/>
    </row>
    <row r="406">
      <c r="A406" s="24"/>
      <c r="B406" s="64"/>
      <c r="C406" s="66"/>
      <c r="D406" s="24"/>
      <c r="E406" s="25"/>
      <c r="F406" s="25"/>
      <c r="G406" s="25"/>
      <c r="H406" s="25"/>
      <c r="I406" s="25"/>
      <c r="J406" s="24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  <c r="AA406" s="25"/>
      <c r="AB406" s="25"/>
    </row>
    <row r="407">
      <c r="A407" s="24"/>
      <c r="B407" s="64"/>
      <c r="C407" s="66"/>
      <c r="D407" s="24"/>
      <c r="E407" s="25"/>
      <c r="F407" s="25"/>
      <c r="G407" s="25"/>
      <c r="H407" s="25"/>
      <c r="I407" s="25"/>
      <c r="J407" s="24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  <c r="AA407" s="25"/>
      <c r="AB407" s="25"/>
    </row>
    <row r="408">
      <c r="A408" s="24"/>
      <c r="B408" s="64"/>
      <c r="C408" s="66"/>
      <c r="D408" s="24"/>
      <c r="E408" s="25"/>
      <c r="F408" s="25"/>
      <c r="G408" s="25"/>
      <c r="H408" s="25"/>
      <c r="I408" s="25"/>
      <c r="J408" s="24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  <c r="AA408" s="25"/>
      <c r="AB408" s="25"/>
    </row>
    <row r="409">
      <c r="A409" s="24"/>
      <c r="B409" s="64"/>
      <c r="C409" s="66"/>
      <c r="D409" s="24"/>
      <c r="E409" s="25"/>
      <c r="F409" s="25"/>
      <c r="G409" s="25"/>
      <c r="H409" s="25"/>
      <c r="I409" s="25"/>
      <c r="J409" s="24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  <c r="AA409" s="25"/>
      <c r="AB409" s="25"/>
    </row>
    <row r="410">
      <c r="A410" s="24"/>
      <c r="B410" s="64"/>
      <c r="C410" s="66"/>
      <c r="D410" s="24"/>
      <c r="E410" s="25"/>
      <c r="F410" s="25"/>
      <c r="G410" s="25"/>
      <c r="H410" s="25"/>
      <c r="I410" s="25"/>
      <c r="J410" s="24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  <c r="AA410" s="25"/>
      <c r="AB410" s="25"/>
    </row>
    <row r="411">
      <c r="A411" s="24"/>
      <c r="B411" s="64"/>
      <c r="C411" s="66"/>
      <c r="D411" s="24"/>
      <c r="E411" s="25"/>
      <c r="F411" s="25"/>
      <c r="G411" s="25"/>
      <c r="H411" s="25"/>
      <c r="I411" s="25"/>
      <c r="J411" s="24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  <c r="AA411" s="25"/>
      <c r="AB411" s="25"/>
    </row>
    <row r="412">
      <c r="A412" s="24"/>
      <c r="B412" s="64"/>
      <c r="C412" s="66"/>
      <c r="D412" s="24"/>
      <c r="E412" s="25"/>
      <c r="F412" s="25"/>
      <c r="G412" s="25"/>
      <c r="H412" s="25"/>
      <c r="I412" s="25"/>
      <c r="J412" s="24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  <c r="AA412" s="25"/>
      <c r="AB412" s="25"/>
    </row>
    <row r="413">
      <c r="A413" s="24"/>
      <c r="B413" s="64"/>
      <c r="C413" s="66"/>
      <c r="D413" s="24"/>
      <c r="E413" s="25"/>
      <c r="F413" s="25"/>
      <c r="G413" s="25"/>
      <c r="H413" s="25"/>
      <c r="I413" s="25"/>
      <c r="J413" s="24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  <c r="AA413" s="25"/>
      <c r="AB413" s="25"/>
    </row>
    <row r="414">
      <c r="A414" s="24"/>
      <c r="B414" s="64"/>
      <c r="C414" s="66"/>
      <c r="D414" s="24"/>
      <c r="E414" s="25"/>
      <c r="F414" s="25"/>
      <c r="G414" s="25"/>
      <c r="H414" s="25"/>
      <c r="I414" s="25"/>
      <c r="J414" s="24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  <c r="AA414" s="25"/>
      <c r="AB414" s="25"/>
    </row>
    <row r="415">
      <c r="A415" s="24"/>
      <c r="B415" s="64"/>
      <c r="C415" s="66"/>
      <c r="D415" s="24"/>
      <c r="E415" s="25"/>
      <c r="F415" s="25"/>
      <c r="G415" s="25"/>
      <c r="H415" s="25"/>
      <c r="I415" s="25"/>
      <c r="J415" s="24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  <c r="AA415" s="25"/>
      <c r="AB415" s="25"/>
    </row>
    <row r="416">
      <c r="A416" s="24"/>
      <c r="B416" s="64"/>
      <c r="C416" s="66"/>
      <c r="D416" s="24"/>
      <c r="E416" s="25"/>
      <c r="F416" s="25"/>
      <c r="G416" s="25"/>
      <c r="H416" s="25"/>
      <c r="I416" s="25"/>
      <c r="J416" s="24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  <c r="AA416" s="25"/>
      <c r="AB416" s="25"/>
    </row>
    <row r="417">
      <c r="A417" s="24"/>
      <c r="B417" s="64"/>
      <c r="C417" s="66"/>
      <c r="D417" s="24"/>
      <c r="E417" s="25"/>
      <c r="F417" s="25"/>
      <c r="G417" s="25"/>
      <c r="H417" s="25"/>
      <c r="I417" s="25"/>
      <c r="J417" s="24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  <c r="AA417" s="25"/>
      <c r="AB417" s="25"/>
    </row>
    <row r="418">
      <c r="A418" s="24"/>
      <c r="B418" s="64"/>
      <c r="C418" s="66"/>
      <c r="D418" s="24"/>
      <c r="E418" s="25"/>
      <c r="F418" s="25"/>
      <c r="G418" s="25"/>
      <c r="H418" s="25"/>
      <c r="I418" s="25"/>
      <c r="J418" s="24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  <c r="AA418" s="25"/>
      <c r="AB418" s="25"/>
    </row>
    <row r="419">
      <c r="A419" s="24"/>
      <c r="B419" s="64"/>
      <c r="C419" s="66"/>
      <c r="D419" s="24"/>
      <c r="E419" s="25"/>
      <c r="F419" s="25"/>
      <c r="G419" s="25"/>
      <c r="H419" s="25"/>
      <c r="I419" s="25"/>
      <c r="J419" s="24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  <c r="AA419" s="25"/>
      <c r="AB419" s="25"/>
    </row>
    <row r="420">
      <c r="A420" s="24"/>
      <c r="B420" s="64"/>
      <c r="C420" s="66"/>
      <c r="D420" s="24"/>
      <c r="E420" s="25"/>
      <c r="F420" s="25"/>
      <c r="G420" s="25"/>
      <c r="H420" s="25"/>
      <c r="I420" s="25"/>
      <c r="J420" s="24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  <c r="AA420" s="25"/>
      <c r="AB420" s="25"/>
    </row>
    <row r="421">
      <c r="A421" s="24"/>
      <c r="B421" s="64"/>
      <c r="C421" s="66"/>
      <c r="D421" s="24"/>
      <c r="E421" s="25"/>
      <c r="F421" s="25"/>
      <c r="G421" s="25"/>
      <c r="H421" s="25"/>
      <c r="I421" s="25"/>
      <c r="J421" s="24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  <c r="AA421" s="25"/>
      <c r="AB421" s="25"/>
    </row>
    <row r="422">
      <c r="A422" s="24"/>
      <c r="B422" s="64"/>
      <c r="C422" s="66"/>
      <c r="D422" s="24"/>
      <c r="E422" s="25"/>
      <c r="F422" s="25"/>
      <c r="G422" s="25"/>
      <c r="H422" s="25"/>
      <c r="I422" s="25"/>
      <c r="J422" s="24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  <c r="AA422" s="25"/>
      <c r="AB422" s="25"/>
    </row>
    <row r="423">
      <c r="A423" s="24"/>
      <c r="B423" s="64"/>
      <c r="C423" s="66"/>
      <c r="D423" s="24"/>
      <c r="E423" s="25"/>
      <c r="F423" s="25"/>
      <c r="G423" s="25"/>
      <c r="H423" s="25"/>
      <c r="I423" s="25"/>
      <c r="J423" s="24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  <c r="AA423" s="25"/>
      <c r="AB423" s="25"/>
    </row>
    <row r="424">
      <c r="A424" s="24"/>
      <c r="B424" s="64"/>
      <c r="C424" s="66"/>
      <c r="D424" s="24"/>
      <c r="E424" s="25"/>
      <c r="F424" s="25"/>
      <c r="G424" s="25"/>
      <c r="H424" s="25"/>
      <c r="I424" s="25"/>
      <c r="J424" s="24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  <c r="AA424" s="25"/>
      <c r="AB424" s="25"/>
    </row>
    <row r="425">
      <c r="A425" s="24"/>
      <c r="B425" s="64"/>
      <c r="C425" s="66"/>
      <c r="D425" s="24"/>
      <c r="E425" s="25"/>
      <c r="F425" s="25"/>
      <c r="G425" s="25"/>
      <c r="H425" s="25"/>
      <c r="I425" s="25"/>
      <c r="J425" s="24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  <c r="AA425" s="25"/>
      <c r="AB425" s="25"/>
    </row>
    <row r="426">
      <c r="A426" s="24"/>
      <c r="B426" s="64"/>
      <c r="C426" s="66"/>
      <c r="D426" s="24"/>
      <c r="E426" s="25"/>
      <c r="F426" s="25"/>
      <c r="G426" s="25"/>
      <c r="H426" s="25"/>
      <c r="I426" s="25"/>
      <c r="J426" s="24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  <c r="AA426" s="25"/>
      <c r="AB426" s="25"/>
    </row>
    <row r="427">
      <c r="A427" s="24"/>
      <c r="B427" s="64"/>
      <c r="C427" s="66"/>
      <c r="D427" s="24"/>
      <c r="E427" s="25"/>
      <c r="F427" s="25"/>
      <c r="G427" s="25"/>
      <c r="H427" s="25"/>
      <c r="I427" s="25"/>
      <c r="J427" s="24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  <c r="AA427" s="25"/>
      <c r="AB427" s="25"/>
    </row>
    <row r="428">
      <c r="A428" s="24"/>
      <c r="B428" s="64"/>
      <c r="C428" s="66"/>
      <c r="D428" s="24"/>
      <c r="E428" s="25"/>
      <c r="F428" s="25"/>
      <c r="G428" s="25"/>
      <c r="H428" s="25"/>
      <c r="I428" s="25"/>
      <c r="J428" s="24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  <c r="AA428" s="25"/>
      <c r="AB428" s="25"/>
    </row>
    <row r="429">
      <c r="A429" s="24"/>
      <c r="B429" s="64"/>
      <c r="C429" s="66"/>
      <c r="D429" s="24"/>
      <c r="E429" s="25"/>
      <c r="F429" s="25"/>
      <c r="G429" s="25"/>
      <c r="H429" s="25"/>
      <c r="I429" s="25"/>
      <c r="J429" s="24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  <c r="AA429" s="25"/>
      <c r="AB429" s="25"/>
    </row>
    <row r="430">
      <c r="A430" s="24"/>
      <c r="B430" s="64"/>
      <c r="C430" s="66"/>
      <c r="D430" s="24"/>
      <c r="E430" s="25"/>
      <c r="F430" s="25"/>
      <c r="G430" s="25"/>
      <c r="H430" s="25"/>
      <c r="I430" s="25"/>
      <c r="J430" s="24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  <c r="AA430" s="25"/>
      <c r="AB430" s="25"/>
    </row>
    <row r="431">
      <c r="A431" s="24"/>
      <c r="B431" s="64"/>
      <c r="C431" s="66"/>
      <c r="D431" s="24"/>
      <c r="E431" s="25"/>
      <c r="F431" s="25"/>
      <c r="G431" s="25"/>
      <c r="H431" s="25"/>
      <c r="I431" s="25"/>
      <c r="J431" s="24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  <c r="AA431" s="25"/>
      <c r="AB431" s="25"/>
    </row>
    <row r="432">
      <c r="A432" s="24"/>
      <c r="B432" s="64"/>
      <c r="C432" s="66"/>
      <c r="D432" s="24"/>
      <c r="E432" s="25"/>
      <c r="F432" s="25"/>
      <c r="G432" s="25"/>
      <c r="H432" s="25"/>
      <c r="I432" s="25"/>
      <c r="J432" s="24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  <c r="AA432" s="25"/>
      <c r="AB432" s="25"/>
    </row>
    <row r="433">
      <c r="A433" s="24"/>
      <c r="B433" s="64"/>
      <c r="C433" s="66"/>
      <c r="D433" s="24"/>
      <c r="E433" s="25"/>
      <c r="F433" s="25"/>
      <c r="G433" s="25"/>
      <c r="H433" s="25"/>
      <c r="I433" s="25"/>
      <c r="J433" s="24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  <c r="AA433" s="25"/>
      <c r="AB433" s="25"/>
    </row>
    <row r="434">
      <c r="A434" s="24"/>
      <c r="B434" s="64"/>
      <c r="C434" s="66"/>
      <c r="D434" s="24"/>
      <c r="E434" s="25"/>
      <c r="F434" s="25"/>
      <c r="G434" s="25"/>
      <c r="H434" s="25"/>
      <c r="I434" s="25"/>
      <c r="J434" s="24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  <c r="AA434" s="25"/>
      <c r="AB434" s="25"/>
    </row>
    <row r="435">
      <c r="A435" s="24"/>
      <c r="B435" s="64"/>
      <c r="C435" s="66"/>
      <c r="D435" s="24"/>
      <c r="E435" s="25"/>
      <c r="F435" s="25"/>
      <c r="G435" s="25"/>
      <c r="H435" s="25"/>
      <c r="I435" s="25"/>
      <c r="J435" s="24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  <c r="AA435" s="25"/>
      <c r="AB435" s="25"/>
    </row>
    <row r="436">
      <c r="A436" s="24"/>
      <c r="B436" s="64"/>
      <c r="C436" s="66"/>
      <c r="D436" s="24"/>
      <c r="E436" s="25"/>
      <c r="F436" s="25"/>
      <c r="G436" s="25"/>
      <c r="H436" s="25"/>
      <c r="I436" s="25"/>
      <c r="J436" s="24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  <c r="AA436" s="25"/>
      <c r="AB436" s="25"/>
    </row>
    <row r="437">
      <c r="A437" s="24"/>
      <c r="B437" s="64"/>
      <c r="C437" s="66"/>
      <c r="D437" s="24"/>
      <c r="E437" s="25"/>
      <c r="F437" s="25"/>
      <c r="G437" s="25"/>
      <c r="H437" s="25"/>
      <c r="I437" s="25"/>
      <c r="J437" s="24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  <c r="AA437" s="25"/>
      <c r="AB437" s="25"/>
    </row>
    <row r="438">
      <c r="A438" s="24"/>
      <c r="B438" s="64"/>
      <c r="C438" s="66"/>
      <c r="D438" s="24"/>
      <c r="E438" s="25"/>
      <c r="F438" s="25"/>
      <c r="G438" s="25"/>
      <c r="H438" s="25"/>
      <c r="I438" s="25"/>
      <c r="J438" s="24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  <c r="AA438" s="25"/>
      <c r="AB438" s="25"/>
    </row>
    <row r="439">
      <c r="A439" s="24"/>
      <c r="B439" s="64"/>
      <c r="C439" s="66"/>
      <c r="D439" s="24"/>
      <c r="E439" s="25"/>
      <c r="F439" s="25"/>
      <c r="G439" s="25"/>
      <c r="H439" s="25"/>
      <c r="I439" s="25"/>
      <c r="J439" s="24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  <c r="AA439" s="25"/>
      <c r="AB439" s="25"/>
    </row>
    <row r="440">
      <c r="A440" s="24"/>
      <c r="B440" s="64"/>
      <c r="C440" s="66"/>
      <c r="D440" s="24"/>
      <c r="E440" s="25"/>
      <c r="F440" s="25"/>
      <c r="G440" s="25"/>
      <c r="H440" s="25"/>
      <c r="I440" s="25"/>
      <c r="J440" s="24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  <c r="AA440" s="25"/>
      <c r="AB440" s="25"/>
    </row>
    <row r="441">
      <c r="A441" s="24"/>
      <c r="B441" s="64"/>
      <c r="C441" s="66"/>
      <c r="D441" s="24"/>
      <c r="E441" s="25"/>
      <c r="F441" s="25"/>
      <c r="G441" s="25"/>
      <c r="H441" s="25"/>
      <c r="I441" s="25"/>
      <c r="J441" s="24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  <c r="AA441" s="25"/>
      <c r="AB441" s="25"/>
    </row>
    <row r="442">
      <c r="A442" s="24"/>
      <c r="B442" s="64"/>
      <c r="C442" s="66"/>
      <c r="D442" s="24"/>
      <c r="E442" s="25"/>
      <c r="F442" s="25"/>
      <c r="G442" s="25"/>
      <c r="H442" s="25"/>
      <c r="I442" s="25"/>
      <c r="J442" s="24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  <c r="AA442" s="25"/>
      <c r="AB442" s="25"/>
    </row>
    <row r="443">
      <c r="A443" s="24"/>
      <c r="B443" s="64"/>
      <c r="C443" s="66"/>
      <c r="D443" s="24"/>
      <c r="E443" s="25"/>
      <c r="F443" s="25"/>
      <c r="G443" s="25"/>
      <c r="H443" s="25"/>
      <c r="I443" s="25"/>
      <c r="J443" s="24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  <c r="AA443" s="25"/>
      <c r="AB443" s="25"/>
    </row>
    <row r="444">
      <c r="A444" s="24"/>
      <c r="B444" s="64"/>
      <c r="C444" s="66"/>
      <c r="D444" s="24"/>
      <c r="E444" s="25"/>
      <c r="F444" s="25"/>
      <c r="G444" s="25"/>
      <c r="H444" s="25"/>
      <c r="I444" s="25"/>
      <c r="J444" s="24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  <c r="AA444" s="25"/>
      <c r="AB444" s="25"/>
    </row>
    <row r="445">
      <c r="A445" s="24"/>
      <c r="B445" s="64"/>
      <c r="C445" s="66"/>
      <c r="D445" s="24"/>
      <c r="E445" s="25"/>
      <c r="F445" s="25"/>
      <c r="G445" s="25"/>
      <c r="H445" s="25"/>
      <c r="I445" s="25"/>
      <c r="J445" s="24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  <c r="AA445" s="25"/>
      <c r="AB445" s="25"/>
    </row>
    <row r="446">
      <c r="A446" s="24"/>
      <c r="B446" s="64"/>
      <c r="C446" s="66"/>
      <c r="D446" s="24"/>
      <c r="E446" s="25"/>
      <c r="F446" s="25"/>
      <c r="G446" s="25"/>
      <c r="H446" s="25"/>
      <c r="I446" s="25"/>
      <c r="J446" s="24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  <c r="AA446" s="25"/>
      <c r="AB446" s="25"/>
    </row>
    <row r="447">
      <c r="A447" s="24"/>
      <c r="B447" s="64"/>
      <c r="C447" s="66"/>
      <c r="D447" s="24"/>
      <c r="E447" s="25"/>
      <c r="F447" s="25"/>
      <c r="G447" s="25"/>
      <c r="H447" s="25"/>
      <c r="I447" s="25"/>
      <c r="J447" s="24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  <c r="AA447" s="25"/>
      <c r="AB447" s="25"/>
    </row>
    <row r="448">
      <c r="A448" s="24"/>
      <c r="B448" s="64"/>
      <c r="C448" s="66"/>
      <c r="D448" s="24"/>
      <c r="E448" s="25"/>
      <c r="F448" s="25"/>
      <c r="G448" s="25"/>
      <c r="H448" s="25"/>
      <c r="I448" s="25"/>
      <c r="J448" s="24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  <c r="AA448" s="25"/>
      <c r="AB448" s="25"/>
    </row>
    <row r="449">
      <c r="A449" s="24"/>
      <c r="B449" s="64"/>
      <c r="C449" s="66"/>
      <c r="D449" s="24"/>
      <c r="E449" s="25"/>
      <c r="F449" s="25"/>
      <c r="G449" s="25"/>
      <c r="H449" s="25"/>
      <c r="I449" s="25"/>
      <c r="J449" s="24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  <c r="AA449" s="25"/>
      <c r="AB449" s="25"/>
    </row>
    <row r="450">
      <c r="A450" s="24"/>
      <c r="B450" s="64"/>
      <c r="C450" s="66"/>
      <c r="D450" s="24"/>
      <c r="E450" s="25"/>
      <c r="F450" s="25"/>
      <c r="G450" s="25"/>
      <c r="H450" s="25"/>
      <c r="I450" s="25"/>
      <c r="J450" s="24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  <c r="AA450" s="25"/>
      <c r="AB450" s="25"/>
    </row>
    <row r="451">
      <c r="A451" s="24"/>
      <c r="B451" s="64"/>
      <c r="C451" s="66"/>
      <c r="D451" s="24"/>
      <c r="E451" s="25"/>
      <c r="F451" s="25"/>
      <c r="G451" s="25"/>
      <c r="H451" s="25"/>
      <c r="I451" s="25"/>
      <c r="J451" s="24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  <c r="AA451" s="25"/>
      <c r="AB451" s="25"/>
    </row>
    <row r="452">
      <c r="A452" s="24"/>
      <c r="B452" s="64"/>
      <c r="C452" s="66"/>
      <c r="D452" s="24"/>
      <c r="E452" s="25"/>
      <c r="F452" s="25"/>
      <c r="G452" s="25"/>
      <c r="H452" s="25"/>
      <c r="I452" s="25"/>
      <c r="J452" s="24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  <c r="AA452" s="25"/>
      <c r="AB452" s="25"/>
    </row>
    <row r="453">
      <c r="A453" s="24"/>
      <c r="B453" s="64"/>
      <c r="C453" s="66"/>
      <c r="D453" s="24"/>
      <c r="E453" s="25"/>
      <c r="F453" s="25"/>
      <c r="G453" s="25"/>
      <c r="H453" s="25"/>
      <c r="I453" s="25"/>
      <c r="J453" s="24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  <c r="AA453" s="25"/>
      <c r="AB453" s="25"/>
    </row>
    <row r="454">
      <c r="A454" s="24"/>
      <c r="B454" s="64"/>
      <c r="C454" s="66"/>
      <c r="D454" s="24"/>
      <c r="E454" s="25"/>
      <c r="F454" s="25"/>
      <c r="G454" s="25"/>
      <c r="H454" s="25"/>
      <c r="I454" s="25"/>
      <c r="J454" s="24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  <c r="AA454" s="25"/>
      <c r="AB454" s="25"/>
    </row>
    <row r="455">
      <c r="A455" s="24"/>
      <c r="B455" s="64"/>
      <c r="C455" s="66"/>
      <c r="D455" s="24"/>
      <c r="E455" s="25"/>
      <c r="F455" s="25"/>
      <c r="G455" s="25"/>
      <c r="H455" s="25"/>
      <c r="I455" s="25"/>
      <c r="J455" s="24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  <c r="AA455" s="25"/>
      <c r="AB455" s="25"/>
    </row>
    <row r="456">
      <c r="A456" s="24"/>
      <c r="B456" s="64"/>
      <c r="C456" s="66"/>
      <c r="D456" s="24"/>
      <c r="E456" s="25"/>
      <c r="F456" s="25"/>
      <c r="G456" s="25"/>
      <c r="H456" s="25"/>
      <c r="I456" s="25"/>
      <c r="J456" s="24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  <c r="AA456" s="25"/>
      <c r="AB456" s="25"/>
    </row>
    <row r="457">
      <c r="A457" s="24"/>
      <c r="B457" s="64"/>
      <c r="C457" s="66"/>
      <c r="D457" s="24"/>
      <c r="E457" s="25"/>
      <c r="F457" s="25"/>
      <c r="G457" s="25"/>
      <c r="H457" s="25"/>
      <c r="I457" s="25"/>
      <c r="J457" s="24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  <c r="AA457" s="25"/>
      <c r="AB457" s="25"/>
    </row>
    <row r="458">
      <c r="A458" s="24"/>
      <c r="B458" s="64"/>
      <c r="C458" s="66"/>
      <c r="D458" s="24"/>
      <c r="E458" s="25"/>
      <c r="F458" s="25"/>
      <c r="G458" s="25"/>
      <c r="H458" s="25"/>
      <c r="I458" s="25"/>
      <c r="J458" s="24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  <c r="AA458" s="25"/>
      <c r="AB458" s="25"/>
    </row>
    <row r="459">
      <c r="A459" s="24"/>
      <c r="B459" s="64"/>
      <c r="C459" s="66"/>
      <c r="D459" s="24"/>
      <c r="E459" s="25"/>
      <c r="F459" s="25"/>
      <c r="G459" s="25"/>
      <c r="H459" s="25"/>
      <c r="I459" s="25"/>
      <c r="J459" s="24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  <c r="AA459" s="25"/>
      <c r="AB459" s="25"/>
    </row>
    <row r="460">
      <c r="A460" s="24"/>
      <c r="B460" s="64"/>
      <c r="C460" s="66"/>
      <c r="D460" s="24"/>
      <c r="E460" s="25"/>
      <c r="F460" s="25"/>
      <c r="G460" s="25"/>
      <c r="H460" s="25"/>
      <c r="I460" s="25"/>
      <c r="J460" s="24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  <c r="AA460" s="25"/>
      <c r="AB460" s="25"/>
    </row>
    <row r="461">
      <c r="A461" s="24"/>
      <c r="B461" s="64"/>
      <c r="C461" s="66"/>
      <c r="D461" s="24"/>
      <c r="E461" s="25"/>
      <c r="F461" s="25"/>
      <c r="G461" s="25"/>
      <c r="H461" s="25"/>
      <c r="I461" s="25"/>
      <c r="J461" s="24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  <c r="AA461" s="25"/>
      <c r="AB461" s="25"/>
    </row>
    <row r="462">
      <c r="A462" s="24"/>
      <c r="B462" s="64"/>
      <c r="C462" s="66"/>
      <c r="D462" s="24"/>
      <c r="E462" s="25"/>
      <c r="F462" s="25"/>
      <c r="G462" s="25"/>
      <c r="H462" s="25"/>
      <c r="I462" s="25"/>
      <c r="J462" s="24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  <c r="AA462" s="25"/>
      <c r="AB462" s="25"/>
    </row>
    <row r="463">
      <c r="A463" s="24"/>
      <c r="B463" s="64"/>
      <c r="C463" s="66"/>
      <c r="D463" s="24"/>
      <c r="E463" s="25"/>
      <c r="F463" s="25"/>
      <c r="G463" s="25"/>
      <c r="H463" s="25"/>
      <c r="I463" s="25"/>
      <c r="J463" s="24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  <c r="AA463" s="25"/>
      <c r="AB463" s="25"/>
    </row>
    <row r="464">
      <c r="A464" s="24"/>
      <c r="B464" s="64"/>
      <c r="C464" s="66"/>
      <c r="D464" s="24"/>
      <c r="E464" s="25"/>
      <c r="F464" s="25"/>
      <c r="G464" s="25"/>
      <c r="H464" s="25"/>
      <c r="I464" s="25"/>
      <c r="J464" s="24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  <c r="AA464" s="25"/>
      <c r="AB464" s="25"/>
    </row>
    <row r="465">
      <c r="A465" s="24"/>
      <c r="B465" s="64"/>
      <c r="C465" s="66"/>
      <c r="D465" s="24"/>
      <c r="E465" s="25"/>
      <c r="F465" s="25"/>
      <c r="G465" s="25"/>
      <c r="H465" s="25"/>
      <c r="I465" s="25"/>
      <c r="J465" s="24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  <c r="AA465" s="25"/>
      <c r="AB465" s="25"/>
    </row>
    <row r="466">
      <c r="A466" s="24"/>
      <c r="B466" s="64"/>
      <c r="C466" s="66"/>
      <c r="D466" s="24"/>
      <c r="E466" s="25"/>
      <c r="F466" s="25"/>
      <c r="G466" s="25"/>
      <c r="H466" s="25"/>
      <c r="I466" s="25"/>
      <c r="J466" s="24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  <c r="AA466" s="25"/>
      <c r="AB466" s="25"/>
    </row>
    <row r="467">
      <c r="A467" s="24"/>
      <c r="B467" s="64"/>
      <c r="C467" s="66"/>
      <c r="D467" s="24"/>
      <c r="E467" s="25"/>
      <c r="F467" s="25"/>
      <c r="G467" s="25"/>
      <c r="H467" s="25"/>
      <c r="I467" s="25"/>
      <c r="J467" s="24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  <c r="AA467" s="25"/>
      <c r="AB467" s="25"/>
    </row>
    <row r="468">
      <c r="A468" s="24"/>
      <c r="B468" s="64"/>
      <c r="C468" s="66"/>
      <c r="D468" s="24"/>
      <c r="E468" s="25"/>
      <c r="F468" s="25"/>
      <c r="G468" s="25"/>
      <c r="H468" s="25"/>
      <c r="I468" s="25"/>
      <c r="J468" s="24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  <c r="AA468" s="25"/>
      <c r="AB468" s="25"/>
    </row>
    <row r="469">
      <c r="A469" s="24"/>
      <c r="B469" s="64"/>
      <c r="C469" s="66"/>
      <c r="D469" s="24"/>
      <c r="E469" s="25"/>
      <c r="F469" s="25"/>
      <c r="G469" s="25"/>
      <c r="H469" s="25"/>
      <c r="I469" s="25"/>
      <c r="J469" s="24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  <c r="AA469" s="25"/>
      <c r="AB469" s="25"/>
    </row>
    <row r="470">
      <c r="A470" s="24"/>
      <c r="B470" s="64"/>
      <c r="C470" s="66"/>
      <c r="D470" s="24"/>
      <c r="E470" s="25"/>
      <c r="F470" s="25"/>
      <c r="G470" s="25"/>
      <c r="H470" s="25"/>
      <c r="I470" s="25"/>
      <c r="J470" s="24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  <c r="AA470" s="25"/>
      <c r="AB470" s="25"/>
    </row>
    <row r="471">
      <c r="A471" s="24"/>
      <c r="B471" s="64"/>
      <c r="C471" s="66"/>
      <c r="D471" s="24"/>
      <c r="E471" s="25"/>
      <c r="F471" s="25"/>
      <c r="G471" s="25"/>
      <c r="H471" s="25"/>
      <c r="I471" s="25"/>
      <c r="J471" s="24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  <c r="AA471" s="25"/>
      <c r="AB471" s="25"/>
    </row>
    <row r="472">
      <c r="A472" s="24"/>
      <c r="B472" s="64"/>
      <c r="C472" s="66"/>
      <c r="D472" s="24"/>
      <c r="E472" s="25"/>
      <c r="F472" s="25"/>
      <c r="G472" s="25"/>
      <c r="H472" s="25"/>
      <c r="I472" s="25"/>
      <c r="J472" s="24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  <c r="AA472" s="25"/>
      <c r="AB472" s="25"/>
    </row>
    <row r="473">
      <c r="A473" s="24"/>
      <c r="B473" s="64"/>
      <c r="C473" s="66"/>
      <c r="D473" s="24"/>
      <c r="E473" s="25"/>
      <c r="F473" s="25"/>
      <c r="G473" s="25"/>
      <c r="H473" s="25"/>
      <c r="I473" s="25"/>
      <c r="J473" s="24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  <c r="AA473" s="25"/>
      <c r="AB473" s="25"/>
    </row>
    <row r="474">
      <c r="A474" s="24"/>
      <c r="B474" s="64"/>
      <c r="C474" s="66"/>
      <c r="D474" s="24"/>
      <c r="E474" s="25"/>
      <c r="F474" s="25"/>
      <c r="G474" s="25"/>
      <c r="H474" s="25"/>
      <c r="I474" s="25"/>
      <c r="J474" s="24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  <c r="AA474" s="25"/>
      <c r="AB474" s="25"/>
    </row>
    <row r="475">
      <c r="A475" s="24"/>
      <c r="B475" s="64"/>
      <c r="C475" s="66"/>
      <c r="D475" s="24"/>
      <c r="E475" s="25"/>
      <c r="F475" s="25"/>
      <c r="G475" s="25"/>
      <c r="H475" s="25"/>
      <c r="I475" s="25"/>
      <c r="J475" s="24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  <c r="AA475" s="25"/>
      <c r="AB475" s="25"/>
    </row>
    <row r="476">
      <c r="A476" s="24"/>
      <c r="B476" s="64"/>
      <c r="C476" s="66"/>
      <c r="D476" s="24"/>
      <c r="E476" s="25"/>
      <c r="F476" s="25"/>
      <c r="G476" s="25"/>
      <c r="H476" s="25"/>
      <c r="I476" s="25"/>
      <c r="J476" s="24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  <c r="AA476" s="25"/>
      <c r="AB476" s="25"/>
    </row>
    <row r="477">
      <c r="A477" s="24"/>
      <c r="B477" s="64"/>
      <c r="C477" s="66"/>
      <c r="D477" s="24"/>
      <c r="E477" s="25"/>
      <c r="F477" s="25"/>
      <c r="G477" s="25"/>
      <c r="H477" s="25"/>
      <c r="I477" s="25"/>
      <c r="J477" s="24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  <c r="AA477" s="25"/>
      <c r="AB477" s="25"/>
    </row>
    <row r="478">
      <c r="A478" s="24"/>
      <c r="B478" s="64"/>
      <c r="C478" s="66"/>
      <c r="D478" s="24"/>
      <c r="E478" s="25"/>
      <c r="F478" s="25"/>
      <c r="G478" s="25"/>
      <c r="H478" s="25"/>
      <c r="I478" s="25"/>
      <c r="J478" s="24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  <c r="AA478" s="25"/>
      <c r="AB478" s="25"/>
    </row>
    <row r="479">
      <c r="A479" s="24"/>
      <c r="B479" s="64"/>
      <c r="C479" s="66"/>
      <c r="D479" s="24"/>
      <c r="E479" s="25"/>
      <c r="F479" s="25"/>
      <c r="G479" s="25"/>
      <c r="H479" s="25"/>
      <c r="I479" s="25"/>
      <c r="J479" s="24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  <c r="AA479" s="25"/>
      <c r="AB479" s="25"/>
    </row>
    <row r="480">
      <c r="A480" s="24"/>
      <c r="B480" s="64"/>
      <c r="C480" s="66"/>
      <c r="D480" s="24"/>
      <c r="E480" s="25"/>
      <c r="F480" s="25"/>
      <c r="G480" s="25"/>
      <c r="H480" s="25"/>
      <c r="I480" s="25"/>
      <c r="J480" s="24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  <c r="AA480" s="25"/>
      <c r="AB480" s="25"/>
    </row>
    <row r="481">
      <c r="A481" s="24"/>
      <c r="B481" s="64"/>
      <c r="C481" s="66"/>
      <c r="D481" s="24"/>
      <c r="E481" s="25"/>
      <c r="F481" s="25"/>
      <c r="G481" s="25"/>
      <c r="H481" s="25"/>
      <c r="I481" s="25"/>
      <c r="J481" s="24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  <c r="AA481" s="25"/>
      <c r="AB481" s="25"/>
    </row>
    <row r="482">
      <c r="A482" s="24"/>
      <c r="B482" s="64"/>
      <c r="C482" s="66"/>
      <c r="D482" s="24"/>
      <c r="E482" s="25"/>
      <c r="F482" s="25"/>
      <c r="G482" s="25"/>
      <c r="H482" s="25"/>
      <c r="I482" s="25"/>
      <c r="J482" s="24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  <c r="AA482" s="25"/>
      <c r="AB482" s="25"/>
    </row>
    <row r="483">
      <c r="A483" s="24"/>
      <c r="B483" s="64"/>
      <c r="C483" s="66"/>
      <c r="D483" s="24"/>
      <c r="E483" s="25"/>
      <c r="F483" s="25"/>
      <c r="G483" s="25"/>
      <c r="H483" s="25"/>
      <c r="I483" s="25"/>
      <c r="J483" s="24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  <c r="AA483" s="25"/>
      <c r="AB483" s="25"/>
    </row>
    <row r="484">
      <c r="A484" s="24"/>
      <c r="B484" s="64"/>
      <c r="C484" s="66"/>
      <c r="D484" s="24"/>
      <c r="E484" s="25"/>
      <c r="F484" s="25"/>
      <c r="G484" s="25"/>
      <c r="H484" s="25"/>
      <c r="I484" s="25"/>
      <c r="J484" s="24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  <c r="AA484" s="25"/>
      <c r="AB484" s="25"/>
    </row>
    <row r="485">
      <c r="A485" s="24"/>
      <c r="B485" s="64"/>
      <c r="C485" s="66"/>
      <c r="D485" s="24"/>
      <c r="E485" s="25"/>
      <c r="F485" s="25"/>
      <c r="G485" s="25"/>
      <c r="H485" s="25"/>
      <c r="I485" s="25"/>
      <c r="J485" s="24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  <c r="AA485" s="25"/>
      <c r="AB485" s="25"/>
    </row>
    <row r="486">
      <c r="A486" s="24"/>
      <c r="B486" s="64"/>
      <c r="C486" s="66"/>
      <c r="D486" s="24"/>
      <c r="E486" s="25"/>
      <c r="F486" s="25"/>
      <c r="G486" s="25"/>
      <c r="H486" s="25"/>
      <c r="I486" s="25"/>
      <c r="J486" s="24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  <c r="AA486" s="25"/>
      <c r="AB486" s="25"/>
    </row>
    <row r="487">
      <c r="A487" s="24"/>
      <c r="B487" s="64"/>
      <c r="C487" s="66"/>
      <c r="D487" s="24"/>
      <c r="E487" s="25"/>
      <c r="F487" s="25"/>
      <c r="G487" s="25"/>
      <c r="H487" s="25"/>
      <c r="I487" s="25"/>
      <c r="J487" s="24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  <c r="AA487" s="25"/>
      <c r="AB487" s="25"/>
    </row>
    <row r="488">
      <c r="A488" s="24"/>
      <c r="B488" s="64"/>
      <c r="C488" s="66"/>
      <c r="D488" s="24"/>
      <c r="E488" s="25"/>
      <c r="F488" s="25"/>
      <c r="G488" s="25"/>
      <c r="H488" s="25"/>
      <c r="I488" s="25"/>
      <c r="J488" s="24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  <c r="AA488" s="25"/>
      <c r="AB488" s="25"/>
    </row>
    <row r="489">
      <c r="A489" s="24"/>
      <c r="B489" s="64"/>
      <c r="C489" s="66"/>
      <c r="D489" s="24"/>
      <c r="E489" s="25"/>
      <c r="F489" s="25"/>
      <c r="G489" s="25"/>
      <c r="H489" s="25"/>
      <c r="I489" s="25"/>
      <c r="J489" s="24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  <c r="AA489" s="25"/>
      <c r="AB489" s="25"/>
    </row>
    <row r="490">
      <c r="A490" s="24"/>
      <c r="B490" s="64"/>
      <c r="C490" s="66"/>
      <c r="D490" s="24"/>
      <c r="E490" s="25"/>
      <c r="F490" s="25"/>
      <c r="G490" s="25"/>
      <c r="H490" s="25"/>
      <c r="I490" s="25"/>
      <c r="J490" s="24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  <c r="AA490" s="25"/>
      <c r="AB490" s="25"/>
    </row>
    <row r="491">
      <c r="A491" s="24"/>
      <c r="B491" s="64"/>
      <c r="C491" s="66"/>
      <c r="D491" s="24"/>
      <c r="E491" s="25"/>
      <c r="F491" s="25"/>
      <c r="G491" s="25"/>
      <c r="H491" s="25"/>
      <c r="I491" s="25"/>
      <c r="J491" s="24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  <c r="AA491" s="25"/>
      <c r="AB491" s="25"/>
    </row>
    <row r="492">
      <c r="A492" s="24"/>
      <c r="B492" s="64"/>
      <c r="C492" s="66"/>
      <c r="D492" s="24"/>
      <c r="E492" s="25"/>
      <c r="F492" s="25"/>
      <c r="G492" s="25"/>
      <c r="H492" s="25"/>
      <c r="I492" s="25"/>
      <c r="J492" s="24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  <c r="AA492" s="25"/>
      <c r="AB492" s="25"/>
    </row>
    <row r="493">
      <c r="A493" s="24"/>
      <c r="B493" s="64"/>
      <c r="C493" s="66"/>
      <c r="D493" s="24"/>
      <c r="E493" s="25"/>
      <c r="F493" s="25"/>
      <c r="G493" s="25"/>
      <c r="H493" s="25"/>
      <c r="I493" s="25"/>
      <c r="J493" s="24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  <c r="AA493" s="25"/>
      <c r="AB493" s="25"/>
    </row>
    <row r="494">
      <c r="A494" s="24"/>
      <c r="B494" s="64"/>
      <c r="C494" s="66"/>
      <c r="D494" s="24"/>
      <c r="E494" s="25"/>
      <c r="F494" s="25"/>
      <c r="G494" s="25"/>
      <c r="H494" s="25"/>
      <c r="I494" s="25"/>
      <c r="J494" s="24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  <c r="AA494" s="25"/>
      <c r="AB494" s="25"/>
    </row>
    <row r="495">
      <c r="A495" s="24"/>
      <c r="B495" s="64"/>
      <c r="C495" s="66"/>
      <c r="D495" s="24"/>
      <c r="E495" s="25"/>
      <c r="F495" s="25"/>
      <c r="G495" s="25"/>
      <c r="H495" s="25"/>
      <c r="I495" s="25"/>
      <c r="J495" s="24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  <c r="AA495" s="25"/>
      <c r="AB495" s="25"/>
    </row>
    <row r="496">
      <c r="A496" s="24"/>
      <c r="B496" s="64"/>
      <c r="C496" s="66"/>
      <c r="D496" s="24"/>
      <c r="E496" s="25"/>
      <c r="F496" s="25"/>
      <c r="G496" s="25"/>
      <c r="H496" s="25"/>
      <c r="I496" s="25"/>
      <c r="J496" s="24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  <c r="AA496" s="25"/>
      <c r="AB496" s="25"/>
    </row>
    <row r="497">
      <c r="A497" s="24"/>
      <c r="B497" s="64"/>
      <c r="C497" s="66"/>
      <c r="D497" s="24"/>
      <c r="E497" s="25"/>
      <c r="F497" s="25"/>
      <c r="G497" s="25"/>
      <c r="H497" s="25"/>
      <c r="I497" s="25"/>
      <c r="J497" s="24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  <c r="AA497" s="25"/>
      <c r="AB497" s="25"/>
    </row>
    <row r="498">
      <c r="A498" s="24"/>
      <c r="B498" s="64"/>
      <c r="C498" s="66"/>
      <c r="D498" s="24"/>
      <c r="E498" s="25"/>
      <c r="F498" s="25"/>
      <c r="G498" s="25"/>
      <c r="H498" s="25"/>
      <c r="I498" s="25"/>
      <c r="J498" s="24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  <c r="AA498" s="25"/>
      <c r="AB498" s="25"/>
    </row>
    <row r="499">
      <c r="A499" s="24"/>
      <c r="B499" s="64"/>
      <c r="C499" s="66"/>
      <c r="D499" s="24"/>
      <c r="E499" s="25"/>
      <c r="F499" s="25"/>
      <c r="G499" s="25"/>
      <c r="H499" s="25"/>
      <c r="I499" s="25"/>
      <c r="J499" s="24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  <c r="AA499" s="25"/>
      <c r="AB499" s="25"/>
    </row>
    <row r="500">
      <c r="A500" s="24"/>
      <c r="B500" s="64"/>
      <c r="C500" s="66"/>
      <c r="D500" s="24"/>
      <c r="E500" s="25"/>
      <c r="F500" s="25"/>
      <c r="G500" s="25"/>
      <c r="H500" s="25"/>
      <c r="I500" s="25"/>
      <c r="J500" s="24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  <c r="AA500" s="25"/>
      <c r="AB500" s="25"/>
    </row>
    <row r="501">
      <c r="A501" s="24"/>
      <c r="B501" s="64"/>
      <c r="C501" s="66"/>
      <c r="D501" s="24"/>
      <c r="E501" s="25"/>
      <c r="F501" s="25"/>
      <c r="G501" s="25"/>
      <c r="H501" s="25"/>
      <c r="I501" s="25"/>
      <c r="J501" s="24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  <c r="AA501" s="25"/>
      <c r="AB501" s="25"/>
    </row>
    <row r="502">
      <c r="A502" s="24"/>
      <c r="B502" s="64"/>
      <c r="C502" s="66"/>
      <c r="D502" s="24"/>
      <c r="E502" s="25"/>
      <c r="F502" s="25"/>
      <c r="G502" s="25"/>
      <c r="H502" s="25"/>
      <c r="I502" s="25"/>
      <c r="J502" s="24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  <c r="AA502" s="25"/>
      <c r="AB502" s="25"/>
    </row>
    <row r="503">
      <c r="A503" s="24"/>
      <c r="B503" s="64"/>
      <c r="C503" s="66"/>
      <c r="D503" s="24"/>
      <c r="E503" s="25"/>
      <c r="F503" s="25"/>
      <c r="G503" s="25"/>
      <c r="H503" s="25"/>
      <c r="I503" s="25"/>
      <c r="J503" s="24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  <c r="AA503" s="25"/>
      <c r="AB503" s="25"/>
    </row>
    <row r="504">
      <c r="A504" s="24"/>
      <c r="B504" s="64"/>
      <c r="C504" s="66"/>
      <c r="D504" s="24"/>
      <c r="E504" s="25"/>
      <c r="F504" s="25"/>
      <c r="G504" s="25"/>
      <c r="H504" s="25"/>
      <c r="I504" s="25"/>
      <c r="J504" s="24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  <c r="AA504" s="25"/>
      <c r="AB504" s="25"/>
    </row>
    <row r="505">
      <c r="A505" s="24"/>
      <c r="B505" s="64"/>
      <c r="C505" s="66"/>
      <c r="D505" s="24"/>
      <c r="E505" s="25"/>
      <c r="F505" s="25"/>
      <c r="G505" s="25"/>
      <c r="H505" s="25"/>
      <c r="I505" s="25"/>
      <c r="J505" s="24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  <c r="AA505" s="25"/>
      <c r="AB505" s="25"/>
    </row>
    <row r="506">
      <c r="A506" s="24"/>
      <c r="B506" s="64"/>
      <c r="C506" s="66"/>
      <c r="D506" s="24"/>
      <c r="E506" s="25"/>
      <c r="F506" s="25"/>
      <c r="G506" s="25"/>
      <c r="H506" s="25"/>
      <c r="I506" s="25"/>
      <c r="J506" s="24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  <c r="AA506" s="25"/>
      <c r="AB506" s="25"/>
    </row>
    <row r="507">
      <c r="A507" s="24"/>
      <c r="B507" s="64"/>
      <c r="C507" s="66"/>
      <c r="D507" s="24"/>
      <c r="E507" s="25"/>
      <c r="F507" s="25"/>
      <c r="G507" s="25"/>
      <c r="H507" s="25"/>
      <c r="I507" s="25"/>
      <c r="J507" s="24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  <c r="AA507" s="25"/>
      <c r="AB507" s="25"/>
    </row>
    <row r="508">
      <c r="A508" s="24"/>
      <c r="B508" s="64"/>
      <c r="C508" s="66"/>
      <c r="D508" s="24"/>
      <c r="E508" s="25"/>
      <c r="F508" s="25"/>
      <c r="G508" s="25"/>
      <c r="H508" s="25"/>
      <c r="I508" s="25"/>
      <c r="J508" s="24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  <c r="AA508" s="25"/>
      <c r="AB508" s="25"/>
    </row>
    <row r="509">
      <c r="A509" s="24"/>
      <c r="B509" s="64"/>
      <c r="C509" s="66"/>
      <c r="D509" s="24"/>
      <c r="E509" s="25"/>
      <c r="F509" s="25"/>
      <c r="G509" s="25"/>
      <c r="H509" s="25"/>
      <c r="I509" s="25"/>
      <c r="J509" s="24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  <c r="AA509" s="25"/>
      <c r="AB509" s="25"/>
    </row>
    <row r="510">
      <c r="A510" s="24"/>
      <c r="B510" s="64"/>
      <c r="C510" s="66"/>
      <c r="D510" s="24"/>
      <c r="E510" s="25"/>
      <c r="F510" s="25"/>
      <c r="G510" s="25"/>
      <c r="H510" s="25"/>
      <c r="I510" s="25"/>
      <c r="J510" s="24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  <c r="AA510" s="25"/>
      <c r="AB510" s="25"/>
    </row>
    <row r="511">
      <c r="A511" s="24"/>
      <c r="B511" s="64"/>
      <c r="C511" s="66"/>
      <c r="D511" s="24"/>
      <c r="E511" s="25"/>
      <c r="F511" s="25"/>
      <c r="G511" s="25"/>
      <c r="H511" s="25"/>
      <c r="I511" s="25"/>
      <c r="J511" s="24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  <c r="AA511" s="25"/>
      <c r="AB511" s="25"/>
    </row>
    <row r="512">
      <c r="A512" s="24"/>
      <c r="B512" s="64"/>
      <c r="C512" s="66"/>
      <c r="D512" s="24"/>
      <c r="E512" s="25"/>
      <c r="F512" s="25"/>
      <c r="G512" s="25"/>
      <c r="H512" s="25"/>
      <c r="I512" s="25"/>
      <c r="J512" s="24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  <c r="AA512" s="25"/>
      <c r="AB512" s="25"/>
    </row>
    <row r="513">
      <c r="A513" s="24"/>
      <c r="B513" s="64"/>
      <c r="C513" s="66"/>
      <c r="D513" s="24"/>
      <c r="E513" s="25"/>
      <c r="F513" s="25"/>
      <c r="G513" s="25"/>
      <c r="H513" s="25"/>
      <c r="I513" s="25"/>
      <c r="J513" s="24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  <c r="AA513" s="25"/>
      <c r="AB513" s="25"/>
    </row>
    <row r="514">
      <c r="A514" s="24"/>
      <c r="B514" s="64"/>
      <c r="C514" s="66"/>
      <c r="D514" s="24"/>
      <c r="E514" s="25"/>
      <c r="F514" s="25"/>
      <c r="G514" s="25"/>
      <c r="H514" s="25"/>
      <c r="I514" s="25"/>
      <c r="J514" s="24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  <c r="AA514" s="25"/>
      <c r="AB514" s="25"/>
    </row>
    <row r="515">
      <c r="A515" s="24"/>
      <c r="B515" s="64"/>
      <c r="C515" s="66"/>
      <c r="D515" s="24"/>
      <c r="E515" s="25"/>
      <c r="F515" s="25"/>
      <c r="G515" s="25"/>
      <c r="H515" s="25"/>
      <c r="I515" s="25"/>
      <c r="J515" s="24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  <c r="AA515" s="25"/>
      <c r="AB515" s="25"/>
    </row>
    <row r="516">
      <c r="A516" s="24"/>
      <c r="B516" s="64"/>
      <c r="C516" s="66"/>
      <c r="D516" s="24"/>
      <c r="E516" s="25"/>
      <c r="F516" s="25"/>
      <c r="G516" s="25"/>
      <c r="H516" s="25"/>
      <c r="I516" s="25"/>
      <c r="J516" s="24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  <c r="AA516" s="25"/>
      <c r="AB516" s="25"/>
    </row>
    <row r="517">
      <c r="A517" s="24"/>
      <c r="B517" s="64"/>
      <c r="C517" s="66"/>
      <c r="D517" s="24"/>
      <c r="E517" s="25"/>
      <c r="F517" s="25"/>
      <c r="G517" s="25"/>
      <c r="H517" s="25"/>
      <c r="I517" s="25"/>
      <c r="J517" s="24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  <c r="AA517" s="25"/>
      <c r="AB517" s="25"/>
    </row>
    <row r="518">
      <c r="A518" s="24"/>
      <c r="B518" s="64"/>
      <c r="C518" s="66"/>
      <c r="D518" s="24"/>
      <c r="E518" s="25"/>
      <c r="F518" s="25"/>
      <c r="G518" s="25"/>
      <c r="H518" s="25"/>
      <c r="I518" s="25"/>
      <c r="J518" s="24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  <c r="AA518" s="25"/>
      <c r="AB518" s="25"/>
    </row>
    <row r="519">
      <c r="A519" s="24"/>
      <c r="B519" s="64"/>
      <c r="C519" s="66"/>
      <c r="D519" s="24"/>
      <c r="E519" s="25"/>
      <c r="F519" s="25"/>
      <c r="G519" s="25"/>
      <c r="H519" s="25"/>
      <c r="I519" s="25"/>
      <c r="J519" s="24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  <c r="AA519" s="25"/>
      <c r="AB519" s="25"/>
    </row>
    <row r="520">
      <c r="A520" s="24"/>
      <c r="B520" s="64"/>
      <c r="C520" s="66"/>
      <c r="D520" s="24"/>
      <c r="E520" s="25"/>
      <c r="F520" s="25"/>
      <c r="G520" s="25"/>
      <c r="H520" s="25"/>
      <c r="I520" s="25"/>
      <c r="J520" s="24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  <c r="AA520" s="25"/>
      <c r="AB520" s="25"/>
    </row>
    <row r="521">
      <c r="A521" s="24"/>
      <c r="B521" s="64"/>
      <c r="C521" s="66"/>
      <c r="D521" s="24"/>
      <c r="E521" s="25"/>
      <c r="F521" s="25"/>
      <c r="G521" s="25"/>
      <c r="H521" s="25"/>
      <c r="I521" s="25"/>
      <c r="J521" s="24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  <c r="AA521" s="25"/>
      <c r="AB521" s="25"/>
    </row>
    <row r="522">
      <c r="A522" s="24"/>
      <c r="B522" s="64"/>
      <c r="C522" s="66"/>
      <c r="D522" s="24"/>
      <c r="E522" s="25"/>
      <c r="F522" s="25"/>
      <c r="G522" s="25"/>
      <c r="H522" s="25"/>
      <c r="I522" s="25"/>
      <c r="J522" s="24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  <c r="AA522" s="25"/>
      <c r="AB522" s="25"/>
    </row>
    <row r="523">
      <c r="A523" s="24"/>
      <c r="B523" s="64"/>
      <c r="C523" s="66"/>
      <c r="D523" s="24"/>
      <c r="E523" s="25"/>
      <c r="F523" s="25"/>
      <c r="G523" s="25"/>
      <c r="H523" s="25"/>
      <c r="I523" s="25"/>
      <c r="J523" s="24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  <c r="AA523" s="25"/>
      <c r="AB523" s="25"/>
    </row>
    <row r="524">
      <c r="A524" s="24"/>
      <c r="B524" s="64"/>
      <c r="C524" s="66"/>
      <c r="D524" s="24"/>
      <c r="E524" s="25"/>
      <c r="F524" s="25"/>
      <c r="G524" s="25"/>
      <c r="H524" s="25"/>
      <c r="I524" s="25"/>
      <c r="J524" s="24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  <c r="AA524" s="25"/>
      <c r="AB524" s="25"/>
    </row>
    <row r="525">
      <c r="A525" s="24"/>
      <c r="B525" s="64"/>
      <c r="C525" s="66"/>
      <c r="D525" s="24"/>
      <c r="E525" s="25"/>
      <c r="F525" s="25"/>
      <c r="G525" s="25"/>
      <c r="H525" s="25"/>
      <c r="I525" s="25"/>
      <c r="J525" s="24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  <c r="AA525" s="25"/>
      <c r="AB525" s="25"/>
    </row>
    <row r="526">
      <c r="A526" s="24"/>
      <c r="B526" s="64"/>
      <c r="C526" s="66"/>
      <c r="D526" s="24"/>
      <c r="E526" s="25"/>
      <c r="F526" s="25"/>
      <c r="G526" s="25"/>
      <c r="H526" s="25"/>
      <c r="I526" s="25"/>
      <c r="J526" s="24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  <c r="AA526" s="25"/>
      <c r="AB526" s="25"/>
    </row>
    <row r="527">
      <c r="A527" s="24"/>
      <c r="B527" s="64"/>
      <c r="C527" s="66"/>
      <c r="D527" s="24"/>
      <c r="E527" s="25"/>
      <c r="F527" s="25"/>
      <c r="G527" s="25"/>
      <c r="H527" s="25"/>
      <c r="I527" s="25"/>
      <c r="J527" s="24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  <c r="AA527" s="25"/>
      <c r="AB527" s="25"/>
    </row>
    <row r="528">
      <c r="A528" s="24"/>
      <c r="B528" s="64"/>
      <c r="C528" s="66"/>
      <c r="D528" s="24"/>
      <c r="E528" s="25"/>
      <c r="F528" s="25"/>
      <c r="G528" s="25"/>
      <c r="H528" s="25"/>
      <c r="I528" s="25"/>
      <c r="J528" s="24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  <c r="AA528" s="25"/>
      <c r="AB528" s="25"/>
    </row>
    <row r="529">
      <c r="A529" s="24"/>
      <c r="B529" s="64"/>
      <c r="C529" s="66"/>
      <c r="D529" s="24"/>
      <c r="E529" s="25"/>
      <c r="F529" s="25"/>
      <c r="G529" s="25"/>
      <c r="H529" s="25"/>
      <c r="I529" s="25"/>
      <c r="J529" s="24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  <c r="AA529" s="25"/>
      <c r="AB529" s="25"/>
    </row>
    <row r="530">
      <c r="A530" s="24"/>
      <c r="B530" s="64"/>
      <c r="C530" s="66"/>
      <c r="D530" s="24"/>
      <c r="E530" s="25"/>
      <c r="F530" s="25"/>
      <c r="G530" s="25"/>
      <c r="H530" s="25"/>
      <c r="I530" s="25"/>
      <c r="J530" s="24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  <c r="AA530" s="25"/>
      <c r="AB530" s="25"/>
    </row>
    <row r="531">
      <c r="A531" s="24"/>
      <c r="B531" s="64"/>
      <c r="C531" s="66"/>
      <c r="D531" s="24"/>
      <c r="E531" s="25"/>
      <c r="F531" s="25"/>
      <c r="G531" s="25"/>
      <c r="H531" s="25"/>
      <c r="I531" s="25"/>
      <c r="J531" s="24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  <c r="AA531" s="25"/>
      <c r="AB531" s="25"/>
    </row>
    <row r="532">
      <c r="A532" s="24"/>
      <c r="B532" s="64"/>
      <c r="C532" s="66"/>
      <c r="D532" s="24"/>
      <c r="E532" s="25"/>
      <c r="F532" s="25"/>
      <c r="G532" s="25"/>
      <c r="H532" s="25"/>
      <c r="I532" s="25"/>
      <c r="J532" s="24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  <c r="AA532" s="25"/>
      <c r="AB532" s="25"/>
    </row>
    <row r="533">
      <c r="A533" s="24"/>
      <c r="B533" s="64"/>
      <c r="C533" s="66"/>
      <c r="D533" s="24"/>
      <c r="E533" s="25"/>
      <c r="F533" s="25"/>
      <c r="G533" s="25"/>
      <c r="H533" s="25"/>
      <c r="I533" s="25"/>
      <c r="J533" s="24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  <c r="AA533" s="25"/>
      <c r="AB533" s="25"/>
    </row>
    <row r="534">
      <c r="A534" s="24"/>
      <c r="B534" s="64"/>
      <c r="C534" s="66"/>
      <c r="D534" s="24"/>
      <c r="E534" s="25"/>
      <c r="F534" s="25"/>
      <c r="G534" s="25"/>
      <c r="H534" s="25"/>
      <c r="I534" s="25"/>
      <c r="J534" s="24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  <c r="AA534" s="25"/>
      <c r="AB534" s="25"/>
    </row>
    <row r="535">
      <c r="A535" s="24"/>
      <c r="B535" s="64"/>
      <c r="C535" s="66"/>
      <c r="D535" s="24"/>
      <c r="E535" s="25"/>
      <c r="F535" s="25"/>
      <c r="G535" s="25"/>
      <c r="H535" s="25"/>
      <c r="I535" s="25"/>
      <c r="J535" s="24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  <c r="AA535" s="25"/>
      <c r="AB535" s="25"/>
    </row>
    <row r="536">
      <c r="A536" s="24"/>
      <c r="B536" s="64"/>
      <c r="C536" s="66"/>
      <c r="D536" s="24"/>
      <c r="E536" s="25"/>
      <c r="F536" s="25"/>
      <c r="G536" s="25"/>
      <c r="H536" s="25"/>
      <c r="I536" s="25"/>
      <c r="J536" s="24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  <c r="AA536" s="25"/>
      <c r="AB536" s="25"/>
    </row>
    <row r="537">
      <c r="A537" s="24"/>
      <c r="B537" s="64"/>
      <c r="C537" s="66"/>
      <c r="D537" s="24"/>
      <c r="E537" s="25"/>
      <c r="F537" s="25"/>
      <c r="G537" s="25"/>
      <c r="H537" s="25"/>
      <c r="I537" s="25"/>
      <c r="J537" s="24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  <c r="AA537" s="25"/>
      <c r="AB537" s="25"/>
    </row>
    <row r="538">
      <c r="A538" s="24"/>
      <c r="B538" s="64"/>
      <c r="C538" s="66"/>
      <c r="D538" s="24"/>
      <c r="E538" s="25"/>
      <c r="F538" s="25"/>
      <c r="G538" s="25"/>
      <c r="H538" s="25"/>
      <c r="I538" s="25"/>
      <c r="J538" s="24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  <c r="AA538" s="25"/>
      <c r="AB538" s="25"/>
    </row>
    <row r="539">
      <c r="A539" s="24"/>
      <c r="B539" s="64"/>
      <c r="C539" s="66"/>
      <c r="D539" s="24"/>
      <c r="E539" s="25"/>
      <c r="F539" s="25"/>
      <c r="G539" s="25"/>
      <c r="H539" s="25"/>
      <c r="I539" s="25"/>
      <c r="J539" s="24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  <c r="AA539" s="25"/>
      <c r="AB539" s="25"/>
    </row>
    <row r="540">
      <c r="A540" s="24"/>
      <c r="B540" s="64"/>
      <c r="C540" s="66"/>
      <c r="D540" s="24"/>
      <c r="E540" s="25"/>
      <c r="F540" s="25"/>
      <c r="G540" s="25"/>
      <c r="H540" s="25"/>
      <c r="I540" s="25"/>
      <c r="J540" s="24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  <c r="AA540" s="25"/>
      <c r="AB540" s="25"/>
    </row>
    <row r="541">
      <c r="A541" s="24"/>
      <c r="B541" s="64"/>
      <c r="C541" s="66"/>
      <c r="D541" s="24"/>
      <c r="E541" s="25"/>
      <c r="F541" s="25"/>
      <c r="G541" s="25"/>
      <c r="H541" s="25"/>
      <c r="I541" s="25"/>
      <c r="J541" s="24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  <c r="AA541" s="25"/>
      <c r="AB541" s="25"/>
    </row>
    <row r="542">
      <c r="A542" s="24"/>
      <c r="B542" s="64"/>
      <c r="C542" s="66"/>
      <c r="D542" s="24"/>
      <c r="E542" s="25"/>
      <c r="F542" s="25"/>
      <c r="G542" s="25"/>
      <c r="H542" s="25"/>
      <c r="I542" s="25"/>
      <c r="J542" s="24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  <c r="AA542" s="25"/>
      <c r="AB542" s="25"/>
    </row>
    <row r="543">
      <c r="A543" s="24"/>
      <c r="B543" s="64"/>
      <c r="C543" s="66"/>
      <c r="D543" s="24"/>
      <c r="E543" s="25"/>
      <c r="F543" s="25"/>
      <c r="G543" s="25"/>
      <c r="H543" s="25"/>
      <c r="I543" s="25"/>
      <c r="J543" s="24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  <c r="AA543" s="25"/>
      <c r="AB543" s="25"/>
    </row>
    <row r="544">
      <c r="A544" s="24"/>
      <c r="B544" s="64"/>
      <c r="C544" s="66"/>
      <c r="D544" s="24"/>
      <c r="E544" s="25"/>
      <c r="F544" s="25"/>
      <c r="G544" s="25"/>
      <c r="H544" s="25"/>
      <c r="I544" s="25"/>
      <c r="J544" s="24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  <c r="AA544" s="25"/>
      <c r="AB544" s="25"/>
    </row>
    <row r="545">
      <c r="A545" s="24"/>
      <c r="B545" s="64"/>
      <c r="C545" s="66"/>
      <c r="D545" s="24"/>
      <c r="E545" s="25"/>
      <c r="F545" s="25"/>
      <c r="G545" s="25"/>
      <c r="H545" s="25"/>
      <c r="I545" s="25"/>
      <c r="J545" s="24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  <c r="AA545" s="25"/>
      <c r="AB545" s="25"/>
    </row>
    <row r="546">
      <c r="A546" s="24"/>
      <c r="B546" s="64"/>
      <c r="C546" s="66"/>
      <c r="D546" s="24"/>
      <c r="E546" s="25"/>
      <c r="F546" s="25"/>
      <c r="G546" s="25"/>
      <c r="H546" s="25"/>
      <c r="I546" s="25"/>
      <c r="J546" s="24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  <c r="AA546" s="25"/>
      <c r="AB546" s="25"/>
    </row>
    <row r="547">
      <c r="A547" s="24"/>
      <c r="B547" s="64"/>
      <c r="C547" s="66"/>
      <c r="D547" s="24"/>
      <c r="E547" s="25"/>
      <c r="F547" s="25"/>
      <c r="G547" s="25"/>
      <c r="H547" s="25"/>
      <c r="I547" s="25"/>
      <c r="J547" s="24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  <c r="AA547" s="25"/>
      <c r="AB547" s="25"/>
    </row>
    <row r="548">
      <c r="A548" s="24"/>
      <c r="B548" s="64"/>
      <c r="C548" s="66"/>
      <c r="D548" s="24"/>
      <c r="E548" s="25"/>
      <c r="F548" s="25"/>
      <c r="G548" s="25"/>
      <c r="H548" s="25"/>
      <c r="I548" s="25"/>
      <c r="J548" s="24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  <c r="AA548" s="25"/>
      <c r="AB548" s="25"/>
    </row>
    <row r="549">
      <c r="A549" s="24"/>
      <c r="B549" s="64"/>
      <c r="C549" s="66"/>
      <c r="D549" s="24"/>
      <c r="E549" s="25"/>
      <c r="F549" s="25"/>
      <c r="G549" s="25"/>
      <c r="H549" s="25"/>
      <c r="I549" s="25"/>
      <c r="J549" s="24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  <c r="AA549" s="25"/>
      <c r="AB549" s="25"/>
    </row>
    <row r="550">
      <c r="A550" s="24"/>
      <c r="B550" s="64"/>
      <c r="C550" s="66"/>
      <c r="D550" s="24"/>
      <c r="E550" s="25"/>
      <c r="F550" s="25"/>
      <c r="G550" s="25"/>
      <c r="H550" s="25"/>
      <c r="I550" s="25"/>
      <c r="J550" s="24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  <c r="AA550" s="25"/>
      <c r="AB550" s="25"/>
    </row>
    <row r="551">
      <c r="A551" s="24"/>
      <c r="B551" s="64"/>
      <c r="C551" s="66"/>
      <c r="D551" s="24"/>
      <c r="E551" s="25"/>
      <c r="F551" s="25"/>
      <c r="G551" s="25"/>
      <c r="H551" s="25"/>
      <c r="I551" s="25"/>
      <c r="J551" s="24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  <c r="AA551" s="25"/>
      <c r="AB551" s="25"/>
    </row>
    <row r="552">
      <c r="A552" s="24"/>
      <c r="B552" s="64"/>
      <c r="C552" s="66"/>
      <c r="D552" s="24"/>
      <c r="E552" s="25"/>
      <c r="F552" s="25"/>
      <c r="G552" s="25"/>
      <c r="H552" s="25"/>
      <c r="I552" s="25"/>
      <c r="J552" s="24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  <c r="AA552" s="25"/>
      <c r="AB552" s="25"/>
    </row>
    <row r="553">
      <c r="A553" s="24"/>
      <c r="B553" s="64"/>
      <c r="C553" s="66"/>
      <c r="D553" s="24"/>
      <c r="E553" s="25"/>
      <c r="F553" s="25"/>
      <c r="G553" s="25"/>
      <c r="H553" s="25"/>
      <c r="I553" s="25"/>
      <c r="J553" s="24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  <c r="AA553" s="25"/>
      <c r="AB553" s="25"/>
    </row>
    <row r="554">
      <c r="A554" s="24"/>
      <c r="B554" s="64"/>
      <c r="C554" s="66"/>
      <c r="D554" s="24"/>
      <c r="E554" s="25"/>
      <c r="F554" s="25"/>
      <c r="G554" s="25"/>
      <c r="H554" s="25"/>
      <c r="I554" s="25"/>
      <c r="J554" s="24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  <c r="AA554" s="25"/>
      <c r="AB554" s="25"/>
    </row>
    <row r="555">
      <c r="A555" s="24"/>
      <c r="B555" s="64"/>
      <c r="C555" s="66"/>
      <c r="D555" s="24"/>
      <c r="E555" s="25"/>
      <c r="F555" s="25"/>
      <c r="G555" s="25"/>
      <c r="H555" s="25"/>
      <c r="I555" s="25"/>
      <c r="J555" s="24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  <c r="AA555" s="25"/>
      <c r="AB555" s="25"/>
    </row>
    <row r="556">
      <c r="A556" s="24"/>
      <c r="B556" s="64"/>
      <c r="C556" s="66"/>
      <c r="D556" s="24"/>
      <c r="E556" s="25"/>
      <c r="F556" s="25"/>
      <c r="G556" s="25"/>
      <c r="H556" s="25"/>
      <c r="I556" s="25"/>
      <c r="J556" s="24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  <c r="AA556" s="25"/>
      <c r="AB556" s="25"/>
    </row>
    <row r="557">
      <c r="A557" s="24"/>
      <c r="B557" s="64"/>
      <c r="C557" s="66"/>
      <c r="D557" s="24"/>
      <c r="E557" s="25"/>
      <c r="F557" s="25"/>
      <c r="G557" s="25"/>
      <c r="H557" s="25"/>
      <c r="I557" s="25"/>
      <c r="J557" s="24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  <c r="AA557" s="25"/>
      <c r="AB557" s="25"/>
    </row>
    <row r="558">
      <c r="A558" s="24"/>
      <c r="B558" s="64"/>
      <c r="C558" s="66"/>
      <c r="D558" s="24"/>
      <c r="E558" s="25"/>
      <c r="F558" s="25"/>
      <c r="G558" s="25"/>
      <c r="H558" s="25"/>
      <c r="I558" s="25"/>
      <c r="J558" s="24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  <c r="AA558" s="25"/>
      <c r="AB558" s="25"/>
    </row>
    <row r="559">
      <c r="A559" s="24"/>
      <c r="B559" s="64"/>
      <c r="C559" s="66"/>
      <c r="D559" s="24"/>
      <c r="E559" s="25"/>
      <c r="F559" s="25"/>
      <c r="G559" s="25"/>
      <c r="H559" s="25"/>
      <c r="I559" s="25"/>
      <c r="J559" s="24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  <c r="AA559" s="25"/>
      <c r="AB559" s="25"/>
    </row>
    <row r="560">
      <c r="A560" s="24"/>
      <c r="B560" s="64"/>
      <c r="C560" s="66"/>
      <c r="D560" s="24"/>
      <c r="E560" s="25"/>
      <c r="F560" s="25"/>
      <c r="G560" s="25"/>
      <c r="H560" s="25"/>
      <c r="I560" s="25"/>
      <c r="J560" s="24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  <c r="AA560" s="25"/>
      <c r="AB560" s="25"/>
    </row>
    <row r="561">
      <c r="A561" s="24"/>
      <c r="B561" s="64"/>
      <c r="C561" s="66"/>
      <c r="D561" s="24"/>
      <c r="E561" s="25"/>
      <c r="F561" s="25"/>
      <c r="G561" s="25"/>
      <c r="H561" s="25"/>
      <c r="I561" s="25"/>
      <c r="J561" s="24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  <c r="AA561" s="25"/>
      <c r="AB561" s="25"/>
    </row>
    <row r="562">
      <c r="A562" s="24"/>
      <c r="B562" s="64"/>
      <c r="C562" s="66"/>
      <c r="D562" s="24"/>
      <c r="E562" s="25"/>
      <c r="F562" s="25"/>
      <c r="G562" s="25"/>
      <c r="H562" s="25"/>
      <c r="I562" s="25"/>
      <c r="J562" s="24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  <c r="AA562" s="25"/>
      <c r="AB562" s="25"/>
    </row>
    <row r="563">
      <c r="A563" s="24"/>
      <c r="B563" s="64"/>
      <c r="C563" s="66"/>
      <c r="D563" s="24"/>
      <c r="E563" s="25"/>
      <c r="F563" s="25"/>
      <c r="G563" s="25"/>
      <c r="H563" s="25"/>
      <c r="I563" s="25"/>
      <c r="J563" s="24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  <c r="AA563" s="25"/>
      <c r="AB563" s="25"/>
    </row>
    <row r="564">
      <c r="A564" s="24"/>
      <c r="B564" s="64"/>
      <c r="C564" s="66"/>
      <c r="D564" s="24"/>
      <c r="E564" s="25"/>
      <c r="F564" s="25"/>
      <c r="G564" s="25"/>
      <c r="H564" s="25"/>
      <c r="I564" s="25"/>
      <c r="J564" s="24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  <c r="AA564" s="25"/>
      <c r="AB564" s="25"/>
    </row>
    <row r="565">
      <c r="A565" s="24"/>
      <c r="B565" s="64"/>
      <c r="C565" s="66"/>
      <c r="D565" s="24"/>
      <c r="E565" s="25"/>
      <c r="F565" s="25"/>
      <c r="G565" s="25"/>
      <c r="H565" s="25"/>
      <c r="I565" s="25"/>
      <c r="J565" s="24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  <c r="AA565" s="25"/>
      <c r="AB565" s="25"/>
    </row>
    <row r="566">
      <c r="A566" s="24"/>
      <c r="B566" s="64"/>
      <c r="C566" s="66"/>
      <c r="D566" s="24"/>
      <c r="E566" s="25"/>
      <c r="F566" s="25"/>
      <c r="G566" s="25"/>
      <c r="H566" s="25"/>
      <c r="I566" s="25"/>
      <c r="J566" s="24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  <c r="AA566" s="25"/>
      <c r="AB566" s="25"/>
    </row>
    <row r="567">
      <c r="A567" s="24"/>
      <c r="B567" s="64"/>
      <c r="C567" s="66"/>
      <c r="D567" s="24"/>
      <c r="E567" s="25"/>
      <c r="F567" s="25"/>
      <c r="G567" s="25"/>
      <c r="H567" s="25"/>
      <c r="I567" s="25"/>
      <c r="J567" s="24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  <c r="AA567" s="25"/>
      <c r="AB567" s="25"/>
    </row>
    <row r="568">
      <c r="A568" s="24"/>
      <c r="B568" s="64"/>
      <c r="C568" s="66"/>
      <c r="D568" s="24"/>
      <c r="E568" s="25"/>
      <c r="F568" s="25"/>
      <c r="G568" s="25"/>
      <c r="H568" s="25"/>
      <c r="I568" s="25"/>
      <c r="J568" s="24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  <c r="AA568" s="25"/>
      <c r="AB568" s="25"/>
    </row>
    <row r="569">
      <c r="A569" s="24"/>
      <c r="B569" s="64"/>
      <c r="C569" s="66"/>
      <c r="D569" s="24"/>
      <c r="E569" s="25"/>
      <c r="F569" s="25"/>
      <c r="G569" s="25"/>
      <c r="H569" s="25"/>
      <c r="I569" s="25"/>
      <c r="J569" s="24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  <c r="AA569" s="25"/>
      <c r="AB569" s="25"/>
    </row>
    <row r="570">
      <c r="A570" s="24"/>
      <c r="B570" s="64"/>
      <c r="C570" s="66"/>
      <c r="D570" s="24"/>
      <c r="E570" s="25"/>
      <c r="F570" s="25"/>
      <c r="G570" s="25"/>
      <c r="H570" s="25"/>
      <c r="I570" s="25"/>
      <c r="J570" s="24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  <c r="AA570" s="25"/>
      <c r="AB570" s="25"/>
    </row>
    <row r="571">
      <c r="A571" s="24"/>
      <c r="B571" s="64"/>
      <c r="C571" s="66"/>
      <c r="D571" s="24"/>
      <c r="E571" s="25"/>
      <c r="F571" s="25"/>
      <c r="G571" s="25"/>
      <c r="H571" s="25"/>
      <c r="I571" s="25"/>
      <c r="J571" s="24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  <c r="AA571" s="25"/>
      <c r="AB571" s="25"/>
    </row>
    <row r="572">
      <c r="A572" s="24"/>
      <c r="B572" s="64"/>
      <c r="C572" s="66"/>
      <c r="D572" s="24"/>
      <c r="E572" s="25"/>
      <c r="F572" s="25"/>
      <c r="G572" s="25"/>
      <c r="H572" s="25"/>
      <c r="I572" s="25"/>
      <c r="J572" s="24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  <c r="AA572" s="25"/>
      <c r="AB572" s="25"/>
    </row>
    <row r="573">
      <c r="A573" s="24"/>
      <c r="B573" s="64"/>
      <c r="C573" s="66"/>
      <c r="D573" s="24"/>
      <c r="E573" s="25"/>
      <c r="F573" s="25"/>
      <c r="G573" s="25"/>
      <c r="H573" s="25"/>
      <c r="I573" s="25"/>
      <c r="J573" s="24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  <c r="AA573" s="25"/>
      <c r="AB573" s="25"/>
    </row>
    <row r="574">
      <c r="A574" s="24"/>
      <c r="B574" s="64"/>
      <c r="C574" s="66"/>
      <c r="D574" s="24"/>
      <c r="E574" s="25"/>
      <c r="F574" s="25"/>
      <c r="G574" s="25"/>
      <c r="H574" s="25"/>
      <c r="I574" s="25"/>
      <c r="J574" s="24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  <c r="AA574" s="25"/>
      <c r="AB574" s="25"/>
    </row>
    <row r="575">
      <c r="A575" s="24"/>
      <c r="B575" s="64"/>
      <c r="C575" s="66"/>
      <c r="D575" s="24"/>
      <c r="E575" s="25"/>
      <c r="F575" s="25"/>
      <c r="G575" s="25"/>
      <c r="H575" s="25"/>
      <c r="I575" s="25"/>
      <c r="J575" s="24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  <c r="AA575" s="25"/>
      <c r="AB575" s="25"/>
    </row>
    <row r="576">
      <c r="A576" s="24"/>
      <c r="B576" s="64"/>
      <c r="C576" s="66"/>
      <c r="D576" s="24"/>
      <c r="E576" s="25"/>
      <c r="F576" s="25"/>
      <c r="G576" s="25"/>
      <c r="H576" s="25"/>
      <c r="I576" s="25"/>
      <c r="J576" s="24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  <c r="AA576" s="25"/>
      <c r="AB576" s="25"/>
    </row>
    <row r="577">
      <c r="A577" s="24"/>
      <c r="B577" s="64"/>
      <c r="C577" s="66"/>
      <c r="D577" s="24"/>
      <c r="E577" s="25"/>
      <c r="F577" s="25"/>
      <c r="G577" s="25"/>
      <c r="H577" s="25"/>
      <c r="I577" s="25"/>
      <c r="J577" s="24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  <c r="AA577" s="25"/>
      <c r="AB577" s="25"/>
    </row>
    <row r="578">
      <c r="A578" s="24"/>
      <c r="B578" s="64"/>
      <c r="C578" s="66"/>
      <c r="D578" s="24"/>
      <c r="E578" s="25"/>
      <c r="F578" s="25"/>
      <c r="G578" s="25"/>
      <c r="H578" s="25"/>
      <c r="I578" s="25"/>
      <c r="J578" s="24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  <c r="AA578" s="25"/>
      <c r="AB578" s="25"/>
    </row>
    <row r="579">
      <c r="A579" s="24"/>
      <c r="B579" s="64"/>
      <c r="C579" s="66"/>
      <c r="D579" s="24"/>
      <c r="E579" s="25"/>
      <c r="F579" s="25"/>
      <c r="G579" s="25"/>
      <c r="H579" s="25"/>
      <c r="I579" s="25"/>
      <c r="J579" s="24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  <c r="AA579" s="25"/>
      <c r="AB579" s="25"/>
    </row>
    <row r="580">
      <c r="A580" s="24"/>
      <c r="B580" s="64"/>
      <c r="C580" s="66"/>
      <c r="D580" s="24"/>
      <c r="E580" s="25"/>
      <c r="F580" s="25"/>
      <c r="G580" s="25"/>
      <c r="H580" s="25"/>
      <c r="I580" s="25"/>
      <c r="J580" s="24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  <c r="AA580" s="25"/>
      <c r="AB580" s="25"/>
    </row>
    <row r="581">
      <c r="A581" s="24"/>
      <c r="B581" s="64"/>
      <c r="C581" s="66"/>
      <c r="D581" s="24"/>
      <c r="E581" s="25"/>
      <c r="F581" s="25"/>
      <c r="G581" s="25"/>
      <c r="H581" s="25"/>
      <c r="I581" s="25"/>
      <c r="J581" s="24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  <c r="AA581" s="25"/>
      <c r="AB581" s="25"/>
    </row>
    <row r="582">
      <c r="A582" s="24"/>
      <c r="B582" s="64"/>
      <c r="C582" s="66"/>
      <c r="D582" s="24"/>
      <c r="E582" s="25"/>
      <c r="F582" s="25"/>
      <c r="G582" s="25"/>
      <c r="H582" s="25"/>
      <c r="I582" s="25"/>
      <c r="J582" s="24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  <c r="AA582" s="25"/>
      <c r="AB582" s="25"/>
    </row>
    <row r="583">
      <c r="A583" s="24"/>
      <c r="B583" s="64"/>
      <c r="C583" s="66"/>
      <c r="D583" s="24"/>
      <c r="E583" s="25"/>
      <c r="F583" s="25"/>
      <c r="G583" s="25"/>
      <c r="H583" s="25"/>
      <c r="I583" s="25"/>
      <c r="J583" s="24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  <c r="AA583" s="25"/>
      <c r="AB583" s="25"/>
    </row>
    <row r="584">
      <c r="A584" s="24"/>
      <c r="B584" s="64"/>
      <c r="C584" s="66"/>
      <c r="D584" s="24"/>
      <c r="E584" s="25"/>
      <c r="F584" s="25"/>
      <c r="G584" s="25"/>
      <c r="H584" s="25"/>
      <c r="I584" s="25"/>
      <c r="J584" s="24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  <c r="AA584" s="25"/>
      <c r="AB584" s="25"/>
    </row>
    <row r="585">
      <c r="A585" s="24"/>
      <c r="B585" s="64"/>
      <c r="C585" s="66"/>
      <c r="D585" s="24"/>
      <c r="E585" s="25"/>
      <c r="F585" s="25"/>
      <c r="G585" s="25"/>
      <c r="H585" s="25"/>
      <c r="I585" s="25"/>
      <c r="J585" s="24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  <c r="AA585" s="25"/>
      <c r="AB585" s="25"/>
    </row>
    <row r="586">
      <c r="A586" s="24"/>
      <c r="B586" s="64"/>
      <c r="C586" s="66"/>
      <c r="D586" s="24"/>
      <c r="E586" s="25"/>
      <c r="F586" s="25"/>
      <c r="G586" s="25"/>
      <c r="H586" s="25"/>
      <c r="I586" s="25"/>
      <c r="J586" s="24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  <c r="AA586" s="25"/>
      <c r="AB586" s="25"/>
    </row>
    <row r="587">
      <c r="A587" s="24"/>
      <c r="B587" s="64"/>
      <c r="C587" s="66"/>
      <c r="D587" s="24"/>
      <c r="E587" s="25"/>
      <c r="F587" s="25"/>
      <c r="G587" s="25"/>
      <c r="H587" s="25"/>
      <c r="I587" s="25"/>
      <c r="J587" s="24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  <c r="AA587" s="25"/>
      <c r="AB587" s="25"/>
    </row>
    <row r="588">
      <c r="A588" s="24"/>
      <c r="B588" s="64"/>
      <c r="C588" s="66"/>
      <c r="D588" s="24"/>
      <c r="E588" s="25"/>
      <c r="F588" s="25"/>
      <c r="G588" s="25"/>
      <c r="H588" s="25"/>
      <c r="I588" s="25"/>
      <c r="J588" s="24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  <c r="AA588" s="25"/>
      <c r="AB588" s="25"/>
    </row>
    <row r="589">
      <c r="A589" s="24"/>
      <c r="B589" s="64"/>
      <c r="C589" s="66"/>
      <c r="D589" s="24"/>
      <c r="E589" s="25"/>
      <c r="F589" s="25"/>
      <c r="G589" s="25"/>
      <c r="H589" s="25"/>
      <c r="I589" s="25"/>
      <c r="J589" s="24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  <c r="AA589" s="25"/>
      <c r="AB589" s="25"/>
    </row>
    <row r="590">
      <c r="A590" s="24"/>
      <c r="B590" s="64"/>
      <c r="C590" s="66"/>
      <c r="D590" s="24"/>
      <c r="E590" s="25"/>
      <c r="F590" s="25"/>
      <c r="G590" s="25"/>
      <c r="H590" s="25"/>
      <c r="I590" s="25"/>
      <c r="J590" s="24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  <c r="AA590" s="25"/>
      <c r="AB590" s="25"/>
    </row>
    <row r="591">
      <c r="A591" s="24"/>
      <c r="B591" s="64"/>
      <c r="C591" s="66"/>
      <c r="D591" s="24"/>
      <c r="E591" s="25"/>
      <c r="F591" s="25"/>
      <c r="G591" s="25"/>
      <c r="H591" s="25"/>
      <c r="I591" s="25"/>
      <c r="J591" s="24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  <c r="AA591" s="25"/>
      <c r="AB591" s="25"/>
    </row>
    <row r="592">
      <c r="A592" s="24"/>
      <c r="B592" s="64"/>
      <c r="C592" s="66"/>
      <c r="D592" s="24"/>
      <c r="E592" s="25"/>
      <c r="F592" s="25"/>
      <c r="G592" s="25"/>
      <c r="H592" s="25"/>
      <c r="I592" s="25"/>
      <c r="J592" s="24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  <c r="AA592" s="25"/>
      <c r="AB592" s="25"/>
    </row>
    <row r="593">
      <c r="A593" s="24"/>
      <c r="B593" s="64"/>
      <c r="C593" s="66"/>
      <c r="D593" s="24"/>
      <c r="E593" s="25"/>
      <c r="F593" s="25"/>
      <c r="G593" s="25"/>
      <c r="H593" s="25"/>
      <c r="I593" s="25"/>
      <c r="J593" s="24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  <c r="AA593" s="25"/>
      <c r="AB593" s="25"/>
    </row>
    <row r="594">
      <c r="A594" s="24"/>
      <c r="B594" s="64"/>
      <c r="C594" s="66"/>
      <c r="D594" s="24"/>
      <c r="E594" s="25"/>
      <c r="F594" s="25"/>
      <c r="G594" s="25"/>
      <c r="H594" s="25"/>
      <c r="I594" s="25"/>
      <c r="J594" s="24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  <c r="AA594" s="25"/>
      <c r="AB594" s="25"/>
    </row>
    <row r="595">
      <c r="A595" s="24"/>
      <c r="B595" s="64"/>
      <c r="C595" s="66"/>
      <c r="D595" s="24"/>
      <c r="E595" s="25"/>
      <c r="F595" s="25"/>
      <c r="G595" s="25"/>
      <c r="H595" s="25"/>
      <c r="I595" s="25"/>
      <c r="J595" s="24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  <c r="AA595" s="25"/>
      <c r="AB595" s="25"/>
    </row>
    <row r="596">
      <c r="A596" s="24"/>
      <c r="B596" s="64"/>
      <c r="C596" s="66"/>
      <c r="D596" s="24"/>
      <c r="E596" s="25"/>
      <c r="F596" s="25"/>
      <c r="G596" s="25"/>
      <c r="H596" s="25"/>
      <c r="I596" s="25"/>
      <c r="J596" s="24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  <c r="AA596" s="25"/>
      <c r="AB596" s="25"/>
    </row>
    <row r="597">
      <c r="A597" s="24"/>
      <c r="B597" s="64"/>
      <c r="C597" s="66"/>
      <c r="D597" s="24"/>
      <c r="E597" s="25"/>
      <c r="F597" s="25"/>
      <c r="G597" s="25"/>
      <c r="H597" s="25"/>
      <c r="I597" s="25"/>
      <c r="J597" s="24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  <c r="AA597" s="25"/>
      <c r="AB597" s="25"/>
    </row>
    <row r="598">
      <c r="A598" s="24"/>
      <c r="B598" s="64"/>
      <c r="C598" s="66"/>
      <c r="D598" s="24"/>
      <c r="E598" s="25"/>
      <c r="F598" s="25"/>
      <c r="G598" s="25"/>
      <c r="H598" s="25"/>
      <c r="I598" s="25"/>
      <c r="J598" s="24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  <c r="AA598" s="25"/>
      <c r="AB598" s="25"/>
    </row>
    <row r="599">
      <c r="A599" s="24"/>
      <c r="B599" s="64"/>
      <c r="C599" s="66"/>
      <c r="D599" s="24"/>
      <c r="E599" s="25"/>
      <c r="F599" s="25"/>
      <c r="G599" s="25"/>
      <c r="H599" s="25"/>
      <c r="I599" s="25"/>
      <c r="J599" s="24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  <c r="AA599" s="25"/>
      <c r="AB599" s="25"/>
    </row>
    <row r="600">
      <c r="A600" s="24"/>
      <c r="B600" s="64"/>
      <c r="C600" s="66"/>
      <c r="D600" s="24"/>
      <c r="E600" s="25"/>
      <c r="F600" s="25"/>
      <c r="G600" s="25"/>
      <c r="H600" s="25"/>
      <c r="I600" s="25"/>
      <c r="J600" s="24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  <c r="AA600" s="25"/>
      <c r="AB600" s="25"/>
    </row>
    <row r="601">
      <c r="A601" s="24"/>
      <c r="B601" s="64"/>
      <c r="C601" s="66"/>
      <c r="D601" s="24"/>
      <c r="E601" s="25"/>
      <c r="F601" s="25"/>
      <c r="G601" s="25"/>
      <c r="H601" s="25"/>
      <c r="I601" s="25"/>
      <c r="J601" s="24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  <c r="AA601" s="25"/>
      <c r="AB601" s="25"/>
    </row>
    <row r="602">
      <c r="A602" s="24"/>
      <c r="B602" s="64"/>
      <c r="C602" s="66"/>
      <c r="D602" s="24"/>
      <c r="E602" s="25"/>
      <c r="F602" s="25"/>
      <c r="G602" s="25"/>
      <c r="H602" s="25"/>
      <c r="I602" s="25"/>
      <c r="J602" s="24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  <c r="AA602" s="25"/>
      <c r="AB602" s="25"/>
    </row>
    <row r="603">
      <c r="A603" s="24"/>
      <c r="B603" s="64"/>
      <c r="C603" s="66"/>
      <c r="D603" s="24"/>
      <c r="E603" s="25"/>
      <c r="F603" s="25"/>
      <c r="G603" s="25"/>
      <c r="H603" s="25"/>
      <c r="I603" s="25"/>
      <c r="J603" s="24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  <c r="AA603" s="25"/>
      <c r="AB603" s="25"/>
    </row>
    <row r="604">
      <c r="A604" s="24"/>
      <c r="B604" s="64"/>
      <c r="C604" s="66"/>
      <c r="D604" s="24"/>
      <c r="E604" s="25"/>
      <c r="F604" s="25"/>
      <c r="G604" s="25"/>
      <c r="H604" s="25"/>
      <c r="I604" s="25"/>
      <c r="J604" s="24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  <c r="AA604" s="25"/>
      <c r="AB604" s="25"/>
    </row>
    <row r="605">
      <c r="A605" s="24"/>
      <c r="B605" s="64"/>
      <c r="C605" s="66"/>
      <c r="D605" s="24"/>
      <c r="E605" s="25"/>
      <c r="F605" s="25"/>
      <c r="G605" s="25"/>
      <c r="H605" s="25"/>
      <c r="I605" s="25"/>
      <c r="J605" s="24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  <c r="AA605" s="25"/>
      <c r="AB605" s="25"/>
    </row>
    <row r="606">
      <c r="A606" s="24"/>
      <c r="B606" s="64"/>
      <c r="C606" s="66"/>
      <c r="D606" s="24"/>
      <c r="E606" s="25"/>
      <c r="F606" s="25"/>
      <c r="G606" s="25"/>
      <c r="H606" s="25"/>
      <c r="I606" s="25"/>
      <c r="J606" s="24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  <c r="AA606" s="25"/>
      <c r="AB606" s="25"/>
    </row>
    <row r="607">
      <c r="A607" s="24"/>
      <c r="B607" s="64"/>
      <c r="C607" s="66"/>
      <c r="D607" s="24"/>
      <c r="E607" s="25"/>
      <c r="F607" s="25"/>
      <c r="G607" s="25"/>
      <c r="H607" s="25"/>
      <c r="I607" s="25"/>
      <c r="J607" s="24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  <c r="AA607" s="25"/>
      <c r="AB607" s="25"/>
    </row>
    <row r="608">
      <c r="A608" s="24"/>
      <c r="B608" s="64"/>
      <c r="C608" s="66"/>
      <c r="D608" s="24"/>
      <c r="E608" s="25"/>
      <c r="F608" s="25"/>
      <c r="G608" s="25"/>
      <c r="H608" s="25"/>
      <c r="I608" s="25"/>
      <c r="J608" s="24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  <c r="AA608" s="25"/>
      <c r="AB608" s="25"/>
    </row>
    <row r="609">
      <c r="A609" s="24"/>
      <c r="B609" s="64"/>
      <c r="C609" s="66"/>
      <c r="D609" s="24"/>
      <c r="E609" s="25"/>
      <c r="F609" s="25"/>
      <c r="G609" s="25"/>
      <c r="H609" s="25"/>
      <c r="I609" s="25"/>
      <c r="J609" s="24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  <c r="AA609" s="25"/>
      <c r="AB609" s="25"/>
    </row>
    <row r="610">
      <c r="A610" s="24"/>
      <c r="B610" s="64"/>
      <c r="C610" s="66"/>
      <c r="D610" s="24"/>
      <c r="E610" s="25"/>
      <c r="F610" s="25"/>
      <c r="G610" s="25"/>
      <c r="H610" s="25"/>
      <c r="I610" s="25"/>
      <c r="J610" s="24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  <c r="AA610" s="25"/>
      <c r="AB610" s="25"/>
    </row>
    <row r="611">
      <c r="A611" s="24"/>
      <c r="B611" s="64"/>
      <c r="C611" s="66"/>
      <c r="D611" s="24"/>
      <c r="E611" s="25"/>
      <c r="F611" s="25"/>
      <c r="G611" s="25"/>
      <c r="H611" s="25"/>
      <c r="I611" s="25"/>
      <c r="J611" s="24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  <c r="AA611" s="25"/>
      <c r="AB611" s="25"/>
    </row>
    <row r="612">
      <c r="A612" s="24"/>
      <c r="B612" s="64"/>
      <c r="C612" s="66"/>
      <c r="D612" s="24"/>
      <c r="E612" s="25"/>
      <c r="F612" s="25"/>
      <c r="G612" s="25"/>
      <c r="H612" s="25"/>
      <c r="I612" s="25"/>
      <c r="J612" s="24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  <c r="AA612" s="25"/>
      <c r="AB612" s="25"/>
    </row>
    <row r="613">
      <c r="A613" s="24"/>
      <c r="B613" s="64"/>
      <c r="C613" s="66"/>
      <c r="D613" s="24"/>
      <c r="E613" s="25"/>
      <c r="F613" s="25"/>
      <c r="G613" s="25"/>
      <c r="H613" s="25"/>
      <c r="I613" s="25"/>
      <c r="J613" s="24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  <c r="AA613" s="25"/>
      <c r="AB613" s="25"/>
    </row>
    <row r="614">
      <c r="A614" s="24"/>
      <c r="B614" s="64"/>
      <c r="C614" s="66"/>
      <c r="D614" s="24"/>
      <c r="E614" s="25"/>
      <c r="F614" s="25"/>
      <c r="G614" s="25"/>
      <c r="H614" s="25"/>
      <c r="I614" s="25"/>
      <c r="J614" s="24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  <c r="AA614" s="25"/>
      <c r="AB614" s="25"/>
    </row>
    <row r="615">
      <c r="A615" s="24"/>
      <c r="B615" s="64"/>
      <c r="C615" s="66"/>
      <c r="D615" s="24"/>
      <c r="E615" s="25"/>
      <c r="F615" s="25"/>
      <c r="G615" s="25"/>
      <c r="H615" s="25"/>
      <c r="I615" s="25"/>
      <c r="J615" s="24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  <c r="AA615" s="25"/>
      <c r="AB615" s="25"/>
    </row>
    <row r="616">
      <c r="A616" s="24"/>
      <c r="B616" s="64"/>
      <c r="C616" s="66"/>
      <c r="D616" s="24"/>
      <c r="E616" s="25"/>
      <c r="F616" s="25"/>
      <c r="G616" s="25"/>
      <c r="H616" s="25"/>
      <c r="I616" s="25"/>
      <c r="J616" s="24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  <c r="AA616" s="25"/>
      <c r="AB616" s="25"/>
    </row>
    <row r="617">
      <c r="A617" s="24"/>
      <c r="B617" s="64"/>
      <c r="C617" s="66"/>
      <c r="D617" s="24"/>
      <c r="E617" s="25"/>
      <c r="F617" s="25"/>
      <c r="G617" s="25"/>
      <c r="H617" s="25"/>
      <c r="I617" s="25"/>
      <c r="J617" s="24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  <c r="AA617" s="25"/>
      <c r="AB617" s="25"/>
    </row>
    <row r="618">
      <c r="A618" s="24"/>
      <c r="B618" s="64"/>
      <c r="C618" s="66"/>
      <c r="D618" s="24"/>
      <c r="E618" s="25"/>
      <c r="F618" s="25"/>
      <c r="G618" s="25"/>
      <c r="H618" s="25"/>
      <c r="I618" s="25"/>
      <c r="J618" s="24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  <c r="AA618" s="25"/>
      <c r="AB618" s="25"/>
    </row>
    <row r="619">
      <c r="A619" s="24"/>
      <c r="B619" s="64"/>
      <c r="C619" s="66"/>
      <c r="D619" s="24"/>
      <c r="E619" s="25"/>
      <c r="F619" s="25"/>
      <c r="G619" s="25"/>
      <c r="H619" s="25"/>
      <c r="I619" s="25"/>
      <c r="J619" s="24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  <c r="AA619" s="25"/>
      <c r="AB619" s="25"/>
    </row>
    <row r="620">
      <c r="A620" s="24"/>
      <c r="B620" s="64"/>
      <c r="C620" s="66"/>
      <c r="D620" s="24"/>
      <c r="E620" s="25"/>
      <c r="F620" s="25"/>
      <c r="G620" s="25"/>
      <c r="H620" s="25"/>
      <c r="I620" s="25"/>
      <c r="J620" s="24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  <c r="AA620" s="25"/>
      <c r="AB620" s="25"/>
    </row>
    <row r="621">
      <c r="A621" s="24"/>
      <c r="B621" s="64"/>
      <c r="C621" s="66"/>
      <c r="D621" s="24"/>
      <c r="E621" s="25"/>
      <c r="F621" s="25"/>
      <c r="G621" s="25"/>
      <c r="H621" s="25"/>
      <c r="I621" s="25"/>
      <c r="J621" s="24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  <c r="AA621" s="25"/>
      <c r="AB621" s="25"/>
    </row>
    <row r="622">
      <c r="A622" s="24"/>
      <c r="B622" s="64"/>
      <c r="C622" s="66"/>
      <c r="D622" s="24"/>
      <c r="E622" s="25"/>
      <c r="F622" s="25"/>
      <c r="G622" s="25"/>
      <c r="H622" s="25"/>
      <c r="I622" s="25"/>
      <c r="J622" s="24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  <c r="AA622" s="25"/>
      <c r="AB622" s="25"/>
    </row>
    <row r="623">
      <c r="A623" s="24"/>
      <c r="B623" s="64"/>
      <c r="C623" s="66"/>
      <c r="D623" s="24"/>
      <c r="E623" s="25"/>
      <c r="F623" s="25"/>
      <c r="G623" s="25"/>
      <c r="H623" s="25"/>
      <c r="I623" s="25"/>
      <c r="J623" s="24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  <c r="AA623" s="25"/>
      <c r="AB623" s="25"/>
    </row>
    <row r="624">
      <c r="A624" s="24"/>
      <c r="B624" s="64"/>
      <c r="C624" s="66"/>
      <c r="D624" s="24"/>
      <c r="E624" s="25"/>
      <c r="F624" s="25"/>
      <c r="G624" s="25"/>
      <c r="H624" s="25"/>
      <c r="I624" s="25"/>
      <c r="J624" s="24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  <c r="AA624" s="25"/>
      <c r="AB624" s="25"/>
    </row>
    <row r="625">
      <c r="A625" s="24"/>
      <c r="B625" s="64"/>
      <c r="C625" s="66"/>
      <c r="D625" s="24"/>
      <c r="E625" s="25"/>
      <c r="F625" s="25"/>
      <c r="G625" s="25"/>
      <c r="H625" s="25"/>
      <c r="I625" s="25"/>
      <c r="J625" s="24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  <c r="AA625" s="25"/>
      <c r="AB625" s="25"/>
    </row>
    <row r="626">
      <c r="A626" s="24"/>
      <c r="B626" s="64"/>
      <c r="C626" s="66"/>
      <c r="D626" s="24"/>
      <c r="E626" s="25"/>
      <c r="F626" s="25"/>
      <c r="G626" s="25"/>
      <c r="H626" s="25"/>
      <c r="I626" s="25"/>
      <c r="J626" s="24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  <c r="AA626" s="25"/>
      <c r="AB626" s="25"/>
    </row>
    <row r="627">
      <c r="A627" s="24"/>
      <c r="B627" s="64"/>
      <c r="C627" s="66"/>
      <c r="D627" s="24"/>
      <c r="E627" s="25"/>
      <c r="F627" s="25"/>
      <c r="G627" s="25"/>
      <c r="H627" s="25"/>
      <c r="I627" s="25"/>
      <c r="J627" s="24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  <c r="AA627" s="25"/>
      <c r="AB627" s="25"/>
    </row>
    <row r="628">
      <c r="A628" s="24"/>
      <c r="B628" s="64"/>
      <c r="C628" s="66"/>
      <c r="D628" s="24"/>
      <c r="E628" s="25"/>
      <c r="F628" s="25"/>
      <c r="G628" s="25"/>
      <c r="H628" s="25"/>
      <c r="I628" s="25"/>
      <c r="J628" s="24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  <c r="AA628" s="25"/>
      <c r="AB628" s="25"/>
    </row>
    <row r="629">
      <c r="A629" s="24"/>
      <c r="B629" s="64"/>
      <c r="C629" s="66"/>
      <c r="D629" s="24"/>
      <c r="E629" s="25"/>
      <c r="F629" s="25"/>
      <c r="G629" s="25"/>
      <c r="H629" s="25"/>
      <c r="I629" s="25"/>
      <c r="J629" s="24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  <c r="AA629" s="25"/>
      <c r="AB629" s="25"/>
    </row>
    <row r="630">
      <c r="A630" s="24"/>
      <c r="B630" s="64"/>
      <c r="C630" s="66"/>
      <c r="D630" s="24"/>
      <c r="E630" s="25"/>
      <c r="F630" s="25"/>
      <c r="G630" s="25"/>
      <c r="H630" s="25"/>
      <c r="I630" s="25"/>
      <c r="J630" s="24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  <c r="AA630" s="25"/>
      <c r="AB630" s="25"/>
    </row>
    <row r="631">
      <c r="A631" s="24"/>
      <c r="B631" s="64"/>
      <c r="C631" s="66"/>
      <c r="D631" s="24"/>
      <c r="E631" s="25"/>
      <c r="F631" s="25"/>
      <c r="G631" s="25"/>
      <c r="H631" s="25"/>
      <c r="I631" s="25"/>
      <c r="J631" s="24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  <c r="AA631" s="25"/>
      <c r="AB631" s="25"/>
    </row>
    <row r="632">
      <c r="A632" s="24"/>
      <c r="B632" s="64"/>
      <c r="C632" s="66"/>
      <c r="D632" s="24"/>
      <c r="E632" s="25"/>
      <c r="F632" s="25"/>
      <c r="G632" s="25"/>
      <c r="H632" s="25"/>
      <c r="I632" s="25"/>
      <c r="J632" s="24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  <c r="AA632" s="25"/>
      <c r="AB632" s="25"/>
    </row>
    <row r="633">
      <c r="A633" s="24"/>
      <c r="B633" s="64"/>
      <c r="C633" s="66"/>
      <c r="D633" s="24"/>
      <c r="E633" s="25"/>
      <c r="F633" s="25"/>
      <c r="G633" s="25"/>
      <c r="H633" s="25"/>
      <c r="I633" s="25"/>
      <c r="J633" s="24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  <c r="AA633" s="25"/>
      <c r="AB633" s="25"/>
    </row>
    <row r="634">
      <c r="A634" s="24"/>
      <c r="B634" s="64"/>
      <c r="C634" s="66"/>
      <c r="D634" s="24"/>
      <c r="E634" s="25"/>
      <c r="F634" s="25"/>
      <c r="G634" s="25"/>
      <c r="H634" s="25"/>
      <c r="I634" s="25"/>
      <c r="J634" s="24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  <c r="AA634" s="25"/>
      <c r="AB634" s="25"/>
    </row>
    <row r="635">
      <c r="A635" s="24"/>
      <c r="B635" s="64"/>
      <c r="C635" s="66"/>
      <c r="D635" s="24"/>
      <c r="E635" s="25"/>
      <c r="F635" s="25"/>
      <c r="G635" s="25"/>
      <c r="H635" s="25"/>
      <c r="I635" s="25"/>
      <c r="J635" s="24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  <c r="AA635" s="25"/>
      <c r="AB635" s="25"/>
    </row>
    <row r="636">
      <c r="A636" s="24"/>
      <c r="B636" s="64"/>
      <c r="C636" s="66"/>
      <c r="D636" s="24"/>
      <c r="E636" s="25"/>
      <c r="F636" s="25"/>
      <c r="G636" s="25"/>
      <c r="H636" s="25"/>
      <c r="I636" s="25"/>
      <c r="J636" s="24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  <c r="AA636" s="25"/>
      <c r="AB636" s="25"/>
    </row>
    <row r="637">
      <c r="A637" s="24"/>
      <c r="B637" s="64"/>
      <c r="C637" s="66"/>
      <c r="D637" s="24"/>
      <c r="E637" s="25"/>
      <c r="F637" s="25"/>
      <c r="G637" s="25"/>
      <c r="H637" s="25"/>
      <c r="I637" s="25"/>
      <c r="J637" s="24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  <c r="AA637" s="25"/>
      <c r="AB637" s="25"/>
    </row>
    <row r="638">
      <c r="A638" s="24"/>
      <c r="B638" s="64"/>
      <c r="C638" s="66"/>
      <c r="D638" s="24"/>
      <c r="E638" s="25"/>
      <c r="F638" s="25"/>
      <c r="G638" s="25"/>
      <c r="H638" s="25"/>
      <c r="I638" s="25"/>
      <c r="J638" s="24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  <c r="AA638" s="25"/>
      <c r="AB638" s="25"/>
    </row>
    <row r="639">
      <c r="A639" s="24"/>
      <c r="B639" s="64"/>
      <c r="C639" s="66"/>
      <c r="D639" s="24"/>
      <c r="E639" s="25"/>
      <c r="F639" s="25"/>
      <c r="G639" s="25"/>
      <c r="H639" s="25"/>
      <c r="I639" s="25"/>
      <c r="J639" s="24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  <c r="AA639" s="25"/>
      <c r="AB639" s="25"/>
    </row>
    <row r="640">
      <c r="A640" s="24"/>
      <c r="B640" s="64"/>
      <c r="C640" s="66"/>
      <c r="D640" s="24"/>
      <c r="E640" s="25"/>
      <c r="F640" s="25"/>
      <c r="G640" s="25"/>
      <c r="H640" s="25"/>
      <c r="I640" s="25"/>
      <c r="J640" s="24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  <c r="AA640" s="25"/>
      <c r="AB640" s="25"/>
    </row>
    <row r="641">
      <c r="A641" s="24"/>
      <c r="B641" s="64"/>
      <c r="C641" s="66"/>
      <c r="D641" s="24"/>
      <c r="E641" s="25"/>
      <c r="F641" s="25"/>
      <c r="G641" s="25"/>
      <c r="H641" s="25"/>
      <c r="I641" s="25"/>
      <c r="J641" s="24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  <c r="AA641" s="25"/>
      <c r="AB641" s="25"/>
    </row>
    <row r="642">
      <c r="A642" s="24"/>
      <c r="B642" s="64"/>
      <c r="C642" s="66"/>
      <c r="D642" s="24"/>
      <c r="E642" s="25"/>
      <c r="F642" s="25"/>
      <c r="G642" s="25"/>
      <c r="H642" s="25"/>
      <c r="I642" s="25"/>
      <c r="J642" s="24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  <c r="AA642" s="25"/>
      <c r="AB642" s="25"/>
    </row>
    <row r="643">
      <c r="A643" s="24"/>
      <c r="B643" s="64"/>
      <c r="C643" s="66"/>
      <c r="D643" s="24"/>
      <c r="E643" s="25"/>
      <c r="F643" s="25"/>
      <c r="G643" s="25"/>
      <c r="H643" s="25"/>
      <c r="I643" s="25"/>
      <c r="J643" s="24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  <c r="AA643" s="25"/>
      <c r="AB643" s="25"/>
    </row>
    <row r="644">
      <c r="A644" s="24"/>
      <c r="B644" s="64"/>
      <c r="C644" s="66"/>
      <c r="D644" s="24"/>
      <c r="E644" s="25"/>
      <c r="F644" s="25"/>
      <c r="G644" s="25"/>
      <c r="H644" s="25"/>
      <c r="I644" s="25"/>
      <c r="J644" s="24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  <c r="AA644" s="25"/>
      <c r="AB644" s="25"/>
    </row>
    <row r="645">
      <c r="A645" s="24"/>
      <c r="B645" s="64"/>
      <c r="C645" s="66"/>
      <c r="D645" s="24"/>
      <c r="E645" s="25"/>
      <c r="F645" s="25"/>
      <c r="G645" s="25"/>
      <c r="H645" s="25"/>
      <c r="I645" s="25"/>
      <c r="J645" s="24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  <c r="AA645" s="25"/>
      <c r="AB645" s="25"/>
    </row>
    <row r="646">
      <c r="A646" s="24"/>
      <c r="B646" s="64"/>
      <c r="C646" s="66"/>
      <c r="D646" s="24"/>
      <c r="E646" s="25"/>
      <c r="F646" s="25"/>
      <c r="G646" s="25"/>
      <c r="H646" s="25"/>
      <c r="I646" s="25"/>
      <c r="J646" s="24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  <c r="AA646" s="25"/>
      <c r="AB646" s="25"/>
    </row>
    <row r="647">
      <c r="A647" s="24"/>
      <c r="B647" s="64"/>
      <c r="C647" s="66"/>
      <c r="D647" s="24"/>
      <c r="E647" s="25"/>
      <c r="F647" s="25"/>
      <c r="G647" s="25"/>
      <c r="H647" s="25"/>
      <c r="I647" s="25"/>
      <c r="J647" s="24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  <c r="AA647" s="25"/>
      <c r="AB647" s="25"/>
    </row>
    <row r="648">
      <c r="A648" s="24"/>
      <c r="B648" s="64"/>
      <c r="C648" s="66"/>
      <c r="D648" s="24"/>
      <c r="E648" s="25"/>
      <c r="F648" s="25"/>
      <c r="G648" s="25"/>
      <c r="H648" s="25"/>
      <c r="I648" s="25"/>
      <c r="J648" s="24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  <c r="AA648" s="25"/>
      <c r="AB648" s="25"/>
    </row>
    <row r="649">
      <c r="A649" s="24"/>
      <c r="B649" s="64"/>
      <c r="C649" s="66"/>
      <c r="D649" s="24"/>
      <c r="E649" s="25"/>
      <c r="F649" s="25"/>
      <c r="G649" s="25"/>
      <c r="H649" s="25"/>
      <c r="I649" s="25"/>
      <c r="J649" s="24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  <c r="AA649" s="25"/>
      <c r="AB649" s="25"/>
    </row>
    <row r="650">
      <c r="A650" s="24"/>
      <c r="B650" s="64"/>
      <c r="C650" s="66"/>
      <c r="D650" s="24"/>
      <c r="E650" s="25"/>
      <c r="F650" s="25"/>
      <c r="G650" s="25"/>
      <c r="H650" s="25"/>
      <c r="I650" s="25"/>
      <c r="J650" s="24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  <c r="AA650" s="25"/>
      <c r="AB650" s="25"/>
    </row>
    <row r="651">
      <c r="A651" s="24"/>
      <c r="B651" s="64"/>
      <c r="C651" s="66"/>
      <c r="D651" s="24"/>
      <c r="E651" s="25"/>
      <c r="F651" s="25"/>
      <c r="G651" s="25"/>
      <c r="H651" s="25"/>
      <c r="I651" s="25"/>
      <c r="J651" s="24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  <c r="AA651" s="25"/>
      <c r="AB651" s="25"/>
    </row>
    <row r="652">
      <c r="A652" s="24"/>
      <c r="B652" s="64"/>
      <c r="C652" s="66"/>
      <c r="D652" s="24"/>
      <c r="E652" s="25"/>
      <c r="F652" s="25"/>
      <c r="G652" s="25"/>
      <c r="H652" s="25"/>
      <c r="I652" s="25"/>
      <c r="J652" s="24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  <c r="AA652" s="25"/>
      <c r="AB652" s="25"/>
    </row>
    <row r="653">
      <c r="A653" s="24"/>
      <c r="B653" s="64"/>
      <c r="C653" s="66"/>
      <c r="D653" s="24"/>
      <c r="E653" s="25"/>
      <c r="F653" s="25"/>
      <c r="G653" s="25"/>
      <c r="H653" s="25"/>
      <c r="I653" s="25"/>
      <c r="J653" s="24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  <c r="AA653" s="25"/>
      <c r="AB653" s="25"/>
    </row>
    <row r="654">
      <c r="A654" s="24"/>
      <c r="B654" s="64"/>
      <c r="C654" s="66"/>
      <c r="D654" s="24"/>
      <c r="E654" s="25"/>
      <c r="F654" s="25"/>
      <c r="G654" s="25"/>
      <c r="H654" s="25"/>
      <c r="I654" s="25"/>
      <c r="J654" s="24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  <c r="AA654" s="25"/>
      <c r="AB654" s="25"/>
    </row>
    <row r="655">
      <c r="A655" s="24"/>
      <c r="B655" s="64"/>
      <c r="C655" s="66"/>
      <c r="D655" s="24"/>
      <c r="E655" s="25"/>
      <c r="F655" s="25"/>
      <c r="G655" s="25"/>
      <c r="H655" s="25"/>
      <c r="I655" s="25"/>
      <c r="J655" s="24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  <c r="AA655" s="25"/>
      <c r="AB655" s="25"/>
    </row>
    <row r="656">
      <c r="A656" s="24"/>
      <c r="B656" s="64"/>
      <c r="C656" s="66"/>
      <c r="D656" s="24"/>
      <c r="E656" s="25"/>
      <c r="F656" s="25"/>
      <c r="G656" s="25"/>
      <c r="H656" s="25"/>
      <c r="I656" s="25"/>
      <c r="J656" s="24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  <c r="AA656" s="25"/>
      <c r="AB656" s="25"/>
    </row>
    <row r="657">
      <c r="A657" s="24"/>
      <c r="B657" s="64"/>
      <c r="C657" s="66"/>
      <c r="D657" s="24"/>
      <c r="E657" s="25"/>
      <c r="F657" s="25"/>
      <c r="G657" s="25"/>
      <c r="H657" s="25"/>
      <c r="I657" s="25"/>
      <c r="J657" s="24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  <c r="AA657" s="25"/>
      <c r="AB657" s="25"/>
    </row>
    <row r="658">
      <c r="A658" s="24"/>
      <c r="B658" s="64"/>
      <c r="C658" s="66"/>
      <c r="D658" s="24"/>
      <c r="E658" s="25"/>
      <c r="F658" s="25"/>
      <c r="G658" s="25"/>
      <c r="H658" s="25"/>
      <c r="I658" s="25"/>
      <c r="J658" s="24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  <c r="AA658" s="25"/>
      <c r="AB658" s="25"/>
    </row>
    <row r="659">
      <c r="A659" s="24"/>
      <c r="B659" s="64"/>
      <c r="C659" s="66"/>
      <c r="D659" s="24"/>
      <c r="E659" s="25"/>
      <c r="F659" s="25"/>
      <c r="G659" s="25"/>
      <c r="H659" s="25"/>
      <c r="I659" s="25"/>
      <c r="J659" s="24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  <c r="AA659" s="25"/>
      <c r="AB659" s="25"/>
    </row>
    <row r="660">
      <c r="A660" s="24"/>
      <c r="B660" s="64"/>
      <c r="C660" s="66"/>
      <c r="D660" s="24"/>
      <c r="E660" s="25"/>
      <c r="F660" s="25"/>
      <c r="G660" s="25"/>
      <c r="H660" s="25"/>
      <c r="I660" s="25"/>
      <c r="J660" s="24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  <c r="AA660" s="25"/>
      <c r="AB660" s="25"/>
    </row>
    <row r="661">
      <c r="A661" s="24"/>
      <c r="B661" s="64"/>
      <c r="C661" s="66"/>
      <c r="D661" s="24"/>
      <c r="E661" s="25"/>
      <c r="F661" s="25"/>
      <c r="G661" s="25"/>
      <c r="H661" s="25"/>
      <c r="I661" s="25"/>
      <c r="J661" s="24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  <c r="AA661" s="25"/>
      <c r="AB661" s="25"/>
    </row>
    <row r="662">
      <c r="A662" s="24"/>
      <c r="B662" s="64"/>
      <c r="C662" s="66"/>
      <c r="D662" s="24"/>
      <c r="E662" s="25"/>
      <c r="F662" s="25"/>
      <c r="G662" s="25"/>
      <c r="H662" s="25"/>
      <c r="I662" s="25"/>
      <c r="J662" s="24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  <c r="AA662" s="25"/>
      <c r="AB662" s="25"/>
    </row>
    <row r="663">
      <c r="A663" s="24"/>
      <c r="B663" s="64"/>
      <c r="C663" s="66"/>
      <c r="D663" s="24"/>
      <c r="E663" s="25"/>
      <c r="F663" s="25"/>
      <c r="G663" s="25"/>
      <c r="H663" s="25"/>
      <c r="I663" s="25"/>
      <c r="J663" s="24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  <c r="AA663" s="25"/>
      <c r="AB663" s="25"/>
    </row>
    <row r="664">
      <c r="A664" s="24"/>
      <c r="B664" s="64"/>
      <c r="C664" s="66"/>
      <c r="D664" s="24"/>
      <c r="E664" s="25"/>
      <c r="F664" s="25"/>
      <c r="G664" s="25"/>
      <c r="H664" s="25"/>
      <c r="I664" s="25"/>
      <c r="J664" s="24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  <c r="AA664" s="25"/>
      <c r="AB664" s="25"/>
    </row>
    <row r="665">
      <c r="A665" s="24"/>
      <c r="B665" s="64"/>
      <c r="C665" s="66"/>
      <c r="D665" s="24"/>
      <c r="E665" s="25"/>
      <c r="F665" s="25"/>
      <c r="G665" s="25"/>
      <c r="H665" s="25"/>
      <c r="I665" s="25"/>
      <c r="J665" s="24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  <c r="AA665" s="25"/>
      <c r="AB665" s="25"/>
    </row>
    <row r="666">
      <c r="A666" s="24"/>
      <c r="B666" s="64"/>
      <c r="C666" s="66"/>
      <c r="D666" s="24"/>
      <c r="E666" s="25"/>
      <c r="F666" s="25"/>
      <c r="G666" s="25"/>
      <c r="H666" s="25"/>
      <c r="I666" s="25"/>
      <c r="J666" s="24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  <c r="AA666" s="25"/>
      <c r="AB666" s="25"/>
    </row>
    <row r="667">
      <c r="A667" s="24"/>
      <c r="B667" s="64"/>
      <c r="C667" s="66"/>
      <c r="D667" s="24"/>
      <c r="E667" s="25"/>
      <c r="F667" s="25"/>
      <c r="G667" s="25"/>
      <c r="H667" s="25"/>
      <c r="I667" s="25"/>
      <c r="J667" s="24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  <c r="AA667" s="25"/>
      <c r="AB667" s="25"/>
    </row>
    <row r="668">
      <c r="A668" s="24"/>
      <c r="B668" s="64"/>
      <c r="C668" s="66"/>
      <c r="D668" s="24"/>
      <c r="E668" s="25"/>
      <c r="F668" s="25"/>
      <c r="G668" s="25"/>
      <c r="H668" s="25"/>
      <c r="I668" s="25"/>
      <c r="J668" s="24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  <c r="AA668" s="25"/>
      <c r="AB668" s="25"/>
    </row>
    <row r="669">
      <c r="A669" s="24"/>
      <c r="B669" s="64"/>
      <c r="C669" s="66"/>
      <c r="D669" s="24"/>
      <c r="E669" s="25"/>
      <c r="F669" s="25"/>
      <c r="G669" s="25"/>
      <c r="H669" s="25"/>
      <c r="I669" s="25"/>
      <c r="J669" s="24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  <c r="AA669" s="25"/>
      <c r="AB669" s="25"/>
    </row>
    <row r="670">
      <c r="A670" s="24"/>
      <c r="B670" s="64"/>
      <c r="C670" s="66"/>
      <c r="D670" s="24"/>
      <c r="E670" s="25"/>
      <c r="F670" s="25"/>
      <c r="G670" s="25"/>
      <c r="H670" s="25"/>
      <c r="I670" s="25"/>
      <c r="J670" s="24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  <c r="AA670" s="25"/>
      <c r="AB670" s="25"/>
    </row>
    <row r="671">
      <c r="A671" s="24"/>
      <c r="B671" s="64"/>
      <c r="C671" s="66"/>
      <c r="D671" s="24"/>
      <c r="E671" s="25"/>
      <c r="F671" s="25"/>
      <c r="G671" s="25"/>
      <c r="H671" s="25"/>
      <c r="I671" s="25"/>
      <c r="J671" s="24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  <c r="AA671" s="25"/>
      <c r="AB671" s="25"/>
    </row>
    <row r="672">
      <c r="A672" s="24"/>
      <c r="B672" s="64"/>
      <c r="C672" s="66"/>
      <c r="D672" s="24"/>
      <c r="E672" s="25"/>
      <c r="F672" s="25"/>
      <c r="G672" s="25"/>
      <c r="H672" s="25"/>
      <c r="I672" s="25"/>
      <c r="J672" s="24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  <c r="AA672" s="25"/>
      <c r="AB672" s="25"/>
    </row>
    <row r="673">
      <c r="A673" s="24"/>
      <c r="B673" s="64"/>
      <c r="C673" s="66"/>
      <c r="D673" s="24"/>
      <c r="E673" s="25"/>
      <c r="F673" s="25"/>
      <c r="G673" s="25"/>
      <c r="H673" s="25"/>
      <c r="I673" s="25"/>
      <c r="J673" s="24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  <c r="AA673" s="25"/>
      <c r="AB673" s="25"/>
    </row>
    <row r="674">
      <c r="A674" s="24"/>
      <c r="B674" s="64"/>
      <c r="C674" s="66"/>
      <c r="D674" s="24"/>
      <c r="E674" s="25"/>
      <c r="F674" s="25"/>
      <c r="G674" s="25"/>
      <c r="H674" s="25"/>
      <c r="I674" s="25"/>
      <c r="J674" s="24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  <c r="AA674" s="25"/>
      <c r="AB674" s="25"/>
    </row>
    <row r="675">
      <c r="A675" s="24"/>
      <c r="B675" s="64"/>
      <c r="C675" s="66"/>
      <c r="D675" s="24"/>
      <c r="E675" s="25"/>
      <c r="F675" s="25"/>
      <c r="G675" s="25"/>
      <c r="H675" s="25"/>
      <c r="I675" s="25"/>
      <c r="J675" s="24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  <c r="AA675" s="25"/>
      <c r="AB675" s="25"/>
    </row>
    <row r="676">
      <c r="A676" s="24"/>
      <c r="B676" s="64"/>
      <c r="C676" s="66"/>
      <c r="D676" s="24"/>
      <c r="E676" s="25"/>
      <c r="F676" s="25"/>
      <c r="G676" s="25"/>
      <c r="H676" s="25"/>
      <c r="I676" s="25"/>
      <c r="J676" s="24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  <c r="AA676" s="25"/>
      <c r="AB676" s="25"/>
    </row>
    <row r="677">
      <c r="A677" s="24"/>
      <c r="B677" s="64"/>
      <c r="C677" s="66"/>
      <c r="D677" s="24"/>
      <c r="E677" s="25"/>
      <c r="F677" s="25"/>
      <c r="G677" s="25"/>
      <c r="H677" s="25"/>
      <c r="I677" s="25"/>
      <c r="J677" s="24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  <c r="AA677" s="25"/>
      <c r="AB677" s="25"/>
    </row>
    <row r="678">
      <c r="A678" s="24"/>
      <c r="B678" s="64"/>
      <c r="C678" s="66"/>
      <c r="D678" s="24"/>
      <c r="E678" s="25"/>
      <c r="F678" s="25"/>
      <c r="G678" s="25"/>
      <c r="H678" s="25"/>
      <c r="I678" s="25"/>
      <c r="J678" s="24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  <c r="AA678" s="25"/>
      <c r="AB678" s="25"/>
    </row>
    <row r="679">
      <c r="A679" s="24"/>
      <c r="B679" s="64"/>
      <c r="C679" s="66"/>
      <c r="D679" s="24"/>
      <c r="E679" s="25"/>
      <c r="F679" s="25"/>
      <c r="G679" s="25"/>
      <c r="H679" s="25"/>
      <c r="I679" s="25"/>
      <c r="J679" s="24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  <c r="AA679" s="25"/>
      <c r="AB679" s="25"/>
    </row>
    <row r="680">
      <c r="A680" s="24"/>
      <c r="B680" s="64"/>
      <c r="C680" s="66"/>
      <c r="D680" s="24"/>
      <c r="E680" s="25"/>
      <c r="F680" s="25"/>
      <c r="G680" s="25"/>
      <c r="H680" s="25"/>
      <c r="I680" s="25"/>
      <c r="J680" s="24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  <c r="AA680" s="25"/>
      <c r="AB680" s="25"/>
    </row>
    <row r="681">
      <c r="A681" s="24"/>
      <c r="B681" s="64"/>
      <c r="C681" s="66"/>
      <c r="D681" s="24"/>
      <c r="E681" s="25"/>
      <c r="F681" s="25"/>
      <c r="G681" s="25"/>
      <c r="H681" s="25"/>
      <c r="I681" s="25"/>
      <c r="J681" s="24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  <c r="AA681" s="25"/>
      <c r="AB681" s="25"/>
    </row>
    <row r="682">
      <c r="A682" s="24"/>
      <c r="B682" s="64"/>
      <c r="C682" s="66"/>
      <c r="D682" s="24"/>
      <c r="E682" s="25"/>
      <c r="F682" s="25"/>
      <c r="G682" s="25"/>
      <c r="H682" s="25"/>
      <c r="I682" s="25"/>
      <c r="J682" s="24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  <c r="AA682" s="25"/>
      <c r="AB682" s="25"/>
    </row>
    <row r="683">
      <c r="A683" s="24"/>
      <c r="B683" s="64"/>
      <c r="C683" s="66"/>
      <c r="D683" s="24"/>
      <c r="E683" s="25"/>
      <c r="F683" s="25"/>
      <c r="G683" s="25"/>
      <c r="H683" s="25"/>
      <c r="I683" s="25"/>
      <c r="J683" s="24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  <c r="AA683" s="25"/>
      <c r="AB683" s="25"/>
    </row>
    <row r="684">
      <c r="A684" s="24"/>
      <c r="B684" s="64"/>
      <c r="C684" s="66"/>
      <c r="D684" s="24"/>
      <c r="E684" s="25"/>
      <c r="F684" s="25"/>
      <c r="G684" s="25"/>
      <c r="H684" s="25"/>
      <c r="I684" s="25"/>
      <c r="J684" s="24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  <c r="AA684" s="25"/>
      <c r="AB684" s="25"/>
    </row>
    <row r="685">
      <c r="A685" s="24"/>
      <c r="B685" s="64"/>
      <c r="C685" s="66"/>
      <c r="D685" s="24"/>
      <c r="E685" s="25"/>
      <c r="F685" s="25"/>
      <c r="G685" s="25"/>
      <c r="H685" s="25"/>
      <c r="I685" s="25"/>
      <c r="J685" s="24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  <c r="AA685" s="25"/>
      <c r="AB685" s="25"/>
    </row>
    <row r="686">
      <c r="A686" s="24"/>
      <c r="B686" s="64"/>
      <c r="C686" s="66"/>
      <c r="D686" s="24"/>
      <c r="E686" s="25"/>
      <c r="F686" s="25"/>
      <c r="G686" s="25"/>
      <c r="H686" s="25"/>
      <c r="I686" s="25"/>
      <c r="J686" s="24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  <c r="AA686" s="25"/>
      <c r="AB686" s="25"/>
    </row>
    <row r="687">
      <c r="A687" s="24"/>
      <c r="B687" s="64"/>
      <c r="C687" s="66"/>
      <c r="D687" s="24"/>
      <c r="E687" s="25"/>
      <c r="F687" s="25"/>
      <c r="G687" s="25"/>
      <c r="H687" s="25"/>
      <c r="I687" s="25"/>
      <c r="J687" s="24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  <c r="AA687" s="25"/>
      <c r="AB687" s="25"/>
    </row>
    <row r="688">
      <c r="A688" s="24"/>
      <c r="B688" s="64"/>
      <c r="C688" s="66"/>
      <c r="D688" s="24"/>
      <c r="E688" s="25"/>
      <c r="F688" s="25"/>
      <c r="G688" s="25"/>
      <c r="H688" s="25"/>
      <c r="I688" s="25"/>
      <c r="J688" s="24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  <c r="AA688" s="25"/>
      <c r="AB688" s="25"/>
    </row>
    <row r="689">
      <c r="A689" s="24"/>
      <c r="B689" s="64"/>
      <c r="C689" s="66"/>
      <c r="D689" s="24"/>
      <c r="E689" s="25"/>
      <c r="F689" s="25"/>
      <c r="G689" s="25"/>
      <c r="H689" s="25"/>
      <c r="I689" s="25"/>
      <c r="J689" s="24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  <c r="AA689" s="25"/>
      <c r="AB689" s="25"/>
    </row>
    <row r="690">
      <c r="A690" s="24"/>
      <c r="B690" s="64"/>
      <c r="C690" s="66"/>
      <c r="D690" s="24"/>
      <c r="E690" s="25"/>
      <c r="F690" s="25"/>
      <c r="G690" s="25"/>
      <c r="H690" s="25"/>
      <c r="I690" s="25"/>
      <c r="J690" s="24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  <c r="AA690" s="25"/>
      <c r="AB690" s="25"/>
    </row>
    <row r="691">
      <c r="A691" s="24"/>
      <c r="B691" s="64"/>
      <c r="C691" s="66"/>
      <c r="D691" s="24"/>
      <c r="E691" s="25"/>
      <c r="F691" s="25"/>
      <c r="G691" s="25"/>
      <c r="H691" s="25"/>
      <c r="I691" s="25"/>
      <c r="J691" s="24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  <c r="AA691" s="25"/>
      <c r="AB691" s="25"/>
    </row>
    <row r="692">
      <c r="A692" s="24"/>
      <c r="B692" s="64"/>
      <c r="C692" s="66"/>
      <c r="D692" s="24"/>
      <c r="E692" s="25"/>
      <c r="F692" s="25"/>
      <c r="G692" s="25"/>
      <c r="H692" s="25"/>
      <c r="I692" s="25"/>
      <c r="J692" s="24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  <c r="AA692" s="25"/>
      <c r="AB692" s="25"/>
    </row>
    <row r="693">
      <c r="A693" s="24"/>
      <c r="B693" s="64"/>
      <c r="C693" s="66"/>
      <c r="D693" s="24"/>
      <c r="E693" s="25"/>
      <c r="F693" s="25"/>
      <c r="G693" s="25"/>
      <c r="H693" s="25"/>
      <c r="I693" s="25"/>
      <c r="J693" s="24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  <c r="AA693" s="25"/>
      <c r="AB693" s="25"/>
    </row>
    <row r="694">
      <c r="A694" s="24"/>
      <c r="B694" s="64"/>
      <c r="C694" s="66"/>
      <c r="D694" s="24"/>
      <c r="E694" s="25"/>
      <c r="F694" s="25"/>
      <c r="G694" s="25"/>
      <c r="H694" s="25"/>
      <c r="I694" s="25"/>
      <c r="J694" s="24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  <c r="AA694" s="25"/>
      <c r="AB694" s="25"/>
    </row>
    <row r="695">
      <c r="A695" s="24"/>
      <c r="B695" s="64"/>
      <c r="C695" s="66"/>
      <c r="D695" s="24"/>
      <c r="E695" s="25"/>
      <c r="F695" s="25"/>
      <c r="G695" s="25"/>
      <c r="H695" s="25"/>
      <c r="I695" s="25"/>
      <c r="J695" s="24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  <c r="AA695" s="25"/>
      <c r="AB695" s="25"/>
    </row>
    <row r="696">
      <c r="A696" s="24"/>
      <c r="B696" s="64"/>
      <c r="C696" s="66"/>
      <c r="D696" s="24"/>
      <c r="E696" s="25"/>
      <c r="F696" s="25"/>
      <c r="G696" s="25"/>
      <c r="H696" s="25"/>
      <c r="I696" s="25"/>
      <c r="J696" s="24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  <c r="AA696" s="25"/>
      <c r="AB696" s="25"/>
    </row>
    <row r="697">
      <c r="A697" s="24"/>
      <c r="B697" s="64"/>
      <c r="C697" s="66"/>
      <c r="D697" s="24"/>
      <c r="E697" s="25"/>
      <c r="F697" s="25"/>
      <c r="G697" s="25"/>
      <c r="H697" s="25"/>
      <c r="I697" s="25"/>
      <c r="J697" s="24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  <c r="AA697" s="25"/>
      <c r="AB697" s="25"/>
    </row>
    <row r="698">
      <c r="A698" s="24"/>
      <c r="B698" s="64"/>
      <c r="C698" s="66"/>
      <c r="D698" s="24"/>
      <c r="E698" s="25"/>
      <c r="F698" s="25"/>
      <c r="G698" s="25"/>
      <c r="H698" s="25"/>
      <c r="I698" s="25"/>
      <c r="J698" s="24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  <c r="AA698" s="25"/>
      <c r="AB698" s="25"/>
    </row>
    <row r="699">
      <c r="A699" s="24"/>
      <c r="B699" s="64"/>
      <c r="C699" s="66"/>
      <c r="D699" s="24"/>
      <c r="E699" s="25"/>
      <c r="F699" s="25"/>
      <c r="G699" s="25"/>
      <c r="H699" s="25"/>
      <c r="I699" s="25"/>
      <c r="J699" s="24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  <c r="AA699" s="25"/>
      <c r="AB699" s="25"/>
    </row>
    <row r="700">
      <c r="A700" s="24"/>
      <c r="B700" s="64"/>
      <c r="C700" s="66"/>
      <c r="D700" s="24"/>
      <c r="E700" s="25"/>
      <c r="F700" s="25"/>
      <c r="G700" s="25"/>
      <c r="H700" s="25"/>
      <c r="I700" s="25"/>
      <c r="J700" s="24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  <c r="AA700" s="25"/>
      <c r="AB700" s="25"/>
    </row>
    <row r="701">
      <c r="A701" s="24"/>
      <c r="B701" s="64"/>
      <c r="C701" s="66"/>
      <c r="D701" s="24"/>
      <c r="E701" s="25"/>
      <c r="F701" s="25"/>
      <c r="G701" s="25"/>
      <c r="H701" s="25"/>
      <c r="I701" s="25"/>
      <c r="J701" s="24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  <c r="AA701" s="25"/>
      <c r="AB701" s="25"/>
    </row>
    <row r="702">
      <c r="A702" s="24"/>
      <c r="B702" s="64"/>
      <c r="C702" s="66"/>
      <c r="D702" s="24"/>
      <c r="E702" s="25"/>
      <c r="F702" s="25"/>
      <c r="G702" s="25"/>
      <c r="H702" s="25"/>
      <c r="I702" s="25"/>
      <c r="J702" s="24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  <c r="AA702" s="25"/>
      <c r="AB702" s="25"/>
    </row>
    <row r="703">
      <c r="A703" s="24"/>
      <c r="B703" s="64"/>
      <c r="C703" s="66"/>
      <c r="D703" s="24"/>
      <c r="E703" s="25"/>
      <c r="F703" s="25"/>
      <c r="G703" s="25"/>
      <c r="H703" s="25"/>
      <c r="I703" s="25"/>
      <c r="J703" s="24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  <c r="AA703" s="25"/>
      <c r="AB703" s="25"/>
    </row>
    <row r="704">
      <c r="A704" s="24"/>
      <c r="B704" s="64"/>
      <c r="C704" s="66"/>
      <c r="D704" s="24"/>
      <c r="E704" s="25"/>
      <c r="F704" s="25"/>
      <c r="G704" s="25"/>
      <c r="H704" s="25"/>
      <c r="I704" s="25"/>
      <c r="J704" s="24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  <c r="AA704" s="25"/>
      <c r="AB704" s="25"/>
    </row>
    <row r="705">
      <c r="A705" s="24"/>
      <c r="B705" s="64"/>
      <c r="C705" s="66"/>
      <c r="D705" s="24"/>
      <c r="E705" s="25"/>
      <c r="F705" s="25"/>
      <c r="G705" s="25"/>
      <c r="H705" s="25"/>
      <c r="I705" s="25"/>
      <c r="J705" s="24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  <c r="AA705" s="25"/>
      <c r="AB705" s="25"/>
    </row>
    <row r="706">
      <c r="A706" s="24"/>
      <c r="B706" s="64"/>
      <c r="C706" s="66"/>
      <c r="D706" s="24"/>
      <c r="E706" s="25"/>
      <c r="F706" s="25"/>
      <c r="G706" s="25"/>
      <c r="H706" s="25"/>
      <c r="I706" s="25"/>
      <c r="J706" s="24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  <c r="AA706" s="25"/>
      <c r="AB706" s="25"/>
    </row>
    <row r="707">
      <c r="A707" s="24"/>
      <c r="B707" s="64"/>
      <c r="C707" s="66"/>
      <c r="D707" s="24"/>
      <c r="E707" s="25"/>
      <c r="F707" s="25"/>
      <c r="G707" s="25"/>
      <c r="H707" s="25"/>
      <c r="I707" s="25"/>
      <c r="J707" s="24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  <c r="AA707" s="25"/>
      <c r="AB707" s="25"/>
    </row>
    <row r="708">
      <c r="A708" s="24"/>
      <c r="B708" s="64"/>
      <c r="C708" s="66"/>
      <c r="D708" s="24"/>
      <c r="E708" s="25"/>
      <c r="F708" s="25"/>
      <c r="G708" s="25"/>
      <c r="H708" s="25"/>
      <c r="I708" s="25"/>
      <c r="J708" s="24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  <c r="AA708" s="25"/>
      <c r="AB708" s="25"/>
    </row>
    <row r="709">
      <c r="A709" s="24"/>
      <c r="B709" s="64"/>
      <c r="C709" s="66"/>
      <c r="D709" s="24"/>
      <c r="E709" s="25"/>
      <c r="F709" s="25"/>
      <c r="G709" s="25"/>
      <c r="H709" s="25"/>
      <c r="I709" s="25"/>
      <c r="J709" s="24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  <c r="AA709" s="25"/>
      <c r="AB709" s="25"/>
    </row>
    <row r="710">
      <c r="A710" s="24"/>
      <c r="B710" s="64"/>
      <c r="C710" s="66"/>
      <c r="D710" s="24"/>
      <c r="E710" s="25"/>
      <c r="F710" s="25"/>
      <c r="G710" s="25"/>
      <c r="H710" s="25"/>
      <c r="I710" s="25"/>
      <c r="J710" s="24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  <c r="AA710" s="25"/>
      <c r="AB710" s="25"/>
    </row>
    <row r="711">
      <c r="A711" s="24"/>
      <c r="B711" s="64"/>
      <c r="C711" s="66"/>
      <c r="D711" s="24"/>
      <c r="E711" s="25"/>
      <c r="F711" s="25"/>
      <c r="G711" s="25"/>
      <c r="H711" s="25"/>
      <c r="I711" s="25"/>
      <c r="J711" s="24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  <c r="AA711" s="25"/>
      <c r="AB711" s="25"/>
    </row>
    <row r="712">
      <c r="A712" s="24"/>
      <c r="B712" s="64"/>
      <c r="C712" s="66"/>
      <c r="D712" s="24"/>
      <c r="E712" s="25"/>
      <c r="F712" s="25"/>
      <c r="G712" s="25"/>
      <c r="H712" s="25"/>
      <c r="I712" s="25"/>
      <c r="J712" s="24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  <c r="AA712" s="25"/>
      <c r="AB712" s="25"/>
    </row>
    <row r="713">
      <c r="A713" s="24"/>
      <c r="B713" s="64"/>
      <c r="C713" s="66"/>
      <c r="D713" s="24"/>
      <c r="E713" s="25"/>
      <c r="F713" s="25"/>
      <c r="G713" s="25"/>
      <c r="H713" s="25"/>
      <c r="I713" s="25"/>
      <c r="J713" s="24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  <c r="AA713" s="25"/>
      <c r="AB713" s="25"/>
    </row>
    <row r="714">
      <c r="A714" s="24"/>
      <c r="B714" s="64"/>
      <c r="C714" s="66"/>
      <c r="D714" s="24"/>
      <c r="E714" s="25"/>
      <c r="F714" s="25"/>
      <c r="G714" s="25"/>
      <c r="H714" s="25"/>
      <c r="I714" s="25"/>
      <c r="J714" s="24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  <c r="AA714" s="25"/>
      <c r="AB714" s="25"/>
    </row>
    <row r="715">
      <c r="A715" s="24"/>
      <c r="B715" s="64"/>
      <c r="C715" s="66"/>
      <c r="D715" s="24"/>
      <c r="E715" s="25"/>
      <c r="F715" s="25"/>
      <c r="G715" s="25"/>
      <c r="H715" s="25"/>
      <c r="I715" s="25"/>
      <c r="J715" s="24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  <c r="AA715" s="25"/>
      <c r="AB715" s="25"/>
    </row>
    <row r="716">
      <c r="A716" s="24"/>
      <c r="B716" s="64"/>
      <c r="C716" s="66"/>
      <c r="D716" s="24"/>
      <c r="E716" s="25"/>
      <c r="F716" s="25"/>
      <c r="G716" s="25"/>
      <c r="H716" s="25"/>
      <c r="I716" s="25"/>
      <c r="J716" s="24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  <c r="AA716" s="25"/>
      <c r="AB716" s="25"/>
    </row>
    <row r="717">
      <c r="A717" s="24"/>
      <c r="B717" s="64"/>
      <c r="C717" s="66"/>
      <c r="D717" s="24"/>
      <c r="E717" s="25"/>
      <c r="F717" s="25"/>
      <c r="G717" s="25"/>
      <c r="H717" s="25"/>
      <c r="I717" s="25"/>
      <c r="J717" s="24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  <c r="AA717" s="25"/>
      <c r="AB717" s="25"/>
    </row>
    <row r="718">
      <c r="A718" s="24"/>
      <c r="B718" s="64"/>
      <c r="C718" s="66"/>
      <c r="D718" s="24"/>
      <c r="E718" s="25"/>
      <c r="F718" s="25"/>
      <c r="G718" s="25"/>
      <c r="H718" s="25"/>
      <c r="I718" s="25"/>
      <c r="J718" s="24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  <c r="AA718" s="25"/>
      <c r="AB718" s="25"/>
    </row>
    <row r="719">
      <c r="A719" s="24"/>
      <c r="B719" s="64"/>
      <c r="C719" s="66"/>
      <c r="D719" s="24"/>
      <c r="E719" s="25"/>
      <c r="F719" s="25"/>
      <c r="G719" s="25"/>
      <c r="H719" s="25"/>
      <c r="I719" s="25"/>
      <c r="J719" s="24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  <c r="AA719" s="25"/>
      <c r="AB719" s="25"/>
    </row>
    <row r="720">
      <c r="A720" s="24"/>
      <c r="B720" s="64"/>
      <c r="C720" s="66"/>
      <c r="D720" s="24"/>
      <c r="E720" s="25"/>
      <c r="F720" s="25"/>
      <c r="G720" s="25"/>
      <c r="H720" s="25"/>
      <c r="I720" s="25"/>
      <c r="J720" s="24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  <c r="AA720" s="25"/>
      <c r="AB720" s="25"/>
    </row>
    <row r="721">
      <c r="A721" s="24"/>
      <c r="B721" s="64"/>
      <c r="C721" s="66"/>
      <c r="D721" s="24"/>
      <c r="E721" s="25"/>
      <c r="F721" s="25"/>
      <c r="G721" s="25"/>
      <c r="H721" s="25"/>
      <c r="I721" s="25"/>
      <c r="J721" s="24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  <c r="AA721" s="25"/>
      <c r="AB721" s="25"/>
    </row>
    <row r="722">
      <c r="A722" s="24"/>
      <c r="B722" s="64"/>
      <c r="C722" s="66"/>
      <c r="D722" s="24"/>
      <c r="E722" s="25"/>
      <c r="F722" s="25"/>
      <c r="G722" s="25"/>
      <c r="H722" s="25"/>
      <c r="I722" s="25"/>
      <c r="J722" s="24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  <c r="AA722" s="25"/>
      <c r="AB722" s="25"/>
    </row>
    <row r="723">
      <c r="A723" s="24"/>
      <c r="B723" s="64"/>
      <c r="C723" s="66"/>
      <c r="D723" s="24"/>
      <c r="E723" s="25"/>
      <c r="F723" s="25"/>
      <c r="G723" s="25"/>
      <c r="H723" s="25"/>
      <c r="I723" s="25"/>
      <c r="J723" s="24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  <c r="AA723" s="25"/>
      <c r="AB723" s="25"/>
    </row>
    <row r="724">
      <c r="A724" s="24"/>
      <c r="B724" s="64"/>
      <c r="C724" s="66"/>
      <c r="D724" s="24"/>
      <c r="E724" s="25"/>
      <c r="F724" s="25"/>
      <c r="G724" s="25"/>
      <c r="H724" s="25"/>
      <c r="I724" s="25"/>
      <c r="J724" s="24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  <c r="AA724" s="25"/>
      <c r="AB724" s="25"/>
    </row>
    <row r="725">
      <c r="A725" s="24"/>
      <c r="B725" s="64"/>
      <c r="C725" s="66"/>
      <c r="D725" s="24"/>
      <c r="E725" s="25"/>
      <c r="F725" s="25"/>
      <c r="G725" s="25"/>
      <c r="H725" s="25"/>
      <c r="I725" s="25"/>
      <c r="J725" s="24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  <c r="AA725" s="25"/>
      <c r="AB725" s="25"/>
    </row>
    <row r="726">
      <c r="A726" s="24"/>
      <c r="B726" s="64"/>
      <c r="C726" s="66"/>
      <c r="D726" s="24"/>
      <c r="E726" s="25"/>
      <c r="F726" s="25"/>
      <c r="G726" s="25"/>
      <c r="H726" s="25"/>
      <c r="I726" s="25"/>
      <c r="J726" s="24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  <c r="AA726" s="25"/>
      <c r="AB726" s="25"/>
    </row>
    <row r="727">
      <c r="A727" s="24"/>
      <c r="B727" s="64"/>
      <c r="C727" s="66"/>
      <c r="D727" s="24"/>
      <c r="E727" s="25"/>
      <c r="F727" s="25"/>
      <c r="G727" s="25"/>
      <c r="H727" s="25"/>
      <c r="I727" s="25"/>
      <c r="J727" s="24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  <c r="AA727" s="25"/>
      <c r="AB727" s="25"/>
    </row>
    <row r="728">
      <c r="A728" s="24"/>
      <c r="B728" s="64"/>
      <c r="C728" s="66"/>
      <c r="D728" s="24"/>
      <c r="E728" s="25"/>
      <c r="F728" s="25"/>
      <c r="G728" s="25"/>
      <c r="H728" s="25"/>
      <c r="I728" s="25"/>
      <c r="J728" s="24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  <c r="AA728" s="25"/>
      <c r="AB728" s="25"/>
    </row>
    <row r="729">
      <c r="A729" s="24"/>
      <c r="B729" s="64"/>
      <c r="C729" s="66"/>
      <c r="D729" s="24"/>
      <c r="E729" s="25"/>
      <c r="F729" s="25"/>
      <c r="G729" s="25"/>
      <c r="H729" s="25"/>
      <c r="I729" s="25"/>
      <c r="J729" s="24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  <c r="AA729" s="25"/>
      <c r="AB729" s="25"/>
    </row>
    <row r="730">
      <c r="A730" s="24"/>
      <c r="B730" s="64"/>
      <c r="C730" s="66"/>
      <c r="D730" s="24"/>
      <c r="E730" s="25"/>
      <c r="F730" s="25"/>
      <c r="G730" s="25"/>
      <c r="H730" s="25"/>
      <c r="I730" s="25"/>
      <c r="J730" s="24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  <c r="AA730" s="25"/>
      <c r="AB730" s="25"/>
    </row>
    <row r="731">
      <c r="A731" s="24"/>
      <c r="B731" s="64"/>
      <c r="C731" s="66"/>
      <c r="D731" s="24"/>
      <c r="E731" s="25"/>
      <c r="F731" s="25"/>
      <c r="G731" s="25"/>
      <c r="H731" s="25"/>
      <c r="I731" s="25"/>
      <c r="J731" s="24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  <c r="AA731" s="25"/>
      <c r="AB731" s="25"/>
    </row>
    <row r="732">
      <c r="A732" s="24"/>
      <c r="B732" s="64"/>
      <c r="C732" s="66"/>
      <c r="D732" s="24"/>
      <c r="E732" s="25"/>
      <c r="F732" s="25"/>
      <c r="G732" s="25"/>
      <c r="H732" s="25"/>
      <c r="I732" s="25"/>
      <c r="J732" s="24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  <c r="AA732" s="25"/>
      <c r="AB732" s="25"/>
    </row>
    <row r="733">
      <c r="A733" s="24"/>
      <c r="B733" s="64"/>
      <c r="C733" s="66"/>
      <c r="D733" s="24"/>
      <c r="E733" s="25"/>
      <c r="F733" s="25"/>
      <c r="G733" s="25"/>
      <c r="H733" s="25"/>
      <c r="I733" s="25"/>
      <c r="J733" s="24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  <c r="AA733" s="25"/>
      <c r="AB733" s="25"/>
    </row>
    <row r="734">
      <c r="A734" s="24"/>
      <c r="B734" s="64"/>
      <c r="C734" s="66"/>
      <c r="D734" s="24"/>
      <c r="E734" s="25"/>
      <c r="F734" s="25"/>
      <c r="G734" s="25"/>
      <c r="H734" s="25"/>
      <c r="I734" s="25"/>
      <c r="J734" s="24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  <c r="AA734" s="25"/>
      <c r="AB734" s="25"/>
    </row>
    <row r="735">
      <c r="A735" s="24"/>
      <c r="B735" s="64"/>
      <c r="C735" s="66"/>
      <c r="D735" s="24"/>
      <c r="E735" s="25"/>
      <c r="F735" s="25"/>
      <c r="G735" s="25"/>
      <c r="H735" s="25"/>
      <c r="I735" s="25"/>
      <c r="J735" s="24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  <c r="AA735" s="25"/>
      <c r="AB735" s="25"/>
    </row>
    <row r="736">
      <c r="A736" s="24"/>
      <c r="B736" s="64"/>
      <c r="C736" s="66"/>
      <c r="D736" s="24"/>
      <c r="E736" s="25"/>
      <c r="F736" s="25"/>
      <c r="G736" s="25"/>
      <c r="H736" s="25"/>
      <c r="I736" s="25"/>
      <c r="J736" s="24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  <c r="AA736" s="25"/>
      <c r="AB736" s="25"/>
    </row>
    <row r="737">
      <c r="A737" s="24"/>
      <c r="B737" s="64"/>
      <c r="C737" s="66"/>
      <c r="D737" s="24"/>
      <c r="E737" s="25"/>
      <c r="F737" s="25"/>
      <c r="G737" s="25"/>
      <c r="H737" s="25"/>
      <c r="I737" s="25"/>
      <c r="J737" s="24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  <c r="AA737" s="25"/>
      <c r="AB737" s="25"/>
    </row>
    <row r="738">
      <c r="A738" s="24"/>
      <c r="B738" s="64"/>
      <c r="C738" s="66"/>
      <c r="D738" s="24"/>
      <c r="E738" s="25"/>
      <c r="F738" s="25"/>
      <c r="G738" s="25"/>
      <c r="H738" s="25"/>
      <c r="I738" s="25"/>
      <c r="J738" s="24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  <c r="AA738" s="25"/>
      <c r="AB738" s="25"/>
    </row>
    <row r="739">
      <c r="A739" s="24"/>
      <c r="B739" s="64"/>
      <c r="C739" s="66"/>
      <c r="D739" s="24"/>
      <c r="E739" s="25"/>
      <c r="F739" s="25"/>
      <c r="G739" s="25"/>
      <c r="H739" s="25"/>
      <c r="I739" s="25"/>
      <c r="J739" s="24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  <c r="AA739" s="25"/>
      <c r="AB739" s="25"/>
    </row>
    <row r="740">
      <c r="A740" s="24"/>
      <c r="B740" s="64"/>
      <c r="C740" s="66"/>
      <c r="D740" s="24"/>
      <c r="E740" s="25"/>
      <c r="F740" s="25"/>
      <c r="G740" s="25"/>
      <c r="H740" s="25"/>
      <c r="I740" s="25"/>
      <c r="J740" s="24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  <c r="AA740" s="25"/>
      <c r="AB740" s="25"/>
    </row>
    <row r="741">
      <c r="A741" s="24"/>
      <c r="B741" s="64"/>
      <c r="C741" s="66"/>
      <c r="D741" s="24"/>
      <c r="E741" s="25"/>
      <c r="F741" s="25"/>
      <c r="G741" s="25"/>
      <c r="H741" s="25"/>
      <c r="I741" s="25"/>
      <c r="J741" s="24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  <c r="AA741" s="25"/>
      <c r="AB741" s="25"/>
    </row>
    <row r="742">
      <c r="A742" s="24"/>
      <c r="B742" s="64"/>
      <c r="C742" s="66"/>
      <c r="D742" s="24"/>
      <c r="E742" s="25"/>
      <c r="F742" s="25"/>
      <c r="G742" s="25"/>
      <c r="H742" s="25"/>
      <c r="I742" s="25"/>
      <c r="J742" s="24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  <c r="AA742" s="25"/>
      <c r="AB742" s="25"/>
    </row>
    <row r="743">
      <c r="A743" s="24"/>
      <c r="B743" s="64"/>
      <c r="C743" s="66"/>
      <c r="D743" s="24"/>
      <c r="E743" s="25"/>
      <c r="F743" s="25"/>
      <c r="G743" s="25"/>
      <c r="H743" s="25"/>
      <c r="I743" s="25"/>
      <c r="J743" s="24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  <c r="AA743" s="25"/>
      <c r="AB743" s="25"/>
    </row>
    <row r="744">
      <c r="A744" s="24"/>
      <c r="B744" s="64"/>
      <c r="C744" s="66"/>
      <c r="D744" s="24"/>
      <c r="E744" s="25"/>
      <c r="F744" s="25"/>
      <c r="G744" s="25"/>
      <c r="H744" s="25"/>
      <c r="I744" s="25"/>
      <c r="J744" s="24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  <c r="AA744" s="25"/>
      <c r="AB744" s="25"/>
    </row>
    <row r="745">
      <c r="A745" s="24"/>
      <c r="B745" s="64"/>
      <c r="C745" s="66"/>
      <c r="D745" s="24"/>
      <c r="E745" s="25"/>
      <c r="F745" s="25"/>
      <c r="G745" s="25"/>
      <c r="H745" s="25"/>
      <c r="I745" s="25"/>
      <c r="J745" s="24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  <c r="AA745" s="25"/>
      <c r="AB745" s="25"/>
    </row>
    <row r="746">
      <c r="A746" s="24"/>
      <c r="B746" s="64"/>
      <c r="C746" s="66"/>
      <c r="D746" s="24"/>
      <c r="E746" s="25"/>
      <c r="F746" s="25"/>
      <c r="G746" s="25"/>
      <c r="H746" s="25"/>
      <c r="I746" s="25"/>
      <c r="J746" s="24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  <c r="AA746" s="25"/>
      <c r="AB746" s="25"/>
    </row>
    <row r="747">
      <c r="A747" s="24"/>
      <c r="B747" s="64"/>
      <c r="C747" s="66"/>
      <c r="D747" s="24"/>
      <c r="E747" s="25"/>
      <c r="F747" s="25"/>
      <c r="G747" s="25"/>
      <c r="H747" s="25"/>
      <c r="I747" s="25"/>
      <c r="J747" s="24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  <c r="AA747" s="25"/>
      <c r="AB747" s="25"/>
    </row>
    <row r="748">
      <c r="A748" s="24"/>
      <c r="B748" s="64"/>
      <c r="C748" s="66"/>
      <c r="D748" s="24"/>
      <c r="E748" s="25"/>
      <c r="F748" s="25"/>
      <c r="G748" s="25"/>
      <c r="H748" s="25"/>
      <c r="I748" s="25"/>
      <c r="J748" s="24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  <c r="AA748" s="25"/>
      <c r="AB748" s="25"/>
    </row>
    <row r="749">
      <c r="A749" s="24"/>
      <c r="B749" s="64"/>
      <c r="C749" s="66"/>
      <c r="D749" s="24"/>
      <c r="E749" s="25"/>
      <c r="F749" s="25"/>
      <c r="G749" s="25"/>
      <c r="H749" s="25"/>
      <c r="I749" s="25"/>
      <c r="J749" s="24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  <c r="AA749" s="25"/>
      <c r="AB749" s="25"/>
    </row>
    <row r="750">
      <c r="A750" s="24"/>
      <c r="B750" s="64"/>
      <c r="C750" s="66"/>
      <c r="D750" s="24"/>
      <c r="E750" s="25"/>
      <c r="F750" s="25"/>
      <c r="G750" s="25"/>
      <c r="H750" s="25"/>
      <c r="I750" s="25"/>
      <c r="J750" s="24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  <c r="AA750" s="25"/>
      <c r="AB750" s="25"/>
    </row>
    <row r="751">
      <c r="A751" s="24"/>
      <c r="B751" s="64"/>
      <c r="C751" s="66"/>
      <c r="D751" s="24"/>
      <c r="E751" s="25"/>
      <c r="F751" s="25"/>
      <c r="G751" s="25"/>
      <c r="H751" s="25"/>
      <c r="I751" s="25"/>
      <c r="J751" s="24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  <c r="AA751" s="25"/>
      <c r="AB751" s="25"/>
    </row>
    <row r="752">
      <c r="A752" s="24"/>
      <c r="B752" s="64"/>
      <c r="C752" s="66"/>
      <c r="D752" s="24"/>
      <c r="E752" s="25"/>
      <c r="F752" s="25"/>
      <c r="G752" s="25"/>
      <c r="H752" s="25"/>
      <c r="I752" s="25"/>
      <c r="J752" s="24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  <c r="AA752" s="25"/>
      <c r="AB752" s="25"/>
    </row>
    <row r="753">
      <c r="A753" s="24"/>
      <c r="B753" s="64"/>
      <c r="C753" s="66"/>
      <c r="D753" s="24"/>
      <c r="E753" s="25"/>
      <c r="F753" s="25"/>
      <c r="G753" s="25"/>
      <c r="H753" s="25"/>
      <c r="I753" s="25"/>
      <c r="J753" s="24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  <c r="AA753" s="25"/>
      <c r="AB753" s="25"/>
    </row>
    <row r="754">
      <c r="A754" s="24"/>
      <c r="B754" s="64"/>
      <c r="C754" s="66"/>
      <c r="D754" s="24"/>
      <c r="E754" s="25"/>
      <c r="F754" s="25"/>
      <c r="G754" s="25"/>
      <c r="H754" s="25"/>
      <c r="I754" s="25"/>
      <c r="J754" s="24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  <c r="AA754" s="25"/>
      <c r="AB754" s="25"/>
    </row>
    <row r="755">
      <c r="A755" s="24"/>
      <c r="B755" s="64"/>
      <c r="C755" s="66"/>
      <c r="D755" s="24"/>
      <c r="E755" s="25"/>
      <c r="F755" s="25"/>
      <c r="G755" s="25"/>
      <c r="H755" s="25"/>
      <c r="I755" s="25"/>
      <c r="J755" s="24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  <c r="AA755" s="25"/>
      <c r="AB755" s="25"/>
    </row>
    <row r="756">
      <c r="A756" s="24"/>
      <c r="B756" s="64"/>
      <c r="C756" s="66"/>
      <c r="D756" s="24"/>
      <c r="E756" s="25"/>
      <c r="F756" s="25"/>
      <c r="G756" s="25"/>
      <c r="H756" s="25"/>
      <c r="I756" s="25"/>
      <c r="J756" s="24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  <c r="AA756" s="25"/>
      <c r="AB756" s="25"/>
    </row>
    <row r="757">
      <c r="A757" s="24"/>
      <c r="B757" s="64"/>
      <c r="C757" s="66"/>
      <c r="D757" s="24"/>
      <c r="E757" s="25"/>
      <c r="F757" s="25"/>
      <c r="G757" s="25"/>
      <c r="H757" s="25"/>
      <c r="I757" s="25"/>
      <c r="J757" s="24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  <c r="AA757" s="25"/>
      <c r="AB757" s="25"/>
    </row>
    <row r="758">
      <c r="A758" s="24"/>
      <c r="B758" s="64"/>
      <c r="C758" s="66"/>
      <c r="D758" s="24"/>
      <c r="E758" s="25"/>
      <c r="F758" s="25"/>
      <c r="G758" s="25"/>
      <c r="H758" s="25"/>
      <c r="I758" s="25"/>
      <c r="J758" s="24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  <c r="AA758" s="25"/>
      <c r="AB758" s="25"/>
    </row>
    <row r="759">
      <c r="A759" s="24"/>
      <c r="B759" s="64"/>
      <c r="C759" s="66"/>
      <c r="D759" s="24"/>
      <c r="E759" s="25"/>
      <c r="F759" s="25"/>
      <c r="G759" s="25"/>
      <c r="H759" s="25"/>
      <c r="I759" s="25"/>
      <c r="J759" s="24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  <c r="AA759" s="25"/>
      <c r="AB759" s="25"/>
    </row>
    <row r="760">
      <c r="A760" s="24"/>
      <c r="B760" s="64"/>
      <c r="C760" s="66"/>
      <c r="D760" s="24"/>
      <c r="E760" s="25"/>
      <c r="F760" s="25"/>
      <c r="G760" s="25"/>
      <c r="H760" s="25"/>
      <c r="I760" s="25"/>
      <c r="J760" s="24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  <c r="AA760" s="25"/>
      <c r="AB760" s="25"/>
    </row>
    <row r="761">
      <c r="A761" s="24"/>
      <c r="B761" s="64"/>
      <c r="C761" s="66"/>
      <c r="D761" s="24"/>
      <c r="E761" s="25"/>
      <c r="F761" s="25"/>
      <c r="G761" s="25"/>
      <c r="H761" s="25"/>
      <c r="I761" s="25"/>
      <c r="J761" s="24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  <c r="AA761" s="25"/>
      <c r="AB761" s="25"/>
    </row>
    <row r="762">
      <c r="A762" s="24"/>
      <c r="B762" s="64"/>
      <c r="C762" s="66"/>
      <c r="D762" s="24"/>
      <c r="E762" s="25"/>
      <c r="F762" s="25"/>
      <c r="G762" s="25"/>
      <c r="H762" s="25"/>
      <c r="I762" s="25"/>
      <c r="J762" s="24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  <c r="AA762" s="25"/>
      <c r="AB762" s="25"/>
    </row>
    <row r="763">
      <c r="A763" s="24"/>
      <c r="B763" s="64"/>
      <c r="C763" s="66"/>
      <c r="D763" s="24"/>
      <c r="E763" s="25"/>
      <c r="F763" s="25"/>
      <c r="G763" s="25"/>
      <c r="H763" s="25"/>
      <c r="I763" s="25"/>
      <c r="J763" s="24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  <c r="AA763" s="25"/>
      <c r="AB763" s="25"/>
    </row>
    <row r="764">
      <c r="A764" s="24"/>
      <c r="B764" s="64"/>
      <c r="C764" s="66"/>
      <c r="D764" s="24"/>
      <c r="E764" s="25"/>
      <c r="F764" s="25"/>
      <c r="G764" s="25"/>
      <c r="H764" s="25"/>
      <c r="I764" s="25"/>
      <c r="J764" s="24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  <c r="AA764" s="25"/>
      <c r="AB764" s="25"/>
    </row>
    <row r="765">
      <c r="A765" s="24"/>
      <c r="B765" s="64"/>
      <c r="C765" s="66"/>
      <c r="D765" s="24"/>
      <c r="E765" s="25"/>
      <c r="F765" s="25"/>
      <c r="G765" s="25"/>
      <c r="H765" s="25"/>
      <c r="I765" s="25"/>
      <c r="J765" s="24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  <c r="AA765" s="25"/>
      <c r="AB765" s="25"/>
    </row>
    <row r="766">
      <c r="A766" s="24"/>
      <c r="B766" s="64"/>
      <c r="C766" s="66"/>
      <c r="D766" s="24"/>
      <c r="E766" s="25"/>
      <c r="F766" s="25"/>
      <c r="G766" s="25"/>
      <c r="H766" s="25"/>
      <c r="I766" s="25"/>
      <c r="J766" s="24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  <c r="AA766" s="25"/>
      <c r="AB766" s="25"/>
    </row>
    <row r="767">
      <c r="A767" s="24"/>
      <c r="B767" s="64"/>
      <c r="C767" s="66"/>
      <c r="D767" s="24"/>
      <c r="E767" s="25"/>
      <c r="F767" s="25"/>
      <c r="G767" s="25"/>
      <c r="H767" s="25"/>
      <c r="I767" s="25"/>
      <c r="J767" s="24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  <c r="AA767" s="25"/>
      <c r="AB767" s="25"/>
    </row>
    <row r="768">
      <c r="A768" s="24"/>
      <c r="B768" s="64"/>
      <c r="C768" s="66"/>
      <c r="D768" s="24"/>
      <c r="E768" s="25"/>
      <c r="F768" s="25"/>
      <c r="G768" s="25"/>
      <c r="H768" s="25"/>
      <c r="I768" s="25"/>
      <c r="J768" s="24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  <c r="AA768" s="25"/>
      <c r="AB768" s="25"/>
    </row>
    <row r="769">
      <c r="A769" s="24"/>
      <c r="B769" s="64"/>
      <c r="C769" s="66"/>
      <c r="D769" s="24"/>
      <c r="E769" s="25"/>
      <c r="F769" s="25"/>
      <c r="G769" s="25"/>
      <c r="H769" s="25"/>
      <c r="I769" s="25"/>
      <c r="J769" s="24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  <c r="AA769" s="25"/>
      <c r="AB769" s="25"/>
    </row>
    <row r="770">
      <c r="A770" s="24"/>
      <c r="B770" s="64"/>
      <c r="C770" s="66"/>
      <c r="D770" s="24"/>
      <c r="E770" s="25"/>
      <c r="F770" s="25"/>
      <c r="G770" s="25"/>
      <c r="H770" s="25"/>
      <c r="I770" s="25"/>
      <c r="J770" s="24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  <c r="AA770" s="25"/>
      <c r="AB770" s="25"/>
    </row>
    <row r="771">
      <c r="A771" s="24"/>
      <c r="B771" s="64"/>
      <c r="C771" s="66"/>
      <c r="D771" s="24"/>
      <c r="E771" s="25"/>
      <c r="F771" s="25"/>
      <c r="G771" s="25"/>
      <c r="H771" s="25"/>
      <c r="I771" s="25"/>
      <c r="J771" s="24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  <c r="AA771" s="25"/>
      <c r="AB771" s="25"/>
    </row>
    <row r="772">
      <c r="A772" s="24"/>
      <c r="B772" s="64"/>
      <c r="C772" s="66"/>
      <c r="D772" s="24"/>
      <c r="E772" s="25"/>
      <c r="F772" s="25"/>
      <c r="G772" s="25"/>
      <c r="H772" s="25"/>
      <c r="I772" s="25"/>
      <c r="J772" s="24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  <c r="AA772" s="25"/>
      <c r="AB772" s="25"/>
    </row>
    <row r="773">
      <c r="A773" s="24"/>
      <c r="B773" s="64"/>
      <c r="C773" s="66"/>
      <c r="D773" s="24"/>
      <c r="E773" s="25"/>
      <c r="F773" s="25"/>
      <c r="G773" s="25"/>
      <c r="H773" s="25"/>
      <c r="I773" s="25"/>
      <c r="J773" s="24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  <c r="AA773" s="25"/>
      <c r="AB773" s="25"/>
    </row>
    <row r="774">
      <c r="A774" s="24"/>
      <c r="B774" s="64"/>
      <c r="C774" s="66"/>
      <c r="D774" s="24"/>
      <c r="E774" s="25"/>
      <c r="F774" s="25"/>
      <c r="G774" s="25"/>
      <c r="H774" s="25"/>
      <c r="I774" s="25"/>
      <c r="J774" s="24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  <c r="AA774" s="25"/>
      <c r="AB774" s="25"/>
    </row>
    <row r="775">
      <c r="A775" s="24"/>
      <c r="B775" s="64"/>
      <c r="C775" s="66"/>
      <c r="D775" s="24"/>
      <c r="E775" s="25"/>
      <c r="F775" s="25"/>
      <c r="G775" s="25"/>
      <c r="H775" s="25"/>
      <c r="I775" s="25"/>
      <c r="J775" s="24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  <c r="AA775" s="25"/>
      <c r="AB775" s="25"/>
    </row>
    <row r="776">
      <c r="A776" s="24"/>
      <c r="B776" s="64"/>
      <c r="C776" s="66"/>
      <c r="D776" s="24"/>
      <c r="E776" s="25"/>
      <c r="F776" s="25"/>
      <c r="G776" s="25"/>
      <c r="H776" s="25"/>
      <c r="I776" s="25"/>
      <c r="J776" s="24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  <c r="AA776" s="25"/>
      <c r="AB776" s="25"/>
    </row>
    <row r="777">
      <c r="A777" s="24"/>
      <c r="B777" s="64"/>
      <c r="C777" s="66"/>
      <c r="D777" s="24"/>
      <c r="E777" s="25"/>
      <c r="F777" s="25"/>
      <c r="G777" s="25"/>
      <c r="H777" s="25"/>
      <c r="I777" s="25"/>
      <c r="J777" s="24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  <c r="AA777" s="25"/>
      <c r="AB777" s="25"/>
    </row>
    <row r="778">
      <c r="A778" s="24"/>
      <c r="B778" s="64"/>
      <c r="C778" s="66"/>
      <c r="D778" s="24"/>
      <c r="E778" s="25"/>
      <c r="F778" s="25"/>
      <c r="G778" s="25"/>
      <c r="H778" s="25"/>
      <c r="I778" s="25"/>
      <c r="J778" s="24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  <c r="AA778" s="25"/>
      <c r="AB778" s="25"/>
    </row>
    <row r="779">
      <c r="A779" s="24"/>
      <c r="B779" s="64"/>
      <c r="C779" s="66"/>
      <c r="D779" s="24"/>
      <c r="E779" s="25"/>
      <c r="F779" s="25"/>
      <c r="G779" s="25"/>
      <c r="H779" s="25"/>
      <c r="I779" s="25"/>
      <c r="J779" s="24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  <c r="AA779" s="25"/>
      <c r="AB779" s="25"/>
    </row>
    <row r="780">
      <c r="A780" s="24"/>
      <c r="B780" s="64"/>
      <c r="C780" s="66"/>
      <c r="D780" s="24"/>
      <c r="E780" s="25"/>
      <c r="F780" s="25"/>
      <c r="G780" s="25"/>
      <c r="H780" s="25"/>
      <c r="I780" s="25"/>
      <c r="J780" s="24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  <c r="AA780" s="25"/>
      <c r="AB780" s="25"/>
    </row>
    <row r="781">
      <c r="A781" s="24"/>
      <c r="B781" s="64"/>
      <c r="C781" s="66"/>
      <c r="D781" s="24"/>
      <c r="E781" s="25"/>
      <c r="F781" s="25"/>
      <c r="G781" s="25"/>
      <c r="H781" s="25"/>
      <c r="I781" s="25"/>
      <c r="J781" s="24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  <c r="AA781" s="25"/>
      <c r="AB781" s="25"/>
    </row>
    <row r="782">
      <c r="A782" s="24"/>
      <c r="B782" s="64"/>
      <c r="C782" s="66"/>
      <c r="D782" s="24"/>
      <c r="E782" s="25"/>
      <c r="F782" s="25"/>
      <c r="G782" s="25"/>
      <c r="H782" s="25"/>
      <c r="I782" s="25"/>
      <c r="J782" s="24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  <c r="AA782" s="25"/>
      <c r="AB782" s="25"/>
    </row>
    <row r="783">
      <c r="A783" s="24"/>
      <c r="B783" s="64"/>
      <c r="C783" s="66"/>
      <c r="D783" s="24"/>
      <c r="E783" s="25"/>
      <c r="F783" s="25"/>
      <c r="G783" s="25"/>
      <c r="H783" s="25"/>
      <c r="I783" s="25"/>
      <c r="J783" s="24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  <c r="AA783" s="25"/>
      <c r="AB783" s="25"/>
    </row>
    <row r="784">
      <c r="A784" s="24"/>
      <c r="B784" s="64"/>
      <c r="C784" s="66"/>
      <c r="D784" s="24"/>
      <c r="E784" s="25"/>
      <c r="F784" s="25"/>
      <c r="G784" s="25"/>
      <c r="H784" s="25"/>
      <c r="I784" s="25"/>
      <c r="J784" s="24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  <c r="AA784" s="25"/>
      <c r="AB784" s="25"/>
    </row>
    <row r="785">
      <c r="A785" s="24"/>
      <c r="B785" s="64"/>
      <c r="C785" s="66"/>
      <c r="D785" s="24"/>
      <c r="E785" s="25"/>
      <c r="F785" s="25"/>
      <c r="G785" s="25"/>
      <c r="H785" s="25"/>
      <c r="I785" s="25"/>
      <c r="J785" s="24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  <c r="AA785" s="25"/>
      <c r="AB785" s="25"/>
    </row>
    <row r="786">
      <c r="A786" s="24"/>
      <c r="B786" s="64"/>
      <c r="C786" s="66"/>
      <c r="D786" s="24"/>
      <c r="E786" s="25"/>
      <c r="F786" s="25"/>
      <c r="G786" s="25"/>
      <c r="H786" s="25"/>
      <c r="I786" s="25"/>
      <c r="J786" s="24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  <c r="AA786" s="25"/>
      <c r="AB786" s="25"/>
    </row>
    <row r="787">
      <c r="A787" s="24"/>
      <c r="B787" s="64"/>
      <c r="C787" s="66"/>
      <c r="D787" s="24"/>
      <c r="E787" s="25"/>
      <c r="F787" s="25"/>
      <c r="G787" s="25"/>
      <c r="H787" s="25"/>
      <c r="I787" s="25"/>
      <c r="J787" s="24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  <c r="AA787" s="25"/>
      <c r="AB787" s="25"/>
    </row>
    <row r="788">
      <c r="A788" s="24"/>
      <c r="B788" s="64"/>
      <c r="C788" s="66"/>
      <c r="D788" s="24"/>
      <c r="E788" s="25"/>
      <c r="F788" s="25"/>
      <c r="G788" s="25"/>
      <c r="H788" s="25"/>
      <c r="I788" s="25"/>
      <c r="J788" s="24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  <c r="AA788" s="25"/>
      <c r="AB788" s="25"/>
    </row>
    <row r="789">
      <c r="A789" s="24"/>
      <c r="B789" s="64"/>
      <c r="C789" s="66"/>
      <c r="D789" s="24"/>
      <c r="E789" s="25"/>
      <c r="F789" s="25"/>
      <c r="G789" s="25"/>
      <c r="H789" s="25"/>
      <c r="I789" s="25"/>
      <c r="J789" s="24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  <c r="AA789" s="25"/>
      <c r="AB789" s="25"/>
    </row>
    <row r="790">
      <c r="A790" s="24"/>
      <c r="B790" s="64"/>
      <c r="C790" s="66"/>
      <c r="D790" s="24"/>
      <c r="E790" s="25"/>
      <c r="F790" s="25"/>
      <c r="G790" s="25"/>
      <c r="H790" s="25"/>
      <c r="I790" s="25"/>
      <c r="J790" s="24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  <c r="AA790" s="25"/>
      <c r="AB790" s="25"/>
    </row>
    <row r="791">
      <c r="A791" s="24"/>
      <c r="B791" s="64"/>
      <c r="C791" s="66"/>
      <c r="D791" s="24"/>
      <c r="E791" s="25"/>
      <c r="F791" s="25"/>
      <c r="G791" s="25"/>
      <c r="H791" s="25"/>
      <c r="I791" s="25"/>
      <c r="J791" s="24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  <c r="AA791" s="25"/>
      <c r="AB791" s="25"/>
    </row>
    <row r="792">
      <c r="A792" s="24"/>
      <c r="B792" s="64"/>
      <c r="C792" s="66"/>
      <c r="D792" s="24"/>
      <c r="E792" s="25"/>
      <c r="F792" s="25"/>
      <c r="G792" s="25"/>
      <c r="H792" s="25"/>
      <c r="I792" s="25"/>
      <c r="J792" s="24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  <c r="AA792" s="25"/>
      <c r="AB792" s="25"/>
    </row>
    <row r="793">
      <c r="A793" s="24"/>
      <c r="B793" s="64"/>
      <c r="C793" s="66"/>
      <c r="D793" s="24"/>
      <c r="E793" s="25"/>
      <c r="F793" s="25"/>
      <c r="G793" s="25"/>
      <c r="H793" s="25"/>
      <c r="I793" s="25"/>
      <c r="J793" s="24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  <c r="AA793" s="25"/>
      <c r="AB793" s="25"/>
    </row>
    <row r="794">
      <c r="A794" s="24"/>
      <c r="B794" s="64"/>
      <c r="C794" s="66"/>
      <c r="D794" s="24"/>
      <c r="E794" s="25"/>
      <c r="F794" s="25"/>
      <c r="G794" s="25"/>
      <c r="H794" s="25"/>
      <c r="I794" s="25"/>
      <c r="J794" s="24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  <c r="AA794" s="25"/>
      <c r="AB794" s="25"/>
    </row>
    <row r="795">
      <c r="A795" s="24"/>
      <c r="B795" s="64"/>
      <c r="C795" s="66"/>
      <c r="D795" s="24"/>
      <c r="E795" s="25"/>
      <c r="F795" s="25"/>
      <c r="G795" s="25"/>
      <c r="H795" s="25"/>
      <c r="I795" s="25"/>
      <c r="J795" s="24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  <c r="AA795" s="25"/>
      <c r="AB795" s="25"/>
    </row>
    <row r="796">
      <c r="A796" s="24"/>
      <c r="B796" s="64"/>
      <c r="C796" s="66"/>
      <c r="D796" s="24"/>
      <c r="E796" s="25"/>
      <c r="F796" s="25"/>
      <c r="G796" s="25"/>
      <c r="H796" s="25"/>
      <c r="I796" s="25"/>
      <c r="J796" s="24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  <c r="AA796" s="25"/>
      <c r="AB796" s="25"/>
    </row>
    <row r="797">
      <c r="A797" s="24"/>
      <c r="B797" s="64"/>
      <c r="C797" s="66"/>
      <c r="D797" s="24"/>
      <c r="E797" s="25"/>
      <c r="F797" s="25"/>
      <c r="G797" s="25"/>
      <c r="H797" s="25"/>
      <c r="I797" s="25"/>
      <c r="J797" s="24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  <c r="AA797" s="25"/>
      <c r="AB797" s="25"/>
    </row>
    <row r="798">
      <c r="A798" s="24"/>
      <c r="B798" s="64"/>
      <c r="C798" s="66"/>
      <c r="D798" s="24"/>
      <c r="E798" s="25"/>
      <c r="F798" s="25"/>
      <c r="G798" s="25"/>
      <c r="H798" s="25"/>
      <c r="I798" s="25"/>
      <c r="J798" s="24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  <c r="AA798" s="25"/>
      <c r="AB798" s="25"/>
    </row>
    <row r="799">
      <c r="A799" s="24"/>
      <c r="B799" s="64"/>
      <c r="C799" s="66"/>
      <c r="D799" s="24"/>
      <c r="E799" s="25"/>
      <c r="F799" s="25"/>
      <c r="G799" s="25"/>
      <c r="H799" s="25"/>
      <c r="I799" s="25"/>
      <c r="J799" s="24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  <c r="AA799" s="25"/>
      <c r="AB799" s="25"/>
    </row>
    <row r="800">
      <c r="A800" s="24"/>
      <c r="B800" s="64"/>
      <c r="C800" s="66"/>
      <c r="D800" s="24"/>
      <c r="E800" s="25"/>
      <c r="F800" s="25"/>
      <c r="G800" s="25"/>
      <c r="H800" s="25"/>
      <c r="I800" s="25"/>
      <c r="J800" s="24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  <c r="AA800" s="25"/>
      <c r="AB800" s="25"/>
    </row>
    <row r="801">
      <c r="A801" s="24"/>
      <c r="B801" s="64"/>
      <c r="C801" s="66"/>
      <c r="D801" s="24"/>
      <c r="E801" s="25"/>
      <c r="F801" s="25"/>
      <c r="G801" s="25"/>
      <c r="H801" s="25"/>
      <c r="I801" s="25"/>
      <c r="J801" s="24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  <c r="AA801" s="25"/>
      <c r="AB801" s="25"/>
    </row>
    <row r="802">
      <c r="A802" s="24"/>
      <c r="B802" s="64"/>
      <c r="C802" s="66"/>
      <c r="D802" s="24"/>
      <c r="E802" s="25"/>
      <c r="F802" s="25"/>
      <c r="G802" s="25"/>
      <c r="H802" s="25"/>
      <c r="I802" s="25"/>
      <c r="J802" s="24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  <c r="AA802" s="25"/>
      <c r="AB802" s="25"/>
    </row>
    <row r="803">
      <c r="A803" s="24"/>
      <c r="B803" s="64"/>
      <c r="C803" s="66"/>
      <c r="D803" s="24"/>
      <c r="E803" s="25"/>
      <c r="F803" s="25"/>
      <c r="G803" s="25"/>
      <c r="H803" s="25"/>
      <c r="I803" s="25"/>
      <c r="J803" s="24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  <c r="AA803" s="25"/>
      <c r="AB803" s="25"/>
    </row>
    <row r="804">
      <c r="A804" s="24"/>
      <c r="B804" s="64"/>
      <c r="C804" s="66"/>
      <c r="D804" s="24"/>
      <c r="E804" s="25"/>
      <c r="F804" s="25"/>
      <c r="G804" s="25"/>
      <c r="H804" s="25"/>
      <c r="I804" s="25"/>
      <c r="J804" s="24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  <c r="AA804" s="25"/>
      <c r="AB804" s="25"/>
    </row>
    <row r="805">
      <c r="A805" s="24"/>
      <c r="B805" s="64"/>
      <c r="C805" s="66"/>
      <c r="D805" s="24"/>
      <c r="E805" s="25"/>
      <c r="F805" s="25"/>
      <c r="G805" s="25"/>
      <c r="H805" s="25"/>
      <c r="I805" s="25"/>
      <c r="J805" s="24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  <c r="AA805" s="25"/>
      <c r="AB805" s="25"/>
    </row>
    <row r="806">
      <c r="A806" s="24"/>
      <c r="B806" s="64"/>
      <c r="C806" s="66"/>
      <c r="D806" s="24"/>
      <c r="E806" s="25"/>
      <c r="F806" s="25"/>
      <c r="G806" s="25"/>
      <c r="H806" s="25"/>
      <c r="I806" s="25"/>
      <c r="J806" s="24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  <c r="AA806" s="25"/>
      <c r="AB806" s="25"/>
    </row>
    <row r="807">
      <c r="A807" s="24"/>
      <c r="B807" s="64"/>
      <c r="C807" s="66"/>
      <c r="D807" s="24"/>
      <c r="E807" s="25"/>
      <c r="F807" s="25"/>
      <c r="G807" s="25"/>
      <c r="H807" s="25"/>
      <c r="I807" s="25"/>
      <c r="J807" s="24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  <c r="AA807" s="25"/>
      <c r="AB807" s="25"/>
    </row>
    <row r="808">
      <c r="A808" s="24"/>
      <c r="B808" s="64"/>
      <c r="C808" s="66"/>
      <c r="D808" s="24"/>
      <c r="E808" s="25"/>
      <c r="F808" s="25"/>
      <c r="G808" s="25"/>
      <c r="H808" s="25"/>
      <c r="I808" s="25"/>
      <c r="J808" s="24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  <c r="AA808" s="25"/>
      <c r="AB808" s="25"/>
    </row>
    <row r="809">
      <c r="A809" s="24"/>
      <c r="B809" s="64"/>
      <c r="C809" s="66"/>
      <c r="D809" s="24"/>
      <c r="E809" s="25"/>
      <c r="F809" s="25"/>
      <c r="G809" s="25"/>
      <c r="H809" s="25"/>
      <c r="I809" s="25"/>
      <c r="J809" s="24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  <c r="AA809" s="25"/>
      <c r="AB809" s="25"/>
    </row>
    <row r="810">
      <c r="A810" s="24"/>
      <c r="B810" s="64"/>
      <c r="C810" s="66"/>
      <c r="D810" s="24"/>
      <c r="E810" s="25"/>
      <c r="F810" s="25"/>
      <c r="G810" s="25"/>
      <c r="H810" s="25"/>
      <c r="I810" s="25"/>
      <c r="J810" s="24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  <c r="AA810" s="25"/>
      <c r="AB810" s="25"/>
    </row>
    <row r="811">
      <c r="A811" s="24"/>
      <c r="B811" s="64"/>
      <c r="C811" s="66"/>
      <c r="D811" s="24"/>
      <c r="E811" s="25"/>
      <c r="F811" s="25"/>
      <c r="G811" s="25"/>
      <c r="H811" s="25"/>
      <c r="I811" s="25"/>
      <c r="J811" s="24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  <c r="AA811" s="25"/>
      <c r="AB811" s="25"/>
    </row>
    <row r="812">
      <c r="A812" s="24"/>
      <c r="B812" s="64"/>
      <c r="C812" s="66"/>
      <c r="D812" s="24"/>
      <c r="E812" s="25"/>
      <c r="F812" s="25"/>
      <c r="G812" s="25"/>
      <c r="H812" s="25"/>
      <c r="I812" s="25"/>
      <c r="J812" s="24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  <c r="AA812" s="25"/>
      <c r="AB812" s="25"/>
    </row>
    <row r="813">
      <c r="A813" s="24"/>
      <c r="B813" s="64"/>
      <c r="C813" s="66"/>
      <c r="D813" s="24"/>
      <c r="E813" s="25"/>
      <c r="F813" s="25"/>
      <c r="G813" s="25"/>
      <c r="H813" s="25"/>
      <c r="I813" s="25"/>
      <c r="J813" s="24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  <c r="AA813" s="25"/>
      <c r="AB813" s="25"/>
    </row>
    <row r="814">
      <c r="A814" s="24"/>
      <c r="B814" s="64"/>
      <c r="C814" s="66"/>
      <c r="D814" s="24"/>
      <c r="E814" s="25"/>
      <c r="F814" s="25"/>
      <c r="G814" s="25"/>
      <c r="H814" s="25"/>
      <c r="I814" s="25"/>
      <c r="J814" s="24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  <c r="AA814" s="25"/>
      <c r="AB814" s="25"/>
    </row>
    <row r="815">
      <c r="A815" s="24"/>
      <c r="B815" s="64"/>
      <c r="C815" s="66"/>
      <c r="D815" s="24"/>
      <c r="E815" s="25"/>
      <c r="F815" s="25"/>
      <c r="G815" s="25"/>
      <c r="H815" s="25"/>
      <c r="I815" s="25"/>
      <c r="J815" s="24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  <c r="AA815" s="25"/>
      <c r="AB815" s="25"/>
    </row>
    <row r="816">
      <c r="A816" s="24"/>
      <c r="B816" s="64"/>
      <c r="C816" s="66"/>
      <c r="D816" s="24"/>
      <c r="E816" s="25"/>
      <c r="F816" s="25"/>
      <c r="G816" s="25"/>
      <c r="H816" s="25"/>
      <c r="I816" s="25"/>
      <c r="J816" s="24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  <c r="AA816" s="25"/>
      <c r="AB816" s="25"/>
    </row>
    <row r="817">
      <c r="A817" s="24"/>
      <c r="B817" s="64"/>
      <c r="C817" s="66"/>
      <c r="D817" s="24"/>
      <c r="E817" s="25"/>
      <c r="F817" s="25"/>
      <c r="G817" s="25"/>
      <c r="H817" s="25"/>
      <c r="I817" s="25"/>
      <c r="J817" s="24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  <c r="AA817" s="25"/>
      <c r="AB817" s="25"/>
    </row>
    <row r="818">
      <c r="A818" s="24"/>
      <c r="B818" s="64"/>
      <c r="C818" s="66"/>
      <c r="D818" s="24"/>
      <c r="E818" s="25"/>
      <c r="F818" s="25"/>
      <c r="G818" s="25"/>
      <c r="H818" s="25"/>
      <c r="I818" s="25"/>
      <c r="J818" s="24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  <c r="AA818" s="25"/>
      <c r="AB818" s="25"/>
    </row>
    <row r="819">
      <c r="A819" s="24"/>
      <c r="B819" s="64"/>
      <c r="C819" s="66"/>
      <c r="D819" s="24"/>
      <c r="E819" s="25"/>
      <c r="F819" s="25"/>
      <c r="G819" s="25"/>
      <c r="H819" s="25"/>
      <c r="I819" s="25"/>
      <c r="J819" s="24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  <c r="AA819" s="25"/>
      <c r="AB819" s="25"/>
    </row>
    <row r="820">
      <c r="A820" s="24"/>
      <c r="B820" s="64"/>
      <c r="C820" s="66"/>
      <c r="D820" s="24"/>
      <c r="E820" s="25"/>
      <c r="F820" s="25"/>
      <c r="G820" s="25"/>
      <c r="H820" s="25"/>
      <c r="I820" s="25"/>
      <c r="J820" s="24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  <c r="AA820" s="25"/>
      <c r="AB820" s="25"/>
    </row>
    <row r="821">
      <c r="A821" s="24"/>
      <c r="B821" s="64"/>
      <c r="C821" s="66"/>
      <c r="D821" s="24"/>
      <c r="E821" s="25"/>
      <c r="F821" s="25"/>
      <c r="G821" s="25"/>
      <c r="H821" s="25"/>
      <c r="I821" s="25"/>
      <c r="J821" s="24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  <c r="AA821" s="25"/>
      <c r="AB821" s="25"/>
    </row>
    <row r="822">
      <c r="A822" s="24"/>
      <c r="B822" s="64"/>
      <c r="C822" s="66"/>
      <c r="D822" s="24"/>
      <c r="E822" s="25"/>
      <c r="F822" s="25"/>
      <c r="G822" s="25"/>
      <c r="H822" s="25"/>
      <c r="I822" s="25"/>
      <c r="J822" s="24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  <c r="AA822" s="25"/>
      <c r="AB822" s="25"/>
    </row>
    <row r="823">
      <c r="A823" s="24"/>
      <c r="B823" s="64"/>
      <c r="C823" s="66"/>
      <c r="D823" s="24"/>
      <c r="E823" s="25"/>
      <c r="F823" s="25"/>
      <c r="G823" s="25"/>
      <c r="H823" s="25"/>
      <c r="I823" s="25"/>
      <c r="J823" s="24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  <c r="AA823" s="25"/>
      <c r="AB823" s="25"/>
    </row>
    <row r="824">
      <c r="A824" s="24"/>
      <c r="B824" s="64"/>
      <c r="C824" s="66"/>
      <c r="D824" s="24"/>
      <c r="E824" s="25"/>
      <c r="F824" s="25"/>
      <c r="G824" s="25"/>
      <c r="H824" s="25"/>
      <c r="I824" s="25"/>
      <c r="J824" s="24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  <c r="AA824" s="25"/>
      <c r="AB824" s="25"/>
    </row>
    <row r="825">
      <c r="A825" s="24"/>
      <c r="B825" s="64"/>
      <c r="C825" s="66"/>
      <c r="D825" s="24"/>
      <c r="E825" s="25"/>
      <c r="F825" s="25"/>
      <c r="G825" s="25"/>
      <c r="H825" s="25"/>
      <c r="I825" s="25"/>
      <c r="J825" s="24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  <c r="AA825" s="25"/>
      <c r="AB825" s="25"/>
    </row>
    <row r="826">
      <c r="A826" s="24"/>
      <c r="B826" s="64"/>
      <c r="C826" s="66"/>
      <c r="D826" s="24"/>
      <c r="E826" s="25"/>
      <c r="F826" s="25"/>
      <c r="G826" s="25"/>
      <c r="H826" s="25"/>
      <c r="I826" s="25"/>
      <c r="J826" s="24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  <c r="AA826" s="25"/>
      <c r="AB826" s="25"/>
    </row>
    <row r="827">
      <c r="A827" s="24"/>
      <c r="B827" s="64"/>
      <c r="C827" s="66"/>
      <c r="D827" s="24"/>
      <c r="E827" s="25"/>
      <c r="F827" s="25"/>
      <c r="G827" s="25"/>
      <c r="H827" s="25"/>
      <c r="I827" s="25"/>
      <c r="J827" s="24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  <c r="AA827" s="25"/>
      <c r="AB827" s="25"/>
    </row>
    <row r="828">
      <c r="A828" s="24"/>
      <c r="B828" s="64"/>
      <c r="C828" s="66"/>
      <c r="D828" s="24"/>
      <c r="E828" s="25"/>
      <c r="F828" s="25"/>
      <c r="G828" s="25"/>
      <c r="H828" s="25"/>
      <c r="I828" s="25"/>
      <c r="J828" s="24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  <c r="AA828" s="25"/>
      <c r="AB828" s="25"/>
    </row>
    <row r="829">
      <c r="A829" s="24"/>
      <c r="B829" s="64"/>
      <c r="C829" s="66"/>
      <c r="D829" s="24"/>
      <c r="E829" s="25"/>
      <c r="F829" s="25"/>
      <c r="G829" s="25"/>
      <c r="H829" s="25"/>
      <c r="I829" s="25"/>
      <c r="J829" s="24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  <c r="AA829" s="25"/>
      <c r="AB829" s="25"/>
    </row>
    <row r="830">
      <c r="A830" s="24"/>
      <c r="B830" s="64"/>
      <c r="C830" s="66"/>
      <c r="D830" s="24"/>
      <c r="E830" s="25"/>
      <c r="F830" s="25"/>
      <c r="G830" s="25"/>
      <c r="H830" s="25"/>
      <c r="I830" s="25"/>
      <c r="J830" s="24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  <c r="AA830" s="25"/>
      <c r="AB830" s="25"/>
    </row>
    <row r="831">
      <c r="A831" s="24"/>
      <c r="B831" s="64"/>
      <c r="C831" s="66"/>
      <c r="D831" s="24"/>
      <c r="E831" s="25"/>
      <c r="F831" s="25"/>
      <c r="G831" s="25"/>
      <c r="H831" s="25"/>
      <c r="I831" s="25"/>
      <c r="J831" s="24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  <c r="AA831" s="25"/>
      <c r="AB831" s="25"/>
    </row>
    <row r="832">
      <c r="A832" s="24"/>
      <c r="B832" s="64"/>
      <c r="C832" s="66"/>
      <c r="D832" s="24"/>
      <c r="E832" s="25"/>
      <c r="F832" s="25"/>
      <c r="G832" s="25"/>
      <c r="H832" s="25"/>
      <c r="I832" s="25"/>
      <c r="J832" s="24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  <c r="AA832" s="25"/>
      <c r="AB832" s="25"/>
    </row>
    <row r="833">
      <c r="A833" s="24"/>
      <c r="B833" s="64"/>
      <c r="C833" s="66"/>
      <c r="D833" s="24"/>
      <c r="E833" s="25"/>
      <c r="F833" s="25"/>
      <c r="G833" s="25"/>
      <c r="H833" s="25"/>
      <c r="I833" s="25"/>
      <c r="J833" s="24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  <c r="AA833" s="25"/>
      <c r="AB833" s="25"/>
    </row>
    <row r="834">
      <c r="A834" s="24"/>
      <c r="B834" s="64"/>
      <c r="C834" s="66"/>
      <c r="D834" s="24"/>
      <c r="E834" s="25"/>
      <c r="F834" s="25"/>
      <c r="G834" s="25"/>
      <c r="H834" s="25"/>
      <c r="I834" s="25"/>
      <c r="J834" s="24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  <c r="AA834" s="25"/>
      <c r="AB834" s="25"/>
    </row>
    <row r="835">
      <c r="A835" s="24"/>
      <c r="B835" s="64"/>
      <c r="C835" s="66"/>
      <c r="D835" s="24"/>
      <c r="E835" s="25"/>
      <c r="F835" s="25"/>
      <c r="G835" s="25"/>
      <c r="H835" s="25"/>
      <c r="I835" s="25"/>
      <c r="J835" s="24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  <c r="AA835" s="25"/>
      <c r="AB835" s="25"/>
    </row>
    <row r="836">
      <c r="A836" s="24"/>
      <c r="B836" s="64"/>
      <c r="C836" s="66"/>
      <c r="D836" s="24"/>
      <c r="E836" s="25"/>
      <c r="F836" s="25"/>
      <c r="G836" s="25"/>
      <c r="H836" s="25"/>
      <c r="I836" s="25"/>
      <c r="J836" s="24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  <c r="AA836" s="25"/>
      <c r="AB836" s="25"/>
    </row>
    <row r="837">
      <c r="A837" s="24"/>
      <c r="B837" s="64"/>
      <c r="C837" s="66"/>
      <c r="D837" s="24"/>
      <c r="E837" s="25"/>
      <c r="F837" s="25"/>
      <c r="G837" s="25"/>
      <c r="H837" s="25"/>
      <c r="I837" s="25"/>
      <c r="J837" s="24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  <c r="AA837" s="25"/>
      <c r="AB837" s="25"/>
    </row>
    <row r="838">
      <c r="A838" s="24"/>
      <c r="B838" s="64"/>
      <c r="C838" s="66"/>
      <c r="D838" s="24"/>
      <c r="E838" s="25"/>
      <c r="F838" s="25"/>
      <c r="G838" s="25"/>
      <c r="H838" s="25"/>
      <c r="I838" s="25"/>
      <c r="J838" s="24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  <c r="AA838" s="25"/>
      <c r="AB838" s="25"/>
    </row>
    <row r="839">
      <c r="A839" s="24"/>
      <c r="B839" s="64"/>
      <c r="C839" s="66"/>
      <c r="D839" s="24"/>
      <c r="E839" s="25"/>
      <c r="F839" s="25"/>
      <c r="G839" s="25"/>
      <c r="H839" s="25"/>
      <c r="I839" s="25"/>
      <c r="J839" s="24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  <c r="AA839" s="25"/>
      <c r="AB839" s="25"/>
    </row>
    <row r="840">
      <c r="A840" s="24"/>
      <c r="B840" s="64"/>
      <c r="C840" s="66"/>
      <c r="D840" s="24"/>
      <c r="E840" s="25"/>
      <c r="F840" s="25"/>
      <c r="G840" s="25"/>
      <c r="H840" s="25"/>
      <c r="I840" s="25"/>
      <c r="J840" s="24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  <c r="AA840" s="25"/>
      <c r="AB840" s="25"/>
    </row>
    <row r="841">
      <c r="A841" s="24"/>
      <c r="B841" s="64"/>
      <c r="C841" s="66"/>
      <c r="D841" s="24"/>
      <c r="E841" s="25"/>
      <c r="F841" s="25"/>
      <c r="G841" s="25"/>
      <c r="H841" s="25"/>
      <c r="I841" s="25"/>
      <c r="J841" s="24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  <c r="AA841" s="25"/>
      <c r="AB841" s="25"/>
    </row>
    <row r="842">
      <c r="A842" s="24"/>
      <c r="B842" s="64"/>
      <c r="C842" s="66"/>
      <c r="D842" s="24"/>
      <c r="E842" s="25"/>
      <c r="F842" s="25"/>
      <c r="G842" s="25"/>
      <c r="H842" s="25"/>
      <c r="I842" s="25"/>
      <c r="J842" s="24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  <c r="AA842" s="25"/>
      <c r="AB842" s="25"/>
    </row>
    <row r="843">
      <c r="A843" s="24"/>
      <c r="B843" s="64"/>
      <c r="C843" s="66"/>
      <c r="D843" s="24"/>
      <c r="E843" s="25"/>
      <c r="F843" s="25"/>
      <c r="G843" s="25"/>
      <c r="H843" s="25"/>
      <c r="I843" s="25"/>
      <c r="J843" s="24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  <c r="AA843" s="25"/>
      <c r="AB843" s="25"/>
    </row>
    <row r="844">
      <c r="A844" s="24"/>
      <c r="B844" s="64"/>
      <c r="C844" s="66"/>
      <c r="D844" s="24"/>
      <c r="E844" s="25"/>
      <c r="F844" s="25"/>
      <c r="G844" s="25"/>
      <c r="H844" s="25"/>
      <c r="I844" s="25"/>
      <c r="J844" s="24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  <c r="AA844" s="25"/>
      <c r="AB844" s="25"/>
    </row>
    <row r="845">
      <c r="A845" s="24"/>
      <c r="B845" s="64"/>
      <c r="C845" s="66"/>
      <c r="D845" s="24"/>
      <c r="E845" s="25"/>
      <c r="F845" s="25"/>
      <c r="G845" s="25"/>
      <c r="H845" s="25"/>
      <c r="I845" s="25"/>
      <c r="J845" s="24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  <c r="AA845" s="25"/>
      <c r="AB845" s="25"/>
    </row>
    <row r="846">
      <c r="A846" s="24"/>
      <c r="B846" s="64"/>
      <c r="C846" s="66"/>
      <c r="D846" s="24"/>
      <c r="E846" s="25"/>
      <c r="F846" s="25"/>
      <c r="G846" s="25"/>
      <c r="H846" s="25"/>
      <c r="I846" s="25"/>
      <c r="J846" s="24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  <c r="AA846" s="25"/>
      <c r="AB846" s="25"/>
    </row>
    <row r="847">
      <c r="A847" s="24"/>
      <c r="B847" s="64"/>
      <c r="C847" s="66"/>
      <c r="D847" s="24"/>
      <c r="E847" s="25"/>
      <c r="F847" s="25"/>
      <c r="G847" s="25"/>
      <c r="H847" s="25"/>
      <c r="I847" s="25"/>
      <c r="J847" s="24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  <c r="AA847" s="25"/>
      <c r="AB847" s="25"/>
    </row>
    <row r="848">
      <c r="A848" s="24"/>
      <c r="B848" s="64"/>
      <c r="C848" s="66"/>
      <c r="D848" s="24"/>
      <c r="E848" s="25"/>
      <c r="F848" s="25"/>
      <c r="G848" s="25"/>
      <c r="H848" s="25"/>
      <c r="I848" s="25"/>
      <c r="J848" s="24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  <c r="AA848" s="25"/>
      <c r="AB848" s="25"/>
    </row>
    <row r="849">
      <c r="A849" s="24"/>
      <c r="B849" s="64"/>
      <c r="C849" s="66"/>
      <c r="D849" s="24"/>
      <c r="E849" s="25"/>
      <c r="F849" s="25"/>
      <c r="G849" s="25"/>
      <c r="H849" s="25"/>
      <c r="I849" s="25"/>
      <c r="J849" s="24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  <c r="AA849" s="25"/>
      <c r="AB849" s="25"/>
    </row>
    <row r="850">
      <c r="A850" s="24"/>
      <c r="B850" s="64"/>
      <c r="C850" s="66"/>
      <c r="D850" s="24"/>
      <c r="E850" s="25"/>
      <c r="F850" s="25"/>
      <c r="G850" s="25"/>
      <c r="H850" s="25"/>
      <c r="I850" s="25"/>
      <c r="J850" s="24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  <c r="AA850" s="25"/>
      <c r="AB850" s="25"/>
    </row>
    <row r="851">
      <c r="A851" s="24"/>
      <c r="B851" s="64"/>
      <c r="C851" s="66"/>
      <c r="D851" s="24"/>
      <c r="E851" s="25"/>
      <c r="F851" s="25"/>
      <c r="G851" s="25"/>
      <c r="H851" s="25"/>
      <c r="I851" s="25"/>
      <c r="J851" s="24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  <c r="AA851" s="25"/>
      <c r="AB851" s="25"/>
    </row>
    <row r="852">
      <c r="A852" s="24"/>
      <c r="B852" s="64"/>
      <c r="C852" s="66"/>
      <c r="D852" s="24"/>
      <c r="E852" s="25"/>
      <c r="F852" s="25"/>
      <c r="G852" s="25"/>
      <c r="H852" s="25"/>
      <c r="I852" s="25"/>
      <c r="J852" s="24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  <c r="AA852" s="25"/>
      <c r="AB852" s="25"/>
    </row>
    <row r="853">
      <c r="A853" s="24"/>
      <c r="B853" s="64"/>
      <c r="C853" s="66"/>
      <c r="D853" s="24"/>
      <c r="E853" s="25"/>
      <c r="F853" s="25"/>
      <c r="G853" s="25"/>
      <c r="H853" s="25"/>
      <c r="I853" s="25"/>
      <c r="J853" s="24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  <c r="AA853" s="25"/>
      <c r="AB853" s="25"/>
    </row>
    <row r="854">
      <c r="A854" s="24"/>
      <c r="B854" s="64"/>
      <c r="C854" s="66"/>
      <c r="D854" s="24"/>
      <c r="E854" s="25"/>
      <c r="F854" s="25"/>
      <c r="G854" s="25"/>
      <c r="H854" s="25"/>
      <c r="I854" s="25"/>
      <c r="J854" s="24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  <c r="AA854" s="25"/>
      <c r="AB854" s="25"/>
    </row>
    <row r="855">
      <c r="A855" s="24"/>
      <c r="B855" s="64"/>
      <c r="C855" s="66"/>
      <c r="D855" s="24"/>
      <c r="E855" s="25"/>
      <c r="F855" s="25"/>
      <c r="G855" s="25"/>
      <c r="H855" s="25"/>
      <c r="I855" s="25"/>
      <c r="J855" s="24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  <c r="AA855" s="25"/>
      <c r="AB855" s="25"/>
    </row>
    <row r="856">
      <c r="A856" s="24"/>
      <c r="B856" s="64"/>
      <c r="C856" s="66"/>
      <c r="D856" s="24"/>
      <c r="E856" s="25"/>
      <c r="F856" s="25"/>
      <c r="G856" s="25"/>
      <c r="H856" s="25"/>
      <c r="I856" s="25"/>
      <c r="J856" s="24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  <c r="AA856" s="25"/>
      <c r="AB856" s="25"/>
    </row>
    <row r="857">
      <c r="A857" s="24"/>
      <c r="B857" s="64"/>
      <c r="C857" s="66"/>
      <c r="D857" s="24"/>
      <c r="E857" s="25"/>
      <c r="F857" s="25"/>
      <c r="G857" s="25"/>
      <c r="H857" s="25"/>
      <c r="I857" s="25"/>
      <c r="J857" s="24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  <c r="AA857" s="25"/>
      <c r="AB857" s="25"/>
    </row>
    <row r="858">
      <c r="A858" s="24"/>
      <c r="B858" s="64"/>
      <c r="C858" s="66"/>
      <c r="D858" s="24"/>
      <c r="E858" s="25"/>
      <c r="F858" s="25"/>
      <c r="G858" s="25"/>
      <c r="H858" s="25"/>
      <c r="I858" s="25"/>
      <c r="J858" s="24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  <c r="AA858" s="25"/>
      <c r="AB858" s="25"/>
    </row>
    <row r="859">
      <c r="A859" s="24"/>
      <c r="B859" s="64"/>
      <c r="C859" s="66"/>
      <c r="D859" s="24"/>
      <c r="E859" s="25"/>
      <c r="F859" s="25"/>
      <c r="G859" s="25"/>
      <c r="H859" s="25"/>
      <c r="I859" s="25"/>
      <c r="J859" s="24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  <c r="AA859" s="25"/>
      <c r="AB859" s="25"/>
    </row>
    <row r="860">
      <c r="A860" s="24"/>
      <c r="B860" s="64"/>
      <c r="C860" s="66"/>
      <c r="D860" s="24"/>
      <c r="E860" s="25"/>
      <c r="F860" s="25"/>
      <c r="G860" s="25"/>
      <c r="H860" s="25"/>
      <c r="I860" s="25"/>
      <c r="J860" s="24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  <c r="AA860" s="25"/>
      <c r="AB860" s="25"/>
    </row>
    <row r="861">
      <c r="A861" s="24"/>
      <c r="B861" s="64"/>
      <c r="C861" s="66"/>
      <c r="D861" s="24"/>
      <c r="E861" s="25"/>
      <c r="F861" s="25"/>
      <c r="G861" s="25"/>
      <c r="H861" s="25"/>
      <c r="I861" s="25"/>
      <c r="J861" s="24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  <c r="AA861" s="25"/>
      <c r="AB861" s="25"/>
    </row>
    <row r="862">
      <c r="A862" s="24"/>
      <c r="B862" s="64"/>
      <c r="C862" s="66"/>
      <c r="D862" s="24"/>
      <c r="E862" s="25"/>
      <c r="F862" s="25"/>
      <c r="G862" s="25"/>
      <c r="H862" s="25"/>
      <c r="I862" s="25"/>
      <c r="J862" s="24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  <c r="AA862" s="25"/>
      <c r="AB862" s="25"/>
    </row>
    <row r="863">
      <c r="A863" s="24"/>
      <c r="B863" s="64"/>
      <c r="C863" s="66"/>
      <c r="D863" s="24"/>
      <c r="E863" s="25"/>
      <c r="F863" s="25"/>
      <c r="G863" s="25"/>
      <c r="H863" s="25"/>
      <c r="I863" s="25"/>
      <c r="J863" s="24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  <c r="AA863" s="25"/>
      <c r="AB863" s="25"/>
    </row>
    <row r="864">
      <c r="A864" s="24"/>
      <c r="B864" s="64"/>
      <c r="C864" s="66"/>
      <c r="D864" s="24"/>
      <c r="E864" s="25"/>
      <c r="F864" s="25"/>
      <c r="G864" s="25"/>
      <c r="H864" s="25"/>
      <c r="I864" s="25"/>
      <c r="J864" s="24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  <c r="AA864" s="25"/>
      <c r="AB864" s="25"/>
    </row>
    <row r="865">
      <c r="A865" s="24"/>
      <c r="B865" s="64"/>
      <c r="C865" s="66"/>
      <c r="D865" s="24"/>
      <c r="E865" s="25"/>
      <c r="F865" s="25"/>
      <c r="G865" s="25"/>
      <c r="H865" s="25"/>
      <c r="I865" s="25"/>
      <c r="J865" s="24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  <c r="AA865" s="25"/>
      <c r="AB865" s="25"/>
    </row>
    <row r="866">
      <c r="A866" s="24"/>
      <c r="B866" s="64"/>
      <c r="C866" s="66"/>
      <c r="D866" s="24"/>
      <c r="E866" s="25"/>
      <c r="F866" s="25"/>
      <c r="G866" s="25"/>
      <c r="H866" s="25"/>
      <c r="I866" s="25"/>
      <c r="J866" s="24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  <c r="AA866" s="25"/>
      <c r="AB866" s="25"/>
    </row>
    <row r="867">
      <c r="A867" s="24"/>
      <c r="B867" s="64"/>
      <c r="C867" s="66"/>
      <c r="D867" s="24"/>
      <c r="E867" s="25"/>
      <c r="F867" s="25"/>
      <c r="G867" s="25"/>
      <c r="H867" s="25"/>
      <c r="I867" s="25"/>
      <c r="J867" s="24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  <c r="AA867" s="25"/>
      <c r="AB867" s="25"/>
    </row>
    <row r="868">
      <c r="A868" s="24"/>
      <c r="B868" s="64"/>
      <c r="C868" s="66"/>
      <c r="D868" s="24"/>
      <c r="E868" s="25"/>
      <c r="F868" s="25"/>
      <c r="G868" s="25"/>
      <c r="H868" s="25"/>
      <c r="I868" s="25"/>
      <c r="J868" s="24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  <c r="AA868" s="25"/>
      <c r="AB868" s="25"/>
    </row>
    <row r="869">
      <c r="A869" s="24"/>
      <c r="B869" s="64"/>
      <c r="C869" s="66"/>
      <c r="D869" s="24"/>
      <c r="E869" s="25"/>
      <c r="F869" s="25"/>
      <c r="G869" s="25"/>
      <c r="H869" s="25"/>
      <c r="I869" s="25"/>
      <c r="J869" s="24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  <c r="AA869" s="25"/>
      <c r="AB869" s="25"/>
    </row>
    <row r="870">
      <c r="A870" s="24"/>
      <c r="B870" s="64"/>
      <c r="C870" s="66"/>
      <c r="D870" s="24"/>
      <c r="E870" s="25"/>
      <c r="F870" s="25"/>
      <c r="G870" s="25"/>
      <c r="H870" s="25"/>
      <c r="I870" s="25"/>
      <c r="J870" s="24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  <c r="AA870" s="25"/>
      <c r="AB870" s="25"/>
    </row>
    <row r="871">
      <c r="A871" s="24"/>
      <c r="B871" s="64"/>
      <c r="C871" s="66"/>
      <c r="D871" s="24"/>
      <c r="E871" s="25"/>
      <c r="F871" s="25"/>
      <c r="G871" s="25"/>
      <c r="H871" s="25"/>
      <c r="I871" s="25"/>
      <c r="J871" s="24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  <c r="AA871" s="25"/>
      <c r="AB871" s="25"/>
    </row>
    <row r="872">
      <c r="A872" s="24"/>
      <c r="B872" s="64"/>
      <c r="C872" s="66"/>
      <c r="D872" s="24"/>
      <c r="E872" s="25"/>
      <c r="F872" s="25"/>
      <c r="G872" s="25"/>
      <c r="H872" s="25"/>
      <c r="I872" s="25"/>
      <c r="J872" s="24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  <c r="AA872" s="25"/>
      <c r="AB872" s="25"/>
    </row>
    <row r="873">
      <c r="A873" s="24"/>
      <c r="B873" s="64"/>
      <c r="C873" s="66"/>
      <c r="D873" s="24"/>
      <c r="E873" s="25"/>
      <c r="F873" s="25"/>
      <c r="G873" s="25"/>
      <c r="H873" s="25"/>
      <c r="I873" s="25"/>
      <c r="J873" s="24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  <c r="AA873" s="25"/>
      <c r="AB873" s="25"/>
    </row>
    <row r="874">
      <c r="A874" s="24"/>
      <c r="B874" s="64"/>
      <c r="C874" s="66"/>
      <c r="D874" s="24"/>
      <c r="E874" s="25"/>
      <c r="F874" s="25"/>
      <c r="G874" s="25"/>
      <c r="H874" s="25"/>
      <c r="I874" s="25"/>
      <c r="J874" s="24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  <c r="AA874" s="25"/>
      <c r="AB874" s="25"/>
    </row>
    <row r="875">
      <c r="A875" s="24"/>
      <c r="B875" s="64"/>
      <c r="C875" s="66"/>
      <c r="D875" s="24"/>
      <c r="E875" s="25"/>
      <c r="F875" s="25"/>
      <c r="G875" s="25"/>
      <c r="H875" s="25"/>
      <c r="I875" s="25"/>
      <c r="J875" s="24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  <c r="AA875" s="25"/>
      <c r="AB875" s="25"/>
    </row>
    <row r="876">
      <c r="A876" s="24"/>
      <c r="B876" s="64"/>
      <c r="C876" s="66"/>
      <c r="D876" s="24"/>
      <c r="E876" s="25"/>
      <c r="F876" s="25"/>
      <c r="G876" s="25"/>
      <c r="H876" s="25"/>
      <c r="I876" s="25"/>
      <c r="J876" s="24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  <c r="AA876" s="25"/>
      <c r="AB876" s="25"/>
    </row>
    <row r="877">
      <c r="A877" s="24"/>
      <c r="B877" s="64"/>
      <c r="C877" s="66"/>
      <c r="D877" s="24"/>
      <c r="E877" s="25"/>
      <c r="F877" s="25"/>
      <c r="G877" s="25"/>
      <c r="H877" s="25"/>
      <c r="I877" s="25"/>
      <c r="J877" s="24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  <c r="AA877" s="25"/>
      <c r="AB877" s="25"/>
    </row>
    <row r="878">
      <c r="A878" s="24"/>
      <c r="B878" s="64"/>
      <c r="C878" s="66"/>
      <c r="D878" s="24"/>
      <c r="E878" s="25"/>
      <c r="F878" s="25"/>
      <c r="G878" s="25"/>
      <c r="H878" s="25"/>
      <c r="I878" s="25"/>
      <c r="J878" s="24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  <c r="AA878" s="25"/>
      <c r="AB878" s="25"/>
    </row>
    <row r="879">
      <c r="A879" s="24"/>
      <c r="B879" s="64"/>
      <c r="C879" s="66"/>
      <c r="D879" s="24"/>
      <c r="E879" s="25"/>
      <c r="F879" s="25"/>
      <c r="G879" s="25"/>
      <c r="H879" s="25"/>
      <c r="I879" s="25"/>
      <c r="J879" s="24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  <c r="AA879" s="25"/>
      <c r="AB879" s="25"/>
    </row>
    <row r="880">
      <c r="A880" s="24"/>
      <c r="B880" s="64"/>
      <c r="C880" s="66"/>
      <c r="D880" s="24"/>
      <c r="E880" s="25"/>
      <c r="F880" s="25"/>
      <c r="G880" s="25"/>
      <c r="H880" s="25"/>
      <c r="I880" s="25"/>
      <c r="J880" s="24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  <c r="AA880" s="25"/>
      <c r="AB880" s="25"/>
    </row>
    <row r="881">
      <c r="A881" s="24"/>
      <c r="B881" s="64"/>
      <c r="C881" s="66"/>
      <c r="D881" s="24"/>
      <c r="E881" s="25"/>
      <c r="F881" s="25"/>
      <c r="G881" s="25"/>
      <c r="H881" s="25"/>
      <c r="I881" s="25"/>
      <c r="J881" s="24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  <c r="AA881" s="25"/>
      <c r="AB881" s="25"/>
    </row>
    <row r="882">
      <c r="A882" s="24"/>
      <c r="B882" s="64"/>
      <c r="C882" s="66"/>
      <c r="D882" s="24"/>
      <c r="E882" s="25"/>
      <c r="F882" s="25"/>
      <c r="G882" s="25"/>
      <c r="H882" s="25"/>
      <c r="I882" s="25"/>
      <c r="J882" s="24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  <c r="AA882" s="25"/>
      <c r="AB882" s="25"/>
    </row>
    <row r="883">
      <c r="A883" s="24"/>
      <c r="B883" s="64"/>
      <c r="C883" s="66"/>
      <c r="D883" s="24"/>
      <c r="E883" s="25"/>
      <c r="F883" s="25"/>
      <c r="G883" s="25"/>
      <c r="H883" s="25"/>
      <c r="I883" s="25"/>
      <c r="J883" s="24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  <c r="AA883" s="25"/>
      <c r="AB883" s="25"/>
    </row>
    <row r="884">
      <c r="A884" s="24"/>
      <c r="B884" s="64"/>
      <c r="C884" s="66"/>
      <c r="D884" s="24"/>
      <c r="E884" s="25"/>
      <c r="F884" s="25"/>
      <c r="G884" s="25"/>
      <c r="H884" s="25"/>
      <c r="I884" s="25"/>
      <c r="J884" s="24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  <c r="AA884" s="25"/>
      <c r="AB884" s="25"/>
    </row>
    <row r="885">
      <c r="A885" s="24"/>
      <c r="B885" s="64"/>
      <c r="C885" s="66"/>
      <c r="D885" s="24"/>
      <c r="E885" s="25"/>
      <c r="F885" s="25"/>
      <c r="G885" s="25"/>
      <c r="H885" s="25"/>
      <c r="I885" s="25"/>
      <c r="J885" s="24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  <c r="AA885" s="25"/>
      <c r="AB885" s="25"/>
    </row>
    <row r="886">
      <c r="A886" s="24"/>
      <c r="B886" s="64"/>
      <c r="C886" s="66"/>
      <c r="D886" s="24"/>
      <c r="E886" s="25"/>
      <c r="F886" s="25"/>
      <c r="G886" s="25"/>
      <c r="H886" s="25"/>
      <c r="I886" s="25"/>
      <c r="J886" s="24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  <c r="AA886" s="25"/>
      <c r="AB886" s="25"/>
    </row>
    <row r="887">
      <c r="A887" s="24"/>
      <c r="B887" s="64"/>
      <c r="C887" s="66"/>
      <c r="D887" s="24"/>
      <c r="E887" s="25"/>
      <c r="F887" s="25"/>
      <c r="G887" s="25"/>
      <c r="H887" s="25"/>
      <c r="I887" s="25"/>
      <c r="J887" s="24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  <c r="AA887" s="25"/>
      <c r="AB887" s="25"/>
    </row>
    <row r="888">
      <c r="A888" s="24"/>
      <c r="B888" s="64"/>
      <c r="C888" s="66"/>
      <c r="D888" s="24"/>
      <c r="E888" s="25"/>
      <c r="F888" s="25"/>
      <c r="G888" s="25"/>
      <c r="H888" s="25"/>
      <c r="I888" s="25"/>
      <c r="J888" s="24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  <c r="AA888" s="25"/>
      <c r="AB888" s="25"/>
    </row>
    <row r="889">
      <c r="A889" s="24"/>
      <c r="B889" s="64"/>
      <c r="C889" s="66"/>
      <c r="D889" s="24"/>
      <c r="E889" s="25"/>
      <c r="F889" s="25"/>
      <c r="G889" s="25"/>
      <c r="H889" s="25"/>
      <c r="I889" s="25"/>
      <c r="J889" s="24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  <c r="AA889" s="25"/>
      <c r="AB889" s="25"/>
    </row>
    <row r="890">
      <c r="A890" s="24"/>
      <c r="B890" s="64"/>
      <c r="C890" s="66"/>
      <c r="D890" s="24"/>
      <c r="E890" s="25"/>
      <c r="F890" s="25"/>
      <c r="G890" s="25"/>
      <c r="H890" s="25"/>
      <c r="I890" s="25"/>
      <c r="J890" s="24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  <c r="AA890" s="25"/>
      <c r="AB890" s="25"/>
    </row>
    <row r="891">
      <c r="A891" s="24"/>
      <c r="B891" s="64"/>
      <c r="C891" s="66"/>
      <c r="D891" s="24"/>
      <c r="E891" s="25"/>
      <c r="F891" s="25"/>
      <c r="G891" s="25"/>
      <c r="H891" s="25"/>
      <c r="I891" s="25"/>
      <c r="J891" s="24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  <c r="AA891" s="25"/>
      <c r="AB891" s="25"/>
    </row>
    <row r="892">
      <c r="A892" s="24"/>
      <c r="B892" s="64"/>
      <c r="C892" s="66"/>
      <c r="D892" s="24"/>
      <c r="E892" s="25"/>
      <c r="F892" s="25"/>
      <c r="G892" s="25"/>
      <c r="H892" s="25"/>
      <c r="I892" s="25"/>
      <c r="J892" s="24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  <c r="AA892" s="25"/>
      <c r="AB892" s="25"/>
    </row>
    <row r="893">
      <c r="A893" s="24"/>
      <c r="B893" s="64"/>
      <c r="C893" s="66"/>
      <c r="D893" s="24"/>
      <c r="E893" s="25"/>
      <c r="F893" s="25"/>
      <c r="G893" s="25"/>
      <c r="H893" s="25"/>
      <c r="I893" s="25"/>
      <c r="J893" s="24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  <c r="AA893" s="25"/>
      <c r="AB893" s="25"/>
    </row>
    <row r="894">
      <c r="A894" s="24"/>
      <c r="B894" s="64"/>
      <c r="C894" s="66"/>
      <c r="D894" s="24"/>
      <c r="E894" s="25"/>
      <c r="F894" s="25"/>
      <c r="G894" s="25"/>
      <c r="H894" s="25"/>
      <c r="I894" s="25"/>
      <c r="J894" s="24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  <c r="AA894" s="25"/>
      <c r="AB894" s="25"/>
    </row>
    <row r="895">
      <c r="A895" s="24"/>
      <c r="B895" s="64"/>
      <c r="C895" s="66"/>
      <c r="D895" s="24"/>
      <c r="E895" s="25"/>
      <c r="F895" s="25"/>
      <c r="G895" s="25"/>
      <c r="H895" s="25"/>
      <c r="I895" s="25"/>
      <c r="J895" s="24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  <c r="AA895" s="25"/>
      <c r="AB895" s="25"/>
    </row>
    <row r="896">
      <c r="A896" s="24"/>
      <c r="B896" s="64"/>
      <c r="C896" s="66"/>
      <c r="D896" s="24"/>
      <c r="E896" s="25"/>
      <c r="F896" s="25"/>
      <c r="G896" s="25"/>
      <c r="H896" s="25"/>
      <c r="I896" s="25"/>
      <c r="J896" s="24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  <c r="AA896" s="25"/>
      <c r="AB896" s="25"/>
    </row>
    <row r="897">
      <c r="A897" s="24"/>
      <c r="B897" s="64"/>
      <c r="C897" s="66"/>
      <c r="D897" s="24"/>
      <c r="E897" s="25"/>
      <c r="F897" s="25"/>
      <c r="G897" s="25"/>
      <c r="H897" s="25"/>
      <c r="I897" s="25"/>
      <c r="J897" s="24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  <c r="AA897" s="25"/>
      <c r="AB897" s="25"/>
    </row>
    <row r="898">
      <c r="A898" s="24"/>
      <c r="B898" s="64"/>
      <c r="C898" s="66"/>
      <c r="D898" s="24"/>
      <c r="E898" s="25"/>
      <c r="F898" s="25"/>
      <c r="G898" s="25"/>
      <c r="H898" s="25"/>
      <c r="I898" s="25"/>
      <c r="J898" s="24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  <c r="AA898" s="25"/>
      <c r="AB898" s="25"/>
    </row>
    <row r="899">
      <c r="A899" s="24"/>
      <c r="B899" s="64"/>
      <c r="C899" s="66"/>
      <c r="D899" s="24"/>
      <c r="E899" s="25"/>
      <c r="F899" s="25"/>
      <c r="G899" s="25"/>
      <c r="H899" s="25"/>
      <c r="I899" s="25"/>
      <c r="J899" s="24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  <c r="AA899" s="25"/>
      <c r="AB899" s="25"/>
    </row>
    <row r="900">
      <c r="A900" s="24"/>
      <c r="B900" s="64"/>
      <c r="C900" s="66"/>
      <c r="D900" s="24"/>
      <c r="E900" s="25"/>
      <c r="F900" s="25"/>
      <c r="G900" s="25"/>
      <c r="H900" s="25"/>
      <c r="I900" s="25"/>
      <c r="J900" s="24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  <c r="AA900" s="25"/>
      <c r="AB900" s="25"/>
    </row>
    <row r="901">
      <c r="A901" s="24"/>
      <c r="B901" s="64"/>
      <c r="C901" s="66"/>
      <c r="D901" s="24"/>
      <c r="E901" s="25"/>
      <c r="F901" s="25"/>
      <c r="G901" s="25"/>
      <c r="H901" s="25"/>
      <c r="I901" s="25"/>
      <c r="J901" s="24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  <c r="AA901" s="25"/>
      <c r="AB901" s="25"/>
    </row>
    <row r="902">
      <c r="A902" s="24"/>
      <c r="B902" s="64"/>
      <c r="C902" s="66"/>
      <c r="D902" s="24"/>
      <c r="E902" s="25"/>
      <c r="F902" s="25"/>
      <c r="G902" s="25"/>
      <c r="H902" s="25"/>
      <c r="I902" s="25"/>
      <c r="J902" s="24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  <c r="AA902" s="25"/>
      <c r="AB902" s="25"/>
    </row>
    <row r="903">
      <c r="A903" s="24"/>
      <c r="B903" s="64"/>
      <c r="C903" s="66"/>
      <c r="D903" s="24"/>
      <c r="E903" s="25"/>
      <c r="F903" s="25"/>
      <c r="G903" s="25"/>
      <c r="H903" s="25"/>
      <c r="I903" s="25"/>
      <c r="J903" s="24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  <c r="AA903" s="25"/>
      <c r="AB903" s="25"/>
    </row>
    <row r="904">
      <c r="A904" s="24"/>
      <c r="B904" s="64"/>
      <c r="C904" s="66"/>
      <c r="D904" s="24"/>
      <c r="E904" s="25"/>
      <c r="F904" s="25"/>
      <c r="G904" s="25"/>
      <c r="H904" s="25"/>
      <c r="I904" s="25"/>
      <c r="J904" s="24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  <c r="AA904" s="25"/>
      <c r="AB904" s="25"/>
    </row>
    <row r="905">
      <c r="A905" s="24"/>
      <c r="B905" s="64"/>
      <c r="C905" s="66"/>
      <c r="D905" s="24"/>
      <c r="E905" s="25"/>
      <c r="F905" s="25"/>
      <c r="G905" s="25"/>
      <c r="H905" s="25"/>
      <c r="I905" s="25"/>
      <c r="J905" s="24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  <c r="AA905" s="25"/>
      <c r="AB905" s="25"/>
    </row>
    <row r="906">
      <c r="A906" s="24"/>
      <c r="B906" s="64"/>
      <c r="C906" s="66"/>
      <c r="D906" s="24"/>
      <c r="E906" s="25"/>
      <c r="F906" s="25"/>
      <c r="G906" s="25"/>
      <c r="H906" s="25"/>
      <c r="I906" s="25"/>
      <c r="J906" s="24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  <c r="AA906" s="25"/>
      <c r="AB906" s="25"/>
    </row>
    <row r="907">
      <c r="A907" s="24"/>
      <c r="B907" s="64"/>
      <c r="C907" s="66"/>
      <c r="D907" s="24"/>
      <c r="E907" s="25"/>
      <c r="F907" s="25"/>
      <c r="G907" s="25"/>
      <c r="H907" s="25"/>
      <c r="I907" s="25"/>
      <c r="J907" s="24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  <c r="AA907" s="25"/>
      <c r="AB907" s="25"/>
    </row>
    <row r="908">
      <c r="A908" s="24"/>
      <c r="B908" s="64"/>
      <c r="C908" s="66"/>
      <c r="D908" s="24"/>
      <c r="E908" s="25"/>
      <c r="F908" s="25"/>
      <c r="G908" s="25"/>
      <c r="H908" s="25"/>
      <c r="I908" s="25"/>
      <c r="J908" s="24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  <c r="AA908" s="25"/>
      <c r="AB908" s="25"/>
    </row>
    <row r="909">
      <c r="A909" s="24"/>
      <c r="B909" s="64"/>
      <c r="C909" s="66"/>
      <c r="D909" s="24"/>
      <c r="E909" s="25"/>
      <c r="F909" s="25"/>
      <c r="G909" s="25"/>
      <c r="H909" s="25"/>
      <c r="I909" s="25"/>
      <c r="J909" s="24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  <c r="AA909" s="25"/>
      <c r="AB909" s="25"/>
    </row>
    <row r="910">
      <c r="A910" s="24"/>
      <c r="B910" s="64"/>
      <c r="C910" s="66"/>
      <c r="D910" s="24"/>
      <c r="E910" s="25"/>
      <c r="F910" s="25"/>
      <c r="G910" s="25"/>
      <c r="H910" s="25"/>
      <c r="I910" s="25"/>
      <c r="J910" s="24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  <c r="AA910" s="25"/>
      <c r="AB910" s="25"/>
    </row>
    <row r="911">
      <c r="A911" s="24"/>
      <c r="B911" s="64"/>
      <c r="C911" s="66"/>
      <c r="D911" s="24"/>
      <c r="E911" s="25"/>
      <c r="F911" s="25"/>
      <c r="G911" s="25"/>
      <c r="H911" s="25"/>
      <c r="I911" s="25"/>
      <c r="J911" s="24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  <c r="AA911" s="25"/>
      <c r="AB911" s="25"/>
    </row>
    <row r="912">
      <c r="A912" s="24"/>
      <c r="B912" s="64"/>
      <c r="C912" s="66"/>
      <c r="D912" s="24"/>
      <c r="E912" s="25"/>
      <c r="F912" s="25"/>
      <c r="G912" s="25"/>
      <c r="H912" s="25"/>
      <c r="I912" s="25"/>
      <c r="J912" s="24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  <c r="AA912" s="25"/>
      <c r="AB912" s="25"/>
    </row>
    <row r="913">
      <c r="A913" s="24"/>
      <c r="B913" s="64"/>
      <c r="C913" s="66"/>
      <c r="D913" s="24"/>
      <c r="E913" s="25"/>
      <c r="F913" s="25"/>
      <c r="G913" s="25"/>
      <c r="H913" s="25"/>
      <c r="I913" s="25"/>
      <c r="J913" s="24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  <c r="AA913" s="25"/>
      <c r="AB913" s="25"/>
    </row>
    <row r="914">
      <c r="A914" s="24"/>
      <c r="B914" s="64"/>
      <c r="C914" s="66"/>
      <c r="D914" s="24"/>
      <c r="E914" s="25"/>
      <c r="F914" s="25"/>
      <c r="G914" s="25"/>
      <c r="H914" s="25"/>
      <c r="I914" s="25"/>
      <c r="J914" s="24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  <c r="AA914" s="25"/>
      <c r="AB914" s="25"/>
    </row>
    <row r="915">
      <c r="A915" s="24"/>
      <c r="B915" s="64"/>
      <c r="C915" s="66"/>
      <c r="D915" s="24"/>
      <c r="E915" s="25"/>
      <c r="F915" s="25"/>
      <c r="G915" s="25"/>
      <c r="H915" s="25"/>
      <c r="I915" s="25"/>
      <c r="J915" s="24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  <c r="AA915" s="25"/>
      <c r="AB915" s="25"/>
    </row>
    <row r="916">
      <c r="A916" s="24"/>
      <c r="B916" s="64"/>
      <c r="C916" s="66"/>
      <c r="D916" s="24"/>
      <c r="E916" s="25"/>
      <c r="F916" s="25"/>
      <c r="G916" s="25"/>
      <c r="H916" s="25"/>
      <c r="I916" s="25"/>
      <c r="J916" s="24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  <c r="AA916" s="25"/>
      <c r="AB916" s="25"/>
    </row>
    <row r="917">
      <c r="A917" s="24"/>
      <c r="B917" s="64"/>
      <c r="C917" s="66"/>
      <c r="D917" s="24"/>
      <c r="E917" s="25"/>
      <c r="F917" s="25"/>
      <c r="G917" s="25"/>
      <c r="H917" s="25"/>
      <c r="I917" s="25"/>
      <c r="J917" s="24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  <c r="AA917" s="25"/>
      <c r="AB917" s="25"/>
    </row>
    <row r="918">
      <c r="A918" s="24"/>
      <c r="B918" s="64"/>
      <c r="C918" s="66"/>
      <c r="D918" s="24"/>
      <c r="E918" s="25"/>
      <c r="F918" s="25"/>
      <c r="G918" s="25"/>
      <c r="H918" s="25"/>
      <c r="I918" s="25"/>
      <c r="J918" s="24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  <c r="AA918" s="25"/>
      <c r="AB918" s="25"/>
    </row>
    <row r="919">
      <c r="A919" s="24"/>
      <c r="B919" s="64"/>
      <c r="C919" s="66"/>
      <c r="D919" s="24"/>
      <c r="E919" s="25"/>
      <c r="F919" s="25"/>
      <c r="G919" s="25"/>
      <c r="H919" s="25"/>
      <c r="I919" s="25"/>
      <c r="J919" s="24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  <c r="AA919" s="25"/>
      <c r="AB919" s="25"/>
    </row>
    <row r="920">
      <c r="A920" s="24"/>
      <c r="B920" s="64"/>
      <c r="C920" s="66"/>
      <c r="D920" s="24"/>
      <c r="E920" s="25"/>
      <c r="F920" s="25"/>
      <c r="G920" s="25"/>
      <c r="H920" s="25"/>
      <c r="I920" s="25"/>
      <c r="J920" s="24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  <c r="AA920" s="25"/>
      <c r="AB920" s="25"/>
    </row>
    <row r="921">
      <c r="A921" s="24"/>
      <c r="B921" s="64"/>
      <c r="C921" s="66"/>
      <c r="D921" s="24"/>
      <c r="E921" s="25"/>
      <c r="F921" s="25"/>
      <c r="G921" s="25"/>
      <c r="H921" s="25"/>
      <c r="I921" s="25"/>
      <c r="J921" s="24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  <c r="AA921" s="25"/>
      <c r="AB921" s="25"/>
    </row>
    <row r="922">
      <c r="A922" s="24"/>
      <c r="B922" s="64"/>
      <c r="C922" s="66"/>
      <c r="D922" s="24"/>
      <c r="E922" s="25"/>
      <c r="F922" s="25"/>
      <c r="G922" s="25"/>
      <c r="H922" s="25"/>
      <c r="I922" s="25"/>
      <c r="J922" s="24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  <c r="AA922" s="25"/>
      <c r="AB922" s="25"/>
    </row>
    <row r="923">
      <c r="A923" s="24"/>
      <c r="B923" s="64"/>
      <c r="C923" s="66"/>
      <c r="D923" s="24"/>
      <c r="E923" s="25"/>
      <c r="F923" s="25"/>
      <c r="G923" s="25"/>
      <c r="H923" s="25"/>
      <c r="I923" s="25"/>
      <c r="J923" s="24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  <c r="AA923" s="25"/>
      <c r="AB923" s="25"/>
    </row>
    <row r="924">
      <c r="A924" s="24"/>
      <c r="B924" s="64"/>
      <c r="C924" s="66"/>
      <c r="D924" s="24"/>
      <c r="E924" s="25"/>
      <c r="F924" s="25"/>
      <c r="G924" s="25"/>
      <c r="H924" s="25"/>
      <c r="I924" s="25"/>
      <c r="J924" s="24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  <c r="AA924" s="25"/>
      <c r="AB924" s="25"/>
    </row>
    <row r="925">
      <c r="A925" s="24"/>
      <c r="B925" s="64"/>
      <c r="C925" s="66"/>
      <c r="D925" s="24"/>
      <c r="E925" s="25"/>
      <c r="F925" s="25"/>
      <c r="G925" s="25"/>
      <c r="H925" s="25"/>
      <c r="I925" s="25"/>
      <c r="J925" s="24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  <c r="AA925" s="25"/>
      <c r="AB925" s="25"/>
    </row>
    <row r="926">
      <c r="A926" s="24"/>
      <c r="B926" s="64"/>
      <c r="C926" s="66"/>
      <c r="D926" s="24"/>
      <c r="E926" s="25"/>
      <c r="F926" s="25"/>
      <c r="G926" s="25"/>
      <c r="H926" s="25"/>
      <c r="I926" s="25"/>
      <c r="J926" s="24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  <c r="AA926" s="25"/>
      <c r="AB926" s="25"/>
    </row>
    <row r="927">
      <c r="A927" s="24"/>
      <c r="B927" s="64"/>
      <c r="C927" s="66"/>
      <c r="D927" s="24"/>
      <c r="E927" s="25"/>
      <c r="F927" s="25"/>
      <c r="G927" s="25"/>
      <c r="H927" s="25"/>
      <c r="I927" s="25"/>
      <c r="J927" s="24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  <c r="AA927" s="25"/>
      <c r="AB927" s="25"/>
    </row>
    <row r="928">
      <c r="A928" s="24"/>
      <c r="B928" s="64"/>
      <c r="C928" s="66"/>
      <c r="D928" s="24"/>
      <c r="E928" s="25"/>
      <c r="F928" s="25"/>
      <c r="G928" s="25"/>
      <c r="H928" s="25"/>
      <c r="I928" s="25"/>
      <c r="J928" s="24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  <c r="AA928" s="25"/>
      <c r="AB928" s="25"/>
    </row>
    <row r="929">
      <c r="A929" s="24"/>
      <c r="B929" s="64"/>
      <c r="C929" s="66"/>
      <c r="D929" s="24"/>
      <c r="E929" s="25"/>
      <c r="F929" s="25"/>
      <c r="G929" s="25"/>
      <c r="H929" s="25"/>
      <c r="I929" s="25"/>
      <c r="J929" s="24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  <c r="AA929" s="25"/>
      <c r="AB929" s="25"/>
    </row>
    <row r="930">
      <c r="A930" s="24"/>
      <c r="B930" s="64"/>
      <c r="C930" s="66"/>
      <c r="D930" s="24"/>
      <c r="E930" s="25"/>
      <c r="F930" s="25"/>
      <c r="G930" s="25"/>
      <c r="H930" s="25"/>
      <c r="I930" s="25"/>
      <c r="J930" s="24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  <c r="AA930" s="25"/>
      <c r="AB930" s="25"/>
    </row>
    <row r="931">
      <c r="A931" s="24"/>
      <c r="B931" s="64"/>
      <c r="C931" s="66"/>
      <c r="D931" s="24"/>
      <c r="E931" s="25"/>
      <c r="F931" s="25"/>
      <c r="G931" s="25"/>
      <c r="H931" s="25"/>
      <c r="I931" s="25"/>
      <c r="J931" s="24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  <c r="AA931" s="25"/>
      <c r="AB931" s="25"/>
    </row>
    <row r="932">
      <c r="A932" s="24"/>
      <c r="B932" s="64"/>
      <c r="C932" s="66"/>
      <c r="D932" s="24"/>
      <c r="E932" s="25"/>
      <c r="F932" s="25"/>
      <c r="G932" s="25"/>
      <c r="H932" s="25"/>
      <c r="I932" s="25"/>
      <c r="J932" s="24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  <c r="AA932" s="25"/>
      <c r="AB932" s="25"/>
    </row>
    <row r="933">
      <c r="A933" s="24"/>
      <c r="B933" s="64"/>
      <c r="C933" s="66"/>
      <c r="D933" s="24"/>
      <c r="E933" s="25"/>
      <c r="F933" s="25"/>
      <c r="G933" s="25"/>
      <c r="H933" s="25"/>
      <c r="I933" s="25"/>
      <c r="J933" s="24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  <c r="AA933" s="25"/>
      <c r="AB933" s="25"/>
    </row>
    <row r="934">
      <c r="A934" s="24"/>
      <c r="B934" s="64"/>
      <c r="C934" s="66"/>
      <c r="D934" s="24"/>
      <c r="E934" s="25"/>
      <c r="F934" s="25"/>
      <c r="G934" s="25"/>
      <c r="H934" s="25"/>
      <c r="I934" s="25"/>
      <c r="J934" s="24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  <c r="AA934" s="25"/>
      <c r="AB934" s="25"/>
    </row>
    <row r="935">
      <c r="A935" s="24"/>
      <c r="B935" s="64"/>
      <c r="C935" s="66"/>
      <c r="D935" s="24"/>
      <c r="E935" s="25"/>
      <c r="F935" s="25"/>
      <c r="G935" s="25"/>
      <c r="H935" s="25"/>
      <c r="I935" s="25"/>
      <c r="J935" s="24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  <c r="AA935" s="25"/>
      <c r="AB935" s="25"/>
    </row>
    <row r="936">
      <c r="A936" s="24"/>
      <c r="B936" s="64"/>
      <c r="C936" s="66"/>
      <c r="D936" s="24"/>
      <c r="E936" s="25"/>
      <c r="F936" s="25"/>
      <c r="G936" s="25"/>
      <c r="H936" s="25"/>
      <c r="I936" s="25"/>
      <c r="J936" s="24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  <c r="AA936" s="25"/>
      <c r="AB936" s="25"/>
    </row>
    <row r="937">
      <c r="A937" s="24"/>
      <c r="B937" s="64"/>
      <c r="C937" s="66"/>
      <c r="D937" s="24"/>
      <c r="E937" s="25"/>
      <c r="F937" s="25"/>
      <c r="G937" s="25"/>
      <c r="H937" s="25"/>
      <c r="I937" s="25"/>
      <c r="J937" s="24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  <c r="AA937" s="25"/>
      <c r="AB937" s="25"/>
    </row>
    <row r="938">
      <c r="A938" s="24"/>
      <c r="B938" s="64"/>
      <c r="C938" s="66"/>
      <c r="D938" s="24"/>
      <c r="E938" s="25"/>
      <c r="F938" s="25"/>
      <c r="G938" s="25"/>
      <c r="H938" s="25"/>
      <c r="I938" s="25"/>
      <c r="J938" s="24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  <c r="AA938" s="25"/>
      <c r="AB938" s="25"/>
    </row>
    <row r="939">
      <c r="A939" s="24"/>
      <c r="B939" s="64"/>
      <c r="C939" s="66"/>
      <c r="D939" s="24"/>
      <c r="E939" s="25"/>
      <c r="F939" s="25"/>
      <c r="G939" s="25"/>
      <c r="H939" s="25"/>
      <c r="I939" s="25"/>
      <c r="J939" s="24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  <c r="AA939" s="25"/>
      <c r="AB939" s="25"/>
    </row>
    <row r="940">
      <c r="A940" s="24"/>
      <c r="B940" s="64"/>
      <c r="C940" s="66"/>
      <c r="D940" s="24"/>
      <c r="E940" s="25"/>
      <c r="F940" s="25"/>
      <c r="G940" s="25"/>
      <c r="H940" s="25"/>
      <c r="I940" s="25"/>
      <c r="J940" s="24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  <c r="AA940" s="25"/>
      <c r="AB940" s="25"/>
    </row>
    <row r="941">
      <c r="A941" s="24"/>
      <c r="B941" s="64"/>
      <c r="C941" s="66"/>
      <c r="D941" s="24"/>
      <c r="E941" s="25"/>
      <c r="F941" s="25"/>
      <c r="G941" s="25"/>
      <c r="H941" s="25"/>
      <c r="I941" s="25"/>
      <c r="J941" s="24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  <c r="AA941" s="25"/>
      <c r="AB941" s="25"/>
    </row>
    <row r="942">
      <c r="A942" s="24"/>
      <c r="B942" s="64"/>
      <c r="C942" s="66"/>
      <c r="D942" s="24"/>
      <c r="E942" s="25"/>
      <c r="F942" s="25"/>
      <c r="G942" s="25"/>
      <c r="H942" s="25"/>
      <c r="I942" s="25"/>
      <c r="J942" s="24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  <c r="AA942" s="25"/>
      <c r="AB942" s="25"/>
    </row>
    <row r="943">
      <c r="A943" s="24"/>
      <c r="B943" s="64"/>
      <c r="C943" s="66"/>
      <c r="D943" s="24"/>
      <c r="E943" s="25"/>
      <c r="F943" s="25"/>
      <c r="G943" s="25"/>
      <c r="H943" s="25"/>
      <c r="I943" s="25"/>
      <c r="J943" s="24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  <c r="AA943" s="25"/>
      <c r="AB943" s="25"/>
    </row>
    <row r="944">
      <c r="A944" s="24"/>
      <c r="B944" s="64"/>
      <c r="C944" s="66"/>
      <c r="D944" s="24"/>
      <c r="E944" s="25"/>
      <c r="F944" s="25"/>
      <c r="G944" s="25"/>
      <c r="H944" s="25"/>
      <c r="I944" s="25"/>
      <c r="J944" s="24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  <c r="AA944" s="25"/>
      <c r="AB944" s="25"/>
    </row>
    <row r="945">
      <c r="A945" s="24"/>
      <c r="B945" s="64"/>
      <c r="C945" s="66"/>
      <c r="D945" s="24"/>
      <c r="E945" s="25"/>
      <c r="F945" s="25"/>
      <c r="G945" s="25"/>
      <c r="H945" s="25"/>
      <c r="I945" s="25"/>
      <c r="J945" s="24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  <c r="AA945" s="25"/>
      <c r="AB945" s="25"/>
    </row>
    <row r="946">
      <c r="A946" s="24"/>
      <c r="B946" s="64"/>
      <c r="C946" s="66"/>
      <c r="D946" s="24"/>
      <c r="E946" s="25"/>
      <c r="F946" s="25"/>
      <c r="G946" s="25"/>
      <c r="H946" s="25"/>
      <c r="I946" s="25"/>
      <c r="J946" s="24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  <c r="AA946" s="25"/>
      <c r="AB946" s="25"/>
    </row>
    <row r="947">
      <c r="A947" s="24"/>
      <c r="B947" s="64"/>
      <c r="C947" s="66"/>
      <c r="D947" s="24"/>
      <c r="E947" s="25"/>
      <c r="F947" s="25"/>
      <c r="G947" s="25"/>
      <c r="H947" s="25"/>
      <c r="I947" s="25"/>
      <c r="J947" s="24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  <c r="AA947" s="25"/>
      <c r="AB947" s="25"/>
    </row>
    <row r="948">
      <c r="A948" s="24"/>
      <c r="B948" s="64"/>
      <c r="C948" s="66"/>
      <c r="D948" s="24"/>
      <c r="E948" s="25"/>
      <c r="F948" s="25"/>
      <c r="G948" s="25"/>
      <c r="H948" s="25"/>
      <c r="I948" s="25"/>
      <c r="J948" s="24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  <c r="AA948" s="25"/>
      <c r="AB948" s="25"/>
    </row>
    <row r="949">
      <c r="A949" s="24"/>
      <c r="B949" s="64"/>
      <c r="C949" s="66"/>
      <c r="D949" s="24"/>
      <c r="E949" s="25"/>
      <c r="F949" s="25"/>
      <c r="G949" s="25"/>
      <c r="H949" s="25"/>
      <c r="I949" s="25"/>
      <c r="J949" s="24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  <c r="AA949" s="25"/>
      <c r="AB949" s="25"/>
    </row>
    <row r="950">
      <c r="A950" s="24"/>
      <c r="B950" s="64"/>
      <c r="C950" s="66"/>
      <c r="D950" s="24"/>
      <c r="E950" s="25"/>
      <c r="F950" s="25"/>
      <c r="G950" s="25"/>
      <c r="H950" s="25"/>
      <c r="I950" s="25"/>
      <c r="J950" s="24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  <c r="AA950" s="25"/>
      <c r="AB950" s="25"/>
    </row>
    <row r="951">
      <c r="A951" s="24"/>
      <c r="B951" s="64"/>
      <c r="C951" s="66"/>
      <c r="D951" s="24"/>
      <c r="E951" s="25"/>
      <c r="F951" s="25"/>
      <c r="G951" s="25"/>
      <c r="H951" s="25"/>
      <c r="I951" s="25"/>
      <c r="J951" s="24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  <c r="AA951" s="25"/>
      <c r="AB951" s="25"/>
    </row>
    <row r="952">
      <c r="A952" s="24"/>
      <c r="B952" s="64"/>
      <c r="C952" s="66"/>
      <c r="D952" s="24"/>
      <c r="E952" s="25"/>
      <c r="F952" s="25"/>
      <c r="G952" s="25"/>
      <c r="H952" s="25"/>
      <c r="I952" s="25"/>
      <c r="J952" s="24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  <c r="AA952" s="25"/>
      <c r="AB952" s="25"/>
    </row>
    <row r="953">
      <c r="A953" s="24"/>
      <c r="B953" s="64"/>
      <c r="C953" s="66"/>
      <c r="D953" s="24"/>
      <c r="E953" s="25"/>
      <c r="F953" s="25"/>
      <c r="G953" s="25"/>
      <c r="H953" s="25"/>
      <c r="I953" s="25"/>
      <c r="J953" s="24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  <c r="AA953" s="25"/>
      <c r="AB953" s="25"/>
    </row>
    <row r="954">
      <c r="A954" s="24"/>
      <c r="B954" s="64"/>
      <c r="C954" s="66"/>
      <c r="D954" s="24"/>
      <c r="E954" s="25"/>
      <c r="F954" s="25"/>
      <c r="G954" s="25"/>
      <c r="H954" s="25"/>
      <c r="I954" s="25"/>
      <c r="J954" s="24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  <c r="AA954" s="25"/>
      <c r="AB954" s="25"/>
    </row>
    <row r="955">
      <c r="A955" s="24"/>
      <c r="B955" s="64"/>
      <c r="C955" s="66"/>
      <c r="D955" s="24"/>
      <c r="E955" s="25"/>
      <c r="F955" s="25"/>
      <c r="G955" s="25"/>
      <c r="H955" s="25"/>
      <c r="I955" s="25"/>
      <c r="J955" s="24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  <c r="AA955" s="25"/>
      <c r="AB955" s="25"/>
    </row>
    <row r="956">
      <c r="A956" s="24"/>
      <c r="B956" s="64"/>
      <c r="C956" s="66"/>
      <c r="D956" s="24"/>
      <c r="E956" s="25"/>
      <c r="F956" s="25"/>
      <c r="G956" s="25"/>
      <c r="H956" s="25"/>
      <c r="I956" s="25"/>
      <c r="J956" s="24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  <c r="AA956" s="25"/>
      <c r="AB956" s="25"/>
    </row>
    <row r="957">
      <c r="A957" s="24"/>
      <c r="B957" s="64"/>
      <c r="C957" s="66"/>
      <c r="D957" s="24"/>
      <c r="E957" s="25"/>
      <c r="F957" s="25"/>
      <c r="G957" s="25"/>
      <c r="H957" s="25"/>
      <c r="I957" s="25"/>
      <c r="J957" s="24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  <c r="AA957" s="25"/>
      <c r="AB957" s="25"/>
    </row>
    <row r="958">
      <c r="A958" s="24"/>
      <c r="B958" s="64"/>
      <c r="C958" s="66"/>
      <c r="D958" s="24"/>
      <c r="E958" s="25"/>
      <c r="F958" s="25"/>
      <c r="G958" s="25"/>
      <c r="H958" s="25"/>
      <c r="I958" s="25"/>
      <c r="J958" s="24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  <c r="AA958" s="25"/>
      <c r="AB958" s="25"/>
    </row>
    <row r="959">
      <c r="A959" s="24"/>
      <c r="B959" s="64"/>
      <c r="C959" s="66"/>
      <c r="D959" s="24"/>
      <c r="E959" s="25"/>
      <c r="F959" s="25"/>
      <c r="G959" s="25"/>
      <c r="H959" s="25"/>
      <c r="I959" s="25"/>
      <c r="J959" s="24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  <c r="AA959" s="25"/>
      <c r="AB959" s="25"/>
    </row>
    <row r="960">
      <c r="A960" s="24"/>
      <c r="B960" s="64"/>
      <c r="C960" s="66"/>
      <c r="D960" s="24"/>
      <c r="E960" s="25"/>
      <c r="F960" s="25"/>
      <c r="G960" s="25"/>
      <c r="H960" s="25"/>
      <c r="I960" s="25"/>
      <c r="J960" s="24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  <c r="AA960" s="25"/>
      <c r="AB960" s="25"/>
    </row>
    <row r="961">
      <c r="A961" s="24"/>
      <c r="B961" s="64"/>
      <c r="C961" s="66"/>
      <c r="D961" s="24"/>
      <c r="E961" s="25"/>
      <c r="F961" s="25"/>
      <c r="G961" s="25"/>
      <c r="H961" s="25"/>
      <c r="I961" s="25"/>
      <c r="J961" s="24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  <c r="AA961" s="25"/>
      <c r="AB961" s="25"/>
    </row>
    <row r="962">
      <c r="A962" s="24"/>
      <c r="B962" s="64"/>
      <c r="C962" s="66"/>
      <c r="D962" s="24"/>
      <c r="E962" s="25"/>
      <c r="F962" s="25"/>
      <c r="G962" s="25"/>
      <c r="H962" s="25"/>
      <c r="I962" s="25"/>
      <c r="J962" s="24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  <c r="AA962" s="25"/>
      <c r="AB962" s="25"/>
    </row>
    <row r="963">
      <c r="A963" s="24"/>
      <c r="B963" s="64"/>
      <c r="C963" s="66"/>
      <c r="D963" s="24"/>
      <c r="E963" s="25"/>
      <c r="F963" s="25"/>
      <c r="G963" s="25"/>
      <c r="H963" s="25"/>
      <c r="I963" s="25"/>
      <c r="J963" s="24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  <c r="AA963" s="25"/>
      <c r="AB963" s="25"/>
    </row>
    <row r="964">
      <c r="A964" s="24"/>
      <c r="B964" s="64"/>
      <c r="C964" s="66"/>
      <c r="D964" s="24"/>
      <c r="E964" s="25"/>
      <c r="F964" s="25"/>
      <c r="G964" s="25"/>
      <c r="H964" s="25"/>
      <c r="I964" s="25"/>
      <c r="J964" s="24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  <c r="AA964" s="25"/>
      <c r="AB964" s="25"/>
    </row>
    <row r="965">
      <c r="A965" s="24"/>
      <c r="B965" s="64"/>
      <c r="C965" s="66"/>
      <c r="D965" s="24"/>
      <c r="E965" s="25"/>
      <c r="F965" s="25"/>
      <c r="G965" s="25"/>
      <c r="H965" s="25"/>
      <c r="I965" s="25"/>
      <c r="J965" s="24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  <c r="AA965" s="25"/>
      <c r="AB965" s="25"/>
    </row>
    <row r="966">
      <c r="A966" s="24"/>
      <c r="B966" s="64"/>
      <c r="C966" s="66"/>
      <c r="D966" s="24"/>
      <c r="E966" s="25"/>
      <c r="F966" s="25"/>
      <c r="G966" s="25"/>
      <c r="H966" s="25"/>
      <c r="I966" s="25"/>
      <c r="J966" s="24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  <c r="AA966" s="25"/>
      <c r="AB966" s="25"/>
    </row>
    <row r="967">
      <c r="A967" s="24"/>
      <c r="B967" s="64"/>
      <c r="C967" s="66"/>
      <c r="D967" s="24"/>
      <c r="E967" s="25"/>
      <c r="F967" s="25"/>
      <c r="G967" s="25"/>
      <c r="H967" s="25"/>
      <c r="I967" s="25"/>
      <c r="J967" s="24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  <c r="AA967" s="25"/>
      <c r="AB967" s="25"/>
    </row>
    <row r="968">
      <c r="A968" s="24"/>
      <c r="B968" s="64"/>
      <c r="C968" s="66"/>
      <c r="D968" s="24"/>
      <c r="E968" s="25"/>
      <c r="F968" s="25"/>
      <c r="G968" s="25"/>
      <c r="H968" s="25"/>
      <c r="I968" s="25"/>
      <c r="J968" s="24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  <c r="AA968" s="25"/>
      <c r="AB968" s="25"/>
    </row>
    <row r="969">
      <c r="A969" s="24"/>
      <c r="B969" s="64"/>
      <c r="C969" s="66"/>
      <c r="D969" s="24"/>
      <c r="E969" s="25"/>
      <c r="F969" s="25"/>
      <c r="G969" s="25"/>
      <c r="H969" s="25"/>
      <c r="I969" s="25"/>
      <c r="J969" s="24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  <c r="AA969" s="25"/>
      <c r="AB969" s="25"/>
    </row>
    <row r="970">
      <c r="A970" s="24"/>
      <c r="B970" s="64"/>
      <c r="C970" s="66"/>
      <c r="D970" s="24"/>
      <c r="E970" s="25"/>
      <c r="F970" s="25"/>
      <c r="G970" s="25"/>
      <c r="H970" s="25"/>
      <c r="I970" s="25"/>
      <c r="J970" s="24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  <c r="AA970" s="25"/>
      <c r="AB970" s="25"/>
    </row>
    <row r="971">
      <c r="A971" s="24"/>
      <c r="B971" s="64"/>
      <c r="C971" s="66"/>
      <c r="D971" s="24"/>
      <c r="E971" s="25"/>
      <c r="F971" s="25"/>
      <c r="G971" s="25"/>
      <c r="H971" s="25"/>
      <c r="I971" s="25"/>
      <c r="J971" s="24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  <c r="AA971" s="25"/>
      <c r="AB971" s="25"/>
    </row>
    <row r="972">
      <c r="A972" s="24"/>
      <c r="B972" s="64"/>
      <c r="C972" s="66"/>
      <c r="D972" s="24"/>
      <c r="E972" s="25"/>
      <c r="F972" s="25"/>
      <c r="G972" s="25"/>
      <c r="H972" s="25"/>
      <c r="I972" s="25"/>
      <c r="J972" s="24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  <c r="AA972" s="25"/>
      <c r="AB972" s="25"/>
    </row>
    <row r="973">
      <c r="A973" s="24"/>
      <c r="B973" s="64"/>
      <c r="C973" s="66"/>
      <c r="D973" s="24"/>
      <c r="E973" s="25"/>
      <c r="F973" s="25"/>
      <c r="G973" s="25"/>
      <c r="H973" s="25"/>
      <c r="I973" s="25"/>
      <c r="J973" s="24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  <c r="AA973" s="25"/>
      <c r="AB973" s="25"/>
    </row>
    <row r="974">
      <c r="A974" s="24"/>
      <c r="B974" s="64"/>
      <c r="C974" s="66"/>
      <c r="D974" s="24"/>
      <c r="E974" s="25"/>
      <c r="F974" s="25"/>
      <c r="G974" s="25"/>
      <c r="H974" s="25"/>
      <c r="I974" s="25"/>
      <c r="J974" s="24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  <c r="AA974" s="25"/>
      <c r="AB974" s="25"/>
    </row>
    <row r="975">
      <c r="A975" s="24"/>
      <c r="B975" s="64"/>
      <c r="C975" s="66"/>
      <c r="D975" s="24"/>
      <c r="E975" s="25"/>
      <c r="F975" s="25"/>
      <c r="G975" s="25"/>
      <c r="H975" s="25"/>
      <c r="I975" s="25"/>
      <c r="J975" s="24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  <c r="AA975" s="25"/>
      <c r="AB975" s="25"/>
    </row>
    <row r="976">
      <c r="A976" s="24"/>
      <c r="B976" s="64"/>
      <c r="C976" s="66"/>
      <c r="D976" s="24"/>
      <c r="E976" s="25"/>
      <c r="F976" s="25"/>
      <c r="G976" s="25"/>
      <c r="H976" s="25"/>
      <c r="I976" s="25"/>
      <c r="J976" s="24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  <c r="AA976" s="25"/>
      <c r="AB976" s="25"/>
    </row>
    <row r="977">
      <c r="A977" s="24"/>
      <c r="B977" s="64"/>
      <c r="C977" s="66"/>
      <c r="D977" s="24"/>
      <c r="E977" s="25"/>
      <c r="F977" s="25"/>
      <c r="G977" s="25"/>
      <c r="H977" s="25"/>
      <c r="I977" s="25"/>
      <c r="J977" s="24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  <c r="AA977" s="25"/>
      <c r="AB977" s="25"/>
    </row>
    <row r="978">
      <c r="A978" s="24"/>
      <c r="B978" s="64"/>
      <c r="C978" s="66"/>
      <c r="D978" s="24"/>
      <c r="E978" s="25"/>
      <c r="F978" s="25"/>
      <c r="G978" s="25"/>
      <c r="H978" s="25"/>
      <c r="I978" s="25"/>
      <c r="J978" s="24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  <c r="AA978" s="25"/>
      <c r="AB978" s="25"/>
    </row>
    <row r="979">
      <c r="A979" s="24"/>
      <c r="B979" s="64"/>
      <c r="C979" s="66"/>
      <c r="D979" s="24"/>
      <c r="E979" s="25"/>
      <c r="F979" s="25"/>
      <c r="G979" s="25"/>
      <c r="H979" s="25"/>
      <c r="I979" s="25"/>
      <c r="J979" s="24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  <c r="AA979" s="25"/>
      <c r="AB979" s="25"/>
    </row>
    <row r="980">
      <c r="A980" s="24"/>
      <c r="B980" s="64"/>
      <c r="C980" s="66"/>
      <c r="D980" s="24"/>
      <c r="E980" s="25"/>
      <c r="F980" s="25"/>
      <c r="G980" s="25"/>
      <c r="H980" s="25"/>
      <c r="I980" s="25"/>
      <c r="J980" s="24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  <c r="AA980" s="25"/>
      <c r="AB980" s="25"/>
    </row>
    <row r="981">
      <c r="A981" s="24"/>
      <c r="B981" s="64"/>
      <c r="C981" s="66"/>
      <c r="D981" s="24"/>
      <c r="E981" s="25"/>
      <c r="F981" s="25"/>
      <c r="G981" s="25"/>
      <c r="H981" s="25"/>
      <c r="I981" s="25"/>
      <c r="J981" s="24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  <c r="AA981" s="25"/>
      <c r="AB981" s="25"/>
    </row>
    <row r="982">
      <c r="A982" s="24"/>
      <c r="B982" s="64"/>
      <c r="C982" s="66"/>
      <c r="D982" s="24"/>
      <c r="E982" s="25"/>
      <c r="F982" s="25"/>
      <c r="G982" s="25"/>
      <c r="H982" s="25"/>
      <c r="I982" s="25"/>
      <c r="J982" s="24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  <c r="AA982" s="25"/>
      <c r="AB982" s="25"/>
    </row>
    <row r="983">
      <c r="A983" s="24"/>
      <c r="B983" s="64"/>
      <c r="C983" s="66"/>
      <c r="D983" s="24"/>
      <c r="E983" s="25"/>
      <c r="F983" s="25"/>
      <c r="G983" s="25"/>
      <c r="H983" s="25"/>
      <c r="I983" s="25"/>
      <c r="J983" s="24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  <c r="AA983" s="25"/>
      <c r="AB983" s="25"/>
    </row>
    <row r="984">
      <c r="A984" s="24"/>
      <c r="B984" s="64"/>
      <c r="C984" s="66"/>
      <c r="D984" s="24"/>
      <c r="E984" s="25"/>
      <c r="F984" s="25"/>
      <c r="G984" s="25"/>
      <c r="H984" s="25"/>
      <c r="I984" s="25"/>
      <c r="J984" s="24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  <c r="AA984" s="25"/>
      <c r="AB984" s="25"/>
    </row>
    <row r="985">
      <c r="A985" s="24"/>
      <c r="B985" s="64"/>
      <c r="C985" s="66"/>
      <c r="D985" s="24"/>
      <c r="E985" s="25"/>
      <c r="F985" s="25"/>
      <c r="G985" s="25"/>
      <c r="H985" s="25"/>
      <c r="I985" s="25"/>
      <c r="J985" s="24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  <c r="AA985" s="25"/>
      <c r="AB985" s="25"/>
    </row>
    <row r="986">
      <c r="A986" s="24"/>
      <c r="B986" s="64"/>
      <c r="C986" s="66"/>
      <c r="D986" s="24"/>
      <c r="E986" s="25"/>
      <c r="F986" s="25"/>
      <c r="G986" s="25"/>
      <c r="H986" s="25"/>
      <c r="I986" s="25"/>
      <c r="J986" s="24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  <c r="AA986" s="25"/>
      <c r="AB986" s="25"/>
    </row>
    <row r="987">
      <c r="A987" s="24"/>
      <c r="B987" s="64"/>
      <c r="C987" s="66"/>
      <c r="D987" s="24"/>
      <c r="E987" s="25"/>
      <c r="F987" s="25"/>
      <c r="G987" s="25"/>
      <c r="H987" s="25"/>
      <c r="I987" s="25"/>
      <c r="J987" s="24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  <c r="AA987" s="25"/>
      <c r="AB987" s="25"/>
    </row>
    <row r="988">
      <c r="A988" s="24"/>
      <c r="B988" s="64"/>
      <c r="C988" s="66"/>
      <c r="D988" s="24"/>
      <c r="E988" s="25"/>
      <c r="F988" s="25"/>
      <c r="G988" s="25"/>
      <c r="H988" s="25"/>
      <c r="I988" s="25"/>
      <c r="J988" s="24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  <c r="AA988" s="25"/>
      <c r="AB988" s="25"/>
    </row>
    <row r="989">
      <c r="A989" s="24"/>
      <c r="B989" s="64"/>
      <c r="C989" s="66"/>
      <c r="D989" s="24"/>
      <c r="E989" s="25"/>
      <c r="F989" s="25"/>
      <c r="G989" s="25"/>
      <c r="H989" s="25"/>
      <c r="I989" s="25"/>
      <c r="J989" s="24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  <c r="AA989" s="25"/>
      <c r="AB989" s="25"/>
    </row>
    <row r="990">
      <c r="A990" s="24"/>
      <c r="B990" s="64"/>
      <c r="C990" s="66"/>
      <c r="D990" s="24"/>
      <c r="E990" s="25"/>
      <c r="F990" s="25"/>
      <c r="G990" s="25"/>
      <c r="H990" s="25"/>
      <c r="I990" s="25"/>
      <c r="J990" s="24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  <c r="AA990" s="25"/>
      <c r="AB990" s="25"/>
    </row>
    <row r="991">
      <c r="A991" s="24"/>
      <c r="B991" s="64"/>
      <c r="C991" s="66"/>
      <c r="D991" s="24"/>
      <c r="E991" s="25"/>
      <c r="F991" s="25"/>
      <c r="G991" s="25"/>
      <c r="H991" s="25"/>
      <c r="I991" s="25"/>
      <c r="J991" s="24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  <c r="AA991" s="25"/>
      <c r="AB991" s="25"/>
    </row>
    <row r="992">
      <c r="A992" s="24"/>
      <c r="B992" s="64"/>
      <c r="C992" s="66"/>
      <c r="D992" s="24"/>
      <c r="E992" s="25"/>
      <c r="F992" s="25"/>
      <c r="G992" s="25"/>
      <c r="H992" s="25"/>
      <c r="I992" s="25"/>
      <c r="J992" s="24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  <c r="AA992" s="25"/>
      <c r="AB992" s="25"/>
    </row>
    <row r="993">
      <c r="A993" s="24"/>
      <c r="B993" s="64"/>
      <c r="C993" s="66"/>
      <c r="D993" s="24"/>
      <c r="E993" s="25"/>
      <c r="F993" s="25"/>
      <c r="G993" s="25"/>
      <c r="H993" s="25"/>
      <c r="I993" s="25"/>
      <c r="J993" s="24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  <c r="AA993" s="25"/>
      <c r="AB993" s="25"/>
    </row>
    <row r="994">
      <c r="A994" s="24"/>
      <c r="B994" s="64"/>
      <c r="C994" s="66"/>
      <c r="D994" s="24"/>
      <c r="E994" s="25"/>
      <c r="F994" s="25"/>
      <c r="G994" s="25"/>
      <c r="H994" s="25"/>
      <c r="I994" s="25"/>
      <c r="J994" s="24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  <c r="AA994" s="25"/>
      <c r="AB994" s="25"/>
    </row>
    <row r="995">
      <c r="A995" s="24"/>
      <c r="B995" s="64"/>
      <c r="C995" s="66"/>
      <c r="D995" s="24"/>
      <c r="E995" s="25"/>
      <c r="F995" s="25"/>
      <c r="G995" s="25"/>
      <c r="H995" s="25"/>
      <c r="I995" s="25"/>
      <c r="J995" s="24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  <c r="AA995" s="25"/>
      <c r="AB995" s="25"/>
    </row>
    <row r="996">
      <c r="A996" s="24"/>
      <c r="B996" s="64"/>
      <c r="C996" s="66"/>
      <c r="D996" s="24"/>
      <c r="E996" s="25"/>
      <c r="F996" s="25"/>
      <c r="G996" s="25"/>
      <c r="H996" s="25"/>
      <c r="I996" s="25"/>
      <c r="J996" s="24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/>
      <c r="AA996" s="25"/>
      <c r="AB996" s="25"/>
    </row>
    <row r="997">
      <c r="A997" s="24"/>
      <c r="B997" s="64"/>
      <c r="C997" s="66"/>
      <c r="D997" s="24"/>
      <c r="E997" s="25"/>
      <c r="F997" s="25"/>
      <c r="G997" s="25"/>
      <c r="H997" s="25"/>
      <c r="I997" s="25"/>
      <c r="J997" s="24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  <c r="Z997" s="25"/>
      <c r="AA997" s="25"/>
      <c r="AB997" s="25"/>
    </row>
    <row r="998">
      <c r="A998" s="24"/>
      <c r="B998" s="64"/>
      <c r="C998" s="66"/>
      <c r="D998" s="24"/>
      <c r="E998" s="25"/>
      <c r="F998" s="25"/>
      <c r="G998" s="25"/>
      <c r="H998" s="25"/>
      <c r="I998" s="25"/>
      <c r="J998" s="24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  <c r="Z998" s="25"/>
      <c r="AA998" s="25"/>
      <c r="AB998" s="25"/>
    </row>
    <row r="999">
      <c r="A999" s="24"/>
      <c r="B999" s="64"/>
      <c r="C999" s="66"/>
      <c r="D999" s="24"/>
      <c r="E999" s="25"/>
      <c r="F999" s="25"/>
      <c r="G999" s="25"/>
      <c r="H999" s="25"/>
      <c r="I999" s="25"/>
      <c r="J999" s="24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  <c r="Z999" s="25"/>
      <c r="AA999" s="25"/>
      <c r="AB999" s="25"/>
    </row>
    <row r="1000">
      <c r="A1000" s="24"/>
      <c r="B1000" s="64"/>
      <c r="C1000" s="66"/>
      <c r="D1000" s="24"/>
      <c r="E1000" s="25"/>
      <c r="F1000" s="25"/>
      <c r="G1000" s="25"/>
      <c r="H1000" s="25"/>
      <c r="I1000" s="25"/>
      <c r="J1000" s="24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  <c r="Z1000" s="25"/>
      <c r="AA1000" s="25"/>
      <c r="AB1000" s="25"/>
    </row>
  </sheetData>
  <dataValidations>
    <dataValidation type="list" allowBlank="1" sqref="J3:J17">
      <formula1>"Bi-Weekly,Monthly"</formula1>
    </dataValidation>
    <dataValidation type="custom" allowBlank="1" showDropDown="1" sqref="M3:N17">
      <formula1>OR(NOT(ISERROR(DATEVALUE(M3))), AND(ISNUMBER(M3), LEFT(CELL("format", M3))="D"))</formula1>
    </dataValidation>
    <dataValidation type="custom" allowBlank="1" showDropDown="1" sqref="C3:D17 G3:I17 K3:L17">
      <formula1>AND(ISNUMBER(C3),(NOT(OR(NOT(ISERROR(DATEVALUE(C3))), AND(ISNUMBER(C3), LEFT(CELL("format", C3))="D")))))</formula1>
    </dataValidation>
    <dataValidation allowBlank="1" showDropDown="1" sqref="E3:E17"/>
  </dataValidations>
  <hyperlinks>
    <hyperlink r:id="rId1" ref="E3"/>
    <hyperlink r:id="rId2" ref="E4"/>
    <hyperlink r:id="rId3" ref="E5"/>
    <hyperlink r:id="rId4" ref="E6"/>
    <hyperlink r:id="rId5" ref="E7"/>
    <hyperlink r:id="rId6" ref="E8"/>
    <hyperlink r:id="rId7" ref="E9"/>
    <hyperlink r:id="rId8" ref="E10"/>
    <hyperlink r:id="rId9" ref="E11"/>
    <hyperlink r:id="rId10" ref="E12"/>
    <hyperlink r:id="rId11" ref="E13"/>
    <hyperlink r:id="rId12" ref="E14"/>
    <hyperlink r:id="rId13" ref="E15"/>
    <hyperlink r:id="rId14" ref="E17"/>
  </hyperlinks>
  <drawing r:id="rId15"/>
  <tableParts count="1">
    <tablePart r:id="rId17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4.43" defaultRowHeight="15.0"/>
  <cols>
    <col customWidth="1" min="1" max="1" width="3.29"/>
    <col customWidth="1" min="2" max="2" width="4.71"/>
    <col customWidth="1" min="3" max="3" width="32.57"/>
    <col customWidth="1" min="4" max="4" width="10.0"/>
    <col customWidth="1" min="5" max="5" width="25.71"/>
    <col customWidth="1" min="6" max="6" width="13.0"/>
    <col customWidth="1" min="7" max="7" width="17.0"/>
    <col customWidth="1" min="8" max="8" width="15.29"/>
    <col customWidth="1" min="9" max="9" width="3.29"/>
  </cols>
  <sheetData>
    <row r="1">
      <c r="A1" s="65"/>
      <c r="B1" s="65"/>
      <c r="C1" s="65"/>
      <c r="D1" s="65"/>
      <c r="E1" s="65"/>
      <c r="F1" s="65"/>
      <c r="G1" s="75"/>
      <c r="H1" s="75"/>
      <c r="I1" s="65"/>
    </row>
    <row r="2">
      <c r="A2" s="65"/>
      <c r="B2" s="76" t="s">
        <v>102</v>
      </c>
      <c r="C2" s="77" t="s">
        <v>103</v>
      </c>
      <c r="D2" s="77" t="s">
        <v>104</v>
      </c>
      <c r="E2" s="77" t="s">
        <v>105</v>
      </c>
      <c r="F2" s="77" t="s">
        <v>49</v>
      </c>
      <c r="G2" s="78" t="s">
        <v>106</v>
      </c>
      <c r="H2" s="79" t="s">
        <v>107</v>
      </c>
      <c r="I2" s="65"/>
    </row>
    <row r="3" ht="18.0" customHeight="1">
      <c r="A3" s="80"/>
      <c r="B3" s="81" t="b">
        <v>0</v>
      </c>
      <c r="C3" s="82" t="s">
        <v>108</v>
      </c>
      <c r="D3" s="83" t="s">
        <v>109</v>
      </c>
      <c r="E3" s="83" t="s">
        <v>110</v>
      </c>
      <c r="F3" s="84">
        <v>2.0</v>
      </c>
      <c r="G3" s="85">
        <v>2.66</v>
      </c>
      <c r="H3" s="86">
        <f t="shared" ref="H3:H52" si="1">IF( B3 = TRUE ,(G3*F3)*0.05+(G3*F3) , G3*F3 )</f>
        <v>5.32</v>
      </c>
      <c r="I3" s="10"/>
    </row>
    <row r="4" ht="18.0" customHeight="1">
      <c r="A4" s="80"/>
      <c r="B4" s="87" t="b">
        <v>1</v>
      </c>
      <c r="C4" s="88" t="s">
        <v>111</v>
      </c>
      <c r="D4" s="89" t="s">
        <v>112</v>
      </c>
      <c r="E4" s="89" t="s">
        <v>113</v>
      </c>
      <c r="F4" s="90">
        <v>1.0</v>
      </c>
      <c r="G4" s="91">
        <v>5.18</v>
      </c>
      <c r="H4" s="92">
        <f t="shared" si="1"/>
        <v>5.439</v>
      </c>
      <c r="I4" s="10"/>
    </row>
    <row r="5" ht="18.0" customHeight="1">
      <c r="A5" s="80"/>
      <c r="B5" s="93" t="b">
        <v>1</v>
      </c>
      <c r="C5" s="94" t="s">
        <v>114</v>
      </c>
      <c r="D5" s="95" t="s">
        <v>115</v>
      </c>
      <c r="E5" s="95" t="s">
        <v>113</v>
      </c>
      <c r="F5" s="96">
        <v>2.0</v>
      </c>
      <c r="G5" s="85">
        <v>2.47</v>
      </c>
      <c r="H5" s="86">
        <f t="shared" si="1"/>
        <v>5.187</v>
      </c>
      <c r="I5" s="10"/>
    </row>
    <row r="6" ht="18.0" customHeight="1">
      <c r="A6" s="97"/>
      <c r="B6" s="87" t="b">
        <v>1</v>
      </c>
      <c r="C6" s="88" t="s">
        <v>116</v>
      </c>
      <c r="D6" s="89" t="s">
        <v>117</v>
      </c>
      <c r="E6" s="89" t="s">
        <v>113</v>
      </c>
      <c r="F6" s="90">
        <v>1.0</v>
      </c>
      <c r="G6" s="91">
        <v>6.98</v>
      </c>
      <c r="H6" s="92">
        <f t="shared" si="1"/>
        <v>7.329</v>
      </c>
      <c r="I6" s="10"/>
    </row>
    <row r="7" ht="18.0" customHeight="1">
      <c r="A7" s="80"/>
      <c r="B7" s="93" t="b">
        <v>0</v>
      </c>
      <c r="C7" s="94" t="s">
        <v>118</v>
      </c>
      <c r="D7" s="95" t="s">
        <v>119</v>
      </c>
      <c r="E7" s="95" t="s">
        <v>110</v>
      </c>
      <c r="F7" s="96">
        <v>1.0</v>
      </c>
      <c r="G7" s="85">
        <v>4.47</v>
      </c>
      <c r="H7" s="86">
        <f t="shared" si="1"/>
        <v>4.47</v>
      </c>
      <c r="I7" s="10"/>
    </row>
    <row r="8" ht="18.0" customHeight="1">
      <c r="A8" s="80"/>
      <c r="B8" s="87" t="b">
        <v>0</v>
      </c>
      <c r="C8" s="88" t="s">
        <v>120</v>
      </c>
      <c r="D8" s="89" t="s">
        <v>121</v>
      </c>
      <c r="E8" s="89" t="s">
        <v>122</v>
      </c>
      <c r="F8" s="90">
        <v>4.0</v>
      </c>
      <c r="G8" s="91">
        <v>2.68</v>
      </c>
      <c r="H8" s="92">
        <f t="shared" si="1"/>
        <v>10.72</v>
      </c>
      <c r="I8" s="10"/>
    </row>
    <row r="9" ht="18.0" customHeight="1">
      <c r="A9" s="80"/>
      <c r="B9" s="93" t="b">
        <v>0</v>
      </c>
      <c r="C9" s="94" t="s">
        <v>123</v>
      </c>
      <c r="D9" s="95" t="s">
        <v>124</v>
      </c>
      <c r="E9" s="95" t="s">
        <v>110</v>
      </c>
      <c r="F9" s="96">
        <v>1.0</v>
      </c>
      <c r="G9" s="85">
        <v>4.58</v>
      </c>
      <c r="H9" s="86">
        <f t="shared" si="1"/>
        <v>4.58</v>
      </c>
      <c r="I9" s="10"/>
    </row>
    <row r="10" ht="18.0" customHeight="1">
      <c r="A10" s="97"/>
      <c r="B10" s="87" t="b">
        <v>0</v>
      </c>
      <c r="C10" s="88" t="s">
        <v>125</v>
      </c>
      <c r="D10" s="89" t="s">
        <v>126</v>
      </c>
      <c r="E10" s="89" t="s">
        <v>110</v>
      </c>
      <c r="F10" s="90">
        <v>4.0</v>
      </c>
      <c r="G10" s="91">
        <v>3.88</v>
      </c>
      <c r="H10" s="92">
        <f t="shared" si="1"/>
        <v>15.52</v>
      </c>
      <c r="I10" s="10"/>
    </row>
    <row r="11" ht="18.0" customHeight="1">
      <c r="A11" s="97"/>
      <c r="B11" s="93" t="b">
        <v>0</v>
      </c>
      <c r="C11" s="94" t="s">
        <v>127</v>
      </c>
      <c r="D11" s="95" t="s">
        <v>128</v>
      </c>
      <c r="E11" s="95" t="s">
        <v>110</v>
      </c>
      <c r="F11" s="96">
        <v>2.0</v>
      </c>
      <c r="G11" s="85">
        <v>3.98</v>
      </c>
      <c r="H11" s="86">
        <f t="shared" si="1"/>
        <v>7.96</v>
      </c>
      <c r="I11" s="10"/>
    </row>
    <row r="12" ht="18.0" customHeight="1">
      <c r="A12" s="97"/>
      <c r="B12" s="87" t="b">
        <v>0</v>
      </c>
      <c r="C12" s="88" t="s">
        <v>129</v>
      </c>
      <c r="D12" s="89" t="s">
        <v>124</v>
      </c>
      <c r="E12" s="89" t="s">
        <v>110</v>
      </c>
      <c r="F12" s="90">
        <v>1.0</v>
      </c>
      <c r="G12" s="91">
        <v>4.68</v>
      </c>
      <c r="H12" s="92">
        <f t="shared" si="1"/>
        <v>4.68</v>
      </c>
      <c r="I12" s="10"/>
    </row>
    <row r="13" ht="18.0" customHeight="1">
      <c r="A13" s="97"/>
      <c r="B13" s="93" t="b">
        <v>0</v>
      </c>
      <c r="C13" s="94"/>
      <c r="D13" s="95"/>
      <c r="E13" s="95"/>
      <c r="F13" s="96"/>
      <c r="G13" s="85">
        <v>0.0</v>
      </c>
      <c r="H13" s="86">
        <f t="shared" si="1"/>
        <v>0</v>
      </c>
      <c r="I13" s="10"/>
    </row>
    <row r="14" ht="18.0" customHeight="1">
      <c r="A14" s="97"/>
      <c r="B14" s="87" t="b">
        <v>0</v>
      </c>
      <c r="C14" s="88"/>
      <c r="D14" s="89"/>
      <c r="E14" s="89"/>
      <c r="F14" s="90"/>
      <c r="G14" s="91">
        <v>0.0</v>
      </c>
      <c r="H14" s="92">
        <f t="shared" si="1"/>
        <v>0</v>
      </c>
      <c r="I14" s="10"/>
    </row>
    <row r="15" ht="18.0" customHeight="1">
      <c r="A15" s="97"/>
      <c r="B15" s="93" t="b">
        <v>0</v>
      </c>
      <c r="C15" s="94"/>
      <c r="D15" s="95"/>
      <c r="E15" s="95"/>
      <c r="F15" s="96"/>
      <c r="G15" s="85">
        <v>0.0</v>
      </c>
      <c r="H15" s="86">
        <f t="shared" si="1"/>
        <v>0</v>
      </c>
      <c r="I15" s="10"/>
    </row>
    <row r="16" ht="18.0" customHeight="1">
      <c r="A16" s="97"/>
      <c r="B16" s="87" t="b">
        <v>0</v>
      </c>
      <c r="C16" s="88"/>
      <c r="D16" s="89"/>
      <c r="E16" s="89"/>
      <c r="F16" s="90"/>
      <c r="G16" s="91">
        <v>0.0</v>
      </c>
      <c r="H16" s="92">
        <f t="shared" si="1"/>
        <v>0</v>
      </c>
      <c r="I16" s="10"/>
    </row>
    <row r="17" ht="18.0" customHeight="1">
      <c r="A17" s="97"/>
      <c r="B17" s="93" t="b">
        <v>0</v>
      </c>
      <c r="C17" s="94"/>
      <c r="D17" s="95"/>
      <c r="E17" s="95"/>
      <c r="F17" s="96"/>
      <c r="G17" s="85">
        <v>0.0</v>
      </c>
      <c r="H17" s="86">
        <f t="shared" si="1"/>
        <v>0</v>
      </c>
      <c r="I17" s="10"/>
    </row>
    <row r="18" ht="18.0" customHeight="1">
      <c r="A18" s="97"/>
      <c r="B18" s="87" t="b">
        <v>0</v>
      </c>
      <c r="C18" s="88" t="s">
        <v>130</v>
      </c>
      <c r="D18" s="89" t="s">
        <v>131</v>
      </c>
      <c r="E18" s="89" t="s">
        <v>132</v>
      </c>
      <c r="F18" s="90">
        <v>1.0</v>
      </c>
      <c r="G18" s="91">
        <v>10.0</v>
      </c>
      <c r="H18" s="92">
        <f t="shared" si="1"/>
        <v>10</v>
      </c>
      <c r="I18" s="10"/>
    </row>
    <row r="19" ht="18.0" customHeight="1">
      <c r="A19" s="97"/>
      <c r="B19" s="93" t="b">
        <v>0</v>
      </c>
      <c r="C19" s="94" t="s">
        <v>79</v>
      </c>
      <c r="D19" s="95"/>
      <c r="E19" s="95"/>
      <c r="F19" s="96">
        <v>1.0</v>
      </c>
      <c r="G19" s="85">
        <v>-287.08</v>
      </c>
      <c r="H19" s="86">
        <f t="shared" si="1"/>
        <v>-287.08</v>
      </c>
      <c r="I19" s="10"/>
    </row>
    <row r="20" ht="18.0" hidden="1" customHeight="1">
      <c r="A20" s="97"/>
      <c r="B20" s="87" t="b">
        <v>0</v>
      </c>
      <c r="C20" s="98"/>
      <c r="D20" s="99"/>
      <c r="E20" s="99"/>
      <c r="F20" s="100"/>
      <c r="G20" s="91">
        <v>0.0</v>
      </c>
      <c r="H20" s="92">
        <f t="shared" si="1"/>
        <v>0</v>
      </c>
      <c r="I20" s="10"/>
    </row>
    <row r="21" ht="18.0" hidden="1" customHeight="1">
      <c r="A21" s="97"/>
      <c r="B21" s="101" t="b">
        <v>0</v>
      </c>
      <c r="C21" s="102"/>
      <c r="D21" s="103"/>
      <c r="E21" s="103"/>
      <c r="F21" s="104"/>
      <c r="G21" s="85">
        <v>0.0</v>
      </c>
      <c r="H21" s="86">
        <f t="shared" si="1"/>
        <v>0</v>
      </c>
      <c r="I21" s="10"/>
    </row>
    <row r="22" ht="18.0" hidden="1" customHeight="1">
      <c r="A22" s="97"/>
      <c r="B22" s="87" t="b">
        <v>0</v>
      </c>
      <c r="C22" s="98"/>
      <c r="D22" s="99"/>
      <c r="E22" s="99"/>
      <c r="F22" s="100"/>
      <c r="G22" s="91">
        <v>0.0</v>
      </c>
      <c r="H22" s="92">
        <f t="shared" si="1"/>
        <v>0</v>
      </c>
      <c r="I22" s="10"/>
    </row>
    <row r="23" ht="18.0" hidden="1" customHeight="1">
      <c r="A23" s="97"/>
      <c r="B23" s="93" t="b">
        <v>0</v>
      </c>
      <c r="C23" s="105"/>
      <c r="D23" s="103"/>
      <c r="E23" s="103"/>
      <c r="F23" s="104"/>
      <c r="G23" s="85">
        <v>0.0</v>
      </c>
      <c r="H23" s="86">
        <f t="shared" si="1"/>
        <v>0</v>
      </c>
      <c r="I23" s="10"/>
    </row>
    <row r="24" ht="18.0" hidden="1" customHeight="1">
      <c r="A24" s="97"/>
      <c r="B24" s="87" t="b">
        <v>0</v>
      </c>
      <c r="C24" s="106"/>
      <c r="D24" s="99"/>
      <c r="E24" s="99"/>
      <c r="F24" s="100"/>
      <c r="G24" s="91">
        <v>0.0</v>
      </c>
      <c r="H24" s="92">
        <f t="shared" si="1"/>
        <v>0</v>
      </c>
      <c r="I24" s="10"/>
    </row>
    <row r="25" ht="18.0" hidden="1" customHeight="1">
      <c r="A25" s="97"/>
      <c r="B25" s="93" t="b">
        <v>0</v>
      </c>
      <c r="C25" s="105"/>
      <c r="D25" s="103"/>
      <c r="E25" s="103"/>
      <c r="F25" s="104"/>
      <c r="G25" s="85">
        <v>0.0</v>
      </c>
      <c r="H25" s="86">
        <f t="shared" si="1"/>
        <v>0</v>
      </c>
      <c r="I25" s="65"/>
    </row>
    <row r="26" ht="18.0" hidden="1" customHeight="1">
      <c r="A26" s="97"/>
      <c r="B26" s="87" t="b">
        <v>0</v>
      </c>
      <c r="C26" s="98"/>
      <c r="D26" s="99"/>
      <c r="E26" s="99"/>
      <c r="F26" s="100"/>
      <c r="G26" s="91">
        <v>0.0</v>
      </c>
      <c r="H26" s="92">
        <f t="shared" si="1"/>
        <v>0</v>
      </c>
      <c r="I26" s="10"/>
    </row>
    <row r="27" ht="18.0" hidden="1" customHeight="1">
      <c r="A27" s="97"/>
      <c r="B27" s="93" t="b">
        <v>0</v>
      </c>
      <c r="C27" s="102"/>
      <c r="D27" s="103"/>
      <c r="E27" s="103"/>
      <c r="F27" s="104"/>
      <c r="G27" s="85">
        <v>0.0</v>
      </c>
      <c r="H27" s="86">
        <f t="shared" si="1"/>
        <v>0</v>
      </c>
      <c r="I27" s="10"/>
    </row>
    <row r="28" ht="18.0" hidden="1" customHeight="1">
      <c r="A28" s="97"/>
      <c r="B28" s="87" t="b">
        <v>0</v>
      </c>
      <c r="C28" s="98"/>
      <c r="D28" s="99"/>
      <c r="E28" s="99"/>
      <c r="F28" s="100"/>
      <c r="G28" s="91">
        <v>0.0</v>
      </c>
      <c r="H28" s="92">
        <f t="shared" si="1"/>
        <v>0</v>
      </c>
      <c r="I28" s="10"/>
    </row>
    <row r="29" ht="18.0" hidden="1" customHeight="1">
      <c r="A29" s="97"/>
      <c r="B29" s="93" t="b">
        <v>0</v>
      </c>
      <c r="C29" s="102"/>
      <c r="D29" s="103"/>
      <c r="E29" s="103"/>
      <c r="F29" s="104"/>
      <c r="G29" s="85">
        <v>0.0</v>
      </c>
      <c r="H29" s="86">
        <f t="shared" si="1"/>
        <v>0</v>
      </c>
      <c r="I29" s="10"/>
    </row>
    <row r="30" ht="18.0" hidden="1" customHeight="1">
      <c r="A30" s="80"/>
      <c r="B30" s="87" t="b">
        <v>0</v>
      </c>
      <c r="C30" s="106"/>
      <c r="D30" s="99"/>
      <c r="E30" s="99"/>
      <c r="F30" s="100"/>
      <c r="G30" s="91">
        <v>0.0</v>
      </c>
      <c r="H30" s="92">
        <f t="shared" si="1"/>
        <v>0</v>
      </c>
      <c r="I30" s="10"/>
    </row>
    <row r="31" ht="18.0" hidden="1" customHeight="1">
      <c r="A31" s="107"/>
      <c r="B31" s="101" t="b">
        <v>0</v>
      </c>
      <c r="C31" s="102"/>
      <c r="D31" s="103"/>
      <c r="E31" s="103"/>
      <c r="F31" s="104"/>
      <c r="G31" s="85">
        <v>0.0</v>
      </c>
      <c r="H31" s="86">
        <f t="shared" si="1"/>
        <v>0</v>
      </c>
      <c r="I31" s="65"/>
    </row>
    <row r="32" ht="18.0" hidden="1" customHeight="1">
      <c r="A32" s="107"/>
      <c r="B32" s="108" t="b">
        <v>0</v>
      </c>
      <c r="C32" s="98"/>
      <c r="D32" s="99"/>
      <c r="E32" s="99"/>
      <c r="F32" s="100"/>
      <c r="G32" s="91">
        <v>0.0</v>
      </c>
      <c r="H32" s="92">
        <f t="shared" si="1"/>
        <v>0</v>
      </c>
      <c r="I32" s="65"/>
    </row>
    <row r="33" ht="18.0" hidden="1" customHeight="1">
      <c r="A33" s="109"/>
      <c r="B33" s="93" t="b">
        <v>0</v>
      </c>
      <c r="C33" s="110"/>
      <c r="D33" s="103"/>
      <c r="E33" s="103"/>
      <c r="F33" s="104"/>
      <c r="G33" s="85">
        <v>0.0</v>
      </c>
      <c r="H33" s="86">
        <f t="shared" si="1"/>
        <v>0</v>
      </c>
      <c r="I33" s="10"/>
    </row>
    <row r="34" ht="18.0" hidden="1" customHeight="1">
      <c r="A34" s="109"/>
      <c r="B34" s="87" t="b">
        <v>0</v>
      </c>
      <c r="C34" s="111"/>
      <c r="D34" s="99"/>
      <c r="E34" s="99"/>
      <c r="F34" s="100"/>
      <c r="G34" s="91">
        <v>0.0</v>
      </c>
      <c r="H34" s="92">
        <f t="shared" si="1"/>
        <v>0</v>
      </c>
      <c r="I34" s="10"/>
    </row>
    <row r="35" ht="18.0" hidden="1" customHeight="1">
      <c r="A35" s="109"/>
      <c r="B35" s="93" t="b">
        <v>0</v>
      </c>
      <c r="C35" s="110"/>
      <c r="D35" s="103"/>
      <c r="E35" s="103"/>
      <c r="F35" s="104"/>
      <c r="G35" s="85">
        <v>0.0</v>
      </c>
      <c r="H35" s="86">
        <f t="shared" si="1"/>
        <v>0</v>
      </c>
      <c r="I35" s="10"/>
    </row>
    <row r="36" ht="18.0" hidden="1" customHeight="1">
      <c r="A36" s="109"/>
      <c r="B36" s="87" t="b">
        <v>0</v>
      </c>
      <c r="C36" s="111"/>
      <c r="D36" s="99"/>
      <c r="E36" s="99"/>
      <c r="F36" s="100"/>
      <c r="G36" s="91">
        <v>0.0</v>
      </c>
      <c r="H36" s="92">
        <f t="shared" si="1"/>
        <v>0</v>
      </c>
      <c r="I36" s="10"/>
    </row>
    <row r="37" ht="18.0" hidden="1" customHeight="1">
      <c r="A37" s="109"/>
      <c r="B37" s="93" t="b">
        <v>0</v>
      </c>
      <c r="C37" s="110"/>
      <c r="D37" s="103"/>
      <c r="E37" s="103"/>
      <c r="F37" s="104"/>
      <c r="G37" s="85">
        <v>0.0</v>
      </c>
      <c r="H37" s="86">
        <f t="shared" si="1"/>
        <v>0</v>
      </c>
      <c r="I37" s="10"/>
    </row>
    <row r="38" ht="18.0" hidden="1" customHeight="1">
      <c r="A38" s="112"/>
      <c r="B38" s="87" t="b">
        <v>0</v>
      </c>
      <c r="C38" s="113"/>
      <c r="D38" s="99"/>
      <c r="E38" s="99"/>
      <c r="F38" s="100"/>
      <c r="G38" s="91">
        <v>0.0</v>
      </c>
      <c r="H38" s="92">
        <f t="shared" si="1"/>
        <v>0</v>
      </c>
      <c r="I38" s="10"/>
    </row>
    <row r="39" ht="18.0" hidden="1" customHeight="1">
      <c r="A39" s="97"/>
      <c r="B39" s="93" t="b">
        <v>0</v>
      </c>
      <c r="C39" s="102"/>
      <c r="D39" s="103"/>
      <c r="E39" s="103"/>
      <c r="F39" s="104"/>
      <c r="G39" s="85">
        <v>0.0</v>
      </c>
      <c r="H39" s="86">
        <f t="shared" si="1"/>
        <v>0</v>
      </c>
      <c r="I39" s="10"/>
    </row>
    <row r="40" ht="18.0" hidden="1" customHeight="1">
      <c r="A40" s="97"/>
      <c r="B40" s="87" t="b">
        <v>0</v>
      </c>
      <c r="C40" s="98"/>
      <c r="D40" s="99"/>
      <c r="E40" s="99"/>
      <c r="F40" s="100"/>
      <c r="G40" s="91">
        <v>0.0</v>
      </c>
      <c r="H40" s="92">
        <f t="shared" si="1"/>
        <v>0</v>
      </c>
      <c r="I40" s="10"/>
    </row>
    <row r="41" ht="18.0" hidden="1" customHeight="1">
      <c r="A41" s="97"/>
      <c r="B41" s="93" t="b">
        <v>0</v>
      </c>
      <c r="C41" s="102"/>
      <c r="D41" s="103"/>
      <c r="E41" s="103"/>
      <c r="F41" s="104"/>
      <c r="G41" s="85">
        <v>0.0</v>
      </c>
      <c r="H41" s="86">
        <f t="shared" si="1"/>
        <v>0</v>
      </c>
      <c r="I41" s="10"/>
    </row>
    <row r="42" ht="18.0" hidden="1" customHeight="1">
      <c r="A42" s="97"/>
      <c r="B42" s="87" t="b">
        <v>0</v>
      </c>
      <c r="C42" s="98"/>
      <c r="D42" s="99"/>
      <c r="E42" s="99"/>
      <c r="F42" s="100"/>
      <c r="G42" s="91">
        <v>0.0</v>
      </c>
      <c r="H42" s="92">
        <f t="shared" si="1"/>
        <v>0</v>
      </c>
      <c r="I42" s="10"/>
    </row>
    <row r="43" ht="18.0" hidden="1" customHeight="1">
      <c r="A43" s="97"/>
      <c r="B43" s="93" t="b">
        <v>0</v>
      </c>
      <c r="C43" s="102"/>
      <c r="D43" s="103"/>
      <c r="E43" s="103"/>
      <c r="F43" s="104"/>
      <c r="G43" s="85">
        <v>0.0</v>
      </c>
      <c r="H43" s="86">
        <f t="shared" si="1"/>
        <v>0</v>
      </c>
      <c r="I43" s="10"/>
    </row>
    <row r="44" ht="18.0" hidden="1" customHeight="1">
      <c r="A44" s="97"/>
      <c r="B44" s="108" t="b">
        <v>0</v>
      </c>
      <c r="C44" s="98"/>
      <c r="D44" s="99"/>
      <c r="E44" s="99"/>
      <c r="F44" s="100"/>
      <c r="G44" s="91">
        <v>0.0</v>
      </c>
      <c r="H44" s="92">
        <f t="shared" si="1"/>
        <v>0</v>
      </c>
      <c r="I44" s="65"/>
    </row>
    <row r="45" ht="18.0" hidden="1" customHeight="1">
      <c r="A45" s="97"/>
      <c r="B45" s="93" t="b">
        <v>0</v>
      </c>
      <c r="C45" s="102"/>
      <c r="D45" s="103"/>
      <c r="E45" s="103"/>
      <c r="F45" s="104"/>
      <c r="G45" s="85">
        <v>0.0</v>
      </c>
      <c r="H45" s="86">
        <f t="shared" si="1"/>
        <v>0</v>
      </c>
      <c r="I45" s="10"/>
    </row>
    <row r="46" ht="18.0" hidden="1" customHeight="1">
      <c r="A46" s="97"/>
      <c r="B46" s="87" t="b">
        <v>0</v>
      </c>
      <c r="C46" s="98"/>
      <c r="D46" s="99"/>
      <c r="E46" s="99"/>
      <c r="F46" s="100"/>
      <c r="G46" s="91">
        <v>0.0</v>
      </c>
      <c r="H46" s="92">
        <f t="shared" si="1"/>
        <v>0</v>
      </c>
      <c r="I46" s="10"/>
    </row>
    <row r="47" ht="18.0" hidden="1" customHeight="1">
      <c r="A47" s="97"/>
      <c r="B47" s="93" t="b">
        <v>0</v>
      </c>
      <c r="C47" s="102"/>
      <c r="D47" s="103"/>
      <c r="E47" s="103"/>
      <c r="F47" s="104"/>
      <c r="G47" s="85">
        <v>0.0</v>
      </c>
      <c r="H47" s="86">
        <f t="shared" si="1"/>
        <v>0</v>
      </c>
      <c r="I47" s="10"/>
    </row>
    <row r="48" ht="18.0" hidden="1" customHeight="1">
      <c r="A48" s="97"/>
      <c r="B48" s="108" t="b">
        <v>0</v>
      </c>
      <c r="C48" s="98"/>
      <c r="D48" s="99"/>
      <c r="E48" s="99"/>
      <c r="F48" s="100"/>
      <c r="G48" s="91">
        <v>0.0</v>
      </c>
      <c r="H48" s="92">
        <f t="shared" si="1"/>
        <v>0</v>
      </c>
      <c r="I48" s="65"/>
    </row>
    <row r="49" ht="18.0" hidden="1" customHeight="1">
      <c r="A49" s="97"/>
      <c r="B49" s="93" t="b">
        <v>0</v>
      </c>
      <c r="C49" s="102"/>
      <c r="D49" s="103"/>
      <c r="E49" s="103"/>
      <c r="F49" s="104"/>
      <c r="G49" s="85">
        <v>0.0</v>
      </c>
      <c r="H49" s="86">
        <f t="shared" si="1"/>
        <v>0</v>
      </c>
      <c r="I49" s="10"/>
    </row>
    <row r="50" ht="18.0" hidden="1" customHeight="1">
      <c r="A50" s="97"/>
      <c r="B50" s="87" t="b">
        <v>0</v>
      </c>
      <c r="C50" s="98"/>
      <c r="D50" s="99"/>
      <c r="E50" s="99"/>
      <c r="F50" s="100"/>
      <c r="G50" s="91">
        <v>0.0</v>
      </c>
      <c r="H50" s="92">
        <f t="shared" si="1"/>
        <v>0</v>
      </c>
      <c r="I50" s="10"/>
    </row>
    <row r="51" ht="18.0" hidden="1" customHeight="1">
      <c r="A51" s="97"/>
      <c r="B51" s="93" t="b">
        <v>0</v>
      </c>
      <c r="C51" s="102"/>
      <c r="D51" s="103"/>
      <c r="E51" s="103"/>
      <c r="F51" s="104"/>
      <c r="G51" s="85">
        <v>0.0</v>
      </c>
      <c r="H51" s="86">
        <f t="shared" si="1"/>
        <v>0</v>
      </c>
      <c r="I51" s="10"/>
    </row>
    <row r="52" ht="18.0" hidden="1" customHeight="1">
      <c r="A52" s="97"/>
      <c r="B52" s="114" t="b">
        <v>0</v>
      </c>
      <c r="C52" s="115"/>
      <c r="D52" s="116"/>
      <c r="E52" s="116"/>
      <c r="F52" s="117"/>
      <c r="G52" s="118">
        <v>0.0</v>
      </c>
      <c r="H52" s="119">
        <f t="shared" si="1"/>
        <v>0</v>
      </c>
      <c r="I52" s="10"/>
    </row>
    <row r="53" ht="18.0" customHeight="1">
      <c r="A53" s="65"/>
      <c r="B53" s="120"/>
      <c r="C53" s="121" t="s">
        <v>133</v>
      </c>
      <c r="D53" s="122"/>
      <c r="E53" s="122"/>
      <c r="F53" s="122"/>
      <c r="G53" s="123"/>
      <c r="H53" s="124">
        <f>sum(H3:H52)</f>
        <v>-205.875</v>
      </c>
      <c r="I53" s="125"/>
    </row>
    <row r="54">
      <c r="A54" s="126"/>
      <c r="B54" s="126" t="s">
        <v>134</v>
      </c>
      <c r="H54" s="127">
        <f>'11) 2023 BudgetBill Breakdown'!H273-H53</f>
        <v>220.225</v>
      </c>
      <c r="I54" s="128"/>
    </row>
  </sheetData>
  <mergeCells count="2">
    <mergeCell ref="C53:G53"/>
    <mergeCell ref="B54:G54"/>
  </mergeCells>
  <dataValidations>
    <dataValidation type="list" allowBlank="1" showErrorMessage="1" sqref="E3:E52">
      <formula1>'08) Drop Down Menus'!$B$2:$B$17</formula1>
    </dataValidation>
  </dataValidations>
  <printOptions horizontalCentered="1" verticalCentered="1"/>
  <pageMargins bottom="0.0" footer="0.0" header="0.0" left="0.0" right="0.0" top="0.0"/>
  <pageSetup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4.43" defaultRowHeight="15.0" outlineLevelCol="1"/>
  <cols>
    <col customWidth="1" min="1" max="1" width="2.71"/>
    <col customWidth="1" min="2" max="2" width="24.71"/>
    <col customWidth="1" min="3" max="3" width="16.0"/>
    <col customWidth="1" min="4" max="4" width="10.71"/>
    <col customWidth="1" min="5" max="5" width="17.43"/>
    <col customWidth="1" min="6" max="6" width="2.71"/>
    <col customWidth="1" min="7" max="7" width="20.29" outlineLevel="1"/>
    <col customWidth="1" min="8" max="8" width="8.29" outlineLevel="1"/>
    <col customWidth="1" min="9" max="9" width="13.57" outlineLevel="1"/>
    <col customWidth="1" min="10" max="10" width="24.71" outlineLevel="1"/>
  </cols>
  <sheetData>
    <row r="1">
      <c r="A1" s="25"/>
      <c r="B1" s="129"/>
      <c r="E1" s="130"/>
      <c r="F1" s="25"/>
      <c r="G1" s="25"/>
      <c r="H1" s="25"/>
      <c r="I1" s="25"/>
      <c r="J1" s="131" t="s">
        <v>135</v>
      </c>
    </row>
    <row r="2">
      <c r="B2" s="132" t="s">
        <v>136</v>
      </c>
      <c r="C2" s="133" t="s">
        <v>137</v>
      </c>
      <c r="D2" s="134"/>
      <c r="E2" s="135"/>
      <c r="G2" s="136" t="s">
        <v>14</v>
      </c>
      <c r="H2" s="137">
        <f>-I$2/C$33</f>
        <v>0.02796897736</v>
      </c>
      <c r="I2" s="138">
        <f>SUMIF('01) BudgetBill Breakdown'!B$1:B37,J$6, '01) BudgetBill Breakdown'!G$1:G37)</f>
        <v>-2833.84</v>
      </c>
      <c r="J2" s="139" t="s">
        <v>57</v>
      </c>
    </row>
    <row r="3">
      <c r="B3" s="140" t="str">
        <f>J2</f>
        <v>Income: Paycheck</v>
      </c>
      <c r="C3" s="141">
        <f>SUMIF('01) BudgetBill Breakdown'!B1:B37,B3, '01) BudgetBill Breakdown'!G1:G37)</f>
        <v>96053.7</v>
      </c>
      <c r="D3" s="142"/>
      <c r="E3" s="143"/>
      <c r="G3" s="136" t="str">
        <f>J$7</f>
        <v>Rent</v>
      </c>
      <c r="H3" s="137">
        <f>-I$3/C$33</f>
        <v>0.2613019455</v>
      </c>
      <c r="I3" s="138">
        <f>SUMIF('01) BudgetBill Breakdown'!B$1:B37,"Rent", '01) BudgetBill Breakdown'!G$1:G37)</f>
        <v>-26475.33</v>
      </c>
      <c r="J3" s="139" t="s">
        <v>138</v>
      </c>
    </row>
    <row r="4">
      <c r="B4" s="144" t="str">
        <f t="shared" ref="B4:B5" si="1">J4</f>
        <v>Income: Tax Return</v>
      </c>
      <c r="C4" s="145">
        <f>SUMIF('01) BudgetBill Breakdown'!B$1:B37,B4, '01) BudgetBill Breakdown'!G$1:G37)</f>
        <v>3973</v>
      </c>
      <c r="D4" s="146"/>
      <c r="E4" s="147"/>
      <c r="G4" s="136" t="str">
        <f>'08) Drop Down Menus'!$A$2</f>
        <v>Groceries</v>
      </c>
      <c r="H4" s="137">
        <f>-I$4/C$33</f>
        <v>0.1308878934</v>
      </c>
      <c r="I4" s="138">
        <f>SUMIF('01) BudgetBill Breakdown'!B$1:B37,J$8, '01) BudgetBill Breakdown'!G$1:G37)</f>
        <v>-13261.67</v>
      </c>
      <c r="J4" s="139" t="s">
        <v>58</v>
      </c>
    </row>
    <row r="5">
      <c r="B5" s="148" t="str">
        <f t="shared" si="1"/>
        <v>Income: Other</v>
      </c>
      <c r="C5" s="149">
        <f>SUMIF('01) BudgetBill Breakdown'!B$1:B37,B5, '01) BudgetBill Breakdown'!G$1:G37)</f>
        <v>1294.13</v>
      </c>
      <c r="D5" s="150"/>
      <c r="E5" s="151"/>
      <c r="G5" s="136" t="str">
        <f>'08) Drop Down Menus'!$A$3</f>
        <v>Cigarettes</v>
      </c>
      <c r="H5" s="137">
        <f>-I$5/C$33</f>
        <v>0.03153981269</v>
      </c>
      <c r="I5" s="138">
        <f>SUMIF('01) BudgetBill Breakdown'!B$1:B37,J$9, '01) BudgetBill Breakdown'!G$1:G37)</f>
        <v>-3195.64</v>
      </c>
      <c r="J5" s="139" t="s">
        <v>139</v>
      </c>
    </row>
    <row r="6">
      <c r="B6" s="25"/>
      <c r="G6" s="136" t="str">
        <f>'08) Drop Down Menus'!$A$4</f>
        <v>Gas</v>
      </c>
      <c r="H6" s="137">
        <f>-I$6/C$33</f>
        <v>0.01105004766</v>
      </c>
      <c r="I6" s="138">
        <f>SUMIF('01) BudgetBill Breakdown'!B$1:B37,J$10, '01) BudgetBill Breakdown'!G$1:G37)</f>
        <v>-1119.6</v>
      </c>
      <c r="J6" s="152" t="s">
        <v>14</v>
      </c>
    </row>
    <row r="7">
      <c r="B7" s="132" t="s">
        <v>140</v>
      </c>
      <c r="C7" s="133" t="s">
        <v>141</v>
      </c>
      <c r="D7" s="133" t="s">
        <v>142</v>
      </c>
      <c r="E7" s="153" t="s">
        <v>143</v>
      </c>
      <c r="G7" s="136" t="str">
        <f>'08) Drop Down Menus'!$A$5</f>
        <v>Entertainment</v>
      </c>
      <c r="H7" s="137">
        <f>-I$7/C$33</f>
        <v>0.05102514458</v>
      </c>
      <c r="I7" s="138">
        <f>SUMIF('01) BudgetBill Breakdown'!B$1:B37,J$11, '01) BudgetBill Breakdown'!G$1:G37)</f>
        <v>-5169.91</v>
      </c>
      <c r="J7" s="152" t="s">
        <v>30</v>
      </c>
    </row>
    <row r="8">
      <c r="B8" s="154" t="str">
        <f>G$3</f>
        <v>Rent</v>
      </c>
      <c r="C8" s="155">
        <f>I$3-935</f>
        <v>-27410.33</v>
      </c>
      <c r="D8" s="156">
        <f>H$3</f>
        <v>0.2613019455</v>
      </c>
      <c r="E8" s="157">
        <f t="shared" ref="E8:E30" si="2">C8/H$26</f>
        <v>-8092.573619</v>
      </c>
      <c r="G8" s="136" t="str">
        <f>'08) Drop Down Menus'!$A$6</f>
        <v>Medical</v>
      </c>
      <c r="H8" s="137">
        <f>-I$8/C$33</f>
        <v>0.01213511575</v>
      </c>
      <c r="I8" s="138">
        <f>SUMIF('01) BudgetBill Breakdown'!B$1:B37,J$12, '01) BudgetBill Breakdown'!G$1:G37)</f>
        <v>-1229.54</v>
      </c>
      <c r="J8" s="152" t="s">
        <v>110</v>
      </c>
    </row>
    <row r="9">
      <c r="B9" s="158" t="str">
        <f>G$4</f>
        <v>Groceries</v>
      </c>
      <c r="C9" s="159">
        <f>I$4</f>
        <v>-13261.67</v>
      </c>
      <c r="D9" s="160">
        <f>H$4</f>
        <v>0.1308878934</v>
      </c>
      <c r="E9" s="161">
        <f t="shared" si="2"/>
        <v>-3915.35019</v>
      </c>
      <c r="G9" s="136" t="str">
        <f>'08) Drop Down Menus'!$A$7</f>
        <v>Vehicle</v>
      </c>
      <c r="H9" s="137">
        <f>-I$9/C$33</f>
        <v>0.007879623568</v>
      </c>
      <c r="I9" s="138">
        <f>SUMIF('01) BudgetBill Breakdown'!B$1:B37,J$13, '01) BudgetBill Breakdown'!G$1:G37)</f>
        <v>-798.37</v>
      </c>
      <c r="J9" s="152" t="s">
        <v>144</v>
      </c>
    </row>
    <row r="10">
      <c r="B10" s="158" t="str">
        <f>G$13</f>
        <v>Car Payment</v>
      </c>
      <c r="C10" s="159">
        <f>I$13-300</f>
        <v>-12918.59</v>
      </c>
      <c r="D10" s="160">
        <f>H$13</f>
        <v>0.1245409261</v>
      </c>
      <c r="E10" s="161">
        <f t="shared" si="2"/>
        <v>-3814.059905</v>
      </c>
      <c r="G10" s="136" t="str">
        <f>'08) Drop Down Menus'!$A$8</f>
        <v>Maintenance</v>
      </c>
      <c r="H10" s="137">
        <f>-I$10/C$33</f>
        <v>0.02470350865</v>
      </c>
      <c r="I10" s="138">
        <f>SUMIF('01) BudgetBill Breakdown'!B$1:B37,J$14, '01) BudgetBill Breakdown'!G$1:G37)</f>
        <v>-2502.98</v>
      </c>
      <c r="J10" s="152" t="s">
        <v>145</v>
      </c>
    </row>
    <row r="11">
      <c r="B11" s="158" t="str">
        <f>G$2</f>
        <v>US Cellular</v>
      </c>
      <c r="C11" s="159">
        <f>I$2</f>
        <v>-2833.84</v>
      </c>
      <c r="D11" s="160">
        <f>H$2</f>
        <v>0.02796897736</v>
      </c>
      <c r="E11" s="161">
        <f t="shared" si="2"/>
        <v>-836.6575238</v>
      </c>
      <c r="G11" s="136" t="s">
        <v>42</v>
      </c>
      <c r="H11" s="137">
        <f>-I$11/C$33</f>
        <v>0.04891541058</v>
      </c>
      <c r="I11" s="138">
        <f>SUMIF('01) BudgetBill Breakdown'!B$1:B37,J$15, '01) BudgetBill Breakdown'!G$1:G37)</f>
        <v>-4956.15</v>
      </c>
      <c r="J11" s="152" t="s">
        <v>146</v>
      </c>
    </row>
    <row r="12">
      <c r="B12" s="158" t="str">
        <f>G$11</f>
        <v>Above Lending</v>
      </c>
      <c r="C12" s="159">
        <f>I$11</f>
        <v>-4956.15</v>
      </c>
      <c r="D12" s="160">
        <f>H$11</f>
        <v>0.04891541058</v>
      </c>
      <c r="E12" s="161">
        <f t="shared" si="2"/>
        <v>-1463.244286</v>
      </c>
      <c r="G12" s="162" t="s">
        <v>13</v>
      </c>
      <c r="H12" s="137">
        <f>-I$12/C$33</f>
        <v>0.003049718404</v>
      </c>
      <c r="I12" s="138">
        <f>SUMIF('01) BudgetBill Breakdown'!B$1:B37,J$16, '01) BudgetBill Breakdown'!G$1:G37)</f>
        <v>-309</v>
      </c>
      <c r="J12" s="152" t="s">
        <v>132</v>
      </c>
    </row>
    <row r="13">
      <c r="B13" s="158" t="str">
        <f>G$5</f>
        <v>Cigarettes</v>
      </c>
      <c r="C13" s="159">
        <f>I$5</f>
        <v>-3195.64</v>
      </c>
      <c r="D13" s="160">
        <f>H$5</f>
        <v>0.03153981269</v>
      </c>
      <c r="E13" s="161">
        <f t="shared" si="2"/>
        <v>-943.4746667</v>
      </c>
      <c r="G13" s="163" t="s">
        <v>33</v>
      </c>
      <c r="H13" s="137">
        <f>-I$13/C$33</f>
        <v>0.1245409261</v>
      </c>
      <c r="I13" s="138">
        <f>SUMIF('01) BudgetBill Breakdown'!B$1:B37,J$17, '01) BudgetBill Breakdown'!G$1:G37)</f>
        <v>-12618.59</v>
      </c>
      <c r="J13" s="152" t="s">
        <v>147</v>
      </c>
    </row>
    <row r="14">
      <c r="B14" s="158" t="str">
        <f>G$16</f>
        <v>XFinity</v>
      </c>
      <c r="C14" s="159">
        <f>I$16</f>
        <v>-2601.07</v>
      </c>
      <c r="D14" s="160">
        <f>H$16</f>
        <v>0.02567162152</v>
      </c>
      <c r="E14" s="161">
        <f t="shared" si="2"/>
        <v>-767.9349524</v>
      </c>
      <c r="G14" s="136" t="s">
        <v>15</v>
      </c>
      <c r="H14" s="137">
        <f>-I$14/C$33</f>
        <v>0.01409167296</v>
      </c>
      <c r="I14" s="138">
        <f>SUMIF('01) BudgetBill Breakdown'!B$1:B37,J$18, '01) BudgetBill Breakdown'!G$1:G37)</f>
        <v>-1427.78</v>
      </c>
      <c r="J14" s="152" t="s">
        <v>21</v>
      </c>
    </row>
    <row r="15">
      <c r="B15" s="158" t="str">
        <f>G$14</f>
        <v>WPS (Gas Bill)</v>
      </c>
      <c r="C15" s="159">
        <f>I$14</f>
        <v>-1427.78</v>
      </c>
      <c r="D15" s="160">
        <f>H$14</f>
        <v>0.01409167296</v>
      </c>
      <c r="E15" s="161">
        <f t="shared" si="2"/>
        <v>-421.5350476</v>
      </c>
      <c r="G15" s="136" t="s">
        <v>52</v>
      </c>
      <c r="H15" s="137">
        <f>-I$15/C$33</f>
        <v>0.1029713239</v>
      </c>
      <c r="I15" s="138">
        <f>SUMIF('01) BudgetBill Breakdown'!B$1:B37,J$19, '01) BudgetBill Breakdown'!G$1:G37)</f>
        <v>-10433.14</v>
      </c>
      <c r="J15" s="152" t="s">
        <v>42</v>
      </c>
    </row>
    <row r="16">
      <c r="B16" s="158" t="str">
        <f>G$7</f>
        <v>Entertainment</v>
      </c>
      <c r="C16" s="159">
        <f>I$7</f>
        <v>-5169.91</v>
      </c>
      <c r="D16" s="160">
        <f>H$7</f>
        <v>0.05102514458</v>
      </c>
      <c r="E16" s="161">
        <f t="shared" si="2"/>
        <v>-1526.354381</v>
      </c>
      <c r="G16" s="136" t="s">
        <v>18</v>
      </c>
      <c r="H16" s="137">
        <f>-I$16/C$33</f>
        <v>0.02567162152</v>
      </c>
      <c r="I16" s="138">
        <f>SUMIF('01) BudgetBill Breakdown'!B$1:B37,J$20, '01) BudgetBill Breakdown'!G$1:G37)</f>
        <v>-2601.07</v>
      </c>
      <c r="J16" s="164" t="s">
        <v>13</v>
      </c>
    </row>
    <row r="17">
      <c r="B17" s="158" t="str">
        <f>G$10</f>
        <v>Maintenance</v>
      </c>
      <c r="C17" s="159">
        <f>I$10</f>
        <v>-2502.98</v>
      </c>
      <c r="D17" s="160">
        <f>H$10</f>
        <v>0.02470350865</v>
      </c>
      <c r="E17" s="161">
        <f t="shared" si="2"/>
        <v>-738.9750476</v>
      </c>
      <c r="G17" s="162" t="s">
        <v>23</v>
      </c>
      <c r="H17" s="137">
        <f>-I$17/C$33</f>
        <v>0.02816538317</v>
      </c>
      <c r="I17" s="138">
        <f>SUMIF('01) BudgetBill Breakdown'!B$1:B37,J$21, '01) BudgetBill Breakdown'!G$1:G37)</f>
        <v>-2853.74</v>
      </c>
      <c r="J17" s="165" t="s">
        <v>33</v>
      </c>
    </row>
    <row r="18">
      <c r="B18" s="158" t="str">
        <f>G$15</f>
        <v>Credit Cards</v>
      </c>
      <c r="C18" s="159">
        <f>I$15</f>
        <v>-10433.14</v>
      </c>
      <c r="D18" s="160">
        <f>H$15</f>
        <v>0.1029713239</v>
      </c>
      <c r="E18" s="161">
        <f t="shared" si="2"/>
        <v>-3080.260381</v>
      </c>
      <c r="G18" s="162" t="s">
        <v>25</v>
      </c>
      <c r="H18" s="137">
        <f>-I$18/C$33</f>
        <v>0.001627799535</v>
      </c>
      <c r="I18" s="138">
        <f>SUMIF('01) BudgetBill Breakdown'!B$1:B37,J$22, '01) BudgetBill Breakdown'!G$1:G37)</f>
        <v>-164.93</v>
      </c>
      <c r="J18" s="152" t="s">
        <v>15</v>
      </c>
    </row>
    <row r="19">
      <c r="B19" s="158" t="str">
        <f>G$17</f>
        <v>Car Insurance</v>
      </c>
      <c r="C19" s="159">
        <f>I$17</f>
        <v>-2853.74</v>
      </c>
      <c r="D19" s="160">
        <f>H$17</f>
        <v>0.02816538317</v>
      </c>
      <c r="E19" s="161">
        <f t="shared" si="2"/>
        <v>-842.5327619</v>
      </c>
      <c r="G19" s="136" t="s">
        <v>11</v>
      </c>
      <c r="H19" s="137">
        <f>-I$19/C$33</f>
        <v>0.006341933835</v>
      </c>
      <c r="I19" s="138">
        <f>SUMIF('01) BudgetBill Breakdown'!B$1:B37,J$23, '01) BudgetBill Breakdown'!G$1:G37)</f>
        <v>-642.57</v>
      </c>
      <c r="J19" s="152" t="s">
        <v>52</v>
      </c>
    </row>
    <row r="20">
      <c r="B20" s="158" t="str">
        <f>G$9</f>
        <v>Vehicle</v>
      </c>
      <c r="C20" s="159">
        <f>I$9</f>
        <v>-798.37</v>
      </c>
      <c r="D20" s="160">
        <f>H$9</f>
        <v>0.007879623568</v>
      </c>
      <c r="E20" s="161">
        <f t="shared" si="2"/>
        <v>-235.7092381</v>
      </c>
      <c r="G20" s="136" t="s">
        <v>148</v>
      </c>
      <c r="H20" s="137">
        <f>-I$20/C$33</f>
        <v>0.001353226183</v>
      </c>
      <c r="I20" s="138">
        <f>SUMIF('01) BudgetBill Breakdown'!B$1:B37,J$24, '01) BudgetBill Breakdown'!G$1:G37)</f>
        <v>-137.11</v>
      </c>
      <c r="J20" s="152" t="s">
        <v>18</v>
      </c>
    </row>
    <row r="21">
      <c r="B21" s="158" t="str">
        <f>G$21</f>
        <v>MPU (Electric Bill)</v>
      </c>
      <c r="C21" s="159">
        <f>I$21</f>
        <v>-2424.41</v>
      </c>
      <c r="D21" s="160">
        <f>H$21</f>
        <v>0.02392805112</v>
      </c>
      <c r="E21" s="161">
        <f t="shared" si="2"/>
        <v>-715.7781905</v>
      </c>
      <c r="G21" s="136" t="s">
        <v>19</v>
      </c>
      <c r="H21" s="137">
        <f>-I$21/C$33</f>
        <v>0.02392805112</v>
      </c>
      <c r="I21" s="138">
        <f>SUMIF('01) BudgetBill Breakdown'!B$1:B37,J$25, '01) BudgetBill Breakdown'!G$1:G37)</f>
        <v>-2424.41</v>
      </c>
      <c r="J21" s="164" t="s">
        <v>23</v>
      </c>
    </row>
    <row r="22">
      <c r="B22" s="158" t="str">
        <f>G$22</f>
        <v>Debt</v>
      </c>
      <c r="C22" s="159">
        <f>I$22</f>
        <v>-4471.64</v>
      </c>
      <c r="D22" s="160">
        <f>H$22</f>
        <v>0.04413347186</v>
      </c>
      <c r="E22" s="161">
        <f t="shared" si="2"/>
        <v>-1320.198476</v>
      </c>
      <c r="G22" s="136" t="s">
        <v>61</v>
      </c>
      <c r="H22" s="137">
        <f>-I$22/C$33</f>
        <v>0.04413347186</v>
      </c>
      <c r="I22" s="138">
        <f>SUMIF('01) BudgetBill Breakdown'!B$1:B37,J$26, '01) BudgetBill Breakdown'!G$1:G37)</f>
        <v>-4471.64</v>
      </c>
      <c r="J22" s="164" t="s">
        <v>25</v>
      </c>
    </row>
    <row r="23">
      <c r="B23" s="158" t="str">
        <f>G$6</f>
        <v>Gas</v>
      </c>
      <c r="C23" s="159">
        <f>I$6</f>
        <v>-1119.6</v>
      </c>
      <c r="D23" s="160">
        <f>H$6</f>
        <v>0.01105004766</v>
      </c>
      <c r="E23" s="161">
        <f t="shared" si="2"/>
        <v>-330.5485714</v>
      </c>
      <c r="G23" s="136" t="s">
        <v>149</v>
      </c>
      <c r="H23" s="137">
        <f>-I$23/C$33</f>
        <v>0.004315894372</v>
      </c>
      <c r="I23" s="138">
        <f>SUMIF('01) BudgetBill Breakdown'!B$1:B37,J$27, '01) BudgetBill Breakdown'!G$1:G37)</f>
        <v>-437.29</v>
      </c>
      <c r="J23" s="152" t="s">
        <v>11</v>
      </c>
    </row>
    <row r="24">
      <c r="B24" s="158" t="str">
        <f>G$8</f>
        <v>Medical</v>
      </c>
      <c r="C24" s="159">
        <f>I$8</f>
        <v>-1229.54</v>
      </c>
      <c r="D24" s="160">
        <f>H$8</f>
        <v>0.01213511575</v>
      </c>
      <c r="E24" s="161">
        <f t="shared" si="2"/>
        <v>-363.0070476</v>
      </c>
      <c r="G24" s="166" t="s">
        <v>150</v>
      </c>
      <c r="H24" s="137">
        <f>-I$24/C$33</f>
        <v>0.003456643614</v>
      </c>
      <c r="I24" s="138">
        <f>SUMIF('01) BudgetBill Breakdown'!B$1:B37,J$28, '01) BudgetBill Breakdown'!G$1:G37)</f>
        <v>-350.23</v>
      </c>
      <c r="J24" s="152" t="s">
        <v>148</v>
      </c>
    </row>
    <row r="25">
      <c r="B25" s="158" t="str">
        <f>G$19</f>
        <v>Subscription - Video</v>
      </c>
      <c r="C25" s="159">
        <f>I$19</f>
        <v>-642.57</v>
      </c>
      <c r="D25" s="160">
        <f>H$19</f>
        <v>0.006341933835</v>
      </c>
      <c r="E25" s="161">
        <f t="shared" si="2"/>
        <v>-189.7111429</v>
      </c>
      <c r="I25" s="25"/>
      <c r="J25" s="152" t="s">
        <v>19</v>
      </c>
    </row>
    <row r="26">
      <c r="B26" s="158" t="str">
        <f>G$18</f>
        <v>Renter's Insurance</v>
      </c>
      <c r="C26" s="159">
        <f>I$18</f>
        <v>-164.93</v>
      </c>
      <c r="D26" s="160">
        <f>H$18</f>
        <v>0.001627799535</v>
      </c>
      <c r="E26" s="161">
        <f t="shared" si="2"/>
        <v>-48.69361905</v>
      </c>
      <c r="G26" s="167" t="s">
        <v>151</v>
      </c>
      <c r="H26" s="25">
        <f>H27+(H28/H30)</f>
        <v>3.387096774</v>
      </c>
      <c r="I26" s="25"/>
      <c r="J26" s="152" t="s">
        <v>61</v>
      </c>
    </row>
    <row r="27">
      <c r="B27" s="158" t="str">
        <f>G$12</f>
        <v>Planet Fitness</v>
      </c>
      <c r="C27" s="159">
        <f>I$12</f>
        <v>-309</v>
      </c>
      <c r="D27" s="160">
        <f>H$12</f>
        <v>0.003049718404</v>
      </c>
      <c r="E27" s="161">
        <f t="shared" si="2"/>
        <v>-91.22857143</v>
      </c>
      <c r="G27" s="167" t="s">
        <v>152</v>
      </c>
      <c r="H27" s="167">
        <f>Month(NOW())</f>
        <v>3</v>
      </c>
      <c r="I27" s="25"/>
      <c r="J27" s="152" t="s">
        <v>149</v>
      </c>
    </row>
    <row r="28">
      <c r="B28" s="168" t="s">
        <v>149</v>
      </c>
      <c r="C28" s="159">
        <f>I$23</f>
        <v>-437.29</v>
      </c>
      <c r="D28" s="169">
        <f>H$23</f>
        <v>0.004315894372</v>
      </c>
      <c r="E28" s="161">
        <f t="shared" si="2"/>
        <v>-129.1046667</v>
      </c>
      <c r="G28" s="167" t="s">
        <v>153</v>
      </c>
      <c r="H28" s="25">
        <f>DAY(NOW())</f>
        <v>12</v>
      </c>
      <c r="I28" s="25"/>
      <c r="J28" s="152" t="s">
        <v>150</v>
      </c>
    </row>
    <row r="29">
      <c r="B29" s="168" t="s">
        <v>150</v>
      </c>
      <c r="C29" s="170">
        <f>I$24</f>
        <v>-350.23</v>
      </c>
      <c r="D29" s="169">
        <f>H$24</f>
        <v>0.003456643614</v>
      </c>
      <c r="E29" s="161">
        <f t="shared" si="2"/>
        <v>-103.4012381</v>
      </c>
      <c r="I29" s="25"/>
      <c r="J29" s="25"/>
    </row>
    <row r="30">
      <c r="B30" s="171" t="str">
        <f>G$20</f>
        <v>Subscription - Game</v>
      </c>
      <c r="C30" s="172">
        <f>I$20</f>
        <v>-137.11</v>
      </c>
      <c r="D30" s="173">
        <f>H$20</f>
        <v>0.001353226183</v>
      </c>
      <c r="E30" s="174">
        <f t="shared" si="2"/>
        <v>-40.48009524</v>
      </c>
      <c r="G30" s="167" t="s">
        <v>154</v>
      </c>
      <c r="H30" s="25">
        <f>DAY(EOMONTH(TODAY(),0))</f>
        <v>31</v>
      </c>
      <c r="I30" s="25"/>
      <c r="J30" s="25"/>
    </row>
    <row r="31">
      <c r="B31" s="25"/>
      <c r="G31" s="2" t="s">
        <v>155</v>
      </c>
      <c r="H31" s="11">
        <f>YEAR(TODAY())</f>
        <v>2026</v>
      </c>
      <c r="I31" s="25"/>
      <c r="J31" s="25"/>
    </row>
    <row r="32">
      <c r="B32" s="175" t="s">
        <v>156</v>
      </c>
      <c r="C32" s="176">
        <f>sum(I2:I22)</f>
        <v>-99627.01</v>
      </c>
      <c r="D32" s="177"/>
      <c r="E32" s="178"/>
      <c r="I32" s="25"/>
      <c r="J32" s="25"/>
    </row>
    <row r="33">
      <c r="B33" s="179" t="s">
        <v>157</v>
      </c>
      <c r="C33" s="159">
        <f>sum(C3:C5)</f>
        <v>101320.83</v>
      </c>
      <c r="D33" s="146"/>
      <c r="E33" s="147"/>
      <c r="G33" s="25"/>
      <c r="H33" s="25"/>
      <c r="I33" s="25"/>
      <c r="J33" s="25"/>
    </row>
    <row r="34">
      <c r="B34" s="179" t="s">
        <v>158</v>
      </c>
      <c r="C34" s="159">
        <f>C33+C32</f>
        <v>1693.82</v>
      </c>
      <c r="D34" s="146"/>
      <c r="E34" s="147"/>
      <c r="G34" s="25"/>
      <c r="H34" s="25"/>
      <c r="I34" s="25"/>
      <c r="J34" s="25"/>
    </row>
    <row r="35">
      <c r="B35" s="180" t="s">
        <v>159</v>
      </c>
      <c r="C35" s="181">
        <f>C34/C33</f>
        <v>0.01671739168</v>
      </c>
      <c r="D35" s="150"/>
      <c r="E35" s="151"/>
      <c r="G35" s="25"/>
      <c r="H35" s="25"/>
      <c r="I35" s="25"/>
      <c r="J35" s="25"/>
    </row>
    <row r="36">
      <c r="B36" s="182" t="s">
        <v>160</v>
      </c>
      <c r="C36" s="183">
        <f>-(E11+E9+E23+30+200)</f>
        <v>4852.556286</v>
      </c>
      <c r="G36" s="25"/>
      <c r="H36" s="25"/>
      <c r="I36" s="25"/>
      <c r="J36" s="25"/>
    </row>
    <row r="37" ht="13.5" customHeight="1">
      <c r="B37" s="129" t="s">
        <v>161</v>
      </c>
      <c r="E37" s="184" t="str">
        <f>"Report Date : " &amp; $H$27 &amp; "/" &amp; $H$28 &amp; "/" &amp; $H$31</f>
        <v>Report Date : 3/12/2026</v>
      </c>
      <c r="G37" s="25"/>
      <c r="H37" s="25"/>
      <c r="I37" s="25"/>
      <c r="J37" s="25"/>
    </row>
  </sheetData>
  <mergeCells count="15">
    <mergeCell ref="B6:E6"/>
    <mergeCell ref="B31:E31"/>
    <mergeCell ref="C32:E32"/>
    <mergeCell ref="C33:E33"/>
    <mergeCell ref="C34:E34"/>
    <mergeCell ref="C35:E35"/>
    <mergeCell ref="C36:E36"/>
    <mergeCell ref="B37:D37"/>
    <mergeCell ref="A1:A37"/>
    <mergeCell ref="B1:D1"/>
    <mergeCell ref="F1:F37"/>
    <mergeCell ref="C2:E2"/>
    <mergeCell ref="C3:E3"/>
    <mergeCell ref="C4:E4"/>
    <mergeCell ref="C5:E5"/>
  </mergeCells>
  <conditionalFormatting sqref="H2:H24">
    <cfRule type="colorScale" priority="1">
      <colorScale>
        <cfvo type="percentile" val="0"/>
        <cfvo type="percentile" val="50"/>
        <cfvo type="percent" val="100"/>
        <color rgb="FF00FF00"/>
        <color rgb="FFFFFF00"/>
        <color rgb="FFE91D63"/>
      </colorScale>
    </cfRule>
  </conditionalFormatting>
  <printOptions horizontalCentered="1" verticalCentered="1"/>
  <pageMargins bottom="0.0" footer="0.0" header="0.0" left="0.0" right="0.0" top="0.0"/>
  <pageSetup orientation="portrait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1.57"/>
    <col customWidth="1" min="3" max="3" width="22.43"/>
    <col customWidth="1" min="4" max="4" width="34.43"/>
    <col customWidth="1" min="5" max="5" width="19.71"/>
    <col customWidth="1" min="6" max="6" width="34.43"/>
  </cols>
  <sheetData>
    <row r="1">
      <c r="A1" s="185" t="s">
        <v>55</v>
      </c>
      <c r="B1" s="186" t="s">
        <v>49</v>
      </c>
      <c r="C1" s="186" t="s">
        <v>162</v>
      </c>
      <c r="D1" s="185" t="s">
        <v>163</v>
      </c>
      <c r="E1" s="187"/>
      <c r="F1" s="188"/>
    </row>
    <row r="2">
      <c r="A2" s="189">
        <v>44741.0</v>
      </c>
      <c r="B2" s="190">
        <v>100.0</v>
      </c>
      <c r="C2" s="190" t="s">
        <v>164</v>
      </c>
      <c r="D2" s="191"/>
      <c r="E2" s="192" t="s">
        <v>165</v>
      </c>
      <c r="F2" s="193">
        <f>sum(B2:B22)-F3-F4</f>
        <v>8950</v>
      </c>
    </row>
    <row r="3">
      <c r="A3" s="194">
        <v>44743.0</v>
      </c>
      <c r="B3" s="195">
        <v>795.0</v>
      </c>
      <c r="C3" s="195" t="s">
        <v>166</v>
      </c>
      <c r="D3" s="196"/>
      <c r="E3" s="197" t="s">
        <v>167</v>
      </c>
      <c r="F3" s="198">
        <f>29.88+28.8+34.81+24.81+42.62+28.1+24.54+52.52</f>
        <v>266.08</v>
      </c>
    </row>
    <row r="4">
      <c r="A4" s="189">
        <v>44757.0</v>
      </c>
      <c r="B4" s="190">
        <v>671.25</v>
      </c>
      <c r="C4" s="190" t="s">
        <v>168</v>
      </c>
      <c r="D4" s="199" t="s">
        <v>169</v>
      </c>
      <c r="E4" s="192" t="s">
        <v>170</v>
      </c>
      <c r="F4" s="193">
        <v>895.0</v>
      </c>
    </row>
    <row r="5">
      <c r="A5" s="194">
        <v>44774.0</v>
      </c>
      <c r="B5" s="195">
        <v>671.25</v>
      </c>
      <c r="C5" s="195" t="s">
        <v>171</v>
      </c>
      <c r="D5" s="200" t="s">
        <v>169</v>
      </c>
      <c r="E5" s="201"/>
      <c r="F5" s="202"/>
    </row>
    <row r="6">
      <c r="A6" s="189">
        <v>44785.0</v>
      </c>
      <c r="B6" s="190">
        <v>671.25</v>
      </c>
      <c r="C6" s="190" t="s">
        <v>172</v>
      </c>
      <c r="D6" s="199" t="s">
        <v>169</v>
      </c>
      <c r="E6" s="203"/>
      <c r="F6" s="204"/>
    </row>
    <row r="7">
      <c r="A7" s="194">
        <v>44799.0</v>
      </c>
      <c r="B7" s="195">
        <v>671.25</v>
      </c>
      <c r="C7" s="195" t="s">
        <v>173</v>
      </c>
      <c r="D7" s="200" t="s">
        <v>169</v>
      </c>
      <c r="E7" s="205"/>
      <c r="F7" s="206"/>
    </row>
    <row r="8">
      <c r="A8" s="189">
        <v>44813.0</v>
      </c>
      <c r="B8" s="190">
        <v>477.38</v>
      </c>
      <c r="C8" s="190" t="s">
        <v>174</v>
      </c>
      <c r="D8" s="207" t="s">
        <v>175</v>
      </c>
      <c r="E8" s="203"/>
      <c r="F8" s="204"/>
    </row>
    <row r="9">
      <c r="A9" s="194">
        <v>44830.0</v>
      </c>
      <c r="B9" s="195">
        <v>447.5</v>
      </c>
      <c r="C9" s="195" t="s">
        <v>176</v>
      </c>
      <c r="D9" s="208" t="s">
        <v>177</v>
      </c>
      <c r="E9" s="205"/>
      <c r="F9" s="206"/>
    </row>
    <row r="10">
      <c r="A10" s="189">
        <v>44841.0</v>
      </c>
      <c r="B10" s="190">
        <v>447.5</v>
      </c>
      <c r="C10" s="190" t="s">
        <v>178</v>
      </c>
      <c r="D10" s="209" t="s">
        <v>177</v>
      </c>
      <c r="E10" s="203"/>
      <c r="F10" s="204"/>
    </row>
    <row r="11">
      <c r="A11" s="194">
        <v>44855.0</v>
      </c>
      <c r="B11" s="195">
        <v>476.3</v>
      </c>
      <c r="C11" s="195" t="s">
        <v>179</v>
      </c>
      <c r="D11" s="210" t="s">
        <v>180</v>
      </c>
      <c r="E11" s="205"/>
      <c r="F11" s="206"/>
    </row>
    <row r="12">
      <c r="A12" s="189">
        <v>44869.0</v>
      </c>
      <c r="B12" s="190">
        <v>482.31</v>
      </c>
      <c r="C12" s="190" t="s">
        <v>181</v>
      </c>
      <c r="D12" s="207" t="s">
        <v>182</v>
      </c>
      <c r="E12" s="203"/>
      <c r="F12" s="204"/>
    </row>
    <row r="13">
      <c r="A13" s="194">
        <v>44883.0</v>
      </c>
      <c r="B13" s="195">
        <v>447.5</v>
      </c>
      <c r="C13" s="195" t="s">
        <v>183</v>
      </c>
      <c r="D13" s="208" t="s">
        <v>177</v>
      </c>
      <c r="E13" s="205"/>
      <c r="F13" s="206"/>
    </row>
    <row r="14">
      <c r="A14" s="189">
        <v>44897.0</v>
      </c>
      <c r="B14" s="190">
        <v>472.31</v>
      </c>
      <c r="C14" s="190" t="s">
        <v>184</v>
      </c>
      <c r="D14" s="207" t="s">
        <v>185</v>
      </c>
      <c r="E14" s="203"/>
      <c r="F14" s="204"/>
    </row>
    <row r="15">
      <c r="A15" s="194">
        <v>44911.0</v>
      </c>
      <c r="B15" s="195">
        <v>447.5</v>
      </c>
      <c r="C15" s="195" t="s">
        <v>186</v>
      </c>
      <c r="D15" s="208" t="s">
        <v>177</v>
      </c>
      <c r="E15" s="205"/>
      <c r="F15" s="206"/>
    </row>
    <row r="16">
      <c r="A16" s="189">
        <v>44929.0</v>
      </c>
      <c r="B16" s="190">
        <v>42.62</v>
      </c>
      <c r="C16" s="190" t="s">
        <v>187</v>
      </c>
      <c r="D16" s="207" t="s">
        <v>188</v>
      </c>
      <c r="E16" s="203"/>
      <c r="F16" s="204"/>
    </row>
    <row r="17">
      <c r="A17" s="194">
        <v>44944.0</v>
      </c>
      <c r="B17" s="195">
        <v>0.0</v>
      </c>
      <c r="C17" s="195"/>
      <c r="D17" s="208"/>
      <c r="E17" s="205"/>
      <c r="F17" s="206"/>
    </row>
    <row r="18">
      <c r="A18" s="189">
        <v>44953.0</v>
      </c>
      <c r="B18" s="190">
        <v>923.1</v>
      </c>
      <c r="C18" s="190" t="s">
        <v>189</v>
      </c>
      <c r="D18" s="207" t="s">
        <v>190</v>
      </c>
      <c r="E18" s="203"/>
      <c r="F18" s="204"/>
    </row>
    <row r="19">
      <c r="A19" s="194">
        <v>44967.0</v>
      </c>
      <c r="B19" s="195">
        <v>0.0</v>
      </c>
      <c r="C19" s="195"/>
      <c r="D19" s="208"/>
      <c r="E19" s="205"/>
      <c r="F19" s="206"/>
    </row>
    <row r="20">
      <c r="A20" s="189">
        <v>44981.0</v>
      </c>
      <c r="B20" s="190">
        <v>919.54</v>
      </c>
      <c r="C20" s="190" t="s">
        <v>191</v>
      </c>
      <c r="D20" s="207" t="s">
        <v>192</v>
      </c>
      <c r="E20" s="203"/>
      <c r="F20" s="204"/>
    </row>
    <row r="21">
      <c r="A21" s="194">
        <v>44995.0</v>
      </c>
      <c r="B21" s="195"/>
      <c r="C21" s="211"/>
      <c r="D21" s="208"/>
      <c r="E21" s="205"/>
      <c r="F21" s="206"/>
    </row>
    <row r="22">
      <c r="A22" s="189">
        <v>45009.0</v>
      </c>
      <c r="B22" s="212">
        <f>447.5*2+52.52</f>
        <v>947.52</v>
      </c>
      <c r="C22" s="190" t="s">
        <v>193</v>
      </c>
      <c r="D22" s="207" t="s">
        <v>194</v>
      </c>
      <c r="E22" s="203"/>
      <c r="F22" s="204"/>
    </row>
    <row r="23">
      <c r="A23" s="213">
        <v>45023.0</v>
      </c>
      <c r="B23" s="214"/>
      <c r="C23" s="214"/>
      <c r="D23" s="215"/>
      <c r="E23" s="205"/>
      <c r="F23" s="206"/>
    </row>
    <row r="24">
      <c r="A24" s="216">
        <v>45037.0</v>
      </c>
      <c r="B24" s="217">
        <f>447.5*2</f>
        <v>895</v>
      </c>
      <c r="C24" s="218" t="s">
        <v>195</v>
      </c>
      <c r="D24" s="219" t="s">
        <v>196</v>
      </c>
      <c r="E24" s="203"/>
      <c r="F24" s="204"/>
    </row>
    <row r="25">
      <c r="A25" s="220">
        <v>45051.0</v>
      </c>
      <c r="B25" s="221">
        <v>447.5</v>
      </c>
      <c r="C25" s="221" t="s">
        <v>197</v>
      </c>
      <c r="D25" s="208" t="s">
        <v>177</v>
      </c>
      <c r="E25" s="205"/>
      <c r="F25" s="206"/>
    </row>
    <row r="26">
      <c r="A26" s="222">
        <v>45065.0</v>
      </c>
      <c r="B26" s="193"/>
      <c r="C26" s="223" t="s">
        <v>198</v>
      </c>
      <c r="D26" s="207" t="s">
        <v>199</v>
      </c>
      <c r="E26" s="203"/>
      <c r="F26" s="204"/>
    </row>
    <row r="27">
      <c r="A27" s="220">
        <v>45079.0</v>
      </c>
      <c r="B27" s="221">
        <v>447.5</v>
      </c>
      <c r="C27" s="221" t="s">
        <v>200</v>
      </c>
      <c r="D27" s="208" t="s">
        <v>177</v>
      </c>
      <c r="E27" s="205"/>
      <c r="F27" s="206"/>
    </row>
    <row r="28">
      <c r="A28" s="222">
        <v>45093.0</v>
      </c>
      <c r="B28" s="193"/>
      <c r="C28" s="223" t="s">
        <v>201</v>
      </c>
      <c r="D28" s="207" t="s">
        <v>202</v>
      </c>
      <c r="E28" s="203"/>
      <c r="F28" s="204"/>
    </row>
    <row r="29">
      <c r="A29" s="224" t="s">
        <v>203</v>
      </c>
      <c r="B29" s="225"/>
      <c r="C29" s="225"/>
      <c r="D29" s="226"/>
      <c r="E29" s="205"/>
      <c r="F29" s="206"/>
    </row>
    <row r="30">
      <c r="A30" s="227">
        <v>45107.0</v>
      </c>
      <c r="B30" s="223">
        <v>0.0</v>
      </c>
      <c r="C30" s="228" t="s">
        <v>204</v>
      </c>
      <c r="D30" s="229" t="s">
        <v>204</v>
      </c>
      <c r="E30" s="203"/>
      <c r="F30" s="204"/>
    </row>
    <row r="31">
      <c r="A31" s="220">
        <v>45121.0</v>
      </c>
      <c r="B31" s="198"/>
      <c r="C31" s="221" t="s">
        <v>168</v>
      </c>
      <c r="D31" s="210" t="s">
        <v>205</v>
      </c>
      <c r="E31" s="205"/>
      <c r="F31" s="206"/>
    </row>
    <row r="32">
      <c r="A32" s="222">
        <v>45135.0</v>
      </c>
      <c r="B32" s="223">
        <v>447.5</v>
      </c>
      <c r="C32" s="223" t="s">
        <v>171</v>
      </c>
      <c r="D32" s="209" t="s">
        <v>177</v>
      </c>
      <c r="E32" s="203"/>
      <c r="F32" s="204"/>
    </row>
    <row r="33">
      <c r="A33" s="220">
        <v>45149.0</v>
      </c>
      <c r="B33" s="198"/>
      <c r="C33" s="221" t="s">
        <v>172</v>
      </c>
      <c r="D33" s="210" t="s">
        <v>206</v>
      </c>
      <c r="E33" s="205"/>
      <c r="F33" s="206"/>
    </row>
    <row r="34">
      <c r="A34" s="222">
        <v>45163.0</v>
      </c>
      <c r="B34" s="223">
        <v>447.5</v>
      </c>
      <c r="C34" s="223" t="s">
        <v>173</v>
      </c>
      <c r="D34" s="209" t="s">
        <v>177</v>
      </c>
      <c r="E34" s="203"/>
      <c r="F34" s="204"/>
    </row>
    <row r="35">
      <c r="A35" s="220">
        <v>45177.0</v>
      </c>
      <c r="B35" s="198"/>
      <c r="C35" s="221" t="s">
        <v>174</v>
      </c>
      <c r="D35" s="210" t="s">
        <v>207</v>
      </c>
      <c r="E35" s="205"/>
      <c r="F35" s="206"/>
    </row>
    <row r="36">
      <c r="A36" s="222">
        <v>45191.0</v>
      </c>
      <c r="B36" s="223">
        <v>447.5</v>
      </c>
      <c r="C36" s="223" t="s">
        <v>176</v>
      </c>
      <c r="D36" s="209" t="s">
        <v>177</v>
      </c>
      <c r="E36" s="203"/>
      <c r="F36" s="204"/>
    </row>
    <row r="37">
      <c r="A37" s="220">
        <v>45205.0</v>
      </c>
      <c r="B37" s="198"/>
      <c r="C37" s="221" t="s">
        <v>178</v>
      </c>
      <c r="D37" s="210" t="s">
        <v>208</v>
      </c>
      <c r="E37" s="205"/>
      <c r="F37" s="206"/>
    </row>
    <row r="38">
      <c r="A38" s="222">
        <v>45219.0</v>
      </c>
      <c r="B38" s="223">
        <v>447.5</v>
      </c>
      <c r="C38" s="223" t="s">
        <v>179</v>
      </c>
      <c r="D38" s="209" t="s">
        <v>177</v>
      </c>
      <c r="E38" s="203"/>
      <c r="F38" s="204"/>
    </row>
    <row r="39">
      <c r="A39" s="220">
        <v>45233.0</v>
      </c>
      <c r="B39" s="198"/>
      <c r="C39" s="221" t="s">
        <v>181</v>
      </c>
      <c r="D39" s="210" t="s">
        <v>209</v>
      </c>
      <c r="E39" s="205"/>
      <c r="F39" s="206"/>
    </row>
    <row r="40">
      <c r="A40" s="222">
        <v>45247.0</v>
      </c>
      <c r="B40" s="223">
        <v>447.5</v>
      </c>
      <c r="C40" s="223" t="s">
        <v>183</v>
      </c>
      <c r="D40" s="209" t="s">
        <v>177</v>
      </c>
      <c r="E40" s="203"/>
      <c r="F40" s="204"/>
    </row>
    <row r="41">
      <c r="A41" s="220">
        <v>45261.0</v>
      </c>
      <c r="B41" s="198"/>
      <c r="C41" s="221" t="s">
        <v>184</v>
      </c>
      <c r="D41" s="210" t="s">
        <v>210</v>
      </c>
      <c r="E41" s="205"/>
      <c r="F41" s="206"/>
    </row>
    <row r="42">
      <c r="A42" s="222">
        <v>45275.0</v>
      </c>
      <c r="B42" s="223">
        <v>447.5</v>
      </c>
      <c r="C42" s="223" t="s">
        <v>186</v>
      </c>
      <c r="D42" s="209" t="s">
        <v>177</v>
      </c>
      <c r="E42" s="203"/>
      <c r="F42" s="204"/>
    </row>
    <row r="43">
      <c r="A43" s="230">
        <v>45289.0</v>
      </c>
      <c r="B43" s="198"/>
      <c r="C43" s="231" t="s">
        <v>211</v>
      </c>
      <c r="D43" s="232" t="s">
        <v>187</v>
      </c>
      <c r="E43" s="233"/>
      <c r="F43" s="234"/>
    </row>
  </sheetData>
  <mergeCells count="3">
    <mergeCell ref="E1:F1"/>
    <mergeCell ref="E5:F43"/>
    <mergeCell ref="A29:D29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2.71"/>
    <col customWidth="1" min="2" max="2" width="19.29"/>
    <col customWidth="1" min="4" max="4" width="12.86"/>
    <col customWidth="1" min="5" max="5" width="15.57"/>
    <col customWidth="1" min="6" max="6" width="2.71"/>
    <col customWidth="1" min="7" max="7" width="18.14"/>
    <col customWidth="1" min="9" max="9" width="8.29"/>
    <col customWidth="1" min="10" max="10" width="2.57"/>
    <col customWidth="1" min="11" max="11" width="13.86"/>
    <col customWidth="1" min="12" max="18" width="12.29"/>
    <col customWidth="1" min="19" max="19" width="2.57"/>
  </cols>
  <sheetData>
    <row r="1">
      <c r="A1" s="25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</row>
    <row r="2">
      <c r="A2" s="25"/>
      <c r="B2" s="235"/>
      <c r="C2" s="236" t="s">
        <v>212</v>
      </c>
      <c r="D2" s="236" t="s">
        <v>213</v>
      </c>
      <c r="E2" s="236" t="s">
        <v>214</v>
      </c>
      <c r="F2" s="25"/>
      <c r="G2" s="237" t="s">
        <v>215</v>
      </c>
      <c r="H2" s="238"/>
      <c r="I2" s="236" t="s">
        <v>216</v>
      </c>
      <c r="J2" s="25"/>
      <c r="K2" s="25"/>
      <c r="L2" s="132" t="s">
        <v>217</v>
      </c>
      <c r="M2" s="134"/>
      <c r="N2" s="134"/>
      <c r="O2" s="134"/>
      <c r="P2" s="134"/>
      <c r="Q2" s="134"/>
      <c r="R2" s="135"/>
      <c r="S2" s="25"/>
    </row>
    <row r="3">
      <c r="A3" s="25"/>
      <c r="B3" s="209" t="s">
        <v>218</v>
      </c>
      <c r="C3" s="223">
        <v>18.03</v>
      </c>
      <c r="D3" s="209">
        <v>80.0</v>
      </c>
      <c r="E3" s="193">
        <f t="shared" ref="E3:E5" si="1">C3*D3</f>
        <v>1442.4</v>
      </c>
      <c r="F3" s="25"/>
      <c r="G3" s="209" t="s">
        <v>219</v>
      </c>
      <c r="H3" s="223">
        <f>E7*I3</f>
        <v>159.052783</v>
      </c>
      <c r="I3" s="239">
        <v>0.06391812282157837</v>
      </c>
      <c r="J3" s="25"/>
      <c r="K3" s="25"/>
      <c r="L3" s="240" t="s">
        <v>220</v>
      </c>
      <c r="M3" s="240" t="s">
        <v>221</v>
      </c>
      <c r="N3" s="240" t="s">
        <v>222</v>
      </c>
      <c r="O3" s="240" t="s">
        <v>223</v>
      </c>
      <c r="P3" s="240" t="s">
        <v>224</v>
      </c>
      <c r="Q3" s="240" t="s">
        <v>225</v>
      </c>
      <c r="R3" s="240" t="s">
        <v>226</v>
      </c>
      <c r="S3" s="25"/>
    </row>
    <row r="4">
      <c r="A4" s="25"/>
      <c r="B4" s="241" t="s">
        <v>227</v>
      </c>
      <c r="C4" s="242">
        <v>3.0</v>
      </c>
      <c r="D4" s="241">
        <f>D3</f>
        <v>80</v>
      </c>
      <c r="E4" s="243">
        <f t="shared" si="1"/>
        <v>240</v>
      </c>
      <c r="F4" s="25"/>
      <c r="G4" s="241" t="s">
        <v>228</v>
      </c>
      <c r="H4" s="242">
        <f>E7*I4</f>
        <v>157.664686</v>
      </c>
      <c r="I4" s="244">
        <v>0.06336029193149914</v>
      </c>
      <c r="J4" s="25"/>
      <c r="K4" s="126" t="s">
        <v>229</v>
      </c>
      <c r="L4" s="245">
        <v>45368.0</v>
      </c>
      <c r="M4" s="245">
        <f t="shared" ref="M4:R4" si="2">L4+1</f>
        <v>45369</v>
      </c>
      <c r="N4" s="245">
        <f t="shared" si="2"/>
        <v>45370</v>
      </c>
      <c r="O4" s="245">
        <f t="shared" si="2"/>
        <v>45371</v>
      </c>
      <c r="P4" s="245">
        <f t="shared" si="2"/>
        <v>45372</v>
      </c>
      <c r="Q4" s="245">
        <f t="shared" si="2"/>
        <v>45373</v>
      </c>
      <c r="R4" s="245">
        <f t="shared" si="2"/>
        <v>45374</v>
      </c>
      <c r="S4" s="25"/>
    </row>
    <row r="5">
      <c r="A5" s="25"/>
      <c r="B5" s="209" t="s">
        <v>230</v>
      </c>
      <c r="C5" s="193">
        <f>C3*1.5+C4</f>
        <v>30.045</v>
      </c>
      <c r="D5" s="209">
        <f>L7+L14</f>
        <v>32</v>
      </c>
      <c r="E5" s="193">
        <f t="shared" si="1"/>
        <v>961.44</v>
      </c>
      <c r="F5" s="25"/>
      <c r="G5" s="209" t="s">
        <v>231</v>
      </c>
      <c r="H5" s="223">
        <f>E7*I5</f>
        <v>36.88096653</v>
      </c>
      <c r="I5" s="239">
        <v>0.01482125684335508</v>
      </c>
      <c r="J5" s="25"/>
      <c r="K5" s="126" t="s">
        <v>232</v>
      </c>
      <c r="L5" s="246">
        <v>11.0</v>
      </c>
      <c r="M5" s="246">
        <f>8.5+2.5</f>
        <v>11</v>
      </c>
      <c r="N5" s="246">
        <v>12.0</v>
      </c>
      <c r="O5" s="246">
        <v>12.0</v>
      </c>
      <c r="P5" s="246">
        <v>12.0</v>
      </c>
      <c r="Q5" s="246">
        <f>8.5+3</f>
        <v>11.5</v>
      </c>
      <c r="R5" s="246">
        <v>0.0</v>
      </c>
      <c r="S5" s="25"/>
    </row>
    <row r="6">
      <c r="A6" s="25"/>
      <c r="B6" s="247" t="s">
        <v>233</v>
      </c>
      <c r="C6" s="248"/>
      <c r="D6" s="249"/>
      <c r="E6" s="243">
        <f>SUM(E3:E5)</f>
        <v>2643.84</v>
      </c>
      <c r="F6" s="25"/>
      <c r="G6" s="241" t="s">
        <v>234</v>
      </c>
      <c r="H6" s="242">
        <f>E7*I6</f>
        <v>88.6261386</v>
      </c>
      <c r="I6" s="250">
        <v>0.035615952801308574</v>
      </c>
      <c r="J6" s="25"/>
      <c r="K6" s="126" t="s">
        <v>235</v>
      </c>
      <c r="L6" s="251">
        <f>L5</f>
        <v>11</v>
      </c>
      <c r="M6" s="251">
        <f t="shared" ref="M6:R6" si="3">L6+M5</f>
        <v>22</v>
      </c>
      <c r="N6" s="251">
        <f t="shared" si="3"/>
        <v>34</v>
      </c>
      <c r="O6" s="251">
        <f t="shared" si="3"/>
        <v>46</v>
      </c>
      <c r="P6" s="251">
        <f t="shared" si="3"/>
        <v>58</v>
      </c>
      <c r="Q6" s="251">
        <f t="shared" si="3"/>
        <v>69.5</v>
      </c>
      <c r="R6" s="251">
        <f t="shared" si="3"/>
        <v>69.5</v>
      </c>
      <c r="S6" s="25"/>
    </row>
    <row r="7">
      <c r="A7" s="25"/>
      <c r="B7" s="252" t="s">
        <v>236</v>
      </c>
      <c r="C7" s="253"/>
      <c r="D7" s="254"/>
      <c r="E7" s="255">
        <f>E6-H18</f>
        <v>2488.3832</v>
      </c>
      <c r="F7" s="25"/>
      <c r="G7" s="256" t="s">
        <v>237</v>
      </c>
      <c r="H7" s="257">
        <f>SUM(H3:H6)</f>
        <v>442.2245741</v>
      </c>
      <c r="I7" s="254"/>
      <c r="J7" s="25"/>
      <c r="K7" s="126" t="s">
        <v>238</v>
      </c>
      <c r="L7" s="258">
        <f>MAX(0,sum(L5:R5)-40)</f>
        <v>29.5</v>
      </c>
      <c r="M7" s="134"/>
      <c r="N7" s="134"/>
      <c r="O7" s="134"/>
      <c r="P7" s="134"/>
      <c r="Q7" s="134"/>
      <c r="R7" s="135"/>
      <c r="S7" s="25"/>
    </row>
    <row r="8">
      <c r="A8" s="25"/>
      <c r="B8" s="259"/>
      <c r="C8" s="260"/>
      <c r="D8" s="260"/>
      <c r="E8" s="261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</row>
    <row r="9">
      <c r="A9" s="25"/>
      <c r="B9" s="237" t="s">
        <v>239</v>
      </c>
      <c r="C9" s="262"/>
      <c r="D9" s="262"/>
      <c r="E9" s="238"/>
      <c r="F9" s="25"/>
      <c r="G9" s="237" t="s">
        <v>240</v>
      </c>
      <c r="H9" s="262"/>
      <c r="I9" s="238"/>
      <c r="J9" s="25"/>
      <c r="K9" s="25"/>
      <c r="L9" s="132" t="s">
        <v>241</v>
      </c>
      <c r="M9" s="134"/>
      <c r="N9" s="134"/>
      <c r="O9" s="134"/>
      <c r="P9" s="134"/>
      <c r="Q9" s="134"/>
      <c r="R9" s="135"/>
      <c r="S9" s="25"/>
    </row>
    <row r="10">
      <c r="A10" s="25"/>
      <c r="B10" s="263">
        <f>H7/E7</f>
        <v>0.1777156244</v>
      </c>
      <c r="C10" s="253"/>
      <c r="D10" s="253"/>
      <c r="E10" s="254"/>
      <c r="F10" s="25"/>
      <c r="G10" s="209" t="s">
        <v>242</v>
      </c>
      <c r="H10" s="264">
        <v>3.35</v>
      </c>
      <c r="I10" s="265"/>
      <c r="J10" s="25"/>
      <c r="K10" s="25"/>
      <c r="L10" s="240" t="s">
        <v>220</v>
      </c>
      <c r="M10" s="240" t="s">
        <v>221</v>
      </c>
      <c r="N10" s="240" t="s">
        <v>222</v>
      </c>
      <c r="O10" s="240" t="s">
        <v>223</v>
      </c>
      <c r="P10" s="240" t="s">
        <v>224</v>
      </c>
      <c r="Q10" s="240" t="s">
        <v>225</v>
      </c>
      <c r="R10" s="240" t="s">
        <v>226</v>
      </c>
      <c r="S10" s="25"/>
    </row>
    <row r="11">
      <c r="A11" s="25"/>
      <c r="B11" s="25"/>
      <c r="C11" s="25"/>
      <c r="D11" s="25"/>
      <c r="E11" s="25"/>
      <c r="F11" s="25"/>
      <c r="G11" s="241" t="s">
        <v>243</v>
      </c>
      <c r="H11" s="266">
        <v>19.23</v>
      </c>
      <c r="I11" s="249"/>
      <c r="J11" s="25"/>
      <c r="K11" s="126" t="s">
        <v>229</v>
      </c>
      <c r="L11" s="245">
        <f>R4+1</f>
        <v>45375</v>
      </c>
      <c r="M11" s="245">
        <f t="shared" ref="M11:R11" si="4">L11+1</f>
        <v>45376</v>
      </c>
      <c r="N11" s="245">
        <f t="shared" si="4"/>
        <v>45377</v>
      </c>
      <c r="O11" s="245">
        <f t="shared" si="4"/>
        <v>45378</v>
      </c>
      <c r="P11" s="245">
        <f t="shared" si="4"/>
        <v>45379</v>
      </c>
      <c r="Q11" s="245">
        <f t="shared" si="4"/>
        <v>45380</v>
      </c>
      <c r="R11" s="245">
        <f t="shared" si="4"/>
        <v>45381</v>
      </c>
      <c r="S11" s="25"/>
    </row>
    <row r="12">
      <c r="A12" s="25"/>
      <c r="B12" s="237" t="s">
        <v>244</v>
      </c>
      <c r="C12" s="262"/>
      <c r="D12" s="262"/>
      <c r="E12" s="238"/>
      <c r="F12" s="25"/>
      <c r="G12" s="209" t="s">
        <v>245</v>
      </c>
      <c r="H12" s="264">
        <v>2.0</v>
      </c>
      <c r="I12" s="265"/>
      <c r="J12" s="25"/>
      <c r="K12" s="126" t="s">
        <v>232</v>
      </c>
      <c r="L12" s="246">
        <v>0.0</v>
      </c>
      <c r="M12" s="246">
        <v>8.5</v>
      </c>
      <c r="N12" s="246">
        <v>8.5</v>
      </c>
      <c r="O12" s="246">
        <v>8.5</v>
      </c>
      <c r="P12" s="246">
        <v>8.5</v>
      </c>
      <c r="Q12" s="246">
        <v>8.5</v>
      </c>
      <c r="R12" s="246">
        <v>0.0</v>
      </c>
      <c r="S12" s="25"/>
    </row>
    <row r="13">
      <c r="A13" s="25"/>
      <c r="B13" s="267">
        <f>E6-(E7*B10)-H18-H16</f>
        <v>2036.968626</v>
      </c>
      <c r="C13" s="253"/>
      <c r="D13" s="253"/>
      <c r="E13" s="254"/>
      <c r="F13" s="25"/>
      <c r="G13" s="241" t="s">
        <v>246</v>
      </c>
      <c r="H13" s="266">
        <v>75.0</v>
      </c>
      <c r="I13" s="249"/>
      <c r="J13" s="25"/>
      <c r="K13" s="126" t="s">
        <v>235</v>
      </c>
      <c r="L13" s="251">
        <f>R6+L12</f>
        <v>69.5</v>
      </c>
      <c r="M13" s="251">
        <f t="shared" ref="M13:R13" si="5">L13+M12</f>
        <v>78</v>
      </c>
      <c r="N13" s="251">
        <f t="shared" si="5"/>
        <v>86.5</v>
      </c>
      <c r="O13" s="251">
        <f t="shared" si="5"/>
        <v>95</v>
      </c>
      <c r="P13" s="251">
        <f t="shared" si="5"/>
        <v>103.5</v>
      </c>
      <c r="Q13" s="251">
        <f t="shared" si="5"/>
        <v>112</v>
      </c>
      <c r="R13" s="251">
        <f t="shared" si="5"/>
        <v>112</v>
      </c>
      <c r="S13" s="25"/>
    </row>
    <row r="14">
      <c r="A14" s="25"/>
      <c r="B14" s="65"/>
      <c r="C14" s="65"/>
      <c r="D14" s="65"/>
      <c r="E14" s="65"/>
      <c r="F14" s="25"/>
      <c r="G14" s="209" t="s">
        <v>247</v>
      </c>
      <c r="H14" s="264">
        <v>3.0</v>
      </c>
      <c r="I14" s="265"/>
      <c r="J14" s="25"/>
      <c r="K14" s="126" t="s">
        <v>238</v>
      </c>
      <c r="L14" s="258">
        <f>MAX(0,sum(L12:R12)-40)</f>
        <v>2.5</v>
      </c>
      <c r="M14" s="134"/>
      <c r="N14" s="134"/>
      <c r="O14" s="134"/>
      <c r="P14" s="134"/>
      <c r="Q14" s="134"/>
      <c r="R14" s="135"/>
      <c r="S14" s="25"/>
    </row>
    <row r="15">
      <c r="A15" s="25"/>
      <c r="F15" s="25"/>
      <c r="G15" s="241" t="s">
        <v>248</v>
      </c>
      <c r="H15" s="268">
        <f>E6*2%</f>
        <v>52.8768</v>
      </c>
      <c r="I15" s="249"/>
      <c r="J15" s="25"/>
      <c r="K15" s="25"/>
      <c r="L15" s="25"/>
      <c r="M15" s="25"/>
      <c r="N15" s="25"/>
      <c r="O15" s="25"/>
      <c r="P15" s="25"/>
      <c r="Q15" s="25"/>
      <c r="R15" s="25"/>
      <c r="S15" s="25"/>
    </row>
    <row r="16">
      <c r="A16" s="25"/>
      <c r="F16" s="25"/>
      <c r="G16" s="209" t="s">
        <v>249</v>
      </c>
      <c r="H16" s="264">
        <v>9.19</v>
      </c>
      <c r="I16" s="265"/>
      <c r="J16" s="25"/>
      <c r="K16" s="25"/>
      <c r="L16" s="25"/>
      <c r="M16" s="25"/>
      <c r="N16" s="25"/>
      <c r="O16" s="25"/>
      <c r="P16" s="25"/>
      <c r="Q16" s="25"/>
      <c r="R16" s="25"/>
      <c r="S16" s="25"/>
    </row>
    <row r="17">
      <c r="A17" s="25"/>
      <c r="F17" s="25"/>
      <c r="G17" s="269" t="s">
        <v>250</v>
      </c>
      <c r="H17" s="270">
        <f>sum(H10:H16)</f>
        <v>164.6468</v>
      </c>
      <c r="I17" s="249"/>
      <c r="J17" s="25"/>
      <c r="K17" s="25"/>
      <c r="L17" s="25"/>
      <c r="M17" s="25"/>
      <c r="N17" s="25"/>
      <c r="O17" s="25"/>
      <c r="P17" s="25"/>
      <c r="Q17" s="25"/>
      <c r="R17" s="25"/>
      <c r="S17" s="25"/>
    </row>
    <row r="18">
      <c r="A18" s="25"/>
      <c r="B18" s="25"/>
      <c r="C18" s="271"/>
      <c r="D18" s="25"/>
      <c r="E18" s="25"/>
      <c r="F18" s="25"/>
      <c r="G18" s="256" t="s">
        <v>251</v>
      </c>
      <c r="H18" s="272">
        <f>sum(H10:I15)</f>
        <v>155.4568</v>
      </c>
      <c r="I18" s="254"/>
      <c r="J18" s="25"/>
      <c r="K18" s="25"/>
      <c r="L18" s="25"/>
      <c r="M18" s="25"/>
      <c r="N18" s="25"/>
      <c r="O18" s="25"/>
      <c r="P18" s="25"/>
      <c r="Q18" s="25"/>
      <c r="R18" s="25"/>
      <c r="S18" s="25"/>
    </row>
    <row r="19">
      <c r="A19" s="25"/>
      <c r="B19" s="167"/>
      <c r="C19" s="271"/>
      <c r="D19" s="25"/>
      <c r="E19" s="25"/>
      <c r="F19" s="25"/>
      <c r="G19" s="273" t="s">
        <v>252</v>
      </c>
      <c r="H19" s="274">
        <f>1-(E7/E6)</f>
        <v>0.05879962479</v>
      </c>
      <c r="J19" s="25"/>
      <c r="K19" s="25"/>
      <c r="L19" s="25"/>
      <c r="M19" s="25"/>
      <c r="N19" s="25"/>
      <c r="O19" s="25"/>
      <c r="P19" s="25"/>
      <c r="Q19" s="25"/>
      <c r="R19" s="25"/>
      <c r="S19" s="25"/>
    </row>
    <row r="20">
      <c r="A20" s="25"/>
      <c r="B20" s="167"/>
      <c r="C20" s="271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</row>
  </sheetData>
  <mergeCells count="23">
    <mergeCell ref="G9:I9"/>
    <mergeCell ref="L9:R9"/>
    <mergeCell ref="G2:H2"/>
    <mergeCell ref="L2:R2"/>
    <mergeCell ref="B6:D6"/>
    <mergeCell ref="B7:D7"/>
    <mergeCell ref="H7:I7"/>
    <mergeCell ref="L7:R7"/>
    <mergeCell ref="B9:E9"/>
    <mergeCell ref="H14:I14"/>
    <mergeCell ref="L14:R14"/>
    <mergeCell ref="H15:I15"/>
    <mergeCell ref="H16:I16"/>
    <mergeCell ref="H17:I17"/>
    <mergeCell ref="H18:I18"/>
    <mergeCell ref="H19:I19"/>
    <mergeCell ref="B10:E10"/>
    <mergeCell ref="H10:I10"/>
    <mergeCell ref="H11:I11"/>
    <mergeCell ref="B12:E12"/>
    <mergeCell ref="H12:I12"/>
    <mergeCell ref="B13:E13"/>
    <mergeCell ref="H13:I13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4.43" defaultRowHeight="15.0"/>
  <cols>
    <col customWidth="1" min="1" max="1" width="4.29"/>
    <col customWidth="1" min="2" max="2" width="23.86"/>
    <col customWidth="1" min="8" max="8" width="4.29"/>
  </cols>
  <sheetData>
    <row r="1">
      <c r="A1" s="275"/>
      <c r="B1" s="276">
        <v>45067.0</v>
      </c>
      <c r="H1" s="275"/>
    </row>
    <row r="2">
      <c r="B2" s="277" t="s">
        <v>35</v>
      </c>
      <c r="C2" s="278" t="s">
        <v>49</v>
      </c>
      <c r="D2" s="278" t="s">
        <v>253</v>
      </c>
      <c r="E2" s="278" t="s">
        <v>254</v>
      </c>
      <c r="F2" s="278" t="s">
        <v>255</v>
      </c>
      <c r="G2" s="279" t="s">
        <v>256</v>
      </c>
    </row>
    <row r="3">
      <c r="B3" s="280" t="s">
        <v>257</v>
      </c>
      <c r="C3" s="281">
        <v>41.0</v>
      </c>
      <c r="D3" s="281">
        <v>1.0</v>
      </c>
      <c r="E3" s="282">
        <f t="shared" ref="E3:E8" si="1">C3/D3</f>
        <v>41</v>
      </c>
      <c r="F3" s="282">
        <f t="shared" ref="F3:F8" si="2">E3/31</f>
        <v>1.322580645</v>
      </c>
      <c r="G3" s="283">
        <f t="shared" ref="G3:G8" si="3">B$1+E3-5</f>
        <v>45103</v>
      </c>
    </row>
    <row r="4">
      <c r="B4" s="284" t="s">
        <v>258</v>
      </c>
      <c r="C4" s="285">
        <v>15.0</v>
      </c>
      <c r="D4" s="285">
        <v>1.0</v>
      </c>
      <c r="E4" s="286">
        <f t="shared" si="1"/>
        <v>15</v>
      </c>
      <c r="F4" s="286">
        <f t="shared" si="2"/>
        <v>0.4838709677</v>
      </c>
      <c r="G4" s="287">
        <f t="shared" si="3"/>
        <v>45077</v>
      </c>
    </row>
    <row r="5">
      <c r="B5" s="284" t="s">
        <v>259</v>
      </c>
      <c r="C5" s="286">
        <f>27+14</f>
        <v>41</v>
      </c>
      <c r="D5" s="285">
        <v>2.0</v>
      </c>
      <c r="E5" s="286">
        <f t="shared" si="1"/>
        <v>20.5</v>
      </c>
      <c r="F5" s="286">
        <f t="shared" si="2"/>
        <v>0.6612903226</v>
      </c>
      <c r="G5" s="287">
        <f t="shared" si="3"/>
        <v>45082.5</v>
      </c>
    </row>
    <row r="6">
      <c r="B6" s="284" t="s">
        <v>260</v>
      </c>
      <c r="C6" s="285">
        <v>262.0</v>
      </c>
      <c r="D6" s="285">
        <v>2.0</v>
      </c>
      <c r="E6" s="286">
        <f t="shared" si="1"/>
        <v>131</v>
      </c>
      <c r="F6" s="286">
        <f t="shared" si="2"/>
        <v>4.225806452</v>
      </c>
      <c r="G6" s="287">
        <f t="shared" si="3"/>
        <v>45193</v>
      </c>
    </row>
    <row r="7">
      <c r="B7" s="284" t="s">
        <v>261</v>
      </c>
      <c r="C7" s="285">
        <v>19.0</v>
      </c>
      <c r="D7" s="285">
        <v>1.0</v>
      </c>
      <c r="E7" s="286">
        <f t="shared" si="1"/>
        <v>19</v>
      </c>
      <c r="F7" s="286">
        <f t="shared" si="2"/>
        <v>0.6129032258</v>
      </c>
      <c r="G7" s="287">
        <f t="shared" si="3"/>
        <v>45081</v>
      </c>
    </row>
    <row r="8">
      <c r="B8" s="288" t="s">
        <v>262</v>
      </c>
      <c r="C8" s="289">
        <v>98.0</v>
      </c>
      <c r="D8" s="289">
        <v>2.0</v>
      </c>
      <c r="E8" s="290">
        <f t="shared" si="1"/>
        <v>49</v>
      </c>
      <c r="F8" s="290">
        <f t="shared" si="2"/>
        <v>1.580645161</v>
      </c>
      <c r="G8" s="291">
        <f t="shared" si="3"/>
        <v>45111</v>
      </c>
    </row>
  </sheetData>
  <mergeCells count="1">
    <mergeCell ref="B1:G1"/>
  </mergeCells>
  <printOptions gridLines="1" horizontalCentered="1" verticalCentered="1"/>
  <pageMargins bottom="0.75" footer="0.0" header="0.0" left="0.7" right="0.7" top="0.75"/>
  <pageSetup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4.43" defaultRowHeight="15.0"/>
  <cols>
    <col customWidth="1" min="1" max="1" width="4.0"/>
    <col customWidth="1" min="2" max="2" width="25.0"/>
    <col customWidth="1" min="3" max="4" width="12.43"/>
    <col customWidth="1" min="5" max="5" width="58.29"/>
    <col customWidth="1" min="6" max="6" width="20.86"/>
    <col customWidth="1" min="7" max="10" width="13.86"/>
    <col customWidth="1" min="11" max="11" width="3.0"/>
    <col customWidth="1" min="15" max="15" width="58.43"/>
    <col customWidth="1" min="16" max="16" width="9.14"/>
  </cols>
  <sheetData>
    <row r="1" ht="7.5" customHeight="1">
      <c r="A1" s="292"/>
      <c r="B1" s="292"/>
      <c r="C1" s="292"/>
      <c r="D1" s="292"/>
      <c r="E1" s="292"/>
      <c r="F1" s="292"/>
      <c r="G1" s="292"/>
      <c r="H1" s="292"/>
      <c r="I1" s="292"/>
      <c r="J1" s="292"/>
      <c r="K1" s="292"/>
      <c r="L1" s="292"/>
      <c r="M1" s="292"/>
      <c r="N1" s="292"/>
      <c r="O1" s="292"/>
      <c r="P1" s="292"/>
      <c r="Q1" s="292"/>
      <c r="R1" s="292"/>
      <c r="S1" s="292"/>
      <c r="T1" s="292"/>
      <c r="U1" s="292"/>
    </row>
    <row r="2">
      <c r="A2" s="292"/>
      <c r="B2" s="293" t="s">
        <v>263</v>
      </c>
      <c r="G2" s="294"/>
      <c r="H2" s="294"/>
      <c r="I2" s="294"/>
      <c r="J2" s="294"/>
      <c r="K2" s="294"/>
      <c r="L2" s="294"/>
      <c r="M2" s="294"/>
      <c r="N2" s="294"/>
      <c r="O2" s="294"/>
      <c r="P2" s="292"/>
      <c r="Q2" s="292"/>
      <c r="R2" s="292"/>
      <c r="S2" s="292"/>
      <c r="T2" s="292"/>
      <c r="U2" s="292"/>
    </row>
    <row r="3">
      <c r="A3" s="292"/>
      <c r="B3" s="295" t="s">
        <v>264</v>
      </c>
      <c r="G3" s="294"/>
      <c r="H3" s="294"/>
      <c r="I3" s="294"/>
      <c r="J3" s="294"/>
      <c r="K3" s="294"/>
      <c r="L3" s="294"/>
      <c r="M3" s="294"/>
      <c r="N3" s="294"/>
      <c r="O3" s="294"/>
      <c r="P3" s="292"/>
      <c r="Q3" s="292"/>
      <c r="R3" s="292"/>
      <c r="S3" s="292"/>
      <c r="T3" s="292"/>
      <c r="U3" s="292"/>
    </row>
    <row r="4" ht="7.5" customHeight="1">
      <c r="A4" s="292"/>
      <c r="B4" s="296"/>
      <c r="C4" s="296"/>
      <c r="D4" s="296"/>
      <c r="E4" s="296"/>
      <c r="F4" s="296"/>
      <c r="G4" s="296"/>
      <c r="H4" s="296"/>
      <c r="I4" s="296"/>
      <c r="J4" s="296"/>
      <c r="K4" s="296"/>
      <c r="L4" s="296"/>
      <c r="M4" s="296"/>
      <c r="N4" s="296"/>
      <c r="O4" s="296"/>
      <c r="P4" s="292"/>
      <c r="Q4" s="292"/>
      <c r="R4" s="292"/>
      <c r="S4" s="292"/>
      <c r="T4" s="292"/>
      <c r="U4" s="292"/>
    </row>
    <row r="5">
      <c r="A5" s="292"/>
      <c r="B5" s="297" t="s">
        <v>55</v>
      </c>
      <c r="C5" s="298" t="s">
        <v>265</v>
      </c>
      <c r="D5" s="298" t="s">
        <v>266</v>
      </c>
      <c r="E5" s="298" t="s">
        <v>267</v>
      </c>
      <c r="F5" s="299" t="s">
        <v>67</v>
      </c>
      <c r="G5" s="300"/>
      <c r="H5" s="300"/>
      <c r="I5" s="300"/>
      <c r="K5" s="300"/>
      <c r="M5" s="301"/>
      <c r="N5" s="301"/>
      <c r="O5" s="301"/>
      <c r="P5" s="301"/>
      <c r="Q5" s="292"/>
      <c r="R5" s="292"/>
      <c r="S5" s="292"/>
      <c r="T5" s="292"/>
      <c r="U5" s="292"/>
    </row>
    <row r="6">
      <c r="A6" s="292"/>
      <c r="B6" s="302">
        <v>45264.0</v>
      </c>
      <c r="C6" s="303">
        <v>0.8333333333333334</v>
      </c>
      <c r="D6" s="303">
        <v>0.9166666666666666</v>
      </c>
      <c r="E6" s="304" t="s">
        <v>268</v>
      </c>
      <c r="F6" s="305">
        <f t="shared" ref="F6:F18" si="1">D6-C6</f>
        <v>0.08333333333</v>
      </c>
      <c r="G6" s="301"/>
      <c r="H6" s="306"/>
      <c r="I6" s="292"/>
      <c r="J6" s="292"/>
      <c r="K6" s="292"/>
      <c r="L6" s="292"/>
    </row>
    <row r="7">
      <c r="A7" s="292"/>
      <c r="B7" s="307">
        <v>45265.0</v>
      </c>
      <c r="C7" s="308">
        <v>0.5833333333333334</v>
      </c>
      <c r="D7" s="308">
        <v>0.9583333333333334</v>
      </c>
      <c r="E7" s="309" t="s">
        <v>269</v>
      </c>
      <c r="F7" s="310">
        <f t="shared" si="1"/>
        <v>0.375</v>
      </c>
      <c r="H7" s="311"/>
      <c r="I7" s="292"/>
      <c r="J7" s="292"/>
      <c r="K7" s="292"/>
      <c r="L7" s="292"/>
    </row>
    <row r="8">
      <c r="A8" s="292"/>
      <c r="B8" s="307">
        <v>45266.0</v>
      </c>
      <c r="C8" s="308">
        <v>0.5833333333333334</v>
      </c>
      <c r="D8" s="308">
        <v>0.8333333333333334</v>
      </c>
      <c r="E8" s="312" t="s">
        <v>270</v>
      </c>
      <c r="F8" s="310">
        <f t="shared" si="1"/>
        <v>0.25</v>
      </c>
      <c r="H8" s="292"/>
      <c r="I8" s="292"/>
      <c r="J8" s="292"/>
      <c r="K8" s="292"/>
      <c r="L8" s="292"/>
    </row>
    <row r="9">
      <c r="A9" s="292"/>
      <c r="B9" s="307">
        <v>45267.0</v>
      </c>
      <c r="C9" s="308">
        <v>0.6666666666666666</v>
      </c>
      <c r="D9" s="308">
        <v>0.9583333333333334</v>
      </c>
      <c r="E9" s="312" t="s">
        <v>271</v>
      </c>
      <c r="F9" s="310">
        <f t="shared" si="1"/>
        <v>0.2916666667</v>
      </c>
      <c r="H9" s="292"/>
      <c r="I9" s="292"/>
      <c r="J9" s="292"/>
      <c r="K9" s="292"/>
      <c r="L9" s="292"/>
    </row>
    <row r="10">
      <c r="A10" s="292"/>
      <c r="B10" s="307">
        <v>45269.0</v>
      </c>
      <c r="C10" s="308">
        <v>0.6666666666666666</v>
      </c>
      <c r="D10" s="308">
        <v>0.8541666666666666</v>
      </c>
      <c r="E10" s="312" t="s">
        <v>272</v>
      </c>
      <c r="F10" s="310">
        <f t="shared" si="1"/>
        <v>0.1875</v>
      </c>
      <c r="H10" s="292"/>
      <c r="I10" s="292"/>
      <c r="J10" s="292"/>
      <c r="K10" s="292"/>
      <c r="L10" s="292"/>
    </row>
    <row r="11">
      <c r="A11" s="292"/>
      <c r="B11" s="313"/>
      <c r="C11" s="314"/>
      <c r="D11" s="314"/>
      <c r="E11" s="315"/>
      <c r="F11" s="310">
        <f t="shared" si="1"/>
        <v>0</v>
      </c>
      <c r="H11" s="292"/>
      <c r="I11" s="292"/>
      <c r="J11" s="292"/>
      <c r="K11" s="292"/>
      <c r="L11" s="292"/>
    </row>
    <row r="12">
      <c r="A12" s="292"/>
      <c r="B12" s="313"/>
      <c r="C12" s="314"/>
      <c r="D12" s="314"/>
      <c r="E12" s="315"/>
      <c r="F12" s="310">
        <f t="shared" si="1"/>
        <v>0</v>
      </c>
      <c r="H12" s="292"/>
      <c r="I12" s="292"/>
      <c r="J12" s="292"/>
      <c r="K12" s="292"/>
      <c r="L12" s="292"/>
    </row>
    <row r="13">
      <c r="A13" s="292"/>
      <c r="B13" s="313"/>
      <c r="C13" s="314"/>
      <c r="D13" s="314"/>
      <c r="E13" s="315"/>
      <c r="F13" s="310">
        <f t="shared" si="1"/>
        <v>0</v>
      </c>
      <c r="H13" s="292"/>
      <c r="I13" s="292"/>
      <c r="J13" s="292"/>
      <c r="K13" s="292"/>
      <c r="L13" s="292"/>
    </row>
    <row r="14">
      <c r="A14" s="292"/>
      <c r="B14" s="313"/>
      <c r="C14" s="314"/>
      <c r="D14" s="314"/>
      <c r="E14" s="315"/>
      <c r="F14" s="310">
        <f t="shared" si="1"/>
        <v>0</v>
      </c>
      <c r="H14" s="292"/>
      <c r="I14" s="292"/>
      <c r="J14" s="292"/>
      <c r="K14" s="292"/>
      <c r="L14" s="292"/>
    </row>
    <row r="15">
      <c r="A15" s="292"/>
      <c r="B15" s="313"/>
      <c r="C15" s="314"/>
      <c r="D15" s="314"/>
      <c r="E15" s="315"/>
      <c r="F15" s="310">
        <f t="shared" si="1"/>
        <v>0</v>
      </c>
      <c r="H15" s="292"/>
      <c r="I15" s="292"/>
      <c r="J15" s="292"/>
      <c r="K15" s="292"/>
      <c r="L15" s="292"/>
    </row>
    <row r="16">
      <c r="A16" s="292"/>
      <c r="B16" s="313"/>
      <c r="C16" s="314"/>
      <c r="D16" s="314"/>
      <c r="E16" s="315"/>
      <c r="F16" s="310">
        <f t="shared" si="1"/>
        <v>0</v>
      </c>
      <c r="H16" s="292"/>
      <c r="I16" s="292"/>
      <c r="J16" s="292"/>
      <c r="K16" s="292"/>
      <c r="L16" s="292"/>
    </row>
    <row r="17">
      <c r="A17" s="292"/>
      <c r="B17" s="313"/>
      <c r="C17" s="314"/>
      <c r="D17" s="314"/>
      <c r="E17" s="315"/>
      <c r="F17" s="310">
        <f t="shared" si="1"/>
        <v>0</v>
      </c>
      <c r="H17" s="292"/>
      <c r="I17" s="292"/>
      <c r="J17" s="292"/>
      <c r="K17" s="292"/>
      <c r="L17" s="292"/>
    </row>
    <row r="18">
      <c r="A18" s="292"/>
      <c r="B18" s="316"/>
      <c r="C18" s="317"/>
      <c r="D18" s="317"/>
      <c r="E18" s="317"/>
      <c r="F18" s="318">
        <f t="shared" si="1"/>
        <v>0</v>
      </c>
      <c r="H18" s="292"/>
      <c r="I18" s="292"/>
      <c r="J18" s="292"/>
      <c r="K18" s="292"/>
      <c r="L18" s="292"/>
    </row>
    <row r="19">
      <c r="A19" s="292"/>
      <c r="B19" s="300"/>
      <c r="H19" s="292"/>
      <c r="I19" s="292"/>
      <c r="J19" s="292"/>
      <c r="K19" s="292"/>
      <c r="L19" s="292"/>
    </row>
    <row r="20">
      <c r="A20" s="292"/>
      <c r="B20" s="319" t="s">
        <v>273</v>
      </c>
      <c r="C20" s="320">
        <f>SUM(F6:F18)</f>
        <v>1.1875</v>
      </c>
      <c r="E20" s="319"/>
      <c r="H20" s="292"/>
      <c r="I20" s="292"/>
      <c r="J20" s="292"/>
      <c r="K20" s="292"/>
      <c r="L20" s="292"/>
    </row>
    <row r="21">
      <c r="A21" s="292"/>
      <c r="B21" s="292"/>
      <c r="C21" s="292"/>
      <c r="D21" s="292"/>
      <c r="E21" s="292"/>
      <c r="F21" s="292"/>
      <c r="G21" s="292"/>
      <c r="H21" s="292"/>
      <c r="I21" s="292"/>
      <c r="J21" s="292"/>
      <c r="K21" s="292"/>
      <c r="L21" s="292"/>
      <c r="M21" s="292"/>
      <c r="N21" s="292"/>
      <c r="O21" s="292"/>
      <c r="P21" s="292"/>
      <c r="Q21" s="292"/>
      <c r="R21" s="292"/>
      <c r="S21" s="292"/>
      <c r="T21" s="292"/>
      <c r="U21" s="292"/>
    </row>
    <row r="22">
      <c r="A22" s="292"/>
      <c r="B22" s="319"/>
      <c r="D22" s="321"/>
      <c r="F22" s="322"/>
      <c r="G22" s="322"/>
      <c r="H22" s="322"/>
      <c r="I22" s="322"/>
      <c r="J22" s="322"/>
      <c r="K22" s="322"/>
      <c r="L22" s="322"/>
      <c r="M22" s="319"/>
      <c r="N22" s="323"/>
      <c r="P22" s="292"/>
      <c r="Q22" s="292"/>
      <c r="R22" s="292"/>
      <c r="S22" s="292"/>
      <c r="T22" s="292"/>
      <c r="U22" s="292"/>
    </row>
    <row r="23">
      <c r="A23" s="292"/>
      <c r="B23" s="292"/>
      <c r="C23" s="292"/>
      <c r="D23" s="292"/>
      <c r="E23" s="292"/>
      <c r="F23" s="292"/>
      <c r="G23" s="292"/>
      <c r="H23" s="292"/>
      <c r="I23" s="292"/>
      <c r="J23" s="292"/>
      <c r="K23" s="292"/>
      <c r="L23" s="292"/>
      <c r="M23" s="292"/>
      <c r="N23" s="292"/>
      <c r="O23" s="292"/>
      <c r="P23" s="292"/>
      <c r="Q23" s="292"/>
      <c r="R23" s="292"/>
      <c r="S23" s="292"/>
      <c r="T23" s="292"/>
      <c r="U23" s="292"/>
    </row>
    <row r="24">
      <c r="A24" s="292"/>
      <c r="B24" s="292"/>
      <c r="C24" s="292"/>
      <c r="D24" s="292"/>
      <c r="E24" s="292"/>
      <c r="F24" s="292"/>
      <c r="G24" s="292"/>
      <c r="H24" s="292"/>
      <c r="I24" s="292"/>
      <c r="J24" s="292"/>
      <c r="K24" s="292"/>
      <c r="L24" s="292"/>
      <c r="M24" s="292"/>
      <c r="N24" s="292"/>
      <c r="O24" s="292"/>
      <c r="P24" s="292"/>
      <c r="Q24" s="292"/>
      <c r="R24" s="292"/>
      <c r="S24" s="292"/>
      <c r="T24" s="292"/>
      <c r="U24" s="292"/>
    </row>
    <row r="25">
      <c r="A25" s="292"/>
      <c r="B25" s="292"/>
      <c r="C25" s="292"/>
      <c r="D25" s="292"/>
      <c r="E25" s="292"/>
      <c r="F25" s="292"/>
      <c r="G25" s="292"/>
      <c r="H25" s="292"/>
      <c r="I25" s="292"/>
      <c r="J25" s="292"/>
      <c r="K25" s="292"/>
      <c r="L25" s="292"/>
      <c r="M25" s="292"/>
      <c r="N25" s="292"/>
      <c r="O25" s="292"/>
      <c r="P25" s="292"/>
      <c r="Q25" s="292"/>
      <c r="R25" s="292"/>
      <c r="S25" s="292"/>
      <c r="T25" s="292"/>
      <c r="U25" s="292"/>
    </row>
    <row r="26">
      <c r="A26" s="292"/>
      <c r="B26" s="292"/>
      <c r="C26" s="292"/>
      <c r="D26" s="292"/>
      <c r="E26" s="292"/>
      <c r="F26" s="292"/>
      <c r="G26" s="292"/>
      <c r="H26" s="292"/>
      <c r="I26" s="292"/>
      <c r="J26" s="292"/>
      <c r="K26" s="292"/>
      <c r="L26" s="292"/>
      <c r="M26" s="292"/>
      <c r="N26" s="292"/>
      <c r="O26" s="292"/>
      <c r="P26" s="292"/>
      <c r="Q26" s="292"/>
      <c r="R26" s="292"/>
      <c r="S26" s="292"/>
      <c r="T26" s="292"/>
      <c r="U26" s="292"/>
    </row>
    <row r="27">
      <c r="A27" s="292"/>
      <c r="B27" s="292"/>
      <c r="C27" s="292"/>
      <c r="D27" s="292"/>
      <c r="E27" s="292"/>
      <c r="F27" s="292"/>
      <c r="G27" s="292"/>
      <c r="H27" s="292"/>
      <c r="I27" s="292"/>
      <c r="J27" s="292"/>
      <c r="K27" s="292"/>
      <c r="L27" s="292"/>
      <c r="M27" s="292"/>
      <c r="N27" s="292"/>
      <c r="O27" s="292"/>
      <c r="P27" s="292"/>
      <c r="Q27" s="292"/>
      <c r="R27" s="292"/>
      <c r="S27" s="292"/>
      <c r="T27" s="292"/>
      <c r="U27" s="292"/>
    </row>
    <row r="28">
      <c r="A28" s="292"/>
      <c r="B28" s="292"/>
      <c r="C28" s="292"/>
      <c r="D28" s="292"/>
      <c r="E28" s="292"/>
      <c r="F28" s="292"/>
      <c r="G28" s="292"/>
      <c r="H28" s="292"/>
      <c r="I28" s="292"/>
      <c r="J28" s="292"/>
      <c r="K28" s="292"/>
      <c r="L28" s="292"/>
      <c r="M28" s="292"/>
      <c r="N28" s="292"/>
      <c r="O28" s="292"/>
      <c r="P28" s="292"/>
      <c r="Q28" s="292"/>
      <c r="R28" s="292"/>
      <c r="S28" s="292"/>
      <c r="T28" s="292"/>
      <c r="U28" s="292"/>
    </row>
    <row r="29">
      <c r="A29" s="292"/>
      <c r="B29" s="292"/>
      <c r="C29" s="292"/>
      <c r="D29" s="292"/>
      <c r="E29" s="292"/>
      <c r="F29" s="292"/>
      <c r="G29" s="292"/>
      <c r="H29" s="292"/>
      <c r="I29" s="292"/>
      <c r="J29" s="292"/>
      <c r="K29" s="292"/>
      <c r="L29" s="292"/>
      <c r="M29" s="292"/>
      <c r="N29" s="292"/>
      <c r="O29" s="292"/>
      <c r="P29" s="292"/>
      <c r="Q29" s="292"/>
      <c r="R29" s="292"/>
      <c r="S29" s="292"/>
      <c r="T29" s="292"/>
      <c r="U29" s="292"/>
    </row>
    <row r="30">
      <c r="A30" s="292"/>
      <c r="B30" s="292"/>
      <c r="C30" s="292"/>
      <c r="D30" s="292"/>
      <c r="E30" s="292"/>
      <c r="F30" s="292"/>
      <c r="G30" s="292"/>
      <c r="H30" s="292"/>
      <c r="I30" s="292"/>
      <c r="J30" s="292"/>
      <c r="K30" s="292"/>
      <c r="L30" s="292"/>
      <c r="M30" s="292"/>
      <c r="N30" s="292"/>
      <c r="O30" s="292"/>
      <c r="P30" s="292"/>
      <c r="Q30" s="292"/>
      <c r="R30" s="292"/>
      <c r="S30" s="292"/>
      <c r="T30" s="292"/>
      <c r="U30" s="292"/>
    </row>
    <row r="31">
      <c r="A31" s="292"/>
      <c r="B31" s="292"/>
      <c r="C31" s="292"/>
      <c r="D31" s="292"/>
      <c r="E31" s="292"/>
      <c r="F31" s="292"/>
      <c r="G31" s="292"/>
      <c r="H31" s="292"/>
      <c r="I31" s="292"/>
      <c r="J31" s="292"/>
      <c r="K31" s="292"/>
      <c r="L31" s="292"/>
      <c r="M31" s="292"/>
      <c r="N31" s="292"/>
      <c r="O31" s="292"/>
      <c r="P31" s="292"/>
      <c r="Q31" s="292"/>
      <c r="R31" s="292"/>
      <c r="S31" s="292"/>
      <c r="T31" s="292"/>
      <c r="U31" s="292"/>
    </row>
    <row r="32">
      <c r="A32" s="292"/>
      <c r="B32" s="292"/>
      <c r="C32" s="292"/>
      <c r="D32" s="292"/>
      <c r="E32" s="292"/>
      <c r="F32" s="292"/>
      <c r="G32" s="292"/>
      <c r="H32" s="292"/>
      <c r="I32" s="292"/>
      <c r="J32" s="292"/>
      <c r="K32" s="292"/>
      <c r="L32" s="292"/>
      <c r="M32" s="292"/>
      <c r="N32" s="292"/>
      <c r="O32" s="292"/>
      <c r="P32" s="292"/>
      <c r="Q32" s="292"/>
      <c r="R32" s="292"/>
      <c r="S32" s="292"/>
      <c r="T32" s="292"/>
      <c r="U32" s="292"/>
    </row>
    <row r="33">
      <c r="A33" s="292"/>
      <c r="B33" s="292"/>
      <c r="C33" s="292"/>
      <c r="D33" s="292"/>
      <c r="E33" s="292"/>
      <c r="F33" s="292"/>
      <c r="G33" s="292"/>
      <c r="H33" s="292"/>
      <c r="I33" s="292"/>
      <c r="J33" s="292"/>
      <c r="K33" s="292"/>
      <c r="L33" s="292"/>
      <c r="M33" s="292"/>
      <c r="N33" s="292"/>
      <c r="O33" s="292"/>
      <c r="P33" s="292"/>
      <c r="Q33" s="292"/>
      <c r="R33" s="292"/>
      <c r="S33" s="292"/>
      <c r="T33" s="292"/>
      <c r="U33" s="292"/>
    </row>
    <row r="34">
      <c r="A34" s="292"/>
      <c r="B34" s="292"/>
      <c r="C34" s="292"/>
      <c r="D34" s="292"/>
      <c r="E34" s="292"/>
      <c r="F34" s="292"/>
      <c r="G34" s="292"/>
      <c r="H34" s="292"/>
      <c r="I34" s="292"/>
      <c r="J34" s="292"/>
      <c r="K34" s="292"/>
      <c r="L34" s="292"/>
      <c r="M34" s="292"/>
      <c r="N34" s="292"/>
      <c r="O34" s="292"/>
      <c r="P34" s="292"/>
      <c r="Q34" s="292"/>
      <c r="R34" s="292"/>
      <c r="S34" s="292"/>
      <c r="T34" s="292"/>
      <c r="U34" s="292"/>
    </row>
    <row r="35">
      <c r="A35" s="292"/>
      <c r="B35" s="292"/>
      <c r="C35" s="292"/>
      <c r="D35" s="292"/>
      <c r="E35" s="292"/>
      <c r="F35" s="292"/>
      <c r="G35" s="292"/>
      <c r="H35" s="292"/>
      <c r="I35" s="292"/>
      <c r="J35" s="292"/>
      <c r="K35" s="292"/>
      <c r="L35" s="292"/>
      <c r="M35" s="292"/>
      <c r="N35" s="292"/>
      <c r="O35" s="292"/>
      <c r="P35" s="292"/>
      <c r="Q35" s="292"/>
      <c r="R35" s="292"/>
      <c r="S35" s="292"/>
      <c r="T35" s="292"/>
      <c r="U35" s="292"/>
    </row>
    <row r="36">
      <c r="A36" s="292"/>
      <c r="B36" s="292"/>
      <c r="C36" s="292"/>
      <c r="D36" s="292"/>
      <c r="E36" s="292"/>
      <c r="F36" s="292"/>
      <c r="G36" s="292"/>
      <c r="H36" s="292"/>
      <c r="I36" s="292"/>
      <c r="J36" s="292"/>
      <c r="K36" s="292"/>
      <c r="L36" s="292"/>
      <c r="M36" s="292"/>
      <c r="N36" s="292"/>
      <c r="O36" s="292"/>
      <c r="P36" s="292"/>
      <c r="Q36" s="292"/>
      <c r="R36" s="292"/>
      <c r="S36" s="292"/>
      <c r="T36" s="292"/>
      <c r="U36" s="292"/>
    </row>
    <row r="37">
      <c r="A37" s="292"/>
      <c r="B37" s="292"/>
      <c r="C37" s="292"/>
      <c r="D37" s="292"/>
      <c r="E37" s="292"/>
      <c r="F37" s="292"/>
      <c r="G37" s="292"/>
      <c r="H37" s="292"/>
      <c r="I37" s="292"/>
      <c r="J37" s="292"/>
      <c r="K37" s="292"/>
      <c r="L37" s="292"/>
      <c r="M37" s="292"/>
      <c r="N37" s="292"/>
      <c r="O37" s="292"/>
      <c r="P37" s="292"/>
      <c r="Q37" s="292"/>
      <c r="R37" s="292"/>
      <c r="S37" s="292"/>
      <c r="T37" s="292"/>
      <c r="U37" s="292"/>
    </row>
    <row r="38">
      <c r="A38" s="292"/>
      <c r="B38" s="292"/>
      <c r="C38" s="292"/>
      <c r="D38" s="292"/>
      <c r="E38" s="292"/>
      <c r="F38" s="292"/>
      <c r="G38" s="292"/>
      <c r="H38" s="292"/>
      <c r="I38" s="292"/>
      <c r="J38" s="292"/>
      <c r="K38" s="292"/>
      <c r="L38" s="292"/>
      <c r="M38" s="292"/>
      <c r="N38" s="292"/>
      <c r="O38" s="292"/>
      <c r="P38" s="292"/>
      <c r="Q38" s="292"/>
      <c r="R38" s="292"/>
      <c r="S38" s="292"/>
      <c r="T38" s="292"/>
      <c r="U38" s="292"/>
    </row>
    <row r="39">
      <c r="A39" s="292"/>
      <c r="B39" s="292"/>
      <c r="C39" s="292"/>
      <c r="D39" s="292"/>
      <c r="E39" s="292"/>
      <c r="F39" s="292"/>
      <c r="G39" s="292"/>
      <c r="H39" s="292"/>
      <c r="I39" s="292"/>
      <c r="J39" s="292"/>
      <c r="K39" s="292"/>
      <c r="L39" s="292"/>
      <c r="M39" s="292"/>
      <c r="N39" s="292"/>
      <c r="O39" s="292"/>
      <c r="P39" s="292"/>
      <c r="Q39" s="292"/>
      <c r="R39" s="292"/>
      <c r="S39" s="292"/>
      <c r="T39" s="292"/>
      <c r="U39" s="292"/>
    </row>
    <row r="40">
      <c r="A40" s="292"/>
      <c r="B40" s="292"/>
      <c r="C40" s="292"/>
      <c r="D40" s="292"/>
      <c r="E40" s="292"/>
      <c r="F40" s="292"/>
      <c r="G40" s="292"/>
      <c r="H40" s="292"/>
      <c r="I40" s="292"/>
      <c r="J40" s="292"/>
      <c r="K40" s="292"/>
      <c r="L40" s="292"/>
      <c r="M40" s="292"/>
      <c r="N40" s="292"/>
      <c r="O40" s="292"/>
      <c r="P40" s="292"/>
      <c r="Q40" s="292"/>
      <c r="R40" s="292"/>
      <c r="S40" s="292"/>
      <c r="T40" s="292"/>
      <c r="U40" s="292"/>
    </row>
    <row r="41">
      <c r="A41" s="292"/>
      <c r="B41" s="292"/>
      <c r="C41" s="292"/>
      <c r="D41" s="292"/>
      <c r="E41" s="292"/>
      <c r="F41" s="292"/>
      <c r="G41" s="292"/>
      <c r="H41" s="292"/>
      <c r="I41" s="292"/>
      <c r="J41" s="292"/>
      <c r="K41" s="292"/>
      <c r="L41" s="292"/>
      <c r="M41" s="292"/>
      <c r="N41" s="292"/>
      <c r="O41" s="292"/>
      <c r="P41" s="292"/>
      <c r="Q41" s="292"/>
      <c r="R41" s="292"/>
      <c r="S41" s="292"/>
      <c r="T41" s="292"/>
      <c r="U41" s="292"/>
    </row>
    <row r="42">
      <c r="A42" s="292"/>
      <c r="B42" s="292"/>
      <c r="C42" s="292"/>
      <c r="D42" s="292"/>
      <c r="E42" s="292"/>
      <c r="F42" s="292"/>
      <c r="G42" s="292"/>
      <c r="H42" s="292"/>
      <c r="I42" s="292"/>
      <c r="J42" s="292"/>
      <c r="K42" s="292"/>
      <c r="L42" s="292"/>
      <c r="M42" s="292"/>
      <c r="N42" s="292"/>
      <c r="O42" s="292"/>
      <c r="P42" s="292"/>
      <c r="Q42" s="292"/>
      <c r="R42" s="292"/>
      <c r="S42" s="292"/>
      <c r="T42" s="292"/>
      <c r="U42" s="292"/>
    </row>
    <row r="43">
      <c r="A43" s="292"/>
      <c r="B43" s="292"/>
      <c r="C43" s="292"/>
      <c r="D43" s="292"/>
      <c r="E43" s="292"/>
      <c r="F43" s="292"/>
      <c r="G43" s="292"/>
      <c r="H43" s="292"/>
      <c r="I43" s="292"/>
      <c r="J43" s="292"/>
      <c r="K43" s="292"/>
      <c r="L43" s="292"/>
      <c r="M43" s="292"/>
      <c r="N43" s="292"/>
      <c r="O43" s="292"/>
      <c r="P43" s="292"/>
      <c r="Q43" s="292"/>
      <c r="R43" s="292"/>
      <c r="S43" s="292"/>
      <c r="T43" s="292"/>
      <c r="U43" s="292"/>
    </row>
    <row r="44">
      <c r="A44" s="292"/>
      <c r="B44" s="292"/>
      <c r="C44" s="292"/>
      <c r="D44" s="292"/>
      <c r="E44" s="292"/>
      <c r="F44" s="292"/>
      <c r="G44" s="292"/>
      <c r="H44" s="292"/>
      <c r="I44" s="292"/>
      <c r="J44" s="292"/>
      <c r="K44" s="292"/>
      <c r="L44" s="292"/>
      <c r="M44" s="292"/>
      <c r="N44" s="292"/>
      <c r="O44" s="292"/>
      <c r="P44" s="292"/>
      <c r="Q44" s="292"/>
      <c r="R44" s="292"/>
      <c r="S44" s="292"/>
      <c r="T44" s="292"/>
      <c r="U44" s="292"/>
    </row>
    <row r="45">
      <c r="A45" s="292"/>
      <c r="B45" s="292"/>
      <c r="C45" s="292"/>
      <c r="D45" s="292"/>
      <c r="E45" s="292"/>
      <c r="F45" s="292"/>
      <c r="G45" s="292"/>
      <c r="H45" s="292"/>
      <c r="I45" s="292"/>
      <c r="J45" s="292"/>
      <c r="K45" s="292"/>
      <c r="L45" s="292"/>
      <c r="M45" s="292"/>
      <c r="N45" s="292"/>
      <c r="O45" s="292"/>
      <c r="P45" s="292"/>
      <c r="Q45" s="292"/>
      <c r="R45" s="292"/>
      <c r="S45" s="292"/>
      <c r="T45" s="292"/>
      <c r="U45" s="292"/>
    </row>
    <row r="46">
      <c r="A46" s="292"/>
      <c r="B46" s="292"/>
      <c r="C46" s="292"/>
      <c r="D46" s="292"/>
      <c r="E46" s="292"/>
      <c r="F46" s="292"/>
      <c r="G46" s="292"/>
      <c r="H46" s="292"/>
      <c r="I46" s="292"/>
      <c r="J46" s="292"/>
      <c r="K46" s="292"/>
      <c r="L46" s="292"/>
      <c r="M46" s="292"/>
      <c r="N46" s="292"/>
      <c r="O46" s="292"/>
      <c r="P46" s="292"/>
      <c r="Q46" s="292"/>
      <c r="R46" s="292"/>
      <c r="S46" s="292"/>
      <c r="T46" s="292"/>
      <c r="U46" s="292"/>
    </row>
    <row r="47">
      <c r="A47" s="292"/>
      <c r="B47" s="292"/>
      <c r="C47" s="292"/>
      <c r="D47" s="292"/>
      <c r="E47" s="292"/>
      <c r="F47" s="292"/>
      <c r="G47" s="292"/>
      <c r="H47" s="292"/>
      <c r="I47" s="292"/>
      <c r="J47" s="292"/>
      <c r="K47" s="292"/>
      <c r="L47" s="292"/>
      <c r="M47" s="292"/>
      <c r="N47" s="292"/>
      <c r="O47" s="292"/>
      <c r="P47" s="292"/>
      <c r="Q47" s="292"/>
      <c r="R47" s="292"/>
      <c r="S47" s="292"/>
      <c r="T47" s="292"/>
      <c r="U47" s="292"/>
    </row>
    <row r="48">
      <c r="A48" s="292"/>
      <c r="B48" s="292"/>
      <c r="C48" s="292"/>
      <c r="D48" s="292"/>
      <c r="E48" s="292"/>
      <c r="F48" s="292"/>
      <c r="G48" s="292"/>
      <c r="H48" s="292"/>
      <c r="I48" s="292"/>
      <c r="J48" s="292"/>
      <c r="K48" s="292"/>
      <c r="L48" s="292"/>
      <c r="M48" s="292"/>
      <c r="N48" s="292"/>
      <c r="O48" s="292"/>
      <c r="P48" s="292"/>
      <c r="Q48" s="292"/>
      <c r="R48" s="292"/>
      <c r="S48" s="292"/>
      <c r="T48" s="292"/>
      <c r="U48" s="292"/>
    </row>
    <row r="49">
      <c r="A49" s="292"/>
      <c r="B49" s="292"/>
      <c r="C49" s="292"/>
      <c r="D49" s="292"/>
      <c r="E49" s="292"/>
      <c r="F49" s="292"/>
      <c r="G49" s="292"/>
      <c r="H49" s="292"/>
      <c r="I49" s="292"/>
      <c r="J49" s="292"/>
      <c r="K49" s="292"/>
      <c r="L49" s="292"/>
      <c r="M49" s="292"/>
      <c r="N49" s="292"/>
      <c r="O49" s="292"/>
      <c r="P49" s="292"/>
      <c r="Q49" s="292"/>
      <c r="R49" s="292"/>
      <c r="S49" s="292"/>
      <c r="T49" s="292"/>
      <c r="U49" s="292"/>
    </row>
    <row r="50">
      <c r="A50" s="292"/>
      <c r="B50" s="292"/>
      <c r="C50" s="292"/>
      <c r="D50" s="292"/>
      <c r="E50" s="292"/>
      <c r="F50" s="292"/>
      <c r="G50" s="292"/>
      <c r="H50" s="292"/>
      <c r="I50" s="292"/>
      <c r="J50" s="292"/>
      <c r="K50" s="292"/>
      <c r="L50" s="292"/>
      <c r="M50" s="292"/>
      <c r="N50" s="292"/>
      <c r="O50" s="292"/>
      <c r="P50" s="292"/>
      <c r="Q50" s="292"/>
      <c r="R50" s="292"/>
      <c r="S50" s="292"/>
      <c r="T50" s="292"/>
      <c r="U50" s="292"/>
    </row>
    <row r="51">
      <c r="A51" s="292"/>
      <c r="B51" s="292"/>
      <c r="C51" s="292"/>
      <c r="D51" s="292"/>
      <c r="E51" s="292"/>
      <c r="F51" s="292"/>
      <c r="G51" s="292"/>
      <c r="H51" s="292"/>
      <c r="I51" s="292"/>
      <c r="J51" s="292"/>
      <c r="K51" s="292"/>
      <c r="L51" s="292"/>
      <c r="M51" s="292"/>
      <c r="N51" s="292"/>
      <c r="O51" s="292"/>
      <c r="P51" s="292"/>
      <c r="Q51" s="292"/>
      <c r="R51" s="292"/>
      <c r="S51" s="292"/>
      <c r="T51" s="292"/>
      <c r="U51" s="292"/>
    </row>
    <row r="52">
      <c r="A52" s="292"/>
      <c r="B52" s="292"/>
      <c r="C52" s="292"/>
      <c r="D52" s="292"/>
      <c r="E52" s="292"/>
      <c r="F52" s="292"/>
      <c r="G52" s="292"/>
      <c r="H52" s="292"/>
      <c r="I52" s="292"/>
      <c r="J52" s="292"/>
      <c r="K52" s="292"/>
      <c r="L52" s="292"/>
      <c r="M52" s="292"/>
      <c r="N52" s="292"/>
      <c r="O52" s="292"/>
      <c r="P52" s="292"/>
      <c r="Q52" s="292"/>
      <c r="R52" s="292"/>
      <c r="S52" s="292"/>
      <c r="T52" s="292"/>
      <c r="U52" s="292"/>
    </row>
    <row r="53">
      <c r="A53" s="292"/>
      <c r="B53" s="292"/>
      <c r="C53" s="292"/>
      <c r="D53" s="292"/>
      <c r="E53" s="292"/>
      <c r="F53" s="292"/>
      <c r="G53" s="292"/>
      <c r="H53" s="292"/>
      <c r="I53" s="292"/>
      <c r="J53" s="292"/>
      <c r="K53" s="292"/>
      <c r="L53" s="292"/>
      <c r="M53" s="292"/>
      <c r="N53" s="292"/>
      <c r="O53" s="292"/>
      <c r="P53" s="292"/>
      <c r="Q53" s="292"/>
      <c r="R53" s="292"/>
      <c r="S53" s="292"/>
      <c r="T53" s="292"/>
      <c r="U53" s="292"/>
    </row>
    <row r="54">
      <c r="A54" s="292"/>
      <c r="B54" s="292"/>
      <c r="C54" s="292"/>
      <c r="D54" s="292"/>
      <c r="E54" s="292"/>
      <c r="F54" s="292"/>
      <c r="G54" s="292"/>
      <c r="H54" s="292"/>
      <c r="I54" s="292"/>
      <c r="J54" s="292"/>
      <c r="K54" s="292"/>
      <c r="L54" s="292"/>
      <c r="M54" s="292"/>
      <c r="N54" s="292"/>
      <c r="O54" s="292"/>
      <c r="P54" s="292"/>
      <c r="Q54" s="292"/>
      <c r="R54" s="292"/>
      <c r="S54" s="292"/>
      <c r="T54" s="292"/>
      <c r="U54" s="292"/>
    </row>
    <row r="55">
      <c r="A55" s="292"/>
      <c r="B55" s="292"/>
      <c r="C55" s="292"/>
      <c r="D55" s="292"/>
      <c r="E55" s="292"/>
      <c r="F55" s="292"/>
      <c r="G55" s="292"/>
      <c r="H55" s="292"/>
      <c r="I55" s="292"/>
      <c r="J55" s="292"/>
      <c r="K55" s="292"/>
      <c r="L55" s="292"/>
      <c r="M55" s="292"/>
      <c r="N55" s="292"/>
      <c r="O55" s="292"/>
      <c r="P55" s="292"/>
      <c r="Q55" s="292"/>
      <c r="R55" s="292"/>
      <c r="S55" s="292"/>
      <c r="T55" s="292"/>
      <c r="U55" s="292"/>
    </row>
    <row r="56">
      <c r="A56" s="292"/>
      <c r="B56" s="292"/>
      <c r="C56" s="292"/>
      <c r="D56" s="292"/>
      <c r="E56" s="292"/>
      <c r="F56" s="292"/>
      <c r="G56" s="292"/>
      <c r="H56" s="292"/>
      <c r="I56" s="292"/>
      <c r="J56" s="292"/>
      <c r="K56" s="292"/>
      <c r="L56" s="292"/>
      <c r="M56" s="292"/>
      <c r="N56" s="292"/>
      <c r="O56" s="292"/>
      <c r="P56" s="292"/>
      <c r="Q56" s="292"/>
      <c r="R56" s="292"/>
      <c r="S56" s="292"/>
      <c r="T56" s="292"/>
      <c r="U56" s="292"/>
    </row>
    <row r="57">
      <c r="A57" s="292"/>
      <c r="B57" s="292"/>
      <c r="C57" s="292"/>
      <c r="D57" s="292"/>
      <c r="E57" s="292"/>
      <c r="F57" s="292"/>
      <c r="G57" s="292"/>
      <c r="H57" s="292"/>
      <c r="I57" s="292"/>
      <c r="J57" s="292"/>
      <c r="K57" s="292"/>
      <c r="L57" s="292"/>
      <c r="M57" s="292"/>
      <c r="N57" s="292"/>
      <c r="O57" s="292"/>
      <c r="P57" s="292"/>
      <c r="Q57" s="292"/>
      <c r="R57" s="292"/>
      <c r="S57" s="292"/>
      <c r="T57" s="292"/>
      <c r="U57" s="292"/>
    </row>
    <row r="58">
      <c r="A58" s="292"/>
      <c r="B58" s="292"/>
      <c r="C58" s="292"/>
      <c r="D58" s="292"/>
      <c r="E58" s="292"/>
      <c r="F58" s="292"/>
      <c r="G58" s="292"/>
      <c r="H58" s="292"/>
      <c r="I58" s="292"/>
      <c r="J58" s="292"/>
      <c r="K58" s="292"/>
      <c r="L58" s="292"/>
      <c r="M58" s="292"/>
      <c r="N58" s="292"/>
      <c r="O58" s="292"/>
      <c r="P58" s="292"/>
      <c r="Q58" s="292"/>
      <c r="R58" s="292"/>
      <c r="S58" s="292"/>
      <c r="T58" s="292"/>
      <c r="U58" s="292"/>
    </row>
    <row r="59">
      <c r="A59" s="292"/>
      <c r="B59" s="292"/>
      <c r="C59" s="292"/>
      <c r="D59" s="292"/>
      <c r="E59" s="292"/>
      <c r="F59" s="292"/>
      <c r="G59" s="292"/>
      <c r="H59" s="292"/>
      <c r="I59" s="292"/>
      <c r="J59" s="292"/>
      <c r="K59" s="292"/>
      <c r="L59" s="292"/>
      <c r="M59" s="292"/>
      <c r="N59" s="292"/>
      <c r="O59" s="292"/>
      <c r="P59" s="292"/>
      <c r="Q59" s="292"/>
      <c r="R59" s="292"/>
      <c r="S59" s="292"/>
      <c r="T59" s="292"/>
      <c r="U59" s="292"/>
    </row>
    <row r="60">
      <c r="A60" s="292"/>
      <c r="B60" s="292"/>
      <c r="C60" s="292"/>
      <c r="D60" s="292"/>
      <c r="E60" s="292"/>
      <c r="F60" s="292"/>
      <c r="G60" s="292"/>
      <c r="H60" s="292"/>
      <c r="I60" s="292"/>
      <c r="J60" s="292"/>
      <c r="K60" s="292"/>
      <c r="L60" s="292"/>
      <c r="M60" s="292"/>
      <c r="N60" s="292"/>
      <c r="O60" s="292"/>
      <c r="P60" s="292"/>
      <c r="Q60" s="292"/>
      <c r="R60" s="292"/>
      <c r="S60" s="292"/>
      <c r="T60" s="292"/>
      <c r="U60" s="292"/>
    </row>
    <row r="61">
      <c r="A61" s="292"/>
      <c r="B61" s="292"/>
      <c r="C61" s="292"/>
      <c r="D61" s="292"/>
      <c r="E61" s="292"/>
      <c r="F61" s="292"/>
      <c r="G61" s="292"/>
      <c r="H61" s="292"/>
      <c r="I61" s="292"/>
      <c r="J61" s="292"/>
      <c r="K61" s="292"/>
      <c r="L61" s="292"/>
      <c r="M61" s="292"/>
      <c r="N61" s="292"/>
      <c r="O61" s="292"/>
      <c r="P61" s="292"/>
      <c r="Q61" s="292"/>
      <c r="R61" s="292"/>
      <c r="S61" s="292"/>
      <c r="T61" s="292"/>
      <c r="U61" s="292"/>
    </row>
    <row r="62">
      <c r="A62" s="292"/>
      <c r="B62" s="292"/>
      <c r="C62" s="292"/>
      <c r="D62" s="292"/>
      <c r="E62" s="292"/>
      <c r="F62" s="292"/>
      <c r="G62" s="292"/>
      <c r="H62" s="292"/>
      <c r="I62" s="292"/>
      <c r="J62" s="292"/>
      <c r="K62" s="292"/>
      <c r="L62" s="292"/>
      <c r="M62" s="292"/>
      <c r="N62" s="292"/>
      <c r="O62" s="292"/>
      <c r="P62" s="292"/>
      <c r="Q62" s="292"/>
      <c r="R62" s="292"/>
      <c r="S62" s="292"/>
      <c r="T62" s="292"/>
      <c r="U62" s="292"/>
    </row>
    <row r="63">
      <c r="A63" s="292"/>
      <c r="B63" s="292"/>
      <c r="C63" s="292"/>
      <c r="D63" s="292"/>
      <c r="E63" s="292"/>
      <c r="F63" s="292"/>
      <c r="G63" s="292"/>
      <c r="H63" s="292"/>
      <c r="I63" s="292"/>
      <c r="J63" s="292"/>
      <c r="K63" s="292"/>
      <c r="L63" s="292"/>
      <c r="M63" s="292"/>
      <c r="N63" s="292"/>
      <c r="O63" s="292"/>
      <c r="P63" s="292"/>
      <c r="Q63" s="292"/>
      <c r="R63" s="292"/>
      <c r="S63" s="292"/>
      <c r="T63" s="292"/>
      <c r="U63" s="292"/>
    </row>
    <row r="64">
      <c r="A64" s="292"/>
      <c r="B64" s="292"/>
      <c r="C64" s="292"/>
      <c r="D64" s="292"/>
      <c r="E64" s="292"/>
      <c r="F64" s="292"/>
      <c r="G64" s="292"/>
      <c r="H64" s="292"/>
      <c r="I64" s="292"/>
      <c r="J64" s="292"/>
      <c r="K64" s="292"/>
      <c r="L64" s="292"/>
      <c r="M64" s="292"/>
      <c r="N64" s="292"/>
      <c r="O64" s="292"/>
      <c r="P64" s="292"/>
      <c r="Q64" s="292"/>
      <c r="R64" s="292"/>
      <c r="S64" s="292"/>
      <c r="T64" s="292"/>
      <c r="U64" s="292"/>
    </row>
    <row r="65">
      <c r="A65" s="292"/>
      <c r="B65" s="292"/>
      <c r="C65" s="292"/>
      <c r="D65" s="292"/>
      <c r="E65" s="292"/>
      <c r="F65" s="292"/>
      <c r="G65" s="292"/>
      <c r="H65" s="292"/>
      <c r="I65" s="292"/>
      <c r="J65" s="292"/>
      <c r="K65" s="292"/>
      <c r="L65" s="292"/>
      <c r="M65" s="292"/>
      <c r="N65" s="292"/>
      <c r="O65" s="292"/>
      <c r="P65" s="292"/>
      <c r="Q65" s="292"/>
      <c r="R65" s="292"/>
      <c r="S65" s="292"/>
      <c r="T65" s="292"/>
      <c r="U65" s="292"/>
    </row>
    <row r="66">
      <c r="A66" s="292"/>
      <c r="B66" s="292"/>
      <c r="C66" s="292"/>
      <c r="D66" s="292"/>
      <c r="E66" s="292"/>
      <c r="F66" s="292"/>
      <c r="G66" s="292"/>
      <c r="H66" s="292"/>
      <c r="I66" s="292"/>
      <c r="J66" s="292"/>
      <c r="K66" s="292"/>
      <c r="L66" s="292"/>
      <c r="M66" s="292"/>
      <c r="N66" s="292"/>
      <c r="O66" s="292"/>
      <c r="P66" s="292"/>
      <c r="Q66" s="292"/>
      <c r="R66" s="292"/>
      <c r="S66" s="292"/>
      <c r="T66" s="292"/>
      <c r="U66" s="292"/>
    </row>
    <row r="67">
      <c r="A67" s="292"/>
      <c r="B67" s="292"/>
      <c r="C67" s="292"/>
      <c r="D67" s="292"/>
      <c r="E67" s="292"/>
      <c r="F67" s="292"/>
      <c r="G67" s="292"/>
      <c r="H67" s="292"/>
      <c r="I67" s="292"/>
      <c r="J67" s="292"/>
      <c r="K67" s="292"/>
      <c r="L67" s="292"/>
      <c r="M67" s="292"/>
      <c r="N67" s="292"/>
      <c r="O67" s="292"/>
      <c r="P67" s="292"/>
      <c r="Q67" s="292"/>
      <c r="R67" s="292"/>
      <c r="S67" s="292"/>
      <c r="T67" s="292"/>
      <c r="U67" s="292"/>
    </row>
    <row r="68">
      <c r="A68" s="292"/>
      <c r="B68" s="292"/>
      <c r="C68" s="292"/>
      <c r="D68" s="292"/>
      <c r="E68" s="292"/>
      <c r="F68" s="292"/>
      <c r="G68" s="292"/>
      <c r="H68" s="292"/>
      <c r="I68" s="292"/>
      <c r="J68" s="292"/>
      <c r="K68" s="292"/>
      <c r="L68" s="292"/>
      <c r="M68" s="292"/>
      <c r="N68" s="292"/>
      <c r="O68" s="292"/>
      <c r="P68" s="292"/>
      <c r="Q68" s="292"/>
      <c r="R68" s="292"/>
      <c r="S68" s="292"/>
      <c r="T68" s="292"/>
      <c r="U68" s="292"/>
    </row>
    <row r="69">
      <c r="A69" s="292"/>
      <c r="B69" s="292"/>
      <c r="C69" s="292"/>
      <c r="D69" s="292"/>
      <c r="E69" s="292"/>
      <c r="F69" s="292"/>
      <c r="G69" s="292"/>
      <c r="H69" s="292"/>
      <c r="I69" s="292"/>
      <c r="J69" s="292"/>
      <c r="K69" s="292"/>
      <c r="L69" s="292"/>
      <c r="M69" s="292"/>
      <c r="N69" s="292"/>
      <c r="O69" s="292"/>
      <c r="P69" s="292"/>
      <c r="Q69" s="292"/>
      <c r="R69" s="292"/>
      <c r="S69" s="292"/>
      <c r="T69" s="292"/>
      <c r="U69" s="292"/>
    </row>
    <row r="70">
      <c r="A70" s="292"/>
      <c r="B70" s="292"/>
      <c r="C70" s="292"/>
      <c r="D70" s="292"/>
      <c r="E70" s="292"/>
      <c r="F70" s="292"/>
      <c r="G70" s="292"/>
      <c r="H70" s="292"/>
      <c r="I70" s="292"/>
      <c r="J70" s="292"/>
      <c r="K70" s="292"/>
      <c r="L70" s="292"/>
      <c r="M70" s="292"/>
      <c r="N70" s="292"/>
      <c r="O70" s="292"/>
      <c r="P70" s="292"/>
      <c r="Q70" s="292"/>
      <c r="R70" s="292"/>
      <c r="S70" s="292"/>
      <c r="T70" s="292"/>
      <c r="U70" s="292"/>
    </row>
    <row r="71">
      <c r="A71" s="292"/>
      <c r="B71" s="292"/>
      <c r="C71" s="292"/>
      <c r="D71" s="292"/>
      <c r="E71" s="292"/>
      <c r="F71" s="292"/>
      <c r="G71" s="292"/>
      <c r="H71" s="292"/>
      <c r="I71" s="292"/>
      <c r="J71" s="292"/>
      <c r="K71" s="292"/>
      <c r="L71" s="292"/>
      <c r="M71" s="292"/>
      <c r="N71" s="292"/>
      <c r="O71" s="292"/>
      <c r="P71" s="292"/>
      <c r="Q71" s="292"/>
      <c r="R71" s="292"/>
      <c r="S71" s="292"/>
      <c r="T71" s="292"/>
      <c r="U71" s="292"/>
    </row>
    <row r="72">
      <c r="A72" s="292"/>
      <c r="B72" s="292"/>
      <c r="C72" s="292"/>
      <c r="D72" s="292"/>
      <c r="E72" s="292"/>
      <c r="F72" s="292"/>
      <c r="G72" s="292"/>
      <c r="H72" s="292"/>
      <c r="I72" s="292"/>
      <c r="J72" s="292"/>
      <c r="K72" s="292"/>
      <c r="L72" s="292"/>
      <c r="M72" s="292"/>
      <c r="N72" s="292"/>
      <c r="O72" s="292"/>
      <c r="P72" s="292"/>
      <c r="Q72" s="292"/>
      <c r="R72" s="292"/>
      <c r="S72" s="292"/>
      <c r="T72" s="292"/>
      <c r="U72" s="292"/>
    </row>
    <row r="73">
      <c r="A73" s="292"/>
      <c r="B73" s="292"/>
      <c r="C73" s="292"/>
      <c r="D73" s="292"/>
      <c r="E73" s="292"/>
      <c r="F73" s="292"/>
      <c r="G73" s="292"/>
      <c r="H73" s="292"/>
      <c r="I73" s="292"/>
      <c r="J73" s="292"/>
      <c r="K73" s="292"/>
      <c r="L73" s="292"/>
      <c r="M73" s="292"/>
      <c r="N73" s="292"/>
      <c r="O73" s="292"/>
      <c r="P73" s="292"/>
      <c r="Q73" s="292"/>
      <c r="R73" s="292"/>
      <c r="S73" s="292"/>
      <c r="T73" s="292"/>
      <c r="U73" s="292"/>
    </row>
    <row r="74">
      <c r="A74" s="292"/>
      <c r="B74" s="292"/>
      <c r="C74" s="292"/>
      <c r="D74" s="292"/>
      <c r="E74" s="292"/>
      <c r="F74" s="292"/>
      <c r="G74" s="292"/>
      <c r="H74" s="292"/>
      <c r="I74" s="292"/>
      <c r="J74" s="292"/>
      <c r="K74" s="292"/>
      <c r="L74" s="292"/>
      <c r="M74" s="292"/>
      <c r="N74" s="292"/>
      <c r="O74" s="292"/>
      <c r="P74" s="292"/>
      <c r="Q74" s="292"/>
      <c r="R74" s="292"/>
      <c r="S74" s="292"/>
      <c r="T74" s="292"/>
      <c r="U74" s="292"/>
    </row>
    <row r="75">
      <c r="A75" s="292"/>
      <c r="B75" s="292"/>
      <c r="C75" s="292"/>
      <c r="D75" s="292"/>
      <c r="E75" s="292"/>
      <c r="F75" s="292"/>
      <c r="G75" s="292"/>
      <c r="H75" s="292"/>
      <c r="I75" s="292"/>
      <c r="J75" s="292"/>
      <c r="K75" s="292"/>
      <c r="L75" s="292"/>
      <c r="M75" s="292"/>
      <c r="N75" s="292"/>
      <c r="O75" s="292"/>
      <c r="P75" s="292"/>
      <c r="Q75" s="292"/>
      <c r="R75" s="292"/>
      <c r="S75" s="292"/>
      <c r="T75" s="292"/>
      <c r="U75" s="292"/>
    </row>
    <row r="76">
      <c r="A76" s="292"/>
      <c r="B76" s="292"/>
      <c r="C76" s="292"/>
      <c r="D76" s="292"/>
      <c r="E76" s="292"/>
      <c r="F76" s="292"/>
      <c r="G76" s="292"/>
      <c r="H76" s="292"/>
      <c r="I76" s="292"/>
      <c r="J76" s="292"/>
      <c r="K76" s="292"/>
      <c r="L76" s="292"/>
      <c r="M76" s="292"/>
      <c r="N76" s="292"/>
      <c r="O76" s="292"/>
      <c r="P76" s="292"/>
      <c r="Q76" s="292"/>
      <c r="R76" s="292"/>
      <c r="S76" s="292"/>
      <c r="T76" s="292"/>
      <c r="U76" s="292"/>
    </row>
    <row r="77">
      <c r="A77" s="292"/>
      <c r="B77" s="292"/>
      <c r="C77" s="292"/>
      <c r="D77" s="292"/>
      <c r="E77" s="292"/>
      <c r="F77" s="292"/>
      <c r="G77" s="292"/>
      <c r="H77" s="292"/>
      <c r="I77" s="292"/>
      <c r="J77" s="292"/>
      <c r="K77" s="292"/>
      <c r="L77" s="292"/>
      <c r="M77" s="292"/>
      <c r="N77" s="292"/>
      <c r="O77" s="292"/>
      <c r="P77" s="292"/>
      <c r="Q77" s="292"/>
      <c r="R77" s="292"/>
      <c r="S77" s="292"/>
      <c r="T77" s="292"/>
      <c r="U77" s="292"/>
    </row>
    <row r="78">
      <c r="A78" s="292"/>
      <c r="B78" s="292"/>
      <c r="C78" s="292"/>
      <c r="D78" s="292"/>
      <c r="E78" s="292"/>
      <c r="F78" s="292"/>
      <c r="G78" s="292"/>
      <c r="H78" s="292"/>
      <c r="I78" s="292"/>
      <c r="J78" s="292"/>
      <c r="K78" s="292"/>
      <c r="L78" s="292"/>
      <c r="M78" s="292"/>
      <c r="N78" s="292"/>
      <c r="O78" s="292"/>
      <c r="P78" s="292"/>
      <c r="Q78" s="292"/>
      <c r="R78" s="292"/>
      <c r="S78" s="292"/>
      <c r="T78" s="292"/>
      <c r="U78" s="292"/>
    </row>
    <row r="79">
      <c r="A79" s="292"/>
      <c r="B79" s="292"/>
      <c r="C79" s="292"/>
      <c r="D79" s="292"/>
      <c r="E79" s="292"/>
      <c r="F79" s="292"/>
      <c r="G79" s="292"/>
      <c r="H79" s="292"/>
      <c r="I79" s="292"/>
      <c r="J79" s="292"/>
      <c r="K79" s="292"/>
      <c r="L79" s="292"/>
      <c r="M79" s="292"/>
      <c r="N79" s="292"/>
      <c r="O79" s="292"/>
      <c r="P79" s="292"/>
      <c r="Q79" s="292"/>
      <c r="R79" s="292"/>
      <c r="S79" s="292"/>
      <c r="T79" s="292"/>
      <c r="U79" s="292"/>
    </row>
    <row r="80">
      <c r="A80" s="292"/>
      <c r="B80" s="292"/>
      <c r="C80" s="292"/>
      <c r="D80" s="292"/>
      <c r="E80" s="292"/>
      <c r="F80" s="292"/>
      <c r="G80" s="292"/>
      <c r="H80" s="292"/>
      <c r="I80" s="292"/>
      <c r="J80" s="292"/>
      <c r="K80" s="292"/>
      <c r="L80" s="292"/>
      <c r="M80" s="292"/>
      <c r="N80" s="292"/>
      <c r="O80" s="292"/>
      <c r="P80" s="292"/>
      <c r="Q80" s="292"/>
      <c r="R80" s="292"/>
      <c r="S80" s="292"/>
      <c r="T80" s="292"/>
      <c r="U80" s="292"/>
    </row>
    <row r="81">
      <c r="A81" s="292"/>
      <c r="B81" s="292"/>
      <c r="C81" s="292"/>
      <c r="D81" s="292"/>
      <c r="E81" s="292"/>
      <c r="F81" s="292"/>
      <c r="G81" s="292"/>
      <c r="H81" s="292"/>
      <c r="I81" s="292"/>
      <c r="J81" s="292"/>
      <c r="K81" s="292"/>
      <c r="L81" s="292"/>
      <c r="M81" s="292"/>
      <c r="N81" s="292"/>
      <c r="O81" s="292"/>
      <c r="P81" s="292"/>
      <c r="Q81" s="292"/>
      <c r="R81" s="292"/>
      <c r="S81" s="292"/>
      <c r="T81" s="292"/>
      <c r="U81" s="292"/>
    </row>
    <row r="82">
      <c r="A82" s="292"/>
      <c r="B82" s="292"/>
      <c r="C82" s="292"/>
      <c r="D82" s="292"/>
      <c r="E82" s="292"/>
      <c r="F82" s="292"/>
      <c r="G82" s="292"/>
      <c r="H82" s="292"/>
      <c r="I82" s="292"/>
      <c r="J82" s="292"/>
      <c r="K82" s="292"/>
      <c r="L82" s="292"/>
      <c r="M82" s="292"/>
      <c r="N82" s="292"/>
      <c r="O82" s="292"/>
      <c r="P82" s="292"/>
      <c r="Q82" s="292"/>
      <c r="R82" s="292"/>
      <c r="S82" s="292"/>
      <c r="T82" s="292"/>
      <c r="U82" s="292"/>
    </row>
    <row r="83">
      <c r="A83" s="292"/>
      <c r="B83" s="292"/>
      <c r="C83" s="292"/>
      <c r="D83" s="292"/>
      <c r="E83" s="292"/>
      <c r="F83" s="292"/>
      <c r="G83" s="292"/>
      <c r="H83" s="292"/>
      <c r="I83" s="292"/>
      <c r="J83" s="292"/>
      <c r="K83" s="292"/>
      <c r="L83" s="292"/>
      <c r="M83" s="292"/>
      <c r="N83" s="292"/>
      <c r="O83" s="292"/>
      <c r="P83" s="292"/>
      <c r="Q83" s="292"/>
      <c r="R83" s="292"/>
      <c r="S83" s="292"/>
      <c r="T83" s="292"/>
      <c r="U83" s="292"/>
    </row>
    <row r="84">
      <c r="A84" s="292"/>
      <c r="B84" s="292"/>
      <c r="C84" s="292"/>
      <c r="D84" s="292"/>
      <c r="E84" s="292"/>
      <c r="F84" s="292"/>
      <c r="G84" s="292"/>
      <c r="H84" s="292"/>
      <c r="I84" s="292"/>
      <c r="J84" s="292"/>
      <c r="K84" s="292"/>
      <c r="L84" s="292"/>
      <c r="M84" s="292"/>
      <c r="N84" s="292"/>
      <c r="O84" s="292"/>
      <c r="P84" s="292"/>
      <c r="Q84" s="292"/>
      <c r="R84" s="292"/>
      <c r="S84" s="292"/>
      <c r="T84" s="292"/>
      <c r="U84" s="292"/>
    </row>
    <row r="85">
      <c r="A85" s="292"/>
      <c r="B85" s="292"/>
      <c r="C85" s="292"/>
      <c r="D85" s="292"/>
      <c r="E85" s="292"/>
      <c r="F85" s="292"/>
      <c r="G85" s="292"/>
      <c r="H85" s="292"/>
      <c r="I85" s="292"/>
      <c r="J85" s="292"/>
      <c r="K85" s="292"/>
      <c r="L85" s="292"/>
      <c r="M85" s="292"/>
      <c r="N85" s="292"/>
      <c r="O85" s="292"/>
      <c r="P85" s="292"/>
      <c r="Q85" s="292"/>
      <c r="R85" s="292"/>
      <c r="S85" s="292"/>
      <c r="T85" s="292"/>
      <c r="U85" s="292"/>
    </row>
    <row r="86">
      <c r="A86" s="292"/>
      <c r="B86" s="292"/>
      <c r="C86" s="292"/>
      <c r="D86" s="292"/>
      <c r="E86" s="292"/>
      <c r="F86" s="292"/>
      <c r="G86" s="292"/>
      <c r="H86" s="292"/>
      <c r="I86" s="292"/>
      <c r="J86" s="292"/>
      <c r="K86" s="292"/>
      <c r="L86" s="292"/>
      <c r="M86" s="292"/>
      <c r="N86" s="292"/>
      <c r="O86" s="292"/>
      <c r="P86" s="292"/>
      <c r="Q86" s="292"/>
      <c r="R86" s="292"/>
      <c r="S86" s="292"/>
      <c r="T86" s="292"/>
      <c r="U86" s="292"/>
    </row>
    <row r="87">
      <c r="A87" s="292"/>
      <c r="B87" s="292"/>
      <c r="C87" s="292"/>
      <c r="D87" s="292"/>
      <c r="E87" s="292"/>
      <c r="F87" s="292"/>
      <c r="G87" s="292"/>
      <c r="H87" s="292"/>
      <c r="I87" s="292"/>
      <c r="J87" s="292"/>
      <c r="K87" s="292"/>
      <c r="L87" s="292"/>
      <c r="M87" s="292"/>
      <c r="N87" s="292"/>
      <c r="O87" s="292"/>
      <c r="P87" s="292"/>
      <c r="Q87" s="292"/>
      <c r="R87" s="292"/>
      <c r="S87" s="292"/>
      <c r="T87" s="292"/>
      <c r="U87" s="292"/>
    </row>
    <row r="88">
      <c r="A88" s="292"/>
      <c r="B88" s="292"/>
      <c r="C88" s="292"/>
      <c r="D88" s="292"/>
      <c r="E88" s="292"/>
      <c r="F88" s="292"/>
      <c r="G88" s="292"/>
      <c r="H88" s="292"/>
      <c r="I88" s="292"/>
      <c r="J88" s="292"/>
      <c r="K88" s="292"/>
      <c r="L88" s="292"/>
      <c r="M88" s="292"/>
      <c r="N88" s="292"/>
      <c r="O88" s="292"/>
      <c r="P88" s="292"/>
      <c r="Q88" s="292"/>
      <c r="R88" s="292"/>
      <c r="S88" s="292"/>
      <c r="T88" s="292"/>
      <c r="U88" s="292"/>
    </row>
    <row r="89">
      <c r="A89" s="292"/>
      <c r="B89" s="292"/>
      <c r="C89" s="292"/>
      <c r="D89" s="292"/>
      <c r="E89" s="292"/>
      <c r="F89" s="292"/>
      <c r="G89" s="292"/>
      <c r="H89" s="292"/>
      <c r="I89" s="292"/>
      <c r="J89" s="292"/>
      <c r="K89" s="292"/>
      <c r="L89" s="292"/>
      <c r="M89" s="292"/>
      <c r="N89" s="292"/>
      <c r="O89" s="292"/>
      <c r="P89" s="292"/>
      <c r="Q89" s="292"/>
      <c r="R89" s="292"/>
      <c r="S89" s="292"/>
      <c r="T89" s="292"/>
      <c r="U89" s="292"/>
    </row>
    <row r="90">
      <c r="A90" s="292"/>
      <c r="B90" s="292"/>
      <c r="C90" s="292"/>
      <c r="D90" s="292"/>
      <c r="E90" s="292"/>
      <c r="F90" s="292"/>
      <c r="G90" s="292"/>
      <c r="H90" s="292"/>
      <c r="I90" s="292"/>
      <c r="J90" s="292"/>
      <c r="K90" s="292"/>
      <c r="L90" s="292"/>
      <c r="M90" s="292"/>
      <c r="N90" s="292"/>
      <c r="O90" s="292"/>
      <c r="P90" s="292"/>
      <c r="Q90" s="292"/>
      <c r="R90" s="292"/>
      <c r="S90" s="292"/>
      <c r="T90" s="292"/>
      <c r="U90" s="292"/>
    </row>
    <row r="91">
      <c r="A91" s="292"/>
      <c r="B91" s="292"/>
      <c r="C91" s="292"/>
      <c r="D91" s="292"/>
      <c r="E91" s="292"/>
      <c r="F91" s="292"/>
      <c r="G91" s="292"/>
      <c r="H91" s="292"/>
      <c r="I91" s="292"/>
      <c r="J91" s="292"/>
      <c r="K91" s="292"/>
      <c r="L91" s="292"/>
      <c r="M91" s="292"/>
      <c r="N91" s="292"/>
      <c r="O91" s="292"/>
      <c r="P91" s="292"/>
      <c r="Q91" s="292"/>
      <c r="R91" s="292"/>
      <c r="S91" s="292"/>
      <c r="T91" s="292"/>
      <c r="U91" s="292"/>
    </row>
    <row r="92">
      <c r="A92" s="292"/>
      <c r="B92" s="292"/>
      <c r="C92" s="292"/>
      <c r="D92" s="292"/>
      <c r="E92" s="292"/>
      <c r="F92" s="292"/>
      <c r="G92" s="292"/>
      <c r="H92" s="292"/>
      <c r="I92" s="292"/>
      <c r="J92" s="292"/>
      <c r="K92" s="292"/>
      <c r="L92" s="292"/>
      <c r="M92" s="292"/>
      <c r="N92" s="292"/>
      <c r="O92" s="292"/>
      <c r="P92" s="292"/>
      <c r="Q92" s="292"/>
      <c r="R92" s="292"/>
      <c r="S92" s="292"/>
      <c r="T92" s="292"/>
      <c r="U92" s="292"/>
    </row>
    <row r="93">
      <c r="A93" s="292"/>
      <c r="B93" s="292"/>
      <c r="C93" s="292"/>
      <c r="D93" s="292"/>
      <c r="E93" s="292"/>
      <c r="F93" s="292"/>
      <c r="G93" s="292"/>
      <c r="H93" s="292"/>
      <c r="I93" s="292"/>
      <c r="J93" s="292"/>
      <c r="K93" s="292"/>
      <c r="L93" s="292"/>
      <c r="M93" s="292"/>
      <c r="N93" s="292"/>
      <c r="O93" s="292"/>
      <c r="P93" s="292"/>
      <c r="Q93" s="292"/>
      <c r="R93" s="292"/>
      <c r="S93" s="292"/>
      <c r="T93" s="292"/>
      <c r="U93" s="292"/>
    </row>
    <row r="94">
      <c r="A94" s="292"/>
      <c r="B94" s="292"/>
      <c r="C94" s="292"/>
      <c r="D94" s="292"/>
      <c r="E94" s="292"/>
      <c r="F94" s="292"/>
      <c r="G94" s="292"/>
      <c r="H94" s="292"/>
      <c r="I94" s="292"/>
      <c r="J94" s="292"/>
      <c r="K94" s="292"/>
      <c r="L94" s="292"/>
      <c r="M94" s="292"/>
      <c r="N94" s="292"/>
      <c r="O94" s="292"/>
      <c r="P94" s="292"/>
      <c r="Q94" s="292"/>
      <c r="R94" s="292"/>
      <c r="S94" s="292"/>
      <c r="T94" s="292"/>
      <c r="U94" s="292"/>
    </row>
    <row r="95">
      <c r="A95" s="292"/>
      <c r="B95" s="292"/>
      <c r="C95" s="292"/>
      <c r="D95" s="292"/>
      <c r="E95" s="292"/>
      <c r="F95" s="292"/>
      <c r="G95" s="292"/>
      <c r="H95" s="292"/>
      <c r="I95" s="292"/>
      <c r="J95" s="292"/>
      <c r="K95" s="292"/>
      <c r="L95" s="292"/>
      <c r="M95" s="292"/>
      <c r="N95" s="292"/>
      <c r="O95" s="292"/>
      <c r="P95" s="292"/>
      <c r="Q95" s="292"/>
      <c r="R95" s="292"/>
      <c r="S95" s="292"/>
      <c r="T95" s="292"/>
      <c r="U95" s="292"/>
    </row>
    <row r="96">
      <c r="A96" s="292"/>
      <c r="B96" s="292"/>
      <c r="C96" s="292"/>
      <c r="D96" s="292"/>
      <c r="E96" s="292"/>
      <c r="F96" s="292"/>
      <c r="G96" s="292"/>
      <c r="H96" s="292"/>
      <c r="I96" s="292"/>
      <c r="J96" s="292"/>
      <c r="K96" s="292"/>
      <c r="L96" s="292"/>
      <c r="M96" s="292"/>
      <c r="N96" s="292"/>
      <c r="O96" s="292"/>
      <c r="P96" s="292"/>
      <c r="Q96" s="292"/>
      <c r="R96" s="292"/>
      <c r="S96" s="292"/>
      <c r="T96" s="292"/>
      <c r="U96" s="292"/>
    </row>
    <row r="97">
      <c r="A97" s="292"/>
      <c r="B97" s="292"/>
      <c r="C97" s="292"/>
      <c r="D97" s="292"/>
      <c r="E97" s="292"/>
      <c r="F97" s="292"/>
      <c r="G97" s="292"/>
      <c r="H97" s="292"/>
      <c r="I97" s="292"/>
      <c r="J97" s="292"/>
      <c r="K97" s="292"/>
      <c r="L97" s="292"/>
      <c r="M97" s="292"/>
      <c r="N97" s="292"/>
      <c r="O97" s="292"/>
      <c r="P97" s="292"/>
      <c r="Q97" s="292"/>
      <c r="R97" s="292"/>
      <c r="S97" s="292"/>
      <c r="T97" s="292"/>
      <c r="U97" s="292"/>
    </row>
    <row r="98">
      <c r="A98" s="292"/>
      <c r="B98" s="292"/>
      <c r="C98" s="292"/>
      <c r="D98" s="292"/>
      <c r="E98" s="292"/>
      <c r="F98" s="292"/>
      <c r="G98" s="292"/>
      <c r="H98" s="292"/>
      <c r="I98" s="292"/>
      <c r="J98" s="292"/>
      <c r="K98" s="292"/>
      <c r="L98" s="292"/>
      <c r="M98" s="292"/>
      <c r="N98" s="292"/>
      <c r="O98" s="292"/>
      <c r="P98" s="292"/>
      <c r="Q98" s="292"/>
      <c r="R98" s="292"/>
      <c r="S98" s="292"/>
      <c r="T98" s="292"/>
      <c r="U98" s="292"/>
    </row>
    <row r="99">
      <c r="A99" s="292"/>
      <c r="B99" s="292"/>
      <c r="C99" s="292"/>
      <c r="D99" s="292"/>
      <c r="E99" s="292"/>
      <c r="F99" s="292"/>
      <c r="G99" s="292"/>
      <c r="H99" s="292"/>
      <c r="I99" s="292"/>
      <c r="J99" s="292"/>
      <c r="K99" s="292"/>
      <c r="L99" s="292"/>
      <c r="M99" s="292"/>
      <c r="N99" s="292"/>
      <c r="O99" s="292"/>
      <c r="P99" s="292"/>
      <c r="Q99" s="292"/>
      <c r="R99" s="292"/>
      <c r="S99" s="292"/>
      <c r="T99" s="292"/>
      <c r="U99" s="292"/>
    </row>
    <row r="100">
      <c r="A100" s="292"/>
      <c r="B100" s="292"/>
      <c r="C100" s="292"/>
      <c r="D100" s="292"/>
      <c r="E100" s="292"/>
      <c r="F100" s="292"/>
      <c r="G100" s="292"/>
      <c r="H100" s="292"/>
      <c r="I100" s="292"/>
      <c r="J100" s="292"/>
      <c r="K100" s="292"/>
      <c r="L100" s="292"/>
      <c r="M100" s="292"/>
      <c r="N100" s="292"/>
      <c r="O100" s="292"/>
      <c r="P100" s="292"/>
      <c r="Q100" s="292"/>
      <c r="R100" s="292"/>
      <c r="S100" s="292"/>
      <c r="T100" s="292"/>
      <c r="U100" s="292"/>
    </row>
    <row r="101">
      <c r="A101" s="292"/>
      <c r="B101" s="292"/>
      <c r="C101" s="292"/>
      <c r="D101" s="292"/>
      <c r="E101" s="292"/>
      <c r="F101" s="292"/>
      <c r="G101" s="292"/>
      <c r="H101" s="292"/>
      <c r="I101" s="292"/>
      <c r="J101" s="292"/>
      <c r="K101" s="292"/>
      <c r="L101" s="292"/>
      <c r="M101" s="292"/>
      <c r="N101" s="292"/>
      <c r="O101" s="292"/>
      <c r="P101" s="292"/>
      <c r="Q101" s="292"/>
      <c r="R101" s="292"/>
      <c r="S101" s="292"/>
      <c r="T101" s="292"/>
      <c r="U101" s="292"/>
    </row>
    <row r="102">
      <c r="A102" s="292"/>
      <c r="B102" s="292"/>
      <c r="C102" s="292"/>
      <c r="D102" s="292"/>
      <c r="E102" s="292"/>
      <c r="F102" s="292"/>
      <c r="G102" s="292"/>
      <c r="H102" s="292"/>
      <c r="I102" s="292"/>
      <c r="J102" s="292"/>
      <c r="K102" s="292"/>
      <c r="L102" s="292"/>
      <c r="M102" s="292"/>
      <c r="N102" s="292"/>
      <c r="O102" s="292"/>
      <c r="P102" s="292"/>
      <c r="Q102" s="292"/>
      <c r="R102" s="292"/>
      <c r="S102" s="292"/>
      <c r="T102" s="292"/>
      <c r="U102" s="292"/>
    </row>
    <row r="103">
      <c r="A103" s="292"/>
      <c r="B103" s="292"/>
      <c r="C103" s="292"/>
      <c r="D103" s="292"/>
      <c r="E103" s="292"/>
      <c r="F103" s="292"/>
      <c r="G103" s="292"/>
      <c r="H103" s="292"/>
      <c r="I103" s="292"/>
      <c r="J103" s="292"/>
      <c r="K103" s="292"/>
      <c r="L103" s="292"/>
      <c r="M103" s="292"/>
      <c r="N103" s="292"/>
      <c r="O103" s="292"/>
      <c r="P103" s="292"/>
      <c r="Q103" s="292"/>
      <c r="R103" s="292"/>
      <c r="S103" s="292"/>
      <c r="T103" s="292"/>
      <c r="U103" s="292"/>
    </row>
    <row r="104">
      <c r="A104" s="292"/>
      <c r="B104" s="292"/>
      <c r="C104" s="292"/>
      <c r="D104" s="292"/>
      <c r="E104" s="292"/>
      <c r="F104" s="292"/>
      <c r="G104" s="292"/>
      <c r="H104" s="292"/>
      <c r="I104" s="292"/>
      <c r="J104" s="292"/>
      <c r="K104" s="292"/>
      <c r="L104" s="292"/>
      <c r="M104" s="292"/>
      <c r="N104" s="292"/>
      <c r="O104" s="292"/>
      <c r="P104" s="292"/>
      <c r="Q104" s="292"/>
      <c r="R104" s="292"/>
      <c r="S104" s="292"/>
      <c r="T104" s="292"/>
      <c r="U104" s="292"/>
    </row>
    <row r="105">
      <c r="A105" s="292"/>
      <c r="B105" s="292"/>
      <c r="C105" s="292"/>
      <c r="D105" s="292"/>
      <c r="E105" s="292"/>
      <c r="F105" s="292"/>
      <c r="G105" s="292"/>
      <c r="H105" s="292"/>
      <c r="I105" s="292"/>
      <c r="J105" s="292"/>
      <c r="K105" s="292"/>
      <c r="L105" s="292"/>
      <c r="M105" s="292"/>
      <c r="N105" s="292"/>
      <c r="O105" s="292"/>
      <c r="P105" s="292"/>
      <c r="Q105" s="292"/>
      <c r="R105" s="292"/>
      <c r="S105" s="292"/>
      <c r="T105" s="292"/>
      <c r="U105" s="292"/>
    </row>
    <row r="106">
      <c r="A106" s="292"/>
      <c r="B106" s="292"/>
      <c r="C106" s="292"/>
      <c r="D106" s="292"/>
      <c r="E106" s="292"/>
      <c r="F106" s="292"/>
      <c r="G106" s="292"/>
      <c r="H106" s="292"/>
      <c r="I106" s="292"/>
      <c r="J106" s="292"/>
      <c r="K106" s="292"/>
      <c r="L106" s="292"/>
      <c r="M106" s="292"/>
      <c r="N106" s="292"/>
      <c r="O106" s="292"/>
      <c r="P106" s="292"/>
      <c r="Q106" s="292"/>
      <c r="R106" s="292"/>
      <c r="S106" s="292"/>
      <c r="T106" s="292"/>
      <c r="U106" s="292"/>
    </row>
    <row r="107">
      <c r="A107" s="292"/>
      <c r="B107" s="292"/>
      <c r="C107" s="292"/>
      <c r="D107" s="292"/>
      <c r="E107" s="292"/>
      <c r="F107" s="292"/>
      <c r="G107" s="292"/>
      <c r="H107" s="292"/>
      <c r="I107" s="292"/>
      <c r="J107" s="292"/>
      <c r="K107" s="292"/>
      <c r="L107" s="292"/>
      <c r="M107" s="292"/>
      <c r="N107" s="292"/>
      <c r="O107" s="292"/>
      <c r="P107" s="292"/>
      <c r="Q107" s="292"/>
      <c r="R107" s="292"/>
      <c r="S107" s="292"/>
      <c r="T107" s="292"/>
      <c r="U107" s="292"/>
    </row>
    <row r="108">
      <c r="A108" s="292"/>
      <c r="B108" s="292"/>
      <c r="C108" s="292"/>
      <c r="D108" s="292"/>
      <c r="E108" s="292"/>
      <c r="F108" s="292"/>
      <c r="G108" s="292"/>
      <c r="H108" s="292"/>
      <c r="I108" s="292"/>
      <c r="J108" s="292"/>
      <c r="K108" s="292"/>
      <c r="L108" s="292"/>
      <c r="M108" s="292"/>
      <c r="N108" s="292"/>
      <c r="O108" s="292"/>
      <c r="P108" s="292"/>
      <c r="Q108" s="292"/>
      <c r="R108" s="292"/>
      <c r="S108" s="292"/>
      <c r="T108" s="292"/>
      <c r="U108" s="292"/>
    </row>
    <row r="109">
      <c r="A109" s="292"/>
      <c r="B109" s="292"/>
      <c r="C109" s="292"/>
      <c r="D109" s="292"/>
      <c r="E109" s="292"/>
      <c r="F109" s="292"/>
      <c r="G109" s="292"/>
      <c r="H109" s="292"/>
      <c r="I109" s="292"/>
      <c r="J109" s="292"/>
      <c r="K109" s="292"/>
      <c r="L109" s="292"/>
      <c r="M109" s="292"/>
      <c r="N109" s="292"/>
      <c r="O109" s="292"/>
      <c r="P109" s="292"/>
      <c r="Q109" s="292"/>
      <c r="R109" s="292"/>
      <c r="S109" s="292"/>
      <c r="T109" s="292"/>
      <c r="U109" s="292"/>
    </row>
    <row r="110">
      <c r="A110" s="292"/>
      <c r="B110" s="292"/>
      <c r="C110" s="292"/>
      <c r="D110" s="292"/>
      <c r="E110" s="292"/>
      <c r="F110" s="292"/>
      <c r="G110" s="292"/>
      <c r="H110" s="292"/>
      <c r="I110" s="292"/>
      <c r="J110" s="292"/>
      <c r="K110" s="292"/>
      <c r="L110" s="292"/>
      <c r="M110" s="292"/>
      <c r="N110" s="292"/>
      <c r="O110" s="292"/>
      <c r="P110" s="292"/>
      <c r="Q110" s="292"/>
      <c r="R110" s="292"/>
      <c r="S110" s="292"/>
      <c r="T110" s="292"/>
      <c r="U110" s="292"/>
    </row>
    <row r="111">
      <c r="A111" s="292"/>
      <c r="B111" s="292"/>
      <c r="C111" s="292"/>
      <c r="D111" s="292"/>
      <c r="E111" s="292"/>
      <c r="F111" s="292"/>
      <c r="G111" s="292"/>
      <c r="H111" s="292"/>
      <c r="I111" s="292"/>
      <c r="J111" s="292"/>
      <c r="K111" s="292"/>
      <c r="L111" s="292"/>
      <c r="M111" s="292"/>
      <c r="N111" s="292"/>
      <c r="O111" s="292"/>
      <c r="P111" s="292"/>
      <c r="Q111" s="292"/>
      <c r="R111" s="292"/>
      <c r="S111" s="292"/>
      <c r="T111" s="292"/>
      <c r="U111" s="292"/>
    </row>
    <row r="112">
      <c r="A112" s="292"/>
      <c r="B112" s="292"/>
      <c r="C112" s="292"/>
      <c r="D112" s="292"/>
      <c r="E112" s="292"/>
      <c r="F112" s="292"/>
      <c r="G112" s="292"/>
      <c r="H112" s="292"/>
      <c r="I112" s="292"/>
      <c r="J112" s="292"/>
      <c r="K112" s="292"/>
      <c r="L112" s="292"/>
      <c r="M112" s="292"/>
      <c r="N112" s="292"/>
      <c r="O112" s="292"/>
      <c r="P112" s="292"/>
      <c r="Q112" s="292"/>
      <c r="R112" s="292"/>
      <c r="S112" s="292"/>
      <c r="T112" s="292"/>
      <c r="U112" s="292"/>
    </row>
    <row r="113">
      <c r="A113" s="292"/>
      <c r="B113" s="292"/>
      <c r="C113" s="292"/>
      <c r="D113" s="292"/>
      <c r="E113" s="292"/>
      <c r="F113" s="292"/>
      <c r="G113" s="292"/>
      <c r="H113" s="292"/>
      <c r="I113" s="292"/>
      <c r="J113" s="292"/>
      <c r="K113" s="292"/>
      <c r="L113" s="292"/>
      <c r="M113" s="292"/>
      <c r="N113" s="292"/>
      <c r="O113" s="292"/>
      <c r="P113" s="292"/>
      <c r="Q113" s="292"/>
      <c r="R113" s="292"/>
      <c r="S113" s="292"/>
      <c r="T113" s="292"/>
      <c r="U113" s="292"/>
    </row>
    <row r="114">
      <c r="A114" s="292"/>
      <c r="B114" s="292"/>
      <c r="C114" s="292"/>
      <c r="D114" s="292"/>
      <c r="E114" s="292"/>
      <c r="F114" s="292"/>
      <c r="G114" s="292"/>
      <c r="H114" s="292"/>
      <c r="I114" s="292"/>
      <c r="J114" s="292"/>
      <c r="K114" s="292"/>
      <c r="L114" s="292"/>
      <c r="M114" s="292"/>
      <c r="N114" s="292"/>
      <c r="O114" s="292"/>
      <c r="P114" s="292"/>
      <c r="Q114" s="292"/>
      <c r="R114" s="292"/>
      <c r="S114" s="292"/>
      <c r="T114" s="292"/>
      <c r="U114" s="292"/>
    </row>
    <row r="115">
      <c r="A115" s="292"/>
      <c r="B115" s="292"/>
      <c r="C115" s="292"/>
      <c r="D115" s="292"/>
      <c r="E115" s="292"/>
      <c r="F115" s="292"/>
      <c r="G115" s="292"/>
      <c r="H115" s="292"/>
      <c r="I115" s="292"/>
      <c r="J115" s="292"/>
      <c r="K115" s="292"/>
      <c r="L115" s="292"/>
      <c r="M115" s="292"/>
      <c r="N115" s="292"/>
      <c r="O115" s="292"/>
      <c r="P115" s="292"/>
      <c r="Q115" s="292"/>
      <c r="R115" s="292"/>
      <c r="S115" s="292"/>
      <c r="T115" s="292"/>
      <c r="U115" s="292"/>
    </row>
    <row r="116">
      <c r="A116" s="292"/>
      <c r="B116" s="292"/>
      <c r="C116" s="292"/>
      <c r="D116" s="292"/>
      <c r="E116" s="292"/>
      <c r="F116" s="292"/>
      <c r="G116" s="292"/>
      <c r="H116" s="292"/>
      <c r="I116" s="292"/>
      <c r="J116" s="292"/>
      <c r="K116" s="292"/>
      <c r="L116" s="292"/>
      <c r="M116" s="292"/>
      <c r="N116" s="292"/>
      <c r="O116" s="292"/>
      <c r="P116" s="292"/>
      <c r="Q116" s="292"/>
      <c r="R116" s="292"/>
      <c r="S116" s="292"/>
      <c r="T116" s="292"/>
      <c r="U116" s="292"/>
    </row>
    <row r="117">
      <c r="A117" s="292"/>
      <c r="B117" s="292"/>
      <c r="C117" s="292"/>
      <c r="D117" s="292"/>
      <c r="E117" s="292"/>
      <c r="F117" s="292"/>
      <c r="G117" s="292"/>
      <c r="H117" s="292"/>
      <c r="I117" s="292"/>
      <c r="J117" s="292"/>
      <c r="K117" s="292"/>
      <c r="L117" s="292"/>
      <c r="M117" s="292"/>
      <c r="N117" s="292"/>
      <c r="O117" s="292"/>
      <c r="P117" s="292"/>
      <c r="Q117" s="292"/>
      <c r="R117" s="292"/>
      <c r="S117" s="292"/>
      <c r="T117" s="292"/>
      <c r="U117" s="292"/>
    </row>
    <row r="118">
      <c r="A118" s="292"/>
      <c r="B118" s="292"/>
      <c r="C118" s="292"/>
      <c r="D118" s="292"/>
      <c r="E118" s="292"/>
      <c r="F118" s="292"/>
      <c r="G118" s="292"/>
      <c r="H118" s="292"/>
      <c r="I118" s="292"/>
      <c r="J118" s="292"/>
      <c r="K118" s="292"/>
      <c r="L118" s="292"/>
      <c r="M118" s="292"/>
      <c r="N118" s="292"/>
      <c r="O118" s="292"/>
      <c r="P118" s="292"/>
      <c r="Q118" s="292"/>
      <c r="R118" s="292"/>
      <c r="S118" s="292"/>
      <c r="T118" s="292"/>
      <c r="U118" s="292"/>
    </row>
    <row r="119">
      <c r="A119" s="292"/>
      <c r="B119" s="292"/>
      <c r="C119" s="292"/>
      <c r="D119" s="292"/>
      <c r="E119" s="292"/>
      <c r="F119" s="292"/>
      <c r="G119" s="292"/>
      <c r="H119" s="292"/>
      <c r="I119" s="292"/>
      <c r="J119" s="292"/>
      <c r="K119" s="292"/>
      <c r="L119" s="292"/>
      <c r="M119" s="292"/>
      <c r="N119" s="292"/>
      <c r="O119" s="292"/>
      <c r="P119" s="292"/>
      <c r="Q119" s="292"/>
      <c r="R119" s="292"/>
      <c r="S119" s="292"/>
      <c r="T119" s="292"/>
      <c r="U119" s="292"/>
    </row>
    <row r="120">
      <c r="A120" s="292"/>
      <c r="B120" s="292"/>
      <c r="C120" s="292"/>
      <c r="D120" s="292"/>
      <c r="E120" s="292"/>
      <c r="F120" s="292"/>
      <c r="G120" s="292"/>
      <c r="H120" s="292"/>
      <c r="I120" s="292"/>
      <c r="J120" s="292"/>
      <c r="K120" s="292"/>
      <c r="L120" s="292"/>
      <c r="M120" s="292"/>
      <c r="N120" s="292"/>
      <c r="O120" s="292"/>
      <c r="P120" s="292"/>
      <c r="Q120" s="292"/>
      <c r="R120" s="292"/>
      <c r="S120" s="292"/>
      <c r="T120" s="292"/>
      <c r="U120" s="292"/>
    </row>
    <row r="121">
      <c r="A121" s="292"/>
      <c r="B121" s="292"/>
      <c r="C121" s="292"/>
      <c r="D121" s="292"/>
      <c r="E121" s="292"/>
      <c r="F121" s="292"/>
      <c r="G121" s="292"/>
      <c r="H121" s="292"/>
      <c r="I121" s="292"/>
      <c r="J121" s="292"/>
      <c r="K121" s="292"/>
      <c r="L121" s="292"/>
      <c r="M121" s="292"/>
      <c r="N121" s="292"/>
      <c r="O121" s="292"/>
      <c r="P121" s="292"/>
      <c r="Q121" s="292"/>
      <c r="R121" s="292"/>
      <c r="S121" s="292"/>
      <c r="T121" s="292"/>
      <c r="U121" s="292"/>
    </row>
    <row r="122">
      <c r="A122" s="292"/>
      <c r="B122" s="292"/>
      <c r="C122" s="292"/>
      <c r="D122" s="292"/>
      <c r="E122" s="292"/>
      <c r="F122" s="292"/>
      <c r="G122" s="292"/>
      <c r="H122" s="292"/>
      <c r="I122" s="292"/>
      <c r="J122" s="292"/>
      <c r="K122" s="292"/>
      <c r="L122" s="292"/>
      <c r="M122" s="292"/>
      <c r="N122" s="292"/>
      <c r="O122" s="292"/>
      <c r="P122" s="292"/>
      <c r="Q122" s="292"/>
      <c r="R122" s="292"/>
      <c r="S122" s="292"/>
      <c r="T122" s="292"/>
      <c r="U122" s="292"/>
    </row>
    <row r="123">
      <c r="A123" s="292"/>
      <c r="B123" s="292"/>
      <c r="C123" s="292"/>
      <c r="D123" s="292"/>
      <c r="E123" s="292"/>
      <c r="F123" s="292"/>
      <c r="G123" s="292"/>
      <c r="H123" s="292"/>
      <c r="I123" s="292"/>
      <c r="J123" s="292"/>
      <c r="K123" s="292"/>
      <c r="L123" s="292"/>
      <c r="M123" s="292"/>
      <c r="N123" s="292"/>
      <c r="O123" s="292"/>
      <c r="P123" s="292"/>
      <c r="Q123" s="292"/>
      <c r="R123" s="292"/>
      <c r="S123" s="292"/>
      <c r="T123" s="292"/>
      <c r="U123" s="292"/>
    </row>
    <row r="124">
      <c r="A124" s="292"/>
      <c r="B124" s="292"/>
      <c r="C124" s="292"/>
      <c r="D124" s="292"/>
      <c r="E124" s="292"/>
      <c r="F124" s="292"/>
      <c r="G124" s="292"/>
      <c r="H124" s="292"/>
      <c r="I124" s="292"/>
      <c r="J124" s="292"/>
      <c r="K124" s="292"/>
      <c r="L124" s="292"/>
      <c r="M124" s="292"/>
      <c r="N124" s="292"/>
      <c r="O124" s="292"/>
      <c r="P124" s="292"/>
      <c r="Q124" s="292"/>
      <c r="R124" s="292"/>
      <c r="S124" s="292"/>
      <c r="T124" s="292"/>
      <c r="U124" s="292"/>
    </row>
    <row r="125">
      <c r="A125" s="292"/>
      <c r="B125" s="292"/>
      <c r="C125" s="292"/>
      <c r="D125" s="292"/>
      <c r="E125" s="292"/>
      <c r="F125" s="292"/>
      <c r="G125" s="292"/>
      <c r="H125" s="292"/>
      <c r="I125" s="292"/>
      <c r="J125" s="292"/>
      <c r="K125" s="292"/>
      <c r="L125" s="292"/>
      <c r="M125" s="292"/>
      <c r="N125" s="292"/>
      <c r="O125" s="292"/>
      <c r="P125" s="292"/>
      <c r="Q125" s="292"/>
      <c r="R125" s="292"/>
      <c r="S125" s="292"/>
      <c r="T125" s="292"/>
      <c r="U125" s="292"/>
    </row>
    <row r="126">
      <c r="A126" s="292"/>
      <c r="B126" s="292"/>
      <c r="C126" s="292"/>
      <c r="D126" s="292"/>
      <c r="E126" s="292"/>
      <c r="F126" s="292"/>
      <c r="G126" s="292"/>
      <c r="H126" s="292"/>
      <c r="I126" s="292"/>
      <c r="J126" s="292"/>
      <c r="K126" s="292"/>
      <c r="L126" s="292"/>
      <c r="M126" s="292"/>
      <c r="N126" s="292"/>
      <c r="O126" s="292"/>
      <c r="P126" s="292"/>
      <c r="Q126" s="292"/>
      <c r="R126" s="292"/>
      <c r="S126" s="292"/>
      <c r="T126" s="292"/>
      <c r="U126" s="292"/>
    </row>
    <row r="127">
      <c r="A127" s="292"/>
      <c r="B127" s="292"/>
      <c r="C127" s="292"/>
      <c r="D127" s="292"/>
      <c r="E127" s="292"/>
      <c r="F127" s="292"/>
      <c r="G127" s="292"/>
      <c r="H127" s="292"/>
      <c r="I127" s="292"/>
      <c r="J127" s="292"/>
      <c r="K127" s="292"/>
      <c r="L127" s="292"/>
      <c r="M127" s="292"/>
      <c r="N127" s="292"/>
      <c r="O127" s="292"/>
      <c r="P127" s="292"/>
      <c r="Q127" s="292"/>
      <c r="R127" s="292"/>
      <c r="S127" s="292"/>
      <c r="T127" s="292"/>
      <c r="U127" s="292"/>
    </row>
    <row r="128">
      <c r="A128" s="292"/>
      <c r="B128" s="292"/>
      <c r="C128" s="292"/>
      <c r="D128" s="292"/>
      <c r="E128" s="292"/>
      <c r="F128" s="292"/>
      <c r="G128" s="292"/>
      <c r="H128" s="292"/>
      <c r="I128" s="292"/>
      <c r="J128" s="292"/>
      <c r="K128" s="292"/>
      <c r="L128" s="292"/>
      <c r="M128" s="292"/>
      <c r="N128" s="292"/>
      <c r="O128" s="292"/>
      <c r="P128" s="292"/>
      <c r="Q128" s="292"/>
      <c r="R128" s="292"/>
      <c r="S128" s="292"/>
      <c r="T128" s="292"/>
      <c r="U128" s="292"/>
    </row>
    <row r="129">
      <c r="A129" s="292"/>
      <c r="B129" s="292"/>
      <c r="C129" s="292"/>
      <c r="D129" s="292"/>
      <c r="E129" s="292"/>
      <c r="F129" s="292"/>
      <c r="G129" s="292"/>
      <c r="H129" s="292"/>
      <c r="I129" s="292"/>
      <c r="J129" s="292"/>
      <c r="K129" s="292"/>
      <c r="L129" s="292"/>
      <c r="M129" s="292"/>
      <c r="N129" s="292"/>
      <c r="O129" s="292"/>
      <c r="P129" s="292"/>
      <c r="Q129" s="292"/>
      <c r="R129" s="292"/>
      <c r="S129" s="292"/>
      <c r="T129" s="292"/>
      <c r="U129" s="292"/>
    </row>
    <row r="130">
      <c r="A130" s="292"/>
      <c r="B130" s="292"/>
      <c r="C130" s="292"/>
      <c r="D130" s="292"/>
      <c r="E130" s="292"/>
      <c r="F130" s="292"/>
      <c r="G130" s="292"/>
      <c r="H130" s="292"/>
      <c r="I130" s="292"/>
      <c r="J130" s="292"/>
      <c r="K130" s="292"/>
      <c r="L130" s="292"/>
      <c r="M130" s="292"/>
      <c r="N130" s="292"/>
      <c r="O130" s="292"/>
      <c r="P130" s="292"/>
      <c r="Q130" s="292"/>
      <c r="R130" s="292"/>
      <c r="S130" s="292"/>
      <c r="T130" s="292"/>
      <c r="U130" s="292"/>
    </row>
    <row r="131">
      <c r="A131" s="292"/>
      <c r="B131" s="292"/>
      <c r="C131" s="292"/>
      <c r="D131" s="292"/>
      <c r="E131" s="292"/>
      <c r="F131" s="292"/>
      <c r="G131" s="292"/>
      <c r="H131" s="292"/>
      <c r="I131" s="292"/>
      <c r="J131" s="292"/>
      <c r="K131" s="292"/>
      <c r="L131" s="292"/>
      <c r="M131" s="292"/>
      <c r="N131" s="292"/>
      <c r="O131" s="292"/>
      <c r="P131" s="292"/>
      <c r="Q131" s="292"/>
      <c r="R131" s="292"/>
      <c r="S131" s="292"/>
      <c r="T131" s="292"/>
      <c r="U131" s="292"/>
    </row>
    <row r="132">
      <c r="A132" s="292"/>
      <c r="B132" s="292"/>
      <c r="C132" s="292"/>
      <c r="D132" s="292"/>
      <c r="E132" s="292"/>
      <c r="F132" s="292"/>
      <c r="G132" s="292"/>
      <c r="H132" s="292"/>
      <c r="I132" s="292"/>
      <c r="J132" s="292"/>
      <c r="K132" s="292"/>
      <c r="L132" s="292"/>
      <c r="M132" s="292"/>
      <c r="N132" s="292"/>
      <c r="O132" s="292"/>
      <c r="P132" s="292"/>
      <c r="Q132" s="292"/>
      <c r="R132" s="292"/>
      <c r="S132" s="292"/>
      <c r="T132" s="292"/>
      <c r="U132" s="292"/>
    </row>
    <row r="133">
      <c r="A133" s="292"/>
      <c r="B133" s="292"/>
      <c r="C133" s="292"/>
      <c r="D133" s="292"/>
      <c r="E133" s="292"/>
      <c r="F133" s="292"/>
      <c r="G133" s="292"/>
      <c r="H133" s="292"/>
      <c r="I133" s="292"/>
      <c r="J133" s="292"/>
      <c r="K133" s="292"/>
      <c r="L133" s="292"/>
      <c r="M133" s="292"/>
      <c r="N133" s="292"/>
      <c r="O133" s="292"/>
      <c r="P133" s="292"/>
      <c r="Q133" s="292"/>
      <c r="R133" s="292"/>
      <c r="S133" s="292"/>
      <c r="T133" s="292"/>
      <c r="U133" s="292"/>
    </row>
    <row r="134">
      <c r="A134" s="292"/>
      <c r="B134" s="292"/>
      <c r="C134" s="292"/>
      <c r="D134" s="292"/>
      <c r="E134" s="292"/>
      <c r="F134" s="292"/>
      <c r="G134" s="292"/>
      <c r="H134" s="292"/>
      <c r="I134" s="292"/>
      <c r="J134" s="292"/>
      <c r="K134" s="292"/>
      <c r="L134" s="292"/>
      <c r="M134" s="292"/>
      <c r="N134" s="292"/>
      <c r="O134" s="292"/>
      <c r="P134" s="292"/>
      <c r="Q134" s="292"/>
      <c r="R134" s="292"/>
      <c r="S134" s="292"/>
      <c r="T134" s="292"/>
      <c r="U134" s="292"/>
    </row>
    <row r="135">
      <c r="A135" s="292"/>
      <c r="B135" s="292"/>
      <c r="C135" s="292"/>
      <c r="D135" s="292"/>
      <c r="E135" s="292"/>
      <c r="F135" s="292"/>
      <c r="G135" s="292"/>
      <c r="H135" s="292"/>
      <c r="I135" s="292"/>
      <c r="J135" s="292"/>
      <c r="K135" s="292"/>
      <c r="L135" s="292"/>
      <c r="M135" s="292"/>
      <c r="N135" s="292"/>
      <c r="O135" s="292"/>
      <c r="P135" s="292"/>
      <c r="Q135" s="292"/>
      <c r="R135" s="292"/>
      <c r="S135" s="292"/>
      <c r="T135" s="292"/>
      <c r="U135" s="292"/>
    </row>
    <row r="136">
      <c r="A136" s="292"/>
      <c r="B136" s="292"/>
      <c r="C136" s="292"/>
      <c r="D136" s="292"/>
      <c r="E136" s="292"/>
      <c r="F136" s="292"/>
      <c r="G136" s="292"/>
      <c r="H136" s="292"/>
      <c r="I136" s="292"/>
      <c r="J136" s="292"/>
      <c r="K136" s="292"/>
      <c r="L136" s="292"/>
      <c r="M136" s="292"/>
      <c r="N136" s="292"/>
      <c r="O136" s="292"/>
      <c r="P136" s="292"/>
      <c r="Q136" s="292"/>
      <c r="R136" s="292"/>
      <c r="S136" s="292"/>
      <c r="T136" s="292"/>
      <c r="U136" s="292"/>
    </row>
    <row r="137">
      <c r="A137" s="292"/>
      <c r="B137" s="292"/>
      <c r="C137" s="292"/>
      <c r="D137" s="292"/>
      <c r="E137" s="292"/>
      <c r="F137" s="292"/>
      <c r="G137" s="292"/>
      <c r="H137" s="292"/>
      <c r="I137" s="292"/>
      <c r="J137" s="292"/>
      <c r="K137" s="292"/>
      <c r="L137" s="292"/>
      <c r="M137" s="292"/>
      <c r="N137" s="292"/>
      <c r="O137" s="292"/>
      <c r="P137" s="292"/>
      <c r="Q137" s="292"/>
      <c r="R137" s="292"/>
      <c r="S137" s="292"/>
      <c r="T137" s="292"/>
      <c r="U137" s="292"/>
    </row>
    <row r="138">
      <c r="A138" s="292"/>
      <c r="B138" s="292"/>
      <c r="C138" s="292"/>
      <c r="D138" s="292"/>
      <c r="E138" s="292"/>
      <c r="F138" s="292"/>
      <c r="G138" s="292"/>
      <c r="H138" s="292"/>
      <c r="I138" s="292"/>
      <c r="J138" s="292"/>
      <c r="K138" s="292"/>
      <c r="L138" s="292"/>
      <c r="M138" s="292"/>
      <c r="N138" s="292"/>
      <c r="O138" s="292"/>
      <c r="P138" s="292"/>
      <c r="Q138" s="292"/>
      <c r="R138" s="292"/>
      <c r="S138" s="292"/>
      <c r="T138" s="292"/>
      <c r="U138" s="292"/>
    </row>
    <row r="139">
      <c r="A139" s="292"/>
      <c r="B139" s="292"/>
      <c r="C139" s="292"/>
      <c r="D139" s="292"/>
      <c r="E139" s="292"/>
      <c r="F139" s="292"/>
      <c r="G139" s="292"/>
      <c r="H139" s="292"/>
      <c r="I139" s="292"/>
      <c r="J139" s="292"/>
      <c r="K139" s="292"/>
      <c r="L139" s="292"/>
      <c r="M139" s="292"/>
      <c r="N139" s="292"/>
      <c r="O139" s="292"/>
      <c r="P139" s="292"/>
      <c r="Q139" s="292"/>
      <c r="R139" s="292"/>
      <c r="S139" s="292"/>
      <c r="T139" s="292"/>
      <c r="U139" s="292"/>
    </row>
    <row r="140">
      <c r="A140" s="292"/>
      <c r="B140" s="292"/>
      <c r="C140" s="292"/>
      <c r="D140" s="292"/>
      <c r="E140" s="292"/>
      <c r="F140" s="292"/>
      <c r="G140" s="292"/>
      <c r="H140" s="292"/>
      <c r="I140" s="292"/>
      <c r="J140" s="292"/>
      <c r="K140" s="292"/>
      <c r="L140" s="292"/>
      <c r="M140" s="292"/>
      <c r="N140" s="292"/>
      <c r="O140" s="292"/>
      <c r="P140" s="292"/>
      <c r="Q140" s="292"/>
      <c r="R140" s="292"/>
      <c r="S140" s="292"/>
      <c r="T140" s="292"/>
      <c r="U140" s="292"/>
    </row>
    <row r="141">
      <c r="A141" s="292"/>
      <c r="B141" s="292"/>
      <c r="C141" s="292"/>
      <c r="D141" s="292"/>
      <c r="E141" s="292"/>
      <c r="F141" s="292"/>
      <c r="G141" s="292"/>
      <c r="H141" s="292"/>
      <c r="I141" s="292"/>
      <c r="J141" s="292"/>
      <c r="K141" s="292"/>
      <c r="L141" s="292"/>
      <c r="M141" s="292"/>
      <c r="N141" s="292"/>
      <c r="O141" s="292"/>
      <c r="P141" s="292"/>
      <c r="Q141" s="292"/>
      <c r="R141" s="292"/>
      <c r="S141" s="292"/>
      <c r="T141" s="292"/>
      <c r="U141" s="292"/>
    </row>
    <row r="142">
      <c r="A142" s="292"/>
      <c r="B142" s="292"/>
      <c r="C142" s="292"/>
      <c r="D142" s="292"/>
      <c r="E142" s="292"/>
      <c r="F142" s="292"/>
      <c r="G142" s="292"/>
      <c r="H142" s="292"/>
      <c r="I142" s="292"/>
      <c r="J142" s="292"/>
      <c r="K142" s="292"/>
      <c r="L142" s="292"/>
      <c r="M142" s="292"/>
      <c r="N142" s="292"/>
      <c r="O142" s="292"/>
      <c r="P142" s="292"/>
      <c r="Q142" s="292"/>
      <c r="R142" s="292"/>
      <c r="S142" s="292"/>
      <c r="T142" s="292"/>
      <c r="U142" s="292"/>
    </row>
    <row r="143">
      <c r="A143" s="292"/>
      <c r="B143" s="292"/>
      <c r="C143" s="292"/>
      <c r="D143" s="292"/>
      <c r="E143" s="292"/>
      <c r="F143" s="292"/>
      <c r="G143" s="292"/>
      <c r="H143" s="292"/>
      <c r="I143" s="292"/>
      <c r="J143" s="292"/>
      <c r="K143" s="292"/>
      <c r="L143" s="292"/>
      <c r="M143" s="292"/>
      <c r="N143" s="292"/>
      <c r="O143" s="292"/>
      <c r="P143" s="292"/>
      <c r="Q143" s="292"/>
      <c r="R143" s="292"/>
      <c r="S143" s="292"/>
      <c r="T143" s="292"/>
      <c r="U143" s="292"/>
    </row>
    <row r="144">
      <c r="A144" s="292"/>
      <c r="B144" s="292"/>
      <c r="C144" s="292"/>
      <c r="D144" s="292"/>
      <c r="E144" s="292"/>
      <c r="F144" s="292"/>
      <c r="G144" s="292"/>
      <c r="H144" s="292"/>
      <c r="I144" s="292"/>
      <c r="J144" s="292"/>
      <c r="K144" s="292"/>
      <c r="L144" s="292"/>
      <c r="M144" s="292"/>
      <c r="N144" s="292"/>
      <c r="O144" s="292"/>
      <c r="P144" s="292"/>
      <c r="Q144" s="292"/>
      <c r="R144" s="292"/>
      <c r="S144" s="292"/>
      <c r="T144" s="292"/>
      <c r="U144" s="292"/>
    </row>
    <row r="145">
      <c r="A145" s="292"/>
      <c r="B145" s="292"/>
      <c r="C145" s="292"/>
      <c r="D145" s="292"/>
      <c r="E145" s="292"/>
      <c r="F145" s="292"/>
      <c r="G145" s="292"/>
      <c r="H145" s="292"/>
      <c r="I145" s="292"/>
      <c r="J145" s="292"/>
      <c r="K145" s="292"/>
      <c r="L145" s="292"/>
      <c r="M145" s="292"/>
      <c r="N145" s="292"/>
      <c r="O145" s="292"/>
      <c r="P145" s="292"/>
      <c r="Q145" s="292"/>
      <c r="R145" s="292"/>
      <c r="S145" s="292"/>
      <c r="T145" s="292"/>
      <c r="U145" s="292"/>
    </row>
    <row r="146">
      <c r="A146" s="292"/>
      <c r="B146" s="292"/>
      <c r="C146" s="292"/>
      <c r="D146" s="292"/>
      <c r="E146" s="292"/>
      <c r="F146" s="292"/>
      <c r="G146" s="292"/>
      <c r="H146" s="292"/>
      <c r="I146" s="292"/>
      <c r="J146" s="292"/>
      <c r="K146" s="292"/>
      <c r="L146" s="292"/>
      <c r="M146" s="292"/>
      <c r="N146" s="292"/>
      <c r="O146" s="292"/>
      <c r="P146" s="292"/>
      <c r="Q146" s="292"/>
      <c r="R146" s="292"/>
      <c r="S146" s="292"/>
      <c r="T146" s="292"/>
      <c r="U146" s="292"/>
    </row>
    <row r="147">
      <c r="A147" s="292"/>
      <c r="B147" s="292"/>
      <c r="C147" s="292"/>
      <c r="D147" s="292"/>
      <c r="E147" s="292"/>
      <c r="F147" s="292"/>
      <c r="G147" s="292"/>
      <c r="H147" s="292"/>
      <c r="I147" s="292"/>
      <c r="J147" s="292"/>
      <c r="K147" s="292"/>
      <c r="L147" s="292"/>
      <c r="M147" s="292"/>
      <c r="N147" s="292"/>
      <c r="O147" s="292"/>
      <c r="P147" s="292"/>
      <c r="Q147" s="292"/>
      <c r="R147" s="292"/>
      <c r="S147" s="292"/>
      <c r="T147" s="292"/>
      <c r="U147" s="292"/>
    </row>
    <row r="148">
      <c r="A148" s="292"/>
      <c r="B148" s="292"/>
      <c r="C148" s="292"/>
      <c r="D148" s="292"/>
      <c r="E148" s="292"/>
      <c r="F148" s="292"/>
      <c r="G148" s="292"/>
      <c r="H148" s="292"/>
      <c r="I148" s="292"/>
      <c r="J148" s="292"/>
      <c r="K148" s="292"/>
      <c r="L148" s="292"/>
      <c r="M148" s="292"/>
      <c r="N148" s="292"/>
      <c r="O148" s="292"/>
      <c r="P148" s="292"/>
      <c r="Q148" s="292"/>
      <c r="R148" s="292"/>
      <c r="S148" s="292"/>
      <c r="T148" s="292"/>
      <c r="U148" s="292"/>
    </row>
    <row r="149">
      <c r="A149" s="292"/>
      <c r="B149" s="292"/>
      <c r="C149" s="292"/>
      <c r="D149" s="292"/>
      <c r="E149" s="292"/>
      <c r="F149" s="292"/>
      <c r="G149" s="292"/>
      <c r="H149" s="292"/>
      <c r="I149" s="292"/>
      <c r="J149" s="292"/>
      <c r="K149" s="292"/>
      <c r="L149" s="292"/>
      <c r="M149" s="292"/>
      <c r="N149" s="292"/>
      <c r="O149" s="292"/>
      <c r="P149" s="292"/>
      <c r="Q149" s="292"/>
      <c r="R149" s="292"/>
      <c r="S149" s="292"/>
      <c r="T149" s="292"/>
      <c r="U149" s="292"/>
    </row>
    <row r="150">
      <c r="A150" s="292"/>
      <c r="B150" s="292"/>
      <c r="C150" s="292"/>
      <c r="D150" s="292"/>
      <c r="E150" s="292"/>
      <c r="F150" s="292"/>
      <c r="G150" s="292"/>
      <c r="H150" s="292"/>
      <c r="I150" s="292"/>
      <c r="J150" s="292"/>
      <c r="K150" s="292"/>
      <c r="L150" s="292"/>
      <c r="M150" s="292"/>
      <c r="N150" s="292"/>
      <c r="O150" s="292"/>
      <c r="P150" s="292"/>
      <c r="Q150" s="292"/>
      <c r="R150" s="292"/>
      <c r="S150" s="292"/>
      <c r="T150" s="292"/>
      <c r="U150" s="292"/>
    </row>
    <row r="151">
      <c r="A151" s="292"/>
      <c r="B151" s="292"/>
      <c r="C151" s="292"/>
      <c r="D151" s="292"/>
      <c r="E151" s="292"/>
      <c r="F151" s="292"/>
      <c r="G151" s="292"/>
      <c r="H151" s="292"/>
      <c r="I151" s="292"/>
      <c r="J151" s="292"/>
      <c r="K151" s="292"/>
      <c r="L151" s="292"/>
      <c r="M151" s="292"/>
      <c r="N151" s="292"/>
      <c r="O151" s="292"/>
      <c r="P151" s="292"/>
      <c r="Q151" s="292"/>
      <c r="R151" s="292"/>
      <c r="S151" s="292"/>
      <c r="T151" s="292"/>
      <c r="U151" s="292"/>
    </row>
    <row r="152">
      <c r="A152" s="292"/>
      <c r="B152" s="292"/>
      <c r="C152" s="292"/>
      <c r="D152" s="292"/>
      <c r="E152" s="292"/>
      <c r="F152" s="292"/>
      <c r="G152" s="292"/>
      <c r="H152" s="292"/>
      <c r="I152" s="292"/>
      <c r="J152" s="292"/>
      <c r="K152" s="292"/>
      <c r="L152" s="292"/>
      <c r="M152" s="292"/>
      <c r="N152" s="292"/>
      <c r="O152" s="292"/>
      <c r="P152" s="292"/>
      <c r="Q152" s="292"/>
      <c r="R152" s="292"/>
      <c r="S152" s="292"/>
      <c r="T152" s="292"/>
      <c r="U152" s="292"/>
    </row>
    <row r="153">
      <c r="A153" s="292"/>
      <c r="B153" s="292"/>
      <c r="C153" s="292"/>
      <c r="D153" s="292"/>
      <c r="E153" s="292"/>
      <c r="F153" s="292"/>
      <c r="G153" s="292"/>
      <c r="H153" s="292"/>
      <c r="I153" s="292"/>
      <c r="J153" s="292"/>
      <c r="K153" s="292"/>
      <c r="L153" s="292"/>
      <c r="M153" s="292"/>
      <c r="N153" s="292"/>
      <c r="O153" s="292"/>
      <c r="P153" s="292"/>
      <c r="Q153" s="292"/>
      <c r="R153" s="292"/>
      <c r="S153" s="292"/>
      <c r="T153" s="292"/>
      <c r="U153" s="292"/>
    </row>
    <row r="154">
      <c r="A154" s="292"/>
      <c r="B154" s="292"/>
      <c r="C154" s="292"/>
      <c r="D154" s="292"/>
      <c r="E154" s="292"/>
      <c r="F154" s="292"/>
      <c r="G154" s="292"/>
      <c r="H154" s="292"/>
      <c r="I154" s="292"/>
      <c r="J154" s="292"/>
      <c r="K154" s="292"/>
      <c r="L154" s="292"/>
      <c r="M154" s="292"/>
      <c r="N154" s="292"/>
      <c r="O154" s="292"/>
      <c r="P154" s="292"/>
      <c r="Q154" s="292"/>
      <c r="R154" s="292"/>
      <c r="S154" s="292"/>
      <c r="T154" s="292"/>
      <c r="U154" s="292"/>
    </row>
    <row r="155">
      <c r="A155" s="292"/>
      <c r="B155" s="292"/>
      <c r="C155" s="292"/>
      <c r="D155" s="292"/>
      <c r="E155" s="292"/>
      <c r="F155" s="292"/>
      <c r="G155" s="292"/>
      <c r="H155" s="292"/>
      <c r="I155" s="292"/>
      <c r="J155" s="292"/>
      <c r="K155" s="292"/>
      <c r="L155" s="292"/>
      <c r="M155" s="292"/>
      <c r="N155" s="292"/>
      <c r="O155" s="292"/>
      <c r="P155" s="292"/>
      <c r="Q155" s="292"/>
      <c r="R155" s="292"/>
      <c r="S155" s="292"/>
      <c r="T155" s="292"/>
      <c r="U155" s="292"/>
    </row>
    <row r="156">
      <c r="A156" s="292"/>
      <c r="B156" s="292"/>
      <c r="C156" s="292"/>
      <c r="D156" s="292"/>
      <c r="E156" s="292"/>
      <c r="F156" s="292"/>
      <c r="G156" s="292"/>
      <c r="H156" s="292"/>
      <c r="I156" s="292"/>
      <c r="J156" s="292"/>
      <c r="K156" s="292"/>
      <c r="L156" s="292"/>
      <c r="M156" s="292"/>
      <c r="N156" s="292"/>
      <c r="O156" s="292"/>
      <c r="P156" s="292"/>
      <c r="Q156" s="292"/>
      <c r="R156" s="292"/>
      <c r="S156" s="292"/>
      <c r="T156" s="292"/>
      <c r="U156" s="292"/>
    </row>
    <row r="157">
      <c r="A157" s="292"/>
      <c r="B157" s="292"/>
      <c r="C157" s="292"/>
      <c r="D157" s="292"/>
      <c r="E157" s="292"/>
      <c r="F157" s="292"/>
      <c r="G157" s="292"/>
      <c r="H157" s="292"/>
      <c r="I157" s="292"/>
      <c r="J157" s="292"/>
      <c r="K157" s="292"/>
      <c r="L157" s="292"/>
      <c r="M157" s="292"/>
      <c r="N157" s="292"/>
      <c r="O157" s="292"/>
      <c r="P157" s="292"/>
      <c r="Q157" s="292"/>
      <c r="R157" s="292"/>
      <c r="S157" s="292"/>
      <c r="T157" s="292"/>
      <c r="U157" s="292"/>
    </row>
    <row r="158">
      <c r="A158" s="292"/>
      <c r="B158" s="292"/>
      <c r="C158" s="292"/>
      <c r="D158" s="292"/>
      <c r="E158" s="292"/>
      <c r="F158" s="292"/>
      <c r="G158" s="292"/>
      <c r="H158" s="292"/>
      <c r="I158" s="292"/>
      <c r="J158" s="292"/>
      <c r="K158" s="292"/>
      <c r="L158" s="292"/>
      <c r="M158" s="292"/>
      <c r="N158" s="292"/>
      <c r="O158" s="292"/>
      <c r="P158" s="292"/>
      <c r="Q158" s="292"/>
      <c r="R158" s="292"/>
      <c r="S158" s="292"/>
      <c r="T158" s="292"/>
      <c r="U158" s="292"/>
    </row>
    <row r="159">
      <c r="A159" s="292"/>
      <c r="B159" s="292"/>
      <c r="C159" s="292"/>
      <c r="D159" s="292"/>
      <c r="E159" s="292"/>
      <c r="F159" s="292"/>
      <c r="G159" s="292"/>
      <c r="H159" s="292"/>
      <c r="I159" s="292"/>
      <c r="J159" s="292"/>
      <c r="K159" s="292"/>
      <c r="L159" s="292"/>
      <c r="M159" s="292"/>
      <c r="N159" s="292"/>
      <c r="O159" s="292"/>
      <c r="P159" s="292"/>
      <c r="Q159" s="292"/>
      <c r="R159" s="292"/>
      <c r="S159" s="292"/>
      <c r="T159" s="292"/>
      <c r="U159" s="292"/>
    </row>
    <row r="160">
      <c r="A160" s="292"/>
      <c r="B160" s="292"/>
      <c r="C160" s="292"/>
      <c r="D160" s="292"/>
      <c r="E160" s="292"/>
      <c r="F160" s="292"/>
      <c r="G160" s="292"/>
      <c r="H160" s="292"/>
      <c r="I160" s="292"/>
      <c r="J160" s="292"/>
      <c r="K160" s="292"/>
      <c r="L160" s="292"/>
      <c r="M160" s="292"/>
      <c r="N160" s="292"/>
      <c r="O160" s="292"/>
      <c r="P160" s="292"/>
      <c r="Q160" s="292"/>
      <c r="R160" s="292"/>
      <c r="S160" s="292"/>
      <c r="T160" s="292"/>
      <c r="U160" s="292"/>
    </row>
    <row r="161">
      <c r="A161" s="292"/>
      <c r="B161" s="292"/>
      <c r="C161" s="292"/>
      <c r="D161" s="292"/>
      <c r="E161" s="292"/>
      <c r="F161" s="292"/>
      <c r="G161" s="292"/>
      <c r="H161" s="292"/>
      <c r="I161" s="292"/>
      <c r="J161" s="292"/>
      <c r="K161" s="292"/>
      <c r="L161" s="292"/>
      <c r="M161" s="292"/>
      <c r="N161" s="292"/>
      <c r="O161" s="292"/>
      <c r="P161" s="292"/>
      <c r="Q161" s="292"/>
      <c r="R161" s="292"/>
      <c r="S161" s="292"/>
      <c r="T161" s="292"/>
      <c r="U161" s="292"/>
    </row>
    <row r="162">
      <c r="A162" s="292"/>
      <c r="B162" s="292"/>
      <c r="C162" s="292"/>
      <c r="D162" s="292"/>
      <c r="E162" s="292"/>
      <c r="F162" s="292"/>
      <c r="G162" s="292"/>
      <c r="H162" s="292"/>
      <c r="I162" s="292"/>
      <c r="J162" s="292"/>
      <c r="K162" s="292"/>
      <c r="L162" s="292"/>
      <c r="M162" s="292"/>
      <c r="N162" s="292"/>
      <c r="O162" s="292"/>
      <c r="P162" s="292"/>
      <c r="Q162" s="292"/>
      <c r="R162" s="292"/>
      <c r="S162" s="292"/>
      <c r="T162" s="292"/>
      <c r="U162" s="292"/>
    </row>
    <row r="163">
      <c r="A163" s="292"/>
      <c r="B163" s="292"/>
      <c r="C163" s="292"/>
      <c r="D163" s="292"/>
      <c r="E163" s="292"/>
      <c r="F163" s="292"/>
      <c r="G163" s="292"/>
      <c r="H163" s="292"/>
      <c r="I163" s="292"/>
      <c r="J163" s="292"/>
      <c r="K163" s="292"/>
      <c r="L163" s="292"/>
      <c r="M163" s="292"/>
      <c r="N163" s="292"/>
      <c r="O163" s="292"/>
      <c r="P163" s="292"/>
      <c r="Q163" s="292"/>
      <c r="R163" s="292"/>
      <c r="S163" s="292"/>
      <c r="T163" s="292"/>
      <c r="U163" s="292"/>
    </row>
    <row r="164">
      <c r="A164" s="292"/>
      <c r="B164" s="292"/>
      <c r="C164" s="292"/>
      <c r="D164" s="292"/>
      <c r="E164" s="292"/>
      <c r="F164" s="292"/>
      <c r="G164" s="292"/>
      <c r="H164" s="292"/>
      <c r="I164" s="292"/>
      <c r="J164" s="292"/>
      <c r="K164" s="292"/>
      <c r="L164" s="292"/>
      <c r="M164" s="292"/>
      <c r="N164" s="292"/>
      <c r="O164" s="292"/>
      <c r="P164" s="292"/>
      <c r="Q164" s="292"/>
      <c r="R164" s="292"/>
      <c r="S164" s="292"/>
      <c r="T164" s="292"/>
      <c r="U164" s="292"/>
    </row>
    <row r="165">
      <c r="A165" s="292"/>
      <c r="B165" s="292"/>
      <c r="C165" s="292"/>
      <c r="D165" s="292"/>
      <c r="E165" s="292"/>
      <c r="F165" s="292"/>
      <c r="G165" s="292"/>
      <c r="H165" s="292"/>
      <c r="I165" s="292"/>
      <c r="J165" s="292"/>
      <c r="K165" s="292"/>
      <c r="L165" s="292"/>
      <c r="M165" s="292"/>
      <c r="N165" s="292"/>
      <c r="O165" s="292"/>
      <c r="P165" s="292"/>
      <c r="Q165" s="292"/>
      <c r="R165" s="292"/>
      <c r="S165" s="292"/>
      <c r="T165" s="292"/>
      <c r="U165" s="292"/>
    </row>
    <row r="166">
      <c r="A166" s="292"/>
      <c r="B166" s="292"/>
      <c r="C166" s="292"/>
      <c r="D166" s="292"/>
      <c r="E166" s="292"/>
      <c r="F166" s="292"/>
      <c r="G166" s="292"/>
      <c r="H166" s="292"/>
      <c r="I166" s="292"/>
      <c r="J166" s="292"/>
      <c r="K166" s="292"/>
      <c r="L166" s="292"/>
      <c r="M166" s="292"/>
      <c r="N166" s="292"/>
      <c r="O166" s="292"/>
      <c r="P166" s="292"/>
      <c r="Q166" s="292"/>
      <c r="R166" s="292"/>
      <c r="S166" s="292"/>
      <c r="T166" s="292"/>
      <c r="U166" s="292"/>
    </row>
    <row r="167">
      <c r="A167" s="292"/>
      <c r="B167" s="292"/>
      <c r="C167" s="292"/>
      <c r="D167" s="292"/>
      <c r="E167" s="292"/>
      <c r="F167" s="292"/>
      <c r="G167" s="292"/>
      <c r="H167" s="292"/>
      <c r="I167" s="292"/>
      <c r="J167" s="292"/>
      <c r="K167" s="292"/>
      <c r="L167" s="292"/>
      <c r="M167" s="292"/>
      <c r="N167" s="292"/>
      <c r="O167" s="292"/>
      <c r="P167" s="292"/>
      <c r="Q167" s="292"/>
      <c r="R167" s="292"/>
      <c r="S167" s="292"/>
      <c r="T167" s="292"/>
      <c r="U167" s="292"/>
    </row>
    <row r="168">
      <c r="A168" s="292"/>
      <c r="B168" s="292"/>
      <c r="C168" s="292"/>
      <c r="D168" s="292"/>
      <c r="E168" s="292"/>
      <c r="F168" s="292"/>
      <c r="G168" s="292"/>
      <c r="H168" s="292"/>
      <c r="I168" s="292"/>
      <c r="J168" s="292"/>
      <c r="K168" s="292"/>
      <c r="L168" s="292"/>
      <c r="M168" s="292"/>
      <c r="N168" s="292"/>
      <c r="O168" s="292"/>
      <c r="P168" s="292"/>
      <c r="Q168" s="292"/>
      <c r="R168" s="292"/>
      <c r="S168" s="292"/>
      <c r="T168" s="292"/>
      <c r="U168" s="292"/>
    </row>
    <row r="169">
      <c r="A169" s="292"/>
      <c r="B169" s="292"/>
      <c r="C169" s="292"/>
      <c r="D169" s="292"/>
      <c r="E169" s="292"/>
      <c r="F169" s="292"/>
      <c r="G169" s="292"/>
      <c r="H169" s="292"/>
      <c r="I169" s="292"/>
      <c r="J169" s="292"/>
      <c r="K169" s="292"/>
      <c r="L169" s="292"/>
      <c r="M169" s="292"/>
      <c r="N169" s="292"/>
      <c r="O169" s="292"/>
      <c r="P169" s="292"/>
      <c r="Q169" s="292"/>
      <c r="R169" s="292"/>
      <c r="S169" s="292"/>
      <c r="T169" s="292"/>
      <c r="U169" s="292"/>
    </row>
    <row r="170">
      <c r="A170" s="292"/>
      <c r="B170" s="292"/>
      <c r="C170" s="292"/>
      <c r="D170" s="292"/>
      <c r="E170" s="292"/>
      <c r="F170" s="292"/>
      <c r="G170" s="292"/>
      <c r="H170" s="292"/>
      <c r="I170" s="292"/>
      <c r="J170" s="292"/>
      <c r="K170" s="292"/>
      <c r="L170" s="292"/>
      <c r="M170" s="292"/>
      <c r="N170" s="292"/>
      <c r="O170" s="292"/>
      <c r="P170" s="292"/>
      <c r="Q170" s="292"/>
      <c r="R170" s="292"/>
      <c r="S170" s="292"/>
      <c r="T170" s="292"/>
      <c r="U170" s="292"/>
    </row>
    <row r="171">
      <c r="A171" s="292"/>
      <c r="B171" s="292"/>
      <c r="C171" s="292"/>
      <c r="D171" s="292"/>
      <c r="E171" s="292"/>
      <c r="F171" s="292"/>
      <c r="G171" s="292"/>
      <c r="H171" s="292"/>
      <c r="I171" s="292"/>
      <c r="J171" s="292"/>
      <c r="K171" s="292"/>
      <c r="L171" s="292"/>
      <c r="M171" s="292"/>
      <c r="N171" s="292"/>
      <c r="O171" s="292"/>
      <c r="P171" s="292"/>
      <c r="Q171" s="292"/>
      <c r="R171" s="292"/>
      <c r="S171" s="292"/>
      <c r="T171" s="292"/>
      <c r="U171" s="292"/>
    </row>
    <row r="172">
      <c r="A172" s="292"/>
      <c r="B172" s="292"/>
      <c r="C172" s="292"/>
      <c r="D172" s="292"/>
      <c r="E172" s="292"/>
      <c r="F172" s="292"/>
      <c r="G172" s="292"/>
      <c r="H172" s="292"/>
      <c r="I172" s="292"/>
      <c r="J172" s="292"/>
      <c r="K172" s="292"/>
      <c r="L172" s="292"/>
      <c r="M172" s="292"/>
      <c r="N172" s="292"/>
      <c r="O172" s="292"/>
      <c r="P172" s="292"/>
      <c r="Q172" s="292"/>
      <c r="R172" s="292"/>
      <c r="S172" s="292"/>
      <c r="T172" s="292"/>
      <c r="U172" s="292"/>
    </row>
    <row r="173">
      <c r="A173" s="292"/>
      <c r="B173" s="292"/>
      <c r="C173" s="292"/>
      <c r="D173" s="292"/>
      <c r="E173" s="292"/>
      <c r="F173" s="292"/>
      <c r="G173" s="292"/>
      <c r="H173" s="292"/>
      <c r="I173" s="292"/>
      <c r="J173" s="292"/>
      <c r="K173" s="292"/>
      <c r="L173" s="292"/>
      <c r="M173" s="292"/>
      <c r="N173" s="292"/>
      <c r="O173" s="292"/>
      <c r="P173" s="292"/>
      <c r="Q173" s="292"/>
      <c r="R173" s="292"/>
      <c r="S173" s="292"/>
      <c r="T173" s="292"/>
      <c r="U173" s="292"/>
    </row>
    <row r="174">
      <c r="A174" s="292"/>
      <c r="B174" s="292"/>
      <c r="C174" s="292"/>
      <c r="D174" s="292"/>
      <c r="E174" s="292"/>
      <c r="F174" s="292"/>
      <c r="G174" s="292"/>
      <c r="H174" s="292"/>
      <c r="I174" s="292"/>
      <c r="J174" s="292"/>
      <c r="K174" s="292"/>
      <c r="L174" s="292"/>
      <c r="M174" s="292"/>
      <c r="N174" s="292"/>
      <c r="O174" s="292"/>
      <c r="P174" s="292"/>
      <c r="Q174" s="292"/>
      <c r="R174" s="292"/>
      <c r="S174" s="292"/>
      <c r="T174" s="292"/>
      <c r="U174" s="292"/>
    </row>
    <row r="175">
      <c r="A175" s="292"/>
      <c r="B175" s="292"/>
      <c r="C175" s="292"/>
      <c r="D175" s="292"/>
      <c r="E175" s="292"/>
      <c r="F175" s="292"/>
      <c r="G175" s="292"/>
      <c r="H175" s="292"/>
      <c r="I175" s="292"/>
      <c r="J175" s="292"/>
      <c r="K175" s="292"/>
      <c r="L175" s="292"/>
      <c r="M175" s="292"/>
      <c r="N175" s="292"/>
      <c r="O175" s="292"/>
      <c r="P175" s="292"/>
      <c r="Q175" s="292"/>
      <c r="R175" s="292"/>
      <c r="S175" s="292"/>
      <c r="T175" s="292"/>
      <c r="U175" s="292"/>
    </row>
    <row r="176">
      <c r="A176" s="292"/>
      <c r="B176" s="292"/>
      <c r="C176" s="292"/>
      <c r="D176" s="292"/>
      <c r="E176" s="292"/>
      <c r="F176" s="292"/>
      <c r="G176" s="292"/>
      <c r="H176" s="292"/>
      <c r="I176" s="292"/>
      <c r="J176" s="292"/>
      <c r="K176" s="292"/>
      <c r="L176" s="292"/>
      <c r="M176" s="292"/>
      <c r="N176" s="292"/>
      <c r="O176" s="292"/>
      <c r="P176" s="292"/>
      <c r="Q176" s="292"/>
      <c r="R176" s="292"/>
      <c r="S176" s="292"/>
      <c r="T176" s="292"/>
      <c r="U176" s="292"/>
    </row>
    <row r="177">
      <c r="A177" s="292"/>
      <c r="B177" s="292"/>
      <c r="C177" s="292"/>
      <c r="D177" s="292"/>
      <c r="E177" s="292"/>
      <c r="F177" s="292"/>
      <c r="G177" s="292"/>
      <c r="H177" s="292"/>
      <c r="I177" s="292"/>
      <c r="J177" s="292"/>
      <c r="K177" s="292"/>
      <c r="L177" s="292"/>
      <c r="M177" s="292"/>
      <c r="N177" s="292"/>
      <c r="O177" s="292"/>
      <c r="P177" s="292"/>
      <c r="Q177" s="292"/>
      <c r="R177" s="292"/>
      <c r="S177" s="292"/>
      <c r="T177" s="292"/>
      <c r="U177" s="292"/>
    </row>
    <row r="178">
      <c r="A178" s="292"/>
      <c r="B178" s="292"/>
      <c r="C178" s="292"/>
      <c r="D178" s="292"/>
      <c r="E178" s="292"/>
      <c r="F178" s="292"/>
      <c r="G178" s="292"/>
      <c r="H178" s="292"/>
      <c r="I178" s="292"/>
      <c r="J178" s="292"/>
      <c r="K178" s="292"/>
      <c r="L178" s="292"/>
      <c r="M178" s="292"/>
      <c r="N178" s="292"/>
      <c r="O178" s="292"/>
      <c r="P178" s="292"/>
      <c r="Q178" s="292"/>
      <c r="R178" s="292"/>
      <c r="S178" s="292"/>
      <c r="T178" s="292"/>
      <c r="U178" s="292"/>
    </row>
    <row r="179">
      <c r="A179" s="292"/>
      <c r="B179" s="292"/>
      <c r="C179" s="292"/>
      <c r="D179" s="292"/>
      <c r="E179" s="292"/>
      <c r="F179" s="292"/>
      <c r="G179" s="292"/>
      <c r="H179" s="292"/>
      <c r="I179" s="292"/>
      <c r="J179" s="292"/>
      <c r="K179" s="292"/>
      <c r="L179" s="292"/>
      <c r="M179" s="292"/>
      <c r="N179" s="292"/>
      <c r="O179" s="292"/>
      <c r="P179" s="292"/>
      <c r="Q179" s="292"/>
      <c r="R179" s="292"/>
      <c r="S179" s="292"/>
      <c r="T179" s="292"/>
      <c r="U179" s="292"/>
    </row>
    <row r="180">
      <c r="A180" s="292"/>
      <c r="B180" s="292"/>
      <c r="C180" s="292"/>
      <c r="D180" s="292"/>
      <c r="E180" s="292"/>
      <c r="F180" s="292"/>
      <c r="G180" s="292"/>
      <c r="H180" s="292"/>
      <c r="I180" s="292"/>
      <c r="J180" s="292"/>
      <c r="K180" s="292"/>
      <c r="L180" s="292"/>
      <c r="M180" s="292"/>
      <c r="N180" s="292"/>
      <c r="O180" s="292"/>
      <c r="P180" s="292"/>
      <c r="Q180" s="292"/>
      <c r="R180" s="292"/>
      <c r="S180" s="292"/>
      <c r="T180" s="292"/>
      <c r="U180" s="292"/>
    </row>
    <row r="181">
      <c r="A181" s="292"/>
      <c r="B181" s="292"/>
      <c r="C181" s="292"/>
      <c r="D181" s="292"/>
      <c r="E181" s="292"/>
      <c r="F181" s="292"/>
      <c r="G181" s="292"/>
      <c r="H181" s="292"/>
      <c r="I181" s="292"/>
      <c r="J181" s="292"/>
      <c r="K181" s="292"/>
      <c r="L181" s="292"/>
      <c r="M181" s="292"/>
      <c r="N181" s="292"/>
      <c r="O181" s="292"/>
      <c r="P181" s="292"/>
      <c r="Q181" s="292"/>
      <c r="R181" s="292"/>
      <c r="S181" s="292"/>
      <c r="T181" s="292"/>
      <c r="U181" s="292"/>
    </row>
    <row r="182">
      <c r="A182" s="292"/>
      <c r="B182" s="292"/>
      <c r="C182" s="292"/>
      <c r="D182" s="292"/>
      <c r="E182" s="292"/>
      <c r="F182" s="292"/>
      <c r="G182" s="292"/>
      <c r="H182" s="292"/>
      <c r="I182" s="292"/>
      <c r="J182" s="292"/>
      <c r="K182" s="292"/>
      <c r="L182" s="292"/>
      <c r="M182" s="292"/>
      <c r="N182" s="292"/>
      <c r="O182" s="292"/>
      <c r="P182" s="292"/>
      <c r="Q182" s="292"/>
      <c r="R182" s="292"/>
      <c r="S182" s="292"/>
      <c r="T182" s="292"/>
      <c r="U182" s="292"/>
    </row>
    <row r="183">
      <c r="A183" s="292"/>
      <c r="B183" s="292"/>
      <c r="C183" s="292"/>
      <c r="D183" s="292"/>
      <c r="E183" s="292"/>
      <c r="F183" s="292"/>
      <c r="G183" s="292"/>
      <c r="H183" s="292"/>
      <c r="I183" s="292"/>
      <c r="J183" s="292"/>
      <c r="K183" s="292"/>
      <c r="L183" s="292"/>
      <c r="M183" s="292"/>
      <c r="N183" s="292"/>
      <c r="O183" s="292"/>
      <c r="P183" s="292"/>
      <c r="Q183" s="292"/>
      <c r="R183" s="292"/>
      <c r="S183" s="292"/>
      <c r="T183" s="292"/>
      <c r="U183" s="292"/>
    </row>
    <row r="184">
      <c r="A184" s="292"/>
      <c r="B184" s="292"/>
      <c r="C184" s="292"/>
      <c r="D184" s="292"/>
      <c r="E184" s="292"/>
      <c r="F184" s="292"/>
      <c r="G184" s="292"/>
      <c r="H184" s="292"/>
      <c r="I184" s="292"/>
      <c r="J184" s="292"/>
      <c r="K184" s="292"/>
      <c r="L184" s="292"/>
      <c r="M184" s="292"/>
      <c r="N184" s="292"/>
      <c r="O184" s="292"/>
      <c r="P184" s="292"/>
      <c r="Q184" s="292"/>
      <c r="R184" s="292"/>
      <c r="S184" s="292"/>
      <c r="T184" s="292"/>
      <c r="U184" s="292"/>
    </row>
    <row r="185">
      <c r="A185" s="292"/>
      <c r="B185" s="292"/>
      <c r="C185" s="292"/>
      <c r="D185" s="292"/>
      <c r="E185" s="292"/>
      <c r="F185" s="292"/>
      <c r="G185" s="292"/>
      <c r="H185" s="292"/>
      <c r="I185" s="292"/>
      <c r="J185" s="292"/>
      <c r="K185" s="292"/>
      <c r="L185" s="292"/>
      <c r="M185" s="292"/>
      <c r="N185" s="292"/>
      <c r="O185" s="292"/>
      <c r="P185" s="292"/>
      <c r="Q185" s="292"/>
      <c r="R185" s="292"/>
      <c r="S185" s="292"/>
      <c r="T185" s="292"/>
      <c r="U185" s="292"/>
    </row>
    <row r="186">
      <c r="A186" s="292"/>
      <c r="B186" s="292"/>
      <c r="C186" s="292"/>
      <c r="D186" s="292"/>
      <c r="E186" s="292"/>
      <c r="F186" s="292"/>
      <c r="G186" s="292"/>
      <c r="H186" s="292"/>
      <c r="I186" s="292"/>
      <c r="J186" s="292"/>
      <c r="K186" s="292"/>
      <c r="L186" s="292"/>
      <c r="M186" s="292"/>
      <c r="N186" s="292"/>
      <c r="O186" s="292"/>
      <c r="P186" s="292"/>
      <c r="Q186" s="292"/>
      <c r="R186" s="292"/>
      <c r="S186" s="292"/>
      <c r="T186" s="292"/>
      <c r="U186" s="292"/>
    </row>
    <row r="187">
      <c r="A187" s="292"/>
      <c r="B187" s="292"/>
      <c r="C187" s="292"/>
      <c r="D187" s="292"/>
      <c r="E187" s="292"/>
      <c r="F187" s="292"/>
      <c r="G187" s="292"/>
      <c r="H187" s="292"/>
      <c r="I187" s="292"/>
      <c r="J187" s="292"/>
      <c r="K187" s="292"/>
      <c r="L187" s="292"/>
      <c r="M187" s="292"/>
      <c r="N187" s="292"/>
      <c r="O187" s="292"/>
      <c r="P187" s="292"/>
      <c r="Q187" s="292"/>
      <c r="R187" s="292"/>
      <c r="S187" s="292"/>
      <c r="T187" s="292"/>
      <c r="U187" s="292"/>
    </row>
    <row r="188">
      <c r="A188" s="292"/>
      <c r="B188" s="292"/>
      <c r="C188" s="292"/>
      <c r="D188" s="292"/>
      <c r="E188" s="292"/>
      <c r="F188" s="292"/>
      <c r="G188" s="292"/>
      <c r="H188" s="292"/>
      <c r="I188" s="292"/>
      <c r="J188" s="292"/>
      <c r="K188" s="292"/>
      <c r="L188" s="292"/>
      <c r="M188" s="292"/>
      <c r="N188" s="292"/>
      <c r="O188" s="292"/>
      <c r="P188" s="292"/>
      <c r="Q188" s="292"/>
      <c r="R188" s="292"/>
      <c r="S188" s="292"/>
      <c r="T188" s="292"/>
      <c r="U188" s="292"/>
    </row>
    <row r="189">
      <c r="A189" s="292"/>
      <c r="B189" s="292"/>
      <c r="C189" s="292"/>
      <c r="D189" s="292"/>
      <c r="E189" s="292"/>
      <c r="F189" s="292"/>
      <c r="G189" s="292"/>
      <c r="H189" s="292"/>
      <c r="I189" s="292"/>
      <c r="J189" s="292"/>
      <c r="K189" s="292"/>
      <c r="L189" s="292"/>
      <c r="M189" s="292"/>
      <c r="N189" s="292"/>
      <c r="O189" s="292"/>
      <c r="P189" s="292"/>
      <c r="Q189" s="292"/>
      <c r="R189" s="292"/>
      <c r="S189" s="292"/>
      <c r="T189" s="292"/>
      <c r="U189" s="292"/>
    </row>
    <row r="190">
      <c r="A190" s="292"/>
      <c r="B190" s="292"/>
      <c r="C190" s="292"/>
      <c r="D190" s="292"/>
      <c r="E190" s="292"/>
      <c r="F190" s="292"/>
      <c r="G190" s="292"/>
      <c r="H190" s="292"/>
      <c r="I190" s="292"/>
      <c r="J190" s="292"/>
      <c r="K190" s="292"/>
      <c r="L190" s="292"/>
      <c r="M190" s="292"/>
      <c r="N190" s="292"/>
      <c r="O190" s="292"/>
      <c r="P190" s="292"/>
      <c r="Q190" s="292"/>
      <c r="R190" s="292"/>
      <c r="S190" s="292"/>
      <c r="T190" s="292"/>
      <c r="U190" s="292"/>
    </row>
    <row r="191">
      <c r="A191" s="292"/>
      <c r="B191" s="292"/>
      <c r="C191" s="292"/>
      <c r="D191" s="292"/>
      <c r="E191" s="292"/>
      <c r="F191" s="292"/>
      <c r="G191" s="292"/>
      <c r="H191" s="292"/>
      <c r="I191" s="292"/>
      <c r="J191" s="292"/>
      <c r="K191" s="292"/>
      <c r="L191" s="292"/>
      <c r="M191" s="292"/>
      <c r="N191" s="292"/>
      <c r="O191" s="292"/>
      <c r="P191" s="292"/>
      <c r="Q191" s="292"/>
      <c r="R191" s="292"/>
      <c r="S191" s="292"/>
      <c r="T191" s="292"/>
      <c r="U191" s="292"/>
    </row>
    <row r="192">
      <c r="A192" s="292"/>
      <c r="B192" s="292"/>
      <c r="C192" s="292"/>
      <c r="D192" s="292"/>
      <c r="E192" s="292"/>
      <c r="F192" s="292"/>
      <c r="G192" s="292"/>
      <c r="H192" s="292"/>
      <c r="I192" s="292"/>
      <c r="J192" s="292"/>
      <c r="K192" s="292"/>
      <c r="L192" s="292"/>
      <c r="M192" s="292"/>
      <c r="N192" s="292"/>
      <c r="O192" s="292"/>
      <c r="P192" s="292"/>
      <c r="Q192" s="292"/>
      <c r="R192" s="292"/>
      <c r="S192" s="292"/>
      <c r="T192" s="292"/>
      <c r="U192" s="292"/>
    </row>
    <row r="193">
      <c r="A193" s="292"/>
      <c r="B193" s="292"/>
      <c r="C193" s="292"/>
      <c r="D193" s="292"/>
      <c r="E193" s="292"/>
      <c r="F193" s="292"/>
      <c r="G193" s="292"/>
      <c r="H193" s="292"/>
      <c r="I193" s="292"/>
      <c r="J193" s="292"/>
      <c r="K193" s="292"/>
      <c r="L193" s="292"/>
      <c r="M193" s="292"/>
      <c r="N193" s="292"/>
      <c r="O193" s="292"/>
      <c r="P193" s="292"/>
      <c r="Q193" s="292"/>
      <c r="R193" s="292"/>
      <c r="S193" s="292"/>
      <c r="T193" s="292"/>
      <c r="U193" s="292"/>
    </row>
    <row r="194">
      <c r="A194" s="292"/>
      <c r="B194" s="292"/>
      <c r="C194" s="292"/>
      <c r="D194" s="292"/>
      <c r="E194" s="292"/>
      <c r="F194" s="292"/>
      <c r="G194" s="292"/>
      <c r="H194" s="292"/>
      <c r="I194" s="292"/>
      <c r="J194" s="292"/>
      <c r="K194" s="292"/>
      <c r="L194" s="292"/>
      <c r="M194" s="292"/>
      <c r="N194" s="292"/>
      <c r="O194" s="292"/>
      <c r="P194" s="292"/>
      <c r="Q194" s="292"/>
      <c r="R194" s="292"/>
      <c r="S194" s="292"/>
      <c r="T194" s="292"/>
      <c r="U194" s="292"/>
    </row>
    <row r="195">
      <c r="A195" s="292"/>
      <c r="B195" s="292"/>
      <c r="C195" s="292"/>
      <c r="D195" s="292"/>
      <c r="E195" s="292"/>
      <c r="F195" s="292"/>
      <c r="G195" s="292"/>
      <c r="H195" s="292"/>
      <c r="I195" s="292"/>
      <c r="J195" s="292"/>
      <c r="K195" s="292"/>
      <c r="L195" s="292"/>
      <c r="M195" s="292"/>
      <c r="N195" s="292"/>
      <c r="O195" s="292"/>
      <c r="P195" s="292"/>
      <c r="Q195" s="292"/>
      <c r="R195" s="292"/>
      <c r="S195" s="292"/>
      <c r="T195" s="292"/>
      <c r="U195" s="292"/>
    </row>
    <row r="196">
      <c r="A196" s="292"/>
      <c r="B196" s="292"/>
      <c r="C196" s="292"/>
      <c r="D196" s="292"/>
      <c r="E196" s="292"/>
      <c r="F196" s="292"/>
      <c r="G196" s="292"/>
      <c r="H196" s="292"/>
      <c r="I196" s="292"/>
      <c r="J196" s="292"/>
      <c r="K196" s="292"/>
      <c r="L196" s="292"/>
      <c r="M196" s="292"/>
      <c r="N196" s="292"/>
      <c r="O196" s="292"/>
      <c r="P196" s="292"/>
      <c r="Q196" s="292"/>
      <c r="R196" s="292"/>
      <c r="S196" s="292"/>
      <c r="T196" s="292"/>
      <c r="U196" s="292"/>
    </row>
    <row r="197">
      <c r="A197" s="292"/>
      <c r="B197" s="292"/>
      <c r="C197" s="292"/>
      <c r="D197" s="292"/>
      <c r="E197" s="292"/>
      <c r="F197" s="292"/>
      <c r="G197" s="292"/>
      <c r="H197" s="292"/>
      <c r="I197" s="292"/>
      <c r="J197" s="292"/>
      <c r="K197" s="292"/>
      <c r="L197" s="292"/>
      <c r="M197" s="292"/>
      <c r="N197" s="292"/>
      <c r="O197" s="292"/>
      <c r="P197" s="292"/>
      <c r="Q197" s="292"/>
      <c r="R197" s="292"/>
      <c r="S197" s="292"/>
      <c r="T197" s="292"/>
      <c r="U197" s="292"/>
    </row>
    <row r="198">
      <c r="A198" s="292"/>
      <c r="B198" s="292"/>
      <c r="C198" s="292"/>
      <c r="D198" s="292"/>
      <c r="E198" s="292"/>
      <c r="F198" s="292"/>
      <c r="G198" s="292"/>
      <c r="H198" s="292"/>
      <c r="I198" s="292"/>
      <c r="J198" s="292"/>
      <c r="K198" s="292"/>
      <c r="L198" s="292"/>
      <c r="M198" s="292"/>
      <c r="N198" s="292"/>
      <c r="O198" s="292"/>
      <c r="P198" s="292"/>
      <c r="Q198" s="292"/>
      <c r="R198" s="292"/>
      <c r="S198" s="292"/>
      <c r="T198" s="292"/>
      <c r="U198" s="292"/>
    </row>
    <row r="199">
      <c r="A199" s="292"/>
      <c r="B199" s="292"/>
      <c r="C199" s="292"/>
      <c r="D199" s="292"/>
      <c r="E199" s="292"/>
      <c r="F199" s="292"/>
      <c r="G199" s="292"/>
      <c r="H199" s="292"/>
      <c r="I199" s="292"/>
      <c r="J199" s="292"/>
      <c r="K199" s="292"/>
      <c r="L199" s="292"/>
      <c r="M199" s="292"/>
      <c r="N199" s="292"/>
      <c r="O199" s="292"/>
      <c r="P199" s="292"/>
      <c r="Q199" s="292"/>
      <c r="R199" s="292"/>
      <c r="S199" s="292"/>
      <c r="T199" s="292"/>
      <c r="U199" s="292"/>
    </row>
    <row r="200">
      <c r="A200" s="292"/>
      <c r="B200" s="292"/>
      <c r="C200" s="292"/>
      <c r="D200" s="292"/>
      <c r="E200" s="292"/>
      <c r="F200" s="292"/>
      <c r="G200" s="292"/>
      <c r="H200" s="292"/>
      <c r="I200" s="292"/>
      <c r="J200" s="292"/>
      <c r="K200" s="292"/>
      <c r="L200" s="292"/>
      <c r="M200" s="292"/>
      <c r="N200" s="292"/>
      <c r="O200" s="292"/>
      <c r="P200" s="292"/>
      <c r="Q200" s="292"/>
      <c r="R200" s="292"/>
      <c r="S200" s="292"/>
      <c r="T200" s="292"/>
      <c r="U200" s="292"/>
    </row>
    <row r="201">
      <c r="A201" s="292"/>
      <c r="B201" s="292"/>
      <c r="C201" s="292"/>
      <c r="D201" s="292"/>
      <c r="E201" s="292"/>
      <c r="F201" s="292"/>
      <c r="G201" s="292"/>
      <c r="H201" s="292"/>
      <c r="I201" s="292"/>
      <c r="J201" s="292"/>
      <c r="K201" s="292"/>
      <c r="L201" s="292"/>
      <c r="M201" s="292"/>
      <c r="N201" s="292"/>
      <c r="O201" s="292"/>
      <c r="P201" s="292"/>
      <c r="Q201" s="292"/>
      <c r="R201" s="292"/>
      <c r="S201" s="292"/>
      <c r="T201" s="292"/>
      <c r="U201" s="292"/>
    </row>
    <row r="202">
      <c r="A202" s="292"/>
      <c r="B202" s="292"/>
      <c r="C202" s="292"/>
      <c r="D202" s="292"/>
      <c r="E202" s="292"/>
      <c r="F202" s="292"/>
      <c r="G202" s="292"/>
      <c r="H202" s="292"/>
      <c r="I202" s="292"/>
      <c r="J202" s="292"/>
      <c r="K202" s="292"/>
      <c r="L202" s="292"/>
      <c r="M202" s="292"/>
      <c r="N202" s="292"/>
      <c r="O202" s="292"/>
      <c r="P202" s="292"/>
      <c r="Q202" s="292"/>
      <c r="R202" s="292"/>
      <c r="S202" s="292"/>
      <c r="T202" s="292"/>
      <c r="U202" s="292"/>
    </row>
    <row r="203">
      <c r="A203" s="292"/>
      <c r="B203" s="292"/>
      <c r="C203" s="292"/>
      <c r="D203" s="292"/>
      <c r="E203" s="292"/>
      <c r="F203" s="292"/>
      <c r="G203" s="292"/>
      <c r="H203" s="292"/>
      <c r="I203" s="292"/>
      <c r="J203" s="292"/>
      <c r="K203" s="292"/>
      <c r="L203" s="292"/>
      <c r="M203" s="292"/>
      <c r="N203" s="292"/>
      <c r="O203" s="292"/>
      <c r="P203" s="292"/>
      <c r="Q203" s="292"/>
      <c r="R203" s="292"/>
      <c r="S203" s="292"/>
      <c r="T203" s="292"/>
      <c r="U203" s="292"/>
    </row>
    <row r="204">
      <c r="A204" s="292"/>
      <c r="B204" s="292"/>
      <c r="C204" s="292"/>
      <c r="D204" s="292"/>
      <c r="E204" s="292"/>
      <c r="F204" s="292"/>
      <c r="G204" s="292"/>
      <c r="H204" s="292"/>
      <c r="I204" s="292"/>
      <c r="J204" s="292"/>
      <c r="K204" s="292"/>
      <c r="L204" s="292"/>
      <c r="M204" s="292"/>
      <c r="N204" s="292"/>
      <c r="O204" s="292"/>
      <c r="P204" s="292"/>
      <c r="Q204" s="292"/>
      <c r="R204" s="292"/>
      <c r="S204" s="292"/>
      <c r="T204" s="292"/>
      <c r="U204" s="292"/>
    </row>
    <row r="205">
      <c r="A205" s="292"/>
      <c r="B205" s="292"/>
      <c r="C205" s="292"/>
      <c r="D205" s="292"/>
      <c r="E205" s="292"/>
      <c r="F205" s="292"/>
      <c r="G205" s="292"/>
      <c r="H205" s="292"/>
      <c r="I205" s="292"/>
      <c r="J205" s="292"/>
      <c r="K205" s="292"/>
      <c r="L205" s="292"/>
      <c r="M205" s="292"/>
      <c r="N205" s="292"/>
      <c r="O205" s="292"/>
      <c r="P205" s="292"/>
      <c r="Q205" s="292"/>
      <c r="R205" s="292"/>
      <c r="S205" s="292"/>
      <c r="T205" s="292"/>
      <c r="U205" s="292"/>
    </row>
    <row r="206">
      <c r="A206" s="292"/>
      <c r="B206" s="292"/>
      <c r="C206" s="292"/>
      <c r="D206" s="292"/>
      <c r="E206" s="292"/>
      <c r="F206" s="292"/>
      <c r="G206" s="292"/>
      <c r="H206" s="292"/>
      <c r="I206" s="292"/>
      <c r="J206" s="292"/>
      <c r="K206" s="292"/>
      <c r="L206" s="292"/>
      <c r="M206" s="292"/>
      <c r="N206" s="292"/>
      <c r="O206" s="292"/>
      <c r="P206" s="292"/>
      <c r="Q206" s="292"/>
      <c r="R206" s="292"/>
      <c r="S206" s="292"/>
      <c r="T206" s="292"/>
      <c r="U206" s="292"/>
    </row>
    <row r="207">
      <c r="A207" s="292"/>
      <c r="B207" s="292"/>
      <c r="C207" s="292"/>
      <c r="D207" s="292"/>
      <c r="E207" s="292"/>
      <c r="F207" s="292"/>
      <c r="G207" s="292"/>
      <c r="H207" s="292"/>
      <c r="I207" s="292"/>
      <c r="J207" s="292"/>
      <c r="K207" s="292"/>
      <c r="L207" s="292"/>
      <c r="M207" s="292"/>
      <c r="N207" s="292"/>
      <c r="O207" s="292"/>
      <c r="P207" s="292"/>
      <c r="Q207" s="292"/>
      <c r="R207" s="292"/>
      <c r="S207" s="292"/>
      <c r="T207" s="292"/>
      <c r="U207" s="292"/>
    </row>
    <row r="208">
      <c r="A208" s="292"/>
      <c r="B208" s="292"/>
      <c r="C208" s="292"/>
      <c r="D208" s="292"/>
      <c r="E208" s="292"/>
      <c r="F208" s="292"/>
      <c r="G208" s="292"/>
      <c r="H208" s="292"/>
      <c r="I208" s="292"/>
      <c r="J208" s="292"/>
      <c r="K208" s="292"/>
      <c r="L208" s="292"/>
      <c r="M208" s="292"/>
      <c r="N208" s="292"/>
      <c r="O208" s="292"/>
      <c r="P208" s="292"/>
      <c r="Q208" s="292"/>
      <c r="R208" s="292"/>
      <c r="S208" s="292"/>
      <c r="T208" s="292"/>
      <c r="U208" s="292"/>
    </row>
    <row r="209">
      <c r="A209" s="292"/>
      <c r="B209" s="292"/>
      <c r="C209" s="292"/>
      <c r="D209" s="292"/>
      <c r="E209" s="292"/>
      <c r="F209" s="292"/>
      <c r="G209" s="292"/>
      <c r="H209" s="292"/>
      <c r="I209" s="292"/>
      <c r="J209" s="292"/>
      <c r="K209" s="292"/>
      <c r="L209" s="292"/>
      <c r="M209" s="292"/>
      <c r="N209" s="292"/>
      <c r="O209" s="292"/>
      <c r="P209" s="292"/>
      <c r="Q209" s="292"/>
      <c r="R209" s="292"/>
      <c r="S209" s="292"/>
      <c r="T209" s="292"/>
      <c r="U209" s="292"/>
    </row>
    <row r="210">
      <c r="A210" s="292"/>
      <c r="B210" s="292"/>
      <c r="C210" s="292"/>
      <c r="D210" s="292"/>
      <c r="E210" s="292"/>
      <c r="F210" s="292"/>
      <c r="G210" s="292"/>
      <c r="H210" s="292"/>
      <c r="I210" s="292"/>
      <c r="J210" s="292"/>
      <c r="K210" s="292"/>
      <c r="L210" s="292"/>
      <c r="M210" s="292"/>
      <c r="N210" s="292"/>
      <c r="O210" s="292"/>
      <c r="P210" s="292"/>
      <c r="Q210" s="292"/>
      <c r="R210" s="292"/>
      <c r="S210" s="292"/>
      <c r="T210" s="292"/>
      <c r="U210" s="292"/>
    </row>
    <row r="211">
      <c r="A211" s="292"/>
      <c r="B211" s="292"/>
      <c r="C211" s="292"/>
      <c r="D211" s="292"/>
      <c r="E211" s="292"/>
      <c r="F211" s="292"/>
      <c r="G211" s="292"/>
      <c r="H211" s="292"/>
      <c r="I211" s="292"/>
      <c r="J211" s="292"/>
      <c r="K211" s="292"/>
      <c r="L211" s="292"/>
      <c r="M211" s="292"/>
      <c r="N211" s="292"/>
      <c r="O211" s="292"/>
      <c r="P211" s="292"/>
      <c r="Q211" s="292"/>
      <c r="R211" s="292"/>
      <c r="S211" s="292"/>
      <c r="T211" s="292"/>
      <c r="U211" s="292"/>
    </row>
    <row r="212">
      <c r="A212" s="292"/>
      <c r="B212" s="292"/>
      <c r="C212" s="292"/>
      <c r="D212" s="292"/>
      <c r="E212" s="292"/>
      <c r="F212" s="292"/>
      <c r="G212" s="292"/>
      <c r="H212" s="292"/>
      <c r="I212" s="292"/>
      <c r="J212" s="292"/>
      <c r="K212" s="292"/>
      <c r="L212" s="292"/>
      <c r="M212" s="292"/>
      <c r="N212" s="292"/>
      <c r="O212" s="292"/>
      <c r="P212" s="292"/>
      <c r="Q212" s="292"/>
      <c r="R212" s="292"/>
      <c r="S212" s="292"/>
      <c r="T212" s="292"/>
      <c r="U212" s="292"/>
    </row>
    <row r="213">
      <c r="A213" s="292"/>
      <c r="B213" s="292"/>
      <c r="C213" s="292"/>
      <c r="D213" s="292"/>
      <c r="E213" s="292"/>
      <c r="F213" s="292"/>
      <c r="G213" s="292"/>
      <c r="H213" s="292"/>
      <c r="I213" s="292"/>
      <c r="J213" s="292"/>
      <c r="K213" s="292"/>
      <c r="L213" s="292"/>
      <c r="M213" s="292"/>
      <c r="N213" s="292"/>
      <c r="O213" s="292"/>
      <c r="P213" s="292"/>
      <c r="Q213" s="292"/>
      <c r="R213" s="292"/>
      <c r="S213" s="292"/>
      <c r="T213" s="292"/>
      <c r="U213" s="292"/>
    </row>
    <row r="214">
      <c r="A214" s="292"/>
      <c r="B214" s="292"/>
      <c r="C214" s="292"/>
      <c r="D214" s="292"/>
      <c r="E214" s="292"/>
      <c r="F214" s="292"/>
      <c r="G214" s="292"/>
      <c r="H214" s="292"/>
      <c r="I214" s="292"/>
      <c r="J214" s="292"/>
      <c r="K214" s="292"/>
      <c r="L214" s="292"/>
      <c r="M214" s="292"/>
      <c r="N214" s="292"/>
      <c r="O214" s="292"/>
      <c r="P214" s="292"/>
      <c r="Q214" s="292"/>
      <c r="R214" s="292"/>
      <c r="S214" s="292"/>
      <c r="T214" s="292"/>
      <c r="U214" s="292"/>
    </row>
    <row r="215">
      <c r="A215" s="292"/>
      <c r="B215" s="292"/>
      <c r="C215" s="292"/>
      <c r="D215" s="292"/>
      <c r="E215" s="292"/>
      <c r="F215" s="292"/>
      <c r="G215" s="292"/>
      <c r="H215" s="292"/>
      <c r="I215" s="292"/>
      <c r="J215" s="292"/>
      <c r="K215" s="292"/>
      <c r="L215" s="292"/>
      <c r="M215" s="292"/>
      <c r="N215" s="292"/>
      <c r="O215" s="292"/>
      <c r="P215" s="292"/>
      <c r="Q215" s="292"/>
      <c r="R215" s="292"/>
      <c r="S215" s="292"/>
      <c r="T215" s="292"/>
      <c r="U215" s="292"/>
    </row>
    <row r="216">
      <c r="A216" s="292"/>
      <c r="B216" s="292"/>
      <c r="C216" s="292"/>
      <c r="D216" s="292"/>
      <c r="E216" s="292"/>
      <c r="F216" s="292"/>
      <c r="G216" s="292"/>
      <c r="H216" s="292"/>
      <c r="I216" s="292"/>
      <c r="J216" s="292"/>
      <c r="K216" s="292"/>
      <c r="L216" s="292"/>
      <c r="M216" s="292"/>
      <c r="N216" s="292"/>
      <c r="O216" s="292"/>
      <c r="P216" s="292"/>
      <c r="Q216" s="292"/>
      <c r="R216" s="292"/>
      <c r="S216" s="292"/>
      <c r="T216" s="292"/>
      <c r="U216" s="292"/>
    </row>
    <row r="217">
      <c r="A217" s="292"/>
      <c r="B217" s="292"/>
      <c r="C217" s="292"/>
      <c r="D217" s="292"/>
      <c r="E217" s="292"/>
      <c r="F217" s="292"/>
      <c r="G217" s="292"/>
      <c r="H217" s="292"/>
      <c r="I217" s="292"/>
      <c r="J217" s="292"/>
      <c r="K217" s="292"/>
      <c r="L217" s="292"/>
      <c r="M217" s="292"/>
      <c r="N217" s="292"/>
      <c r="O217" s="292"/>
      <c r="P217" s="292"/>
      <c r="Q217" s="292"/>
      <c r="R217" s="292"/>
      <c r="S217" s="292"/>
      <c r="T217" s="292"/>
      <c r="U217" s="292"/>
    </row>
    <row r="218">
      <c r="A218" s="292"/>
      <c r="B218" s="292"/>
      <c r="C218" s="292"/>
      <c r="D218" s="292"/>
      <c r="E218" s="292"/>
      <c r="F218" s="292"/>
      <c r="G218" s="292"/>
      <c r="H218" s="292"/>
      <c r="I218" s="292"/>
      <c r="J218" s="292"/>
      <c r="K218" s="292"/>
      <c r="L218" s="292"/>
      <c r="M218" s="292"/>
      <c r="N218" s="292"/>
      <c r="O218" s="292"/>
      <c r="P218" s="292"/>
      <c r="Q218" s="292"/>
      <c r="R218" s="292"/>
      <c r="S218" s="292"/>
      <c r="T218" s="292"/>
      <c r="U218" s="292"/>
    </row>
    <row r="219">
      <c r="A219" s="292"/>
      <c r="B219" s="292"/>
      <c r="C219" s="292"/>
      <c r="D219" s="292"/>
      <c r="E219" s="292"/>
      <c r="F219" s="292"/>
      <c r="G219" s="292"/>
      <c r="H219" s="292"/>
      <c r="I219" s="292"/>
      <c r="J219" s="292"/>
      <c r="K219" s="292"/>
      <c r="L219" s="292"/>
      <c r="M219" s="292"/>
      <c r="N219" s="292"/>
      <c r="O219" s="292"/>
      <c r="P219" s="292"/>
      <c r="Q219" s="292"/>
      <c r="R219" s="292"/>
      <c r="S219" s="292"/>
      <c r="T219" s="292"/>
      <c r="U219" s="292"/>
    </row>
    <row r="220">
      <c r="A220" s="292"/>
      <c r="B220" s="292"/>
      <c r="C220" s="292"/>
      <c r="D220" s="292"/>
      <c r="E220" s="292"/>
      <c r="F220" s="292"/>
      <c r="G220" s="292"/>
      <c r="H220" s="292"/>
      <c r="I220" s="292"/>
      <c r="J220" s="292"/>
      <c r="K220" s="292"/>
      <c r="L220" s="292"/>
      <c r="M220" s="292"/>
      <c r="N220" s="292"/>
      <c r="O220" s="292"/>
      <c r="P220" s="292"/>
      <c r="Q220" s="292"/>
      <c r="R220" s="292"/>
      <c r="S220" s="292"/>
      <c r="T220" s="292"/>
      <c r="U220" s="292"/>
    </row>
    <row r="221">
      <c r="A221" s="292"/>
      <c r="B221" s="292"/>
      <c r="C221" s="292"/>
      <c r="D221" s="292"/>
      <c r="E221" s="292"/>
      <c r="F221" s="292"/>
      <c r="G221" s="292"/>
      <c r="H221" s="292"/>
      <c r="I221" s="292"/>
      <c r="J221" s="292"/>
      <c r="K221" s="292"/>
      <c r="L221" s="292"/>
      <c r="M221" s="292"/>
      <c r="N221" s="292"/>
      <c r="O221" s="292"/>
      <c r="P221" s="292"/>
      <c r="Q221" s="292"/>
      <c r="R221" s="292"/>
      <c r="S221" s="292"/>
      <c r="T221" s="292"/>
      <c r="U221" s="292"/>
    </row>
    <row r="222">
      <c r="A222" s="292"/>
      <c r="B222" s="292"/>
      <c r="C222" s="292"/>
      <c r="D222" s="292"/>
      <c r="E222" s="292"/>
      <c r="F222" s="292"/>
      <c r="G222" s="292"/>
      <c r="H222" s="292"/>
      <c r="I222" s="292"/>
      <c r="J222" s="292"/>
      <c r="K222" s="292"/>
      <c r="L222" s="292"/>
      <c r="M222" s="292"/>
      <c r="N222" s="292"/>
      <c r="O222" s="292"/>
      <c r="P222" s="292"/>
      <c r="Q222" s="292"/>
      <c r="R222" s="292"/>
      <c r="S222" s="292"/>
      <c r="T222" s="292"/>
      <c r="U222" s="292"/>
    </row>
    <row r="223">
      <c r="A223" s="292"/>
      <c r="B223" s="292"/>
      <c r="C223" s="292"/>
      <c r="D223" s="292"/>
      <c r="E223" s="292"/>
      <c r="F223" s="292"/>
      <c r="G223" s="292"/>
      <c r="H223" s="292"/>
      <c r="I223" s="292"/>
      <c r="J223" s="292"/>
      <c r="K223" s="292"/>
      <c r="L223" s="292"/>
      <c r="M223" s="292"/>
      <c r="N223" s="292"/>
      <c r="O223" s="292"/>
      <c r="P223" s="292"/>
      <c r="Q223" s="292"/>
      <c r="R223" s="292"/>
      <c r="S223" s="292"/>
      <c r="T223" s="292"/>
      <c r="U223" s="292"/>
    </row>
    <row r="224">
      <c r="A224" s="292"/>
      <c r="B224" s="292"/>
      <c r="C224" s="292"/>
      <c r="D224" s="292"/>
      <c r="E224" s="292"/>
      <c r="F224" s="292"/>
      <c r="G224" s="292"/>
      <c r="H224" s="292"/>
      <c r="I224" s="292"/>
      <c r="J224" s="292"/>
      <c r="K224" s="292"/>
      <c r="L224" s="292"/>
      <c r="M224" s="292"/>
      <c r="N224" s="292"/>
      <c r="O224" s="292"/>
      <c r="P224" s="292"/>
      <c r="Q224" s="292"/>
      <c r="R224" s="292"/>
      <c r="S224" s="292"/>
      <c r="T224" s="292"/>
      <c r="U224" s="292"/>
    </row>
    <row r="225">
      <c r="A225" s="292"/>
      <c r="B225" s="292"/>
      <c r="C225" s="292"/>
      <c r="D225" s="292"/>
      <c r="E225" s="292"/>
      <c r="F225" s="292"/>
      <c r="G225" s="292"/>
      <c r="H225" s="292"/>
      <c r="I225" s="292"/>
      <c r="J225" s="292"/>
      <c r="K225" s="292"/>
      <c r="L225" s="292"/>
      <c r="M225" s="292"/>
      <c r="N225" s="292"/>
      <c r="O225" s="292"/>
      <c r="P225" s="292"/>
      <c r="Q225" s="292"/>
      <c r="R225" s="292"/>
      <c r="S225" s="292"/>
      <c r="T225" s="292"/>
      <c r="U225" s="292"/>
    </row>
    <row r="226">
      <c r="A226" s="292"/>
      <c r="B226" s="292"/>
      <c r="C226" s="292"/>
      <c r="D226" s="292"/>
      <c r="E226" s="292"/>
      <c r="F226" s="292"/>
      <c r="G226" s="292"/>
      <c r="H226" s="292"/>
      <c r="I226" s="292"/>
      <c r="J226" s="292"/>
      <c r="K226" s="292"/>
      <c r="L226" s="292"/>
      <c r="M226" s="292"/>
      <c r="N226" s="292"/>
      <c r="O226" s="292"/>
      <c r="P226" s="292"/>
      <c r="Q226" s="292"/>
      <c r="R226" s="292"/>
      <c r="S226" s="292"/>
      <c r="T226" s="292"/>
      <c r="U226" s="292"/>
    </row>
    <row r="227">
      <c r="A227" s="292"/>
      <c r="B227" s="292"/>
      <c r="C227" s="292"/>
      <c r="D227" s="292"/>
      <c r="E227" s="292"/>
      <c r="F227" s="292"/>
      <c r="G227" s="292"/>
      <c r="H227" s="292"/>
      <c r="I227" s="292"/>
      <c r="J227" s="292"/>
      <c r="K227" s="292"/>
      <c r="L227" s="292"/>
      <c r="M227" s="292"/>
      <c r="N227" s="292"/>
      <c r="O227" s="292"/>
      <c r="P227" s="292"/>
      <c r="Q227" s="292"/>
      <c r="R227" s="292"/>
      <c r="S227" s="292"/>
      <c r="T227" s="292"/>
      <c r="U227" s="292"/>
    </row>
    <row r="228">
      <c r="A228" s="292"/>
      <c r="B228" s="292"/>
      <c r="C228" s="292"/>
      <c r="D228" s="292"/>
      <c r="E228" s="292"/>
      <c r="F228" s="292"/>
      <c r="G228" s="292"/>
      <c r="H228" s="292"/>
      <c r="I228" s="292"/>
      <c r="J228" s="292"/>
      <c r="K228" s="292"/>
      <c r="L228" s="292"/>
      <c r="M228" s="292"/>
      <c r="N228" s="292"/>
      <c r="O228" s="292"/>
      <c r="P228" s="292"/>
      <c r="Q228" s="292"/>
      <c r="R228" s="292"/>
      <c r="S228" s="292"/>
      <c r="T228" s="292"/>
      <c r="U228" s="292"/>
    </row>
    <row r="229">
      <c r="A229" s="292"/>
      <c r="B229" s="292"/>
      <c r="C229" s="292"/>
      <c r="D229" s="292"/>
      <c r="E229" s="292"/>
      <c r="F229" s="292"/>
      <c r="G229" s="292"/>
      <c r="H229" s="292"/>
      <c r="I229" s="292"/>
      <c r="J229" s="292"/>
      <c r="K229" s="292"/>
      <c r="L229" s="292"/>
      <c r="M229" s="292"/>
      <c r="N229" s="292"/>
      <c r="O229" s="292"/>
      <c r="P229" s="292"/>
      <c r="Q229" s="292"/>
      <c r="R229" s="292"/>
      <c r="S229" s="292"/>
      <c r="T229" s="292"/>
      <c r="U229" s="292"/>
    </row>
    <row r="230">
      <c r="A230" s="292"/>
      <c r="B230" s="292"/>
      <c r="C230" s="292"/>
      <c r="D230" s="292"/>
      <c r="E230" s="292"/>
      <c r="F230" s="292"/>
      <c r="G230" s="292"/>
      <c r="H230" s="292"/>
      <c r="I230" s="292"/>
      <c r="J230" s="292"/>
      <c r="K230" s="292"/>
      <c r="L230" s="292"/>
      <c r="M230" s="292"/>
      <c r="N230" s="292"/>
      <c r="O230" s="292"/>
      <c r="P230" s="292"/>
      <c r="Q230" s="292"/>
      <c r="R230" s="292"/>
      <c r="S230" s="292"/>
      <c r="T230" s="292"/>
      <c r="U230" s="292"/>
    </row>
    <row r="231">
      <c r="A231" s="292"/>
      <c r="B231" s="292"/>
      <c r="C231" s="292"/>
      <c r="D231" s="292"/>
      <c r="E231" s="292"/>
      <c r="F231" s="292"/>
      <c r="G231" s="292"/>
      <c r="H231" s="292"/>
      <c r="I231" s="292"/>
      <c r="J231" s="292"/>
      <c r="K231" s="292"/>
      <c r="L231" s="292"/>
      <c r="M231" s="292"/>
      <c r="N231" s="292"/>
      <c r="O231" s="292"/>
      <c r="P231" s="292"/>
      <c r="Q231" s="292"/>
      <c r="R231" s="292"/>
      <c r="S231" s="292"/>
      <c r="T231" s="292"/>
      <c r="U231" s="292"/>
    </row>
    <row r="232">
      <c r="A232" s="292"/>
      <c r="B232" s="292"/>
      <c r="C232" s="292"/>
      <c r="D232" s="292"/>
      <c r="E232" s="292"/>
      <c r="F232" s="292"/>
      <c r="G232" s="292"/>
      <c r="H232" s="292"/>
      <c r="I232" s="292"/>
      <c r="J232" s="292"/>
      <c r="K232" s="292"/>
      <c r="L232" s="292"/>
      <c r="M232" s="292"/>
      <c r="N232" s="292"/>
      <c r="O232" s="292"/>
      <c r="P232" s="292"/>
      <c r="Q232" s="292"/>
      <c r="R232" s="292"/>
      <c r="S232" s="292"/>
      <c r="T232" s="292"/>
      <c r="U232" s="292"/>
    </row>
    <row r="233">
      <c r="A233" s="292"/>
      <c r="B233" s="292"/>
      <c r="C233" s="292"/>
      <c r="D233" s="292"/>
      <c r="E233" s="292"/>
      <c r="F233" s="292"/>
      <c r="G233" s="292"/>
      <c r="H233" s="292"/>
      <c r="I233" s="292"/>
      <c r="J233" s="292"/>
      <c r="K233" s="292"/>
      <c r="L233" s="292"/>
      <c r="M233" s="292"/>
      <c r="N233" s="292"/>
      <c r="O233" s="292"/>
      <c r="P233" s="292"/>
      <c r="Q233" s="292"/>
      <c r="R233" s="292"/>
      <c r="S233" s="292"/>
      <c r="T233" s="292"/>
      <c r="U233" s="292"/>
    </row>
    <row r="234">
      <c r="A234" s="292"/>
      <c r="B234" s="292"/>
      <c r="C234" s="292"/>
      <c r="D234" s="292"/>
      <c r="E234" s="292"/>
      <c r="F234" s="292"/>
      <c r="G234" s="292"/>
      <c r="H234" s="292"/>
      <c r="I234" s="292"/>
      <c r="J234" s="292"/>
      <c r="K234" s="292"/>
      <c r="L234" s="292"/>
      <c r="M234" s="292"/>
      <c r="N234" s="292"/>
      <c r="O234" s="292"/>
      <c r="P234" s="292"/>
      <c r="Q234" s="292"/>
      <c r="R234" s="292"/>
      <c r="S234" s="292"/>
      <c r="T234" s="292"/>
      <c r="U234" s="292"/>
    </row>
    <row r="235">
      <c r="A235" s="292"/>
      <c r="B235" s="292"/>
      <c r="C235" s="292"/>
      <c r="D235" s="292"/>
      <c r="E235" s="292"/>
      <c r="F235" s="292"/>
      <c r="G235" s="292"/>
      <c r="H235" s="292"/>
      <c r="I235" s="292"/>
      <c r="J235" s="292"/>
      <c r="K235" s="292"/>
      <c r="L235" s="292"/>
      <c r="M235" s="292"/>
      <c r="N235" s="292"/>
      <c r="O235" s="292"/>
      <c r="P235" s="292"/>
      <c r="Q235" s="292"/>
      <c r="R235" s="292"/>
      <c r="S235" s="292"/>
      <c r="T235" s="292"/>
      <c r="U235" s="292"/>
    </row>
    <row r="236">
      <c r="A236" s="292"/>
      <c r="B236" s="292"/>
      <c r="C236" s="292"/>
      <c r="D236" s="292"/>
      <c r="E236" s="292"/>
      <c r="F236" s="292"/>
      <c r="G236" s="292"/>
      <c r="H236" s="292"/>
      <c r="I236" s="292"/>
      <c r="J236" s="292"/>
      <c r="K236" s="292"/>
      <c r="L236" s="292"/>
      <c r="M236" s="292"/>
      <c r="N236" s="292"/>
      <c r="O236" s="292"/>
      <c r="P236" s="292"/>
      <c r="Q236" s="292"/>
      <c r="R236" s="292"/>
      <c r="S236" s="292"/>
      <c r="T236" s="292"/>
      <c r="U236" s="292"/>
    </row>
    <row r="237">
      <c r="A237" s="292"/>
      <c r="B237" s="292"/>
      <c r="C237" s="292"/>
      <c r="D237" s="292"/>
      <c r="E237" s="292"/>
      <c r="F237" s="292"/>
      <c r="G237" s="292"/>
      <c r="H237" s="292"/>
      <c r="I237" s="292"/>
      <c r="J237" s="292"/>
      <c r="K237" s="292"/>
      <c r="L237" s="292"/>
      <c r="M237" s="292"/>
      <c r="N237" s="292"/>
      <c r="O237" s="292"/>
      <c r="P237" s="292"/>
      <c r="Q237" s="292"/>
      <c r="R237" s="292"/>
      <c r="S237" s="292"/>
      <c r="T237" s="292"/>
      <c r="U237" s="292"/>
    </row>
    <row r="238">
      <c r="A238" s="292"/>
      <c r="B238" s="292"/>
      <c r="C238" s="292"/>
      <c r="D238" s="292"/>
      <c r="E238" s="292"/>
      <c r="F238" s="292"/>
      <c r="G238" s="292"/>
      <c r="H238" s="292"/>
      <c r="I238" s="292"/>
      <c r="J238" s="292"/>
      <c r="K238" s="292"/>
      <c r="L238" s="292"/>
      <c r="M238" s="292"/>
      <c r="N238" s="292"/>
      <c r="O238" s="292"/>
      <c r="P238" s="292"/>
      <c r="Q238" s="292"/>
      <c r="R238" s="292"/>
      <c r="S238" s="292"/>
      <c r="T238" s="292"/>
      <c r="U238" s="292"/>
    </row>
    <row r="239">
      <c r="A239" s="292"/>
      <c r="B239" s="292"/>
      <c r="C239" s="292"/>
      <c r="D239" s="292"/>
      <c r="E239" s="292"/>
      <c r="F239" s="292"/>
      <c r="G239" s="292"/>
      <c r="H239" s="292"/>
      <c r="I239" s="292"/>
      <c r="J239" s="292"/>
      <c r="K239" s="292"/>
      <c r="L239" s="292"/>
      <c r="M239" s="292"/>
      <c r="N239" s="292"/>
      <c r="O239" s="292"/>
      <c r="P239" s="292"/>
      <c r="Q239" s="292"/>
      <c r="R239" s="292"/>
      <c r="S239" s="292"/>
      <c r="T239" s="292"/>
      <c r="U239" s="292"/>
    </row>
    <row r="240">
      <c r="A240" s="292"/>
      <c r="B240" s="292"/>
      <c r="C240" s="292"/>
      <c r="D240" s="292"/>
      <c r="E240" s="292"/>
      <c r="F240" s="292"/>
      <c r="G240" s="292"/>
      <c r="H240" s="292"/>
      <c r="I240" s="292"/>
      <c r="J240" s="292"/>
      <c r="K240" s="292"/>
      <c r="L240" s="292"/>
      <c r="M240" s="292"/>
      <c r="N240" s="292"/>
      <c r="O240" s="292"/>
      <c r="P240" s="292"/>
      <c r="Q240" s="292"/>
      <c r="R240" s="292"/>
      <c r="S240" s="292"/>
      <c r="T240" s="292"/>
      <c r="U240" s="292"/>
    </row>
    <row r="241">
      <c r="A241" s="292"/>
      <c r="B241" s="292"/>
      <c r="C241" s="292"/>
      <c r="D241" s="292"/>
      <c r="E241" s="292"/>
      <c r="F241" s="292"/>
      <c r="G241" s="292"/>
      <c r="H241" s="292"/>
      <c r="I241" s="292"/>
      <c r="J241" s="292"/>
      <c r="K241" s="292"/>
      <c r="L241" s="292"/>
      <c r="M241" s="292"/>
      <c r="N241" s="292"/>
      <c r="O241" s="292"/>
      <c r="P241" s="292"/>
      <c r="Q241" s="292"/>
      <c r="R241" s="292"/>
      <c r="S241" s="292"/>
      <c r="T241" s="292"/>
      <c r="U241" s="292"/>
    </row>
    <row r="242">
      <c r="A242" s="292"/>
      <c r="B242" s="292"/>
      <c r="C242" s="292"/>
      <c r="D242" s="292"/>
      <c r="E242" s="292"/>
      <c r="F242" s="292"/>
      <c r="G242" s="292"/>
      <c r="H242" s="292"/>
      <c r="I242" s="292"/>
      <c r="J242" s="292"/>
      <c r="K242" s="292"/>
      <c r="L242" s="292"/>
      <c r="M242" s="292"/>
      <c r="N242" s="292"/>
      <c r="O242" s="292"/>
      <c r="P242" s="292"/>
      <c r="Q242" s="292"/>
      <c r="R242" s="292"/>
      <c r="S242" s="292"/>
      <c r="T242" s="292"/>
      <c r="U242" s="292"/>
    </row>
    <row r="243">
      <c r="A243" s="292"/>
      <c r="B243" s="292"/>
      <c r="C243" s="292"/>
      <c r="D243" s="292"/>
      <c r="E243" s="292"/>
      <c r="F243" s="292"/>
      <c r="G243" s="292"/>
      <c r="H243" s="292"/>
      <c r="I243" s="292"/>
      <c r="J243" s="292"/>
      <c r="K243" s="292"/>
      <c r="L243" s="292"/>
      <c r="M243" s="292"/>
      <c r="N243" s="292"/>
      <c r="O243" s="292"/>
      <c r="P243" s="292"/>
      <c r="Q243" s="292"/>
      <c r="R243" s="292"/>
      <c r="S243" s="292"/>
      <c r="T243" s="292"/>
      <c r="U243" s="292"/>
    </row>
    <row r="244">
      <c r="A244" s="292"/>
      <c r="B244" s="292"/>
      <c r="C244" s="292"/>
      <c r="D244" s="292"/>
      <c r="E244" s="292"/>
      <c r="F244" s="292"/>
      <c r="G244" s="292"/>
      <c r="H244" s="292"/>
      <c r="I244" s="292"/>
      <c r="J244" s="292"/>
      <c r="K244" s="292"/>
      <c r="L244" s="292"/>
      <c r="M244" s="292"/>
      <c r="N244" s="292"/>
      <c r="O244" s="292"/>
      <c r="P244" s="292"/>
      <c r="Q244" s="292"/>
      <c r="R244" s="292"/>
      <c r="S244" s="292"/>
      <c r="T244" s="292"/>
      <c r="U244" s="292"/>
    </row>
    <row r="245">
      <c r="A245" s="292"/>
      <c r="B245" s="292"/>
      <c r="C245" s="292"/>
      <c r="D245" s="292"/>
      <c r="E245" s="292"/>
      <c r="F245" s="292"/>
      <c r="G245" s="292"/>
      <c r="H245" s="292"/>
      <c r="I245" s="292"/>
      <c r="J245" s="292"/>
      <c r="K245" s="292"/>
      <c r="L245" s="292"/>
      <c r="M245" s="292"/>
      <c r="N245" s="292"/>
      <c r="O245" s="292"/>
      <c r="P245" s="292"/>
      <c r="Q245" s="292"/>
      <c r="R245" s="292"/>
      <c r="S245" s="292"/>
      <c r="T245" s="292"/>
      <c r="U245" s="292"/>
    </row>
    <row r="246">
      <c r="A246" s="292"/>
      <c r="B246" s="292"/>
      <c r="C246" s="292"/>
      <c r="D246" s="292"/>
      <c r="E246" s="292"/>
      <c r="F246" s="292"/>
      <c r="G246" s="292"/>
      <c r="H246" s="292"/>
      <c r="I246" s="292"/>
      <c r="J246" s="292"/>
      <c r="K246" s="292"/>
      <c r="L246" s="292"/>
      <c r="M246" s="292"/>
      <c r="N246" s="292"/>
      <c r="O246" s="292"/>
      <c r="P246" s="292"/>
      <c r="Q246" s="292"/>
      <c r="R246" s="292"/>
      <c r="S246" s="292"/>
      <c r="T246" s="292"/>
      <c r="U246" s="292"/>
    </row>
    <row r="247">
      <c r="A247" s="292"/>
      <c r="B247" s="292"/>
      <c r="C247" s="292"/>
      <c r="D247" s="292"/>
      <c r="E247" s="292"/>
      <c r="F247" s="292"/>
      <c r="G247" s="292"/>
      <c r="H247" s="292"/>
      <c r="I247" s="292"/>
      <c r="J247" s="292"/>
      <c r="K247" s="292"/>
      <c r="L247" s="292"/>
      <c r="M247" s="292"/>
      <c r="N247" s="292"/>
      <c r="O247" s="292"/>
      <c r="P247" s="292"/>
      <c r="Q247" s="292"/>
      <c r="R247" s="292"/>
      <c r="S247" s="292"/>
      <c r="T247" s="292"/>
      <c r="U247" s="292"/>
    </row>
    <row r="248">
      <c r="A248" s="292"/>
      <c r="B248" s="292"/>
      <c r="C248" s="292"/>
      <c r="D248" s="292"/>
      <c r="E248" s="292"/>
      <c r="F248" s="292"/>
      <c r="G248" s="292"/>
      <c r="H248" s="292"/>
      <c r="I248" s="292"/>
      <c r="J248" s="292"/>
      <c r="K248" s="292"/>
      <c r="L248" s="292"/>
      <c r="M248" s="292"/>
      <c r="N248" s="292"/>
      <c r="O248" s="292"/>
      <c r="P248" s="292"/>
      <c r="Q248" s="292"/>
      <c r="R248" s="292"/>
      <c r="S248" s="292"/>
      <c r="T248" s="292"/>
      <c r="U248" s="292"/>
    </row>
    <row r="249">
      <c r="A249" s="292"/>
      <c r="B249" s="292"/>
      <c r="C249" s="292"/>
      <c r="D249" s="292"/>
      <c r="E249" s="292"/>
      <c r="F249" s="292"/>
      <c r="G249" s="292"/>
      <c r="H249" s="292"/>
      <c r="I249" s="292"/>
      <c r="J249" s="292"/>
      <c r="K249" s="292"/>
      <c r="L249" s="292"/>
      <c r="M249" s="292"/>
      <c r="N249" s="292"/>
      <c r="O249" s="292"/>
      <c r="P249" s="292"/>
      <c r="Q249" s="292"/>
      <c r="R249" s="292"/>
      <c r="S249" s="292"/>
      <c r="T249" s="292"/>
      <c r="U249" s="292"/>
    </row>
    <row r="250">
      <c r="A250" s="292"/>
      <c r="B250" s="292"/>
      <c r="C250" s="292"/>
      <c r="D250" s="292"/>
      <c r="E250" s="292"/>
      <c r="F250" s="292"/>
      <c r="G250" s="292"/>
      <c r="H250" s="292"/>
      <c r="I250" s="292"/>
      <c r="J250" s="292"/>
      <c r="K250" s="292"/>
      <c r="L250" s="292"/>
      <c r="M250" s="292"/>
      <c r="N250" s="292"/>
      <c r="O250" s="292"/>
      <c r="P250" s="292"/>
      <c r="Q250" s="292"/>
      <c r="R250" s="292"/>
      <c r="S250" s="292"/>
      <c r="T250" s="292"/>
      <c r="U250" s="292"/>
    </row>
    <row r="251">
      <c r="A251" s="292"/>
      <c r="B251" s="292"/>
      <c r="C251" s="292"/>
      <c r="D251" s="292"/>
      <c r="E251" s="292"/>
      <c r="F251" s="292"/>
      <c r="G251" s="292"/>
      <c r="H251" s="292"/>
      <c r="I251" s="292"/>
      <c r="J251" s="292"/>
      <c r="K251" s="292"/>
      <c r="L251" s="292"/>
      <c r="M251" s="292"/>
      <c r="N251" s="292"/>
      <c r="O251" s="292"/>
      <c r="P251" s="292"/>
      <c r="Q251" s="292"/>
      <c r="R251" s="292"/>
      <c r="S251" s="292"/>
      <c r="T251" s="292"/>
      <c r="U251" s="292"/>
    </row>
    <row r="252">
      <c r="A252" s="292"/>
      <c r="B252" s="292"/>
      <c r="C252" s="292"/>
      <c r="D252" s="292"/>
      <c r="E252" s="292"/>
      <c r="F252" s="292"/>
      <c r="G252" s="292"/>
      <c r="H252" s="292"/>
      <c r="I252" s="292"/>
      <c r="J252" s="292"/>
      <c r="K252" s="292"/>
      <c r="L252" s="292"/>
      <c r="M252" s="292"/>
      <c r="N252" s="292"/>
      <c r="O252" s="292"/>
      <c r="P252" s="292"/>
      <c r="Q252" s="292"/>
      <c r="R252" s="292"/>
      <c r="S252" s="292"/>
      <c r="T252" s="292"/>
      <c r="U252" s="292"/>
    </row>
    <row r="253">
      <c r="A253" s="292"/>
      <c r="B253" s="292"/>
      <c r="C253" s="292"/>
      <c r="D253" s="292"/>
      <c r="E253" s="292"/>
      <c r="F253" s="292"/>
      <c r="G253" s="292"/>
      <c r="H253" s="292"/>
      <c r="I253" s="292"/>
      <c r="J253" s="292"/>
      <c r="K253" s="292"/>
      <c r="L253" s="292"/>
      <c r="M253" s="292"/>
      <c r="N253" s="292"/>
      <c r="O253" s="292"/>
      <c r="P253" s="292"/>
      <c r="Q253" s="292"/>
      <c r="R253" s="292"/>
      <c r="S253" s="292"/>
      <c r="T253" s="292"/>
      <c r="U253" s="292"/>
    </row>
    <row r="254">
      <c r="A254" s="292"/>
      <c r="B254" s="292"/>
      <c r="C254" s="292"/>
      <c r="D254" s="292"/>
      <c r="E254" s="292"/>
      <c r="F254" s="292"/>
      <c r="G254" s="292"/>
      <c r="H254" s="292"/>
      <c r="I254" s="292"/>
      <c r="J254" s="292"/>
      <c r="K254" s="292"/>
      <c r="L254" s="292"/>
      <c r="M254" s="292"/>
      <c r="N254" s="292"/>
      <c r="O254" s="292"/>
      <c r="P254" s="292"/>
      <c r="Q254" s="292"/>
      <c r="R254" s="292"/>
      <c r="S254" s="292"/>
      <c r="T254" s="292"/>
      <c r="U254" s="292"/>
    </row>
    <row r="255">
      <c r="A255" s="292"/>
      <c r="B255" s="292"/>
      <c r="C255" s="292"/>
      <c r="D255" s="292"/>
      <c r="E255" s="292"/>
      <c r="F255" s="292"/>
      <c r="G255" s="292"/>
      <c r="H255" s="292"/>
      <c r="I255" s="292"/>
      <c r="J255" s="292"/>
      <c r="K255" s="292"/>
      <c r="L255" s="292"/>
      <c r="M255" s="292"/>
      <c r="N255" s="292"/>
      <c r="O255" s="292"/>
      <c r="P255" s="292"/>
      <c r="Q255" s="292"/>
      <c r="R255" s="292"/>
      <c r="S255" s="292"/>
      <c r="T255" s="292"/>
      <c r="U255" s="292"/>
    </row>
    <row r="256">
      <c r="A256" s="292"/>
      <c r="B256" s="292"/>
      <c r="C256" s="292"/>
      <c r="D256" s="292"/>
      <c r="E256" s="292"/>
      <c r="F256" s="292"/>
      <c r="G256" s="292"/>
      <c r="H256" s="292"/>
      <c r="I256" s="292"/>
      <c r="J256" s="292"/>
      <c r="K256" s="292"/>
      <c r="L256" s="292"/>
      <c r="M256" s="292"/>
      <c r="N256" s="292"/>
      <c r="O256" s="292"/>
      <c r="P256" s="292"/>
      <c r="Q256" s="292"/>
      <c r="R256" s="292"/>
      <c r="S256" s="292"/>
      <c r="T256" s="292"/>
      <c r="U256" s="292"/>
    </row>
    <row r="257">
      <c r="A257" s="292"/>
      <c r="B257" s="292"/>
      <c r="C257" s="292"/>
      <c r="D257" s="292"/>
      <c r="E257" s="292"/>
      <c r="F257" s="292"/>
      <c r="G257" s="292"/>
      <c r="H257" s="292"/>
      <c r="I257" s="292"/>
      <c r="J257" s="292"/>
      <c r="K257" s="292"/>
      <c r="L257" s="292"/>
      <c r="M257" s="292"/>
      <c r="N257" s="292"/>
      <c r="O257" s="292"/>
      <c r="P257" s="292"/>
      <c r="Q257" s="292"/>
      <c r="R257" s="292"/>
      <c r="S257" s="292"/>
      <c r="T257" s="292"/>
      <c r="U257" s="292"/>
    </row>
    <row r="258">
      <c r="A258" s="292"/>
      <c r="B258" s="292"/>
      <c r="C258" s="292"/>
      <c r="D258" s="292"/>
      <c r="E258" s="292"/>
      <c r="F258" s="292"/>
      <c r="G258" s="292"/>
      <c r="H258" s="292"/>
      <c r="I258" s="292"/>
      <c r="J258" s="292"/>
      <c r="K258" s="292"/>
      <c r="L258" s="292"/>
      <c r="M258" s="292"/>
      <c r="N258" s="292"/>
      <c r="O258" s="292"/>
      <c r="P258" s="292"/>
      <c r="Q258" s="292"/>
      <c r="R258" s="292"/>
      <c r="S258" s="292"/>
      <c r="T258" s="292"/>
      <c r="U258" s="292"/>
    </row>
    <row r="259">
      <c r="A259" s="292"/>
      <c r="B259" s="292"/>
      <c r="C259" s="292"/>
      <c r="D259" s="292"/>
      <c r="E259" s="292"/>
      <c r="F259" s="292"/>
      <c r="G259" s="292"/>
      <c r="H259" s="292"/>
      <c r="I259" s="292"/>
      <c r="J259" s="292"/>
      <c r="K259" s="292"/>
      <c r="L259" s="292"/>
      <c r="M259" s="292"/>
      <c r="N259" s="292"/>
      <c r="O259" s="292"/>
      <c r="P259" s="292"/>
      <c r="Q259" s="292"/>
      <c r="R259" s="292"/>
      <c r="S259" s="292"/>
      <c r="T259" s="292"/>
      <c r="U259" s="292"/>
    </row>
    <row r="260">
      <c r="A260" s="292"/>
      <c r="B260" s="292"/>
      <c r="C260" s="292"/>
      <c r="D260" s="292"/>
      <c r="E260" s="292"/>
      <c r="F260" s="292"/>
      <c r="G260" s="292"/>
      <c r="H260" s="292"/>
      <c r="I260" s="292"/>
      <c r="J260" s="292"/>
      <c r="K260" s="292"/>
      <c r="L260" s="292"/>
      <c r="M260" s="292"/>
      <c r="N260" s="292"/>
      <c r="O260" s="292"/>
      <c r="P260" s="292"/>
      <c r="Q260" s="292"/>
      <c r="R260" s="292"/>
      <c r="S260" s="292"/>
      <c r="T260" s="292"/>
      <c r="U260" s="292"/>
    </row>
    <row r="261">
      <c r="A261" s="292"/>
      <c r="B261" s="292"/>
      <c r="C261" s="292"/>
      <c r="D261" s="292"/>
      <c r="E261" s="292"/>
      <c r="F261" s="292"/>
      <c r="G261" s="292"/>
      <c r="H261" s="292"/>
      <c r="I261" s="292"/>
      <c r="J261" s="292"/>
      <c r="K261" s="292"/>
      <c r="L261" s="292"/>
      <c r="M261" s="292"/>
      <c r="N261" s="292"/>
      <c r="O261" s="292"/>
      <c r="P261" s="292"/>
      <c r="Q261" s="292"/>
      <c r="R261" s="292"/>
      <c r="S261" s="292"/>
      <c r="T261" s="292"/>
      <c r="U261" s="292"/>
    </row>
    <row r="262">
      <c r="A262" s="292"/>
      <c r="B262" s="292"/>
      <c r="C262" s="292"/>
      <c r="D262" s="292"/>
      <c r="E262" s="292"/>
      <c r="F262" s="292"/>
      <c r="G262" s="292"/>
      <c r="H262" s="292"/>
      <c r="I262" s="292"/>
      <c r="J262" s="292"/>
      <c r="K262" s="292"/>
      <c r="L262" s="292"/>
      <c r="M262" s="292"/>
      <c r="N262" s="292"/>
      <c r="O262" s="292"/>
      <c r="P262" s="292"/>
      <c r="Q262" s="292"/>
      <c r="R262" s="292"/>
      <c r="S262" s="292"/>
      <c r="T262" s="292"/>
      <c r="U262" s="292"/>
    </row>
    <row r="263">
      <c r="A263" s="292"/>
      <c r="B263" s="292"/>
      <c r="C263" s="292"/>
      <c r="D263" s="292"/>
      <c r="E263" s="292"/>
      <c r="F263" s="292"/>
      <c r="G263" s="292"/>
      <c r="H263" s="292"/>
      <c r="I263" s="292"/>
      <c r="J263" s="292"/>
      <c r="K263" s="292"/>
      <c r="L263" s="292"/>
      <c r="M263" s="292"/>
      <c r="N263" s="292"/>
      <c r="O263" s="292"/>
      <c r="P263" s="292"/>
      <c r="Q263" s="292"/>
      <c r="R263" s="292"/>
      <c r="S263" s="292"/>
      <c r="T263" s="292"/>
      <c r="U263" s="292"/>
    </row>
    <row r="264">
      <c r="A264" s="292"/>
      <c r="B264" s="292"/>
      <c r="C264" s="292"/>
      <c r="D264" s="292"/>
      <c r="E264" s="292"/>
      <c r="F264" s="292"/>
      <c r="G264" s="292"/>
      <c r="H264" s="292"/>
      <c r="I264" s="292"/>
      <c r="J264" s="292"/>
      <c r="K264" s="292"/>
      <c r="L264" s="292"/>
      <c r="M264" s="292"/>
      <c r="N264" s="292"/>
      <c r="O264" s="292"/>
      <c r="P264" s="292"/>
      <c r="Q264" s="292"/>
      <c r="R264" s="292"/>
      <c r="S264" s="292"/>
      <c r="T264" s="292"/>
      <c r="U264" s="292"/>
    </row>
    <row r="265">
      <c r="A265" s="292"/>
      <c r="B265" s="292"/>
      <c r="C265" s="292"/>
      <c r="D265" s="292"/>
      <c r="E265" s="292"/>
      <c r="F265" s="292"/>
      <c r="G265" s="292"/>
      <c r="H265" s="292"/>
      <c r="I265" s="292"/>
      <c r="J265" s="292"/>
      <c r="K265" s="292"/>
      <c r="L265" s="292"/>
      <c r="M265" s="292"/>
      <c r="N265" s="292"/>
      <c r="O265" s="292"/>
      <c r="P265" s="292"/>
      <c r="Q265" s="292"/>
      <c r="R265" s="292"/>
      <c r="S265" s="292"/>
      <c r="T265" s="292"/>
      <c r="U265" s="292"/>
    </row>
    <row r="266">
      <c r="A266" s="292"/>
      <c r="B266" s="292"/>
      <c r="C266" s="292"/>
      <c r="D266" s="292"/>
      <c r="E266" s="292"/>
      <c r="F266" s="292"/>
      <c r="G266" s="292"/>
      <c r="H266" s="292"/>
      <c r="I266" s="292"/>
      <c r="J266" s="292"/>
      <c r="K266" s="292"/>
      <c r="L266" s="292"/>
      <c r="M266" s="292"/>
      <c r="N266" s="292"/>
      <c r="O266" s="292"/>
      <c r="P266" s="292"/>
      <c r="Q266" s="292"/>
      <c r="R266" s="292"/>
      <c r="S266" s="292"/>
      <c r="T266" s="292"/>
      <c r="U266" s="292"/>
    </row>
    <row r="267">
      <c r="A267" s="292"/>
      <c r="B267" s="292"/>
      <c r="C267" s="292"/>
      <c r="D267" s="292"/>
      <c r="E267" s="292"/>
      <c r="F267" s="292"/>
      <c r="G267" s="292"/>
      <c r="H267" s="292"/>
      <c r="I267" s="292"/>
      <c r="J267" s="292"/>
      <c r="K267" s="292"/>
      <c r="L267" s="292"/>
      <c r="M267" s="292"/>
      <c r="N267" s="292"/>
      <c r="O267" s="292"/>
      <c r="P267" s="292"/>
      <c r="Q267" s="292"/>
      <c r="R267" s="292"/>
      <c r="S267" s="292"/>
      <c r="T267" s="292"/>
      <c r="U267" s="292"/>
    </row>
    <row r="268">
      <c r="A268" s="292"/>
      <c r="B268" s="292"/>
      <c r="C268" s="292"/>
      <c r="D268" s="292"/>
      <c r="E268" s="292"/>
      <c r="F268" s="292"/>
      <c r="G268" s="292"/>
      <c r="H268" s="292"/>
      <c r="I268" s="292"/>
      <c r="J268" s="292"/>
      <c r="K268" s="292"/>
      <c r="L268" s="292"/>
      <c r="M268" s="292"/>
      <c r="N268" s="292"/>
      <c r="O268" s="292"/>
      <c r="P268" s="292"/>
      <c r="Q268" s="292"/>
      <c r="R268" s="292"/>
      <c r="S268" s="292"/>
      <c r="T268" s="292"/>
      <c r="U268" s="292"/>
    </row>
    <row r="269">
      <c r="A269" s="292"/>
      <c r="B269" s="292"/>
      <c r="C269" s="292"/>
      <c r="D269" s="292"/>
      <c r="E269" s="292"/>
      <c r="F269" s="292"/>
      <c r="G269" s="292"/>
      <c r="H269" s="292"/>
      <c r="I269" s="292"/>
      <c r="J269" s="292"/>
      <c r="K269" s="292"/>
      <c r="L269" s="292"/>
      <c r="M269" s="292"/>
      <c r="N269" s="292"/>
      <c r="O269" s="292"/>
      <c r="P269" s="292"/>
      <c r="Q269" s="292"/>
      <c r="R269" s="292"/>
      <c r="S269" s="292"/>
      <c r="T269" s="292"/>
      <c r="U269" s="292"/>
    </row>
    <row r="270">
      <c r="A270" s="292"/>
      <c r="B270" s="292"/>
      <c r="C270" s="292"/>
      <c r="D270" s="292"/>
      <c r="E270" s="292"/>
      <c r="F270" s="292"/>
      <c r="G270" s="292"/>
      <c r="H270" s="292"/>
      <c r="I270" s="292"/>
      <c r="J270" s="292"/>
      <c r="K270" s="292"/>
      <c r="L270" s="292"/>
      <c r="M270" s="292"/>
      <c r="N270" s="292"/>
      <c r="O270" s="292"/>
      <c r="P270" s="292"/>
      <c r="Q270" s="292"/>
      <c r="R270" s="292"/>
      <c r="S270" s="292"/>
      <c r="T270" s="292"/>
      <c r="U270" s="292"/>
    </row>
    <row r="271">
      <c r="A271" s="292"/>
      <c r="B271" s="292"/>
      <c r="C271" s="292"/>
      <c r="D271" s="292"/>
      <c r="E271" s="292"/>
      <c r="F271" s="292"/>
      <c r="G271" s="292"/>
      <c r="H271" s="292"/>
      <c r="I271" s="292"/>
      <c r="J271" s="292"/>
      <c r="K271" s="292"/>
      <c r="L271" s="292"/>
      <c r="M271" s="292"/>
      <c r="N271" s="292"/>
      <c r="O271" s="292"/>
      <c r="P271" s="292"/>
      <c r="Q271" s="292"/>
      <c r="R271" s="292"/>
      <c r="S271" s="292"/>
      <c r="T271" s="292"/>
      <c r="U271" s="292"/>
    </row>
    <row r="272">
      <c r="A272" s="292"/>
      <c r="B272" s="292"/>
      <c r="C272" s="292"/>
      <c r="D272" s="292"/>
      <c r="E272" s="292"/>
      <c r="F272" s="292"/>
      <c r="G272" s="292"/>
      <c r="H272" s="292"/>
      <c r="I272" s="292"/>
      <c r="J272" s="292"/>
      <c r="K272" s="292"/>
      <c r="L272" s="292"/>
      <c r="M272" s="292"/>
      <c r="N272" s="292"/>
      <c r="O272" s="292"/>
      <c r="P272" s="292"/>
      <c r="Q272" s="292"/>
      <c r="R272" s="292"/>
      <c r="S272" s="292"/>
      <c r="T272" s="292"/>
      <c r="U272" s="292"/>
    </row>
    <row r="273">
      <c r="A273" s="292"/>
      <c r="B273" s="292"/>
      <c r="C273" s="292"/>
      <c r="D273" s="292"/>
      <c r="E273" s="292"/>
      <c r="F273" s="292"/>
      <c r="G273" s="292"/>
      <c r="H273" s="292"/>
      <c r="I273" s="292"/>
      <c r="J273" s="292"/>
      <c r="K273" s="292"/>
      <c r="L273" s="292"/>
      <c r="M273" s="292"/>
      <c r="N273" s="292"/>
      <c r="O273" s="292"/>
      <c r="P273" s="292"/>
      <c r="Q273" s="292"/>
      <c r="R273" s="292"/>
      <c r="S273" s="292"/>
      <c r="T273" s="292"/>
      <c r="U273" s="292"/>
    </row>
    <row r="274">
      <c r="A274" s="292"/>
      <c r="B274" s="292"/>
      <c r="C274" s="292"/>
      <c r="D274" s="292"/>
      <c r="E274" s="292"/>
      <c r="F274" s="292"/>
      <c r="G274" s="292"/>
      <c r="H274" s="292"/>
      <c r="I274" s="292"/>
      <c r="J274" s="292"/>
      <c r="K274" s="292"/>
      <c r="L274" s="292"/>
      <c r="M274" s="292"/>
      <c r="N274" s="292"/>
      <c r="O274" s="292"/>
      <c r="P274" s="292"/>
      <c r="Q274" s="292"/>
      <c r="R274" s="292"/>
      <c r="S274" s="292"/>
      <c r="T274" s="292"/>
      <c r="U274" s="292"/>
    </row>
    <row r="275">
      <c r="A275" s="292"/>
      <c r="B275" s="292"/>
      <c r="C275" s="292"/>
      <c r="D275" s="292"/>
      <c r="E275" s="292"/>
      <c r="F275" s="292"/>
      <c r="G275" s="292"/>
      <c r="H275" s="292"/>
      <c r="I275" s="292"/>
      <c r="J275" s="292"/>
      <c r="K275" s="292"/>
      <c r="L275" s="292"/>
      <c r="M275" s="292"/>
      <c r="N275" s="292"/>
      <c r="O275" s="292"/>
      <c r="P275" s="292"/>
      <c r="Q275" s="292"/>
      <c r="R275" s="292"/>
      <c r="S275" s="292"/>
      <c r="T275" s="292"/>
      <c r="U275" s="292"/>
    </row>
    <row r="276">
      <c r="A276" s="292"/>
      <c r="B276" s="292"/>
      <c r="C276" s="292"/>
      <c r="D276" s="292"/>
      <c r="E276" s="292"/>
      <c r="F276" s="292"/>
      <c r="G276" s="292"/>
      <c r="H276" s="292"/>
      <c r="I276" s="292"/>
      <c r="J276" s="292"/>
      <c r="K276" s="292"/>
      <c r="L276" s="292"/>
      <c r="M276" s="292"/>
      <c r="N276" s="292"/>
      <c r="O276" s="292"/>
      <c r="P276" s="292"/>
      <c r="Q276" s="292"/>
      <c r="R276" s="292"/>
      <c r="S276" s="292"/>
      <c r="T276" s="292"/>
      <c r="U276" s="292"/>
    </row>
    <row r="277">
      <c r="A277" s="292"/>
      <c r="B277" s="292"/>
      <c r="C277" s="292"/>
      <c r="D277" s="292"/>
      <c r="E277" s="292"/>
      <c r="F277" s="292"/>
      <c r="G277" s="292"/>
      <c r="H277" s="292"/>
      <c r="I277" s="292"/>
      <c r="J277" s="292"/>
      <c r="K277" s="292"/>
      <c r="L277" s="292"/>
      <c r="M277" s="292"/>
      <c r="N277" s="292"/>
      <c r="O277" s="292"/>
      <c r="P277" s="292"/>
      <c r="Q277" s="292"/>
      <c r="R277" s="292"/>
      <c r="S277" s="292"/>
      <c r="T277" s="292"/>
      <c r="U277" s="292"/>
    </row>
    <row r="278">
      <c r="A278" s="292"/>
      <c r="B278" s="292"/>
      <c r="C278" s="292"/>
      <c r="D278" s="292"/>
      <c r="E278" s="292"/>
      <c r="F278" s="292"/>
      <c r="G278" s="292"/>
      <c r="H278" s="292"/>
      <c r="I278" s="292"/>
      <c r="J278" s="292"/>
      <c r="K278" s="292"/>
      <c r="L278" s="292"/>
      <c r="M278" s="292"/>
      <c r="N278" s="292"/>
      <c r="O278" s="292"/>
      <c r="P278" s="292"/>
      <c r="Q278" s="292"/>
      <c r="R278" s="292"/>
      <c r="S278" s="292"/>
      <c r="T278" s="292"/>
      <c r="U278" s="292"/>
    </row>
    <row r="279">
      <c r="A279" s="292"/>
      <c r="B279" s="292"/>
      <c r="C279" s="292"/>
      <c r="D279" s="292"/>
      <c r="E279" s="292"/>
      <c r="F279" s="292"/>
      <c r="G279" s="292"/>
      <c r="H279" s="292"/>
      <c r="I279" s="292"/>
      <c r="J279" s="292"/>
      <c r="K279" s="292"/>
      <c r="L279" s="292"/>
      <c r="M279" s="292"/>
      <c r="N279" s="292"/>
      <c r="O279" s="292"/>
      <c r="P279" s="292"/>
      <c r="Q279" s="292"/>
      <c r="R279" s="292"/>
      <c r="S279" s="292"/>
      <c r="T279" s="292"/>
      <c r="U279" s="292"/>
    </row>
    <row r="280">
      <c r="A280" s="292"/>
      <c r="B280" s="292"/>
      <c r="C280" s="292"/>
      <c r="D280" s="292"/>
      <c r="E280" s="292"/>
      <c r="F280" s="292"/>
      <c r="G280" s="292"/>
      <c r="H280" s="292"/>
      <c r="I280" s="292"/>
      <c r="J280" s="292"/>
      <c r="K280" s="292"/>
      <c r="L280" s="292"/>
      <c r="M280" s="292"/>
      <c r="N280" s="292"/>
      <c r="O280" s="292"/>
      <c r="P280" s="292"/>
      <c r="Q280" s="292"/>
      <c r="R280" s="292"/>
      <c r="S280" s="292"/>
      <c r="T280" s="292"/>
      <c r="U280" s="292"/>
    </row>
    <row r="281">
      <c r="A281" s="292"/>
      <c r="B281" s="292"/>
      <c r="C281" s="292"/>
      <c r="D281" s="292"/>
      <c r="E281" s="292"/>
      <c r="F281" s="292"/>
      <c r="G281" s="292"/>
      <c r="H281" s="292"/>
      <c r="I281" s="292"/>
      <c r="J281" s="292"/>
      <c r="K281" s="292"/>
      <c r="L281" s="292"/>
      <c r="M281" s="292"/>
      <c r="N281" s="292"/>
      <c r="O281" s="292"/>
      <c r="P281" s="292"/>
      <c r="Q281" s="292"/>
      <c r="R281" s="292"/>
      <c r="S281" s="292"/>
      <c r="T281" s="292"/>
      <c r="U281" s="292"/>
    </row>
    <row r="282">
      <c r="A282" s="292"/>
      <c r="B282" s="292"/>
      <c r="C282" s="292"/>
      <c r="D282" s="292"/>
      <c r="E282" s="292"/>
      <c r="F282" s="292"/>
      <c r="G282" s="292"/>
      <c r="H282" s="292"/>
      <c r="I282" s="292"/>
      <c r="J282" s="292"/>
      <c r="K282" s="292"/>
      <c r="L282" s="292"/>
      <c r="M282" s="292"/>
      <c r="N282" s="292"/>
      <c r="O282" s="292"/>
      <c r="P282" s="292"/>
      <c r="Q282" s="292"/>
      <c r="R282" s="292"/>
      <c r="S282" s="292"/>
      <c r="T282" s="292"/>
      <c r="U282" s="292"/>
    </row>
    <row r="283">
      <c r="A283" s="292"/>
      <c r="B283" s="292"/>
      <c r="C283" s="292"/>
      <c r="D283" s="292"/>
      <c r="E283" s="292"/>
      <c r="F283" s="292"/>
      <c r="G283" s="292"/>
      <c r="H283" s="292"/>
      <c r="I283" s="292"/>
      <c r="J283" s="292"/>
      <c r="K283" s="292"/>
      <c r="L283" s="292"/>
      <c r="M283" s="292"/>
      <c r="N283" s="292"/>
      <c r="O283" s="292"/>
      <c r="P283" s="292"/>
      <c r="Q283" s="292"/>
      <c r="R283" s="292"/>
      <c r="S283" s="292"/>
      <c r="T283" s="292"/>
      <c r="U283" s="292"/>
    </row>
    <row r="284">
      <c r="A284" s="292"/>
      <c r="B284" s="292"/>
      <c r="C284" s="292"/>
      <c r="D284" s="292"/>
      <c r="E284" s="292"/>
      <c r="F284" s="292"/>
      <c r="G284" s="292"/>
      <c r="H284" s="292"/>
      <c r="I284" s="292"/>
      <c r="J284" s="292"/>
      <c r="K284" s="292"/>
      <c r="L284" s="292"/>
      <c r="M284" s="292"/>
      <c r="N284" s="292"/>
      <c r="O284" s="292"/>
      <c r="P284" s="292"/>
      <c r="Q284" s="292"/>
      <c r="R284" s="292"/>
      <c r="S284" s="292"/>
      <c r="T284" s="292"/>
      <c r="U284" s="292"/>
    </row>
    <row r="285">
      <c r="A285" s="292"/>
      <c r="B285" s="292"/>
      <c r="C285" s="292"/>
      <c r="D285" s="292"/>
      <c r="E285" s="292"/>
      <c r="F285" s="292"/>
      <c r="G285" s="292"/>
      <c r="H285" s="292"/>
      <c r="I285" s="292"/>
      <c r="J285" s="292"/>
      <c r="K285" s="292"/>
      <c r="L285" s="292"/>
      <c r="M285" s="292"/>
      <c r="N285" s="292"/>
      <c r="O285" s="292"/>
      <c r="P285" s="292"/>
      <c r="Q285" s="292"/>
      <c r="R285" s="292"/>
      <c r="S285" s="292"/>
      <c r="T285" s="292"/>
      <c r="U285" s="292"/>
    </row>
    <row r="286">
      <c r="A286" s="292"/>
      <c r="B286" s="292"/>
      <c r="C286" s="292"/>
      <c r="D286" s="292"/>
      <c r="E286" s="292"/>
      <c r="F286" s="292"/>
      <c r="G286" s="292"/>
      <c r="H286" s="292"/>
      <c r="I286" s="292"/>
      <c r="J286" s="292"/>
      <c r="K286" s="292"/>
      <c r="L286" s="292"/>
      <c r="M286" s="292"/>
      <c r="N286" s="292"/>
      <c r="O286" s="292"/>
      <c r="P286" s="292"/>
      <c r="Q286" s="292"/>
      <c r="R286" s="292"/>
      <c r="S286" s="292"/>
      <c r="T286" s="292"/>
      <c r="U286" s="292"/>
    </row>
    <row r="287">
      <c r="A287" s="292"/>
      <c r="B287" s="292"/>
      <c r="C287" s="292"/>
      <c r="D287" s="292"/>
      <c r="E287" s="292"/>
      <c r="F287" s="292"/>
      <c r="G287" s="292"/>
      <c r="H287" s="292"/>
      <c r="I287" s="292"/>
      <c r="J287" s="292"/>
      <c r="K287" s="292"/>
      <c r="L287" s="292"/>
      <c r="M287" s="292"/>
      <c r="N287" s="292"/>
      <c r="O287" s="292"/>
      <c r="P287" s="292"/>
      <c r="Q287" s="292"/>
      <c r="R287" s="292"/>
      <c r="S287" s="292"/>
      <c r="T287" s="292"/>
      <c r="U287" s="292"/>
    </row>
    <row r="288">
      <c r="A288" s="292"/>
      <c r="B288" s="292"/>
      <c r="C288" s="292"/>
      <c r="D288" s="292"/>
      <c r="E288" s="292"/>
      <c r="F288" s="292"/>
      <c r="G288" s="292"/>
      <c r="H288" s="292"/>
      <c r="I288" s="292"/>
      <c r="J288" s="292"/>
      <c r="K288" s="292"/>
      <c r="L288" s="292"/>
      <c r="M288" s="292"/>
      <c r="N288" s="292"/>
      <c r="O288" s="292"/>
      <c r="P288" s="292"/>
      <c r="Q288" s="292"/>
      <c r="R288" s="292"/>
      <c r="S288" s="292"/>
      <c r="T288" s="292"/>
      <c r="U288" s="292"/>
    </row>
    <row r="289">
      <c r="A289" s="292"/>
      <c r="B289" s="292"/>
      <c r="C289" s="292"/>
      <c r="D289" s="292"/>
      <c r="E289" s="292"/>
      <c r="F289" s="292"/>
      <c r="G289" s="292"/>
      <c r="H289" s="292"/>
      <c r="I289" s="292"/>
      <c r="J289" s="292"/>
      <c r="K289" s="292"/>
      <c r="L289" s="292"/>
      <c r="M289" s="292"/>
      <c r="N289" s="292"/>
      <c r="O289" s="292"/>
      <c r="P289" s="292"/>
      <c r="Q289" s="292"/>
      <c r="R289" s="292"/>
      <c r="S289" s="292"/>
      <c r="T289" s="292"/>
      <c r="U289" s="292"/>
    </row>
    <row r="290">
      <c r="A290" s="292"/>
      <c r="B290" s="292"/>
      <c r="C290" s="292"/>
      <c r="D290" s="292"/>
      <c r="E290" s="292"/>
      <c r="F290" s="292"/>
      <c r="G290" s="292"/>
      <c r="H290" s="292"/>
      <c r="I290" s="292"/>
      <c r="J290" s="292"/>
      <c r="K290" s="292"/>
      <c r="L290" s="292"/>
      <c r="M290" s="292"/>
      <c r="N290" s="292"/>
      <c r="O290" s="292"/>
      <c r="P290" s="292"/>
      <c r="Q290" s="292"/>
      <c r="R290" s="292"/>
      <c r="S290" s="292"/>
      <c r="T290" s="292"/>
      <c r="U290" s="292"/>
    </row>
    <row r="291">
      <c r="A291" s="292"/>
      <c r="B291" s="292"/>
      <c r="C291" s="292"/>
      <c r="D291" s="292"/>
      <c r="E291" s="292"/>
      <c r="F291" s="292"/>
      <c r="G291" s="292"/>
      <c r="H291" s="292"/>
      <c r="I291" s="292"/>
      <c r="J291" s="292"/>
      <c r="K291" s="292"/>
      <c r="L291" s="292"/>
      <c r="M291" s="292"/>
      <c r="N291" s="292"/>
      <c r="O291" s="292"/>
      <c r="P291" s="292"/>
      <c r="Q291" s="292"/>
      <c r="R291" s="292"/>
      <c r="S291" s="292"/>
      <c r="T291" s="292"/>
      <c r="U291" s="292"/>
    </row>
    <row r="292">
      <c r="A292" s="292"/>
      <c r="B292" s="292"/>
      <c r="C292" s="292"/>
      <c r="D292" s="292"/>
      <c r="E292" s="292"/>
      <c r="F292" s="292"/>
      <c r="G292" s="292"/>
      <c r="H292" s="292"/>
      <c r="I292" s="292"/>
      <c r="J292" s="292"/>
      <c r="K292" s="292"/>
      <c r="L292" s="292"/>
      <c r="M292" s="292"/>
      <c r="N292" s="292"/>
      <c r="O292" s="292"/>
      <c r="P292" s="292"/>
      <c r="Q292" s="292"/>
      <c r="R292" s="292"/>
      <c r="S292" s="292"/>
      <c r="T292" s="292"/>
      <c r="U292" s="292"/>
    </row>
    <row r="293">
      <c r="A293" s="292"/>
      <c r="B293" s="292"/>
      <c r="C293" s="292"/>
      <c r="D293" s="292"/>
      <c r="E293" s="292"/>
      <c r="F293" s="292"/>
      <c r="G293" s="292"/>
      <c r="H293" s="292"/>
      <c r="I293" s="292"/>
      <c r="J293" s="292"/>
      <c r="K293" s="292"/>
      <c r="L293" s="292"/>
      <c r="M293" s="292"/>
      <c r="N293" s="292"/>
      <c r="O293" s="292"/>
      <c r="P293" s="292"/>
      <c r="Q293" s="292"/>
      <c r="R293" s="292"/>
      <c r="S293" s="292"/>
      <c r="T293" s="292"/>
      <c r="U293" s="292"/>
    </row>
    <row r="294">
      <c r="A294" s="292"/>
      <c r="B294" s="292"/>
      <c r="C294" s="292"/>
      <c r="D294" s="292"/>
      <c r="E294" s="292"/>
      <c r="F294" s="292"/>
      <c r="G294" s="292"/>
      <c r="H294" s="292"/>
      <c r="I294" s="292"/>
      <c r="J294" s="292"/>
      <c r="K294" s="292"/>
      <c r="L294" s="292"/>
      <c r="M294" s="292"/>
      <c r="N294" s="292"/>
      <c r="O294" s="292"/>
      <c r="P294" s="292"/>
      <c r="Q294" s="292"/>
      <c r="R294" s="292"/>
      <c r="S294" s="292"/>
      <c r="T294" s="292"/>
      <c r="U294" s="292"/>
    </row>
    <row r="295">
      <c r="A295" s="292"/>
      <c r="B295" s="292"/>
      <c r="C295" s="292"/>
      <c r="D295" s="292"/>
      <c r="E295" s="292"/>
      <c r="F295" s="292"/>
      <c r="G295" s="292"/>
      <c r="H295" s="292"/>
      <c r="I295" s="292"/>
      <c r="J295" s="292"/>
      <c r="K295" s="292"/>
      <c r="L295" s="292"/>
      <c r="M295" s="292"/>
      <c r="N295" s="292"/>
      <c r="O295" s="292"/>
      <c r="P295" s="292"/>
      <c r="Q295" s="292"/>
      <c r="R295" s="292"/>
      <c r="S295" s="292"/>
      <c r="T295" s="292"/>
      <c r="U295" s="292"/>
    </row>
    <row r="296">
      <c r="A296" s="292"/>
      <c r="B296" s="292"/>
      <c r="C296" s="292"/>
      <c r="D296" s="292"/>
      <c r="E296" s="292"/>
      <c r="F296" s="292"/>
      <c r="G296" s="292"/>
      <c r="H296" s="292"/>
      <c r="I296" s="292"/>
      <c r="J296" s="292"/>
      <c r="K296" s="292"/>
      <c r="L296" s="292"/>
      <c r="M296" s="292"/>
      <c r="N296" s="292"/>
      <c r="O296" s="292"/>
      <c r="P296" s="292"/>
      <c r="Q296" s="292"/>
      <c r="R296" s="292"/>
      <c r="S296" s="292"/>
      <c r="T296" s="292"/>
      <c r="U296" s="292"/>
    </row>
    <row r="297">
      <c r="A297" s="292"/>
      <c r="B297" s="292"/>
      <c r="C297" s="292"/>
      <c r="D297" s="292"/>
      <c r="E297" s="292"/>
      <c r="F297" s="292"/>
      <c r="G297" s="292"/>
      <c r="H297" s="292"/>
      <c r="I297" s="292"/>
      <c r="J297" s="292"/>
      <c r="K297" s="292"/>
      <c r="L297" s="292"/>
      <c r="M297" s="292"/>
      <c r="N297" s="292"/>
      <c r="O297" s="292"/>
      <c r="P297" s="292"/>
      <c r="Q297" s="292"/>
      <c r="R297" s="292"/>
      <c r="S297" s="292"/>
      <c r="T297" s="292"/>
      <c r="U297" s="292"/>
    </row>
    <row r="298">
      <c r="A298" s="292"/>
      <c r="B298" s="292"/>
      <c r="C298" s="292"/>
      <c r="D298" s="292"/>
      <c r="E298" s="292"/>
      <c r="F298" s="292"/>
      <c r="G298" s="292"/>
      <c r="H298" s="292"/>
      <c r="I298" s="292"/>
      <c r="J298" s="292"/>
      <c r="K298" s="292"/>
      <c r="L298" s="292"/>
      <c r="M298" s="292"/>
      <c r="N298" s="292"/>
      <c r="O298" s="292"/>
      <c r="P298" s="292"/>
      <c r="Q298" s="292"/>
      <c r="R298" s="292"/>
      <c r="S298" s="292"/>
      <c r="T298" s="292"/>
      <c r="U298" s="292"/>
    </row>
    <row r="299">
      <c r="A299" s="292"/>
      <c r="B299" s="292"/>
      <c r="C299" s="292"/>
      <c r="D299" s="292"/>
      <c r="E299" s="292"/>
      <c r="F299" s="292"/>
      <c r="G299" s="292"/>
      <c r="H299" s="292"/>
      <c r="I299" s="292"/>
      <c r="J299" s="292"/>
      <c r="K299" s="292"/>
      <c r="L299" s="292"/>
      <c r="M299" s="292"/>
      <c r="N299" s="292"/>
      <c r="O299" s="292"/>
      <c r="P299" s="292"/>
      <c r="Q299" s="292"/>
      <c r="R299" s="292"/>
      <c r="S299" s="292"/>
      <c r="T299" s="292"/>
      <c r="U299" s="292"/>
    </row>
    <row r="300">
      <c r="A300" s="292"/>
      <c r="B300" s="292"/>
      <c r="C300" s="292"/>
      <c r="D300" s="292"/>
      <c r="E300" s="292"/>
      <c r="F300" s="292"/>
      <c r="G300" s="292"/>
      <c r="H300" s="292"/>
      <c r="I300" s="292"/>
      <c r="J300" s="292"/>
      <c r="K300" s="292"/>
      <c r="L300" s="292"/>
      <c r="M300" s="292"/>
      <c r="N300" s="292"/>
      <c r="O300" s="292"/>
      <c r="P300" s="292"/>
      <c r="Q300" s="292"/>
      <c r="R300" s="292"/>
      <c r="S300" s="292"/>
      <c r="T300" s="292"/>
      <c r="U300" s="292"/>
    </row>
    <row r="301">
      <c r="A301" s="292"/>
      <c r="B301" s="292"/>
      <c r="C301" s="292"/>
      <c r="D301" s="292"/>
      <c r="E301" s="292"/>
      <c r="F301" s="292"/>
      <c r="G301" s="292"/>
      <c r="H301" s="292"/>
      <c r="I301" s="292"/>
      <c r="J301" s="292"/>
      <c r="K301" s="292"/>
      <c r="L301" s="292"/>
      <c r="M301" s="292"/>
      <c r="N301" s="292"/>
      <c r="O301" s="292"/>
      <c r="P301" s="292"/>
      <c r="Q301" s="292"/>
      <c r="R301" s="292"/>
      <c r="S301" s="292"/>
      <c r="T301" s="292"/>
      <c r="U301" s="292"/>
    </row>
    <row r="302">
      <c r="A302" s="292"/>
      <c r="B302" s="292"/>
      <c r="C302" s="292"/>
      <c r="D302" s="292"/>
      <c r="E302" s="292"/>
      <c r="F302" s="292"/>
      <c r="G302" s="292"/>
      <c r="H302" s="292"/>
      <c r="I302" s="292"/>
      <c r="J302" s="292"/>
      <c r="K302" s="292"/>
      <c r="L302" s="292"/>
      <c r="M302" s="292"/>
      <c r="N302" s="292"/>
      <c r="O302" s="292"/>
      <c r="P302" s="292"/>
      <c r="Q302" s="292"/>
      <c r="R302" s="292"/>
      <c r="S302" s="292"/>
      <c r="T302" s="292"/>
      <c r="U302" s="292"/>
    </row>
    <row r="303">
      <c r="A303" s="292"/>
      <c r="B303" s="292"/>
      <c r="C303" s="292"/>
      <c r="D303" s="292"/>
      <c r="E303" s="292"/>
      <c r="F303" s="292"/>
      <c r="G303" s="292"/>
      <c r="H303" s="292"/>
      <c r="I303" s="292"/>
      <c r="J303" s="292"/>
      <c r="K303" s="292"/>
      <c r="L303" s="292"/>
      <c r="M303" s="292"/>
      <c r="N303" s="292"/>
      <c r="O303" s="292"/>
      <c r="P303" s="292"/>
      <c r="Q303" s="292"/>
      <c r="R303" s="292"/>
      <c r="S303" s="292"/>
      <c r="T303" s="292"/>
      <c r="U303" s="292"/>
    </row>
    <row r="304">
      <c r="A304" s="292"/>
      <c r="B304" s="292"/>
      <c r="C304" s="292"/>
      <c r="D304" s="292"/>
      <c r="E304" s="292"/>
      <c r="F304" s="292"/>
      <c r="G304" s="292"/>
      <c r="H304" s="292"/>
      <c r="I304" s="292"/>
      <c r="J304" s="292"/>
      <c r="K304" s="292"/>
      <c r="L304" s="292"/>
      <c r="M304" s="292"/>
      <c r="N304" s="292"/>
      <c r="O304" s="292"/>
      <c r="P304" s="292"/>
      <c r="Q304" s="292"/>
      <c r="R304" s="292"/>
      <c r="S304" s="292"/>
      <c r="T304" s="292"/>
      <c r="U304" s="292"/>
    </row>
    <row r="305">
      <c r="A305" s="292"/>
      <c r="B305" s="292"/>
      <c r="C305" s="292"/>
      <c r="D305" s="292"/>
      <c r="E305" s="292"/>
      <c r="F305" s="292"/>
      <c r="G305" s="292"/>
      <c r="H305" s="292"/>
      <c r="I305" s="292"/>
      <c r="J305" s="292"/>
      <c r="K305" s="292"/>
      <c r="L305" s="292"/>
      <c r="M305" s="292"/>
      <c r="N305" s="292"/>
      <c r="O305" s="292"/>
      <c r="P305" s="292"/>
      <c r="Q305" s="292"/>
      <c r="R305" s="292"/>
      <c r="S305" s="292"/>
      <c r="T305" s="292"/>
      <c r="U305" s="292"/>
    </row>
    <row r="306">
      <c r="A306" s="292"/>
      <c r="B306" s="292"/>
      <c r="C306" s="292"/>
      <c r="D306" s="292"/>
      <c r="E306" s="292"/>
      <c r="F306" s="292"/>
      <c r="G306" s="292"/>
      <c r="H306" s="292"/>
      <c r="I306" s="292"/>
      <c r="J306" s="292"/>
      <c r="K306" s="292"/>
      <c r="L306" s="292"/>
      <c r="M306" s="292"/>
      <c r="N306" s="292"/>
      <c r="O306" s="292"/>
      <c r="P306" s="292"/>
      <c r="Q306" s="292"/>
      <c r="R306" s="292"/>
      <c r="S306" s="292"/>
      <c r="T306" s="292"/>
      <c r="U306" s="292"/>
    </row>
    <row r="307">
      <c r="A307" s="292"/>
      <c r="B307" s="292"/>
      <c r="C307" s="292"/>
      <c r="D307" s="292"/>
      <c r="E307" s="292"/>
      <c r="F307" s="292"/>
      <c r="G307" s="292"/>
      <c r="H307" s="292"/>
      <c r="I307" s="292"/>
      <c r="J307" s="292"/>
      <c r="K307" s="292"/>
      <c r="L307" s="292"/>
      <c r="M307" s="292"/>
      <c r="N307" s="292"/>
      <c r="O307" s="292"/>
      <c r="P307" s="292"/>
      <c r="Q307" s="292"/>
      <c r="R307" s="292"/>
      <c r="S307" s="292"/>
      <c r="T307" s="292"/>
      <c r="U307" s="292"/>
    </row>
    <row r="308">
      <c r="A308" s="292"/>
      <c r="B308" s="292"/>
      <c r="C308" s="292"/>
      <c r="D308" s="292"/>
      <c r="E308" s="292"/>
      <c r="F308" s="292"/>
      <c r="G308" s="292"/>
      <c r="H308" s="292"/>
      <c r="I308" s="292"/>
      <c r="J308" s="292"/>
      <c r="K308" s="292"/>
      <c r="L308" s="292"/>
      <c r="M308" s="292"/>
      <c r="N308" s="292"/>
      <c r="O308" s="292"/>
      <c r="P308" s="292"/>
      <c r="Q308" s="292"/>
      <c r="R308" s="292"/>
      <c r="S308" s="292"/>
      <c r="T308" s="292"/>
      <c r="U308" s="292"/>
    </row>
    <row r="309">
      <c r="A309" s="292"/>
      <c r="B309" s="292"/>
      <c r="C309" s="292"/>
      <c r="D309" s="292"/>
      <c r="E309" s="292"/>
      <c r="F309" s="292"/>
      <c r="G309" s="292"/>
      <c r="H309" s="292"/>
      <c r="I309" s="292"/>
      <c r="J309" s="292"/>
      <c r="K309" s="292"/>
      <c r="L309" s="292"/>
      <c r="M309" s="292"/>
      <c r="N309" s="292"/>
      <c r="O309" s="292"/>
      <c r="P309" s="292"/>
      <c r="Q309" s="292"/>
      <c r="R309" s="292"/>
      <c r="S309" s="292"/>
      <c r="T309" s="292"/>
      <c r="U309" s="292"/>
    </row>
    <row r="310">
      <c r="A310" s="292"/>
      <c r="B310" s="292"/>
      <c r="C310" s="292"/>
      <c r="D310" s="292"/>
      <c r="E310" s="292"/>
      <c r="F310" s="292"/>
      <c r="G310" s="292"/>
      <c r="H310" s="292"/>
      <c r="I310" s="292"/>
      <c r="J310" s="292"/>
      <c r="K310" s="292"/>
      <c r="L310" s="292"/>
      <c r="M310" s="292"/>
      <c r="N310" s="292"/>
      <c r="O310" s="292"/>
      <c r="P310" s="292"/>
      <c r="Q310" s="292"/>
      <c r="R310" s="292"/>
      <c r="S310" s="292"/>
      <c r="T310" s="292"/>
      <c r="U310" s="292"/>
    </row>
    <row r="311">
      <c r="A311" s="292"/>
      <c r="B311" s="292"/>
      <c r="C311" s="292"/>
      <c r="D311" s="292"/>
      <c r="E311" s="292"/>
      <c r="F311" s="292"/>
      <c r="G311" s="292"/>
      <c r="H311" s="292"/>
      <c r="I311" s="292"/>
      <c r="J311" s="292"/>
      <c r="K311" s="292"/>
      <c r="L311" s="292"/>
      <c r="M311" s="292"/>
      <c r="N311" s="292"/>
      <c r="O311" s="292"/>
      <c r="P311" s="292"/>
      <c r="Q311" s="292"/>
      <c r="R311" s="292"/>
      <c r="S311" s="292"/>
      <c r="T311" s="292"/>
      <c r="U311" s="292"/>
    </row>
    <row r="312">
      <c r="A312" s="292"/>
      <c r="B312" s="292"/>
      <c r="C312" s="292"/>
      <c r="D312" s="292"/>
      <c r="E312" s="292"/>
      <c r="F312" s="292"/>
      <c r="G312" s="292"/>
      <c r="H312" s="292"/>
      <c r="I312" s="292"/>
      <c r="J312" s="292"/>
      <c r="K312" s="292"/>
      <c r="L312" s="292"/>
      <c r="M312" s="292"/>
      <c r="N312" s="292"/>
      <c r="O312" s="292"/>
      <c r="P312" s="292"/>
      <c r="Q312" s="292"/>
      <c r="R312" s="292"/>
      <c r="S312" s="292"/>
      <c r="T312" s="292"/>
      <c r="U312" s="292"/>
    </row>
    <row r="313">
      <c r="A313" s="292"/>
      <c r="B313" s="292"/>
      <c r="C313" s="292"/>
      <c r="D313" s="292"/>
      <c r="E313" s="292"/>
      <c r="F313" s="292"/>
      <c r="G313" s="292"/>
      <c r="H313" s="292"/>
      <c r="I313" s="292"/>
      <c r="J313" s="292"/>
      <c r="K313" s="292"/>
      <c r="L313" s="292"/>
      <c r="M313" s="292"/>
      <c r="N313" s="292"/>
      <c r="O313" s="292"/>
      <c r="P313" s="292"/>
      <c r="Q313" s="292"/>
      <c r="R313" s="292"/>
      <c r="S313" s="292"/>
      <c r="T313" s="292"/>
      <c r="U313" s="292"/>
    </row>
    <row r="314">
      <c r="A314" s="292"/>
      <c r="B314" s="292"/>
      <c r="C314" s="292"/>
      <c r="D314" s="292"/>
      <c r="E314" s="292"/>
      <c r="F314" s="292"/>
      <c r="G314" s="292"/>
      <c r="H314" s="292"/>
      <c r="I314" s="292"/>
      <c r="J314" s="292"/>
      <c r="K314" s="292"/>
      <c r="L314" s="292"/>
      <c r="M314" s="292"/>
      <c r="N314" s="292"/>
      <c r="O314" s="292"/>
      <c r="P314" s="292"/>
      <c r="Q314" s="292"/>
      <c r="R314" s="292"/>
      <c r="S314" s="292"/>
      <c r="T314" s="292"/>
      <c r="U314" s="292"/>
    </row>
    <row r="315">
      <c r="A315" s="292"/>
      <c r="B315" s="292"/>
      <c r="C315" s="292"/>
      <c r="D315" s="292"/>
      <c r="E315" s="292"/>
      <c r="F315" s="292"/>
      <c r="G315" s="292"/>
      <c r="H315" s="292"/>
      <c r="I315" s="292"/>
      <c r="J315" s="292"/>
      <c r="K315" s="292"/>
      <c r="L315" s="292"/>
      <c r="M315" s="292"/>
      <c r="N315" s="292"/>
      <c r="O315" s="292"/>
      <c r="P315" s="292"/>
      <c r="Q315" s="292"/>
      <c r="R315" s="292"/>
      <c r="S315" s="292"/>
      <c r="T315" s="292"/>
      <c r="U315" s="292"/>
    </row>
    <row r="316">
      <c r="A316" s="292"/>
      <c r="B316" s="292"/>
      <c r="C316" s="292"/>
      <c r="D316" s="292"/>
      <c r="E316" s="292"/>
      <c r="F316" s="292"/>
      <c r="G316" s="292"/>
      <c r="H316" s="292"/>
      <c r="I316" s="292"/>
      <c r="J316" s="292"/>
      <c r="K316" s="292"/>
      <c r="L316" s="292"/>
      <c r="M316" s="292"/>
      <c r="N316" s="292"/>
      <c r="O316" s="292"/>
      <c r="P316" s="292"/>
      <c r="Q316" s="292"/>
      <c r="R316" s="292"/>
      <c r="S316" s="292"/>
      <c r="T316" s="292"/>
      <c r="U316" s="292"/>
    </row>
    <row r="317">
      <c r="A317" s="292"/>
      <c r="B317" s="292"/>
      <c r="C317" s="292"/>
      <c r="D317" s="292"/>
      <c r="E317" s="292"/>
      <c r="F317" s="292"/>
      <c r="G317" s="292"/>
      <c r="H317" s="292"/>
      <c r="I317" s="292"/>
      <c r="J317" s="292"/>
      <c r="K317" s="292"/>
      <c r="L317" s="292"/>
      <c r="M317" s="292"/>
      <c r="N317" s="292"/>
      <c r="O317" s="292"/>
      <c r="P317" s="292"/>
      <c r="Q317" s="292"/>
      <c r="R317" s="292"/>
      <c r="S317" s="292"/>
      <c r="T317" s="292"/>
      <c r="U317" s="292"/>
    </row>
    <row r="318">
      <c r="A318" s="292"/>
      <c r="B318" s="292"/>
      <c r="C318" s="292"/>
      <c r="D318" s="292"/>
      <c r="E318" s="292"/>
      <c r="F318" s="292"/>
      <c r="G318" s="292"/>
      <c r="H318" s="292"/>
      <c r="I318" s="292"/>
      <c r="J318" s="292"/>
      <c r="K318" s="292"/>
      <c r="L318" s="292"/>
      <c r="M318" s="292"/>
      <c r="N318" s="292"/>
      <c r="O318" s="292"/>
      <c r="P318" s="292"/>
      <c r="Q318" s="292"/>
      <c r="R318" s="292"/>
      <c r="S318" s="292"/>
      <c r="T318" s="292"/>
      <c r="U318" s="292"/>
    </row>
    <row r="319">
      <c r="A319" s="292"/>
      <c r="B319" s="292"/>
      <c r="C319" s="292"/>
      <c r="D319" s="292"/>
      <c r="E319" s="292"/>
      <c r="F319" s="292"/>
      <c r="G319" s="292"/>
      <c r="H319" s="292"/>
      <c r="I319" s="292"/>
      <c r="J319" s="292"/>
      <c r="K319" s="292"/>
      <c r="L319" s="292"/>
      <c r="M319" s="292"/>
      <c r="N319" s="292"/>
      <c r="O319" s="292"/>
      <c r="P319" s="292"/>
      <c r="Q319" s="292"/>
      <c r="R319" s="292"/>
      <c r="S319" s="292"/>
      <c r="T319" s="292"/>
      <c r="U319" s="292"/>
    </row>
    <row r="320">
      <c r="A320" s="292"/>
      <c r="B320" s="292"/>
      <c r="C320" s="292"/>
      <c r="D320" s="292"/>
      <c r="E320" s="292"/>
      <c r="F320" s="292"/>
      <c r="G320" s="292"/>
      <c r="H320" s="292"/>
      <c r="I320" s="292"/>
      <c r="J320" s="292"/>
      <c r="K320" s="292"/>
      <c r="L320" s="292"/>
      <c r="M320" s="292"/>
      <c r="N320" s="292"/>
      <c r="O320" s="292"/>
      <c r="P320" s="292"/>
      <c r="Q320" s="292"/>
      <c r="R320" s="292"/>
      <c r="S320" s="292"/>
      <c r="T320" s="292"/>
      <c r="U320" s="292"/>
    </row>
    <row r="321">
      <c r="A321" s="292"/>
      <c r="B321" s="292"/>
      <c r="C321" s="292"/>
      <c r="D321" s="292"/>
      <c r="E321" s="292"/>
      <c r="F321" s="292"/>
      <c r="G321" s="292"/>
      <c r="H321" s="292"/>
      <c r="I321" s="292"/>
      <c r="J321" s="292"/>
      <c r="K321" s="292"/>
      <c r="L321" s="292"/>
      <c r="M321" s="292"/>
      <c r="N321" s="292"/>
      <c r="O321" s="292"/>
      <c r="P321" s="292"/>
      <c r="Q321" s="292"/>
      <c r="R321" s="292"/>
      <c r="S321" s="292"/>
      <c r="T321" s="292"/>
      <c r="U321" s="292"/>
    </row>
    <row r="322">
      <c r="A322" s="292"/>
      <c r="B322" s="292"/>
      <c r="C322" s="292"/>
      <c r="D322" s="292"/>
      <c r="E322" s="292"/>
      <c r="F322" s="292"/>
      <c r="G322" s="292"/>
      <c r="H322" s="292"/>
      <c r="I322" s="292"/>
      <c r="J322" s="292"/>
      <c r="K322" s="292"/>
      <c r="L322" s="292"/>
      <c r="M322" s="292"/>
      <c r="N322" s="292"/>
      <c r="O322" s="292"/>
      <c r="P322" s="292"/>
      <c r="Q322" s="292"/>
      <c r="R322" s="292"/>
      <c r="S322" s="292"/>
      <c r="T322" s="292"/>
      <c r="U322" s="292"/>
    </row>
    <row r="323">
      <c r="A323" s="292"/>
      <c r="B323" s="292"/>
      <c r="C323" s="292"/>
      <c r="D323" s="292"/>
      <c r="E323" s="292"/>
      <c r="F323" s="292"/>
      <c r="G323" s="292"/>
      <c r="H323" s="292"/>
      <c r="I323" s="292"/>
      <c r="J323" s="292"/>
      <c r="K323" s="292"/>
      <c r="L323" s="292"/>
      <c r="M323" s="292"/>
      <c r="N323" s="292"/>
      <c r="O323" s="292"/>
      <c r="P323" s="292"/>
      <c r="Q323" s="292"/>
      <c r="R323" s="292"/>
      <c r="S323" s="292"/>
      <c r="T323" s="292"/>
      <c r="U323" s="292"/>
    </row>
    <row r="324">
      <c r="A324" s="292"/>
      <c r="B324" s="292"/>
      <c r="C324" s="292"/>
      <c r="D324" s="292"/>
      <c r="E324" s="292"/>
      <c r="F324" s="292"/>
      <c r="G324" s="292"/>
      <c r="H324" s="292"/>
      <c r="I324" s="292"/>
      <c r="J324" s="292"/>
      <c r="K324" s="292"/>
      <c r="L324" s="292"/>
      <c r="M324" s="292"/>
      <c r="N324" s="292"/>
      <c r="O324" s="292"/>
      <c r="P324" s="292"/>
      <c r="Q324" s="292"/>
      <c r="R324" s="292"/>
      <c r="S324" s="292"/>
      <c r="T324" s="292"/>
      <c r="U324" s="292"/>
    </row>
    <row r="325">
      <c r="A325" s="292"/>
      <c r="B325" s="292"/>
      <c r="C325" s="292"/>
      <c r="D325" s="292"/>
      <c r="E325" s="292"/>
      <c r="F325" s="292"/>
      <c r="G325" s="292"/>
      <c r="H325" s="292"/>
      <c r="I325" s="292"/>
      <c r="J325" s="292"/>
      <c r="K325" s="292"/>
      <c r="L325" s="292"/>
      <c r="M325" s="292"/>
      <c r="N325" s="292"/>
      <c r="O325" s="292"/>
      <c r="P325" s="292"/>
      <c r="Q325" s="292"/>
      <c r="R325" s="292"/>
      <c r="S325" s="292"/>
      <c r="T325" s="292"/>
      <c r="U325" s="292"/>
    </row>
    <row r="326">
      <c r="A326" s="292"/>
      <c r="B326" s="292"/>
      <c r="C326" s="292"/>
      <c r="D326" s="292"/>
      <c r="E326" s="292"/>
      <c r="F326" s="292"/>
      <c r="G326" s="292"/>
      <c r="H326" s="292"/>
      <c r="I326" s="292"/>
      <c r="J326" s="292"/>
      <c r="K326" s="292"/>
      <c r="L326" s="292"/>
      <c r="M326" s="292"/>
      <c r="N326" s="292"/>
      <c r="O326" s="292"/>
      <c r="P326" s="292"/>
      <c r="Q326" s="292"/>
      <c r="R326" s="292"/>
      <c r="S326" s="292"/>
      <c r="T326" s="292"/>
      <c r="U326" s="292"/>
    </row>
    <row r="327">
      <c r="A327" s="292"/>
      <c r="B327" s="292"/>
      <c r="C327" s="292"/>
      <c r="D327" s="292"/>
      <c r="E327" s="292"/>
      <c r="F327" s="292"/>
      <c r="G327" s="292"/>
      <c r="H327" s="292"/>
      <c r="I327" s="292"/>
      <c r="J327" s="292"/>
      <c r="K327" s="292"/>
      <c r="L327" s="292"/>
      <c r="M327" s="292"/>
      <c r="N327" s="292"/>
      <c r="O327" s="292"/>
      <c r="P327" s="292"/>
      <c r="Q327" s="292"/>
      <c r="R327" s="292"/>
      <c r="S327" s="292"/>
      <c r="T327" s="292"/>
      <c r="U327" s="292"/>
    </row>
    <row r="328">
      <c r="A328" s="292"/>
      <c r="B328" s="292"/>
      <c r="C328" s="292"/>
      <c r="D328" s="292"/>
      <c r="E328" s="292"/>
      <c r="F328" s="292"/>
      <c r="G328" s="292"/>
      <c r="H328" s="292"/>
      <c r="I328" s="292"/>
      <c r="J328" s="292"/>
      <c r="K328" s="292"/>
      <c r="L328" s="292"/>
      <c r="M328" s="292"/>
      <c r="N328" s="292"/>
      <c r="O328" s="292"/>
      <c r="P328" s="292"/>
      <c r="Q328" s="292"/>
      <c r="R328" s="292"/>
      <c r="S328" s="292"/>
      <c r="T328" s="292"/>
      <c r="U328" s="292"/>
    </row>
    <row r="329">
      <c r="A329" s="292"/>
      <c r="B329" s="292"/>
      <c r="C329" s="292"/>
      <c r="D329" s="292"/>
      <c r="E329" s="292"/>
      <c r="F329" s="292"/>
      <c r="G329" s="292"/>
      <c r="H329" s="292"/>
      <c r="I329" s="292"/>
      <c r="J329" s="292"/>
      <c r="K329" s="292"/>
      <c r="L329" s="292"/>
      <c r="M329" s="292"/>
      <c r="N329" s="292"/>
      <c r="O329" s="292"/>
      <c r="P329" s="292"/>
      <c r="Q329" s="292"/>
      <c r="R329" s="292"/>
      <c r="S329" s="292"/>
      <c r="T329" s="292"/>
      <c r="U329" s="292"/>
    </row>
    <row r="330">
      <c r="A330" s="292"/>
      <c r="B330" s="292"/>
      <c r="C330" s="292"/>
      <c r="D330" s="292"/>
      <c r="E330" s="292"/>
      <c r="F330" s="292"/>
      <c r="G330" s="292"/>
      <c r="H330" s="292"/>
      <c r="I330" s="292"/>
      <c r="J330" s="292"/>
      <c r="K330" s="292"/>
      <c r="L330" s="292"/>
      <c r="M330" s="292"/>
      <c r="N330" s="292"/>
      <c r="O330" s="292"/>
      <c r="P330" s="292"/>
      <c r="Q330" s="292"/>
      <c r="R330" s="292"/>
      <c r="S330" s="292"/>
      <c r="T330" s="292"/>
      <c r="U330" s="292"/>
    </row>
    <row r="331">
      <c r="A331" s="292"/>
      <c r="B331" s="292"/>
      <c r="C331" s="292"/>
      <c r="D331" s="292"/>
      <c r="E331" s="292"/>
      <c r="F331" s="292"/>
      <c r="G331" s="292"/>
      <c r="H331" s="292"/>
      <c r="I331" s="292"/>
      <c r="J331" s="292"/>
      <c r="K331" s="292"/>
      <c r="L331" s="292"/>
      <c r="M331" s="292"/>
      <c r="N331" s="292"/>
      <c r="O331" s="292"/>
      <c r="P331" s="292"/>
      <c r="Q331" s="292"/>
      <c r="R331" s="292"/>
      <c r="S331" s="292"/>
      <c r="T331" s="292"/>
      <c r="U331" s="292"/>
    </row>
    <row r="332">
      <c r="A332" s="292"/>
      <c r="B332" s="292"/>
      <c r="C332" s="292"/>
      <c r="D332" s="292"/>
      <c r="E332" s="292"/>
      <c r="F332" s="292"/>
      <c r="G332" s="292"/>
      <c r="H332" s="292"/>
      <c r="I332" s="292"/>
      <c r="J332" s="292"/>
      <c r="K332" s="292"/>
      <c r="L332" s="292"/>
      <c r="M332" s="292"/>
      <c r="N332" s="292"/>
      <c r="O332" s="292"/>
      <c r="P332" s="292"/>
      <c r="Q332" s="292"/>
      <c r="R332" s="292"/>
      <c r="S332" s="292"/>
      <c r="T332" s="292"/>
      <c r="U332" s="292"/>
    </row>
    <row r="333">
      <c r="A333" s="292"/>
      <c r="B333" s="292"/>
      <c r="C333" s="292"/>
      <c r="D333" s="292"/>
      <c r="E333" s="292"/>
      <c r="F333" s="292"/>
      <c r="G333" s="292"/>
      <c r="H333" s="292"/>
      <c r="I333" s="292"/>
      <c r="J333" s="292"/>
      <c r="K333" s="292"/>
      <c r="L333" s="292"/>
      <c r="M333" s="292"/>
      <c r="N333" s="292"/>
      <c r="O333" s="292"/>
      <c r="P333" s="292"/>
      <c r="Q333" s="292"/>
      <c r="R333" s="292"/>
      <c r="S333" s="292"/>
      <c r="T333" s="292"/>
      <c r="U333" s="292"/>
    </row>
    <row r="334">
      <c r="A334" s="292"/>
      <c r="B334" s="292"/>
      <c r="C334" s="292"/>
      <c r="D334" s="292"/>
      <c r="E334" s="292"/>
      <c r="F334" s="292"/>
      <c r="G334" s="292"/>
      <c r="H334" s="292"/>
      <c r="I334" s="292"/>
      <c r="J334" s="292"/>
      <c r="K334" s="292"/>
      <c r="L334" s="292"/>
      <c r="M334" s="292"/>
      <c r="N334" s="292"/>
      <c r="O334" s="292"/>
      <c r="P334" s="292"/>
      <c r="Q334" s="292"/>
      <c r="R334" s="292"/>
      <c r="S334" s="292"/>
      <c r="T334" s="292"/>
      <c r="U334" s="292"/>
    </row>
    <row r="335">
      <c r="A335" s="292"/>
      <c r="B335" s="292"/>
      <c r="C335" s="292"/>
      <c r="D335" s="292"/>
      <c r="E335" s="292"/>
      <c r="F335" s="292"/>
      <c r="G335" s="292"/>
      <c r="H335" s="292"/>
      <c r="I335" s="292"/>
      <c r="J335" s="292"/>
      <c r="K335" s="292"/>
      <c r="L335" s="292"/>
      <c r="M335" s="292"/>
      <c r="N335" s="292"/>
      <c r="O335" s="292"/>
      <c r="P335" s="292"/>
      <c r="Q335" s="292"/>
      <c r="R335" s="292"/>
      <c r="S335" s="292"/>
      <c r="T335" s="292"/>
      <c r="U335" s="292"/>
    </row>
    <row r="336">
      <c r="A336" s="292"/>
      <c r="B336" s="292"/>
      <c r="C336" s="292"/>
      <c r="D336" s="292"/>
      <c r="E336" s="292"/>
      <c r="F336" s="292"/>
      <c r="G336" s="292"/>
      <c r="H336" s="292"/>
      <c r="I336" s="292"/>
      <c r="J336" s="292"/>
      <c r="K336" s="292"/>
      <c r="L336" s="292"/>
      <c r="M336" s="292"/>
      <c r="N336" s="292"/>
      <c r="O336" s="292"/>
      <c r="P336" s="292"/>
      <c r="Q336" s="292"/>
      <c r="R336" s="292"/>
      <c r="S336" s="292"/>
      <c r="T336" s="292"/>
      <c r="U336" s="292"/>
    </row>
    <row r="337">
      <c r="A337" s="292"/>
      <c r="B337" s="292"/>
      <c r="C337" s="292"/>
      <c r="D337" s="292"/>
      <c r="E337" s="292"/>
      <c r="F337" s="292"/>
      <c r="G337" s="292"/>
      <c r="H337" s="292"/>
      <c r="I337" s="292"/>
      <c r="J337" s="292"/>
      <c r="K337" s="292"/>
      <c r="L337" s="292"/>
      <c r="M337" s="292"/>
      <c r="N337" s="292"/>
      <c r="O337" s="292"/>
      <c r="P337" s="292"/>
      <c r="Q337" s="292"/>
      <c r="R337" s="292"/>
      <c r="S337" s="292"/>
      <c r="T337" s="292"/>
      <c r="U337" s="292"/>
    </row>
    <row r="338">
      <c r="A338" s="292"/>
      <c r="B338" s="292"/>
      <c r="C338" s="292"/>
      <c r="D338" s="292"/>
      <c r="E338" s="292"/>
      <c r="F338" s="292"/>
      <c r="G338" s="292"/>
      <c r="H338" s="292"/>
      <c r="I338" s="292"/>
      <c r="J338" s="292"/>
      <c r="K338" s="292"/>
      <c r="L338" s="292"/>
      <c r="M338" s="292"/>
      <c r="N338" s="292"/>
      <c r="O338" s="292"/>
      <c r="P338" s="292"/>
      <c r="Q338" s="292"/>
      <c r="R338" s="292"/>
      <c r="S338" s="292"/>
      <c r="T338" s="292"/>
      <c r="U338" s="292"/>
    </row>
    <row r="339">
      <c r="A339" s="292"/>
      <c r="B339" s="292"/>
      <c r="C339" s="292"/>
      <c r="D339" s="292"/>
      <c r="E339" s="292"/>
      <c r="F339" s="292"/>
      <c r="G339" s="292"/>
      <c r="H339" s="292"/>
      <c r="I339" s="292"/>
      <c r="J339" s="292"/>
      <c r="K339" s="292"/>
      <c r="L339" s="292"/>
      <c r="M339" s="292"/>
      <c r="N339" s="292"/>
      <c r="O339" s="292"/>
      <c r="P339" s="292"/>
      <c r="Q339" s="292"/>
      <c r="R339" s="292"/>
      <c r="S339" s="292"/>
      <c r="T339" s="292"/>
      <c r="U339" s="292"/>
    </row>
    <row r="340">
      <c r="A340" s="292"/>
      <c r="B340" s="292"/>
      <c r="C340" s="292"/>
      <c r="D340" s="292"/>
      <c r="E340" s="292"/>
      <c r="F340" s="292"/>
      <c r="G340" s="292"/>
      <c r="H340" s="292"/>
      <c r="I340" s="292"/>
      <c r="J340" s="292"/>
      <c r="K340" s="292"/>
      <c r="L340" s="292"/>
      <c r="M340" s="292"/>
      <c r="N340" s="292"/>
      <c r="O340" s="292"/>
      <c r="P340" s="292"/>
      <c r="Q340" s="292"/>
      <c r="R340" s="292"/>
      <c r="S340" s="292"/>
      <c r="T340" s="292"/>
      <c r="U340" s="292"/>
    </row>
    <row r="341">
      <c r="A341" s="292"/>
      <c r="B341" s="292"/>
      <c r="C341" s="292"/>
      <c r="D341" s="292"/>
      <c r="E341" s="292"/>
      <c r="F341" s="292"/>
      <c r="G341" s="292"/>
      <c r="H341" s="292"/>
      <c r="I341" s="292"/>
      <c r="J341" s="292"/>
      <c r="K341" s="292"/>
      <c r="L341" s="292"/>
      <c r="M341" s="292"/>
      <c r="N341" s="292"/>
      <c r="O341" s="292"/>
      <c r="P341" s="292"/>
      <c r="Q341" s="292"/>
      <c r="R341" s="292"/>
      <c r="S341" s="292"/>
      <c r="T341" s="292"/>
      <c r="U341" s="292"/>
    </row>
    <row r="342">
      <c r="A342" s="292"/>
      <c r="B342" s="292"/>
      <c r="C342" s="292"/>
      <c r="D342" s="292"/>
      <c r="E342" s="292"/>
      <c r="F342" s="292"/>
      <c r="G342" s="292"/>
      <c r="H342" s="292"/>
      <c r="I342" s="292"/>
      <c r="J342" s="292"/>
      <c r="K342" s="292"/>
      <c r="L342" s="292"/>
      <c r="M342" s="292"/>
      <c r="N342" s="292"/>
      <c r="O342" s="292"/>
      <c r="P342" s="292"/>
      <c r="Q342" s="292"/>
      <c r="R342" s="292"/>
      <c r="S342" s="292"/>
      <c r="T342" s="292"/>
      <c r="U342" s="292"/>
    </row>
    <row r="343">
      <c r="A343" s="292"/>
      <c r="B343" s="292"/>
      <c r="C343" s="292"/>
      <c r="D343" s="292"/>
      <c r="E343" s="292"/>
      <c r="F343" s="292"/>
      <c r="G343" s="292"/>
      <c r="H343" s="292"/>
      <c r="I343" s="292"/>
      <c r="J343" s="292"/>
      <c r="K343" s="292"/>
      <c r="L343" s="292"/>
      <c r="M343" s="292"/>
      <c r="N343" s="292"/>
      <c r="O343" s="292"/>
      <c r="P343" s="292"/>
      <c r="Q343" s="292"/>
      <c r="R343" s="292"/>
      <c r="S343" s="292"/>
      <c r="T343" s="292"/>
      <c r="U343" s="292"/>
    </row>
    <row r="344">
      <c r="A344" s="292"/>
      <c r="B344" s="292"/>
      <c r="C344" s="292"/>
      <c r="D344" s="292"/>
      <c r="E344" s="292"/>
      <c r="F344" s="292"/>
      <c r="G344" s="292"/>
      <c r="H344" s="292"/>
      <c r="I344" s="292"/>
      <c r="J344" s="292"/>
      <c r="K344" s="292"/>
      <c r="L344" s="292"/>
      <c r="M344" s="292"/>
      <c r="N344" s="292"/>
      <c r="O344" s="292"/>
      <c r="P344" s="292"/>
      <c r="Q344" s="292"/>
      <c r="R344" s="292"/>
      <c r="S344" s="292"/>
      <c r="T344" s="292"/>
      <c r="U344" s="292"/>
    </row>
    <row r="345">
      <c r="A345" s="292"/>
      <c r="B345" s="292"/>
      <c r="C345" s="292"/>
      <c r="D345" s="292"/>
      <c r="E345" s="292"/>
      <c r="F345" s="292"/>
      <c r="G345" s="292"/>
      <c r="H345" s="292"/>
      <c r="I345" s="292"/>
      <c r="J345" s="292"/>
      <c r="K345" s="292"/>
      <c r="L345" s="292"/>
      <c r="M345" s="292"/>
      <c r="N345" s="292"/>
      <c r="O345" s="292"/>
      <c r="P345" s="292"/>
      <c r="Q345" s="292"/>
      <c r="R345" s="292"/>
      <c r="S345" s="292"/>
      <c r="T345" s="292"/>
      <c r="U345" s="292"/>
    </row>
    <row r="346">
      <c r="A346" s="292"/>
      <c r="B346" s="292"/>
      <c r="C346" s="292"/>
      <c r="D346" s="292"/>
      <c r="E346" s="292"/>
      <c r="F346" s="292"/>
      <c r="G346" s="292"/>
      <c r="H346" s="292"/>
      <c r="I346" s="292"/>
      <c r="J346" s="292"/>
      <c r="K346" s="292"/>
      <c r="L346" s="292"/>
      <c r="M346" s="292"/>
      <c r="N346" s="292"/>
      <c r="O346" s="292"/>
      <c r="P346" s="292"/>
      <c r="Q346" s="292"/>
      <c r="R346" s="292"/>
      <c r="S346" s="292"/>
      <c r="T346" s="292"/>
      <c r="U346" s="292"/>
    </row>
    <row r="347">
      <c r="A347" s="292"/>
      <c r="B347" s="292"/>
      <c r="C347" s="292"/>
      <c r="D347" s="292"/>
      <c r="E347" s="292"/>
      <c r="F347" s="292"/>
      <c r="G347" s="292"/>
      <c r="H347" s="292"/>
      <c r="I347" s="292"/>
      <c r="J347" s="292"/>
      <c r="K347" s="292"/>
      <c r="L347" s="292"/>
      <c r="M347" s="292"/>
      <c r="N347" s="292"/>
      <c r="O347" s="292"/>
      <c r="P347" s="292"/>
      <c r="Q347" s="292"/>
      <c r="R347" s="292"/>
      <c r="S347" s="292"/>
      <c r="T347" s="292"/>
      <c r="U347" s="292"/>
    </row>
    <row r="348">
      <c r="A348" s="292"/>
      <c r="B348" s="292"/>
      <c r="C348" s="292"/>
      <c r="D348" s="292"/>
      <c r="E348" s="292"/>
      <c r="F348" s="292"/>
      <c r="G348" s="292"/>
      <c r="H348" s="292"/>
      <c r="I348" s="292"/>
      <c r="J348" s="292"/>
      <c r="K348" s="292"/>
      <c r="L348" s="292"/>
      <c r="M348" s="292"/>
      <c r="N348" s="292"/>
      <c r="O348" s="292"/>
      <c r="P348" s="292"/>
      <c r="Q348" s="292"/>
      <c r="R348" s="292"/>
      <c r="S348" s="292"/>
      <c r="T348" s="292"/>
      <c r="U348" s="292"/>
    </row>
    <row r="349">
      <c r="A349" s="292"/>
      <c r="B349" s="292"/>
      <c r="C349" s="292"/>
      <c r="D349" s="292"/>
      <c r="E349" s="292"/>
      <c r="F349" s="292"/>
      <c r="G349" s="292"/>
      <c r="H349" s="292"/>
      <c r="I349" s="292"/>
      <c r="J349" s="292"/>
      <c r="K349" s="292"/>
      <c r="L349" s="292"/>
      <c r="M349" s="292"/>
      <c r="N349" s="292"/>
      <c r="O349" s="292"/>
      <c r="P349" s="292"/>
      <c r="Q349" s="292"/>
      <c r="R349" s="292"/>
      <c r="S349" s="292"/>
      <c r="T349" s="292"/>
      <c r="U349" s="292"/>
    </row>
    <row r="350">
      <c r="A350" s="292"/>
      <c r="B350" s="292"/>
      <c r="C350" s="292"/>
      <c r="D350" s="292"/>
      <c r="E350" s="292"/>
      <c r="F350" s="292"/>
      <c r="G350" s="292"/>
      <c r="H350" s="292"/>
      <c r="I350" s="292"/>
      <c r="J350" s="292"/>
      <c r="K350" s="292"/>
      <c r="L350" s="292"/>
      <c r="M350" s="292"/>
      <c r="N350" s="292"/>
      <c r="O350" s="292"/>
      <c r="P350" s="292"/>
      <c r="Q350" s="292"/>
      <c r="R350" s="292"/>
      <c r="S350" s="292"/>
      <c r="T350" s="292"/>
      <c r="U350" s="292"/>
    </row>
    <row r="351">
      <c r="A351" s="292"/>
      <c r="B351" s="292"/>
      <c r="C351" s="292"/>
      <c r="D351" s="292"/>
      <c r="E351" s="292"/>
      <c r="F351" s="292"/>
      <c r="G351" s="292"/>
      <c r="H351" s="292"/>
      <c r="I351" s="292"/>
      <c r="J351" s="292"/>
      <c r="K351" s="292"/>
      <c r="L351" s="292"/>
      <c r="M351" s="292"/>
      <c r="N351" s="292"/>
      <c r="O351" s="292"/>
      <c r="P351" s="292"/>
      <c r="Q351" s="292"/>
      <c r="R351" s="292"/>
      <c r="S351" s="292"/>
      <c r="T351" s="292"/>
      <c r="U351" s="292"/>
    </row>
    <row r="352">
      <c r="A352" s="292"/>
      <c r="B352" s="292"/>
      <c r="C352" s="292"/>
      <c r="D352" s="292"/>
      <c r="E352" s="292"/>
      <c r="F352" s="292"/>
      <c r="G352" s="292"/>
      <c r="H352" s="292"/>
      <c r="I352" s="292"/>
      <c r="J352" s="292"/>
      <c r="K352" s="292"/>
      <c r="L352" s="292"/>
      <c r="M352" s="292"/>
      <c r="N352" s="292"/>
      <c r="O352" s="292"/>
      <c r="P352" s="292"/>
      <c r="Q352" s="292"/>
      <c r="R352" s="292"/>
      <c r="S352" s="292"/>
      <c r="T352" s="292"/>
      <c r="U352" s="292"/>
    </row>
    <row r="353">
      <c r="A353" s="292"/>
      <c r="B353" s="292"/>
      <c r="C353" s="292"/>
      <c r="D353" s="292"/>
      <c r="E353" s="292"/>
      <c r="F353" s="292"/>
      <c r="G353" s="292"/>
      <c r="H353" s="292"/>
      <c r="I353" s="292"/>
      <c r="J353" s="292"/>
      <c r="K353" s="292"/>
      <c r="L353" s="292"/>
      <c r="M353" s="292"/>
      <c r="N353" s="292"/>
      <c r="O353" s="292"/>
      <c r="P353" s="292"/>
      <c r="Q353" s="292"/>
      <c r="R353" s="292"/>
      <c r="S353" s="292"/>
      <c r="T353" s="292"/>
      <c r="U353" s="292"/>
    </row>
    <row r="354">
      <c r="A354" s="292"/>
      <c r="B354" s="292"/>
      <c r="C354" s="292"/>
      <c r="D354" s="292"/>
      <c r="E354" s="292"/>
      <c r="F354" s="292"/>
      <c r="G354" s="292"/>
      <c r="H354" s="292"/>
      <c r="I354" s="292"/>
      <c r="J354" s="292"/>
      <c r="K354" s="292"/>
      <c r="L354" s="292"/>
      <c r="M354" s="292"/>
      <c r="N354" s="292"/>
      <c r="O354" s="292"/>
      <c r="P354" s="292"/>
      <c r="Q354" s="292"/>
      <c r="R354" s="292"/>
      <c r="S354" s="292"/>
      <c r="T354" s="292"/>
      <c r="U354" s="292"/>
    </row>
    <row r="355">
      <c r="A355" s="292"/>
      <c r="B355" s="292"/>
      <c r="C355" s="292"/>
      <c r="D355" s="292"/>
      <c r="E355" s="292"/>
      <c r="F355" s="292"/>
      <c r="G355" s="292"/>
      <c r="H355" s="292"/>
      <c r="I355" s="292"/>
      <c r="J355" s="292"/>
      <c r="K355" s="292"/>
      <c r="L355" s="292"/>
      <c r="M355" s="292"/>
      <c r="N355" s="292"/>
      <c r="O355" s="292"/>
      <c r="P355" s="292"/>
      <c r="Q355" s="292"/>
      <c r="R355" s="292"/>
      <c r="S355" s="292"/>
      <c r="T355" s="292"/>
      <c r="U355" s="292"/>
    </row>
    <row r="356">
      <c r="A356" s="292"/>
      <c r="B356" s="292"/>
      <c r="C356" s="292"/>
      <c r="D356" s="292"/>
      <c r="E356" s="292"/>
      <c r="F356" s="292"/>
      <c r="G356" s="292"/>
      <c r="H356" s="292"/>
      <c r="I356" s="292"/>
      <c r="J356" s="292"/>
      <c r="K356" s="292"/>
      <c r="L356" s="292"/>
      <c r="M356" s="292"/>
      <c r="N356" s="292"/>
      <c r="O356" s="292"/>
      <c r="P356" s="292"/>
      <c r="Q356" s="292"/>
      <c r="R356" s="292"/>
      <c r="S356" s="292"/>
      <c r="T356" s="292"/>
      <c r="U356" s="292"/>
    </row>
    <row r="357">
      <c r="A357" s="292"/>
      <c r="B357" s="292"/>
      <c r="C357" s="292"/>
      <c r="D357" s="292"/>
      <c r="E357" s="292"/>
      <c r="F357" s="292"/>
      <c r="G357" s="292"/>
      <c r="H357" s="292"/>
      <c r="I357" s="292"/>
      <c r="J357" s="292"/>
      <c r="K357" s="292"/>
      <c r="L357" s="292"/>
      <c r="M357" s="292"/>
      <c r="N357" s="292"/>
      <c r="O357" s="292"/>
      <c r="P357" s="292"/>
      <c r="Q357" s="292"/>
      <c r="R357" s="292"/>
      <c r="S357" s="292"/>
      <c r="T357" s="292"/>
      <c r="U357" s="292"/>
    </row>
    <row r="358">
      <c r="A358" s="292"/>
      <c r="B358" s="292"/>
      <c r="C358" s="292"/>
      <c r="D358" s="292"/>
      <c r="E358" s="292"/>
      <c r="F358" s="292"/>
      <c r="G358" s="292"/>
      <c r="H358" s="292"/>
      <c r="I358" s="292"/>
      <c r="J358" s="292"/>
      <c r="K358" s="292"/>
      <c r="L358" s="292"/>
      <c r="M358" s="292"/>
      <c r="N358" s="292"/>
      <c r="O358" s="292"/>
      <c r="P358" s="292"/>
      <c r="Q358" s="292"/>
      <c r="R358" s="292"/>
      <c r="S358" s="292"/>
      <c r="T358" s="292"/>
      <c r="U358" s="292"/>
    </row>
    <row r="359">
      <c r="A359" s="292"/>
      <c r="B359" s="292"/>
      <c r="C359" s="292"/>
      <c r="D359" s="292"/>
      <c r="E359" s="292"/>
      <c r="F359" s="292"/>
      <c r="G359" s="292"/>
      <c r="H359" s="292"/>
      <c r="I359" s="292"/>
      <c r="J359" s="292"/>
      <c r="K359" s="292"/>
      <c r="L359" s="292"/>
      <c r="M359" s="292"/>
      <c r="N359" s="292"/>
      <c r="O359" s="292"/>
      <c r="P359" s="292"/>
      <c r="Q359" s="292"/>
      <c r="R359" s="292"/>
      <c r="S359" s="292"/>
      <c r="T359" s="292"/>
      <c r="U359" s="292"/>
    </row>
    <row r="360">
      <c r="A360" s="292"/>
      <c r="B360" s="292"/>
      <c r="C360" s="292"/>
      <c r="D360" s="292"/>
      <c r="E360" s="292"/>
      <c r="F360" s="292"/>
      <c r="G360" s="292"/>
      <c r="H360" s="292"/>
      <c r="I360" s="292"/>
      <c r="J360" s="292"/>
      <c r="K360" s="292"/>
      <c r="L360" s="292"/>
      <c r="M360" s="292"/>
      <c r="N360" s="292"/>
      <c r="O360" s="292"/>
      <c r="P360" s="292"/>
      <c r="Q360" s="292"/>
      <c r="R360" s="292"/>
      <c r="S360" s="292"/>
      <c r="T360" s="292"/>
      <c r="U360" s="292"/>
    </row>
    <row r="361">
      <c r="A361" s="292"/>
      <c r="B361" s="292"/>
      <c r="C361" s="292"/>
      <c r="D361" s="292"/>
      <c r="E361" s="292"/>
      <c r="F361" s="292"/>
      <c r="G361" s="292"/>
      <c r="H361" s="292"/>
      <c r="I361" s="292"/>
      <c r="J361" s="292"/>
      <c r="K361" s="292"/>
      <c r="L361" s="292"/>
      <c r="M361" s="292"/>
      <c r="N361" s="292"/>
      <c r="O361" s="292"/>
      <c r="P361" s="292"/>
      <c r="Q361" s="292"/>
      <c r="R361" s="292"/>
      <c r="S361" s="292"/>
      <c r="T361" s="292"/>
      <c r="U361" s="292"/>
    </row>
    <row r="362">
      <c r="A362" s="292"/>
      <c r="B362" s="292"/>
      <c r="C362" s="292"/>
      <c r="D362" s="292"/>
      <c r="E362" s="292"/>
      <c r="F362" s="292"/>
      <c r="G362" s="292"/>
      <c r="H362" s="292"/>
      <c r="I362" s="292"/>
      <c r="J362" s="292"/>
      <c r="K362" s="292"/>
      <c r="L362" s="292"/>
      <c r="M362" s="292"/>
      <c r="N362" s="292"/>
      <c r="O362" s="292"/>
      <c r="P362" s="292"/>
      <c r="Q362" s="292"/>
      <c r="R362" s="292"/>
      <c r="S362" s="292"/>
      <c r="T362" s="292"/>
      <c r="U362" s="292"/>
    </row>
    <row r="363">
      <c r="A363" s="292"/>
      <c r="B363" s="292"/>
      <c r="C363" s="292"/>
      <c r="D363" s="292"/>
      <c r="E363" s="292"/>
      <c r="F363" s="292"/>
      <c r="G363" s="292"/>
      <c r="H363" s="292"/>
      <c r="I363" s="292"/>
      <c r="J363" s="292"/>
      <c r="K363" s="292"/>
      <c r="L363" s="292"/>
      <c r="M363" s="292"/>
      <c r="N363" s="292"/>
      <c r="O363" s="292"/>
      <c r="P363" s="292"/>
      <c r="Q363" s="292"/>
      <c r="R363" s="292"/>
      <c r="S363" s="292"/>
      <c r="T363" s="292"/>
      <c r="U363" s="292"/>
    </row>
    <row r="364">
      <c r="A364" s="292"/>
      <c r="B364" s="292"/>
      <c r="C364" s="292"/>
      <c r="D364" s="292"/>
      <c r="E364" s="292"/>
      <c r="F364" s="292"/>
      <c r="G364" s="292"/>
      <c r="H364" s="292"/>
      <c r="I364" s="292"/>
      <c r="J364" s="292"/>
      <c r="K364" s="292"/>
      <c r="L364" s="292"/>
      <c r="M364" s="292"/>
      <c r="N364" s="292"/>
      <c r="O364" s="292"/>
      <c r="P364" s="292"/>
      <c r="Q364" s="292"/>
      <c r="R364" s="292"/>
      <c r="S364" s="292"/>
      <c r="T364" s="292"/>
      <c r="U364" s="292"/>
    </row>
    <row r="365">
      <c r="A365" s="292"/>
      <c r="B365" s="292"/>
      <c r="C365" s="292"/>
      <c r="D365" s="292"/>
      <c r="E365" s="292"/>
      <c r="F365" s="292"/>
      <c r="G365" s="292"/>
      <c r="H365" s="292"/>
      <c r="I365" s="292"/>
      <c r="J365" s="292"/>
      <c r="K365" s="292"/>
      <c r="L365" s="292"/>
      <c r="M365" s="292"/>
      <c r="N365" s="292"/>
      <c r="O365" s="292"/>
      <c r="P365" s="292"/>
      <c r="Q365" s="292"/>
      <c r="R365" s="292"/>
      <c r="S365" s="292"/>
      <c r="T365" s="292"/>
      <c r="U365" s="292"/>
    </row>
    <row r="366">
      <c r="A366" s="292"/>
      <c r="B366" s="292"/>
      <c r="C366" s="292"/>
      <c r="D366" s="292"/>
      <c r="E366" s="292"/>
      <c r="F366" s="292"/>
      <c r="G366" s="292"/>
      <c r="H366" s="292"/>
      <c r="I366" s="292"/>
      <c r="J366" s="292"/>
      <c r="K366" s="292"/>
      <c r="L366" s="292"/>
      <c r="M366" s="292"/>
      <c r="N366" s="292"/>
      <c r="O366" s="292"/>
      <c r="P366" s="292"/>
      <c r="Q366" s="292"/>
      <c r="R366" s="292"/>
      <c r="S366" s="292"/>
      <c r="T366" s="292"/>
      <c r="U366" s="292"/>
    </row>
    <row r="367">
      <c r="A367" s="292"/>
      <c r="B367" s="292"/>
      <c r="C367" s="292"/>
      <c r="D367" s="292"/>
      <c r="E367" s="292"/>
      <c r="F367" s="292"/>
      <c r="G367" s="292"/>
      <c r="H367" s="292"/>
      <c r="I367" s="292"/>
      <c r="J367" s="292"/>
      <c r="K367" s="292"/>
      <c r="L367" s="292"/>
      <c r="M367" s="292"/>
      <c r="N367" s="292"/>
      <c r="O367" s="292"/>
      <c r="P367" s="292"/>
      <c r="Q367" s="292"/>
      <c r="R367" s="292"/>
      <c r="S367" s="292"/>
      <c r="T367" s="292"/>
      <c r="U367" s="292"/>
    </row>
    <row r="368">
      <c r="A368" s="292"/>
      <c r="B368" s="292"/>
      <c r="C368" s="292"/>
      <c r="D368" s="292"/>
      <c r="E368" s="292"/>
      <c r="F368" s="292"/>
      <c r="G368" s="292"/>
      <c r="H368" s="292"/>
      <c r="I368" s="292"/>
      <c r="J368" s="292"/>
      <c r="K368" s="292"/>
      <c r="L368" s="292"/>
      <c r="M368" s="292"/>
      <c r="N368" s="292"/>
      <c r="O368" s="292"/>
      <c r="P368" s="292"/>
      <c r="Q368" s="292"/>
      <c r="R368" s="292"/>
      <c r="S368" s="292"/>
      <c r="T368" s="292"/>
      <c r="U368" s="292"/>
    </row>
    <row r="369">
      <c r="A369" s="292"/>
      <c r="B369" s="292"/>
      <c r="C369" s="292"/>
      <c r="D369" s="292"/>
      <c r="E369" s="292"/>
      <c r="F369" s="292"/>
      <c r="G369" s="292"/>
      <c r="H369" s="292"/>
      <c r="I369" s="292"/>
      <c r="J369" s="292"/>
      <c r="K369" s="292"/>
      <c r="L369" s="292"/>
      <c r="M369" s="292"/>
      <c r="N369" s="292"/>
      <c r="O369" s="292"/>
      <c r="P369" s="292"/>
      <c r="Q369" s="292"/>
      <c r="R369" s="292"/>
      <c r="S369" s="292"/>
      <c r="T369" s="292"/>
      <c r="U369" s="292"/>
    </row>
    <row r="370">
      <c r="A370" s="292"/>
      <c r="B370" s="292"/>
      <c r="C370" s="292"/>
      <c r="D370" s="292"/>
      <c r="E370" s="292"/>
      <c r="F370" s="292"/>
      <c r="G370" s="292"/>
      <c r="H370" s="292"/>
      <c r="I370" s="292"/>
      <c r="J370" s="292"/>
      <c r="K370" s="292"/>
      <c r="L370" s="292"/>
      <c r="M370" s="292"/>
      <c r="N370" s="292"/>
      <c r="O370" s="292"/>
      <c r="P370" s="292"/>
      <c r="Q370" s="292"/>
      <c r="R370" s="292"/>
      <c r="S370" s="292"/>
      <c r="T370" s="292"/>
      <c r="U370" s="292"/>
    </row>
    <row r="371">
      <c r="A371" s="292"/>
      <c r="B371" s="292"/>
      <c r="C371" s="292"/>
      <c r="D371" s="292"/>
      <c r="E371" s="292"/>
      <c r="F371" s="292"/>
      <c r="G371" s="292"/>
      <c r="H371" s="292"/>
      <c r="I371" s="292"/>
      <c r="J371" s="292"/>
      <c r="K371" s="292"/>
      <c r="L371" s="292"/>
      <c r="M371" s="292"/>
      <c r="N371" s="292"/>
      <c r="O371" s="292"/>
      <c r="P371" s="292"/>
      <c r="Q371" s="292"/>
      <c r="R371" s="292"/>
      <c r="S371" s="292"/>
      <c r="T371" s="292"/>
      <c r="U371" s="292"/>
    </row>
    <row r="372">
      <c r="A372" s="292"/>
      <c r="B372" s="292"/>
      <c r="C372" s="292"/>
      <c r="D372" s="292"/>
      <c r="E372" s="292"/>
      <c r="F372" s="292"/>
      <c r="G372" s="292"/>
      <c r="H372" s="292"/>
      <c r="I372" s="292"/>
      <c r="J372" s="292"/>
      <c r="K372" s="292"/>
      <c r="L372" s="292"/>
      <c r="M372" s="292"/>
      <c r="N372" s="292"/>
      <c r="O372" s="292"/>
      <c r="P372" s="292"/>
      <c r="Q372" s="292"/>
      <c r="R372" s="292"/>
      <c r="S372" s="292"/>
      <c r="T372" s="292"/>
      <c r="U372" s="292"/>
    </row>
    <row r="373">
      <c r="A373" s="292"/>
      <c r="B373" s="292"/>
      <c r="C373" s="292"/>
      <c r="D373" s="292"/>
      <c r="E373" s="292"/>
      <c r="F373" s="292"/>
      <c r="G373" s="292"/>
      <c r="H373" s="292"/>
      <c r="I373" s="292"/>
      <c r="J373" s="292"/>
      <c r="K373" s="292"/>
      <c r="L373" s="292"/>
      <c r="M373" s="292"/>
      <c r="N373" s="292"/>
      <c r="O373" s="292"/>
      <c r="P373" s="292"/>
      <c r="Q373" s="292"/>
      <c r="R373" s="292"/>
      <c r="S373" s="292"/>
      <c r="T373" s="292"/>
      <c r="U373" s="292"/>
    </row>
    <row r="374">
      <c r="A374" s="292"/>
      <c r="B374" s="292"/>
      <c r="C374" s="292"/>
      <c r="D374" s="292"/>
      <c r="E374" s="292"/>
      <c r="F374" s="292"/>
      <c r="G374" s="292"/>
      <c r="H374" s="292"/>
      <c r="I374" s="292"/>
      <c r="J374" s="292"/>
      <c r="K374" s="292"/>
      <c r="L374" s="292"/>
      <c r="M374" s="292"/>
      <c r="N374" s="292"/>
      <c r="O374" s="292"/>
      <c r="P374" s="292"/>
      <c r="Q374" s="292"/>
      <c r="R374" s="292"/>
      <c r="S374" s="292"/>
      <c r="T374" s="292"/>
      <c r="U374" s="292"/>
    </row>
    <row r="375">
      <c r="A375" s="292"/>
      <c r="B375" s="292"/>
      <c r="C375" s="292"/>
      <c r="D375" s="292"/>
      <c r="E375" s="292"/>
      <c r="F375" s="292"/>
      <c r="G375" s="292"/>
      <c r="H375" s="292"/>
      <c r="I375" s="292"/>
      <c r="J375" s="292"/>
      <c r="K375" s="292"/>
      <c r="L375" s="292"/>
      <c r="M375" s="292"/>
      <c r="N375" s="292"/>
      <c r="O375" s="292"/>
      <c r="P375" s="292"/>
      <c r="Q375" s="292"/>
      <c r="R375" s="292"/>
      <c r="S375" s="292"/>
      <c r="T375" s="292"/>
      <c r="U375" s="292"/>
    </row>
    <row r="376">
      <c r="A376" s="292"/>
      <c r="B376" s="292"/>
      <c r="C376" s="292"/>
      <c r="D376" s="292"/>
      <c r="E376" s="292"/>
      <c r="F376" s="292"/>
      <c r="G376" s="292"/>
      <c r="H376" s="292"/>
      <c r="I376" s="292"/>
      <c r="J376" s="292"/>
      <c r="K376" s="292"/>
      <c r="L376" s="292"/>
      <c r="M376" s="292"/>
      <c r="N376" s="292"/>
      <c r="O376" s="292"/>
      <c r="P376" s="292"/>
      <c r="Q376" s="292"/>
      <c r="R376" s="292"/>
      <c r="S376" s="292"/>
      <c r="T376" s="292"/>
      <c r="U376" s="292"/>
    </row>
    <row r="377">
      <c r="A377" s="292"/>
      <c r="B377" s="292"/>
      <c r="C377" s="292"/>
      <c r="D377" s="292"/>
      <c r="E377" s="292"/>
      <c r="F377" s="292"/>
      <c r="G377" s="292"/>
      <c r="H377" s="292"/>
      <c r="I377" s="292"/>
      <c r="J377" s="292"/>
      <c r="K377" s="292"/>
      <c r="L377" s="292"/>
      <c r="M377" s="292"/>
      <c r="N377" s="292"/>
      <c r="O377" s="292"/>
      <c r="P377" s="292"/>
      <c r="Q377" s="292"/>
      <c r="R377" s="292"/>
      <c r="S377" s="292"/>
      <c r="T377" s="292"/>
      <c r="U377" s="292"/>
    </row>
    <row r="378">
      <c r="A378" s="292"/>
      <c r="B378" s="292"/>
      <c r="C378" s="292"/>
      <c r="D378" s="292"/>
      <c r="E378" s="292"/>
      <c r="F378" s="292"/>
      <c r="G378" s="292"/>
      <c r="H378" s="292"/>
      <c r="I378" s="292"/>
      <c r="J378" s="292"/>
      <c r="K378" s="292"/>
      <c r="L378" s="292"/>
      <c r="M378" s="292"/>
      <c r="N378" s="292"/>
      <c r="O378" s="292"/>
      <c r="P378" s="292"/>
      <c r="Q378" s="292"/>
      <c r="R378" s="292"/>
      <c r="S378" s="292"/>
      <c r="T378" s="292"/>
      <c r="U378" s="292"/>
    </row>
    <row r="379">
      <c r="A379" s="292"/>
      <c r="B379" s="292"/>
      <c r="C379" s="292"/>
      <c r="D379" s="292"/>
      <c r="E379" s="292"/>
      <c r="F379" s="292"/>
      <c r="G379" s="292"/>
      <c r="H379" s="292"/>
      <c r="I379" s="292"/>
      <c r="J379" s="292"/>
      <c r="K379" s="292"/>
      <c r="L379" s="292"/>
      <c r="M379" s="292"/>
      <c r="N379" s="292"/>
      <c r="O379" s="292"/>
      <c r="P379" s="292"/>
      <c r="Q379" s="292"/>
      <c r="R379" s="292"/>
      <c r="S379" s="292"/>
      <c r="T379" s="292"/>
      <c r="U379" s="292"/>
    </row>
    <row r="380">
      <c r="A380" s="292"/>
      <c r="B380" s="292"/>
      <c r="C380" s="292"/>
      <c r="D380" s="292"/>
      <c r="E380" s="292"/>
      <c r="F380" s="292"/>
      <c r="G380" s="292"/>
      <c r="H380" s="292"/>
      <c r="I380" s="292"/>
      <c r="J380" s="292"/>
      <c r="K380" s="292"/>
      <c r="L380" s="292"/>
      <c r="M380" s="292"/>
      <c r="N380" s="292"/>
      <c r="O380" s="292"/>
      <c r="P380" s="292"/>
      <c r="Q380" s="292"/>
      <c r="R380" s="292"/>
      <c r="S380" s="292"/>
      <c r="T380" s="292"/>
      <c r="U380" s="292"/>
    </row>
    <row r="381">
      <c r="A381" s="292"/>
      <c r="B381" s="292"/>
      <c r="C381" s="292"/>
      <c r="D381" s="292"/>
      <c r="E381" s="292"/>
      <c r="F381" s="292"/>
      <c r="G381" s="292"/>
      <c r="H381" s="292"/>
      <c r="I381" s="292"/>
      <c r="J381" s="292"/>
      <c r="K381" s="292"/>
      <c r="L381" s="292"/>
      <c r="M381" s="292"/>
      <c r="N381" s="292"/>
      <c r="O381" s="292"/>
      <c r="P381" s="292"/>
      <c r="Q381" s="292"/>
      <c r="R381" s="292"/>
      <c r="S381" s="292"/>
      <c r="T381" s="292"/>
      <c r="U381" s="292"/>
    </row>
    <row r="382">
      <c r="A382" s="292"/>
      <c r="B382" s="292"/>
      <c r="C382" s="292"/>
      <c r="D382" s="292"/>
      <c r="E382" s="292"/>
      <c r="F382" s="292"/>
      <c r="G382" s="292"/>
      <c r="H382" s="292"/>
      <c r="I382" s="292"/>
      <c r="J382" s="292"/>
      <c r="K382" s="292"/>
      <c r="L382" s="292"/>
      <c r="M382" s="292"/>
      <c r="N382" s="292"/>
      <c r="O382" s="292"/>
      <c r="P382" s="292"/>
      <c r="Q382" s="292"/>
      <c r="R382" s="292"/>
      <c r="S382" s="292"/>
      <c r="T382" s="292"/>
      <c r="U382" s="292"/>
    </row>
    <row r="383">
      <c r="A383" s="292"/>
      <c r="B383" s="292"/>
      <c r="C383" s="292"/>
      <c r="D383" s="292"/>
      <c r="E383" s="292"/>
      <c r="F383" s="292"/>
      <c r="G383" s="292"/>
      <c r="H383" s="292"/>
      <c r="I383" s="292"/>
      <c r="J383" s="292"/>
      <c r="K383" s="292"/>
      <c r="L383" s="292"/>
      <c r="M383" s="292"/>
      <c r="N383" s="292"/>
      <c r="O383" s="292"/>
      <c r="P383" s="292"/>
      <c r="Q383" s="292"/>
      <c r="R383" s="292"/>
      <c r="S383" s="292"/>
      <c r="T383" s="292"/>
      <c r="U383" s="292"/>
    </row>
    <row r="384">
      <c r="A384" s="292"/>
      <c r="B384" s="292"/>
      <c r="C384" s="292"/>
      <c r="D384" s="292"/>
      <c r="E384" s="292"/>
      <c r="F384" s="292"/>
      <c r="G384" s="292"/>
      <c r="H384" s="292"/>
      <c r="I384" s="292"/>
      <c r="J384" s="292"/>
      <c r="K384" s="292"/>
      <c r="L384" s="292"/>
      <c r="M384" s="292"/>
      <c r="N384" s="292"/>
      <c r="O384" s="292"/>
      <c r="P384" s="292"/>
      <c r="Q384" s="292"/>
      <c r="R384" s="292"/>
      <c r="S384" s="292"/>
      <c r="T384" s="292"/>
      <c r="U384" s="292"/>
    </row>
    <row r="385">
      <c r="A385" s="292"/>
      <c r="B385" s="292"/>
      <c r="C385" s="292"/>
      <c r="D385" s="292"/>
      <c r="E385" s="292"/>
      <c r="F385" s="292"/>
      <c r="G385" s="292"/>
      <c r="H385" s="292"/>
      <c r="I385" s="292"/>
      <c r="J385" s="292"/>
      <c r="K385" s="292"/>
      <c r="L385" s="292"/>
      <c r="M385" s="292"/>
      <c r="N385" s="292"/>
      <c r="O385" s="292"/>
      <c r="P385" s="292"/>
      <c r="Q385" s="292"/>
      <c r="R385" s="292"/>
      <c r="S385" s="292"/>
      <c r="T385" s="292"/>
      <c r="U385" s="292"/>
    </row>
    <row r="386">
      <c r="A386" s="292"/>
      <c r="B386" s="292"/>
      <c r="C386" s="292"/>
      <c r="D386" s="292"/>
      <c r="E386" s="292"/>
      <c r="F386" s="292"/>
      <c r="G386" s="292"/>
      <c r="H386" s="292"/>
      <c r="I386" s="292"/>
      <c r="J386" s="292"/>
      <c r="K386" s="292"/>
      <c r="L386" s="292"/>
      <c r="M386" s="292"/>
      <c r="N386" s="292"/>
      <c r="O386" s="292"/>
      <c r="P386" s="292"/>
      <c r="Q386" s="292"/>
      <c r="R386" s="292"/>
      <c r="S386" s="292"/>
      <c r="T386" s="292"/>
      <c r="U386" s="292"/>
    </row>
    <row r="387">
      <c r="A387" s="292"/>
      <c r="B387" s="292"/>
      <c r="C387" s="292"/>
      <c r="D387" s="292"/>
      <c r="E387" s="292"/>
      <c r="F387" s="292"/>
      <c r="G387" s="292"/>
      <c r="H387" s="292"/>
      <c r="I387" s="292"/>
      <c r="J387" s="292"/>
      <c r="K387" s="292"/>
      <c r="L387" s="292"/>
      <c r="M387" s="292"/>
      <c r="N387" s="292"/>
      <c r="O387" s="292"/>
      <c r="P387" s="292"/>
      <c r="Q387" s="292"/>
      <c r="R387" s="292"/>
      <c r="S387" s="292"/>
      <c r="T387" s="292"/>
      <c r="U387" s="292"/>
    </row>
    <row r="388">
      <c r="A388" s="292"/>
      <c r="B388" s="292"/>
      <c r="C388" s="292"/>
      <c r="D388" s="292"/>
      <c r="E388" s="292"/>
      <c r="F388" s="292"/>
      <c r="G388" s="292"/>
      <c r="H388" s="292"/>
      <c r="I388" s="292"/>
      <c r="J388" s="292"/>
      <c r="K388" s="292"/>
      <c r="L388" s="292"/>
      <c r="M388" s="292"/>
      <c r="N388" s="292"/>
      <c r="O388" s="292"/>
      <c r="P388" s="292"/>
      <c r="Q388" s="292"/>
      <c r="R388" s="292"/>
      <c r="S388" s="292"/>
      <c r="T388" s="292"/>
      <c r="U388" s="292"/>
    </row>
    <row r="389">
      <c r="A389" s="292"/>
      <c r="B389" s="292"/>
      <c r="C389" s="292"/>
      <c r="D389" s="292"/>
      <c r="E389" s="292"/>
      <c r="F389" s="292"/>
      <c r="G389" s="292"/>
      <c r="H389" s="292"/>
      <c r="I389" s="292"/>
      <c r="J389" s="292"/>
      <c r="K389" s="292"/>
      <c r="L389" s="292"/>
      <c r="M389" s="292"/>
      <c r="N389" s="292"/>
      <c r="O389" s="292"/>
      <c r="P389" s="292"/>
      <c r="Q389" s="292"/>
      <c r="R389" s="292"/>
      <c r="S389" s="292"/>
      <c r="T389" s="292"/>
      <c r="U389" s="292"/>
    </row>
    <row r="390">
      <c r="A390" s="292"/>
      <c r="B390" s="292"/>
      <c r="C390" s="292"/>
      <c r="D390" s="292"/>
      <c r="E390" s="292"/>
      <c r="F390" s="292"/>
      <c r="G390" s="292"/>
      <c r="H390" s="292"/>
      <c r="I390" s="292"/>
      <c r="J390" s="292"/>
      <c r="K390" s="292"/>
      <c r="L390" s="292"/>
      <c r="M390" s="292"/>
      <c r="N390" s="292"/>
      <c r="O390" s="292"/>
      <c r="P390" s="292"/>
      <c r="Q390" s="292"/>
      <c r="R390" s="292"/>
      <c r="S390" s="292"/>
      <c r="T390" s="292"/>
      <c r="U390" s="292"/>
    </row>
    <row r="391">
      <c r="A391" s="292"/>
      <c r="B391" s="292"/>
      <c r="C391" s="292"/>
      <c r="D391" s="292"/>
      <c r="E391" s="292"/>
      <c r="F391" s="292"/>
      <c r="G391" s="292"/>
      <c r="H391" s="292"/>
      <c r="I391" s="292"/>
      <c r="J391" s="292"/>
      <c r="K391" s="292"/>
      <c r="L391" s="292"/>
      <c r="M391" s="292"/>
      <c r="N391" s="292"/>
      <c r="O391" s="292"/>
      <c r="P391" s="292"/>
      <c r="Q391" s="292"/>
      <c r="R391" s="292"/>
      <c r="S391" s="292"/>
      <c r="T391" s="292"/>
      <c r="U391" s="292"/>
    </row>
    <row r="392">
      <c r="A392" s="292"/>
      <c r="B392" s="292"/>
      <c r="C392" s="292"/>
      <c r="D392" s="292"/>
      <c r="E392" s="292"/>
      <c r="F392" s="292"/>
      <c r="G392" s="292"/>
      <c r="H392" s="292"/>
      <c r="I392" s="292"/>
      <c r="J392" s="292"/>
      <c r="K392" s="292"/>
      <c r="L392" s="292"/>
      <c r="M392" s="292"/>
      <c r="N392" s="292"/>
      <c r="O392" s="292"/>
      <c r="P392" s="292"/>
      <c r="Q392" s="292"/>
      <c r="R392" s="292"/>
      <c r="S392" s="292"/>
      <c r="T392" s="292"/>
      <c r="U392" s="292"/>
    </row>
    <row r="393">
      <c r="A393" s="292"/>
      <c r="B393" s="292"/>
      <c r="C393" s="292"/>
      <c r="D393" s="292"/>
      <c r="E393" s="292"/>
      <c r="F393" s="292"/>
      <c r="G393" s="292"/>
      <c r="H393" s="292"/>
      <c r="I393" s="292"/>
      <c r="J393" s="292"/>
      <c r="K393" s="292"/>
      <c r="L393" s="292"/>
      <c r="M393" s="292"/>
      <c r="N393" s="292"/>
      <c r="O393" s="292"/>
      <c r="P393" s="292"/>
      <c r="Q393" s="292"/>
      <c r="R393" s="292"/>
      <c r="S393" s="292"/>
      <c r="T393" s="292"/>
      <c r="U393" s="292"/>
    </row>
    <row r="394">
      <c r="A394" s="292"/>
      <c r="B394" s="292"/>
      <c r="C394" s="292"/>
      <c r="D394" s="292"/>
      <c r="E394" s="292"/>
      <c r="F394" s="292"/>
      <c r="G394" s="292"/>
      <c r="H394" s="292"/>
      <c r="I394" s="292"/>
      <c r="J394" s="292"/>
      <c r="K394" s="292"/>
      <c r="L394" s="292"/>
      <c r="M394" s="292"/>
      <c r="N394" s="292"/>
      <c r="O394" s="292"/>
      <c r="P394" s="292"/>
      <c r="Q394" s="292"/>
      <c r="R394" s="292"/>
      <c r="S394" s="292"/>
      <c r="T394" s="292"/>
      <c r="U394" s="292"/>
    </row>
    <row r="395">
      <c r="A395" s="292"/>
      <c r="B395" s="292"/>
      <c r="C395" s="292"/>
      <c r="D395" s="292"/>
      <c r="E395" s="292"/>
      <c r="F395" s="292"/>
      <c r="G395" s="292"/>
      <c r="H395" s="292"/>
      <c r="I395" s="292"/>
      <c r="J395" s="292"/>
      <c r="K395" s="292"/>
      <c r="L395" s="292"/>
      <c r="M395" s="292"/>
      <c r="N395" s="292"/>
      <c r="O395" s="292"/>
      <c r="P395" s="292"/>
      <c r="Q395" s="292"/>
      <c r="R395" s="292"/>
      <c r="S395" s="292"/>
      <c r="T395" s="292"/>
      <c r="U395" s="292"/>
    </row>
    <row r="396">
      <c r="A396" s="292"/>
      <c r="B396" s="292"/>
      <c r="C396" s="292"/>
      <c r="D396" s="292"/>
      <c r="E396" s="292"/>
      <c r="F396" s="292"/>
      <c r="G396" s="292"/>
      <c r="H396" s="292"/>
      <c r="I396" s="292"/>
      <c r="J396" s="292"/>
      <c r="K396" s="292"/>
      <c r="L396" s="292"/>
      <c r="M396" s="292"/>
      <c r="N396" s="292"/>
      <c r="O396" s="292"/>
      <c r="P396" s="292"/>
      <c r="Q396" s="292"/>
      <c r="R396" s="292"/>
      <c r="S396" s="292"/>
      <c r="T396" s="292"/>
      <c r="U396" s="292"/>
    </row>
    <row r="397">
      <c r="A397" s="292"/>
      <c r="B397" s="292"/>
      <c r="C397" s="292"/>
      <c r="D397" s="292"/>
      <c r="E397" s="292"/>
      <c r="F397" s="292"/>
      <c r="G397" s="292"/>
      <c r="H397" s="292"/>
      <c r="I397" s="292"/>
      <c r="J397" s="292"/>
      <c r="K397" s="292"/>
      <c r="L397" s="292"/>
      <c r="M397" s="292"/>
      <c r="N397" s="292"/>
      <c r="O397" s="292"/>
      <c r="P397" s="292"/>
      <c r="Q397" s="292"/>
      <c r="R397" s="292"/>
      <c r="S397" s="292"/>
      <c r="T397" s="292"/>
      <c r="U397" s="292"/>
    </row>
    <row r="398">
      <c r="A398" s="292"/>
      <c r="B398" s="292"/>
      <c r="C398" s="292"/>
      <c r="D398" s="292"/>
      <c r="E398" s="292"/>
      <c r="F398" s="292"/>
      <c r="G398" s="292"/>
      <c r="H398" s="292"/>
      <c r="I398" s="292"/>
      <c r="J398" s="292"/>
      <c r="K398" s="292"/>
      <c r="L398" s="292"/>
      <c r="M398" s="292"/>
      <c r="N398" s="292"/>
      <c r="O398" s="292"/>
      <c r="P398" s="292"/>
      <c r="Q398" s="292"/>
      <c r="R398" s="292"/>
      <c r="S398" s="292"/>
      <c r="T398" s="292"/>
      <c r="U398" s="292"/>
    </row>
    <row r="399">
      <c r="A399" s="292"/>
      <c r="B399" s="292"/>
      <c r="C399" s="292"/>
      <c r="D399" s="292"/>
      <c r="E399" s="292"/>
      <c r="F399" s="292"/>
      <c r="G399" s="292"/>
      <c r="H399" s="292"/>
      <c r="I399" s="292"/>
      <c r="J399" s="292"/>
      <c r="K399" s="292"/>
      <c r="L399" s="292"/>
      <c r="M399" s="292"/>
      <c r="N399" s="292"/>
      <c r="O399" s="292"/>
      <c r="P399" s="292"/>
      <c r="Q399" s="292"/>
      <c r="R399" s="292"/>
      <c r="S399" s="292"/>
      <c r="T399" s="292"/>
      <c r="U399" s="292"/>
    </row>
    <row r="400">
      <c r="A400" s="292"/>
      <c r="B400" s="292"/>
      <c r="C400" s="292"/>
      <c r="D400" s="292"/>
      <c r="E400" s="292"/>
      <c r="F400" s="292"/>
      <c r="G400" s="292"/>
      <c r="H400" s="292"/>
      <c r="I400" s="292"/>
      <c r="J400" s="292"/>
      <c r="K400" s="292"/>
      <c r="L400" s="292"/>
      <c r="M400" s="292"/>
      <c r="N400" s="292"/>
      <c r="O400" s="292"/>
      <c r="P400" s="292"/>
      <c r="Q400" s="292"/>
      <c r="R400" s="292"/>
      <c r="S400" s="292"/>
      <c r="T400" s="292"/>
      <c r="U400" s="292"/>
    </row>
    <row r="401">
      <c r="A401" s="292"/>
      <c r="B401" s="292"/>
      <c r="C401" s="292"/>
      <c r="D401" s="292"/>
      <c r="E401" s="292"/>
      <c r="F401" s="292"/>
      <c r="G401" s="292"/>
      <c r="H401" s="292"/>
      <c r="I401" s="292"/>
      <c r="J401" s="292"/>
      <c r="K401" s="292"/>
      <c r="L401" s="292"/>
      <c r="M401" s="292"/>
      <c r="N401" s="292"/>
      <c r="O401" s="292"/>
      <c r="P401" s="292"/>
      <c r="Q401" s="292"/>
      <c r="R401" s="292"/>
      <c r="S401" s="292"/>
      <c r="T401" s="292"/>
      <c r="U401" s="292"/>
    </row>
    <row r="402">
      <c r="A402" s="292"/>
      <c r="B402" s="292"/>
      <c r="C402" s="292"/>
      <c r="D402" s="292"/>
      <c r="E402" s="292"/>
      <c r="F402" s="292"/>
      <c r="G402" s="292"/>
      <c r="H402" s="292"/>
      <c r="I402" s="292"/>
      <c r="J402" s="292"/>
      <c r="K402" s="292"/>
      <c r="L402" s="292"/>
      <c r="M402" s="292"/>
      <c r="N402" s="292"/>
      <c r="O402" s="292"/>
      <c r="P402" s="292"/>
      <c r="Q402" s="292"/>
      <c r="R402" s="292"/>
      <c r="S402" s="292"/>
      <c r="T402" s="292"/>
      <c r="U402" s="292"/>
    </row>
    <row r="403">
      <c r="A403" s="292"/>
      <c r="B403" s="292"/>
      <c r="C403" s="292"/>
      <c r="D403" s="292"/>
      <c r="E403" s="292"/>
      <c r="F403" s="292"/>
      <c r="G403" s="292"/>
      <c r="H403" s="292"/>
      <c r="I403" s="292"/>
      <c r="J403" s="292"/>
      <c r="K403" s="292"/>
      <c r="L403" s="292"/>
      <c r="M403" s="292"/>
      <c r="N403" s="292"/>
      <c r="O403" s="292"/>
      <c r="P403" s="292"/>
      <c r="Q403" s="292"/>
      <c r="R403" s="292"/>
      <c r="S403" s="292"/>
      <c r="T403" s="292"/>
      <c r="U403" s="292"/>
    </row>
    <row r="404">
      <c r="A404" s="292"/>
      <c r="B404" s="292"/>
      <c r="C404" s="292"/>
      <c r="D404" s="292"/>
      <c r="E404" s="292"/>
      <c r="F404" s="292"/>
      <c r="G404" s="292"/>
      <c r="H404" s="292"/>
      <c r="I404" s="292"/>
      <c r="J404" s="292"/>
      <c r="K404" s="292"/>
      <c r="L404" s="292"/>
      <c r="M404" s="292"/>
      <c r="N404" s="292"/>
      <c r="O404" s="292"/>
      <c r="P404" s="292"/>
      <c r="Q404" s="292"/>
      <c r="R404" s="292"/>
      <c r="S404" s="292"/>
      <c r="T404" s="292"/>
      <c r="U404" s="292"/>
    </row>
    <row r="405">
      <c r="A405" s="292"/>
      <c r="B405" s="292"/>
      <c r="C405" s="292"/>
      <c r="D405" s="292"/>
      <c r="E405" s="292"/>
      <c r="F405" s="292"/>
      <c r="G405" s="292"/>
      <c r="H405" s="292"/>
      <c r="I405" s="292"/>
      <c r="J405" s="292"/>
      <c r="K405" s="292"/>
      <c r="L405" s="292"/>
      <c r="M405" s="292"/>
      <c r="N405" s="292"/>
      <c r="O405" s="292"/>
      <c r="P405" s="292"/>
      <c r="Q405" s="292"/>
      <c r="R405" s="292"/>
      <c r="S405" s="292"/>
      <c r="T405" s="292"/>
      <c r="U405" s="292"/>
    </row>
    <row r="406">
      <c r="A406" s="292"/>
      <c r="B406" s="292"/>
      <c r="C406" s="292"/>
      <c r="D406" s="292"/>
      <c r="E406" s="292"/>
      <c r="F406" s="292"/>
      <c r="G406" s="292"/>
      <c r="H406" s="292"/>
      <c r="I406" s="292"/>
      <c r="J406" s="292"/>
      <c r="K406" s="292"/>
      <c r="L406" s="292"/>
      <c r="M406" s="292"/>
      <c r="N406" s="292"/>
      <c r="O406" s="292"/>
      <c r="P406" s="292"/>
      <c r="Q406" s="292"/>
      <c r="R406" s="292"/>
      <c r="S406" s="292"/>
      <c r="T406" s="292"/>
      <c r="U406" s="292"/>
    </row>
    <row r="407">
      <c r="A407" s="292"/>
      <c r="B407" s="292"/>
      <c r="C407" s="292"/>
      <c r="D407" s="292"/>
      <c r="E407" s="292"/>
      <c r="F407" s="292"/>
      <c r="G407" s="292"/>
      <c r="H407" s="292"/>
      <c r="I407" s="292"/>
      <c r="J407" s="292"/>
      <c r="K407" s="292"/>
      <c r="L407" s="292"/>
      <c r="M407" s="292"/>
      <c r="N407" s="292"/>
      <c r="O407" s="292"/>
      <c r="P407" s="292"/>
      <c r="Q407" s="292"/>
      <c r="R407" s="292"/>
      <c r="S407" s="292"/>
      <c r="T407" s="292"/>
      <c r="U407" s="292"/>
    </row>
    <row r="408">
      <c r="A408" s="292"/>
      <c r="B408" s="292"/>
      <c r="C408" s="292"/>
      <c r="D408" s="292"/>
      <c r="E408" s="292"/>
      <c r="F408" s="292"/>
      <c r="G408" s="292"/>
      <c r="H408" s="292"/>
      <c r="I408" s="292"/>
      <c r="J408" s="292"/>
      <c r="K408" s="292"/>
      <c r="L408" s="292"/>
      <c r="M408" s="292"/>
      <c r="N408" s="292"/>
      <c r="O408" s="292"/>
      <c r="P408" s="292"/>
      <c r="Q408" s="292"/>
      <c r="R408" s="292"/>
      <c r="S408" s="292"/>
      <c r="T408" s="292"/>
      <c r="U408" s="292"/>
    </row>
    <row r="409">
      <c r="A409" s="292"/>
      <c r="B409" s="292"/>
      <c r="C409" s="292"/>
      <c r="D409" s="292"/>
      <c r="E409" s="292"/>
      <c r="F409" s="292"/>
      <c r="G409" s="292"/>
      <c r="H409" s="292"/>
      <c r="I409" s="292"/>
      <c r="J409" s="292"/>
      <c r="K409" s="292"/>
      <c r="L409" s="292"/>
      <c r="M409" s="292"/>
      <c r="N409" s="292"/>
      <c r="O409" s="292"/>
      <c r="P409" s="292"/>
      <c r="Q409" s="292"/>
      <c r="R409" s="292"/>
      <c r="S409" s="292"/>
      <c r="T409" s="292"/>
      <c r="U409" s="292"/>
    </row>
    <row r="410">
      <c r="A410" s="292"/>
      <c r="B410" s="292"/>
      <c r="C410" s="292"/>
      <c r="D410" s="292"/>
      <c r="E410" s="292"/>
      <c r="F410" s="292"/>
      <c r="G410" s="292"/>
      <c r="H410" s="292"/>
      <c r="I410" s="292"/>
      <c r="J410" s="292"/>
      <c r="K410" s="292"/>
      <c r="L410" s="292"/>
      <c r="M410" s="292"/>
      <c r="N410" s="292"/>
      <c r="O410" s="292"/>
      <c r="P410" s="292"/>
      <c r="Q410" s="292"/>
      <c r="R410" s="292"/>
      <c r="S410" s="292"/>
      <c r="T410" s="292"/>
      <c r="U410" s="292"/>
    </row>
    <row r="411">
      <c r="A411" s="292"/>
      <c r="B411" s="292"/>
      <c r="C411" s="292"/>
      <c r="D411" s="292"/>
      <c r="E411" s="292"/>
      <c r="F411" s="292"/>
      <c r="G411" s="292"/>
      <c r="H411" s="292"/>
      <c r="I411" s="292"/>
      <c r="J411" s="292"/>
      <c r="K411" s="292"/>
      <c r="L411" s="292"/>
      <c r="M411" s="292"/>
      <c r="N411" s="292"/>
      <c r="O411" s="292"/>
      <c r="P411" s="292"/>
      <c r="Q411" s="292"/>
      <c r="R411" s="292"/>
      <c r="S411" s="292"/>
      <c r="T411" s="292"/>
      <c r="U411" s="292"/>
    </row>
    <row r="412">
      <c r="A412" s="292"/>
      <c r="B412" s="292"/>
      <c r="C412" s="292"/>
      <c r="D412" s="292"/>
      <c r="E412" s="292"/>
      <c r="F412" s="292"/>
      <c r="G412" s="292"/>
      <c r="H412" s="292"/>
      <c r="I412" s="292"/>
      <c r="J412" s="292"/>
      <c r="K412" s="292"/>
      <c r="L412" s="292"/>
      <c r="M412" s="292"/>
      <c r="N412" s="292"/>
      <c r="O412" s="292"/>
      <c r="P412" s="292"/>
      <c r="Q412" s="292"/>
      <c r="R412" s="292"/>
      <c r="S412" s="292"/>
      <c r="T412" s="292"/>
      <c r="U412" s="292"/>
    </row>
    <row r="413">
      <c r="A413" s="292"/>
      <c r="B413" s="292"/>
      <c r="C413" s="292"/>
      <c r="D413" s="292"/>
      <c r="E413" s="292"/>
      <c r="F413" s="292"/>
      <c r="G413" s="292"/>
      <c r="H413" s="292"/>
      <c r="I413" s="292"/>
      <c r="J413" s="292"/>
      <c r="K413" s="292"/>
      <c r="L413" s="292"/>
      <c r="M413" s="292"/>
      <c r="N413" s="292"/>
      <c r="O413" s="292"/>
      <c r="P413" s="292"/>
      <c r="Q413" s="292"/>
      <c r="R413" s="292"/>
      <c r="S413" s="292"/>
      <c r="T413" s="292"/>
      <c r="U413" s="292"/>
    </row>
    <row r="414">
      <c r="A414" s="292"/>
      <c r="B414" s="292"/>
      <c r="C414" s="292"/>
      <c r="D414" s="292"/>
      <c r="E414" s="292"/>
      <c r="F414" s="292"/>
      <c r="G414" s="292"/>
      <c r="H414" s="292"/>
      <c r="I414" s="292"/>
      <c r="J414" s="292"/>
      <c r="K414" s="292"/>
      <c r="L414" s="292"/>
      <c r="M414" s="292"/>
      <c r="N414" s="292"/>
      <c r="O414" s="292"/>
      <c r="P414" s="292"/>
      <c r="Q414" s="292"/>
      <c r="R414" s="292"/>
      <c r="S414" s="292"/>
      <c r="T414" s="292"/>
      <c r="U414" s="292"/>
    </row>
    <row r="415">
      <c r="A415" s="292"/>
      <c r="B415" s="292"/>
      <c r="C415" s="292"/>
      <c r="D415" s="292"/>
      <c r="E415" s="292"/>
      <c r="F415" s="292"/>
      <c r="G415" s="292"/>
      <c r="H415" s="292"/>
      <c r="I415" s="292"/>
      <c r="J415" s="292"/>
      <c r="K415" s="292"/>
      <c r="L415" s="292"/>
      <c r="M415" s="292"/>
      <c r="N415" s="292"/>
      <c r="O415" s="292"/>
      <c r="P415" s="292"/>
      <c r="Q415" s="292"/>
      <c r="R415" s="292"/>
      <c r="S415" s="292"/>
      <c r="T415" s="292"/>
      <c r="U415" s="292"/>
    </row>
    <row r="416">
      <c r="A416" s="292"/>
      <c r="B416" s="292"/>
      <c r="C416" s="292"/>
      <c r="D416" s="292"/>
      <c r="E416" s="292"/>
      <c r="F416" s="292"/>
      <c r="G416" s="292"/>
      <c r="H416" s="292"/>
      <c r="I416" s="292"/>
      <c r="J416" s="292"/>
      <c r="K416" s="292"/>
      <c r="L416" s="292"/>
      <c r="M416" s="292"/>
      <c r="N416" s="292"/>
      <c r="O416" s="292"/>
      <c r="P416" s="292"/>
      <c r="Q416" s="292"/>
      <c r="R416" s="292"/>
      <c r="S416" s="292"/>
      <c r="T416" s="292"/>
      <c r="U416" s="292"/>
    </row>
    <row r="417">
      <c r="A417" s="292"/>
      <c r="B417" s="292"/>
      <c r="C417" s="292"/>
      <c r="D417" s="292"/>
      <c r="E417" s="292"/>
      <c r="F417" s="292"/>
      <c r="G417" s="292"/>
      <c r="H417" s="292"/>
      <c r="I417" s="292"/>
      <c r="J417" s="292"/>
      <c r="K417" s="292"/>
      <c r="L417" s="292"/>
      <c r="M417" s="292"/>
      <c r="N417" s="292"/>
      <c r="O417" s="292"/>
      <c r="P417" s="292"/>
      <c r="Q417" s="292"/>
      <c r="R417" s="292"/>
      <c r="S417" s="292"/>
      <c r="T417" s="292"/>
      <c r="U417" s="292"/>
    </row>
    <row r="418">
      <c r="A418" s="292"/>
      <c r="B418" s="292"/>
      <c r="C418" s="292"/>
      <c r="D418" s="292"/>
      <c r="E418" s="292"/>
      <c r="F418" s="292"/>
      <c r="G418" s="292"/>
      <c r="H418" s="292"/>
      <c r="I418" s="292"/>
      <c r="J418" s="292"/>
      <c r="K418" s="292"/>
      <c r="L418" s="292"/>
      <c r="M418" s="292"/>
      <c r="N418" s="292"/>
      <c r="O418" s="292"/>
      <c r="P418" s="292"/>
      <c r="Q418" s="292"/>
      <c r="R418" s="292"/>
      <c r="S418" s="292"/>
      <c r="T418" s="292"/>
      <c r="U418" s="292"/>
    </row>
    <row r="419">
      <c r="A419" s="292"/>
      <c r="B419" s="292"/>
      <c r="C419" s="292"/>
      <c r="D419" s="292"/>
      <c r="E419" s="292"/>
      <c r="F419" s="292"/>
      <c r="G419" s="292"/>
      <c r="H419" s="292"/>
      <c r="I419" s="292"/>
      <c r="J419" s="292"/>
      <c r="K419" s="292"/>
      <c r="L419" s="292"/>
      <c r="M419" s="292"/>
      <c r="N419" s="292"/>
      <c r="O419" s="292"/>
      <c r="P419" s="292"/>
      <c r="Q419" s="292"/>
      <c r="R419" s="292"/>
      <c r="S419" s="292"/>
      <c r="T419" s="292"/>
      <c r="U419" s="292"/>
    </row>
    <row r="420">
      <c r="A420" s="292"/>
      <c r="B420" s="292"/>
      <c r="C420" s="292"/>
      <c r="D420" s="292"/>
      <c r="E420" s="292"/>
      <c r="F420" s="292"/>
      <c r="G420" s="292"/>
      <c r="H420" s="292"/>
      <c r="I420" s="292"/>
      <c r="J420" s="292"/>
      <c r="K420" s="292"/>
      <c r="L420" s="292"/>
      <c r="M420" s="292"/>
      <c r="N420" s="292"/>
      <c r="O420" s="292"/>
      <c r="P420" s="292"/>
      <c r="Q420" s="292"/>
      <c r="R420" s="292"/>
      <c r="S420" s="292"/>
      <c r="T420" s="292"/>
      <c r="U420" s="292"/>
    </row>
    <row r="421">
      <c r="A421" s="292"/>
      <c r="B421" s="292"/>
      <c r="C421" s="292"/>
      <c r="D421" s="292"/>
      <c r="E421" s="292"/>
      <c r="F421" s="292"/>
      <c r="G421" s="292"/>
      <c r="H421" s="292"/>
      <c r="I421" s="292"/>
      <c r="J421" s="292"/>
      <c r="K421" s="292"/>
      <c r="L421" s="292"/>
      <c r="M421" s="292"/>
      <c r="N421" s="292"/>
      <c r="O421" s="292"/>
      <c r="P421" s="292"/>
      <c r="Q421" s="292"/>
      <c r="R421" s="292"/>
      <c r="S421" s="292"/>
      <c r="T421" s="292"/>
      <c r="U421" s="292"/>
    </row>
    <row r="422">
      <c r="A422" s="292"/>
      <c r="B422" s="292"/>
      <c r="C422" s="292"/>
      <c r="D422" s="292"/>
      <c r="E422" s="292"/>
      <c r="F422" s="292"/>
      <c r="G422" s="292"/>
      <c r="H422" s="292"/>
      <c r="I422" s="292"/>
      <c r="J422" s="292"/>
      <c r="K422" s="292"/>
      <c r="L422" s="292"/>
      <c r="M422" s="292"/>
      <c r="N422" s="292"/>
      <c r="O422" s="292"/>
      <c r="P422" s="292"/>
      <c r="Q422" s="292"/>
      <c r="R422" s="292"/>
      <c r="S422" s="292"/>
      <c r="T422" s="292"/>
      <c r="U422" s="292"/>
    </row>
    <row r="423">
      <c r="A423" s="292"/>
      <c r="B423" s="292"/>
      <c r="C423" s="292"/>
      <c r="D423" s="292"/>
      <c r="E423" s="292"/>
      <c r="F423" s="292"/>
      <c r="G423" s="292"/>
      <c r="H423" s="292"/>
      <c r="I423" s="292"/>
      <c r="J423" s="292"/>
      <c r="K423" s="292"/>
      <c r="L423" s="292"/>
      <c r="M423" s="292"/>
      <c r="N423" s="292"/>
      <c r="O423" s="292"/>
      <c r="P423" s="292"/>
      <c r="Q423" s="292"/>
      <c r="R423" s="292"/>
      <c r="S423" s="292"/>
      <c r="T423" s="292"/>
      <c r="U423" s="292"/>
    </row>
    <row r="424">
      <c r="A424" s="292"/>
      <c r="B424" s="292"/>
      <c r="C424" s="292"/>
      <c r="D424" s="292"/>
      <c r="E424" s="292"/>
      <c r="F424" s="292"/>
      <c r="G424" s="292"/>
      <c r="H424" s="292"/>
      <c r="I424" s="292"/>
      <c r="J424" s="292"/>
      <c r="K424" s="292"/>
      <c r="L424" s="292"/>
      <c r="M424" s="292"/>
      <c r="N424" s="292"/>
      <c r="O424" s="292"/>
      <c r="P424" s="292"/>
      <c r="Q424" s="292"/>
      <c r="R424" s="292"/>
      <c r="S424" s="292"/>
      <c r="T424" s="292"/>
      <c r="U424" s="292"/>
    </row>
    <row r="425">
      <c r="A425" s="292"/>
      <c r="B425" s="292"/>
      <c r="C425" s="292"/>
      <c r="D425" s="292"/>
      <c r="E425" s="292"/>
      <c r="F425" s="292"/>
      <c r="G425" s="292"/>
      <c r="H425" s="292"/>
      <c r="I425" s="292"/>
      <c r="J425" s="292"/>
      <c r="K425" s="292"/>
      <c r="L425" s="292"/>
      <c r="M425" s="292"/>
      <c r="N425" s="292"/>
      <c r="O425" s="292"/>
      <c r="P425" s="292"/>
      <c r="Q425" s="292"/>
      <c r="R425" s="292"/>
      <c r="S425" s="292"/>
      <c r="T425" s="292"/>
      <c r="U425" s="292"/>
    </row>
    <row r="426">
      <c r="A426" s="292"/>
      <c r="B426" s="292"/>
      <c r="C426" s="292"/>
      <c r="D426" s="292"/>
      <c r="E426" s="292"/>
      <c r="F426" s="292"/>
      <c r="G426" s="292"/>
      <c r="H426" s="292"/>
      <c r="I426" s="292"/>
      <c r="J426" s="292"/>
      <c r="K426" s="292"/>
      <c r="L426" s="292"/>
      <c r="M426" s="292"/>
      <c r="N426" s="292"/>
      <c r="O426" s="292"/>
      <c r="P426" s="292"/>
      <c r="Q426" s="292"/>
      <c r="R426" s="292"/>
      <c r="S426" s="292"/>
      <c r="T426" s="292"/>
      <c r="U426" s="292"/>
    </row>
    <row r="427">
      <c r="A427" s="292"/>
      <c r="B427" s="292"/>
      <c r="C427" s="292"/>
      <c r="D427" s="292"/>
      <c r="E427" s="292"/>
      <c r="F427" s="292"/>
      <c r="G427" s="292"/>
      <c r="H427" s="292"/>
      <c r="I427" s="292"/>
      <c r="J427" s="292"/>
      <c r="K427" s="292"/>
      <c r="L427" s="292"/>
      <c r="M427" s="292"/>
      <c r="N427" s="292"/>
      <c r="O427" s="292"/>
      <c r="P427" s="292"/>
      <c r="Q427" s="292"/>
      <c r="R427" s="292"/>
      <c r="S427" s="292"/>
      <c r="T427" s="292"/>
      <c r="U427" s="292"/>
    </row>
    <row r="428">
      <c r="A428" s="292"/>
      <c r="B428" s="292"/>
      <c r="C428" s="292"/>
      <c r="D428" s="292"/>
      <c r="E428" s="292"/>
      <c r="F428" s="292"/>
      <c r="G428" s="292"/>
      <c r="H428" s="292"/>
      <c r="I428" s="292"/>
      <c r="J428" s="292"/>
      <c r="K428" s="292"/>
      <c r="L428" s="292"/>
      <c r="M428" s="292"/>
      <c r="N428" s="292"/>
      <c r="O428" s="292"/>
      <c r="P428" s="292"/>
      <c r="Q428" s="292"/>
      <c r="R428" s="292"/>
      <c r="S428" s="292"/>
      <c r="T428" s="292"/>
      <c r="U428" s="292"/>
    </row>
    <row r="429">
      <c r="A429" s="292"/>
      <c r="B429" s="292"/>
      <c r="C429" s="292"/>
      <c r="D429" s="292"/>
      <c r="E429" s="292"/>
      <c r="F429" s="292"/>
      <c r="G429" s="292"/>
      <c r="H429" s="292"/>
      <c r="I429" s="292"/>
      <c r="J429" s="292"/>
      <c r="K429" s="292"/>
      <c r="L429" s="292"/>
      <c r="M429" s="292"/>
      <c r="N429" s="292"/>
      <c r="O429" s="292"/>
      <c r="P429" s="292"/>
      <c r="Q429" s="292"/>
      <c r="R429" s="292"/>
      <c r="S429" s="292"/>
      <c r="T429" s="292"/>
      <c r="U429" s="292"/>
    </row>
    <row r="430">
      <c r="A430" s="292"/>
      <c r="B430" s="292"/>
      <c r="C430" s="292"/>
      <c r="D430" s="292"/>
      <c r="E430" s="292"/>
      <c r="F430" s="292"/>
      <c r="G430" s="292"/>
      <c r="H430" s="292"/>
      <c r="I430" s="292"/>
      <c r="J430" s="292"/>
      <c r="K430" s="292"/>
      <c r="L430" s="292"/>
      <c r="M430" s="292"/>
      <c r="N430" s="292"/>
      <c r="O430" s="292"/>
      <c r="P430" s="292"/>
      <c r="Q430" s="292"/>
      <c r="R430" s="292"/>
      <c r="S430" s="292"/>
      <c r="T430" s="292"/>
      <c r="U430" s="292"/>
    </row>
    <row r="431">
      <c r="A431" s="292"/>
      <c r="B431" s="292"/>
      <c r="C431" s="292"/>
      <c r="D431" s="292"/>
      <c r="E431" s="292"/>
      <c r="F431" s="292"/>
      <c r="G431" s="292"/>
      <c r="H431" s="292"/>
      <c r="I431" s="292"/>
      <c r="J431" s="292"/>
      <c r="K431" s="292"/>
      <c r="L431" s="292"/>
      <c r="M431" s="292"/>
      <c r="N431" s="292"/>
      <c r="O431" s="292"/>
      <c r="P431" s="292"/>
      <c r="Q431" s="292"/>
      <c r="R431" s="292"/>
      <c r="S431" s="292"/>
      <c r="T431" s="292"/>
      <c r="U431" s="292"/>
    </row>
    <row r="432">
      <c r="A432" s="292"/>
      <c r="B432" s="292"/>
      <c r="C432" s="292"/>
      <c r="D432" s="292"/>
      <c r="E432" s="292"/>
      <c r="F432" s="292"/>
      <c r="G432" s="292"/>
      <c r="H432" s="292"/>
      <c r="I432" s="292"/>
      <c r="J432" s="292"/>
      <c r="K432" s="292"/>
      <c r="L432" s="292"/>
      <c r="M432" s="292"/>
      <c r="N432" s="292"/>
      <c r="O432" s="292"/>
      <c r="P432" s="292"/>
      <c r="Q432" s="292"/>
      <c r="R432" s="292"/>
      <c r="S432" s="292"/>
      <c r="T432" s="292"/>
      <c r="U432" s="292"/>
    </row>
    <row r="433">
      <c r="A433" s="292"/>
      <c r="B433" s="292"/>
      <c r="C433" s="292"/>
      <c r="D433" s="292"/>
      <c r="E433" s="292"/>
      <c r="F433" s="292"/>
      <c r="G433" s="292"/>
      <c r="H433" s="292"/>
      <c r="I433" s="292"/>
      <c r="J433" s="292"/>
      <c r="K433" s="292"/>
      <c r="L433" s="292"/>
      <c r="M433" s="292"/>
      <c r="N433" s="292"/>
      <c r="O433" s="292"/>
      <c r="P433" s="292"/>
      <c r="Q433" s="292"/>
      <c r="R433" s="292"/>
      <c r="S433" s="292"/>
      <c r="T433" s="292"/>
      <c r="U433" s="292"/>
    </row>
    <row r="434">
      <c r="A434" s="292"/>
      <c r="B434" s="292"/>
      <c r="C434" s="292"/>
      <c r="D434" s="292"/>
      <c r="E434" s="292"/>
      <c r="F434" s="292"/>
      <c r="G434" s="292"/>
      <c r="H434" s="292"/>
      <c r="I434" s="292"/>
      <c r="J434" s="292"/>
      <c r="K434" s="292"/>
      <c r="L434" s="292"/>
      <c r="M434" s="292"/>
      <c r="N434" s="292"/>
      <c r="O434" s="292"/>
      <c r="P434" s="292"/>
      <c r="Q434" s="292"/>
      <c r="R434" s="292"/>
      <c r="S434" s="292"/>
      <c r="T434" s="292"/>
      <c r="U434" s="292"/>
    </row>
    <row r="435">
      <c r="A435" s="292"/>
      <c r="B435" s="292"/>
      <c r="C435" s="292"/>
      <c r="D435" s="292"/>
      <c r="E435" s="292"/>
      <c r="F435" s="292"/>
      <c r="G435" s="292"/>
      <c r="H435" s="292"/>
      <c r="I435" s="292"/>
      <c r="J435" s="292"/>
      <c r="K435" s="292"/>
      <c r="L435" s="292"/>
      <c r="M435" s="292"/>
      <c r="N435" s="292"/>
      <c r="O435" s="292"/>
      <c r="P435" s="292"/>
      <c r="Q435" s="292"/>
      <c r="R435" s="292"/>
      <c r="S435" s="292"/>
      <c r="T435" s="292"/>
      <c r="U435" s="292"/>
    </row>
    <row r="436">
      <c r="A436" s="292"/>
      <c r="B436" s="292"/>
      <c r="C436" s="292"/>
      <c r="D436" s="292"/>
      <c r="E436" s="292"/>
      <c r="F436" s="292"/>
      <c r="G436" s="292"/>
      <c r="H436" s="292"/>
      <c r="I436" s="292"/>
      <c r="J436" s="292"/>
      <c r="K436" s="292"/>
      <c r="L436" s="292"/>
      <c r="M436" s="292"/>
      <c r="N436" s="292"/>
      <c r="O436" s="292"/>
      <c r="P436" s="292"/>
      <c r="Q436" s="292"/>
      <c r="R436" s="292"/>
      <c r="S436" s="292"/>
      <c r="T436" s="292"/>
      <c r="U436" s="292"/>
    </row>
    <row r="437">
      <c r="A437" s="292"/>
      <c r="B437" s="292"/>
      <c r="C437" s="292"/>
      <c r="D437" s="292"/>
      <c r="E437" s="292"/>
      <c r="F437" s="292"/>
      <c r="G437" s="292"/>
      <c r="H437" s="292"/>
      <c r="I437" s="292"/>
      <c r="J437" s="292"/>
      <c r="K437" s="292"/>
      <c r="L437" s="292"/>
      <c r="M437" s="292"/>
      <c r="N437" s="292"/>
      <c r="O437" s="292"/>
      <c r="P437" s="292"/>
      <c r="Q437" s="292"/>
      <c r="R437" s="292"/>
      <c r="S437" s="292"/>
      <c r="T437" s="292"/>
      <c r="U437" s="292"/>
    </row>
    <row r="438">
      <c r="A438" s="292"/>
      <c r="B438" s="292"/>
      <c r="C438" s="292"/>
      <c r="D438" s="292"/>
      <c r="E438" s="292"/>
      <c r="F438" s="292"/>
      <c r="G438" s="292"/>
      <c r="H438" s="292"/>
      <c r="I438" s="292"/>
      <c r="J438" s="292"/>
      <c r="K438" s="292"/>
      <c r="L438" s="292"/>
      <c r="M438" s="292"/>
      <c r="N438" s="292"/>
      <c r="O438" s="292"/>
      <c r="P438" s="292"/>
      <c r="Q438" s="292"/>
      <c r="R438" s="292"/>
      <c r="S438" s="292"/>
      <c r="T438" s="292"/>
      <c r="U438" s="292"/>
    </row>
    <row r="439">
      <c r="A439" s="292"/>
      <c r="B439" s="292"/>
      <c r="C439" s="292"/>
      <c r="D439" s="292"/>
      <c r="E439" s="292"/>
      <c r="F439" s="292"/>
      <c r="G439" s="292"/>
      <c r="H439" s="292"/>
      <c r="I439" s="292"/>
      <c r="J439" s="292"/>
      <c r="K439" s="292"/>
      <c r="L439" s="292"/>
      <c r="M439" s="292"/>
      <c r="N439" s="292"/>
      <c r="O439" s="292"/>
      <c r="P439" s="292"/>
      <c r="Q439" s="292"/>
      <c r="R439" s="292"/>
      <c r="S439" s="292"/>
      <c r="T439" s="292"/>
      <c r="U439" s="292"/>
    </row>
    <row r="440">
      <c r="A440" s="292"/>
      <c r="B440" s="292"/>
      <c r="C440" s="292"/>
      <c r="D440" s="292"/>
      <c r="E440" s="292"/>
      <c r="F440" s="292"/>
      <c r="G440" s="292"/>
      <c r="H440" s="292"/>
      <c r="I440" s="292"/>
      <c r="J440" s="292"/>
      <c r="K440" s="292"/>
      <c r="L440" s="292"/>
      <c r="M440" s="292"/>
      <c r="N440" s="292"/>
      <c r="O440" s="292"/>
      <c r="P440" s="292"/>
      <c r="Q440" s="292"/>
      <c r="R440" s="292"/>
      <c r="S440" s="292"/>
      <c r="T440" s="292"/>
      <c r="U440" s="292"/>
    </row>
    <row r="441">
      <c r="A441" s="292"/>
      <c r="B441" s="292"/>
      <c r="C441" s="292"/>
      <c r="D441" s="292"/>
      <c r="E441" s="292"/>
      <c r="F441" s="292"/>
      <c r="G441" s="292"/>
      <c r="H441" s="292"/>
      <c r="I441" s="292"/>
      <c r="J441" s="292"/>
      <c r="K441" s="292"/>
      <c r="L441" s="292"/>
      <c r="M441" s="292"/>
      <c r="N441" s="292"/>
      <c r="O441" s="292"/>
      <c r="P441" s="292"/>
      <c r="Q441" s="292"/>
      <c r="R441" s="292"/>
      <c r="S441" s="292"/>
      <c r="T441" s="292"/>
      <c r="U441" s="292"/>
    </row>
    <row r="442">
      <c r="A442" s="292"/>
      <c r="B442" s="292"/>
      <c r="C442" s="292"/>
      <c r="D442" s="292"/>
      <c r="E442" s="292"/>
      <c r="F442" s="292"/>
      <c r="G442" s="292"/>
      <c r="H442" s="292"/>
      <c r="I442" s="292"/>
      <c r="J442" s="292"/>
      <c r="K442" s="292"/>
      <c r="L442" s="292"/>
      <c r="M442" s="292"/>
      <c r="N442" s="292"/>
      <c r="O442" s="292"/>
      <c r="P442" s="292"/>
      <c r="Q442" s="292"/>
      <c r="R442" s="292"/>
      <c r="S442" s="292"/>
      <c r="T442" s="292"/>
      <c r="U442" s="292"/>
    </row>
    <row r="443">
      <c r="A443" s="292"/>
      <c r="B443" s="292"/>
      <c r="C443" s="292"/>
      <c r="D443" s="292"/>
      <c r="E443" s="292"/>
      <c r="F443" s="292"/>
      <c r="G443" s="292"/>
      <c r="H443" s="292"/>
      <c r="I443" s="292"/>
      <c r="J443" s="292"/>
      <c r="K443" s="292"/>
      <c r="L443" s="292"/>
      <c r="M443" s="292"/>
      <c r="N443" s="292"/>
      <c r="O443" s="292"/>
      <c r="P443" s="292"/>
      <c r="Q443" s="292"/>
      <c r="R443" s="292"/>
      <c r="S443" s="292"/>
      <c r="T443" s="292"/>
      <c r="U443" s="292"/>
    </row>
    <row r="444">
      <c r="A444" s="292"/>
      <c r="B444" s="292"/>
      <c r="C444" s="292"/>
      <c r="D444" s="292"/>
      <c r="E444" s="292"/>
      <c r="F444" s="292"/>
      <c r="G444" s="292"/>
      <c r="H444" s="292"/>
      <c r="I444" s="292"/>
      <c r="J444" s="292"/>
      <c r="K444" s="292"/>
      <c r="L444" s="292"/>
      <c r="M444" s="292"/>
      <c r="N444" s="292"/>
      <c r="O444" s="292"/>
      <c r="P444" s="292"/>
      <c r="Q444" s="292"/>
      <c r="R444" s="292"/>
      <c r="S444" s="292"/>
      <c r="T444" s="292"/>
      <c r="U444" s="292"/>
    </row>
    <row r="445">
      <c r="A445" s="292"/>
      <c r="B445" s="292"/>
      <c r="C445" s="292"/>
      <c r="D445" s="292"/>
      <c r="E445" s="292"/>
      <c r="F445" s="292"/>
      <c r="G445" s="292"/>
      <c r="H445" s="292"/>
      <c r="I445" s="292"/>
      <c r="J445" s="292"/>
      <c r="K445" s="292"/>
      <c r="L445" s="292"/>
      <c r="M445" s="292"/>
      <c r="N445" s="292"/>
      <c r="O445" s="292"/>
      <c r="P445" s="292"/>
      <c r="Q445" s="292"/>
      <c r="R445" s="292"/>
      <c r="S445" s="292"/>
      <c r="T445" s="292"/>
      <c r="U445" s="292"/>
    </row>
    <row r="446">
      <c r="A446" s="292"/>
      <c r="B446" s="292"/>
      <c r="C446" s="292"/>
      <c r="D446" s="292"/>
      <c r="E446" s="292"/>
      <c r="F446" s="292"/>
      <c r="G446" s="292"/>
      <c r="H446" s="292"/>
      <c r="I446" s="292"/>
      <c r="J446" s="292"/>
      <c r="K446" s="292"/>
      <c r="L446" s="292"/>
      <c r="M446" s="292"/>
      <c r="N446" s="292"/>
      <c r="O446" s="292"/>
      <c r="P446" s="292"/>
      <c r="Q446" s="292"/>
      <c r="R446" s="292"/>
      <c r="S446" s="292"/>
      <c r="T446" s="292"/>
      <c r="U446" s="292"/>
    </row>
    <row r="447">
      <c r="A447" s="292"/>
      <c r="B447" s="292"/>
      <c r="C447" s="292"/>
      <c r="D447" s="292"/>
      <c r="E447" s="292"/>
      <c r="F447" s="292"/>
      <c r="G447" s="292"/>
      <c r="H447" s="292"/>
      <c r="I447" s="292"/>
      <c r="J447" s="292"/>
      <c r="K447" s="292"/>
      <c r="L447" s="292"/>
      <c r="M447" s="292"/>
      <c r="N447" s="292"/>
      <c r="O447" s="292"/>
      <c r="P447" s="292"/>
      <c r="Q447" s="292"/>
      <c r="R447" s="292"/>
      <c r="S447" s="292"/>
      <c r="T447" s="292"/>
      <c r="U447" s="292"/>
    </row>
    <row r="448">
      <c r="A448" s="292"/>
      <c r="B448" s="292"/>
      <c r="C448" s="292"/>
      <c r="D448" s="292"/>
      <c r="E448" s="292"/>
      <c r="F448" s="292"/>
      <c r="G448" s="292"/>
      <c r="H448" s="292"/>
      <c r="I448" s="292"/>
      <c r="J448" s="292"/>
      <c r="K448" s="292"/>
      <c r="L448" s="292"/>
      <c r="M448" s="292"/>
      <c r="N448" s="292"/>
      <c r="O448" s="292"/>
      <c r="P448" s="292"/>
      <c r="Q448" s="292"/>
      <c r="R448" s="292"/>
      <c r="S448" s="292"/>
      <c r="T448" s="292"/>
      <c r="U448" s="292"/>
    </row>
    <row r="449">
      <c r="A449" s="292"/>
      <c r="B449" s="292"/>
      <c r="C449" s="292"/>
      <c r="D449" s="292"/>
      <c r="E449" s="292"/>
      <c r="F449" s="292"/>
      <c r="G449" s="292"/>
      <c r="H449" s="292"/>
      <c r="I449" s="292"/>
      <c r="J449" s="292"/>
      <c r="K449" s="292"/>
      <c r="L449" s="292"/>
      <c r="M449" s="292"/>
      <c r="N449" s="292"/>
      <c r="O449" s="292"/>
      <c r="P449" s="292"/>
      <c r="Q449" s="292"/>
      <c r="R449" s="292"/>
      <c r="S449" s="292"/>
      <c r="T449" s="292"/>
      <c r="U449" s="292"/>
    </row>
    <row r="450">
      <c r="A450" s="292"/>
      <c r="B450" s="292"/>
      <c r="C450" s="292"/>
      <c r="D450" s="292"/>
      <c r="E450" s="292"/>
      <c r="F450" s="292"/>
      <c r="G450" s="292"/>
      <c r="H450" s="292"/>
      <c r="I450" s="292"/>
      <c r="J450" s="292"/>
      <c r="K450" s="292"/>
      <c r="L450" s="292"/>
      <c r="M450" s="292"/>
      <c r="N450" s="292"/>
      <c r="O450" s="292"/>
      <c r="P450" s="292"/>
      <c r="Q450" s="292"/>
      <c r="R450" s="292"/>
      <c r="S450" s="292"/>
      <c r="T450" s="292"/>
      <c r="U450" s="292"/>
    </row>
    <row r="451">
      <c r="A451" s="292"/>
      <c r="B451" s="292"/>
      <c r="C451" s="292"/>
      <c r="D451" s="292"/>
      <c r="E451" s="292"/>
      <c r="F451" s="292"/>
      <c r="G451" s="292"/>
      <c r="H451" s="292"/>
      <c r="I451" s="292"/>
      <c r="J451" s="292"/>
      <c r="K451" s="292"/>
      <c r="L451" s="292"/>
      <c r="M451" s="292"/>
      <c r="N451" s="292"/>
      <c r="O451" s="292"/>
      <c r="P451" s="292"/>
      <c r="Q451" s="292"/>
      <c r="R451" s="292"/>
      <c r="S451" s="292"/>
      <c r="T451" s="292"/>
      <c r="U451" s="292"/>
    </row>
    <row r="452">
      <c r="A452" s="292"/>
      <c r="B452" s="292"/>
      <c r="C452" s="292"/>
      <c r="D452" s="292"/>
      <c r="E452" s="292"/>
      <c r="F452" s="292"/>
      <c r="G452" s="292"/>
      <c r="H452" s="292"/>
      <c r="I452" s="292"/>
      <c r="J452" s="292"/>
      <c r="K452" s="292"/>
      <c r="L452" s="292"/>
      <c r="M452" s="292"/>
      <c r="N452" s="292"/>
      <c r="O452" s="292"/>
      <c r="P452" s="292"/>
      <c r="Q452" s="292"/>
      <c r="R452" s="292"/>
      <c r="S452" s="292"/>
      <c r="T452" s="292"/>
      <c r="U452" s="292"/>
    </row>
    <row r="453">
      <c r="A453" s="292"/>
      <c r="B453" s="292"/>
      <c r="C453" s="292"/>
      <c r="D453" s="292"/>
      <c r="E453" s="292"/>
      <c r="F453" s="292"/>
      <c r="G453" s="292"/>
      <c r="H453" s="292"/>
      <c r="I453" s="292"/>
      <c r="J453" s="292"/>
      <c r="K453" s="292"/>
      <c r="L453" s="292"/>
      <c r="M453" s="292"/>
      <c r="N453" s="292"/>
      <c r="O453" s="292"/>
      <c r="P453" s="292"/>
      <c r="Q453" s="292"/>
      <c r="R453" s="292"/>
      <c r="S453" s="292"/>
      <c r="T453" s="292"/>
      <c r="U453" s="292"/>
    </row>
    <row r="454">
      <c r="A454" s="292"/>
      <c r="B454" s="292"/>
      <c r="C454" s="292"/>
      <c r="D454" s="292"/>
      <c r="E454" s="292"/>
      <c r="F454" s="292"/>
      <c r="G454" s="292"/>
      <c r="H454" s="292"/>
      <c r="I454" s="292"/>
      <c r="J454" s="292"/>
      <c r="K454" s="292"/>
      <c r="L454" s="292"/>
      <c r="M454" s="292"/>
      <c r="N454" s="292"/>
      <c r="O454" s="292"/>
      <c r="P454" s="292"/>
      <c r="Q454" s="292"/>
      <c r="R454" s="292"/>
      <c r="S454" s="292"/>
      <c r="T454" s="292"/>
      <c r="U454" s="292"/>
    </row>
    <row r="455">
      <c r="A455" s="292"/>
      <c r="B455" s="292"/>
      <c r="C455" s="292"/>
      <c r="D455" s="292"/>
      <c r="E455" s="292"/>
      <c r="F455" s="292"/>
      <c r="G455" s="292"/>
      <c r="H455" s="292"/>
      <c r="I455" s="292"/>
      <c r="J455" s="292"/>
      <c r="K455" s="292"/>
      <c r="L455" s="292"/>
      <c r="M455" s="292"/>
      <c r="N455" s="292"/>
      <c r="O455" s="292"/>
      <c r="P455" s="292"/>
      <c r="Q455" s="292"/>
      <c r="R455" s="292"/>
      <c r="S455" s="292"/>
      <c r="T455" s="292"/>
      <c r="U455" s="292"/>
    </row>
    <row r="456">
      <c r="A456" s="292"/>
      <c r="B456" s="292"/>
      <c r="C456" s="292"/>
      <c r="D456" s="292"/>
      <c r="E456" s="292"/>
      <c r="F456" s="292"/>
      <c r="G456" s="292"/>
      <c r="H456" s="292"/>
      <c r="I456" s="292"/>
      <c r="J456" s="292"/>
      <c r="K456" s="292"/>
      <c r="L456" s="292"/>
      <c r="M456" s="292"/>
      <c r="N456" s="292"/>
      <c r="O456" s="292"/>
      <c r="P456" s="292"/>
      <c r="Q456" s="292"/>
      <c r="R456" s="292"/>
      <c r="S456" s="292"/>
      <c r="T456" s="292"/>
      <c r="U456" s="292"/>
    </row>
    <row r="457">
      <c r="A457" s="292"/>
      <c r="B457" s="292"/>
      <c r="C457" s="292"/>
      <c r="D457" s="292"/>
      <c r="E457" s="292"/>
      <c r="F457" s="292"/>
      <c r="G457" s="292"/>
      <c r="H457" s="292"/>
      <c r="I457" s="292"/>
      <c r="J457" s="292"/>
      <c r="K457" s="292"/>
      <c r="L457" s="292"/>
      <c r="M457" s="292"/>
      <c r="N457" s="292"/>
      <c r="O457" s="292"/>
      <c r="P457" s="292"/>
      <c r="Q457" s="292"/>
      <c r="R457" s="292"/>
      <c r="S457" s="292"/>
      <c r="T457" s="292"/>
      <c r="U457" s="292"/>
    </row>
    <row r="458">
      <c r="A458" s="292"/>
      <c r="B458" s="292"/>
      <c r="C458" s="292"/>
      <c r="D458" s="292"/>
      <c r="E458" s="292"/>
      <c r="F458" s="292"/>
      <c r="G458" s="292"/>
      <c r="H458" s="292"/>
      <c r="I458" s="292"/>
      <c r="J458" s="292"/>
      <c r="K458" s="292"/>
      <c r="L458" s="292"/>
      <c r="M458" s="292"/>
      <c r="N458" s="292"/>
      <c r="O458" s="292"/>
      <c r="P458" s="292"/>
      <c r="Q458" s="292"/>
      <c r="R458" s="292"/>
      <c r="S458" s="292"/>
      <c r="T458" s="292"/>
      <c r="U458" s="292"/>
    </row>
    <row r="459">
      <c r="A459" s="292"/>
      <c r="B459" s="292"/>
      <c r="C459" s="292"/>
      <c r="D459" s="292"/>
      <c r="E459" s="292"/>
      <c r="F459" s="292"/>
      <c r="G459" s="292"/>
      <c r="H459" s="292"/>
      <c r="I459" s="292"/>
      <c r="J459" s="292"/>
      <c r="K459" s="292"/>
      <c r="L459" s="292"/>
      <c r="M459" s="292"/>
      <c r="N459" s="292"/>
      <c r="O459" s="292"/>
      <c r="P459" s="292"/>
      <c r="Q459" s="292"/>
      <c r="R459" s="292"/>
      <c r="S459" s="292"/>
      <c r="T459" s="292"/>
      <c r="U459" s="292"/>
    </row>
    <row r="460">
      <c r="A460" s="292"/>
      <c r="B460" s="292"/>
      <c r="C460" s="292"/>
      <c r="D460" s="292"/>
      <c r="E460" s="292"/>
      <c r="F460" s="292"/>
      <c r="G460" s="292"/>
      <c r="H460" s="292"/>
      <c r="I460" s="292"/>
      <c r="J460" s="292"/>
      <c r="K460" s="292"/>
      <c r="L460" s="292"/>
      <c r="M460" s="292"/>
      <c r="N460" s="292"/>
      <c r="O460" s="292"/>
      <c r="P460" s="292"/>
      <c r="Q460" s="292"/>
      <c r="R460" s="292"/>
      <c r="S460" s="292"/>
      <c r="T460" s="292"/>
      <c r="U460" s="292"/>
    </row>
    <row r="461">
      <c r="A461" s="292"/>
      <c r="B461" s="292"/>
      <c r="C461" s="292"/>
      <c r="D461" s="292"/>
      <c r="E461" s="292"/>
      <c r="F461" s="292"/>
      <c r="G461" s="292"/>
      <c r="H461" s="292"/>
      <c r="I461" s="292"/>
      <c r="J461" s="292"/>
      <c r="K461" s="292"/>
      <c r="L461" s="292"/>
      <c r="M461" s="292"/>
      <c r="N461" s="292"/>
      <c r="O461" s="292"/>
      <c r="P461" s="292"/>
      <c r="Q461" s="292"/>
      <c r="R461" s="292"/>
      <c r="S461" s="292"/>
      <c r="T461" s="292"/>
      <c r="U461" s="292"/>
    </row>
    <row r="462">
      <c r="A462" s="292"/>
      <c r="B462" s="292"/>
      <c r="C462" s="292"/>
      <c r="D462" s="292"/>
      <c r="E462" s="292"/>
      <c r="F462" s="292"/>
      <c r="G462" s="292"/>
      <c r="H462" s="292"/>
      <c r="I462" s="292"/>
      <c r="J462" s="292"/>
      <c r="K462" s="292"/>
      <c r="L462" s="292"/>
      <c r="M462" s="292"/>
      <c r="N462" s="292"/>
      <c r="O462" s="292"/>
      <c r="P462" s="292"/>
      <c r="Q462" s="292"/>
      <c r="R462" s="292"/>
      <c r="S462" s="292"/>
      <c r="T462" s="292"/>
      <c r="U462" s="292"/>
    </row>
    <row r="463">
      <c r="A463" s="292"/>
      <c r="B463" s="292"/>
      <c r="C463" s="292"/>
      <c r="D463" s="292"/>
      <c r="E463" s="292"/>
      <c r="F463" s="292"/>
      <c r="G463" s="292"/>
      <c r="H463" s="292"/>
      <c r="I463" s="292"/>
      <c r="J463" s="292"/>
      <c r="K463" s="292"/>
      <c r="L463" s="292"/>
      <c r="M463" s="292"/>
      <c r="N463" s="292"/>
      <c r="O463" s="292"/>
      <c r="P463" s="292"/>
      <c r="Q463" s="292"/>
      <c r="R463" s="292"/>
      <c r="S463" s="292"/>
      <c r="T463" s="292"/>
      <c r="U463" s="292"/>
    </row>
    <row r="464">
      <c r="A464" s="292"/>
      <c r="B464" s="292"/>
      <c r="C464" s="292"/>
      <c r="D464" s="292"/>
      <c r="E464" s="292"/>
      <c r="F464" s="292"/>
      <c r="G464" s="292"/>
      <c r="H464" s="292"/>
      <c r="I464" s="292"/>
      <c r="J464" s="292"/>
      <c r="K464" s="292"/>
      <c r="L464" s="292"/>
      <c r="M464" s="292"/>
      <c r="N464" s="292"/>
      <c r="O464" s="292"/>
      <c r="P464" s="292"/>
      <c r="Q464" s="292"/>
      <c r="R464" s="292"/>
      <c r="S464" s="292"/>
      <c r="T464" s="292"/>
      <c r="U464" s="292"/>
    </row>
    <row r="465">
      <c r="A465" s="292"/>
      <c r="B465" s="292"/>
      <c r="C465" s="292"/>
      <c r="D465" s="292"/>
      <c r="E465" s="292"/>
      <c r="F465" s="292"/>
      <c r="G465" s="292"/>
      <c r="H465" s="292"/>
      <c r="I465" s="292"/>
      <c r="J465" s="292"/>
      <c r="K465" s="292"/>
      <c r="L465" s="292"/>
      <c r="M465" s="292"/>
      <c r="N465" s="292"/>
      <c r="O465" s="292"/>
      <c r="P465" s="292"/>
      <c r="Q465" s="292"/>
      <c r="R465" s="292"/>
      <c r="S465" s="292"/>
      <c r="T465" s="292"/>
      <c r="U465" s="292"/>
    </row>
    <row r="466">
      <c r="A466" s="292"/>
      <c r="B466" s="292"/>
      <c r="C466" s="292"/>
      <c r="D466" s="292"/>
      <c r="E466" s="292"/>
      <c r="F466" s="292"/>
      <c r="G466" s="292"/>
      <c r="H466" s="292"/>
      <c r="I466" s="292"/>
      <c r="J466" s="292"/>
      <c r="K466" s="292"/>
      <c r="L466" s="292"/>
      <c r="M466" s="292"/>
      <c r="N466" s="292"/>
      <c r="O466" s="292"/>
      <c r="P466" s="292"/>
      <c r="Q466" s="292"/>
      <c r="R466" s="292"/>
      <c r="S466" s="292"/>
      <c r="T466" s="292"/>
      <c r="U466" s="292"/>
    </row>
    <row r="467">
      <c r="A467" s="292"/>
      <c r="B467" s="292"/>
      <c r="C467" s="292"/>
      <c r="D467" s="292"/>
      <c r="E467" s="292"/>
      <c r="F467" s="292"/>
      <c r="G467" s="292"/>
      <c r="H467" s="292"/>
      <c r="I467" s="292"/>
      <c r="J467" s="292"/>
      <c r="K467" s="292"/>
      <c r="L467" s="292"/>
      <c r="M467" s="292"/>
      <c r="N467" s="292"/>
      <c r="O467" s="292"/>
      <c r="P467" s="292"/>
      <c r="Q467" s="292"/>
      <c r="R467" s="292"/>
      <c r="S467" s="292"/>
      <c r="T467" s="292"/>
      <c r="U467" s="292"/>
    </row>
    <row r="468">
      <c r="A468" s="292"/>
      <c r="B468" s="292"/>
      <c r="C468" s="292"/>
      <c r="D468" s="292"/>
      <c r="E468" s="292"/>
      <c r="F468" s="292"/>
      <c r="G468" s="292"/>
      <c r="H468" s="292"/>
      <c r="I468" s="292"/>
      <c r="J468" s="292"/>
      <c r="K468" s="292"/>
      <c r="L468" s="292"/>
      <c r="M468" s="292"/>
      <c r="N468" s="292"/>
      <c r="O468" s="292"/>
      <c r="P468" s="292"/>
      <c r="Q468" s="292"/>
      <c r="R468" s="292"/>
      <c r="S468" s="292"/>
      <c r="T468" s="292"/>
      <c r="U468" s="292"/>
    </row>
    <row r="469">
      <c r="A469" s="292"/>
      <c r="B469" s="292"/>
      <c r="C469" s="292"/>
      <c r="D469" s="292"/>
      <c r="E469" s="292"/>
      <c r="F469" s="292"/>
      <c r="G469" s="292"/>
      <c r="H469" s="292"/>
      <c r="I469" s="292"/>
      <c r="J469" s="292"/>
      <c r="K469" s="292"/>
      <c r="L469" s="292"/>
      <c r="M469" s="292"/>
      <c r="N469" s="292"/>
      <c r="O469" s="292"/>
      <c r="P469" s="292"/>
      <c r="Q469" s="292"/>
      <c r="R469" s="292"/>
      <c r="S469" s="292"/>
      <c r="T469" s="292"/>
      <c r="U469" s="292"/>
    </row>
    <row r="470">
      <c r="A470" s="292"/>
      <c r="B470" s="292"/>
      <c r="C470" s="292"/>
      <c r="D470" s="292"/>
      <c r="E470" s="292"/>
      <c r="F470" s="292"/>
      <c r="G470" s="292"/>
      <c r="H470" s="292"/>
      <c r="I470" s="292"/>
      <c r="J470" s="292"/>
      <c r="K470" s="292"/>
      <c r="L470" s="292"/>
      <c r="M470" s="292"/>
      <c r="N470" s="292"/>
      <c r="O470" s="292"/>
      <c r="P470" s="292"/>
      <c r="Q470" s="292"/>
      <c r="R470" s="292"/>
      <c r="S470" s="292"/>
      <c r="T470" s="292"/>
      <c r="U470" s="292"/>
    </row>
    <row r="471">
      <c r="A471" s="292"/>
      <c r="B471" s="292"/>
      <c r="C471" s="292"/>
      <c r="D471" s="292"/>
      <c r="E471" s="292"/>
      <c r="F471" s="292"/>
      <c r="G471" s="292"/>
      <c r="H471" s="292"/>
      <c r="I471" s="292"/>
      <c r="J471" s="292"/>
      <c r="K471" s="292"/>
      <c r="L471" s="292"/>
      <c r="M471" s="292"/>
      <c r="N471" s="292"/>
      <c r="O471" s="292"/>
      <c r="P471" s="292"/>
      <c r="Q471" s="292"/>
      <c r="R471" s="292"/>
      <c r="S471" s="292"/>
      <c r="T471" s="292"/>
      <c r="U471" s="292"/>
    </row>
    <row r="472">
      <c r="A472" s="292"/>
      <c r="B472" s="292"/>
      <c r="C472" s="292"/>
      <c r="D472" s="292"/>
      <c r="E472" s="292"/>
      <c r="F472" s="292"/>
      <c r="G472" s="292"/>
      <c r="H472" s="292"/>
      <c r="I472" s="292"/>
      <c r="J472" s="292"/>
      <c r="K472" s="292"/>
      <c r="L472" s="292"/>
      <c r="M472" s="292"/>
      <c r="N472" s="292"/>
      <c r="O472" s="292"/>
      <c r="P472" s="292"/>
      <c r="Q472" s="292"/>
      <c r="R472" s="292"/>
      <c r="S472" s="292"/>
      <c r="T472" s="292"/>
      <c r="U472" s="292"/>
    </row>
    <row r="473">
      <c r="A473" s="292"/>
      <c r="B473" s="292"/>
      <c r="C473" s="292"/>
      <c r="D473" s="292"/>
      <c r="E473" s="292"/>
      <c r="F473" s="292"/>
      <c r="G473" s="292"/>
      <c r="H473" s="292"/>
      <c r="I473" s="292"/>
      <c r="J473" s="292"/>
      <c r="K473" s="292"/>
      <c r="L473" s="292"/>
      <c r="M473" s="292"/>
      <c r="N473" s="292"/>
      <c r="O473" s="292"/>
      <c r="P473" s="292"/>
      <c r="Q473" s="292"/>
      <c r="R473" s="292"/>
      <c r="S473" s="292"/>
      <c r="T473" s="292"/>
      <c r="U473" s="292"/>
    </row>
    <row r="474">
      <c r="A474" s="292"/>
      <c r="B474" s="292"/>
      <c r="C474" s="292"/>
      <c r="D474" s="292"/>
      <c r="E474" s="292"/>
      <c r="F474" s="292"/>
      <c r="G474" s="292"/>
      <c r="H474" s="292"/>
      <c r="I474" s="292"/>
      <c r="J474" s="292"/>
      <c r="K474" s="292"/>
      <c r="L474" s="292"/>
      <c r="M474" s="292"/>
      <c r="N474" s="292"/>
      <c r="O474" s="292"/>
      <c r="P474" s="292"/>
      <c r="Q474" s="292"/>
      <c r="R474" s="292"/>
      <c r="S474" s="292"/>
      <c r="T474" s="292"/>
      <c r="U474" s="292"/>
    </row>
    <row r="475">
      <c r="A475" s="292"/>
      <c r="B475" s="292"/>
      <c r="C475" s="292"/>
      <c r="D475" s="292"/>
      <c r="E475" s="292"/>
      <c r="F475" s="292"/>
      <c r="G475" s="292"/>
      <c r="H475" s="292"/>
      <c r="I475" s="292"/>
      <c r="J475" s="292"/>
      <c r="K475" s="292"/>
      <c r="L475" s="292"/>
      <c r="M475" s="292"/>
      <c r="N475" s="292"/>
      <c r="O475" s="292"/>
      <c r="P475" s="292"/>
      <c r="Q475" s="292"/>
      <c r="R475" s="292"/>
      <c r="S475" s="292"/>
      <c r="T475" s="292"/>
      <c r="U475" s="292"/>
    </row>
    <row r="476">
      <c r="A476" s="292"/>
      <c r="B476" s="292"/>
      <c r="C476" s="292"/>
      <c r="D476" s="292"/>
      <c r="E476" s="292"/>
      <c r="F476" s="292"/>
      <c r="G476" s="292"/>
      <c r="H476" s="292"/>
      <c r="I476" s="292"/>
      <c r="J476" s="292"/>
      <c r="K476" s="292"/>
      <c r="L476" s="292"/>
      <c r="M476" s="292"/>
      <c r="N476" s="292"/>
      <c r="O476" s="292"/>
      <c r="P476" s="292"/>
      <c r="Q476" s="292"/>
      <c r="R476" s="292"/>
      <c r="S476" s="292"/>
      <c r="T476" s="292"/>
      <c r="U476" s="292"/>
    </row>
    <row r="477">
      <c r="A477" s="292"/>
      <c r="B477" s="292"/>
      <c r="C477" s="292"/>
      <c r="D477" s="292"/>
      <c r="E477" s="292"/>
      <c r="F477" s="292"/>
      <c r="G477" s="292"/>
      <c r="H477" s="292"/>
      <c r="I477" s="292"/>
      <c r="J477" s="292"/>
      <c r="K477" s="292"/>
      <c r="L477" s="292"/>
      <c r="M477" s="292"/>
      <c r="N477" s="292"/>
      <c r="O477" s="292"/>
      <c r="P477" s="292"/>
      <c r="Q477" s="292"/>
      <c r="R477" s="292"/>
      <c r="S477" s="292"/>
      <c r="T477" s="292"/>
      <c r="U477" s="292"/>
    </row>
    <row r="478">
      <c r="A478" s="292"/>
      <c r="B478" s="292"/>
      <c r="C478" s="292"/>
      <c r="D478" s="292"/>
      <c r="E478" s="292"/>
      <c r="F478" s="292"/>
      <c r="G478" s="292"/>
      <c r="H478" s="292"/>
      <c r="I478" s="292"/>
      <c r="J478" s="292"/>
      <c r="K478" s="292"/>
      <c r="L478" s="292"/>
      <c r="M478" s="292"/>
      <c r="N478" s="292"/>
      <c r="O478" s="292"/>
      <c r="P478" s="292"/>
      <c r="Q478" s="292"/>
      <c r="R478" s="292"/>
      <c r="S478" s="292"/>
      <c r="T478" s="292"/>
      <c r="U478" s="292"/>
    </row>
    <row r="479">
      <c r="A479" s="292"/>
      <c r="B479" s="292"/>
      <c r="C479" s="292"/>
      <c r="D479" s="292"/>
      <c r="E479" s="292"/>
      <c r="F479" s="292"/>
      <c r="G479" s="292"/>
      <c r="H479" s="292"/>
      <c r="I479" s="292"/>
      <c r="J479" s="292"/>
      <c r="K479" s="292"/>
      <c r="L479" s="292"/>
      <c r="M479" s="292"/>
      <c r="N479" s="292"/>
      <c r="O479" s="292"/>
      <c r="P479" s="292"/>
      <c r="Q479" s="292"/>
      <c r="R479" s="292"/>
      <c r="S479" s="292"/>
      <c r="T479" s="292"/>
      <c r="U479" s="292"/>
    </row>
    <row r="480">
      <c r="A480" s="292"/>
      <c r="B480" s="292"/>
      <c r="C480" s="292"/>
      <c r="D480" s="292"/>
      <c r="E480" s="292"/>
      <c r="F480" s="292"/>
      <c r="G480" s="292"/>
      <c r="H480" s="292"/>
      <c r="I480" s="292"/>
      <c r="J480" s="292"/>
      <c r="K480" s="292"/>
      <c r="L480" s="292"/>
      <c r="M480" s="292"/>
      <c r="N480" s="292"/>
      <c r="O480" s="292"/>
      <c r="P480" s="292"/>
      <c r="Q480" s="292"/>
      <c r="R480" s="292"/>
      <c r="S480" s="292"/>
      <c r="T480" s="292"/>
      <c r="U480" s="292"/>
    </row>
    <row r="481">
      <c r="A481" s="292"/>
      <c r="B481" s="292"/>
      <c r="C481" s="292"/>
      <c r="D481" s="292"/>
      <c r="E481" s="292"/>
      <c r="F481" s="292"/>
      <c r="G481" s="292"/>
      <c r="H481" s="292"/>
      <c r="I481" s="292"/>
      <c r="J481" s="292"/>
      <c r="K481" s="292"/>
      <c r="L481" s="292"/>
      <c r="M481" s="292"/>
      <c r="N481" s="292"/>
      <c r="O481" s="292"/>
      <c r="P481" s="292"/>
      <c r="Q481" s="292"/>
      <c r="R481" s="292"/>
      <c r="S481" s="292"/>
      <c r="T481" s="292"/>
      <c r="U481" s="292"/>
    </row>
    <row r="482">
      <c r="A482" s="292"/>
      <c r="B482" s="292"/>
      <c r="C482" s="292"/>
      <c r="D482" s="292"/>
      <c r="E482" s="292"/>
      <c r="F482" s="292"/>
      <c r="G482" s="292"/>
      <c r="H482" s="292"/>
      <c r="I482" s="292"/>
      <c r="J482" s="292"/>
      <c r="K482" s="292"/>
      <c r="L482" s="292"/>
      <c r="M482" s="292"/>
      <c r="N482" s="292"/>
      <c r="O482" s="292"/>
      <c r="P482" s="292"/>
      <c r="Q482" s="292"/>
      <c r="R482" s="292"/>
      <c r="S482" s="292"/>
      <c r="T482" s="292"/>
      <c r="U482" s="292"/>
    </row>
    <row r="483">
      <c r="A483" s="292"/>
      <c r="B483" s="292"/>
      <c r="C483" s="292"/>
      <c r="D483" s="292"/>
      <c r="E483" s="292"/>
      <c r="F483" s="292"/>
      <c r="G483" s="292"/>
      <c r="H483" s="292"/>
      <c r="I483" s="292"/>
      <c r="J483" s="292"/>
      <c r="K483" s="292"/>
      <c r="L483" s="292"/>
      <c r="M483" s="292"/>
      <c r="N483" s="292"/>
      <c r="O483" s="292"/>
      <c r="P483" s="292"/>
      <c r="Q483" s="292"/>
      <c r="R483" s="292"/>
      <c r="S483" s="292"/>
      <c r="T483" s="292"/>
      <c r="U483" s="292"/>
    </row>
    <row r="484">
      <c r="A484" s="292"/>
      <c r="B484" s="292"/>
      <c r="C484" s="292"/>
      <c r="D484" s="292"/>
      <c r="E484" s="292"/>
      <c r="F484" s="292"/>
      <c r="G484" s="292"/>
      <c r="H484" s="292"/>
      <c r="I484" s="292"/>
      <c r="J484" s="292"/>
      <c r="K484" s="292"/>
      <c r="L484" s="292"/>
      <c r="M484" s="292"/>
      <c r="N484" s="292"/>
      <c r="O484" s="292"/>
      <c r="P484" s="292"/>
      <c r="Q484" s="292"/>
      <c r="R484" s="292"/>
      <c r="S484" s="292"/>
      <c r="T484" s="292"/>
      <c r="U484" s="292"/>
    </row>
    <row r="485">
      <c r="A485" s="292"/>
      <c r="B485" s="292"/>
      <c r="C485" s="292"/>
      <c r="D485" s="292"/>
      <c r="E485" s="292"/>
      <c r="F485" s="292"/>
      <c r="G485" s="292"/>
      <c r="H485" s="292"/>
      <c r="I485" s="292"/>
      <c r="J485" s="292"/>
      <c r="K485" s="292"/>
      <c r="L485" s="292"/>
      <c r="M485" s="292"/>
      <c r="N485" s="292"/>
      <c r="O485" s="292"/>
      <c r="P485" s="292"/>
      <c r="Q485" s="292"/>
      <c r="R485" s="292"/>
      <c r="S485" s="292"/>
      <c r="T485" s="292"/>
      <c r="U485" s="292"/>
    </row>
    <row r="486">
      <c r="A486" s="292"/>
      <c r="B486" s="292"/>
      <c r="C486" s="292"/>
      <c r="D486" s="292"/>
      <c r="E486" s="292"/>
      <c r="F486" s="292"/>
      <c r="G486" s="292"/>
      <c r="H486" s="292"/>
      <c r="I486" s="292"/>
      <c r="J486" s="292"/>
      <c r="K486" s="292"/>
      <c r="L486" s="292"/>
      <c r="M486" s="292"/>
      <c r="N486" s="292"/>
      <c r="O486" s="292"/>
      <c r="P486" s="292"/>
      <c r="Q486" s="292"/>
      <c r="R486" s="292"/>
      <c r="S486" s="292"/>
      <c r="T486" s="292"/>
      <c r="U486" s="292"/>
    </row>
    <row r="487">
      <c r="A487" s="292"/>
      <c r="B487" s="292"/>
      <c r="C487" s="292"/>
      <c r="D487" s="292"/>
      <c r="E487" s="292"/>
      <c r="F487" s="292"/>
      <c r="G487" s="292"/>
      <c r="H487" s="292"/>
      <c r="I487" s="292"/>
      <c r="J487" s="292"/>
      <c r="K487" s="292"/>
      <c r="L487" s="292"/>
      <c r="M487" s="292"/>
      <c r="N487" s="292"/>
      <c r="O487" s="292"/>
      <c r="P487" s="292"/>
      <c r="Q487" s="292"/>
      <c r="R487" s="292"/>
      <c r="S487" s="292"/>
      <c r="T487" s="292"/>
      <c r="U487" s="292"/>
    </row>
    <row r="488">
      <c r="A488" s="292"/>
      <c r="B488" s="292"/>
      <c r="C488" s="292"/>
      <c r="D488" s="292"/>
      <c r="E488" s="292"/>
      <c r="F488" s="292"/>
      <c r="G488" s="292"/>
      <c r="H488" s="292"/>
      <c r="I488" s="292"/>
      <c r="J488" s="292"/>
      <c r="K488" s="292"/>
      <c r="L488" s="292"/>
      <c r="M488" s="292"/>
      <c r="N488" s="292"/>
      <c r="O488" s="292"/>
      <c r="P488" s="292"/>
      <c r="Q488" s="292"/>
      <c r="R488" s="292"/>
      <c r="S488" s="292"/>
      <c r="T488" s="292"/>
      <c r="U488" s="292"/>
    </row>
    <row r="489">
      <c r="A489" s="292"/>
      <c r="B489" s="292"/>
      <c r="C489" s="292"/>
      <c r="D489" s="292"/>
      <c r="E489" s="292"/>
      <c r="F489" s="292"/>
      <c r="G489" s="292"/>
      <c r="H489" s="292"/>
      <c r="I489" s="292"/>
      <c r="J489" s="292"/>
      <c r="K489" s="292"/>
      <c r="L489" s="292"/>
      <c r="M489" s="292"/>
      <c r="N489" s="292"/>
      <c r="O489" s="292"/>
      <c r="P489" s="292"/>
      <c r="Q489" s="292"/>
      <c r="R489" s="292"/>
      <c r="S489" s="292"/>
      <c r="T489" s="292"/>
      <c r="U489" s="292"/>
    </row>
    <row r="490">
      <c r="A490" s="292"/>
      <c r="B490" s="292"/>
      <c r="C490" s="292"/>
      <c r="D490" s="292"/>
      <c r="E490" s="292"/>
      <c r="F490" s="292"/>
      <c r="G490" s="292"/>
      <c r="H490" s="292"/>
      <c r="I490" s="292"/>
      <c r="J490" s="292"/>
      <c r="K490" s="292"/>
      <c r="L490" s="292"/>
      <c r="M490" s="292"/>
      <c r="N490" s="292"/>
      <c r="O490" s="292"/>
      <c r="P490" s="292"/>
      <c r="Q490" s="292"/>
      <c r="R490" s="292"/>
      <c r="S490" s="292"/>
      <c r="T490" s="292"/>
      <c r="U490" s="292"/>
    </row>
    <row r="491">
      <c r="A491" s="292"/>
      <c r="B491" s="292"/>
      <c r="C491" s="292"/>
      <c r="D491" s="292"/>
      <c r="E491" s="292"/>
      <c r="F491" s="292"/>
      <c r="G491" s="292"/>
      <c r="H491" s="292"/>
      <c r="I491" s="292"/>
      <c r="J491" s="292"/>
      <c r="K491" s="292"/>
      <c r="L491" s="292"/>
      <c r="M491" s="292"/>
      <c r="N491" s="292"/>
      <c r="O491" s="292"/>
      <c r="P491" s="292"/>
      <c r="Q491" s="292"/>
      <c r="R491" s="292"/>
      <c r="S491" s="292"/>
      <c r="T491" s="292"/>
      <c r="U491" s="292"/>
    </row>
    <row r="492">
      <c r="A492" s="292"/>
      <c r="B492" s="292"/>
      <c r="C492" s="292"/>
      <c r="D492" s="292"/>
      <c r="E492" s="292"/>
      <c r="F492" s="292"/>
      <c r="G492" s="292"/>
      <c r="H492" s="292"/>
      <c r="I492" s="292"/>
      <c r="J492" s="292"/>
      <c r="K492" s="292"/>
      <c r="L492" s="292"/>
      <c r="M492" s="292"/>
      <c r="N492" s="292"/>
      <c r="O492" s="292"/>
      <c r="P492" s="292"/>
      <c r="Q492" s="292"/>
      <c r="R492" s="292"/>
      <c r="S492" s="292"/>
      <c r="T492" s="292"/>
      <c r="U492" s="292"/>
    </row>
    <row r="493">
      <c r="A493" s="292"/>
      <c r="B493" s="292"/>
      <c r="C493" s="292"/>
      <c r="D493" s="292"/>
      <c r="E493" s="292"/>
      <c r="F493" s="292"/>
      <c r="G493" s="292"/>
      <c r="H493" s="292"/>
      <c r="I493" s="292"/>
      <c r="J493" s="292"/>
      <c r="K493" s="292"/>
      <c r="L493" s="292"/>
      <c r="M493" s="292"/>
      <c r="N493" s="292"/>
      <c r="O493" s="292"/>
      <c r="P493" s="292"/>
      <c r="Q493" s="292"/>
      <c r="R493" s="292"/>
      <c r="S493" s="292"/>
      <c r="T493" s="292"/>
      <c r="U493" s="292"/>
    </row>
    <row r="494">
      <c r="A494" s="292"/>
      <c r="B494" s="292"/>
      <c r="C494" s="292"/>
      <c r="D494" s="292"/>
      <c r="E494" s="292"/>
      <c r="F494" s="292"/>
      <c r="G494" s="292"/>
      <c r="H494" s="292"/>
      <c r="I494" s="292"/>
      <c r="J494" s="292"/>
      <c r="K494" s="292"/>
      <c r="L494" s="292"/>
      <c r="M494" s="292"/>
      <c r="N494" s="292"/>
      <c r="O494" s="292"/>
      <c r="P494" s="292"/>
      <c r="Q494" s="292"/>
      <c r="R494" s="292"/>
      <c r="S494" s="292"/>
      <c r="T494" s="292"/>
      <c r="U494" s="292"/>
    </row>
    <row r="495">
      <c r="A495" s="292"/>
      <c r="B495" s="292"/>
      <c r="C495" s="292"/>
      <c r="D495" s="292"/>
      <c r="E495" s="292"/>
      <c r="F495" s="292"/>
      <c r="G495" s="292"/>
      <c r="H495" s="292"/>
      <c r="I495" s="292"/>
      <c r="J495" s="292"/>
      <c r="K495" s="292"/>
      <c r="L495" s="292"/>
      <c r="M495" s="292"/>
      <c r="N495" s="292"/>
      <c r="O495" s="292"/>
      <c r="P495" s="292"/>
      <c r="Q495" s="292"/>
      <c r="R495" s="292"/>
      <c r="S495" s="292"/>
      <c r="T495" s="292"/>
      <c r="U495" s="292"/>
    </row>
    <row r="496">
      <c r="A496" s="292"/>
      <c r="B496" s="292"/>
      <c r="C496" s="292"/>
      <c r="D496" s="292"/>
      <c r="E496" s="292"/>
      <c r="F496" s="292"/>
      <c r="G496" s="292"/>
      <c r="H496" s="292"/>
      <c r="I496" s="292"/>
      <c r="J496" s="292"/>
      <c r="K496" s="292"/>
      <c r="L496" s="292"/>
      <c r="M496" s="292"/>
      <c r="N496" s="292"/>
      <c r="O496" s="292"/>
      <c r="P496" s="292"/>
      <c r="Q496" s="292"/>
      <c r="R496" s="292"/>
      <c r="S496" s="292"/>
      <c r="T496" s="292"/>
      <c r="U496" s="292"/>
    </row>
    <row r="497">
      <c r="A497" s="292"/>
      <c r="B497" s="292"/>
      <c r="C497" s="292"/>
      <c r="D497" s="292"/>
      <c r="E497" s="292"/>
      <c r="F497" s="292"/>
      <c r="G497" s="292"/>
      <c r="H497" s="292"/>
      <c r="I497" s="292"/>
      <c r="J497" s="292"/>
      <c r="K497" s="292"/>
      <c r="L497" s="292"/>
      <c r="M497" s="292"/>
      <c r="N497" s="292"/>
      <c r="O497" s="292"/>
      <c r="P497" s="292"/>
      <c r="Q497" s="292"/>
      <c r="R497" s="292"/>
      <c r="S497" s="292"/>
      <c r="T497" s="292"/>
      <c r="U497" s="292"/>
    </row>
    <row r="498">
      <c r="A498" s="292"/>
      <c r="B498" s="292"/>
      <c r="C498" s="292"/>
      <c r="D498" s="292"/>
      <c r="E498" s="292"/>
      <c r="F498" s="292"/>
      <c r="G498" s="292"/>
      <c r="H498" s="292"/>
      <c r="I498" s="292"/>
      <c r="J498" s="292"/>
      <c r="K498" s="292"/>
      <c r="L498" s="292"/>
      <c r="M498" s="292"/>
      <c r="N498" s="292"/>
      <c r="O498" s="292"/>
      <c r="P498" s="292"/>
      <c r="Q498" s="292"/>
      <c r="R498" s="292"/>
      <c r="S498" s="292"/>
      <c r="T498" s="292"/>
      <c r="U498" s="292"/>
    </row>
    <row r="499">
      <c r="A499" s="292"/>
      <c r="B499" s="292"/>
      <c r="C499" s="292"/>
      <c r="D499" s="292"/>
      <c r="E499" s="292"/>
      <c r="F499" s="292"/>
      <c r="G499" s="292"/>
      <c r="H499" s="292"/>
      <c r="I499" s="292"/>
      <c r="J499" s="292"/>
      <c r="K499" s="292"/>
      <c r="L499" s="292"/>
      <c r="M499" s="292"/>
      <c r="N499" s="292"/>
      <c r="O499" s="292"/>
      <c r="P499" s="292"/>
      <c r="Q499" s="292"/>
      <c r="R499" s="292"/>
      <c r="S499" s="292"/>
      <c r="T499" s="292"/>
      <c r="U499" s="292"/>
    </row>
    <row r="500">
      <c r="A500" s="292"/>
      <c r="B500" s="292"/>
      <c r="C500" s="292"/>
      <c r="D500" s="292"/>
      <c r="E500" s="292"/>
      <c r="F500" s="292"/>
      <c r="G500" s="292"/>
      <c r="H500" s="292"/>
      <c r="I500" s="292"/>
      <c r="J500" s="292"/>
      <c r="K500" s="292"/>
      <c r="L500" s="292"/>
      <c r="M500" s="292"/>
      <c r="N500" s="292"/>
      <c r="O500" s="292"/>
      <c r="P500" s="292"/>
      <c r="Q500" s="292"/>
      <c r="R500" s="292"/>
      <c r="S500" s="292"/>
      <c r="T500" s="292"/>
      <c r="U500" s="292"/>
    </row>
    <row r="501">
      <c r="A501" s="292"/>
      <c r="B501" s="292"/>
      <c r="C501" s="292"/>
      <c r="D501" s="292"/>
      <c r="E501" s="292"/>
      <c r="F501" s="292"/>
      <c r="G501" s="292"/>
      <c r="H501" s="292"/>
      <c r="I501" s="292"/>
      <c r="J501" s="292"/>
      <c r="K501" s="292"/>
      <c r="L501" s="292"/>
      <c r="M501" s="292"/>
      <c r="N501" s="292"/>
      <c r="O501" s="292"/>
      <c r="P501" s="292"/>
      <c r="Q501" s="292"/>
      <c r="R501" s="292"/>
      <c r="S501" s="292"/>
      <c r="T501" s="292"/>
      <c r="U501" s="292"/>
    </row>
    <row r="502">
      <c r="A502" s="292"/>
      <c r="B502" s="292"/>
      <c r="C502" s="292"/>
      <c r="D502" s="292"/>
      <c r="E502" s="292"/>
      <c r="F502" s="292"/>
      <c r="G502" s="292"/>
      <c r="H502" s="292"/>
      <c r="I502" s="292"/>
      <c r="J502" s="292"/>
      <c r="K502" s="292"/>
      <c r="L502" s="292"/>
      <c r="M502" s="292"/>
      <c r="N502" s="292"/>
      <c r="O502" s="292"/>
      <c r="P502" s="292"/>
      <c r="Q502" s="292"/>
      <c r="R502" s="292"/>
      <c r="S502" s="292"/>
      <c r="T502" s="292"/>
      <c r="U502" s="292"/>
    </row>
    <row r="503">
      <c r="A503" s="292"/>
      <c r="B503" s="292"/>
      <c r="C503" s="292"/>
      <c r="D503" s="292"/>
      <c r="E503" s="292"/>
      <c r="F503" s="292"/>
      <c r="G503" s="292"/>
      <c r="H503" s="292"/>
      <c r="I503" s="292"/>
      <c r="J503" s="292"/>
      <c r="K503" s="292"/>
      <c r="L503" s="292"/>
      <c r="M503" s="292"/>
      <c r="N503" s="292"/>
      <c r="O503" s="292"/>
      <c r="P503" s="292"/>
      <c r="Q503" s="292"/>
      <c r="R503" s="292"/>
      <c r="S503" s="292"/>
      <c r="T503" s="292"/>
      <c r="U503" s="292"/>
    </row>
    <row r="504">
      <c r="A504" s="292"/>
      <c r="B504" s="292"/>
      <c r="C504" s="292"/>
      <c r="D504" s="292"/>
      <c r="E504" s="292"/>
      <c r="F504" s="292"/>
      <c r="G504" s="292"/>
      <c r="H504" s="292"/>
      <c r="I504" s="292"/>
      <c r="J504" s="292"/>
      <c r="K504" s="292"/>
      <c r="L504" s="292"/>
      <c r="M504" s="292"/>
      <c r="N504" s="292"/>
      <c r="O504" s="292"/>
      <c r="P504" s="292"/>
      <c r="Q504" s="292"/>
      <c r="R504" s="292"/>
      <c r="S504" s="292"/>
      <c r="T504" s="292"/>
      <c r="U504" s="292"/>
    </row>
    <row r="505">
      <c r="A505" s="292"/>
      <c r="B505" s="292"/>
      <c r="C505" s="292"/>
      <c r="D505" s="292"/>
      <c r="E505" s="292"/>
      <c r="F505" s="292"/>
      <c r="G505" s="292"/>
      <c r="H505" s="292"/>
      <c r="I505" s="292"/>
      <c r="J505" s="292"/>
      <c r="K505" s="292"/>
      <c r="L505" s="292"/>
      <c r="M505" s="292"/>
      <c r="N505" s="292"/>
      <c r="O505" s="292"/>
      <c r="P505" s="292"/>
      <c r="Q505" s="292"/>
      <c r="R505" s="292"/>
      <c r="S505" s="292"/>
      <c r="T505" s="292"/>
      <c r="U505" s="292"/>
    </row>
    <row r="506">
      <c r="A506" s="292"/>
      <c r="B506" s="292"/>
      <c r="C506" s="292"/>
      <c r="D506" s="292"/>
      <c r="E506" s="292"/>
      <c r="F506" s="292"/>
      <c r="G506" s="292"/>
      <c r="H506" s="292"/>
      <c r="I506" s="292"/>
      <c r="J506" s="292"/>
      <c r="K506" s="292"/>
      <c r="L506" s="292"/>
      <c r="M506" s="292"/>
      <c r="N506" s="292"/>
      <c r="O506" s="292"/>
      <c r="P506" s="292"/>
      <c r="Q506" s="292"/>
      <c r="R506" s="292"/>
      <c r="S506" s="292"/>
      <c r="T506" s="292"/>
      <c r="U506" s="292"/>
    </row>
    <row r="507">
      <c r="A507" s="292"/>
      <c r="B507" s="292"/>
      <c r="C507" s="292"/>
      <c r="D507" s="292"/>
      <c r="E507" s="292"/>
      <c r="F507" s="292"/>
      <c r="G507" s="292"/>
      <c r="H507" s="292"/>
      <c r="I507" s="292"/>
      <c r="J507" s="292"/>
      <c r="K507" s="292"/>
      <c r="L507" s="292"/>
      <c r="M507" s="292"/>
      <c r="N507" s="292"/>
      <c r="O507" s="292"/>
      <c r="P507" s="292"/>
      <c r="Q507" s="292"/>
      <c r="R507" s="292"/>
      <c r="S507" s="292"/>
      <c r="T507" s="292"/>
      <c r="U507" s="292"/>
    </row>
    <row r="508">
      <c r="A508" s="292"/>
      <c r="B508" s="292"/>
      <c r="C508" s="292"/>
      <c r="D508" s="292"/>
      <c r="E508" s="292"/>
      <c r="F508" s="292"/>
      <c r="G508" s="292"/>
      <c r="H508" s="292"/>
      <c r="I508" s="292"/>
      <c r="J508" s="292"/>
      <c r="K508" s="292"/>
      <c r="L508" s="292"/>
      <c r="M508" s="292"/>
      <c r="N508" s="292"/>
      <c r="O508" s="292"/>
      <c r="P508" s="292"/>
      <c r="Q508" s="292"/>
      <c r="R508" s="292"/>
      <c r="S508" s="292"/>
      <c r="T508" s="292"/>
      <c r="U508" s="292"/>
    </row>
    <row r="509">
      <c r="A509" s="292"/>
      <c r="B509" s="292"/>
      <c r="C509" s="292"/>
      <c r="D509" s="292"/>
      <c r="E509" s="292"/>
      <c r="F509" s="292"/>
      <c r="G509" s="292"/>
      <c r="H509" s="292"/>
      <c r="I509" s="292"/>
      <c r="J509" s="292"/>
      <c r="K509" s="292"/>
      <c r="L509" s="292"/>
      <c r="M509" s="292"/>
      <c r="N509" s="292"/>
      <c r="O509" s="292"/>
      <c r="P509" s="292"/>
      <c r="Q509" s="292"/>
      <c r="R509" s="292"/>
      <c r="S509" s="292"/>
      <c r="T509" s="292"/>
      <c r="U509" s="292"/>
    </row>
    <row r="510">
      <c r="A510" s="292"/>
      <c r="B510" s="292"/>
      <c r="C510" s="292"/>
      <c r="D510" s="292"/>
      <c r="E510" s="292"/>
      <c r="F510" s="292"/>
      <c r="G510" s="292"/>
      <c r="H510" s="292"/>
      <c r="I510" s="292"/>
      <c r="J510" s="292"/>
      <c r="K510" s="292"/>
      <c r="L510" s="292"/>
      <c r="M510" s="292"/>
      <c r="N510" s="292"/>
      <c r="O510" s="292"/>
      <c r="P510" s="292"/>
      <c r="Q510" s="292"/>
      <c r="R510" s="292"/>
      <c r="S510" s="292"/>
      <c r="T510" s="292"/>
      <c r="U510" s="292"/>
    </row>
    <row r="511">
      <c r="A511" s="292"/>
      <c r="B511" s="292"/>
      <c r="C511" s="292"/>
      <c r="D511" s="292"/>
      <c r="E511" s="292"/>
      <c r="F511" s="292"/>
      <c r="G511" s="292"/>
      <c r="H511" s="292"/>
      <c r="I511" s="292"/>
      <c r="J511" s="292"/>
      <c r="K511" s="292"/>
      <c r="L511" s="292"/>
      <c r="M511" s="292"/>
      <c r="N511" s="292"/>
      <c r="O511" s="292"/>
      <c r="P511" s="292"/>
      <c r="Q511" s="292"/>
      <c r="R511" s="292"/>
      <c r="S511" s="292"/>
      <c r="T511" s="292"/>
      <c r="U511" s="292"/>
    </row>
    <row r="512">
      <c r="A512" s="292"/>
      <c r="B512" s="292"/>
      <c r="C512" s="292"/>
      <c r="D512" s="292"/>
      <c r="E512" s="292"/>
      <c r="F512" s="292"/>
      <c r="G512" s="292"/>
      <c r="H512" s="292"/>
      <c r="I512" s="292"/>
      <c r="J512" s="292"/>
      <c r="K512" s="292"/>
      <c r="L512" s="292"/>
      <c r="M512" s="292"/>
      <c r="N512" s="292"/>
      <c r="O512" s="292"/>
      <c r="P512" s="292"/>
      <c r="Q512" s="292"/>
      <c r="R512" s="292"/>
      <c r="S512" s="292"/>
      <c r="T512" s="292"/>
      <c r="U512" s="292"/>
    </row>
    <row r="513">
      <c r="A513" s="292"/>
      <c r="B513" s="292"/>
      <c r="C513" s="292"/>
      <c r="D513" s="292"/>
      <c r="E513" s="292"/>
      <c r="F513" s="292"/>
      <c r="G513" s="292"/>
      <c r="H513" s="292"/>
      <c r="I513" s="292"/>
      <c r="J513" s="292"/>
      <c r="K513" s="292"/>
      <c r="L513" s="292"/>
      <c r="M513" s="292"/>
      <c r="N513" s="292"/>
      <c r="O513" s="292"/>
      <c r="P513" s="292"/>
      <c r="Q513" s="292"/>
      <c r="R513" s="292"/>
      <c r="S513" s="292"/>
      <c r="T513" s="292"/>
      <c r="U513" s="292"/>
    </row>
    <row r="514">
      <c r="A514" s="292"/>
      <c r="B514" s="292"/>
      <c r="C514" s="292"/>
      <c r="D514" s="292"/>
      <c r="E514" s="292"/>
      <c r="F514" s="292"/>
      <c r="G514" s="292"/>
      <c r="H514" s="292"/>
      <c r="I514" s="292"/>
      <c r="J514" s="292"/>
      <c r="K514" s="292"/>
      <c r="L514" s="292"/>
      <c r="M514" s="292"/>
      <c r="N514" s="292"/>
      <c r="O514" s="292"/>
      <c r="P514" s="292"/>
      <c r="Q514" s="292"/>
      <c r="R514" s="292"/>
      <c r="S514" s="292"/>
      <c r="T514" s="292"/>
      <c r="U514" s="292"/>
    </row>
    <row r="515">
      <c r="A515" s="292"/>
      <c r="B515" s="292"/>
      <c r="C515" s="292"/>
      <c r="D515" s="292"/>
      <c r="E515" s="292"/>
      <c r="F515" s="292"/>
      <c r="G515" s="292"/>
      <c r="H515" s="292"/>
      <c r="I515" s="292"/>
      <c r="J515" s="292"/>
      <c r="K515" s="292"/>
      <c r="L515" s="292"/>
      <c r="M515" s="292"/>
      <c r="N515" s="292"/>
      <c r="O515" s="292"/>
      <c r="P515" s="292"/>
      <c r="Q515" s="292"/>
      <c r="R515" s="292"/>
      <c r="S515" s="292"/>
      <c r="T515" s="292"/>
      <c r="U515" s="292"/>
    </row>
    <row r="516">
      <c r="A516" s="292"/>
      <c r="B516" s="292"/>
      <c r="C516" s="292"/>
      <c r="D516" s="292"/>
      <c r="E516" s="292"/>
      <c r="F516" s="292"/>
      <c r="G516" s="292"/>
      <c r="H516" s="292"/>
      <c r="I516" s="292"/>
      <c r="J516" s="292"/>
      <c r="K516" s="292"/>
      <c r="L516" s="292"/>
      <c r="M516" s="292"/>
      <c r="N516" s="292"/>
      <c r="O516" s="292"/>
      <c r="P516" s="292"/>
      <c r="Q516" s="292"/>
      <c r="R516" s="292"/>
      <c r="S516" s="292"/>
      <c r="T516" s="292"/>
      <c r="U516" s="292"/>
    </row>
    <row r="517">
      <c r="A517" s="292"/>
      <c r="B517" s="292"/>
      <c r="C517" s="292"/>
      <c r="D517" s="292"/>
      <c r="E517" s="292"/>
      <c r="F517" s="292"/>
      <c r="G517" s="292"/>
      <c r="H517" s="292"/>
      <c r="I517" s="292"/>
      <c r="J517" s="292"/>
      <c r="K517" s="292"/>
      <c r="L517" s="292"/>
      <c r="M517" s="292"/>
      <c r="N517" s="292"/>
      <c r="O517" s="292"/>
      <c r="P517" s="292"/>
      <c r="Q517" s="292"/>
      <c r="R517" s="292"/>
      <c r="S517" s="292"/>
      <c r="T517" s="292"/>
      <c r="U517" s="292"/>
    </row>
    <row r="518">
      <c r="A518" s="292"/>
      <c r="B518" s="292"/>
      <c r="C518" s="292"/>
      <c r="D518" s="292"/>
      <c r="E518" s="292"/>
      <c r="F518" s="292"/>
      <c r="G518" s="292"/>
      <c r="H518" s="292"/>
      <c r="I518" s="292"/>
      <c r="J518" s="292"/>
      <c r="K518" s="292"/>
      <c r="L518" s="292"/>
      <c r="M518" s="292"/>
      <c r="N518" s="292"/>
      <c r="O518" s="292"/>
      <c r="P518" s="292"/>
      <c r="Q518" s="292"/>
      <c r="R518" s="292"/>
      <c r="S518" s="292"/>
      <c r="T518" s="292"/>
      <c r="U518" s="292"/>
    </row>
    <row r="519">
      <c r="A519" s="292"/>
      <c r="B519" s="292"/>
      <c r="C519" s="292"/>
      <c r="D519" s="292"/>
      <c r="E519" s="292"/>
      <c r="F519" s="292"/>
      <c r="G519" s="292"/>
      <c r="H519" s="292"/>
      <c r="I519" s="292"/>
      <c r="J519" s="292"/>
      <c r="K519" s="292"/>
      <c r="L519" s="292"/>
      <c r="M519" s="292"/>
      <c r="N519" s="292"/>
      <c r="O519" s="292"/>
      <c r="P519" s="292"/>
      <c r="Q519" s="292"/>
      <c r="R519" s="292"/>
      <c r="S519" s="292"/>
      <c r="T519" s="292"/>
      <c r="U519" s="292"/>
    </row>
    <row r="520">
      <c r="A520" s="292"/>
      <c r="B520" s="292"/>
      <c r="C520" s="292"/>
      <c r="D520" s="292"/>
      <c r="E520" s="292"/>
      <c r="F520" s="292"/>
      <c r="G520" s="292"/>
      <c r="H520" s="292"/>
      <c r="I520" s="292"/>
      <c r="J520" s="292"/>
      <c r="K520" s="292"/>
      <c r="L520" s="292"/>
      <c r="M520" s="292"/>
      <c r="N520" s="292"/>
      <c r="O520" s="292"/>
      <c r="P520" s="292"/>
      <c r="Q520" s="292"/>
      <c r="R520" s="292"/>
      <c r="S520" s="292"/>
      <c r="T520" s="292"/>
      <c r="U520" s="292"/>
    </row>
    <row r="521">
      <c r="A521" s="292"/>
      <c r="B521" s="292"/>
      <c r="C521" s="292"/>
      <c r="D521" s="292"/>
      <c r="E521" s="292"/>
      <c r="F521" s="292"/>
      <c r="G521" s="292"/>
      <c r="H521" s="292"/>
      <c r="I521" s="292"/>
      <c r="J521" s="292"/>
      <c r="K521" s="292"/>
      <c r="L521" s="292"/>
      <c r="M521" s="292"/>
      <c r="N521" s="292"/>
      <c r="O521" s="292"/>
      <c r="P521" s="292"/>
      <c r="Q521" s="292"/>
      <c r="R521" s="292"/>
      <c r="S521" s="292"/>
      <c r="T521" s="292"/>
      <c r="U521" s="292"/>
    </row>
    <row r="522">
      <c r="A522" s="292"/>
      <c r="B522" s="292"/>
      <c r="C522" s="292"/>
      <c r="D522" s="292"/>
      <c r="E522" s="292"/>
      <c r="F522" s="292"/>
      <c r="G522" s="292"/>
      <c r="H522" s="292"/>
      <c r="I522" s="292"/>
      <c r="J522" s="292"/>
      <c r="K522" s="292"/>
      <c r="L522" s="292"/>
      <c r="M522" s="292"/>
      <c r="N522" s="292"/>
      <c r="O522" s="292"/>
      <c r="P522" s="292"/>
      <c r="Q522" s="292"/>
      <c r="R522" s="292"/>
      <c r="S522" s="292"/>
      <c r="T522" s="292"/>
      <c r="U522" s="292"/>
    </row>
    <row r="523">
      <c r="A523" s="292"/>
      <c r="B523" s="292"/>
      <c r="C523" s="292"/>
      <c r="D523" s="292"/>
      <c r="E523" s="292"/>
      <c r="F523" s="292"/>
      <c r="G523" s="292"/>
      <c r="H523" s="292"/>
      <c r="I523" s="292"/>
      <c r="J523" s="292"/>
      <c r="K523" s="292"/>
      <c r="L523" s="292"/>
      <c r="M523" s="292"/>
      <c r="N523" s="292"/>
      <c r="O523" s="292"/>
      <c r="P523" s="292"/>
      <c r="Q523" s="292"/>
      <c r="R523" s="292"/>
      <c r="S523" s="292"/>
      <c r="T523" s="292"/>
      <c r="U523" s="292"/>
    </row>
    <row r="524">
      <c r="A524" s="292"/>
      <c r="B524" s="292"/>
      <c r="C524" s="292"/>
      <c r="D524" s="292"/>
      <c r="E524" s="292"/>
      <c r="F524" s="292"/>
      <c r="G524" s="292"/>
      <c r="H524" s="292"/>
      <c r="I524" s="292"/>
      <c r="J524" s="292"/>
      <c r="K524" s="292"/>
      <c r="L524" s="292"/>
      <c r="M524" s="292"/>
      <c r="N524" s="292"/>
      <c r="O524" s="292"/>
      <c r="P524" s="292"/>
      <c r="Q524" s="292"/>
      <c r="R524" s="292"/>
      <c r="S524" s="292"/>
      <c r="T524" s="292"/>
      <c r="U524" s="292"/>
    </row>
    <row r="525">
      <c r="A525" s="292"/>
      <c r="B525" s="292"/>
      <c r="C525" s="292"/>
      <c r="D525" s="292"/>
      <c r="E525" s="292"/>
      <c r="F525" s="292"/>
      <c r="G525" s="292"/>
      <c r="H525" s="292"/>
      <c r="I525" s="292"/>
      <c r="J525" s="292"/>
      <c r="K525" s="292"/>
      <c r="L525" s="292"/>
      <c r="M525" s="292"/>
      <c r="N525" s="292"/>
      <c r="O525" s="292"/>
      <c r="P525" s="292"/>
      <c r="Q525" s="292"/>
      <c r="R525" s="292"/>
      <c r="S525" s="292"/>
      <c r="T525" s="292"/>
      <c r="U525" s="292"/>
    </row>
    <row r="526">
      <c r="A526" s="292"/>
      <c r="B526" s="292"/>
      <c r="C526" s="292"/>
      <c r="D526" s="292"/>
      <c r="E526" s="292"/>
      <c r="F526" s="292"/>
      <c r="G526" s="292"/>
      <c r="H526" s="292"/>
      <c r="I526" s="292"/>
      <c r="J526" s="292"/>
      <c r="K526" s="292"/>
      <c r="L526" s="292"/>
      <c r="M526" s="292"/>
      <c r="N526" s="292"/>
      <c r="O526" s="292"/>
      <c r="P526" s="292"/>
      <c r="Q526" s="292"/>
      <c r="R526" s="292"/>
      <c r="S526" s="292"/>
      <c r="T526" s="292"/>
      <c r="U526" s="292"/>
    </row>
    <row r="527">
      <c r="A527" s="292"/>
      <c r="B527" s="292"/>
      <c r="C527" s="292"/>
      <c r="D527" s="292"/>
      <c r="E527" s="292"/>
      <c r="F527" s="292"/>
      <c r="G527" s="292"/>
      <c r="H527" s="292"/>
      <c r="I527" s="292"/>
      <c r="J527" s="292"/>
      <c r="K527" s="292"/>
      <c r="L527" s="292"/>
      <c r="M527" s="292"/>
      <c r="N527" s="292"/>
      <c r="O527" s="292"/>
      <c r="P527" s="292"/>
      <c r="Q527" s="292"/>
      <c r="R527" s="292"/>
      <c r="S527" s="292"/>
      <c r="T527" s="292"/>
      <c r="U527" s="292"/>
    </row>
    <row r="528">
      <c r="A528" s="292"/>
      <c r="B528" s="292"/>
      <c r="C528" s="292"/>
      <c r="D528" s="292"/>
      <c r="E528" s="292"/>
      <c r="F528" s="292"/>
      <c r="G528" s="292"/>
      <c r="H528" s="292"/>
      <c r="I528" s="292"/>
      <c r="J528" s="292"/>
      <c r="K528" s="292"/>
      <c r="L528" s="292"/>
      <c r="M528" s="292"/>
      <c r="N528" s="292"/>
      <c r="O528" s="292"/>
      <c r="P528" s="292"/>
      <c r="Q528" s="292"/>
      <c r="R528" s="292"/>
      <c r="S528" s="292"/>
      <c r="T528" s="292"/>
      <c r="U528" s="292"/>
    </row>
    <row r="529">
      <c r="A529" s="292"/>
      <c r="B529" s="292"/>
      <c r="C529" s="292"/>
      <c r="D529" s="292"/>
      <c r="E529" s="292"/>
      <c r="F529" s="292"/>
      <c r="G529" s="292"/>
      <c r="H529" s="292"/>
      <c r="I529" s="292"/>
      <c r="J529" s="292"/>
      <c r="K529" s="292"/>
      <c r="L529" s="292"/>
      <c r="M529" s="292"/>
      <c r="N529" s="292"/>
      <c r="O529" s="292"/>
      <c r="P529" s="292"/>
      <c r="Q529" s="292"/>
      <c r="R529" s="292"/>
      <c r="S529" s="292"/>
      <c r="T529" s="292"/>
      <c r="U529" s="292"/>
    </row>
    <row r="530">
      <c r="A530" s="292"/>
      <c r="B530" s="292"/>
      <c r="C530" s="292"/>
      <c r="D530" s="292"/>
      <c r="E530" s="292"/>
      <c r="F530" s="292"/>
      <c r="G530" s="292"/>
      <c r="H530" s="292"/>
      <c r="I530" s="292"/>
      <c r="J530" s="292"/>
      <c r="K530" s="292"/>
      <c r="L530" s="292"/>
      <c r="M530" s="292"/>
      <c r="N530" s="292"/>
      <c r="O530" s="292"/>
      <c r="P530" s="292"/>
      <c r="Q530" s="292"/>
      <c r="R530" s="292"/>
      <c r="S530" s="292"/>
      <c r="T530" s="292"/>
      <c r="U530" s="292"/>
    </row>
    <row r="531">
      <c r="A531" s="292"/>
      <c r="B531" s="292"/>
      <c r="C531" s="292"/>
      <c r="D531" s="292"/>
      <c r="E531" s="292"/>
      <c r="F531" s="292"/>
      <c r="G531" s="292"/>
      <c r="H531" s="292"/>
      <c r="I531" s="292"/>
      <c r="J531" s="292"/>
      <c r="K531" s="292"/>
      <c r="L531" s="292"/>
      <c r="M531" s="292"/>
      <c r="N531" s="292"/>
      <c r="O531" s="292"/>
      <c r="P531" s="292"/>
      <c r="Q531" s="292"/>
      <c r="R531" s="292"/>
      <c r="S531" s="292"/>
      <c r="T531" s="292"/>
      <c r="U531" s="292"/>
    </row>
    <row r="532">
      <c r="A532" s="292"/>
      <c r="B532" s="292"/>
      <c r="C532" s="292"/>
      <c r="D532" s="292"/>
      <c r="E532" s="292"/>
      <c r="F532" s="292"/>
      <c r="G532" s="292"/>
      <c r="H532" s="292"/>
      <c r="I532" s="292"/>
      <c r="J532" s="292"/>
      <c r="K532" s="292"/>
      <c r="L532" s="292"/>
      <c r="M532" s="292"/>
      <c r="N532" s="292"/>
      <c r="O532" s="292"/>
      <c r="P532" s="292"/>
      <c r="Q532" s="292"/>
      <c r="R532" s="292"/>
      <c r="S532" s="292"/>
      <c r="T532" s="292"/>
      <c r="U532" s="292"/>
    </row>
    <row r="533">
      <c r="A533" s="292"/>
      <c r="B533" s="292"/>
      <c r="C533" s="292"/>
      <c r="D533" s="292"/>
      <c r="E533" s="292"/>
      <c r="F533" s="292"/>
      <c r="G533" s="292"/>
      <c r="H533" s="292"/>
      <c r="I533" s="292"/>
      <c r="J533" s="292"/>
      <c r="K533" s="292"/>
      <c r="L533" s="292"/>
      <c r="M533" s="292"/>
      <c r="N533" s="292"/>
      <c r="O533" s="292"/>
      <c r="P533" s="292"/>
      <c r="Q533" s="292"/>
      <c r="R533" s="292"/>
      <c r="S533" s="292"/>
      <c r="T533" s="292"/>
      <c r="U533" s="292"/>
    </row>
    <row r="534">
      <c r="A534" s="292"/>
      <c r="B534" s="292"/>
      <c r="C534" s="292"/>
      <c r="D534" s="292"/>
      <c r="E534" s="292"/>
      <c r="F534" s="292"/>
      <c r="G534" s="292"/>
      <c r="H534" s="292"/>
      <c r="I534" s="292"/>
      <c r="J534" s="292"/>
      <c r="K534" s="292"/>
      <c r="L534" s="292"/>
      <c r="M534" s="292"/>
      <c r="N534" s="292"/>
      <c r="O534" s="292"/>
      <c r="P534" s="292"/>
      <c r="Q534" s="292"/>
      <c r="R534" s="292"/>
      <c r="S534" s="292"/>
      <c r="T534" s="292"/>
      <c r="U534" s="292"/>
    </row>
    <row r="535">
      <c r="A535" s="292"/>
      <c r="B535" s="292"/>
      <c r="C535" s="292"/>
      <c r="D535" s="292"/>
      <c r="E535" s="292"/>
      <c r="F535" s="292"/>
      <c r="G535" s="292"/>
      <c r="H535" s="292"/>
      <c r="I535" s="292"/>
      <c r="J535" s="292"/>
      <c r="K535" s="292"/>
      <c r="L535" s="292"/>
      <c r="M535" s="292"/>
      <c r="N535" s="292"/>
      <c r="O535" s="292"/>
      <c r="P535" s="292"/>
      <c r="Q535" s="292"/>
      <c r="R535" s="292"/>
      <c r="S535" s="292"/>
      <c r="T535" s="292"/>
      <c r="U535" s="292"/>
    </row>
    <row r="536">
      <c r="A536" s="292"/>
      <c r="B536" s="292"/>
      <c r="C536" s="292"/>
      <c r="D536" s="292"/>
      <c r="E536" s="292"/>
      <c r="F536" s="292"/>
      <c r="G536" s="292"/>
      <c r="H536" s="292"/>
      <c r="I536" s="292"/>
      <c r="J536" s="292"/>
      <c r="K536" s="292"/>
      <c r="L536" s="292"/>
      <c r="M536" s="292"/>
      <c r="N536" s="292"/>
      <c r="O536" s="292"/>
      <c r="P536" s="292"/>
      <c r="Q536" s="292"/>
      <c r="R536" s="292"/>
      <c r="S536" s="292"/>
      <c r="T536" s="292"/>
      <c r="U536" s="292"/>
    </row>
    <row r="537">
      <c r="A537" s="292"/>
      <c r="B537" s="292"/>
      <c r="C537" s="292"/>
      <c r="D537" s="292"/>
      <c r="E537" s="292"/>
      <c r="F537" s="292"/>
      <c r="G537" s="292"/>
      <c r="H537" s="292"/>
      <c r="I537" s="292"/>
      <c r="J537" s="292"/>
      <c r="K537" s="292"/>
      <c r="L537" s="292"/>
      <c r="M537" s="292"/>
      <c r="N537" s="292"/>
      <c r="O537" s="292"/>
      <c r="P537" s="292"/>
      <c r="Q537" s="292"/>
      <c r="R537" s="292"/>
      <c r="S537" s="292"/>
      <c r="T537" s="292"/>
      <c r="U537" s="292"/>
    </row>
    <row r="538">
      <c r="A538" s="292"/>
      <c r="B538" s="292"/>
      <c r="C538" s="292"/>
      <c r="D538" s="292"/>
      <c r="E538" s="292"/>
      <c r="F538" s="292"/>
      <c r="G538" s="292"/>
      <c r="H538" s="292"/>
      <c r="I538" s="292"/>
      <c r="J538" s="292"/>
      <c r="K538" s="292"/>
      <c r="L538" s="292"/>
      <c r="M538" s="292"/>
      <c r="N538" s="292"/>
      <c r="O538" s="292"/>
      <c r="P538" s="292"/>
      <c r="Q538" s="292"/>
      <c r="R538" s="292"/>
      <c r="S538" s="292"/>
      <c r="T538" s="292"/>
      <c r="U538" s="292"/>
    </row>
    <row r="539">
      <c r="A539" s="292"/>
      <c r="B539" s="292"/>
      <c r="C539" s="292"/>
      <c r="D539" s="292"/>
      <c r="E539" s="292"/>
      <c r="F539" s="292"/>
      <c r="G539" s="292"/>
      <c r="H539" s="292"/>
      <c r="I539" s="292"/>
      <c r="J539" s="292"/>
      <c r="K539" s="292"/>
      <c r="L539" s="292"/>
      <c r="M539" s="292"/>
      <c r="N539" s="292"/>
      <c r="O539" s="292"/>
      <c r="P539" s="292"/>
      <c r="Q539" s="292"/>
      <c r="R539" s="292"/>
      <c r="S539" s="292"/>
      <c r="T539" s="292"/>
      <c r="U539" s="292"/>
    </row>
    <row r="540">
      <c r="A540" s="292"/>
      <c r="B540" s="292"/>
      <c r="C540" s="292"/>
      <c r="D540" s="292"/>
      <c r="E540" s="292"/>
      <c r="F540" s="292"/>
      <c r="G540" s="292"/>
      <c r="H540" s="292"/>
      <c r="I540" s="292"/>
      <c r="J540" s="292"/>
      <c r="K540" s="292"/>
      <c r="L540" s="292"/>
      <c r="M540" s="292"/>
      <c r="N540" s="292"/>
      <c r="O540" s="292"/>
      <c r="P540" s="292"/>
      <c r="Q540" s="292"/>
      <c r="R540" s="292"/>
      <c r="S540" s="292"/>
      <c r="T540" s="292"/>
      <c r="U540" s="292"/>
    </row>
    <row r="541">
      <c r="A541" s="292"/>
      <c r="B541" s="292"/>
      <c r="C541" s="292"/>
      <c r="D541" s="292"/>
      <c r="E541" s="292"/>
      <c r="F541" s="292"/>
      <c r="G541" s="292"/>
      <c r="H541" s="292"/>
      <c r="I541" s="292"/>
      <c r="J541" s="292"/>
      <c r="K541" s="292"/>
      <c r="L541" s="292"/>
      <c r="M541" s="292"/>
      <c r="N541" s="292"/>
      <c r="O541" s="292"/>
      <c r="P541" s="292"/>
      <c r="Q541" s="292"/>
      <c r="R541" s="292"/>
      <c r="S541" s="292"/>
      <c r="T541" s="292"/>
      <c r="U541" s="292"/>
    </row>
    <row r="542">
      <c r="A542" s="292"/>
      <c r="B542" s="292"/>
      <c r="C542" s="292"/>
      <c r="D542" s="292"/>
      <c r="E542" s="292"/>
      <c r="F542" s="292"/>
      <c r="G542" s="292"/>
      <c r="H542" s="292"/>
      <c r="I542" s="292"/>
      <c r="J542" s="292"/>
      <c r="K542" s="292"/>
      <c r="L542" s="292"/>
      <c r="M542" s="292"/>
      <c r="N542" s="292"/>
      <c r="O542" s="292"/>
      <c r="P542" s="292"/>
      <c r="Q542" s="292"/>
      <c r="R542" s="292"/>
      <c r="S542" s="292"/>
      <c r="T542" s="292"/>
      <c r="U542" s="292"/>
    </row>
    <row r="543">
      <c r="A543" s="292"/>
      <c r="B543" s="292"/>
      <c r="C543" s="292"/>
      <c r="D543" s="292"/>
      <c r="E543" s="292"/>
      <c r="F543" s="292"/>
      <c r="G543" s="292"/>
      <c r="H543" s="292"/>
      <c r="I543" s="292"/>
      <c r="J543" s="292"/>
      <c r="K543" s="292"/>
      <c r="L543" s="292"/>
      <c r="M543" s="292"/>
      <c r="N543" s="292"/>
      <c r="O543" s="292"/>
      <c r="P543" s="292"/>
      <c r="Q543" s="292"/>
      <c r="R543" s="292"/>
      <c r="S543" s="292"/>
      <c r="T543" s="292"/>
      <c r="U543" s="292"/>
    </row>
    <row r="544">
      <c r="A544" s="292"/>
      <c r="B544" s="292"/>
      <c r="C544" s="292"/>
      <c r="D544" s="292"/>
      <c r="E544" s="292"/>
      <c r="F544" s="292"/>
      <c r="G544" s="292"/>
      <c r="H544" s="292"/>
      <c r="I544" s="292"/>
      <c r="J544" s="292"/>
      <c r="K544" s="292"/>
      <c r="L544" s="292"/>
      <c r="M544" s="292"/>
      <c r="N544" s="292"/>
      <c r="O544" s="292"/>
      <c r="P544" s="292"/>
      <c r="Q544" s="292"/>
      <c r="R544" s="292"/>
      <c r="S544" s="292"/>
      <c r="T544" s="292"/>
      <c r="U544" s="292"/>
    </row>
    <row r="545">
      <c r="A545" s="292"/>
      <c r="B545" s="292"/>
      <c r="C545" s="292"/>
      <c r="D545" s="292"/>
      <c r="E545" s="292"/>
      <c r="F545" s="292"/>
      <c r="G545" s="292"/>
      <c r="H545" s="292"/>
      <c r="I545" s="292"/>
      <c r="J545" s="292"/>
      <c r="K545" s="292"/>
      <c r="L545" s="292"/>
      <c r="M545" s="292"/>
      <c r="N545" s="292"/>
      <c r="O545" s="292"/>
      <c r="P545" s="292"/>
      <c r="Q545" s="292"/>
      <c r="R545" s="292"/>
      <c r="S545" s="292"/>
      <c r="T545" s="292"/>
      <c r="U545" s="292"/>
    </row>
    <row r="546">
      <c r="A546" s="292"/>
      <c r="B546" s="292"/>
      <c r="C546" s="292"/>
      <c r="D546" s="292"/>
      <c r="E546" s="292"/>
      <c r="F546" s="292"/>
      <c r="G546" s="292"/>
      <c r="H546" s="292"/>
      <c r="I546" s="292"/>
      <c r="J546" s="292"/>
      <c r="K546" s="292"/>
      <c r="L546" s="292"/>
      <c r="M546" s="292"/>
      <c r="N546" s="292"/>
      <c r="O546" s="292"/>
      <c r="P546" s="292"/>
      <c r="Q546" s="292"/>
      <c r="R546" s="292"/>
      <c r="S546" s="292"/>
      <c r="T546" s="292"/>
      <c r="U546" s="292"/>
    </row>
    <row r="547">
      <c r="A547" s="292"/>
      <c r="B547" s="292"/>
      <c r="C547" s="292"/>
      <c r="D547" s="292"/>
      <c r="E547" s="292"/>
      <c r="F547" s="292"/>
      <c r="G547" s="292"/>
      <c r="H547" s="292"/>
      <c r="I547" s="292"/>
      <c r="J547" s="292"/>
      <c r="K547" s="292"/>
      <c r="L547" s="292"/>
      <c r="M547" s="292"/>
      <c r="N547" s="292"/>
      <c r="O547" s="292"/>
      <c r="P547" s="292"/>
      <c r="Q547" s="292"/>
      <c r="R547" s="292"/>
      <c r="S547" s="292"/>
      <c r="T547" s="292"/>
      <c r="U547" s="292"/>
    </row>
    <row r="548">
      <c r="A548" s="292"/>
      <c r="B548" s="292"/>
      <c r="C548" s="292"/>
      <c r="D548" s="292"/>
      <c r="E548" s="292"/>
      <c r="F548" s="292"/>
      <c r="G548" s="292"/>
      <c r="H548" s="292"/>
      <c r="I548" s="292"/>
      <c r="J548" s="292"/>
      <c r="K548" s="292"/>
      <c r="L548" s="292"/>
      <c r="M548" s="292"/>
      <c r="N548" s="292"/>
      <c r="O548" s="292"/>
      <c r="P548" s="292"/>
      <c r="Q548" s="292"/>
      <c r="R548" s="292"/>
      <c r="S548" s="292"/>
      <c r="T548" s="292"/>
      <c r="U548" s="292"/>
    </row>
    <row r="549">
      <c r="A549" s="292"/>
      <c r="B549" s="292"/>
      <c r="C549" s="292"/>
      <c r="D549" s="292"/>
      <c r="E549" s="292"/>
      <c r="F549" s="292"/>
      <c r="G549" s="292"/>
      <c r="H549" s="292"/>
      <c r="I549" s="292"/>
      <c r="J549" s="292"/>
      <c r="K549" s="292"/>
      <c r="L549" s="292"/>
      <c r="M549" s="292"/>
      <c r="N549" s="292"/>
      <c r="O549" s="292"/>
      <c r="P549" s="292"/>
      <c r="Q549" s="292"/>
      <c r="R549" s="292"/>
      <c r="S549" s="292"/>
      <c r="T549" s="292"/>
      <c r="U549" s="292"/>
    </row>
    <row r="550">
      <c r="A550" s="292"/>
      <c r="B550" s="292"/>
      <c r="C550" s="292"/>
      <c r="D550" s="292"/>
      <c r="E550" s="292"/>
      <c r="F550" s="292"/>
      <c r="G550" s="292"/>
      <c r="H550" s="292"/>
      <c r="I550" s="292"/>
      <c r="J550" s="292"/>
      <c r="K550" s="292"/>
      <c r="L550" s="292"/>
      <c r="M550" s="292"/>
      <c r="N550" s="292"/>
      <c r="O550" s="292"/>
      <c r="P550" s="292"/>
      <c r="Q550" s="292"/>
      <c r="R550" s="292"/>
      <c r="S550" s="292"/>
      <c r="T550" s="292"/>
      <c r="U550" s="292"/>
    </row>
    <row r="551">
      <c r="A551" s="292"/>
      <c r="B551" s="292"/>
      <c r="C551" s="292"/>
      <c r="D551" s="292"/>
      <c r="E551" s="292"/>
      <c r="F551" s="292"/>
      <c r="G551" s="292"/>
      <c r="H551" s="292"/>
      <c r="I551" s="292"/>
      <c r="J551" s="292"/>
      <c r="K551" s="292"/>
      <c r="L551" s="292"/>
      <c r="M551" s="292"/>
      <c r="N551" s="292"/>
      <c r="O551" s="292"/>
      <c r="P551" s="292"/>
      <c r="Q551" s="292"/>
      <c r="R551" s="292"/>
      <c r="S551" s="292"/>
      <c r="T551" s="292"/>
      <c r="U551" s="292"/>
    </row>
    <row r="552">
      <c r="A552" s="292"/>
      <c r="B552" s="292"/>
      <c r="C552" s="292"/>
      <c r="D552" s="292"/>
      <c r="E552" s="292"/>
      <c r="F552" s="292"/>
      <c r="G552" s="292"/>
      <c r="H552" s="292"/>
      <c r="I552" s="292"/>
      <c r="J552" s="292"/>
      <c r="K552" s="292"/>
      <c r="L552" s="292"/>
      <c r="M552" s="292"/>
      <c r="N552" s="292"/>
      <c r="O552" s="292"/>
      <c r="P552" s="292"/>
      <c r="Q552" s="292"/>
      <c r="R552" s="292"/>
      <c r="S552" s="292"/>
      <c r="T552" s="292"/>
      <c r="U552" s="292"/>
    </row>
    <row r="553">
      <c r="A553" s="292"/>
      <c r="B553" s="292"/>
      <c r="C553" s="292"/>
      <c r="D553" s="292"/>
      <c r="E553" s="292"/>
      <c r="F553" s="292"/>
      <c r="G553" s="292"/>
      <c r="H553" s="292"/>
      <c r="I553" s="292"/>
      <c r="J553" s="292"/>
      <c r="K553" s="292"/>
      <c r="L553" s="292"/>
      <c r="M553" s="292"/>
      <c r="N553" s="292"/>
      <c r="O553" s="292"/>
      <c r="P553" s="292"/>
      <c r="Q553" s="292"/>
      <c r="R553" s="292"/>
      <c r="S553" s="292"/>
      <c r="T553" s="292"/>
      <c r="U553" s="292"/>
    </row>
    <row r="554">
      <c r="A554" s="292"/>
      <c r="B554" s="292"/>
      <c r="C554" s="292"/>
      <c r="D554" s="292"/>
      <c r="E554" s="292"/>
      <c r="F554" s="292"/>
      <c r="G554" s="292"/>
      <c r="H554" s="292"/>
      <c r="I554" s="292"/>
      <c r="J554" s="292"/>
      <c r="K554" s="292"/>
      <c r="L554" s="292"/>
      <c r="M554" s="292"/>
      <c r="N554" s="292"/>
      <c r="O554" s="292"/>
      <c r="P554" s="292"/>
      <c r="Q554" s="292"/>
      <c r="R554" s="292"/>
      <c r="S554" s="292"/>
      <c r="T554" s="292"/>
      <c r="U554" s="292"/>
    </row>
    <row r="555">
      <c r="A555" s="292"/>
      <c r="B555" s="292"/>
      <c r="C555" s="292"/>
      <c r="D555" s="292"/>
      <c r="E555" s="292"/>
      <c r="F555" s="292"/>
      <c r="G555" s="292"/>
      <c r="H555" s="292"/>
      <c r="I555" s="292"/>
      <c r="J555" s="292"/>
      <c r="K555" s="292"/>
      <c r="L555" s="292"/>
      <c r="M555" s="292"/>
      <c r="N555" s="292"/>
      <c r="O555" s="292"/>
      <c r="P555" s="292"/>
      <c r="Q555" s="292"/>
      <c r="R555" s="292"/>
      <c r="S555" s="292"/>
      <c r="T555" s="292"/>
      <c r="U555" s="292"/>
    </row>
    <row r="556">
      <c r="A556" s="292"/>
      <c r="B556" s="292"/>
      <c r="C556" s="292"/>
      <c r="D556" s="292"/>
      <c r="E556" s="292"/>
      <c r="F556" s="292"/>
      <c r="G556" s="292"/>
      <c r="H556" s="292"/>
      <c r="I556" s="292"/>
      <c r="J556" s="292"/>
      <c r="K556" s="292"/>
      <c r="L556" s="292"/>
      <c r="M556" s="292"/>
      <c r="N556" s="292"/>
      <c r="O556" s="292"/>
      <c r="P556" s="292"/>
      <c r="Q556" s="292"/>
      <c r="R556" s="292"/>
      <c r="S556" s="292"/>
      <c r="T556" s="292"/>
      <c r="U556" s="292"/>
    </row>
    <row r="557">
      <c r="A557" s="292"/>
      <c r="B557" s="292"/>
      <c r="C557" s="292"/>
      <c r="D557" s="292"/>
      <c r="E557" s="292"/>
      <c r="F557" s="292"/>
      <c r="G557" s="292"/>
      <c r="H557" s="292"/>
      <c r="I557" s="292"/>
      <c r="J557" s="292"/>
      <c r="K557" s="292"/>
      <c r="L557" s="292"/>
      <c r="M557" s="292"/>
      <c r="N557" s="292"/>
      <c r="O557" s="292"/>
      <c r="P557" s="292"/>
      <c r="Q557" s="292"/>
      <c r="R557" s="292"/>
      <c r="S557" s="292"/>
      <c r="T557" s="292"/>
      <c r="U557" s="292"/>
    </row>
    <row r="558">
      <c r="A558" s="292"/>
      <c r="B558" s="292"/>
      <c r="C558" s="292"/>
      <c r="D558" s="292"/>
      <c r="E558" s="292"/>
      <c r="F558" s="292"/>
      <c r="G558" s="292"/>
      <c r="H558" s="292"/>
      <c r="I558" s="292"/>
      <c r="J558" s="292"/>
      <c r="K558" s="292"/>
      <c r="L558" s="292"/>
      <c r="M558" s="292"/>
      <c r="N558" s="292"/>
      <c r="O558" s="292"/>
      <c r="P558" s="292"/>
      <c r="Q558" s="292"/>
      <c r="R558" s="292"/>
      <c r="S558" s="292"/>
      <c r="T558" s="292"/>
      <c r="U558" s="292"/>
    </row>
    <row r="559">
      <c r="A559" s="292"/>
      <c r="B559" s="292"/>
      <c r="C559" s="292"/>
      <c r="D559" s="292"/>
      <c r="E559" s="292"/>
      <c r="F559" s="292"/>
      <c r="G559" s="292"/>
      <c r="H559" s="292"/>
      <c r="I559" s="292"/>
      <c r="J559" s="292"/>
      <c r="K559" s="292"/>
      <c r="L559" s="292"/>
      <c r="M559" s="292"/>
      <c r="N559" s="292"/>
      <c r="O559" s="292"/>
      <c r="P559" s="292"/>
      <c r="Q559" s="292"/>
      <c r="R559" s="292"/>
      <c r="S559" s="292"/>
      <c r="T559" s="292"/>
      <c r="U559" s="292"/>
    </row>
    <row r="560">
      <c r="A560" s="292"/>
      <c r="B560" s="292"/>
      <c r="C560" s="292"/>
      <c r="D560" s="292"/>
      <c r="E560" s="292"/>
      <c r="F560" s="292"/>
      <c r="G560" s="292"/>
      <c r="H560" s="292"/>
      <c r="I560" s="292"/>
      <c r="J560" s="292"/>
      <c r="K560" s="292"/>
      <c r="L560" s="292"/>
      <c r="M560" s="292"/>
      <c r="N560" s="292"/>
      <c r="O560" s="292"/>
      <c r="P560" s="292"/>
      <c r="Q560" s="292"/>
      <c r="R560" s="292"/>
      <c r="S560" s="292"/>
      <c r="T560" s="292"/>
      <c r="U560" s="292"/>
    </row>
    <row r="561">
      <c r="A561" s="292"/>
      <c r="B561" s="292"/>
      <c r="C561" s="292"/>
      <c r="D561" s="292"/>
      <c r="E561" s="292"/>
      <c r="F561" s="292"/>
      <c r="G561" s="292"/>
      <c r="H561" s="292"/>
      <c r="I561" s="292"/>
      <c r="J561" s="292"/>
      <c r="K561" s="292"/>
      <c r="L561" s="292"/>
      <c r="M561" s="292"/>
      <c r="N561" s="292"/>
      <c r="O561" s="292"/>
      <c r="P561" s="292"/>
      <c r="Q561" s="292"/>
      <c r="R561" s="292"/>
      <c r="S561" s="292"/>
      <c r="T561" s="292"/>
      <c r="U561" s="292"/>
    </row>
    <row r="562">
      <c r="A562" s="292"/>
      <c r="B562" s="292"/>
      <c r="C562" s="292"/>
      <c r="D562" s="292"/>
      <c r="E562" s="292"/>
      <c r="F562" s="292"/>
      <c r="G562" s="292"/>
      <c r="H562" s="292"/>
      <c r="I562" s="292"/>
      <c r="J562" s="292"/>
      <c r="K562" s="292"/>
      <c r="L562" s="292"/>
      <c r="M562" s="292"/>
      <c r="N562" s="292"/>
      <c r="O562" s="292"/>
      <c r="P562" s="292"/>
      <c r="Q562" s="292"/>
      <c r="R562" s="292"/>
      <c r="S562" s="292"/>
      <c r="T562" s="292"/>
      <c r="U562" s="292"/>
    </row>
    <row r="563">
      <c r="A563" s="292"/>
      <c r="B563" s="292"/>
      <c r="C563" s="292"/>
      <c r="D563" s="292"/>
      <c r="E563" s="292"/>
      <c r="F563" s="292"/>
      <c r="G563" s="292"/>
      <c r="H563" s="292"/>
      <c r="I563" s="292"/>
      <c r="J563" s="292"/>
      <c r="K563" s="292"/>
      <c r="L563" s="292"/>
      <c r="M563" s="292"/>
      <c r="N563" s="292"/>
      <c r="O563" s="292"/>
      <c r="P563" s="292"/>
      <c r="Q563" s="292"/>
      <c r="R563" s="292"/>
      <c r="S563" s="292"/>
      <c r="T563" s="292"/>
      <c r="U563" s="292"/>
    </row>
    <row r="564">
      <c r="A564" s="292"/>
      <c r="B564" s="292"/>
      <c r="C564" s="292"/>
      <c r="D564" s="292"/>
      <c r="E564" s="292"/>
      <c r="F564" s="292"/>
      <c r="G564" s="292"/>
      <c r="H564" s="292"/>
      <c r="I564" s="292"/>
      <c r="J564" s="292"/>
      <c r="K564" s="292"/>
      <c r="L564" s="292"/>
      <c r="M564" s="292"/>
      <c r="N564" s="292"/>
      <c r="O564" s="292"/>
      <c r="P564" s="292"/>
      <c r="Q564" s="292"/>
      <c r="R564" s="292"/>
      <c r="S564" s="292"/>
      <c r="T564" s="292"/>
      <c r="U564" s="292"/>
    </row>
    <row r="565">
      <c r="A565" s="292"/>
      <c r="B565" s="292"/>
      <c r="C565" s="292"/>
      <c r="D565" s="292"/>
      <c r="E565" s="292"/>
      <c r="F565" s="292"/>
      <c r="G565" s="292"/>
      <c r="H565" s="292"/>
      <c r="I565" s="292"/>
      <c r="J565" s="292"/>
      <c r="K565" s="292"/>
      <c r="L565" s="292"/>
      <c r="M565" s="292"/>
      <c r="N565" s="292"/>
      <c r="O565" s="292"/>
      <c r="P565" s="292"/>
      <c r="Q565" s="292"/>
      <c r="R565" s="292"/>
      <c r="S565" s="292"/>
      <c r="T565" s="292"/>
      <c r="U565" s="292"/>
    </row>
    <row r="566">
      <c r="A566" s="292"/>
      <c r="B566" s="292"/>
      <c r="C566" s="292"/>
      <c r="D566" s="292"/>
      <c r="E566" s="292"/>
      <c r="F566" s="292"/>
      <c r="G566" s="292"/>
      <c r="H566" s="292"/>
      <c r="I566" s="292"/>
      <c r="J566" s="292"/>
      <c r="K566" s="292"/>
      <c r="L566" s="292"/>
      <c r="M566" s="292"/>
      <c r="N566" s="292"/>
      <c r="O566" s="292"/>
      <c r="P566" s="292"/>
      <c r="Q566" s="292"/>
      <c r="R566" s="292"/>
      <c r="S566" s="292"/>
      <c r="T566" s="292"/>
      <c r="U566" s="292"/>
    </row>
    <row r="567">
      <c r="A567" s="292"/>
      <c r="B567" s="292"/>
      <c r="C567" s="292"/>
      <c r="D567" s="292"/>
      <c r="E567" s="292"/>
      <c r="F567" s="292"/>
      <c r="G567" s="292"/>
      <c r="H567" s="292"/>
      <c r="I567" s="292"/>
      <c r="J567" s="292"/>
      <c r="K567" s="292"/>
      <c r="L567" s="292"/>
      <c r="M567" s="292"/>
      <c r="N567" s="292"/>
      <c r="O567" s="292"/>
      <c r="P567" s="292"/>
      <c r="Q567" s="292"/>
      <c r="R567" s="292"/>
      <c r="S567" s="292"/>
      <c r="T567" s="292"/>
      <c r="U567" s="292"/>
    </row>
    <row r="568">
      <c r="A568" s="292"/>
      <c r="B568" s="292"/>
      <c r="C568" s="292"/>
      <c r="D568" s="292"/>
      <c r="E568" s="292"/>
      <c r="F568" s="292"/>
      <c r="G568" s="292"/>
      <c r="H568" s="292"/>
      <c r="I568" s="292"/>
      <c r="J568" s="292"/>
      <c r="K568" s="292"/>
      <c r="L568" s="292"/>
      <c r="M568" s="292"/>
      <c r="N568" s="292"/>
      <c r="O568" s="292"/>
      <c r="P568" s="292"/>
      <c r="Q568" s="292"/>
      <c r="R568" s="292"/>
      <c r="S568" s="292"/>
      <c r="T568" s="292"/>
      <c r="U568" s="292"/>
    </row>
    <row r="569">
      <c r="A569" s="292"/>
      <c r="B569" s="292"/>
      <c r="C569" s="292"/>
      <c r="D569" s="292"/>
      <c r="E569" s="292"/>
      <c r="F569" s="292"/>
      <c r="G569" s="292"/>
      <c r="H569" s="292"/>
      <c r="I569" s="292"/>
      <c r="J569" s="292"/>
      <c r="K569" s="292"/>
      <c r="L569" s="292"/>
      <c r="M569" s="292"/>
      <c r="N569" s="292"/>
      <c r="O569" s="292"/>
      <c r="P569" s="292"/>
      <c r="Q569" s="292"/>
      <c r="R569" s="292"/>
      <c r="S569" s="292"/>
      <c r="T569" s="292"/>
      <c r="U569" s="292"/>
    </row>
    <row r="570">
      <c r="A570" s="292"/>
      <c r="B570" s="292"/>
      <c r="C570" s="292"/>
      <c r="D570" s="292"/>
      <c r="E570" s="292"/>
      <c r="F570" s="292"/>
      <c r="G570" s="292"/>
      <c r="H570" s="292"/>
      <c r="I570" s="292"/>
      <c r="J570" s="292"/>
      <c r="K570" s="292"/>
      <c r="L570" s="292"/>
      <c r="M570" s="292"/>
      <c r="N570" s="292"/>
      <c r="O570" s="292"/>
      <c r="P570" s="292"/>
      <c r="Q570" s="292"/>
      <c r="R570" s="292"/>
      <c r="S570" s="292"/>
      <c r="T570" s="292"/>
      <c r="U570" s="292"/>
    </row>
    <row r="571">
      <c r="A571" s="292"/>
      <c r="B571" s="292"/>
      <c r="C571" s="292"/>
      <c r="D571" s="292"/>
      <c r="E571" s="292"/>
      <c r="F571" s="292"/>
      <c r="G571" s="292"/>
      <c r="H571" s="292"/>
      <c r="I571" s="292"/>
      <c r="J571" s="292"/>
      <c r="K571" s="292"/>
      <c r="L571" s="292"/>
      <c r="M571" s="292"/>
      <c r="N571" s="292"/>
      <c r="O571" s="292"/>
      <c r="P571" s="292"/>
      <c r="Q571" s="292"/>
      <c r="R571" s="292"/>
      <c r="S571" s="292"/>
      <c r="T571" s="292"/>
      <c r="U571" s="292"/>
    </row>
    <row r="572">
      <c r="A572" s="292"/>
      <c r="B572" s="292"/>
      <c r="C572" s="292"/>
      <c r="D572" s="292"/>
      <c r="E572" s="292"/>
      <c r="F572" s="292"/>
      <c r="G572" s="292"/>
      <c r="H572" s="292"/>
      <c r="I572" s="292"/>
      <c r="J572" s="292"/>
      <c r="K572" s="292"/>
      <c r="L572" s="292"/>
      <c r="M572" s="292"/>
      <c r="N572" s="292"/>
      <c r="O572" s="292"/>
      <c r="P572" s="292"/>
      <c r="Q572" s="292"/>
      <c r="R572" s="292"/>
      <c r="S572" s="292"/>
      <c r="T572" s="292"/>
      <c r="U572" s="292"/>
    </row>
    <row r="573">
      <c r="A573" s="292"/>
      <c r="B573" s="292"/>
      <c r="C573" s="292"/>
      <c r="D573" s="292"/>
      <c r="E573" s="292"/>
      <c r="F573" s="292"/>
      <c r="G573" s="292"/>
      <c r="H573" s="292"/>
      <c r="I573" s="292"/>
      <c r="J573" s="292"/>
      <c r="K573" s="292"/>
      <c r="L573" s="292"/>
      <c r="M573" s="292"/>
      <c r="N573" s="292"/>
      <c r="O573" s="292"/>
      <c r="P573" s="292"/>
      <c r="Q573" s="292"/>
      <c r="R573" s="292"/>
      <c r="S573" s="292"/>
      <c r="T573" s="292"/>
      <c r="U573" s="292"/>
    </row>
    <row r="574">
      <c r="A574" s="292"/>
      <c r="B574" s="292"/>
      <c r="C574" s="292"/>
      <c r="D574" s="292"/>
      <c r="E574" s="292"/>
      <c r="F574" s="292"/>
      <c r="G574" s="292"/>
      <c r="H574" s="292"/>
      <c r="I574" s="292"/>
      <c r="J574" s="292"/>
      <c r="K574" s="292"/>
      <c r="L574" s="292"/>
      <c r="M574" s="292"/>
      <c r="N574" s="292"/>
      <c r="O574" s="292"/>
      <c r="P574" s="292"/>
      <c r="Q574" s="292"/>
      <c r="R574" s="292"/>
      <c r="S574" s="292"/>
      <c r="T574" s="292"/>
      <c r="U574" s="292"/>
    </row>
    <row r="575">
      <c r="A575" s="292"/>
      <c r="B575" s="292"/>
      <c r="C575" s="292"/>
      <c r="D575" s="292"/>
      <c r="E575" s="292"/>
      <c r="F575" s="292"/>
      <c r="G575" s="292"/>
      <c r="H575" s="292"/>
      <c r="I575" s="292"/>
      <c r="J575" s="292"/>
      <c r="K575" s="292"/>
      <c r="L575" s="292"/>
      <c r="M575" s="292"/>
      <c r="N575" s="292"/>
      <c r="O575" s="292"/>
      <c r="P575" s="292"/>
      <c r="Q575" s="292"/>
      <c r="R575" s="292"/>
      <c r="S575" s="292"/>
      <c r="T575" s="292"/>
      <c r="U575" s="292"/>
    </row>
    <row r="576">
      <c r="A576" s="292"/>
      <c r="B576" s="292"/>
      <c r="C576" s="292"/>
      <c r="D576" s="292"/>
      <c r="E576" s="292"/>
      <c r="F576" s="292"/>
      <c r="G576" s="292"/>
      <c r="H576" s="292"/>
      <c r="I576" s="292"/>
      <c r="J576" s="292"/>
      <c r="K576" s="292"/>
      <c r="L576" s="292"/>
      <c r="M576" s="292"/>
      <c r="N576" s="292"/>
      <c r="O576" s="292"/>
      <c r="P576" s="292"/>
      <c r="Q576" s="292"/>
      <c r="R576" s="292"/>
      <c r="S576" s="292"/>
      <c r="T576" s="292"/>
      <c r="U576" s="292"/>
    </row>
    <row r="577">
      <c r="A577" s="292"/>
      <c r="B577" s="292"/>
      <c r="C577" s="292"/>
      <c r="D577" s="292"/>
      <c r="E577" s="292"/>
      <c r="F577" s="292"/>
      <c r="G577" s="292"/>
      <c r="H577" s="292"/>
      <c r="I577" s="292"/>
      <c r="J577" s="292"/>
      <c r="K577" s="292"/>
      <c r="L577" s="292"/>
      <c r="M577" s="292"/>
      <c r="N577" s="292"/>
      <c r="O577" s="292"/>
      <c r="P577" s="292"/>
      <c r="Q577" s="292"/>
      <c r="R577" s="292"/>
      <c r="S577" s="292"/>
      <c r="T577" s="292"/>
      <c r="U577" s="292"/>
    </row>
    <row r="578">
      <c r="A578" s="292"/>
      <c r="B578" s="292"/>
      <c r="C578" s="292"/>
      <c r="D578" s="292"/>
      <c r="E578" s="292"/>
      <c r="F578" s="292"/>
      <c r="G578" s="292"/>
      <c r="H578" s="292"/>
      <c r="I578" s="292"/>
      <c r="J578" s="292"/>
      <c r="K578" s="292"/>
      <c r="L578" s="292"/>
      <c r="M578" s="292"/>
      <c r="N578" s="292"/>
      <c r="O578" s="292"/>
      <c r="P578" s="292"/>
      <c r="Q578" s="292"/>
      <c r="R578" s="292"/>
      <c r="S578" s="292"/>
      <c r="T578" s="292"/>
      <c r="U578" s="292"/>
    </row>
    <row r="579">
      <c r="A579" s="292"/>
      <c r="B579" s="292"/>
      <c r="C579" s="292"/>
      <c r="D579" s="292"/>
      <c r="E579" s="292"/>
      <c r="F579" s="292"/>
      <c r="G579" s="292"/>
      <c r="H579" s="292"/>
      <c r="I579" s="292"/>
      <c r="J579" s="292"/>
      <c r="K579" s="292"/>
      <c r="L579" s="292"/>
      <c r="M579" s="292"/>
      <c r="N579" s="292"/>
      <c r="O579" s="292"/>
      <c r="P579" s="292"/>
      <c r="Q579" s="292"/>
      <c r="R579" s="292"/>
      <c r="S579" s="292"/>
      <c r="T579" s="292"/>
      <c r="U579" s="292"/>
    </row>
    <row r="580">
      <c r="A580" s="292"/>
      <c r="B580" s="292"/>
      <c r="C580" s="292"/>
      <c r="D580" s="292"/>
      <c r="E580" s="292"/>
      <c r="F580" s="292"/>
      <c r="G580" s="292"/>
      <c r="H580" s="292"/>
      <c r="I580" s="292"/>
      <c r="J580" s="292"/>
      <c r="K580" s="292"/>
      <c r="L580" s="292"/>
      <c r="M580" s="292"/>
      <c r="N580" s="292"/>
      <c r="O580" s="292"/>
      <c r="P580" s="292"/>
      <c r="Q580" s="292"/>
      <c r="R580" s="292"/>
      <c r="S580" s="292"/>
      <c r="T580" s="292"/>
      <c r="U580" s="292"/>
    </row>
    <row r="581">
      <c r="A581" s="292"/>
      <c r="B581" s="292"/>
      <c r="C581" s="292"/>
      <c r="D581" s="292"/>
      <c r="E581" s="292"/>
      <c r="F581" s="292"/>
      <c r="G581" s="292"/>
      <c r="H581" s="292"/>
      <c r="I581" s="292"/>
      <c r="J581" s="292"/>
      <c r="K581" s="292"/>
      <c r="L581" s="292"/>
      <c r="M581" s="292"/>
      <c r="N581" s="292"/>
      <c r="O581" s="292"/>
      <c r="P581" s="292"/>
      <c r="Q581" s="292"/>
      <c r="R581" s="292"/>
      <c r="S581" s="292"/>
      <c r="T581" s="292"/>
      <c r="U581" s="292"/>
    </row>
    <row r="582">
      <c r="A582" s="292"/>
      <c r="B582" s="292"/>
      <c r="C582" s="292"/>
      <c r="D582" s="292"/>
      <c r="E582" s="292"/>
      <c r="F582" s="292"/>
      <c r="G582" s="292"/>
      <c r="H582" s="292"/>
      <c r="I582" s="292"/>
      <c r="J582" s="292"/>
      <c r="K582" s="292"/>
      <c r="L582" s="292"/>
      <c r="M582" s="292"/>
      <c r="N582" s="292"/>
      <c r="O582" s="292"/>
      <c r="P582" s="292"/>
      <c r="Q582" s="292"/>
      <c r="R582" s="292"/>
      <c r="S582" s="292"/>
      <c r="T582" s="292"/>
      <c r="U582" s="292"/>
    </row>
    <row r="583">
      <c r="A583" s="292"/>
      <c r="B583" s="292"/>
      <c r="C583" s="292"/>
      <c r="D583" s="292"/>
      <c r="E583" s="292"/>
      <c r="F583" s="292"/>
      <c r="G583" s="292"/>
      <c r="H583" s="292"/>
      <c r="I583" s="292"/>
      <c r="J583" s="292"/>
      <c r="K583" s="292"/>
      <c r="L583" s="292"/>
      <c r="M583" s="292"/>
      <c r="N583" s="292"/>
      <c r="O583" s="292"/>
      <c r="P583" s="292"/>
      <c r="Q583" s="292"/>
      <c r="R583" s="292"/>
      <c r="S583" s="292"/>
      <c r="T583" s="292"/>
      <c r="U583" s="292"/>
    </row>
    <row r="584">
      <c r="A584" s="292"/>
      <c r="B584" s="292"/>
      <c r="C584" s="292"/>
      <c r="D584" s="292"/>
      <c r="E584" s="292"/>
      <c r="F584" s="292"/>
      <c r="G584" s="292"/>
      <c r="H584" s="292"/>
      <c r="I584" s="292"/>
      <c r="J584" s="292"/>
      <c r="K584" s="292"/>
      <c r="L584" s="292"/>
      <c r="M584" s="292"/>
      <c r="N584" s="292"/>
      <c r="O584" s="292"/>
      <c r="P584" s="292"/>
      <c r="Q584" s="292"/>
      <c r="R584" s="292"/>
      <c r="S584" s="292"/>
      <c r="T584" s="292"/>
      <c r="U584" s="292"/>
    </row>
    <row r="585">
      <c r="A585" s="292"/>
      <c r="B585" s="292"/>
      <c r="C585" s="292"/>
      <c r="D585" s="292"/>
      <c r="E585" s="292"/>
      <c r="F585" s="292"/>
      <c r="G585" s="292"/>
      <c r="H585" s="292"/>
      <c r="I585" s="292"/>
      <c r="J585" s="292"/>
      <c r="K585" s="292"/>
      <c r="L585" s="292"/>
      <c r="M585" s="292"/>
      <c r="N585" s="292"/>
      <c r="O585" s="292"/>
      <c r="P585" s="292"/>
      <c r="Q585" s="292"/>
      <c r="R585" s="292"/>
      <c r="S585" s="292"/>
      <c r="T585" s="292"/>
      <c r="U585" s="292"/>
    </row>
    <row r="586">
      <c r="A586" s="292"/>
      <c r="B586" s="292"/>
      <c r="C586" s="292"/>
      <c r="D586" s="292"/>
      <c r="E586" s="292"/>
      <c r="F586" s="292"/>
      <c r="G586" s="292"/>
      <c r="H586" s="292"/>
      <c r="I586" s="292"/>
      <c r="J586" s="292"/>
      <c r="K586" s="292"/>
      <c r="L586" s="292"/>
      <c r="M586" s="292"/>
      <c r="N586" s="292"/>
      <c r="O586" s="292"/>
      <c r="P586" s="292"/>
      <c r="Q586" s="292"/>
      <c r="R586" s="292"/>
      <c r="S586" s="292"/>
      <c r="T586" s="292"/>
      <c r="U586" s="292"/>
    </row>
    <row r="587">
      <c r="A587" s="292"/>
      <c r="B587" s="292"/>
      <c r="C587" s="292"/>
      <c r="D587" s="292"/>
      <c r="E587" s="292"/>
      <c r="F587" s="292"/>
      <c r="G587" s="292"/>
      <c r="H587" s="292"/>
      <c r="I587" s="292"/>
      <c r="J587" s="292"/>
      <c r="K587" s="292"/>
      <c r="L587" s="292"/>
      <c r="M587" s="292"/>
      <c r="N587" s="292"/>
      <c r="O587" s="292"/>
      <c r="P587" s="292"/>
      <c r="Q587" s="292"/>
      <c r="R587" s="292"/>
      <c r="S587" s="292"/>
      <c r="T587" s="292"/>
      <c r="U587" s="292"/>
    </row>
    <row r="588">
      <c r="A588" s="292"/>
      <c r="B588" s="292"/>
      <c r="C588" s="292"/>
      <c r="D588" s="292"/>
      <c r="E588" s="292"/>
      <c r="F588" s="292"/>
      <c r="G588" s="292"/>
      <c r="H588" s="292"/>
      <c r="I588" s="292"/>
      <c r="J588" s="292"/>
      <c r="K588" s="292"/>
      <c r="L588" s="292"/>
      <c r="M588" s="292"/>
      <c r="N588" s="292"/>
      <c r="O588" s="292"/>
      <c r="P588" s="292"/>
      <c r="Q588" s="292"/>
      <c r="R588" s="292"/>
      <c r="S588" s="292"/>
      <c r="T588" s="292"/>
      <c r="U588" s="292"/>
    </row>
    <row r="589">
      <c r="A589" s="292"/>
      <c r="B589" s="292"/>
      <c r="C589" s="292"/>
      <c r="D589" s="292"/>
      <c r="E589" s="292"/>
      <c r="F589" s="292"/>
      <c r="G589" s="292"/>
      <c r="H589" s="292"/>
      <c r="I589" s="292"/>
      <c r="J589" s="292"/>
      <c r="K589" s="292"/>
      <c r="L589" s="292"/>
      <c r="M589" s="292"/>
      <c r="N589" s="292"/>
      <c r="O589" s="292"/>
      <c r="P589" s="292"/>
      <c r="Q589" s="292"/>
      <c r="R589" s="292"/>
      <c r="S589" s="292"/>
      <c r="T589" s="292"/>
      <c r="U589" s="292"/>
    </row>
    <row r="590">
      <c r="A590" s="292"/>
      <c r="B590" s="292"/>
      <c r="C590" s="292"/>
      <c r="D590" s="292"/>
      <c r="E590" s="292"/>
      <c r="F590" s="292"/>
      <c r="G590" s="292"/>
      <c r="H590" s="292"/>
      <c r="I590" s="292"/>
      <c r="J590" s="292"/>
      <c r="K590" s="292"/>
      <c r="L590" s="292"/>
      <c r="M590" s="292"/>
      <c r="N590" s="292"/>
      <c r="O590" s="292"/>
      <c r="P590" s="292"/>
      <c r="Q590" s="292"/>
      <c r="R590" s="292"/>
      <c r="S590" s="292"/>
      <c r="T590" s="292"/>
      <c r="U590" s="292"/>
    </row>
    <row r="591">
      <c r="A591" s="292"/>
      <c r="B591" s="292"/>
      <c r="C591" s="292"/>
      <c r="D591" s="292"/>
      <c r="E591" s="292"/>
      <c r="F591" s="292"/>
      <c r="G591" s="292"/>
      <c r="H591" s="292"/>
      <c r="I591" s="292"/>
      <c r="J591" s="292"/>
      <c r="K591" s="292"/>
      <c r="L591" s="292"/>
      <c r="M591" s="292"/>
      <c r="N591" s="292"/>
      <c r="O591" s="292"/>
      <c r="P591" s="292"/>
      <c r="Q591" s="292"/>
      <c r="R591" s="292"/>
      <c r="S591" s="292"/>
      <c r="T591" s="292"/>
      <c r="U591" s="292"/>
    </row>
    <row r="592">
      <c r="A592" s="292"/>
      <c r="B592" s="292"/>
      <c r="C592" s="292"/>
      <c r="D592" s="292"/>
      <c r="E592" s="292"/>
      <c r="F592" s="292"/>
      <c r="G592" s="292"/>
      <c r="H592" s="292"/>
      <c r="I592" s="292"/>
      <c r="J592" s="292"/>
      <c r="K592" s="292"/>
      <c r="L592" s="292"/>
      <c r="M592" s="292"/>
      <c r="N592" s="292"/>
      <c r="O592" s="292"/>
      <c r="P592" s="292"/>
      <c r="Q592" s="292"/>
      <c r="R592" s="292"/>
      <c r="S592" s="292"/>
      <c r="T592" s="292"/>
      <c r="U592" s="292"/>
    </row>
    <row r="593">
      <c r="A593" s="292"/>
      <c r="B593" s="292"/>
      <c r="C593" s="292"/>
      <c r="D593" s="292"/>
      <c r="E593" s="292"/>
      <c r="F593" s="292"/>
      <c r="G593" s="292"/>
      <c r="H593" s="292"/>
      <c r="I593" s="292"/>
      <c r="J593" s="292"/>
      <c r="K593" s="292"/>
      <c r="L593" s="292"/>
      <c r="M593" s="292"/>
      <c r="N593" s="292"/>
      <c r="O593" s="292"/>
      <c r="P593" s="292"/>
      <c r="Q593" s="292"/>
      <c r="R593" s="292"/>
      <c r="S593" s="292"/>
      <c r="T593" s="292"/>
      <c r="U593" s="292"/>
    </row>
    <row r="594">
      <c r="A594" s="292"/>
      <c r="B594" s="292"/>
      <c r="C594" s="292"/>
      <c r="D594" s="292"/>
      <c r="E594" s="292"/>
      <c r="F594" s="292"/>
      <c r="G594" s="292"/>
      <c r="H594" s="292"/>
      <c r="I594" s="292"/>
      <c r="J594" s="292"/>
      <c r="K594" s="292"/>
      <c r="L594" s="292"/>
      <c r="M594" s="292"/>
      <c r="N594" s="292"/>
      <c r="O594" s="292"/>
      <c r="P594" s="292"/>
      <c r="Q594" s="292"/>
      <c r="R594" s="292"/>
      <c r="S594" s="292"/>
      <c r="T594" s="292"/>
      <c r="U594" s="292"/>
    </row>
    <row r="595">
      <c r="A595" s="292"/>
      <c r="B595" s="292"/>
      <c r="C595" s="292"/>
      <c r="D595" s="292"/>
      <c r="E595" s="292"/>
      <c r="F595" s="292"/>
      <c r="G595" s="292"/>
      <c r="H595" s="292"/>
      <c r="I595" s="292"/>
      <c r="J595" s="292"/>
      <c r="K595" s="292"/>
      <c r="L595" s="292"/>
      <c r="M595" s="292"/>
      <c r="N595" s="292"/>
      <c r="O595" s="292"/>
      <c r="P595" s="292"/>
      <c r="Q595" s="292"/>
      <c r="R595" s="292"/>
      <c r="S595" s="292"/>
      <c r="T595" s="292"/>
      <c r="U595" s="292"/>
    </row>
    <row r="596">
      <c r="A596" s="292"/>
      <c r="B596" s="292"/>
      <c r="C596" s="292"/>
      <c r="D596" s="292"/>
      <c r="E596" s="292"/>
      <c r="F596" s="292"/>
      <c r="G596" s="292"/>
      <c r="H596" s="292"/>
      <c r="I596" s="292"/>
      <c r="J596" s="292"/>
      <c r="K596" s="292"/>
      <c r="L596" s="292"/>
      <c r="M596" s="292"/>
      <c r="N596" s="292"/>
      <c r="O596" s="292"/>
      <c r="P596" s="292"/>
      <c r="Q596" s="292"/>
      <c r="R596" s="292"/>
      <c r="S596" s="292"/>
      <c r="T596" s="292"/>
      <c r="U596" s="292"/>
    </row>
    <row r="597">
      <c r="A597" s="292"/>
      <c r="B597" s="292"/>
      <c r="C597" s="292"/>
      <c r="D597" s="292"/>
      <c r="E597" s="292"/>
      <c r="F597" s="292"/>
      <c r="G597" s="292"/>
      <c r="H597" s="292"/>
      <c r="I597" s="292"/>
      <c r="J597" s="292"/>
      <c r="K597" s="292"/>
      <c r="L597" s="292"/>
      <c r="M597" s="292"/>
      <c r="N597" s="292"/>
      <c r="O597" s="292"/>
      <c r="P597" s="292"/>
      <c r="Q597" s="292"/>
      <c r="R597" s="292"/>
      <c r="S597" s="292"/>
      <c r="T597" s="292"/>
      <c r="U597" s="292"/>
    </row>
    <row r="598">
      <c r="A598" s="292"/>
      <c r="B598" s="292"/>
      <c r="C598" s="292"/>
      <c r="D598" s="292"/>
      <c r="E598" s="292"/>
      <c r="F598" s="292"/>
      <c r="G598" s="292"/>
      <c r="H598" s="292"/>
      <c r="I598" s="292"/>
      <c r="J598" s="292"/>
      <c r="K598" s="292"/>
      <c r="L598" s="292"/>
      <c r="M598" s="292"/>
      <c r="N598" s="292"/>
      <c r="O598" s="292"/>
      <c r="P598" s="292"/>
      <c r="Q598" s="292"/>
      <c r="R598" s="292"/>
      <c r="S598" s="292"/>
      <c r="T598" s="292"/>
      <c r="U598" s="292"/>
    </row>
    <row r="599">
      <c r="A599" s="292"/>
      <c r="B599" s="292"/>
      <c r="C599" s="292"/>
      <c r="D599" s="292"/>
      <c r="E599" s="292"/>
      <c r="F599" s="292"/>
      <c r="G599" s="292"/>
      <c r="H599" s="292"/>
      <c r="I599" s="292"/>
      <c r="J599" s="292"/>
      <c r="K599" s="292"/>
      <c r="L599" s="292"/>
      <c r="M599" s="292"/>
      <c r="N599" s="292"/>
      <c r="O599" s="292"/>
      <c r="P599" s="292"/>
      <c r="Q599" s="292"/>
      <c r="R599" s="292"/>
      <c r="S599" s="292"/>
      <c r="T599" s="292"/>
      <c r="U599" s="292"/>
    </row>
    <row r="600">
      <c r="A600" s="292"/>
      <c r="B600" s="292"/>
      <c r="C600" s="292"/>
      <c r="D600" s="292"/>
      <c r="E600" s="292"/>
      <c r="F600" s="292"/>
      <c r="G600" s="292"/>
      <c r="H600" s="292"/>
      <c r="I600" s="292"/>
      <c r="J600" s="292"/>
      <c r="K600" s="292"/>
      <c r="L600" s="292"/>
      <c r="M600" s="292"/>
      <c r="N600" s="292"/>
      <c r="O600" s="292"/>
      <c r="P600" s="292"/>
      <c r="Q600" s="292"/>
      <c r="R600" s="292"/>
      <c r="S600" s="292"/>
      <c r="T600" s="292"/>
      <c r="U600" s="292"/>
    </row>
    <row r="601">
      <c r="A601" s="292"/>
      <c r="B601" s="292"/>
      <c r="C601" s="292"/>
      <c r="D601" s="292"/>
      <c r="E601" s="292"/>
      <c r="F601" s="292"/>
      <c r="G601" s="292"/>
      <c r="H601" s="292"/>
      <c r="I601" s="292"/>
      <c r="J601" s="292"/>
      <c r="K601" s="292"/>
      <c r="L601" s="292"/>
      <c r="M601" s="292"/>
      <c r="N601" s="292"/>
      <c r="O601" s="292"/>
      <c r="P601" s="292"/>
      <c r="Q601" s="292"/>
      <c r="R601" s="292"/>
      <c r="S601" s="292"/>
      <c r="T601" s="292"/>
      <c r="U601" s="292"/>
    </row>
    <row r="602">
      <c r="A602" s="292"/>
      <c r="B602" s="292"/>
      <c r="C602" s="292"/>
      <c r="D602" s="292"/>
      <c r="E602" s="292"/>
      <c r="F602" s="292"/>
      <c r="G602" s="292"/>
      <c r="H602" s="292"/>
      <c r="I602" s="292"/>
      <c r="J602" s="292"/>
      <c r="K602" s="292"/>
      <c r="L602" s="292"/>
      <c r="M602" s="292"/>
      <c r="N602" s="292"/>
      <c r="O602" s="292"/>
      <c r="P602" s="292"/>
      <c r="Q602" s="292"/>
      <c r="R602" s="292"/>
      <c r="S602" s="292"/>
      <c r="T602" s="292"/>
      <c r="U602" s="292"/>
    </row>
    <row r="603">
      <c r="A603" s="292"/>
      <c r="B603" s="292"/>
      <c r="C603" s="292"/>
      <c r="D603" s="292"/>
      <c r="E603" s="292"/>
      <c r="F603" s="292"/>
      <c r="G603" s="292"/>
      <c r="H603" s="292"/>
      <c r="I603" s="292"/>
      <c r="J603" s="292"/>
      <c r="K603" s="292"/>
      <c r="L603" s="292"/>
      <c r="M603" s="292"/>
      <c r="N603" s="292"/>
      <c r="O603" s="292"/>
      <c r="P603" s="292"/>
      <c r="Q603" s="292"/>
      <c r="R603" s="292"/>
      <c r="S603" s="292"/>
      <c r="T603" s="292"/>
      <c r="U603" s="292"/>
    </row>
    <row r="604">
      <c r="A604" s="292"/>
      <c r="B604" s="292"/>
      <c r="C604" s="292"/>
      <c r="D604" s="292"/>
      <c r="E604" s="292"/>
      <c r="F604" s="292"/>
      <c r="G604" s="292"/>
      <c r="H604" s="292"/>
      <c r="I604" s="292"/>
      <c r="J604" s="292"/>
      <c r="K604" s="292"/>
      <c r="L604" s="292"/>
      <c r="M604" s="292"/>
      <c r="N604" s="292"/>
      <c r="O604" s="292"/>
      <c r="P604" s="292"/>
      <c r="Q604" s="292"/>
      <c r="R604" s="292"/>
      <c r="S604" s="292"/>
      <c r="T604" s="292"/>
      <c r="U604" s="292"/>
    </row>
    <row r="605">
      <c r="A605" s="292"/>
      <c r="B605" s="292"/>
      <c r="C605" s="292"/>
      <c r="D605" s="292"/>
      <c r="E605" s="292"/>
      <c r="F605" s="292"/>
      <c r="G605" s="292"/>
      <c r="H605" s="292"/>
      <c r="I605" s="292"/>
      <c r="J605" s="292"/>
      <c r="K605" s="292"/>
      <c r="L605" s="292"/>
      <c r="M605" s="292"/>
      <c r="N605" s="292"/>
      <c r="O605" s="292"/>
      <c r="P605" s="292"/>
      <c r="Q605" s="292"/>
      <c r="R605" s="292"/>
      <c r="S605" s="292"/>
      <c r="T605" s="292"/>
      <c r="U605" s="292"/>
    </row>
    <row r="606">
      <c r="A606" s="292"/>
      <c r="B606" s="292"/>
      <c r="C606" s="292"/>
      <c r="D606" s="292"/>
      <c r="E606" s="292"/>
      <c r="F606" s="292"/>
      <c r="G606" s="292"/>
      <c r="H606" s="292"/>
      <c r="I606" s="292"/>
      <c r="J606" s="292"/>
      <c r="K606" s="292"/>
      <c r="L606" s="292"/>
      <c r="M606" s="292"/>
      <c r="N606" s="292"/>
      <c r="O606" s="292"/>
      <c r="P606" s="292"/>
      <c r="Q606" s="292"/>
      <c r="R606" s="292"/>
      <c r="S606" s="292"/>
      <c r="T606" s="292"/>
      <c r="U606" s="292"/>
    </row>
    <row r="607">
      <c r="A607" s="292"/>
      <c r="B607" s="292"/>
      <c r="C607" s="292"/>
      <c r="D607" s="292"/>
      <c r="E607" s="292"/>
      <c r="F607" s="292"/>
      <c r="G607" s="292"/>
      <c r="H607" s="292"/>
      <c r="I607" s="292"/>
      <c r="J607" s="292"/>
      <c r="K607" s="292"/>
      <c r="L607" s="292"/>
      <c r="M607" s="292"/>
      <c r="N607" s="292"/>
      <c r="O607" s="292"/>
      <c r="P607" s="292"/>
      <c r="Q607" s="292"/>
      <c r="R607" s="292"/>
      <c r="S607" s="292"/>
      <c r="T607" s="292"/>
      <c r="U607" s="292"/>
    </row>
    <row r="608">
      <c r="A608" s="292"/>
      <c r="B608" s="292"/>
      <c r="C608" s="292"/>
      <c r="D608" s="292"/>
      <c r="E608" s="292"/>
      <c r="F608" s="292"/>
      <c r="G608" s="292"/>
      <c r="H608" s="292"/>
      <c r="I608" s="292"/>
      <c r="J608" s="292"/>
      <c r="K608" s="292"/>
      <c r="L608" s="292"/>
      <c r="M608" s="292"/>
      <c r="N608" s="292"/>
      <c r="O608" s="292"/>
      <c r="P608" s="292"/>
      <c r="Q608" s="292"/>
      <c r="R608" s="292"/>
      <c r="S608" s="292"/>
      <c r="T608" s="292"/>
      <c r="U608" s="292"/>
    </row>
    <row r="609">
      <c r="A609" s="292"/>
      <c r="B609" s="292"/>
      <c r="C609" s="292"/>
      <c r="D609" s="292"/>
      <c r="E609" s="292"/>
      <c r="F609" s="292"/>
      <c r="G609" s="292"/>
      <c r="H609" s="292"/>
      <c r="I609" s="292"/>
      <c r="J609" s="292"/>
      <c r="K609" s="292"/>
      <c r="L609" s="292"/>
      <c r="M609" s="292"/>
      <c r="N609" s="292"/>
      <c r="O609" s="292"/>
      <c r="P609" s="292"/>
      <c r="Q609" s="292"/>
      <c r="R609" s="292"/>
      <c r="S609" s="292"/>
      <c r="T609" s="292"/>
      <c r="U609" s="292"/>
    </row>
    <row r="610">
      <c r="A610" s="292"/>
      <c r="B610" s="292"/>
      <c r="C610" s="292"/>
      <c r="D610" s="292"/>
      <c r="E610" s="292"/>
      <c r="F610" s="292"/>
      <c r="G610" s="292"/>
      <c r="H610" s="292"/>
      <c r="I610" s="292"/>
      <c r="J610" s="292"/>
      <c r="K610" s="292"/>
      <c r="L610" s="292"/>
      <c r="M610" s="292"/>
      <c r="N610" s="292"/>
      <c r="O610" s="292"/>
      <c r="P610" s="292"/>
      <c r="Q610" s="292"/>
      <c r="R610" s="292"/>
      <c r="S610" s="292"/>
      <c r="T610" s="292"/>
      <c r="U610" s="292"/>
    </row>
    <row r="611">
      <c r="A611" s="292"/>
      <c r="B611" s="292"/>
      <c r="C611" s="292"/>
      <c r="D611" s="292"/>
      <c r="E611" s="292"/>
      <c r="F611" s="292"/>
      <c r="G611" s="292"/>
      <c r="H611" s="292"/>
      <c r="I611" s="292"/>
      <c r="J611" s="292"/>
      <c r="K611" s="292"/>
      <c r="L611" s="292"/>
      <c r="M611" s="292"/>
      <c r="N611" s="292"/>
      <c r="O611" s="292"/>
      <c r="P611" s="292"/>
      <c r="Q611" s="292"/>
      <c r="R611" s="292"/>
      <c r="S611" s="292"/>
      <c r="T611" s="292"/>
      <c r="U611" s="292"/>
    </row>
    <row r="612">
      <c r="A612" s="292"/>
      <c r="B612" s="292"/>
      <c r="C612" s="292"/>
      <c r="D612" s="292"/>
      <c r="E612" s="292"/>
      <c r="F612" s="292"/>
      <c r="G612" s="292"/>
      <c r="H612" s="292"/>
      <c r="I612" s="292"/>
      <c r="J612" s="292"/>
      <c r="K612" s="292"/>
      <c r="L612" s="292"/>
      <c r="M612" s="292"/>
      <c r="N612" s="292"/>
      <c r="O612" s="292"/>
      <c r="P612" s="292"/>
      <c r="Q612" s="292"/>
      <c r="R612" s="292"/>
      <c r="S612" s="292"/>
      <c r="T612" s="292"/>
      <c r="U612" s="292"/>
    </row>
    <row r="613">
      <c r="A613" s="292"/>
      <c r="B613" s="292"/>
      <c r="C613" s="292"/>
      <c r="D613" s="292"/>
      <c r="E613" s="292"/>
      <c r="F613" s="292"/>
      <c r="G613" s="292"/>
      <c r="H613" s="292"/>
      <c r="I613" s="292"/>
      <c r="J613" s="292"/>
      <c r="K613" s="292"/>
      <c r="L613" s="292"/>
      <c r="M613" s="292"/>
      <c r="N613" s="292"/>
      <c r="O613" s="292"/>
      <c r="P613" s="292"/>
      <c r="Q613" s="292"/>
      <c r="R613" s="292"/>
      <c r="S613" s="292"/>
      <c r="T613" s="292"/>
      <c r="U613" s="292"/>
    </row>
    <row r="614">
      <c r="A614" s="292"/>
      <c r="B614" s="292"/>
      <c r="C614" s="292"/>
      <c r="D614" s="292"/>
      <c r="E614" s="292"/>
      <c r="F614" s="292"/>
      <c r="G614" s="292"/>
      <c r="H614" s="292"/>
      <c r="I614" s="292"/>
      <c r="J614" s="292"/>
      <c r="K614" s="292"/>
      <c r="L614" s="292"/>
      <c r="M614" s="292"/>
      <c r="N614" s="292"/>
      <c r="O614" s="292"/>
      <c r="P614" s="292"/>
      <c r="Q614" s="292"/>
      <c r="R614" s="292"/>
      <c r="S614" s="292"/>
      <c r="T614" s="292"/>
      <c r="U614" s="292"/>
    </row>
    <row r="615">
      <c r="A615" s="292"/>
      <c r="B615" s="292"/>
      <c r="C615" s="292"/>
      <c r="D615" s="292"/>
      <c r="E615" s="292"/>
      <c r="F615" s="292"/>
      <c r="G615" s="292"/>
      <c r="H615" s="292"/>
      <c r="I615" s="292"/>
      <c r="J615" s="292"/>
      <c r="K615" s="292"/>
      <c r="L615" s="292"/>
      <c r="M615" s="292"/>
      <c r="N615" s="292"/>
      <c r="O615" s="292"/>
      <c r="P615" s="292"/>
      <c r="Q615" s="292"/>
      <c r="R615" s="292"/>
      <c r="S615" s="292"/>
      <c r="T615" s="292"/>
      <c r="U615" s="292"/>
    </row>
    <row r="616">
      <c r="A616" s="292"/>
      <c r="B616" s="292"/>
      <c r="C616" s="292"/>
      <c r="D616" s="292"/>
      <c r="E616" s="292"/>
      <c r="F616" s="292"/>
      <c r="G616" s="292"/>
      <c r="H616" s="292"/>
      <c r="I616" s="292"/>
      <c r="J616" s="292"/>
      <c r="K616" s="292"/>
      <c r="L616" s="292"/>
      <c r="M616" s="292"/>
      <c r="N616" s="292"/>
      <c r="O616" s="292"/>
      <c r="P616" s="292"/>
      <c r="Q616" s="292"/>
      <c r="R616" s="292"/>
      <c r="S616" s="292"/>
      <c r="T616" s="292"/>
      <c r="U616" s="292"/>
    </row>
    <row r="617">
      <c r="A617" s="292"/>
      <c r="B617" s="292"/>
      <c r="C617" s="292"/>
      <c r="D617" s="292"/>
      <c r="E617" s="292"/>
      <c r="F617" s="292"/>
      <c r="G617" s="292"/>
      <c r="H617" s="292"/>
      <c r="I617" s="292"/>
      <c r="J617" s="292"/>
      <c r="K617" s="292"/>
      <c r="L617" s="292"/>
      <c r="M617" s="292"/>
      <c r="N617" s="292"/>
      <c r="O617" s="292"/>
      <c r="P617" s="292"/>
      <c r="Q617" s="292"/>
      <c r="R617" s="292"/>
      <c r="S617" s="292"/>
      <c r="T617" s="292"/>
      <c r="U617" s="292"/>
    </row>
    <row r="618">
      <c r="A618" s="292"/>
      <c r="B618" s="292"/>
      <c r="C618" s="292"/>
      <c r="D618" s="292"/>
      <c r="E618" s="292"/>
      <c r="F618" s="292"/>
      <c r="G618" s="292"/>
      <c r="H618" s="292"/>
      <c r="I618" s="292"/>
      <c r="J618" s="292"/>
      <c r="K618" s="292"/>
      <c r="L618" s="292"/>
      <c r="M618" s="292"/>
      <c r="N618" s="292"/>
      <c r="O618" s="292"/>
      <c r="P618" s="292"/>
      <c r="Q618" s="292"/>
      <c r="R618" s="292"/>
      <c r="S618" s="292"/>
      <c r="T618" s="292"/>
      <c r="U618" s="292"/>
    </row>
    <row r="619">
      <c r="A619" s="292"/>
      <c r="B619" s="292"/>
      <c r="C619" s="292"/>
      <c r="D619" s="292"/>
      <c r="E619" s="292"/>
      <c r="F619" s="292"/>
      <c r="G619" s="292"/>
      <c r="H619" s="292"/>
      <c r="I619" s="292"/>
      <c r="J619" s="292"/>
      <c r="K619" s="292"/>
      <c r="L619" s="292"/>
      <c r="M619" s="292"/>
      <c r="N619" s="292"/>
      <c r="O619" s="292"/>
      <c r="P619" s="292"/>
      <c r="Q619" s="292"/>
      <c r="R619" s="292"/>
      <c r="S619" s="292"/>
      <c r="T619" s="292"/>
      <c r="U619" s="292"/>
    </row>
    <row r="620">
      <c r="A620" s="292"/>
      <c r="B620" s="292"/>
      <c r="C620" s="292"/>
      <c r="D620" s="292"/>
      <c r="E620" s="292"/>
      <c r="F620" s="292"/>
      <c r="G620" s="292"/>
      <c r="H620" s="292"/>
      <c r="I620" s="292"/>
      <c r="J620" s="292"/>
      <c r="K620" s="292"/>
      <c r="L620" s="292"/>
      <c r="M620" s="292"/>
      <c r="N620" s="292"/>
      <c r="O620" s="292"/>
      <c r="P620" s="292"/>
      <c r="Q620" s="292"/>
      <c r="R620" s="292"/>
      <c r="S620" s="292"/>
      <c r="T620" s="292"/>
      <c r="U620" s="292"/>
    </row>
    <row r="621">
      <c r="A621" s="292"/>
      <c r="B621" s="292"/>
      <c r="C621" s="292"/>
      <c r="D621" s="292"/>
      <c r="E621" s="292"/>
      <c r="F621" s="292"/>
      <c r="G621" s="292"/>
      <c r="H621" s="292"/>
      <c r="I621" s="292"/>
      <c r="J621" s="292"/>
      <c r="K621" s="292"/>
      <c r="L621" s="292"/>
      <c r="M621" s="292"/>
      <c r="N621" s="292"/>
      <c r="O621" s="292"/>
      <c r="P621" s="292"/>
      <c r="Q621" s="292"/>
      <c r="R621" s="292"/>
      <c r="S621" s="292"/>
      <c r="T621" s="292"/>
      <c r="U621" s="292"/>
    </row>
    <row r="622">
      <c r="A622" s="292"/>
      <c r="B622" s="292"/>
      <c r="C622" s="292"/>
      <c r="D622" s="292"/>
      <c r="E622" s="292"/>
      <c r="F622" s="292"/>
      <c r="G622" s="292"/>
      <c r="H622" s="292"/>
      <c r="I622" s="292"/>
      <c r="J622" s="292"/>
      <c r="K622" s="292"/>
      <c r="L622" s="292"/>
      <c r="M622" s="292"/>
      <c r="N622" s="292"/>
      <c r="O622" s="292"/>
      <c r="P622" s="292"/>
      <c r="Q622" s="292"/>
      <c r="R622" s="292"/>
      <c r="S622" s="292"/>
      <c r="T622" s="292"/>
      <c r="U622" s="292"/>
    </row>
    <row r="623">
      <c r="A623" s="292"/>
      <c r="B623" s="292"/>
      <c r="C623" s="292"/>
      <c r="D623" s="292"/>
      <c r="E623" s="292"/>
      <c r="F623" s="292"/>
      <c r="G623" s="292"/>
      <c r="H623" s="292"/>
      <c r="I623" s="292"/>
      <c r="J623" s="292"/>
      <c r="K623" s="292"/>
      <c r="L623" s="292"/>
      <c r="M623" s="292"/>
      <c r="N623" s="292"/>
      <c r="O623" s="292"/>
      <c r="P623" s="292"/>
      <c r="Q623" s="292"/>
      <c r="R623" s="292"/>
      <c r="S623" s="292"/>
      <c r="T623" s="292"/>
      <c r="U623" s="292"/>
    </row>
    <row r="624">
      <c r="A624" s="292"/>
      <c r="B624" s="292"/>
      <c r="C624" s="292"/>
      <c r="D624" s="292"/>
      <c r="E624" s="292"/>
      <c r="F624" s="292"/>
      <c r="G624" s="292"/>
      <c r="H624" s="292"/>
      <c r="I624" s="292"/>
      <c r="J624" s="292"/>
      <c r="K624" s="292"/>
      <c r="L624" s="292"/>
      <c r="M624" s="292"/>
      <c r="N624" s="292"/>
      <c r="O624" s="292"/>
      <c r="P624" s="292"/>
      <c r="Q624" s="292"/>
      <c r="R624" s="292"/>
      <c r="S624" s="292"/>
      <c r="T624" s="292"/>
      <c r="U624" s="292"/>
    </row>
    <row r="625">
      <c r="A625" s="292"/>
      <c r="B625" s="292"/>
      <c r="C625" s="292"/>
      <c r="D625" s="292"/>
      <c r="E625" s="292"/>
      <c r="F625" s="292"/>
      <c r="G625" s="292"/>
      <c r="H625" s="292"/>
      <c r="I625" s="292"/>
      <c r="J625" s="292"/>
      <c r="K625" s="292"/>
      <c r="L625" s="292"/>
      <c r="M625" s="292"/>
      <c r="N625" s="292"/>
      <c r="O625" s="292"/>
      <c r="P625" s="292"/>
      <c r="Q625" s="292"/>
      <c r="R625" s="292"/>
      <c r="S625" s="292"/>
      <c r="T625" s="292"/>
      <c r="U625" s="292"/>
    </row>
    <row r="626">
      <c r="A626" s="292"/>
      <c r="B626" s="292"/>
      <c r="C626" s="292"/>
      <c r="D626" s="292"/>
      <c r="E626" s="292"/>
      <c r="F626" s="292"/>
      <c r="G626" s="292"/>
      <c r="H626" s="292"/>
      <c r="I626" s="292"/>
      <c r="J626" s="292"/>
      <c r="K626" s="292"/>
      <c r="L626" s="292"/>
      <c r="M626" s="292"/>
      <c r="N626" s="292"/>
      <c r="O626" s="292"/>
      <c r="P626" s="292"/>
      <c r="Q626" s="292"/>
      <c r="R626" s="292"/>
      <c r="S626" s="292"/>
      <c r="T626" s="292"/>
      <c r="U626" s="292"/>
    </row>
    <row r="627">
      <c r="A627" s="292"/>
      <c r="B627" s="292"/>
      <c r="C627" s="292"/>
      <c r="D627" s="292"/>
      <c r="E627" s="292"/>
      <c r="F627" s="292"/>
      <c r="G627" s="292"/>
      <c r="H627" s="292"/>
      <c r="I627" s="292"/>
      <c r="J627" s="292"/>
      <c r="K627" s="292"/>
      <c r="L627" s="292"/>
      <c r="M627" s="292"/>
      <c r="N627" s="292"/>
      <c r="O627" s="292"/>
      <c r="P627" s="292"/>
      <c r="Q627" s="292"/>
      <c r="R627" s="292"/>
      <c r="S627" s="292"/>
      <c r="T627" s="292"/>
      <c r="U627" s="292"/>
    </row>
    <row r="628">
      <c r="A628" s="292"/>
      <c r="B628" s="292"/>
      <c r="C628" s="292"/>
      <c r="D628" s="292"/>
      <c r="E628" s="292"/>
      <c r="F628" s="292"/>
      <c r="G628" s="292"/>
      <c r="H628" s="292"/>
      <c r="I628" s="292"/>
      <c r="J628" s="292"/>
      <c r="K628" s="292"/>
      <c r="L628" s="292"/>
      <c r="M628" s="292"/>
      <c r="N628" s="292"/>
      <c r="O628" s="292"/>
      <c r="P628" s="292"/>
      <c r="Q628" s="292"/>
      <c r="R628" s="292"/>
      <c r="S628" s="292"/>
      <c r="T628" s="292"/>
      <c r="U628" s="292"/>
    </row>
    <row r="629">
      <c r="A629" s="292"/>
      <c r="B629" s="292"/>
      <c r="C629" s="292"/>
      <c r="D629" s="292"/>
      <c r="E629" s="292"/>
      <c r="F629" s="292"/>
      <c r="G629" s="292"/>
      <c r="H629" s="292"/>
      <c r="I629" s="292"/>
      <c r="J629" s="292"/>
      <c r="K629" s="292"/>
      <c r="L629" s="292"/>
      <c r="M629" s="292"/>
      <c r="N629" s="292"/>
      <c r="O629" s="292"/>
      <c r="P629" s="292"/>
      <c r="Q629" s="292"/>
      <c r="R629" s="292"/>
      <c r="S629" s="292"/>
      <c r="T629" s="292"/>
      <c r="U629" s="292"/>
    </row>
    <row r="630">
      <c r="A630" s="292"/>
      <c r="B630" s="292"/>
      <c r="C630" s="292"/>
      <c r="D630" s="292"/>
      <c r="E630" s="292"/>
      <c r="F630" s="292"/>
      <c r="G630" s="292"/>
      <c r="H630" s="292"/>
      <c r="I630" s="292"/>
      <c r="J630" s="292"/>
      <c r="K630" s="292"/>
      <c r="L630" s="292"/>
      <c r="M630" s="292"/>
      <c r="N630" s="292"/>
      <c r="O630" s="292"/>
      <c r="P630" s="292"/>
      <c r="Q630" s="292"/>
      <c r="R630" s="292"/>
      <c r="S630" s="292"/>
      <c r="T630" s="292"/>
      <c r="U630" s="292"/>
    </row>
    <row r="631">
      <c r="A631" s="292"/>
      <c r="B631" s="292"/>
      <c r="C631" s="292"/>
      <c r="D631" s="292"/>
      <c r="E631" s="292"/>
      <c r="F631" s="292"/>
      <c r="G631" s="292"/>
      <c r="H631" s="292"/>
      <c r="I631" s="292"/>
      <c r="J631" s="292"/>
      <c r="K631" s="292"/>
      <c r="L631" s="292"/>
      <c r="M631" s="292"/>
      <c r="N631" s="292"/>
      <c r="O631" s="292"/>
      <c r="P631" s="292"/>
      <c r="Q631" s="292"/>
      <c r="R631" s="292"/>
      <c r="S631" s="292"/>
      <c r="T631" s="292"/>
      <c r="U631" s="292"/>
    </row>
    <row r="632">
      <c r="A632" s="292"/>
      <c r="B632" s="292"/>
      <c r="C632" s="292"/>
      <c r="D632" s="292"/>
      <c r="E632" s="292"/>
      <c r="F632" s="292"/>
      <c r="G632" s="292"/>
      <c r="H632" s="292"/>
      <c r="I632" s="292"/>
      <c r="J632" s="292"/>
      <c r="K632" s="292"/>
      <c r="L632" s="292"/>
      <c r="M632" s="292"/>
      <c r="N632" s="292"/>
      <c r="O632" s="292"/>
      <c r="P632" s="292"/>
      <c r="Q632" s="292"/>
      <c r="R632" s="292"/>
      <c r="S632" s="292"/>
      <c r="T632" s="292"/>
      <c r="U632" s="292"/>
    </row>
    <row r="633">
      <c r="A633" s="292"/>
      <c r="B633" s="292"/>
      <c r="C633" s="292"/>
      <c r="D633" s="292"/>
      <c r="E633" s="292"/>
      <c r="F633" s="292"/>
      <c r="G633" s="292"/>
      <c r="H633" s="292"/>
      <c r="I633" s="292"/>
      <c r="J633" s="292"/>
      <c r="K633" s="292"/>
      <c r="L633" s="292"/>
      <c r="M633" s="292"/>
      <c r="N633" s="292"/>
      <c r="O633" s="292"/>
      <c r="P633" s="292"/>
      <c r="Q633" s="292"/>
      <c r="R633" s="292"/>
      <c r="S633" s="292"/>
      <c r="T633" s="292"/>
      <c r="U633" s="292"/>
    </row>
    <row r="634">
      <c r="A634" s="292"/>
      <c r="B634" s="292"/>
      <c r="C634" s="292"/>
      <c r="D634" s="292"/>
      <c r="E634" s="292"/>
      <c r="F634" s="292"/>
      <c r="G634" s="292"/>
      <c r="H634" s="292"/>
      <c r="I634" s="292"/>
      <c r="J634" s="292"/>
      <c r="K634" s="292"/>
      <c r="L634" s="292"/>
      <c r="M634" s="292"/>
      <c r="N634" s="292"/>
      <c r="O634" s="292"/>
      <c r="P634" s="292"/>
      <c r="Q634" s="292"/>
      <c r="R634" s="292"/>
      <c r="S634" s="292"/>
      <c r="T634" s="292"/>
      <c r="U634" s="292"/>
    </row>
    <row r="635">
      <c r="A635" s="292"/>
      <c r="B635" s="292"/>
      <c r="C635" s="292"/>
      <c r="D635" s="292"/>
      <c r="E635" s="292"/>
      <c r="F635" s="292"/>
      <c r="G635" s="292"/>
      <c r="H635" s="292"/>
      <c r="I635" s="292"/>
      <c r="J635" s="292"/>
      <c r="K635" s="292"/>
      <c r="L635" s="292"/>
      <c r="M635" s="292"/>
      <c r="N635" s="292"/>
      <c r="O635" s="292"/>
      <c r="P635" s="292"/>
      <c r="Q635" s="292"/>
      <c r="R635" s="292"/>
      <c r="S635" s="292"/>
      <c r="T635" s="292"/>
      <c r="U635" s="292"/>
    </row>
    <row r="636">
      <c r="A636" s="292"/>
      <c r="B636" s="292"/>
      <c r="C636" s="292"/>
      <c r="D636" s="292"/>
      <c r="E636" s="292"/>
      <c r="F636" s="292"/>
      <c r="G636" s="292"/>
      <c r="H636" s="292"/>
      <c r="I636" s="292"/>
      <c r="J636" s="292"/>
      <c r="K636" s="292"/>
      <c r="L636" s="292"/>
      <c r="M636" s="292"/>
      <c r="N636" s="292"/>
      <c r="O636" s="292"/>
      <c r="P636" s="292"/>
      <c r="Q636" s="292"/>
      <c r="R636" s="292"/>
      <c r="S636" s="292"/>
      <c r="T636" s="292"/>
      <c r="U636" s="292"/>
    </row>
    <row r="637">
      <c r="A637" s="292"/>
      <c r="B637" s="292"/>
      <c r="C637" s="292"/>
      <c r="D637" s="292"/>
      <c r="E637" s="292"/>
      <c r="F637" s="292"/>
      <c r="G637" s="292"/>
      <c r="H637" s="292"/>
      <c r="I637" s="292"/>
      <c r="J637" s="292"/>
      <c r="K637" s="292"/>
      <c r="L637" s="292"/>
      <c r="M637" s="292"/>
      <c r="N637" s="292"/>
      <c r="O637" s="292"/>
      <c r="P637" s="292"/>
      <c r="Q637" s="292"/>
      <c r="R637" s="292"/>
      <c r="S637" s="292"/>
      <c r="T637" s="292"/>
      <c r="U637" s="292"/>
    </row>
    <row r="638">
      <c r="A638" s="292"/>
      <c r="B638" s="292"/>
      <c r="C638" s="292"/>
      <c r="D638" s="292"/>
      <c r="E638" s="292"/>
      <c r="F638" s="292"/>
      <c r="G638" s="292"/>
      <c r="H638" s="292"/>
      <c r="I638" s="292"/>
      <c r="J638" s="292"/>
      <c r="K638" s="292"/>
      <c r="L638" s="292"/>
      <c r="M638" s="292"/>
      <c r="N638" s="292"/>
      <c r="O638" s="292"/>
      <c r="P638" s="292"/>
      <c r="Q638" s="292"/>
      <c r="R638" s="292"/>
      <c r="S638" s="292"/>
      <c r="T638" s="292"/>
      <c r="U638" s="292"/>
    </row>
    <row r="639">
      <c r="A639" s="292"/>
      <c r="B639" s="292"/>
      <c r="C639" s="292"/>
      <c r="D639" s="292"/>
      <c r="E639" s="292"/>
      <c r="F639" s="292"/>
      <c r="G639" s="292"/>
      <c r="H639" s="292"/>
      <c r="I639" s="292"/>
      <c r="J639" s="292"/>
      <c r="K639" s="292"/>
      <c r="L639" s="292"/>
      <c r="M639" s="292"/>
      <c r="N639" s="292"/>
      <c r="O639" s="292"/>
      <c r="P639" s="292"/>
      <c r="Q639" s="292"/>
      <c r="R639" s="292"/>
      <c r="S639" s="292"/>
      <c r="T639" s="292"/>
      <c r="U639" s="292"/>
    </row>
    <row r="640">
      <c r="A640" s="292"/>
      <c r="B640" s="292"/>
      <c r="C640" s="292"/>
      <c r="D640" s="292"/>
      <c r="E640" s="292"/>
      <c r="F640" s="292"/>
      <c r="G640" s="292"/>
      <c r="H640" s="292"/>
      <c r="I640" s="292"/>
      <c r="J640" s="292"/>
      <c r="K640" s="292"/>
      <c r="L640" s="292"/>
      <c r="M640" s="292"/>
      <c r="N640" s="292"/>
      <c r="O640" s="292"/>
      <c r="P640" s="292"/>
      <c r="Q640" s="292"/>
      <c r="R640" s="292"/>
      <c r="S640" s="292"/>
      <c r="T640" s="292"/>
      <c r="U640" s="292"/>
    </row>
    <row r="641">
      <c r="A641" s="292"/>
      <c r="B641" s="292"/>
      <c r="C641" s="292"/>
      <c r="D641" s="292"/>
      <c r="E641" s="292"/>
      <c r="F641" s="292"/>
      <c r="G641" s="292"/>
      <c r="H641" s="292"/>
      <c r="I641" s="292"/>
      <c r="J641" s="292"/>
      <c r="K641" s="292"/>
      <c r="L641" s="292"/>
      <c r="M641" s="292"/>
      <c r="N641" s="292"/>
      <c r="O641" s="292"/>
      <c r="P641" s="292"/>
      <c r="Q641" s="292"/>
      <c r="R641" s="292"/>
      <c r="S641" s="292"/>
      <c r="T641" s="292"/>
      <c r="U641" s="292"/>
    </row>
    <row r="642">
      <c r="A642" s="292"/>
      <c r="B642" s="292"/>
      <c r="C642" s="292"/>
      <c r="D642" s="292"/>
      <c r="E642" s="292"/>
      <c r="F642" s="292"/>
      <c r="G642" s="292"/>
      <c r="H642" s="292"/>
      <c r="I642" s="292"/>
      <c r="J642" s="292"/>
      <c r="K642" s="292"/>
      <c r="L642" s="292"/>
      <c r="M642" s="292"/>
      <c r="N642" s="292"/>
      <c r="O642" s="292"/>
      <c r="P642" s="292"/>
      <c r="Q642" s="292"/>
      <c r="R642" s="292"/>
      <c r="S642" s="292"/>
      <c r="T642" s="292"/>
      <c r="U642" s="292"/>
    </row>
    <row r="643">
      <c r="A643" s="292"/>
      <c r="B643" s="292"/>
      <c r="C643" s="292"/>
      <c r="D643" s="292"/>
      <c r="E643" s="292"/>
      <c r="F643" s="292"/>
      <c r="G643" s="292"/>
      <c r="H643" s="292"/>
      <c r="I643" s="292"/>
      <c r="J643" s="292"/>
      <c r="K643" s="292"/>
      <c r="L643" s="292"/>
      <c r="M643" s="292"/>
      <c r="N643" s="292"/>
      <c r="O643" s="292"/>
      <c r="P643" s="292"/>
      <c r="Q643" s="292"/>
      <c r="R643" s="292"/>
      <c r="S643" s="292"/>
      <c r="T643" s="292"/>
      <c r="U643" s="292"/>
    </row>
    <row r="644">
      <c r="A644" s="292"/>
      <c r="B644" s="292"/>
      <c r="C644" s="292"/>
      <c r="D644" s="292"/>
      <c r="E644" s="292"/>
      <c r="F644" s="292"/>
      <c r="G644" s="292"/>
      <c r="H644" s="292"/>
      <c r="I644" s="292"/>
      <c r="J644" s="292"/>
      <c r="K644" s="292"/>
      <c r="L644" s="292"/>
      <c r="M644" s="292"/>
      <c r="N644" s="292"/>
      <c r="O644" s="292"/>
      <c r="P644" s="292"/>
      <c r="Q644" s="292"/>
      <c r="R644" s="292"/>
      <c r="S644" s="292"/>
      <c r="T644" s="292"/>
      <c r="U644" s="292"/>
    </row>
    <row r="645">
      <c r="A645" s="292"/>
      <c r="B645" s="292"/>
      <c r="C645" s="292"/>
      <c r="D645" s="292"/>
      <c r="E645" s="292"/>
      <c r="F645" s="292"/>
      <c r="G645" s="292"/>
      <c r="H645" s="292"/>
      <c r="I645" s="292"/>
      <c r="J645" s="292"/>
      <c r="K645" s="292"/>
      <c r="L645" s="292"/>
      <c r="M645" s="292"/>
      <c r="N645" s="292"/>
      <c r="O645" s="292"/>
      <c r="P645" s="292"/>
      <c r="Q645" s="292"/>
      <c r="R645" s="292"/>
      <c r="S645" s="292"/>
      <c r="T645" s="292"/>
      <c r="U645" s="292"/>
    </row>
    <row r="646">
      <c r="A646" s="292"/>
      <c r="B646" s="292"/>
      <c r="C646" s="292"/>
      <c r="D646" s="292"/>
      <c r="E646" s="292"/>
      <c r="F646" s="292"/>
      <c r="G646" s="292"/>
      <c r="H646" s="292"/>
      <c r="I646" s="292"/>
      <c r="J646" s="292"/>
      <c r="K646" s="292"/>
      <c r="L646" s="292"/>
      <c r="M646" s="292"/>
      <c r="N646" s="292"/>
      <c r="O646" s="292"/>
      <c r="P646" s="292"/>
      <c r="Q646" s="292"/>
      <c r="R646" s="292"/>
      <c r="S646" s="292"/>
      <c r="T646" s="292"/>
      <c r="U646" s="292"/>
    </row>
    <row r="647">
      <c r="A647" s="292"/>
      <c r="B647" s="292"/>
      <c r="C647" s="292"/>
      <c r="D647" s="292"/>
      <c r="E647" s="292"/>
      <c r="F647" s="292"/>
      <c r="G647" s="292"/>
      <c r="H647" s="292"/>
      <c r="I647" s="292"/>
      <c r="J647" s="292"/>
      <c r="K647" s="292"/>
      <c r="L647" s="292"/>
      <c r="M647" s="292"/>
      <c r="N647" s="292"/>
      <c r="O647" s="292"/>
      <c r="P647" s="292"/>
      <c r="Q647" s="292"/>
      <c r="R647" s="292"/>
      <c r="S647" s="292"/>
      <c r="T647" s="292"/>
      <c r="U647" s="292"/>
    </row>
    <row r="648">
      <c r="A648" s="292"/>
      <c r="B648" s="292"/>
      <c r="C648" s="292"/>
      <c r="D648" s="292"/>
      <c r="E648" s="292"/>
      <c r="F648" s="292"/>
      <c r="G648" s="292"/>
      <c r="H648" s="292"/>
      <c r="I648" s="292"/>
      <c r="J648" s="292"/>
      <c r="K648" s="292"/>
      <c r="L648" s="292"/>
      <c r="M648" s="292"/>
      <c r="N648" s="292"/>
      <c r="O648" s="292"/>
      <c r="P648" s="292"/>
      <c r="Q648" s="292"/>
      <c r="R648" s="292"/>
      <c r="S648" s="292"/>
      <c r="T648" s="292"/>
      <c r="U648" s="292"/>
    </row>
    <row r="649">
      <c r="A649" s="292"/>
      <c r="B649" s="292"/>
      <c r="C649" s="292"/>
      <c r="D649" s="292"/>
      <c r="E649" s="292"/>
      <c r="F649" s="292"/>
      <c r="G649" s="292"/>
      <c r="H649" s="292"/>
      <c r="I649" s="292"/>
      <c r="J649" s="292"/>
      <c r="K649" s="292"/>
      <c r="L649" s="292"/>
      <c r="M649" s="292"/>
      <c r="N649" s="292"/>
      <c r="O649" s="292"/>
      <c r="P649" s="292"/>
      <c r="Q649" s="292"/>
      <c r="R649" s="292"/>
      <c r="S649" s="292"/>
      <c r="T649" s="292"/>
      <c r="U649" s="292"/>
    </row>
    <row r="650">
      <c r="A650" s="292"/>
      <c r="B650" s="292"/>
      <c r="C650" s="292"/>
      <c r="D650" s="292"/>
      <c r="E650" s="292"/>
      <c r="F650" s="292"/>
      <c r="G650" s="292"/>
      <c r="H650" s="292"/>
      <c r="I650" s="292"/>
      <c r="J650" s="292"/>
      <c r="K650" s="292"/>
      <c r="L650" s="292"/>
      <c r="M650" s="292"/>
      <c r="N650" s="292"/>
      <c r="O650" s="292"/>
      <c r="P650" s="292"/>
      <c r="Q650" s="292"/>
      <c r="R650" s="292"/>
      <c r="S650" s="292"/>
      <c r="T650" s="292"/>
      <c r="U650" s="292"/>
    </row>
    <row r="651">
      <c r="A651" s="292"/>
      <c r="B651" s="292"/>
      <c r="C651" s="292"/>
      <c r="D651" s="292"/>
      <c r="E651" s="292"/>
      <c r="F651" s="292"/>
      <c r="G651" s="292"/>
      <c r="H651" s="292"/>
      <c r="I651" s="292"/>
      <c r="J651" s="292"/>
      <c r="K651" s="292"/>
      <c r="L651" s="292"/>
      <c r="M651" s="292"/>
      <c r="N651" s="292"/>
      <c r="O651" s="292"/>
      <c r="P651" s="292"/>
      <c r="Q651" s="292"/>
      <c r="R651" s="292"/>
      <c r="S651" s="292"/>
      <c r="T651" s="292"/>
      <c r="U651" s="292"/>
    </row>
    <row r="652">
      <c r="A652" s="292"/>
      <c r="B652" s="292"/>
      <c r="C652" s="292"/>
      <c r="D652" s="292"/>
      <c r="E652" s="292"/>
      <c r="F652" s="292"/>
      <c r="G652" s="292"/>
      <c r="H652" s="292"/>
      <c r="I652" s="292"/>
      <c r="J652" s="292"/>
      <c r="K652" s="292"/>
      <c r="L652" s="292"/>
      <c r="M652" s="292"/>
      <c r="N652" s="292"/>
      <c r="O652" s="292"/>
      <c r="P652" s="292"/>
      <c r="Q652" s="292"/>
      <c r="R652" s="292"/>
      <c r="S652" s="292"/>
      <c r="T652" s="292"/>
      <c r="U652" s="292"/>
    </row>
    <row r="653">
      <c r="A653" s="292"/>
      <c r="B653" s="292"/>
      <c r="C653" s="292"/>
      <c r="D653" s="292"/>
      <c r="E653" s="292"/>
      <c r="F653" s="292"/>
      <c r="G653" s="292"/>
      <c r="H653" s="292"/>
      <c r="I653" s="292"/>
      <c r="J653" s="292"/>
      <c r="K653" s="292"/>
      <c r="L653" s="292"/>
      <c r="M653" s="292"/>
      <c r="N653" s="292"/>
      <c r="O653" s="292"/>
      <c r="P653" s="292"/>
      <c r="Q653" s="292"/>
      <c r="R653" s="292"/>
      <c r="S653" s="292"/>
      <c r="T653" s="292"/>
      <c r="U653" s="292"/>
    </row>
    <row r="654">
      <c r="A654" s="292"/>
      <c r="B654" s="292"/>
      <c r="C654" s="292"/>
      <c r="D654" s="292"/>
      <c r="E654" s="292"/>
      <c r="F654" s="292"/>
      <c r="G654" s="292"/>
      <c r="H654" s="292"/>
      <c r="I654" s="292"/>
      <c r="J654" s="292"/>
      <c r="K654" s="292"/>
      <c r="L654" s="292"/>
      <c r="M654" s="292"/>
      <c r="N654" s="292"/>
      <c r="O654" s="292"/>
      <c r="P654" s="292"/>
      <c r="Q654" s="292"/>
      <c r="R654" s="292"/>
      <c r="S654" s="292"/>
      <c r="T654" s="292"/>
      <c r="U654" s="292"/>
    </row>
    <row r="655">
      <c r="A655" s="292"/>
      <c r="B655" s="292"/>
      <c r="C655" s="292"/>
      <c r="D655" s="292"/>
      <c r="E655" s="292"/>
      <c r="F655" s="292"/>
      <c r="G655" s="292"/>
      <c r="H655" s="292"/>
      <c r="I655" s="292"/>
      <c r="J655" s="292"/>
      <c r="K655" s="292"/>
      <c r="L655" s="292"/>
      <c r="M655" s="292"/>
      <c r="N655" s="292"/>
      <c r="O655" s="292"/>
      <c r="P655" s="292"/>
      <c r="Q655" s="292"/>
      <c r="R655" s="292"/>
      <c r="S655" s="292"/>
      <c r="T655" s="292"/>
      <c r="U655" s="292"/>
    </row>
    <row r="656">
      <c r="A656" s="292"/>
      <c r="B656" s="292"/>
      <c r="C656" s="292"/>
      <c r="D656" s="292"/>
      <c r="E656" s="292"/>
      <c r="F656" s="292"/>
      <c r="G656" s="292"/>
      <c r="H656" s="292"/>
      <c r="I656" s="292"/>
      <c r="J656" s="292"/>
      <c r="K656" s="292"/>
      <c r="L656" s="292"/>
      <c r="M656" s="292"/>
      <c r="N656" s="292"/>
      <c r="O656" s="292"/>
      <c r="P656" s="292"/>
      <c r="Q656" s="292"/>
      <c r="R656" s="292"/>
      <c r="S656" s="292"/>
      <c r="T656" s="292"/>
      <c r="U656" s="292"/>
    </row>
    <row r="657">
      <c r="A657" s="292"/>
      <c r="B657" s="292"/>
      <c r="C657" s="292"/>
      <c r="D657" s="292"/>
      <c r="E657" s="292"/>
      <c r="F657" s="292"/>
      <c r="G657" s="292"/>
      <c r="H657" s="292"/>
      <c r="I657" s="292"/>
      <c r="J657" s="292"/>
      <c r="K657" s="292"/>
      <c r="L657" s="292"/>
      <c r="M657" s="292"/>
      <c r="N657" s="292"/>
      <c r="O657" s="292"/>
      <c r="P657" s="292"/>
      <c r="Q657" s="292"/>
      <c r="R657" s="292"/>
      <c r="S657" s="292"/>
      <c r="T657" s="292"/>
      <c r="U657" s="292"/>
    </row>
    <row r="658">
      <c r="A658" s="292"/>
      <c r="B658" s="292"/>
      <c r="C658" s="292"/>
      <c r="D658" s="292"/>
      <c r="E658" s="292"/>
      <c r="F658" s="292"/>
      <c r="G658" s="292"/>
      <c r="H658" s="292"/>
      <c r="I658" s="292"/>
      <c r="J658" s="292"/>
      <c r="K658" s="292"/>
      <c r="L658" s="292"/>
      <c r="M658" s="292"/>
      <c r="N658" s="292"/>
      <c r="O658" s="292"/>
      <c r="P658" s="292"/>
      <c r="Q658" s="292"/>
      <c r="R658" s="292"/>
      <c r="S658" s="292"/>
      <c r="T658" s="292"/>
      <c r="U658" s="292"/>
    </row>
    <row r="659">
      <c r="A659" s="292"/>
      <c r="B659" s="292"/>
      <c r="C659" s="292"/>
      <c r="D659" s="292"/>
      <c r="E659" s="292"/>
      <c r="F659" s="292"/>
      <c r="G659" s="292"/>
      <c r="H659" s="292"/>
      <c r="I659" s="292"/>
      <c r="J659" s="292"/>
      <c r="K659" s="292"/>
      <c r="L659" s="292"/>
      <c r="M659" s="292"/>
      <c r="N659" s="292"/>
      <c r="O659" s="292"/>
      <c r="P659" s="292"/>
      <c r="Q659" s="292"/>
      <c r="R659" s="292"/>
      <c r="S659" s="292"/>
      <c r="T659" s="292"/>
      <c r="U659" s="292"/>
    </row>
    <row r="660">
      <c r="A660" s="292"/>
      <c r="B660" s="292"/>
      <c r="C660" s="292"/>
      <c r="D660" s="292"/>
      <c r="E660" s="292"/>
      <c r="F660" s="292"/>
      <c r="G660" s="292"/>
      <c r="H660" s="292"/>
      <c r="I660" s="292"/>
      <c r="J660" s="292"/>
      <c r="K660" s="292"/>
      <c r="L660" s="292"/>
      <c r="M660" s="292"/>
      <c r="N660" s="292"/>
      <c r="O660" s="292"/>
      <c r="P660" s="292"/>
      <c r="Q660" s="292"/>
      <c r="R660" s="292"/>
      <c r="S660" s="292"/>
      <c r="T660" s="292"/>
      <c r="U660" s="292"/>
    </row>
    <row r="661">
      <c r="A661" s="292"/>
      <c r="B661" s="292"/>
      <c r="C661" s="292"/>
      <c r="D661" s="292"/>
      <c r="E661" s="292"/>
      <c r="F661" s="292"/>
      <c r="G661" s="292"/>
      <c r="H661" s="292"/>
      <c r="I661" s="292"/>
      <c r="J661" s="292"/>
      <c r="K661" s="292"/>
      <c r="L661" s="292"/>
      <c r="M661" s="292"/>
      <c r="N661" s="292"/>
      <c r="O661" s="292"/>
      <c r="P661" s="292"/>
      <c r="Q661" s="292"/>
      <c r="R661" s="292"/>
      <c r="S661" s="292"/>
      <c r="T661" s="292"/>
      <c r="U661" s="292"/>
    </row>
    <row r="662">
      <c r="A662" s="292"/>
      <c r="B662" s="292"/>
      <c r="C662" s="292"/>
      <c r="D662" s="292"/>
      <c r="E662" s="292"/>
      <c r="F662" s="292"/>
      <c r="G662" s="292"/>
      <c r="H662" s="292"/>
      <c r="I662" s="292"/>
      <c r="J662" s="292"/>
      <c r="K662" s="292"/>
      <c r="L662" s="292"/>
      <c r="M662" s="292"/>
      <c r="N662" s="292"/>
      <c r="O662" s="292"/>
      <c r="P662" s="292"/>
      <c r="Q662" s="292"/>
      <c r="R662" s="292"/>
      <c r="S662" s="292"/>
      <c r="T662" s="292"/>
      <c r="U662" s="292"/>
    </row>
    <row r="663">
      <c r="A663" s="292"/>
      <c r="B663" s="292"/>
      <c r="C663" s="292"/>
      <c r="D663" s="292"/>
      <c r="E663" s="292"/>
      <c r="F663" s="292"/>
      <c r="G663" s="292"/>
      <c r="H663" s="292"/>
      <c r="I663" s="292"/>
      <c r="J663" s="292"/>
      <c r="K663" s="292"/>
      <c r="L663" s="292"/>
      <c r="M663" s="292"/>
      <c r="N663" s="292"/>
      <c r="O663" s="292"/>
      <c r="P663" s="292"/>
      <c r="Q663" s="292"/>
      <c r="R663" s="292"/>
      <c r="S663" s="292"/>
      <c r="T663" s="292"/>
      <c r="U663" s="292"/>
    </row>
    <row r="664">
      <c r="A664" s="292"/>
      <c r="B664" s="292"/>
      <c r="C664" s="292"/>
      <c r="D664" s="292"/>
      <c r="E664" s="292"/>
      <c r="F664" s="292"/>
      <c r="G664" s="292"/>
      <c r="H664" s="292"/>
      <c r="I664" s="292"/>
      <c r="J664" s="292"/>
      <c r="K664" s="292"/>
      <c r="L664" s="292"/>
      <c r="M664" s="292"/>
      <c r="N664" s="292"/>
      <c r="O664" s="292"/>
      <c r="P664" s="292"/>
      <c r="Q664" s="292"/>
      <c r="R664" s="292"/>
      <c r="S664" s="292"/>
      <c r="T664" s="292"/>
      <c r="U664" s="292"/>
    </row>
    <row r="665">
      <c r="A665" s="292"/>
      <c r="B665" s="292"/>
      <c r="C665" s="292"/>
      <c r="D665" s="292"/>
      <c r="E665" s="292"/>
      <c r="F665" s="292"/>
      <c r="G665" s="292"/>
      <c r="H665" s="292"/>
      <c r="I665" s="292"/>
      <c r="J665" s="292"/>
      <c r="K665" s="292"/>
      <c r="L665" s="292"/>
      <c r="M665" s="292"/>
      <c r="N665" s="292"/>
      <c r="O665" s="292"/>
      <c r="P665" s="292"/>
      <c r="Q665" s="292"/>
      <c r="R665" s="292"/>
      <c r="S665" s="292"/>
      <c r="T665" s="292"/>
      <c r="U665" s="292"/>
    </row>
    <row r="666">
      <c r="A666" s="292"/>
      <c r="B666" s="292"/>
      <c r="C666" s="292"/>
      <c r="D666" s="292"/>
      <c r="E666" s="292"/>
      <c r="F666" s="292"/>
      <c r="G666" s="292"/>
      <c r="H666" s="292"/>
      <c r="I666" s="292"/>
      <c r="J666" s="292"/>
      <c r="K666" s="292"/>
      <c r="L666" s="292"/>
      <c r="M666" s="292"/>
      <c r="N666" s="292"/>
      <c r="O666" s="292"/>
      <c r="P666" s="292"/>
      <c r="Q666" s="292"/>
      <c r="R666" s="292"/>
      <c r="S666" s="292"/>
      <c r="T666" s="292"/>
      <c r="U666" s="292"/>
    </row>
    <row r="667">
      <c r="A667" s="292"/>
      <c r="B667" s="292"/>
      <c r="C667" s="292"/>
      <c r="D667" s="292"/>
      <c r="E667" s="292"/>
      <c r="F667" s="292"/>
      <c r="G667" s="292"/>
      <c r="H667" s="292"/>
      <c r="I667" s="292"/>
      <c r="J667" s="292"/>
      <c r="K667" s="292"/>
      <c r="L667" s="292"/>
      <c r="M667" s="292"/>
      <c r="N667" s="292"/>
      <c r="O667" s="292"/>
      <c r="P667" s="292"/>
      <c r="Q667" s="292"/>
      <c r="R667" s="292"/>
      <c r="S667" s="292"/>
      <c r="T667" s="292"/>
      <c r="U667" s="292"/>
    </row>
    <row r="668">
      <c r="A668" s="292"/>
      <c r="B668" s="292"/>
      <c r="C668" s="292"/>
      <c r="D668" s="292"/>
      <c r="E668" s="292"/>
      <c r="F668" s="292"/>
      <c r="G668" s="292"/>
      <c r="H668" s="292"/>
      <c r="I668" s="292"/>
      <c r="J668" s="292"/>
      <c r="K668" s="292"/>
      <c r="L668" s="292"/>
      <c r="M668" s="292"/>
      <c r="N668" s="292"/>
      <c r="O668" s="292"/>
      <c r="P668" s="292"/>
      <c r="Q668" s="292"/>
      <c r="R668" s="292"/>
      <c r="S668" s="292"/>
      <c r="T668" s="292"/>
      <c r="U668" s="292"/>
    </row>
    <row r="669">
      <c r="A669" s="292"/>
      <c r="B669" s="292"/>
      <c r="C669" s="292"/>
      <c r="D669" s="292"/>
      <c r="E669" s="292"/>
      <c r="F669" s="292"/>
      <c r="G669" s="292"/>
      <c r="H669" s="292"/>
      <c r="I669" s="292"/>
      <c r="J669" s="292"/>
      <c r="K669" s="292"/>
      <c r="L669" s="292"/>
      <c r="M669" s="292"/>
      <c r="N669" s="292"/>
      <c r="O669" s="292"/>
      <c r="P669" s="292"/>
      <c r="Q669" s="292"/>
      <c r="R669" s="292"/>
      <c r="S669" s="292"/>
      <c r="T669" s="292"/>
      <c r="U669" s="292"/>
    </row>
    <row r="670">
      <c r="A670" s="292"/>
      <c r="B670" s="292"/>
      <c r="C670" s="292"/>
      <c r="D670" s="292"/>
      <c r="E670" s="292"/>
      <c r="F670" s="292"/>
      <c r="G670" s="292"/>
      <c r="H670" s="292"/>
      <c r="I670" s="292"/>
      <c r="J670" s="292"/>
      <c r="K670" s="292"/>
      <c r="L670" s="292"/>
      <c r="M670" s="292"/>
      <c r="N670" s="292"/>
      <c r="O670" s="292"/>
      <c r="P670" s="292"/>
      <c r="Q670" s="292"/>
      <c r="R670" s="292"/>
      <c r="S670" s="292"/>
      <c r="T670" s="292"/>
      <c r="U670" s="292"/>
    </row>
    <row r="671">
      <c r="A671" s="292"/>
      <c r="B671" s="292"/>
      <c r="C671" s="292"/>
      <c r="D671" s="292"/>
      <c r="E671" s="292"/>
      <c r="F671" s="292"/>
      <c r="G671" s="292"/>
      <c r="H671" s="292"/>
      <c r="I671" s="292"/>
      <c r="J671" s="292"/>
      <c r="K671" s="292"/>
      <c r="L671" s="292"/>
      <c r="M671" s="292"/>
      <c r="N671" s="292"/>
      <c r="O671" s="292"/>
      <c r="P671" s="292"/>
      <c r="Q671" s="292"/>
      <c r="R671" s="292"/>
      <c r="S671" s="292"/>
      <c r="T671" s="292"/>
      <c r="U671" s="292"/>
    </row>
    <row r="672">
      <c r="A672" s="292"/>
      <c r="B672" s="292"/>
      <c r="C672" s="292"/>
      <c r="D672" s="292"/>
      <c r="E672" s="292"/>
      <c r="F672" s="292"/>
      <c r="G672" s="292"/>
      <c r="H672" s="292"/>
      <c r="I672" s="292"/>
      <c r="J672" s="292"/>
      <c r="K672" s="292"/>
      <c r="L672" s="292"/>
      <c r="M672" s="292"/>
      <c r="N672" s="292"/>
      <c r="O672" s="292"/>
      <c r="P672" s="292"/>
      <c r="Q672" s="292"/>
      <c r="R672" s="292"/>
      <c r="S672" s="292"/>
      <c r="T672" s="292"/>
      <c r="U672" s="292"/>
    </row>
    <row r="673">
      <c r="A673" s="292"/>
      <c r="B673" s="292"/>
      <c r="C673" s="292"/>
      <c r="D673" s="292"/>
      <c r="E673" s="292"/>
      <c r="F673" s="292"/>
      <c r="G673" s="292"/>
      <c r="H673" s="292"/>
      <c r="I673" s="292"/>
      <c r="J673" s="292"/>
      <c r="K673" s="292"/>
      <c r="L673" s="292"/>
      <c r="M673" s="292"/>
      <c r="N673" s="292"/>
      <c r="O673" s="292"/>
      <c r="P673" s="292"/>
      <c r="Q673" s="292"/>
      <c r="R673" s="292"/>
      <c r="S673" s="292"/>
      <c r="T673" s="292"/>
      <c r="U673" s="292"/>
    </row>
    <row r="674">
      <c r="A674" s="292"/>
      <c r="B674" s="292"/>
      <c r="C674" s="292"/>
      <c r="D674" s="292"/>
      <c r="E674" s="292"/>
      <c r="F674" s="292"/>
      <c r="G674" s="292"/>
      <c r="H674" s="292"/>
      <c r="I674" s="292"/>
      <c r="J674" s="292"/>
      <c r="K674" s="292"/>
      <c r="L674" s="292"/>
      <c r="M674" s="292"/>
      <c r="N674" s="292"/>
      <c r="O674" s="292"/>
      <c r="P674" s="292"/>
      <c r="Q674" s="292"/>
      <c r="R674" s="292"/>
      <c r="S674" s="292"/>
      <c r="T674" s="292"/>
      <c r="U674" s="292"/>
    </row>
    <row r="675">
      <c r="A675" s="292"/>
      <c r="B675" s="292"/>
      <c r="C675" s="292"/>
      <c r="D675" s="292"/>
      <c r="E675" s="292"/>
      <c r="F675" s="292"/>
      <c r="G675" s="292"/>
      <c r="H675" s="292"/>
      <c r="I675" s="292"/>
      <c r="J675" s="292"/>
      <c r="K675" s="292"/>
      <c r="L675" s="292"/>
      <c r="M675" s="292"/>
      <c r="N675" s="292"/>
      <c r="O675" s="292"/>
      <c r="P675" s="292"/>
      <c r="Q675" s="292"/>
      <c r="R675" s="292"/>
      <c r="S675" s="292"/>
      <c r="T675" s="292"/>
      <c r="U675" s="292"/>
    </row>
    <row r="676">
      <c r="A676" s="292"/>
      <c r="B676" s="292"/>
      <c r="C676" s="292"/>
      <c r="D676" s="292"/>
      <c r="E676" s="292"/>
      <c r="F676" s="292"/>
      <c r="G676" s="292"/>
      <c r="H676" s="292"/>
      <c r="I676" s="292"/>
      <c r="J676" s="292"/>
      <c r="K676" s="292"/>
      <c r="L676" s="292"/>
      <c r="M676" s="292"/>
      <c r="N676" s="292"/>
      <c r="O676" s="292"/>
      <c r="P676" s="292"/>
      <c r="Q676" s="292"/>
      <c r="R676" s="292"/>
      <c r="S676" s="292"/>
      <c r="T676" s="292"/>
      <c r="U676" s="292"/>
    </row>
    <row r="677">
      <c r="A677" s="292"/>
      <c r="B677" s="292"/>
      <c r="C677" s="292"/>
      <c r="D677" s="292"/>
      <c r="E677" s="292"/>
      <c r="F677" s="292"/>
      <c r="G677" s="292"/>
      <c r="H677" s="292"/>
      <c r="I677" s="292"/>
      <c r="J677" s="292"/>
      <c r="K677" s="292"/>
      <c r="L677" s="292"/>
      <c r="M677" s="292"/>
      <c r="N677" s="292"/>
      <c r="O677" s="292"/>
      <c r="P677" s="292"/>
      <c r="Q677" s="292"/>
      <c r="R677" s="292"/>
      <c r="S677" s="292"/>
      <c r="T677" s="292"/>
      <c r="U677" s="292"/>
    </row>
    <row r="678">
      <c r="A678" s="292"/>
      <c r="B678" s="292"/>
      <c r="C678" s="292"/>
      <c r="D678" s="292"/>
      <c r="E678" s="292"/>
      <c r="F678" s="292"/>
      <c r="G678" s="292"/>
      <c r="H678" s="292"/>
      <c r="I678" s="292"/>
      <c r="J678" s="292"/>
      <c r="K678" s="292"/>
      <c r="L678" s="292"/>
      <c r="M678" s="292"/>
      <c r="N678" s="292"/>
      <c r="O678" s="292"/>
      <c r="P678" s="292"/>
      <c r="Q678" s="292"/>
      <c r="R678" s="292"/>
      <c r="S678" s="292"/>
      <c r="T678" s="292"/>
      <c r="U678" s="292"/>
    </row>
    <row r="679">
      <c r="A679" s="292"/>
      <c r="B679" s="292"/>
      <c r="C679" s="292"/>
      <c r="D679" s="292"/>
      <c r="E679" s="292"/>
      <c r="F679" s="292"/>
      <c r="G679" s="292"/>
      <c r="H679" s="292"/>
      <c r="I679" s="292"/>
      <c r="J679" s="292"/>
      <c r="K679" s="292"/>
      <c r="L679" s="292"/>
      <c r="M679" s="292"/>
      <c r="N679" s="292"/>
      <c r="O679" s="292"/>
      <c r="P679" s="292"/>
      <c r="Q679" s="292"/>
      <c r="R679" s="292"/>
      <c r="S679" s="292"/>
      <c r="T679" s="292"/>
      <c r="U679" s="292"/>
    </row>
    <row r="680">
      <c r="A680" s="292"/>
      <c r="B680" s="292"/>
      <c r="C680" s="292"/>
      <c r="D680" s="292"/>
      <c r="E680" s="292"/>
      <c r="F680" s="292"/>
      <c r="G680" s="292"/>
      <c r="H680" s="292"/>
      <c r="I680" s="292"/>
      <c r="J680" s="292"/>
      <c r="K680" s="292"/>
      <c r="L680" s="292"/>
      <c r="M680" s="292"/>
      <c r="N680" s="292"/>
      <c r="O680" s="292"/>
      <c r="P680" s="292"/>
      <c r="Q680" s="292"/>
      <c r="R680" s="292"/>
      <c r="S680" s="292"/>
      <c r="T680" s="292"/>
      <c r="U680" s="292"/>
    </row>
    <row r="681">
      <c r="A681" s="292"/>
      <c r="B681" s="292"/>
      <c r="C681" s="292"/>
      <c r="D681" s="292"/>
      <c r="E681" s="292"/>
      <c r="F681" s="292"/>
      <c r="G681" s="292"/>
      <c r="H681" s="292"/>
      <c r="I681" s="292"/>
      <c r="J681" s="292"/>
      <c r="K681" s="292"/>
      <c r="L681" s="292"/>
      <c r="M681" s="292"/>
      <c r="N681" s="292"/>
      <c r="O681" s="292"/>
      <c r="P681" s="292"/>
      <c r="Q681" s="292"/>
      <c r="R681" s="292"/>
      <c r="S681" s="292"/>
      <c r="T681" s="292"/>
      <c r="U681" s="292"/>
    </row>
    <row r="682">
      <c r="A682" s="292"/>
      <c r="B682" s="292"/>
      <c r="C682" s="292"/>
      <c r="D682" s="292"/>
      <c r="E682" s="292"/>
      <c r="F682" s="292"/>
      <c r="G682" s="292"/>
      <c r="H682" s="292"/>
      <c r="I682" s="292"/>
      <c r="J682" s="292"/>
      <c r="K682" s="292"/>
      <c r="L682" s="292"/>
      <c r="M682" s="292"/>
      <c r="N682" s="292"/>
      <c r="O682" s="292"/>
      <c r="P682" s="292"/>
      <c r="Q682" s="292"/>
      <c r="R682" s="292"/>
      <c r="S682" s="292"/>
      <c r="T682" s="292"/>
      <c r="U682" s="292"/>
    </row>
    <row r="683">
      <c r="A683" s="292"/>
      <c r="B683" s="292"/>
      <c r="C683" s="292"/>
      <c r="D683" s="292"/>
      <c r="E683" s="292"/>
      <c r="F683" s="292"/>
      <c r="G683" s="292"/>
      <c r="H683" s="292"/>
      <c r="I683" s="292"/>
      <c r="J683" s="292"/>
      <c r="K683" s="292"/>
      <c r="L683" s="292"/>
      <c r="M683" s="292"/>
      <c r="N683" s="292"/>
      <c r="O683" s="292"/>
      <c r="P683" s="292"/>
      <c r="Q683" s="292"/>
      <c r="R683" s="292"/>
      <c r="S683" s="292"/>
      <c r="T683" s="292"/>
      <c r="U683" s="292"/>
    </row>
    <row r="684">
      <c r="A684" s="292"/>
      <c r="B684" s="292"/>
      <c r="C684" s="292"/>
      <c r="D684" s="292"/>
      <c r="E684" s="292"/>
      <c r="F684" s="292"/>
      <c r="G684" s="292"/>
      <c r="H684" s="292"/>
      <c r="I684" s="292"/>
      <c r="J684" s="292"/>
      <c r="K684" s="292"/>
      <c r="L684" s="292"/>
      <c r="M684" s="292"/>
      <c r="N684" s="292"/>
      <c r="O684" s="292"/>
      <c r="P684" s="292"/>
      <c r="Q684" s="292"/>
      <c r="R684" s="292"/>
      <c r="S684" s="292"/>
      <c r="T684" s="292"/>
      <c r="U684" s="292"/>
    </row>
    <row r="685">
      <c r="A685" s="292"/>
      <c r="B685" s="292"/>
      <c r="C685" s="292"/>
      <c r="D685" s="292"/>
      <c r="E685" s="292"/>
      <c r="F685" s="292"/>
      <c r="G685" s="292"/>
      <c r="H685" s="292"/>
      <c r="I685" s="292"/>
      <c r="J685" s="292"/>
      <c r="K685" s="292"/>
      <c r="L685" s="292"/>
      <c r="M685" s="292"/>
      <c r="N685" s="292"/>
      <c r="O685" s="292"/>
      <c r="P685" s="292"/>
      <c r="Q685" s="292"/>
      <c r="R685" s="292"/>
      <c r="S685" s="292"/>
      <c r="T685" s="292"/>
      <c r="U685" s="292"/>
    </row>
    <row r="686">
      <c r="A686" s="292"/>
      <c r="B686" s="292"/>
      <c r="C686" s="292"/>
      <c r="D686" s="292"/>
      <c r="E686" s="292"/>
      <c r="F686" s="292"/>
      <c r="G686" s="292"/>
      <c r="H686" s="292"/>
      <c r="I686" s="292"/>
      <c r="J686" s="292"/>
      <c r="K686" s="292"/>
      <c r="L686" s="292"/>
      <c r="M686" s="292"/>
      <c r="N686" s="292"/>
      <c r="O686" s="292"/>
      <c r="P686" s="292"/>
      <c r="Q686" s="292"/>
      <c r="R686" s="292"/>
      <c r="S686" s="292"/>
      <c r="T686" s="292"/>
      <c r="U686" s="292"/>
    </row>
    <row r="687">
      <c r="A687" s="292"/>
      <c r="B687" s="292"/>
      <c r="C687" s="292"/>
      <c r="D687" s="292"/>
      <c r="E687" s="292"/>
      <c r="F687" s="292"/>
      <c r="G687" s="292"/>
      <c r="H687" s="292"/>
      <c r="I687" s="292"/>
      <c r="J687" s="292"/>
      <c r="K687" s="292"/>
      <c r="L687" s="292"/>
      <c r="M687" s="292"/>
      <c r="N687" s="292"/>
      <c r="O687" s="292"/>
      <c r="P687" s="292"/>
      <c r="Q687" s="292"/>
      <c r="R687" s="292"/>
      <c r="S687" s="292"/>
      <c r="T687" s="292"/>
      <c r="U687" s="292"/>
    </row>
    <row r="688">
      <c r="A688" s="292"/>
      <c r="B688" s="292"/>
      <c r="C688" s="292"/>
      <c r="D688" s="292"/>
      <c r="E688" s="292"/>
      <c r="F688" s="292"/>
      <c r="G688" s="292"/>
      <c r="H688" s="292"/>
      <c r="I688" s="292"/>
      <c r="J688" s="292"/>
      <c r="K688" s="292"/>
      <c r="L688" s="292"/>
      <c r="M688" s="292"/>
      <c r="N688" s="292"/>
      <c r="O688" s="292"/>
      <c r="P688" s="292"/>
      <c r="Q688" s="292"/>
      <c r="R688" s="292"/>
      <c r="S688" s="292"/>
      <c r="T688" s="292"/>
      <c r="U688" s="292"/>
    </row>
    <row r="689">
      <c r="A689" s="292"/>
      <c r="B689" s="292"/>
      <c r="C689" s="292"/>
      <c r="D689" s="292"/>
      <c r="E689" s="292"/>
      <c r="F689" s="292"/>
      <c r="G689" s="292"/>
      <c r="H689" s="292"/>
      <c r="I689" s="292"/>
      <c r="J689" s="292"/>
      <c r="K689" s="292"/>
      <c r="L689" s="292"/>
      <c r="M689" s="292"/>
      <c r="N689" s="292"/>
      <c r="O689" s="292"/>
      <c r="P689" s="292"/>
      <c r="Q689" s="292"/>
      <c r="R689" s="292"/>
      <c r="S689" s="292"/>
      <c r="T689" s="292"/>
      <c r="U689" s="292"/>
    </row>
    <row r="690">
      <c r="A690" s="292"/>
      <c r="B690" s="292"/>
      <c r="C690" s="292"/>
      <c r="D690" s="292"/>
      <c r="E690" s="292"/>
      <c r="F690" s="292"/>
      <c r="G690" s="292"/>
      <c r="H690" s="292"/>
      <c r="I690" s="292"/>
      <c r="J690" s="292"/>
      <c r="K690" s="292"/>
      <c r="L690" s="292"/>
      <c r="M690" s="292"/>
      <c r="N690" s="292"/>
      <c r="O690" s="292"/>
      <c r="P690" s="292"/>
      <c r="Q690" s="292"/>
      <c r="R690" s="292"/>
      <c r="S690" s="292"/>
      <c r="T690" s="292"/>
      <c r="U690" s="292"/>
    </row>
    <row r="691">
      <c r="A691" s="292"/>
      <c r="B691" s="292"/>
      <c r="C691" s="292"/>
      <c r="D691" s="292"/>
      <c r="E691" s="292"/>
      <c r="F691" s="292"/>
      <c r="G691" s="292"/>
      <c r="H691" s="292"/>
      <c r="I691" s="292"/>
      <c r="J691" s="292"/>
      <c r="K691" s="292"/>
      <c r="L691" s="292"/>
      <c r="M691" s="292"/>
      <c r="N691" s="292"/>
      <c r="O691" s="292"/>
      <c r="P691" s="292"/>
      <c r="Q691" s="292"/>
      <c r="R691" s="292"/>
      <c r="S691" s="292"/>
      <c r="T691" s="292"/>
      <c r="U691" s="292"/>
    </row>
    <row r="692">
      <c r="A692" s="292"/>
      <c r="B692" s="292"/>
      <c r="C692" s="292"/>
      <c r="D692" s="292"/>
      <c r="E692" s="292"/>
      <c r="F692" s="292"/>
      <c r="G692" s="292"/>
      <c r="H692" s="292"/>
      <c r="I692" s="292"/>
      <c r="J692" s="292"/>
      <c r="K692" s="292"/>
      <c r="L692" s="292"/>
      <c r="M692" s="292"/>
      <c r="N692" s="292"/>
      <c r="O692" s="292"/>
      <c r="P692" s="292"/>
      <c r="Q692" s="292"/>
      <c r="R692" s="292"/>
      <c r="S692" s="292"/>
      <c r="T692" s="292"/>
      <c r="U692" s="292"/>
    </row>
    <row r="693">
      <c r="A693" s="292"/>
      <c r="B693" s="292"/>
      <c r="C693" s="292"/>
      <c r="D693" s="292"/>
      <c r="E693" s="292"/>
      <c r="F693" s="292"/>
      <c r="G693" s="292"/>
      <c r="H693" s="292"/>
      <c r="I693" s="292"/>
      <c r="J693" s="292"/>
      <c r="K693" s="292"/>
      <c r="L693" s="292"/>
      <c r="M693" s="292"/>
      <c r="N693" s="292"/>
      <c r="O693" s="292"/>
      <c r="P693" s="292"/>
      <c r="Q693" s="292"/>
      <c r="R693" s="292"/>
      <c r="S693" s="292"/>
      <c r="T693" s="292"/>
      <c r="U693" s="292"/>
    </row>
    <row r="694">
      <c r="A694" s="292"/>
      <c r="B694" s="292"/>
      <c r="C694" s="292"/>
      <c r="D694" s="292"/>
      <c r="E694" s="292"/>
      <c r="F694" s="292"/>
      <c r="G694" s="292"/>
      <c r="H694" s="292"/>
      <c r="I694" s="292"/>
      <c r="J694" s="292"/>
      <c r="K694" s="292"/>
      <c r="L694" s="292"/>
      <c r="M694" s="292"/>
      <c r="N694" s="292"/>
      <c r="O694" s="292"/>
      <c r="P694" s="292"/>
      <c r="Q694" s="292"/>
      <c r="R694" s="292"/>
      <c r="S694" s="292"/>
      <c r="T694" s="292"/>
      <c r="U694" s="292"/>
    </row>
    <row r="695">
      <c r="A695" s="292"/>
      <c r="B695" s="292"/>
      <c r="C695" s="292"/>
      <c r="D695" s="292"/>
      <c r="E695" s="292"/>
      <c r="F695" s="292"/>
      <c r="G695" s="292"/>
      <c r="H695" s="292"/>
      <c r="I695" s="292"/>
      <c r="J695" s="292"/>
      <c r="K695" s="292"/>
      <c r="L695" s="292"/>
      <c r="M695" s="292"/>
      <c r="N695" s="292"/>
      <c r="O695" s="292"/>
      <c r="P695" s="292"/>
      <c r="Q695" s="292"/>
      <c r="R695" s="292"/>
      <c r="S695" s="292"/>
      <c r="T695" s="292"/>
      <c r="U695" s="292"/>
    </row>
    <row r="696">
      <c r="A696" s="292"/>
      <c r="B696" s="292"/>
      <c r="C696" s="292"/>
      <c r="D696" s="292"/>
      <c r="E696" s="292"/>
      <c r="F696" s="292"/>
      <c r="G696" s="292"/>
      <c r="H696" s="292"/>
      <c r="I696" s="292"/>
      <c r="J696" s="292"/>
      <c r="K696" s="292"/>
      <c r="L696" s="292"/>
      <c r="M696" s="292"/>
      <c r="N696" s="292"/>
      <c r="O696" s="292"/>
      <c r="P696" s="292"/>
      <c r="Q696" s="292"/>
      <c r="R696" s="292"/>
      <c r="S696" s="292"/>
      <c r="T696" s="292"/>
      <c r="U696" s="292"/>
    </row>
    <row r="697">
      <c r="A697" s="292"/>
      <c r="B697" s="292"/>
      <c r="C697" s="292"/>
      <c r="D697" s="292"/>
      <c r="E697" s="292"/>
      <c r="F697" s="292"/>
      <c r="G697" s="292"/>
      <c r="H697" s="292"/>
      <c r="I697" s="292"/>
      <c r="J697" s="292"/>
      <c r="K697" s="292"/>
      <c r="L697" s="292"/>
      <c r="M697" s="292"/>
      <c r="N697" s="292"/>
      <c r="O697" s="292"/>
      <c r="P697" s="292"/>
      <c r="Q697" s="292"/>
      <c r="R697" s="292"/>
      <c r="S697" s="292"/>
      <c r="T697" s="292"/>
      <c r="U697" s="292"/>
    </row>
    <row r="698">
      <c r="A698" s="292"/>
      <c r="B698" s="292"/>
      <c r="C698" s="292"/>
      <c r="D698" s="292"/>
      <c r="E698" s="292"/>
      <c r="F698" s="292"/>
      <c r="G698" s="292"/>
      <c r="H698" s="292"/>
      <c r="I698" s="292"/>
      <c r="J698" s="292"/>
      <c r="K698" s="292"/>
      <c r="L698" s="292"/>
      <c r="M698" s="292"/>
      <c r="N698" s="292"/>
      <c r="O698" s="292"/>
      <c r="P698" s="292"/>
      <c r="Q698" s="292"/>
      <c r="R698" s="292"/>
      <c r="S698" s="292"/>
      <c r="T698" s="292"/>
      <c r="U698" s="292"/>
    </row>
    <row r="699">
      <c r="A699" s="292"/>
      <c r="B699" s="292"/>
      <c r="C699" s="292"/>
      <c r="D699" s="292"/>
      <c r="E699" s="292"/>
      <c r="F699" s="292"/>
      <c r="G699" s="292"/>
      <c r="H699" s="292"/>
      <c r="I699" s="292"/>
      <c r="J699" s="292"/>
      <c r="K699" s="292"/>
      <c r="L699" s="292"/>
      <c r="M699" s="292"/>
      <c r="N699" s="292"/>
      <c r="O699" s="292"/>
      <c r="P699" s="292"/>
      <c r="Q699" s="292"/>
      <c r="R699" s="292"/>
      <c r="S699" s="292"/>
      <c r="T699" s="292"/>
      <c r="U699" s="292"/>
    </row>
    <row r="700">
      <c r="A700" s="292"/>
      <c r="B700" s="292"/>
      <c r="C700" s="292"/>
      <c r="D700" s="292"/>
      <c r="E700" s="292"/>
      <c r="F700" s="292"/>
      <c r="G700" s="292"/>
      <c r="H700" s="292"/>
      <c r="I700" s="292"/>
      <c r="J700" s="292"/>
      <c r="K700" s="292"/>
      <c r="L700" s="292"/>
      <c r="M700" s="292"/>
      <c r="N700" s="292"/>
      <c r="O700" s="292"/>
      <c r="P700" s="292"/>
      <c r="Q700" s="292"/>
      <c r="R700" s="292"/>
      <c r="S700" s="292"/>
      <c r="T700" s="292"/>
      <c r="U700" s="292"/>
    </row>
    <row r="701">
      <c r="A701" s="292"/>
      <c r="B701" s="292"/>
      <c r="C701" s="292"/>
      <c r="D701" s="292"/>
      <c r="E701" s="292"/>
      <c r="F701" s="292"/>
      <c r="G701" s="292"/>
      <c r="H701" s="292"/>
      <c r="I701" s="292"/>
      <c r="J701" s="292"/>
      <c r="K701" s="292"/>
      <c r="L701" s="292"/>
      <c r="M701" s="292"/>
      <c r="N701" s="292"/>
      <c r="O701" s="292"/>
      <c r="P701" s="292"/>
      <c r="Q701" s="292"/>
      <c r="R701" s="292"/>
      <c r="S701" s="292"/>
      <c r="T701" s="292"/>
      <c r="U701" s="292"/>
    </row>
    <row r="702">
      <c r="A702" s="292"/>
      <c r="B702" s="292"/>
      <c r="C702" s="292"/>
      <c r="D702" s="292"/>
      <c r="E702" s="292"/>
      <c r="F702" s="292"/>
      <c r="G702" s="292"/>
      <c r="H702" s="292"/>
      <c r="I702" s="292"/>
      <c r="J702" s="292"/>
      <c r="K702" s="292"/>
      <c r="L702" s="292"/>
      <c r="M702" s="292"/>
      <c r="N702" s="292"/>
      <c r="O702" s="292"/>
      <c r="P702" s="292"/>
      <c r="Q702" s="292"/>
      <c r="R702" s="292"/>
      <c r="S702" s="292"/>
      <c r="T702" s="292"/>
      <c r="U702" s="292"/>
    </row>
    <row r="703">
      <c r="A703" s="292"/>
      <c r="B703" s="292"/>
      <c r="C703" s="292"/>
      <c r="D703" s="292"/>
      <c r="E703" s="292"/>
      <c r="F703" s="292"/>
      <c r="G703" s="292"/>
      <c r="H703" s="292"/>
      <c r="I703" s="292"/>
      <c r="J703" s="292"/>
      <c r="K703" s="292"/>
      <c r="L703" s="292"/>
      <c r="M703" s="292"/>
      <c r="N703" s="292"/>
      <c r="O703" s="292"/>
      <c r="P703" s="292"/>
      <c r="Q703" s="292"/>
      <c r="R703" s="292"/>
      <c r="S703" s="292"/>
      <c r="T703" s="292"/>
      <c r="U703" s="292"/>
    </row>
    <row r="704">
      <c r="A704" s="292"/>
      <c r="B704" s="292"/>
      <c r="C704" s="292"/>
      <c r="D704" s="292"/>
      <c r="E704" s="292"/>
      <c r="F704" s="292"/>
      <c r="G704" s="292"/>
      <c r="H704" s="292"/>
      <c r="I704" s="292"/>
      <c r="J704" s="292"/>
      <c r="K704" s="292"/>
      <c r="L704" s="292"/>
      <c r="M704" s="292"/>
      <c r="N704" s="292"/>
      <c r="O704" s="292"/>
      <c r="P704" s="292"/>
      <c r="Q704" s="292"/>
      <c r="R704" s="292"/>
      <c r="S704" s="292"/>
      <c r="T704" s="292"/>
      <c r="U704" s="292"/>
    </row>
    <row r="705">
      <c r="A705" s="292"/>
      <c r="B705" s="292"/>
      <c r="C705" s="292"/>
      <c r="D705" s="292"/>
      <c r="E705" s="292"/>
      <c r="F705" s="292"/>
      <c r="G705" s="292"/>
      <c r="H705" s="292"/>
      <c r="I705" s="292"/>
      <c r="J705" s="292"/>
      <c r="K705" s="292"/>
      <c r="L705" s="292"/>
      <c r="M705" s="292"/>
      <c r="N705" s="292"/>
      <c r="O705" s="292"/>
      <c r="P705" s="292"/>
      <c r="Q705" s="292"/>
      <c r="R705" s="292"/>
      <c r="S705" s="292"/>
      <c r="T705" s="292"/>
      <c r="U705" s="292"/>
    </row>
    <row r="706">
      <c r="A706" s="292"/>
      <c r="B706" s="292"/>
      <c r="C706" s="292"/>
      <c r="D706" s="292"/>
      <c r="E706" s="292"/>
      <c r="F706" s="292"/>
      <c r="G706" s="292"/>
      <c r="H706" s="292"/>
      <c r="I706" s="292"/>
      <c r="J706" s="292"/>
      <c r="K706" s="292"/>
      <c r="L706" s="292"/>
      <c r="M706" s="292"/>
      <c r="N706" s="292"/>
      <c r="O706" s="292"/>
      <c r="P706" s="292"/>
      <c r="Q706" s="292"/>
      <c r="R706" s="292"/>
      <c r="S706" s="292"/>
      <c r="T706" s="292"/>
      <c r="U706" s="292"/>
    </row>
    <row r="707">
      <c r="A707" s="292"/>
      <c r="B707" s="292"/>
      <c r="C707" s="292"/>
      <c r="D707" s="292"/>
      <c r="E707" s="292"/>
      <c r="F707" s="292"/>
      <c r="G707" s="292"/>
      <c r="H707" s="292"/>
      <c r="I707" s="292"/>
      <c r="J707" s="292"/>
      <c r="K707" s="292"/>
      <c r="L707" s="292"/>
      <c r="M707" s="292"/>
      <c r="N707" s="292"/>
      <c r="O707" s="292"/>
      <c r="P707" s="292"/>
      <c r="Q707" s="292"/>
      <c r="R707" s="292"/>
      <c r="S707" s="292"/>
      <c r="T707" s="292"/>
      <c r="U707" s="292"/>
    </row>
    <row r="708">
      <c r="A708" s="292"/>
      <c r="B708" s="292"/>
      <c r="C708" s="292"/>
      <c r="D708" s="292"/>
      <c r="E708" s="292"/>
      <c r="F708" s="292"/>
      <c r="G708" s="292"/>
      <c r="H708" s="292"/>
      <c r="I708" s="292"/>
      <c r="J708" s="292"/>
      <c r="K708" s="292"/>
      <c r="L708" s="292"/>
      <c r="M708" s="292"/>
      <c r="N708" s="292"/>
      <c r="O708" s="292"/>
      <c r="P708" s="292"/>
      <c r="Q708" s="292"/>
      <c r="R708" s="292"/>
      <c r="S708" s="292"/>
      <c r="T708" s="292"/>
      <c r="U708" s="292"/>
    </row>
    <row r="709">
      <c r="A709" s="292"/>
      <c r="B709" s="292"/>
      <c r="C709" s="292"/>
      <c r="D709" s="292"/>
      <c r="E709" s="292"/>
      <c r="F709" s="292"/>
      <c r="G709" s="292"/>
      <c r="H709" s="292"/>
      <c r="I709" s="292"/>
      <c r="J709" s="292"/>
      <c r="K709" s="292"/>
      <c r="L709" s="292"/>
      <c r="M709" s="292"/>
      <c r="N709" s="292"/>
      <c r="O709" s="292"/>
      <c r="P709" s="292"/>
      <c r="Q709" s="292"/>
      <c r="R709" s="292"/>
      <c r="S709" s="292"/>
      <c r="T709" s="292"/>
      <c r="U709" s="292"/>
    </row>
    <row r="710">
      <c r="A710" s="292"/>
      <c r="B710" s="292"/>
      <c r="C710" s="292"/>
      <c r="D710" s="292"/>
      <c r="E710" s="292"/>
      <c r="F710" s="292"/>
      <c r="G710" s="292"/>
      <c r="H710" s="292"/>
      <c r="I710" s="292"/>
      <c r="J710" s="292"/>
      <c r="K710" s="292"/>
      <c r="L710" s="292"/>
      <c r="M710" s="292"/>
      <c r="N710" s="292"/>
      <c r="O710" s="292"/>
      <c r="P710" s="292"/>
      <c r="Q710" s="292"/>
      <c r="R710" s="292"/>
      <c r="S710" s="292"/>
      <c r="T710" s="292"/>
      <c r="U710" s="292"/>
    </row>
    <row r="711">
      <c r="A711" s="292"/>
      <c r="B711" s="292"/>
      <c r="C711" s="292"/>
      <c r="D711" s="292"/>
      <c r="E711" s="292"/>
      <c r="F711" s="292"/>
      <c r="G711" s="292"/>
      <c r="H711" s="292"/>
      <c r="I711" s="292"/>
      <c r="J711" s="292"/>
      <c r="K711" s="292"/>
      <c r="L711" s="292"/>
      <c r="M711" s="292"/>
      <c r="N711" s="292"/>
      <c r="O711" s="292"/>
      <c r="P711" s="292"/>
      <c r="Q711" s="292"/>
      <c r="R711" s="292"/>
      <c r="S711" s="292"/>
      <c r="T711" s="292"/>
      <c r="U711" s="292"/>
    </row>
    <row r="712">
      <c r="A712" s="292"/>
      <c r="B712" s="292"/>
      <c r="C712" s="292"/>
      <c r="D712" s="292"/>
      <c r="E712" s="292"/>
      <c r="F712" s="292"/>
      <c r="G712" s="292"/>
      <c r="H712" s="292"/>
      <c r="I712" s="292"/>
      <c r="J712" s="292"/>
      <c r="K712" s="292"/>
      <c r="L712" s="292"/>
      <c r="M712" s="292"/>
      <c r="N712" s="292"/>
      <c r="O712" s="292"/>
      <c r="P712" s="292"/>
      <c r="Q712" s="292"/>
      <c r="R712" s="292"/>
      <c r="S712" s="292"/>
      <c r="T712" s="292"/>
      <c r="U712" s="292"/>
    </row>
    <row r="713">
      <c r="A713" s="292"/>
      <c r="B713" s="292"/>
      <c r="C713" s="292"/>
      <c r="D713" s="292"/>
      <c r="E713" s="292"/>
      <c r="F713" s="292"/>
      <c r="G713" s="292"/>
      <c r="H713" s="292"/>
      <c r="I713" s="292"/>
      <c r="J713" s="292"/>
      <c r="K713" s="292"/>
      <c r="L713" s="292"/>
      <c r="M713" s="292"/>
      <c r="N713" s="292"/>
      <c r="O713" s="292"/>
      <c r="P713" s="292"/>
      <c r="Q713" s="292"/>
      <c r="R713" s="292"/>
      <c r="S713" s="292"/>
      <c r="T713" s="292"/>
      <c r="U713" s="292"/>
    </row>
    <row r="714">
      <c r="A714" s="292"/>
      <c r="B714" s="292"/>
      <c r="C714" s="292"/>
      <c r="D714" s="292"/>
      <c r="E714" s="292"/>
      <c r="F714" s="292"/>
      <c r="G714" s="292"/>
      <c r="H714" s="292"/>
      <c r="I714" s="292"/>
      <c r="J714" s="292"/>
      <c r="K714" s="292"/>
      <c r="L714" s="292"/>
      <c r="M714" s="292"/>
      <c r="N714" s="292"/>
      <c r="O714" s="292"/>
      <c r="P714" s="292"/>
      <c r="Q714" s="292"/>
      <c r="R714" s="292"/>
      <c r="S714" s="292"/>
      <c r="T714" s="292"/>
      <c r="U714" s="292"/>
    </row>
    <row r="715">
      <c r="A715" s="292"/>
      <c r="B715" s="292"/>
      <c r="C715" s="292"/>
      <c r="D715" s="292"/>
      <c r="E715" s="292"/>
      <c r="F715" s="292"/>
      <c r="G715" s="292"/>
      <c r="H715" s="292"/>
      <c r="I715" s="292"/>
      <c r="J715" s="292"/>
      <c r="K715" s="292"/>
      <c r="L715" s="292"/>
      <c r="M715" s="292"/>
      <c r="N715" s="292"/>
      <c r="O715" s="292"/>
      <c r="P715" s="292"/>
      <c r="Q715" s="292"/>
      <c r="R715" s="292"/>
      <c r="S715" s="292"/>
      <c r="T715" s="292"/>
      <c r="U715" s="292"/>
    </row>
    <row r="716">
      <c r="A716" s="292"/>
      <c r="B716" s="292"/>
      <c r="C716" s="292"/>
      <c r="D716" s="292"/>
      <c r="E716" s="292"/>
      <c r="F716" s="292"/>
      <c r="G716" s="292"/>
      <c r="H716" s="292"/>
      <c r="I716" s="292"/>
      <c r="J716" s="292"/>
      <c r="K716" s="292"/>
      <c r="L716" s="292"/>
      <c r="M716" s="292"/>
      <c r="N716" s="292"/>
      <c r="O716" s="292"/>
      <c r="P716" s="292"/>
      <c r="Q716" s="292"/>
      <c r="R716" s="292"/>
      <c r="S716" s="292"/>
      <c r="T716" s="292"/>
      <c r="U716" s="292"/>
    </row>
    <row r="717">
      <c r="A717" s="292"/>
      <c r="B717" s="292"/>
      <c r="C717" s="292"/>
      <c r="D717" s="292"/>
      <c r="E717" s="292"/>
      <c r="F717" s="292"/>
      <c r="G717" s="292"/>
      <c r="H717" s="292"/>
      <c r="I717" s="292"/>
      <c r="J717" s="292"/>
      <c r="K717" s="292"/>
      <c r="L717" s="292"/>
      <c r="M717" s="292"/>
      <c r="N717" s="292"/>
      <c r="O717" s="292"/>
      <c r="P717" s="292"/>
      <c r="Q717" s="292"/>
      <c r="R717" s="292"/>
      <c r="S717" s="292"/>
      <c r="T717" s="292"/>
      <c r="U717" s="292"/>
    </row>
    <row r="718">
      <c r="A718" s="292"/>
      <c r="B718" s="292"/>
      <c r="C718" s="292"/>
      <c r="D718" s="292"/>
      <c r="E718" s="292"/>
      <c r="F718" s="292"/>
      <c r="G718" s="292"/>
      <c r="H718" s="292"/>
      <c r="I718" s="292"/>
      <c r="J718" s="292"/>
      <c r="K718" s="292"/>
      <c r="L718" s="292"/>
      <c r="M718" s="292"/>
      <c r="N718" s="292"/>
      <c r="O718" s="292"/>
      <c r="P718" s="292"/>
      <c r="Q718" s="292"/>
      <c r="R718" s="292"/>
      <c r="S718" s="292"/>
      <c r="T718" s="292"/>
      <c r="U718" s="292"/>
    </row>
    <row r="719">
      <c r="A719" s="292"/>
      <c r="B719" s="292"/>
      <c r="C719" s="292"/>
      <c r="D719" s="292"/>
      <c r="E719" s="292"/>
      <c r="F719" s="292"/>
      <c r="G719" s="292"/>
      <c r="H719" s="292"/>
      <c r="I719" s="292"/>
      <c r="J719" s="292"/>
      <c r="K719" s="292"/>
      <c r="L719" s="292"/>
      <c r="M719" s="292"/>
      <c r="N719" s="292"/>
      <c r="O719" s="292"/>
      <c r="P719" s="292"/>
      <c r="Q719" s="292"/>
      <c r="R719" s="292"/>
      <c r="S719" s="292"/>
      <c r="T719" s="292"/>
      <c r="U719" s="292"/>
    </row>
    <row r="720">
      <c r="A720" s="292"/>
      <c r="B720" s="292"/>
      <c r="C720" s="292"/>
      <c r="D720" s="292"/>
      <c r="E720" s="292"/>
      <c r="F720" s="292"/>
      <c r="G720" s="292"/>
      <c r="H720" s="292"/>
      <c r="I720" s="292"/>
      <c r="J720" s="292"/>
      <c r="K720" s="292"/>
      <c r="L720" s="292"/>
      <c r="M720" s="292"/>
      <c r="N720" s="292"/>
      <c r="O720" s="292"/>
      <c r="P720" s="292"/>
      <c r="Q720" s="292"/>
      <c r="R720" s="292"/>
      <c r="S720" s="292"/>
      <c r="T720" s="292"/>
      <c r="U720" s="292"/>
    </row>
    <row r="721">
      <c r="A721" s="292"/>
      <c r="B721" s="292"/>
      <c r="C721" s="292"/>
      <c r="D721" s="292"/>
      <c r="E721" s="292"/>
      <c r="F721" s="292"/>
      <c r="G721" s="292"/>
      <c r="H721" s="292"/>
      <c r="I721" s="292"/>
      <c r="J721" s="292"/>
      <c r="K721" s="292"/>
      <c r="L721" s="292"/>
      <c r="M721" s="292"/>
      <c r="N721" s="292"/>
      <c r="O721" s="292"/>
      <c r="P721" s="292"/>
      <c r="Q721" s="292"/>
      <c r="R721" s="292"/>
      <c r="S721" s="292"/>
      <c r="T721" s="292"/>
      <c r="U721" s="292"/>
    </row>
    <row r="722">
      <c r="A722" s="292"/>
      <c r="B722" s="292"/>
      <c r="C722" s="292"/>
      <c r="D722" s="292"/>
      <c r="E722" s="292"/>
      <c r="F722" s="292"/>
      <c r="G722" s="292"/>
      <c r="H722" s="292"/>
      <c r="I722" s="292"/>
      <c r="J722" s="292"/>
      <c r="K722" s="292"/>
      <c r="L722" s="292"/>
      <c r="M722" s="292"/>
      <c r="N722" s="292"/>
      <c r="O722" s="292"/>
      <c r="P722" s="292"/>
      <c r="Q722" s="292"/>
      <c r="R722" s="292"/>
      <c r="S722" s="292"/>
      <c r="T722" s="292"/>
      <c r="U722" s="292"/>
    </row>
    <row r="723">
      <c r="A723" s="292"/>
      <c r="B723" s="292"/>
      <c r="C723" s="292"/>
      <c r="D723" s="292"/>
      <c r="E723" s="292"/>
      <c r="F723" s="292"/>
      <c r="G723" s="292"/>
      <c r="H723" s="292"/>
      <c r="I723" s="292"/>
      <c r="J723" s="292"/>
      <c r="K723" s="292"/>
      <c r="L723" s="292"/>
      <c r="M723" s="292"/>
      <c r="N723" s="292"/>
      <c r="O723" s="292"/>
      <c r="P723" s="292"/>
      <c r="Q723" s="292"/>
      <c r="R723" s="292"/>
      <c r="S723" s="292"/>
      <c r="T723" s="292"/>
      <c r="U723" s="292"/>
    </row>
    <row r="724">
      <c r="A724" s="292"/>
      <c r="B724" s="292"/>
      <c r="C724" s="292"/>
      <c r="D724" s="292"/>
      <c r="E724" s="292"/>
      <c r="F724" s="292"/>
      <c r="G724" s="292"/>
      <c r="H724" s="292"/>
      <c r="I724" s="292"/>
      <c r="J724" s="292"/>
      <c r="K724" s="292"/>
      <c r="L724" s="292"/>
      <c r="M724" s="292"/>
      <c r="N724" s="292"/>
      <c r="O724" s="292"/>
      <c r="P724" s="292"/>
      <c r="Q724" s="292"/>
      <c r="R724" s="292"/>
      <c r="S724" s="292"/>
      <c r="T724" s="292"/>
      <c r="U724" s="292"/>
    </row>
    <row r="725">
      <c r="A725" s="292"/>
      <c r="B725" s="292"/>
      <c r="C725" s="292"/>
      <c r="D725" s="292"/>
      <c r="E725" s="292"/>
      <c r="F725" s="292"/>
      <c r="G725" s="292"/>
      <c r="H725" s="292"/>
      <c r="I725" s="292"/>
      <c r="J725" s="292"/>
      <c r="K725" s="292"/>
      <c r="L725" s="292"/>
      <c r="M725" s="292"/>
      <c r="N725" s="292"/>
      <c r="O725" s="292"/>
      <c r="P725" s="292"/>
      <c r="Q725" s="292"/>
      <c r="R725" s="292"/>
      <c r="S725" s="292"/>
      <c r="T725" s="292"/>
      <c r="U725" s="292"/>
    </row>
    <row r="726">
      <c r="A726" s="292"/>
      <c r="B726" s="292"/>
      <c r="C726" s="292"/>
      <c r="D726" s="292"/>
      <c r="E726" s="292"/>
      <c r="F726" s="292"/>
      <c r="G726" s="292"/>
      <c r="H726" s="292"/>
      <c r="I726" s="292"/>
      <c r="J726" s="292"/>
      <c r="K726" s="292"/>
      <c r="L726" s="292"/>
      <c r="M726" s="292"/>
      <c r="N726" s="292"/>
      <c r="O726" s="292"/>
      <c r="P726" s="292"/>
      <c r="Q726" s="292"/>
      <c r="R726" s="292"/>
      <c r="S726" s="292"/>
      <c r="T726" s="292"/>
      <c r="U726" s="292"/>
    </row>
    <row r="727">
      <c r="A727" s="292"/>
      <c r="B727" s="292"/>
      <c r="C727" s="292"/>
      <c r="D727" s="292"/>
      <c r="E727" s="292"/>
      <c r="F727" s="292"/>
      <c r="G727" s="292"/>
      <c r="H727" s="292"/>
      <c r="I727" s="292"/>
      <c r="J727" s="292"/>
      <c r="K727" s="292"/>
      <c r="L727" s="292"/>
      <c r="M727" s="292"/>
      <c r="N727" s="292"/>
      <c r="O727" s="292"/>
      <c r="P727" s="292"/>
      <c r="Q727" s="292"/>
      <c r="R727" s="292"/>
      <c r="S727" s="292"/>
      <c r="T727" s="292"/>
      <c r="U727" s="292"/>
    </row>
    <row r="728">
      <c r="A728" s="292"/>
      <c r="B728" s="292"/>
      <c r="C728" s="292"/>
      <c r="D728" s="292"/>
      <c r="E728" s="292"/>
      <c r="F728" s="292"/>
      <c r="G728" s="292"/>
      <c r="H728" s="292"/>
      <c r="I728" s="292"/>
      <c r="J728" s="292"/>
      <c r="K728" s="292"/>
      <c r="L728" s="292"/>
      <c r="M728" s="292"/>
      <c r="N728" s="292"/>
      <c r="O728" s="292"/>
      <c r="P728" s="292"/>
      <c r="Q728" s="292"/>
      <c r="R728" s="292"/>
      <c r="S728" s="292"/>
      <c r="T728" s="292"/>
      <c r="U728" s="292"/>
    </row>
    <row r="729">
      <c r="A729" s="292"/>
      <c r="B729" s="292"/>
      <c r="C729" s="292"/>
      <c r="D729" s="292"/>
      <c r="E729" s="292"/>
      <c r="F729" s="292"/>
      <c r="G729" s="292"/>
      <c r="H729" s="292"/>
      <c r="I729" s="292"/>
      <c r="J729" s="292"/>
      <c r="K729" s="292"/>
      <c r="L729" s="292"/>
      <c r="M729" s="292"/>
      <c r="N729" s="292"/>
      <c r="O729" s="292"/>
      <c r="P729" s="292"/>
      <c r="Q729" s="292"/>
      <c r="R729" s="292"/>
      <c r="S729" s="292"/>
      <c r="T729" s="292"/>
      <c r="U729" s="292"/>
    </row>
    <row r="730">
      <c r="A730" s="292"/>
      <c r="B730" s="292"/>
      <c r="C730" s="292"/>
      <c r="D730" s="292"/>
      <c r="E730" s="292"/>
      <c r="F730" s="292"/>
      <c r="G730" s="292"/>
      <c r="H730" s="292"/>
      <c r="I730" s="292"/>
      <c r="J730" s="292"/>
      <c r="K730" s="292"/>
      <c r="L730" s="292"/>
      <c r="M730" s="292"/>
      <c r="N730" s="292"/>
      <c r="O730" s="292"/>
      <c r="P730" s="292"/>
      <c r="Q730" s="292"/>
      <c r="R730" s="292"/>
      <c r="S730" s="292"/>
      <c r="T730" s="292"/>
      <c r="U730" s="292"/>
    </row>
    <row r="731">
      <c r="A731" s="292"/>
      <c r="B731" s="292"/>
      <c r="C731" s="292"/>
      <c r="D731" s="292"/>
      <c r="E731" s="292"/>
      <c r="F731" s="292"/>
      <c r="G731" s="292"/>
      <c r="H731" s="292"/>
      <c r="I731" s="292"/>
      <c r="J731" s="292"/>
      <c r="K731" s="292"/>
      <c r="L731" s="292"/>
      <c r="M731" s="292"/>
      <c r="N731" s="292"/>
      <c r="O731" s="292"/>
      <c r="P731" s="292"/>
      <c r="Q731" s="292"/>
      <c r="R731" s="292"/>
      <c r="S731" s="292"/>
      <c r="T731" s="292"/>
      <c r="U731" s="292"/>
    </row>
    <row r="732">
      <c r="A732" s="292"/>
      <c r="B732" s="292"/>
      <c r="C732" s="292"/>
      <c r="D732" s="292"/>
      <c r="E732" s="292"/>
      <c r="F732" s="292"/>
      <c r="G732" s="292"/>
      <c r="H732" s="292"/>
      <c r="I732" s="292"/>
      <c r="J732" s="292"/>
      <c r="K732" s="292"/>
      <c r="L732" s="292"/>
      <c r="M732" s="292"/>
      <c r="N732" s="292"/>
      <c r="O732" s="292"/>
      <c r="P732" s="292"/>
      <c r="Q732" s="292"/>
      <c r="R732" s="292"/>
      <c r="S732" s="292"/>
      <c r="T732" s="292"/>
      <c r="U732" s="292"/>
    </row>
    <row r="733">
      <c r="A733" s="292"/>
      <c r="B733" s="292"/>
      <c r="C733" s="292"/>
      <c r="D733" s="292"/>
      <c r="E733" s="292"/>
      <c r="F733" s="292"/>
      <c r="G733" s="292"/>
      <c r="H733" s="292"/>
      <c r="I733" s="292"/>
      <c r="J733" s="292"/>
      <c r="K733" s="292"/>
      <c r="L733" s="292"/>
      <c r="M733" s="292"/>
      <c r="N733" s="292"/>
      <c r="O733" s="292"/>
      <c r="P733" s="292"/>
      <c r="Q733" s="292"/>
      <c r="R733" s="292"/>
      <c r="S733" s="292"/>
      <c r="T733" s="292"/>
      <c r="U733" s="292"/>
    </row>
    <row r="734">
      <c r="A734" s="292"/>
      <c r="B734" s="292"/>
      <c r="C734" s="292"/>
      <c r="D734" s="292"/>
      <c r="E734" s="292"/>
      <c r="F734" s="292"/>
      <c r="G734" s="292"/>
      <c r="H734" s="292"/>
      <c r="I734" s="292"/>
      <c r="J734" s="292"/>
      <c r="K734" s="292"/>
      <c r="L734" s="292"/>
      <c r="M734" s="292"/>
      <c r="N734" s="292"/>
      <c r="O734" s="292"/>
      <c r="P734" s="292"/>
      <c r="Q734" s="292"/>
      <c r="R734" s="292"/>
      <c r="S734" s="292"/>
      <c r="T734" s="292"/>
      <c r="U734" s="292"/>
    </row>
    <row r="735">
      <c r="A735" s="292"/>
      <c r="B735" s="292"/>
      <c r="C735" s="292"/>
      <c r="D735" s="292"/>
      <c r="E735" s="292"/>
      <c r="F735" s="292"/>
      <c r="G735" s="292"/>
      <c r="H735" s="292"/>
      <c r="I735" s="292"/>
      <c r="J735" s="292"/>
      <c r="K735" s="292"/>
      <c r="L735" s="292"/>
      <c r="M735" s="292"/>
      <c r="N735" s="292"/>
      <c r="O735" s="292"/>
      <c r="P735" s="292"/>
      <c r="Q735" s="292"/>
      <c r="R735" s="292"/>
      <c r="S735" s="292"/>
      <c r="T735" s="292"/>
      <c r="U735" s="292"/>
    </row>
    <row r="736">
      <c r="A736" s="292"/>
      <c r="B736" s="292"/>
      <c r="C736" s="292"/>
      <c r="D736" s="292"/>
      <c r="E736" s="292"/>
      <c r="F736" s="292"/>
      <c r="G736" s="292"/>
      <c r="H736" s="292"/>
      <c r="I736" s="292"/>
      <c r="J736" s="292"/>
      <c r="K736" s="292"/>
      <c r="L736" s="292"/>
      <c r="M736" s="292"/>
      <c r="N736" s="292"/>
      <c r="O736" s="292"/>
      <c r="P736" s="292"/>
      <c r="Q736" s="292"/>
      <c r="R736" s="292"/>
      <c r="S736" s="292"/>
      <c r="T736" s="292"/>
      <c r="U736" s="292"/>
    </row>
    <row r="737">
      <c r="A737" s="292"/>
      <c r="B737" s="292"/>
      <c r="C737" s="292"/>
      <c r="D737" s="292"/>
      <c r="E737" s="292"/>
      <c r="F737" s="292"/>
      <c r="G737" s="292"/>
      <c r="H737" s="292"/>
      <c r="I737" s="292"/>
      <c r="J737" s="292"/>
      <c r="K737" s="292"/>
      <c r="L737" s="292"/>
      <c r="M737" s="292"/>
      <c r="N737" s="292"/>
      <c r="O737" s="292"/>
      <c r="P737" s="292"/>
      <c r="Q737" s="292"/>
      <c r="R737" s="292"/>
      <c r="S737" s="292"/>
      <c r="T737" s="292"/>
      <c r="U737" s="292"/>
    </row>
    <row r="738">
      <c r="A738" s="292"/>
      <c r="B738" s="292"/>
      <c r="C738" s="292"/>
      <c r="D738" s="292"/>
      <c r="E738" s="292"/>
      <c r="F738" s="292"/>
      <c r="G738" s="292"/>
      <c r="H738" s="292"/>
      <c r="I738" s="292"/>
      <c r="J738" s="292"/>
      <c r="K738" s="292"/>
      <c r="L738" s="292"/>
      <c r="M738" s="292"/>
      <c r="N738" s="292"/>
      <c r="O738" s="292"/>
      <c r="P738" s="292"/>
      <c r="Q738" s="292"/>
      <c r="R738" s="292"/>
      <c r="S738" s="292"/>
      <c r="T738" s="292"/>
      <c r="U738" s="292"/>
    </row>
    <row r="739">
      <c r="A739" s="292"/>
      <c r="B739" s="292"/>
      <c r="C739" s="292"/>
      <c r="D739" s="292"/>
      <c r="E739" s="292"/>
      <c r="F739" s="292"/>
      <c r="G739" s="292"/>
      <c r="H739" s="292"/>
      <c r="I739" s="292"/>
      <c r="J739" s="292"/>
      <c r="K739" s="292"/>
      <c r="L739" s="292"/>
      <c r="M739" s="292"/>
      <c r="N739" s="292"/>
      <c r="O739" s="292"/>
      <c r="P739" s="292"/>
      <c r="Q739" s="292"/>
      <c r="R739" s="292"/>
      <c r="S739" s="292"/>
      <c r="T739" s="292"/>
      <c r="U739" s="292"/>
    </row>
    <row r="740">
      <c r="A740" s="292"/>
      <c r="B740" s="292"/>
      <c r="C740" s="292"/>
      <c r="D740" s="292"/>
      <c r="E740" s="292"/>
      <c r="F740" s="292"/>
      <c r="G740" s="292"/>
      <c r="H740" s="292"/>
      <c r="I740" s="292"/>
      <c r="J740" s="292"/>
      <c r="K740" s="292"/>
      <c r="L740" s="292"/>
      <c r="M740" s="292"/>
      <c r="N740" s="292"/>
      <c r="O740" s="292"/>
      <c r="P740" s="292"/>
      <c r="Q740" s="292"/>
      <c r="R740" s="292"/>
      <c r="S740" s="292"/>
      <c r="T740" s="292"/>
      <c r="U740" s="292"/>
    </row>
    <row r="741">
      <c r="A741" s="292"/>
      <c r="B741" s="292"/>
      <c r="C741" s="292"/>
      <c r="D741" s="292"/>
      <c r="E741" s="292"/>
      <c r="F741" s="292"/>
      <c r="G741" s="292"/>
      <c r="H741" s="292"/>
      <c r="I741" s="292"/>
      <c r="J741" s="292"/>
      <c r="K741" s="292"/>
      <c r="L741" s="292"/>
      <c r="M741" s="292"/>
      <c r="N741" s="292"/>
      <c r="O741" s="292"/>
      <c r="P741" s="292"/>
      <c r="Q741" s="292"/>
      <c r="R741" s="292"/>
      <c r="S741" s="292"/>
      <c r="T741" s="292"/>
      <c r="U741" s="292"/>
    </row>
    <row r="742">
      <c r="A742" s="292"/>
      <c r="B742" s="292"/>
      <c r="C742" s="292"/>
      <c r="D742" s="292"/>
      <c r="E742" s="292"/>
      <c r="F742" s="292"/>
      <c r="G742" s="292"/>
      <c r="H742" s="292"/>
      <c r="I742" s="292"/>
      <c r="J742" s="292"/>
      <c r="K742" s="292"/>
      <c r="L742" s="292"/>
      <c r="M742" s="292"/>
      <c r="N742" s="292"/>
      <c r="O742" s="292"/>
      <c r="P742" s="292"/>
      <c r="Q742" s="292"/>
      <c r="R742" s="292"/>
      <c r="S742" s="292"/>
      <c r="T742" s="292"/>
      <c r="U742" s="292"/>
    </row>
    <row r="743">
      <c r="A743" s="292"/>
      <c r="B743" s="292"/>
      <c r="C743" s="292"/>
      <c r="D743" s="292"/>
      <c r="E743" s="292"/>
      <c r="F743" s="292"/>
      <c r="G743" s="292"/>
      <c r="H743" s="292"/>
      <c r="I743" s="292"/>
      <c r="J743" s="292"/>
      <c r="K743" s="292"/>
      <c r="L743" s="292"/>
      <c r="M743" s="292"/>
      <c r="N743" s="292"/>
      <c r="O743" s="292"/>
      <c r="P743" s="292"/>
      <c r="Q743" s="292"/>
      <c r="R743" s="292"/>
      <c r="S743" s="292"/>
      <c r="T743" s="292"/>
      <c r="U743" s="292"/>
    </row>
    <row r="744">
      <c r="A744" s="292"/>
      <c r="B744" s="292"/>
      <c r="C744" s="292"/>
      <c r="D744" s="292"/>
      <c r="E744" s="292"/>
      <c r="F744" s="292"/>
      <c r="G744" s="292"/>
      <c r="H744" s="292"/>
      <c r="I744" s="292"/>
      <c r="J744" s="292"/>
      <c r="K744" s="292"/>
      <c r="L744" s="292"/>
      <c r="M744" s="292"/>
      <c r="N744" s="292"/>
      <c r="O744" s="292"/>
      <c r="P744" s="292"/>
      <c r="Q744" s="292"/>
      <c r="R744" s="292"/>
      <c r="S744" s="292"/>
      <c r="T744" s="292"/>
      <c r="U744" s="292"/>
    </row>
    <row r="745">
      <c r="A745" s="292"/>
      <c r="B745" s="292"/>
      <c r="C745" s="292"/>
      <c r="D745" s="292"/>
      <c r="E745" s="292"/>
      <c r="F745" s="292"/>
      <c r="G745" s="292"/>
      <c r="H745" s="292"/>
      <c r="I745" s="292"/>
      <c r="J745" s="292"/>
      <c r="K745" s="292"/>
      <c r="L745" s="292"/>
      <c r="M745" s="292"/>
      <c r="N745" s="292"/>
      <c r="O745" s="292"/>
      <c r="P745" s="292"/>
      <c r="Q745" s="292"/>
      <c r="R745" s="292"/>
      <c r="S745" s="292"/>
      <c r="T745" s="292"/>
      <c r="U745" s="292"/>
    </row>
    <row r="746">
      <c r="A746" s="292"/>
      <c r="B746" s="292"/>
      <c r="C746" s="292"/>
      <c r="D746" s="292"/>
      <c r="E746" s="292"/>
      <c r="F746" s="292"/>
      <c r="G746" s="292"/>
      <c r="H746" s="292"/>
      <c r="I746" s="292"/>
      <c r="J746" s="292"/>
      <c r="K746" s="292"/>
      <c r="L746" s="292"/>
      <c r="M746" s="292"/>
      <c r="N746" s="292"/>
      <c r="O746" s="292"/>
      <c r="P746" s="292"/>
      <c r="Q746" s="292"/>
      <c r="R746" s="292"/>
      <c r="S746" s="292"/>
      <c r="T746" s="292"/>
      <c r="U746" s="292"/>
    </row>
    <row r="747">
      <c r="A747" s="292"/>
      <c r="B747" s="292"/>
      <c r="C747" s="292"/>
      <c r="D747" s="292"/>
      <c r="E747" s="292"/>
      <c r="F747" s="292"/>
      <c r="G747" s="292"/>
      <c r="H747" s="292"/>
      <c r="I747" s="292"/>
      <c r="J747" s="292"/>
      <c r="K747" s="292"/>
      <c r="L747" s="292"/>
      <c r="M747" s="292"/>
      <c r="N747" s="292"/>
      <c r="O747" s="292"/>
      <c r="P747" s="292"/>
      <c r="Q747" s="292"/>
      <c r="R747" s="292"/>
      <c r="S747" s="292"/>
      <c r="T747" s="292"/>
      <c r="U747" s="292"/>
    </row>
    <row r="748">
      <c r="A748" s="292"/>
      <c r="B748" s="292"/>
      <c r="C748" s="292"/>
      <c r="D748" s="292"/>
      <c r="E748" s="292"/>
      <c r="F748" s="292"/>
      <c r="G748" s="292"/>
      <c r="H748" s="292"/>
      <c r="I748" s="292"/>
      <c r="J748" s="292"/>
      <c r="K748" s="292"/>
      <c r="L748" s="292"/>
      <c r="M748" s="292"/>
      <c r="N748" s="292"/>
      <c r="O748" s="292"/>
      <c r="P748" s="292"/>
      <c r="Q748" s="292"/>
      <c r="R748" s="292"/>
      <c r="S748" s="292"/>
      <c r="T748" s="292"/>
      <c r="U748" s="292"/>
    </row>
    <row r="749">
      <c r="A749" s="292"/>
      <c r="B749" s="292"/>
      <c r="C749" s="292"/>
      <c r="D749" s="292"/>
      <c r="E749" s="292"/>
      <c r="F749" s="292"/>
      <c r="G749" s="292"/>
      <c r="H749" s="292"/>
      <c r="I749" s="292"/>
      <c r="J749" s="292"/>
      <c r="K749" s="292"/>
      <c r="L749" s="292"/>
      <c r="M749" s="292"/>
      <c r="N749" s="292"/>
      <c r="O749" s="292"/>
      <c r="P749" s="292"/>
      <c r="Q749" s="292"/>
      <c r="R749" s="292"/>
      <c r="S749" s="292"/>
      <c r="T749" s="292"/>
      <c r="U749" s="292"/>
    </row>
    <row r="750">
      <c r="A750" s="292"/>
      <c r="B750" s="292"/>
      <c r="C750" s="292"/>
      <c r="D750" s="292"/>
      <c r="E750" s="292"/>
      <c r="F750" s="292"/>
      <c r="G750" s="292"/>
      <c r="H750" s="292"/>
      <c r="I750" s="292"/>
      <c r="J750" s="292"/>
      <c r="K750" s="292"/>
      <c r="L750" s="292"/>
      <c r="M750" s="292"/>
      <c r="N750" s="292"/>
      <c r="O750" s="292"/>
      <c r="P750" s="292"/>
      <c r="Q750" s="292"/>
      <c r="R750" s="292"/>
      <c r="S750" s="292"/>
      <c r="T750" s="292"/>
      <c r="U750" s="292"/>
    </row>
    <row r="751">
      <c r="A751" s="292"/>
      <c r="B751" s="292"/>
      <c r="C751" s="292"/>
      <c r="D751" s="292"/>
      <c r="E751" s="292"/>
      <c r="F751" s="292"/>
      <c r="G751" s="292"/>
      <c r="H751" s="292"/>
      <c r="I751" s="292"/>
      <c r="J751" s="292"/>
      <c r="K751" s="292"/>
      <c r="L751" s="292"/>
      <c r="M751" s="292"/>
      <c r="N751" s="292"/>
      <c r="O751" s="292"/>
      <c r="P751" s="292"/>
      <c r="Q751" s="292"/>
      <c r="R751" s="292"/>
      <c r="S751" s="292"/>
      <c r="T751" s="292"/>
      <c r="U751" s="292"/>
    </row>
    <row r="752">
      <c r="A752" s="292"/>
      <c r="B752" s="292"/>
      <c r="C752" s="292"/>
      <c r="D752" s="292"/>
      <c r="E752" s="292"/>
      <c r="F752" s="292"/>
      <c r="G752" s="292"/>
      <c r="H752" s="292"/>
      <c r="I752" s="292"/>
      <c r="J752" s="292"/>
      <c r="K752" s="292"/>
      <c r="L752" s="292"/>
      <c r="M752" s="292"/>
      <c r="N752" s="292"/>
      <c r="O752" s="292"/>
      <c r="P752" s="292"/>
      <c r="Q752" s="292"/>
      <c r="R752" s="292"/>
      <c r="S752" s="292"/>
      <c r="T752" s="292"/>
      <c r="U752" s="292"/>
    </row>
    <row r="753">
      <c r="A753" s="292"/>
      <c r="B753" s="292"/>
      <c r="C753" s="292"/>
      <c r="D753" s="292"/>
      <c r="E753" s="292"/>
      <c r="F753" s="292"/>
      <c r="G753" s="292"/>
      <c r="H753" s="292"/>
      <c r="I753" s="292"/>
      <c r="J753" s="292"/>
      <c r="K753" s="292"/>
      <c r="L753" s="292"/>
      <c r="M753" s="292"/>
      <c r="N753" s="292"/>
      <c r="O753" s="292"/>
      <c r="P753" s="292"/>
      <c r="Q753" s="292"/>
      <c r="R753" s="292"/>
      <c r="S753" s="292"/>
      <c r="T753" s="292"/>
      <c r="U753" s="292"/>
    </row>
    <row r="754">
      <c r="A754" s="292"/>
      <c r="B754" s="292"/>
      <c r="C754" s="292"/>
      <c r="D754" s="292"/>
      <c r="E754" s="292"/>
      <c r="F754" s="292"/>
      <c r="G754" s="292"/>
      <c r="H754" s="292"/>
      <c r="I754" s="292"/>
      <c r="J754" s="292"/>
      <c r="K754" s="292"/>
      <c r="L754" s="292"/>
      <c r="M754" s="292"/>
      <c r="N754" s="292"/>
      <c r="O754" s="292"/>
      <c r="P754" s="292"/>
      <c r="Q754" s="292"/>
      <c r="R754" s="292"/>
      <c r="S754" s="292"/>
      <c r="T754" s="292"/>
      <c r="U754" s="292"/>
    </row>
    <row r="755">
      <c r="A755" s="292"/>
      <c r="B755" s="292"/>
      <c r="C755" s="292"/>
      <c r="D755" s="292"/>
      <c r="E755" s="292"/>
      <c r="F755" s="292"/>
      <c r="G755" s="292"/>
      <c r="H755" s="292"/>
      <c r="I755" s="292"/>
      <c r="J755" s="292"/>
      <c r="K755" s="292"/>
      <c r="L755" s="292"/>
      <c r="M755" s="292"/>
      <c r="N755" s="292"/>
      <c r="O755" s="292"/>
      <c r="P755" s="292"/>
      <c r="Q755" s="292"/>
      <c r="R755" s="292"/>
      <c r="S755" s="292"/>
      <c r="T755" s="292"/>
      <c r="U755" s="292"/>
    </row>
    <row r="756">
      <c r="A756" s="292"/>
      <c r="B756" s="292"/>
      <c r="C756" s="292"/>
      <c r="D756" s="292"/>
      <c r="E756" s="292"/>
      <c r="F756" s="292"/>
      <c r="G756" s="292"/>
      <c r="H756" s="292"/>
      <c r="I756" s="292"/>
      <c r="J756" s="292"/>
      <c r="K756" s="292"/>
      <c r="L756" s="292"/>
      <c r="M756" s="292"/>
      <c r="N756" s="292"/>
      <c r="O756" s="292"/>
      <c r="P756" s="292"/>
      <c r="Q756" s="292"/>
      <c r="R756" s="292"/>
      <c r="S756" s="292"/>
      <c r="T756" s="292"/>
      <c r="U756" s="292"/>
    </row>
    <row r="757">
      <c r="A757" s="292"/>
      <c r="B757" s="292"/>
      <c r="C757" s="292"/>
      <c r="D757" s="292"/>
      <c r="E757" s="292"/>
      <c r="F757" s="292"/>
      <c r="G757" s="292"/>
      <c r="H757" s="292"/>
      <c r="I757" s="292"/>
      <c r="J757" s="292"/>
      <c r="K757" s="292"/>
      <c r="L757" s="292"/>
      <c r="M757" s="292"/>
      <c r="N757" s="292"/>
      <c r="O757" s="292"/>
      <c r="P757" s="292"/>
      <c r="Q757" s="292"/>
      <c r="R757" s="292"/>
      <c r="S757" s="292"/>
      <c r="T757" s="292"/>
      <c r="U757" s="292"/>
    </row>
    <row r="758">
      <c r="A758" s="292"/>
      <c r="B758" s="292"/>
      <c r="C758" s="292"/>
      <c r="D758" s="292"/>
      <c r="E758" s="292"/>
      <c r="F758" s="292"/>
      <c r="G758" s="292"/>
      <c r="H758" s="292"/>
      <c r="I758" s="292"/>
      <c r="J758" s="292"/>
      <c r="K758" s="292"/>
      <c r="L758" s="292"/>
      <c r="M758" s="292"/>
      <c r="N758" s="292"/>
      <c r="O758" s="292"/>
      <c r="P758" s="292"/>
      <c r="Q758" s="292"/>
      <c r="R758" s="292"/>
      <c r="S758" s="292"/>
      <c r="T758" s="292"/>
      <c r="U758" s="292"/>
    </row>
    <row r="759">
      <c r="A759" s="292"/>
      <c r="B759" s="292"/>
      <c r="C759" s="292"/>
      <c r="D759" s="292"/>
      <c r="E759" s="292"/>
      <c r="F759" s="292"/>
      <c r="G759" s="292"/>
      <c r="H759" s="292"/>
      <c r="I759" s="292"/>
      <c r="J759" s="292"/>
      <c r="K759" s="292"/>
      <c r="L759" s="292"/>
      <c r="M759" s="292"/>
      <c r="N759" s="292"/>
      <c r="O759" s="292"/>
      <c r="P759" s="292"/>
      <c r="Q759" s="292"/>
      <c r="R759" s="292"/>
      <c r="S759" s="292"/>
      <c r="T759" s="292"/>
      <c r="U759" s="292"/>
    </row>
    <row r="760">
      <c r="A760" s="292"/>
      <c r="B760" s="292"/>
      <c r="C760" s="292"/>
      <c r="D760" s="292"/>
      <c r="E760" s="292"/>
      <c r="F760" s="292"/>
      <c r="G760" s="292"/>
      <c r="H760" s="292"/>
      <c r="I760" s="292"/>
      <c r="J760" s="292"/>
      <c r="K760" s="292"/>
      <c r="L760" s="292"/>
      <c r="M760" s="292"/>
      <c r="N760" s="292"/>
      <c r="O760" s="292"/>
      <c r="P760" s="292"/>
      <c r="Q760" s="292"/>
      <c r="R760" s="292"/>
      <c r="S760" s="292"/>
      <c r="T760" s="292"/>
      <c r="U760" s="292"/>
    </row>
    <row r="761">
      <c r="A761" s="292"/>
      <c r="B761" s="292"/>
      <c r="C761" s="292"/>
      <c r="D761" s="292"/>
      <c r="E761" s="292"/>
      <c r="F761" s="292"/>
      <c r="G761" s="292"/>
      <c r="H761" s="292"/>
      <c r="I761" s="292"/>
      <c r="J761" s="292"/>
      <c r="K761" s="292"/>
      <c r="L761" s="292"/>
      <c r="M761" s="292"/>
      <c r="N761" s="292"/>
      <c r="O761" s="292"/>
      <c r="P761" s="292"/>
      <c r="Q761" s="292"/>
      <c r="R761" s="292"/>
      <c r="S761" s="292"/>
      <c r="T761" s="292"/>
      <c r="U761" s="292"/>
    </row>
    <row r="762">
      <c r="A762" s="292"/>
      <c r="B762" s="292"/>
      <c r="C762" s="292"/>
      <c r="D762" s="292"/>
      <c r="E762" s="292"/>
      <c r="F762" s="292"/>
      <c r="G762" s="292"/>
      <c r="H762" s="292"/>
      <c r="I762" s="292"/>
      <c r="J762" s="292"/>
      <c r="K762" s="292"/>
      <c r="L762" s="292"/>
      <c r="M762" s="292"/>
      <c r="N762" s="292"/>
      <c r="O762" s="292"/>
      <c r="P762" s="292"/>
      <c r="Q762" s="292"/>
      <c r="R762" s="292"/>
      <c r="S762" s="292"/>
      <c r="T762" s="292"/>
      <c r="U762" s="292"/>
    </row>
    <row r="763">
      <c r="A763" s="292"/>
      <c r="B763" s="292"/>
      <c r="C763" s="292"/>
      <c r="D763" s="292"/>
      <c r="E763" s="292"/>
      <c r="F763" s="292"/>
      <c r="G763" s="292"/>
      <c r="H763" s="292"/>
      <c r="I763" s="292"/>
      <c r="J763" s="292"/>
      <c r="K763" s="292"/>
      <c r="L763" s="292"/>
      <c r="M763" s="292"/>
      <c r="N763" s="292"/>
      <c r="O763" s="292"/>
      <c r="P763" s="292"/>
      <c r="Q763" s="292"/>
      <c r="R763" s="292"/>
      <c r="S763" s="292"/>
      <c r="T763" s="292"/>
      <c r="U763" s="292"/>
    </row>
    <row r="764">
      <c r="A764" s="292"/>
      <c r="B764" s="292"/>
      <c r="C764" s="292"/>
      <c r="D764" s="292"/>
      <c r="E764" s="292"/>
      <c r="F764" s="292"/>
      <c r="G764" s="292"/>
      <c r="H764" s="292"/>
      <c r="I764" s="292"/>
      <c r="J764" s="292"/>
      <c r="K764" s="292"/>
      <c r="L764" s="292"/>
      <c r="M764" s="292"/>
      <c r="N764" s="292"/>
      <c r="O764" s="292"/>
      <c r="P764" s="292"/>
      <c r="Q764" s="292"/>
      <c r="R764" s="292"/>
      <c r="S764" s="292"/>
      <c r="T764" s="292"/>
      <c r="U764" s="292"/>
    </row>
    <row r="765">
      <c r="A765" s="292"/>
      <c r="B765" s="292"/>
      <c r="C765" s="292"/>
      <c r="D765" s="292"/>
      <c r="E765" s="292"/>
      <c r="F765" s="292"/>
      <c r="G765" s="292"/>
      <c r="H765" s="292"/>
      <c r="I765" s="292"/>
      <c r="J765" s="292"/>
      <c r="K765" s="292"/>
      <c r="L765" s="292"/>
      <c r="M765" s="292"/>
      <c r="N765" s="292"/>
      <c r="O765" s="292"/>
      <c r="P765" s="292"/>
      <c r="Q765" s="292"/>
      <c r="R765" s="292"/>
      <c r="S765" s="292"/>
      <c r="T765" s="292"/>
      <c r="U765" s="292"/>
    </row>
    <row r="766">
      <c r="A766" s="292"/>
      <c r="B766" s="292"/>
      <c r="C766" s="292"/>
      <c r="D766" s="292"/>
      <c r="E766" s="292"/>
      <c r="F766" s="292"/>
      <c r="G766" s="292"/>
      <c r="H766" s="292"/>
      <c r="I766" s="292"/>
      <c r="J766" s="292"/>
      <c r="K766" s="292"/>
      <c r="L766" s="292"/>
      <c r="M766" s="292"/>
      <c r="N766" s="292"/>
      <c r="O766" s="292"/>
      <c r="P766" s="292"/>
      <c r="Q766" s="292"/>
      <c r="R766" s="292"/>
      <c r="S766" s="292"/>
      <c r="T766" s="292"/>
      <c r="U766" s="292"/>
    </row>
    <row r="767">
      <c r="A767" s="292"/>
      <c r="B767" s="292"/>
      <c r="C767" s="292"/>
      <c r="D767" s="292"/>
      <c r="E767" s="292"/>
      <c r="F767" s="292"/>
      <c r="G767" s="292"/>
      <c r="H767" s="292"/>
      <c r="I767" s="292"/>
      <c r="J767" s="292"/>
      <c r="K767" s="292"/>
      <c r="L767" s="292"/>
      <c r="M767" s="292"/>
      <c r="N767" s="292"/>
      <c r="O767" s="292"/>
      <c r="P767" s="292"/>
      <c r="Q767" s="292"/>
      <c r="R767" s="292"/>
      <c r="S767" s="292"/>
      <c r="T767" s="292"/>
      <c r="U767" s="292"/>
    </row>
    <row r="768">
      <c r="A768" s="292"/>
      <c r="B768" s="292"/>
      <c r="C768" s="292"/>
      <c r="D768" s="292"/>
      <c r="E768" s="292"/>
      <c r="F768" s="292"/>
      <c r="G768" s="292"/>
      <c r="H768" s="292"/>
      <c r="I768" s="292"/>
      <c r="J768" s="292"/>
      <c r="K768" s="292"/>
      <c r="L768" s="292"/>
      <c r="M768" s="292"/>
      <c r="N768" s="292"/>
      <c r="O768" s="292"/>
      <c r="P768" s="292"/>
      <c r="Q768" s="292"/>
      <c r="R768" s="292"/>
      <c r="S768" s="292"/>
      <c r="T768" s="292"/>
      <c r="U768" s="292"/>
    </row>
    <row r="769">
      <c r="A769" s="292"/>
      <c r="B769" s="292"/>
      <c r="C769" s="292"/>
      <c r="D769" s="292"/>
      <c r="E769" s="292"/>
      <c r="F769" s="292"/>
      <c r="G769" s="292"/>
      <c r="H769" s="292"/>
      <c r="I769" s="292"/>
      <c r="J769" s="292"/>
      <c r="K769" s="292"/>
      <c r="L769" s="292"/>
      <c r="M769" s="292"/>
      <c r="N769" s="292"/>
      <c r="O769" s="292"/>
      <c r="P769" s="292"/>
      <c r="Q769" s="292"/>
      <c r="R769" s="292"/>
      <c r="S769" s="292"/>
      <c r="T769" s="292"/>
      <c r="U769" s="292"/>
    </row>
    <row r="770">
      <c r="A770" s="292"/>
      <c r="B770" s="292"/>
      <c r="C770" s="292"/>
      <c r="D770" s="292"/>
      <c r="E770" s="292"/>
      <c r="F770" s="292"/>
      <c r="G770" s="292"/>
      <c r="H770" s="292"/>
      <c r="I770" s="292"/>
      <c r="J770" s="292"/>
      <c r="K770" s="292"/>
      <c r="L770" s="292"/>
      <c r="M770" s="292"/>
      <c r="N770" s="292"/>
      <c r="O770" s="292"/>
      <c r="P770" s="292"/>
      <c r="Q770" s="292"/>
      <c r="R770" s="292"/>
      <c r="S770" s="292"/>
      <c r="T770" s="292"/>
      <c r="U770" s="292"/>
    </row>
    <row r="771">
      <c r="A771" s="292"/>
      <c r="B771" s="292"/>
      <c r="C771" s="292"/>
      <c r="D771" s="292"/>
      <c r="E771" s="292"/>
      <c r="F771" s="292"/>
      <c r="G771" s="292"/>
      <c r="H771" s="292"/>
      <c r="I771" s="292"/>
      <c r="J771" s="292"/>
      <c r="K771" s="292"/>
      <c r="L771" s="292"/>
      <c r="M771" s="292"/>
      <c r="N771" s="292"/>
      <c r="O771" s="292"/>
      <c r="P771" s="292"/>
      <c r="Q771" s="292"/>
      <c r="R771" s="292"/>
      <c r="S771" s="292"/>
      <c r="T771" s="292"/>
      <c r="U771" s="292"/>
    </row>
    <row r="772">
      <c r="A772" s="292"/>
      <c r="B772" s="292"/>
      <c r="C772" s="292"/>
      <c r="D772" s="292"/>
      <c r="E772" s="292"/>
      <c r="F772" s="292"/>
      <c r="G772" s="292"/>
      <c r="H772" s="292"/>
      <c r="I772" s="292"/>
      <c r="J772" s="292"/>
      <c r="K772" s="292"/>
      <c r="L772" s="292"/>
      <c r="M772" s="292"/>
      <c r="N772" s="292"/>
      <c r="O772" s="292"/>
      <c r="P772" s="292"/>
      <c r="Q772" s="292"/>
      <c r="R772" s="292"/>
      <c r="S772" s="292"/>
      <c r="T772" s="292"/>
      <c r="U772" s="292"/>
    </row>
    <row r="773">
      <c r="A773" s="292"/>
      <c r="B773" s="292"/>
      <c r="C773" s="292"/>
      <c r="D773" s="292"/>
      <c r="E773" s="292"/>
      <c r="F773" s="292"/>
      <c r="G773" s="292"/>
      <c r="H773" s="292"/>
      <c r="I773" s="292"/>
      <c r="J773" s="292"/>
      <c r="K773" s="292"/>
      <c r="L773" s="292"/>
      <c r="M773" s="292"/>
      <c r="N773" s="292"/>
      <c r="O773" s="292"/>
      <c r="P773" s="292"/>
      <c r="Q773" s="292"/>
      <c r="R773" s="292"/>
      <c r="S773" s="292"/>
      <c r="T773" s="292"/>
      <c r="U773" s="292"/>
    </row>
    <row r="774">
      <c r="A774" s="292"/>
      <c r="B774" s="292"/>
      <c r="C774" s="292"/>
      <c r="D774" s="292"/>
      <c r="E774" s="292"/>
      <c r="F774" s="292"/>
      <c r="G774" s="292"/>
      <c r="H774" s="292"/>
      <c r="I774" s="292"/>
      <c r="J774" s="292"/>
      <c r="K774" s="292"/>
      <c r="L774" s="292"/>
      <c r="M774" s="292"/>
      <c r="N774" s="292"/>
      <c r="O774" s="292"/>
      <c r="P774" s="292"/>
      <c r="Q774" s="292"/>
      <c r="R774" s="292"/>
      <c r="S774" s="292"/>
      <c r="T774" s="292"/>
      <c r="U774" s="292"/>
    </row>
    <row r="775">
      <c r="A775" s="292"/>
      <c r="B775" s="292"/>
      <c r="C775" s="292"/>
      <c r="D775" s="292"/>
      <c r="E775" s="292"/>
      <c r="F775" s="292"/>
      <c r="G775" s="292"/>
      <c r="H775" s="292"/>
      <c r="I775" s="292"/>
      <c r="J775" s="292"/>
      <c r="K775" s="292"/>
      <c r="L775" s="292"/>
      <c r="M775" s="292"/>
      <c r="N775" s="292"/>
      <c r="O775" s="292"/>
      <c r="P775" s="292"/>
      <c r="Q775" s="292"/>
      <c r="R775" s="292"/>
      <c r="S775" s="292"/>
      <c r="T775" s="292"/>
      <c r="U775" s="292"/>
    </row>
    <row r="776">
      <c r="A776" s="292"/>
      <c r="B776" s="292"/>
      <c r="C776" s="292"/>
      <c r="D776" s="292"/>
      <c r="E776" s="292"/>
      <c r="F776" s="292"/>
      <c r="G776" s="292"/>
      <c r="H776" s="292"/>
      <c r="I776" s="292"/>
      <c r="J776" s="292"/>
      <c r="K776" s="292"/>
      <c r="L776" s="292"/>
      <c r="M776" s="292"/>
      <c r="N776" s="292"/>
      <c r="O776" s="292"/>
      <c r="P776" s="292"/>
      <c r="Q776" s="292"/>
      <c r="R776" s="292"/>
      <c r="S776" s="292"/>
      <c r="T776" s="292"/>
      <c r="U776" s="292"/>
    </row>
    <row r="777">
      <c r="A777" s="292"/>
      <c r="B777" s="292"/>
      <c r="C777" s="292"/>
      <c r="D777" s="292"/>
      <c r="E777" s="292"/>
      <c r="F777" s="292"/>
      <c r="G777" s="292"/>
      <c r="H777" s="292"/>
      <c r="I777" s="292"/>
      <c r="J777" s="292"/>
      <c r="K777" s="292"/>
      <c r="L777" s="292"/>
      <c r="M777" s="292"/>
      <c r="N777" s="292"/>
      <c r="O777" s="292"/>
      <c r="P777" s="292"/>
      <c r="Q777" s="292"/>
      <c r="R777" s="292"/>
      <c r="S777" s="292"/>
      <c r="T777" s="292"/>
      <c r="U777" s="292"/>
    </row>
    <row r="778">
      <c r="A778" s="292"/>
      <c r="B778" s="292"/>
      <c r="C778" s="292"/>
      <c r="D778" s="292"/>
      <c r="E778" s="292"/>
      <c r="F778" s="292"/>
      <c r="G778" s="292"/>
      <c r="H778" s="292"/>
      <c r="I778" s="292"/>
      <c r="J778" s="292"/>
      <c r="K778" s="292"/>
      <c r="L778" s="292"/>
      <c r="M778" s="292"/>
      <c r="N778" s="292"/>
      <c r="O778" s="292"/>
      <c r="P778" s="292"/>
      <c r="Q778" s="292"/>
      <c r="R778" s="292"/>
      <c r="S778" s="292"/>
      <c r="T778" s="292"/>
      <c r="U778" s="292"/>
    </row>
    <row r="779">
      <c r="A779" s="292"/>
      <c r="B779" s="292"/>
      <c r="C779" s="292"/>
      <c r="D779" s="292"/>
      <c r="E779" s="292"/>
      <c r="F779" s="292"/>
      <c r="G779" s="292"/>
      <c r="H779" s="292"/>
      <c r="I779" s="292"/>
      <c r="J779" s="292"/>
      <c r="K779" s="292"/>
      <c r="L779" s="292"/>
      <c r="M779" s="292"/>
      <c r="N779" s="292"/>
      <c r="O779" s="292"/>
      <c r="P779" s="292"/>
      <c r="Q779" s="292"/>
      <c r="R779" s="292"/>
      <c r="S779" s="292"/>
      <c r="T779" s="292"/>
      <c r="U779" s="292"/>
    </row>
    <row r="780">
      <c r="A780" s="292"/>
      <c r="B780" s="292"/>
      <c r="C780" s="292"/>
      <c r="D780" s="292"/>
      <c r="E780" s="292"/>
      <c r="F780" s="292"/>
      <c r="G780" s="292"/>
      <c r="H780" s="292"/>
      <c r="I780" s="292"/>
      <c r="J780" s="292"/>
      <c r="K780" s="292"/>
      <c r="L780" s="292"/>
      <c r="M780" s="292"/>
      <c r="N780" s="292"/>
      <c r="O780" s="292"/>
      <c r="P780" s="292"/>
      <c r="Q780" s="292"/>
      <c r="R780" s="292"/>
      <c r="S780" s="292"/>
      <c r="T780" s="292"/>
      <c r="U780" s="292"/>
    </row>
    <row r="781">
      <c r="A781" s="292"/>
      <c r="B781" s="292"/>
      <c r="C781" s="292"/>
      <c r="D781" s="292"/>
      <c r="E781" s="292"/>
      <c r="F781" s="292"/>
      <c r="G781" s="292"/>
      <c r="H781" s="292"/>
      <c r="I781" s="292"/>
      <c r="J781" s="292"/>
      <c r="K781" s="292"/>
      <c r="L781" s="292"/>
      <c r="M781" s="292"/>
      <c r="N781" s="292"/>
      <c r="O781" s="292"/>
      <c r="P781" s="292"/>
      <c r="Q781" s="292"/>
      <c r="R781" s="292"/>
      <c r="S781" s="292"/>
      <c r="T781" s="292"/>
      <c r="U781" s="292"/>
    </row>
    <row r="782">
      <c r="A782" s="292"/>
      <c r="B782" s="292"/>
      <c r="C782" s="292"/>
      <c r="D782" s="292"/>
      <c r="E782" s="292"/>
      <c r="F782" s="292"/>
      <c r="G782" s="292"/>
      <c r="H782" s="292"/>
      <c r="I782" s="292"/>
      <c r="J782" s="292"/>
      <c r="K782" s="292"/>
      <c r="L782" s="292"/>
      <c r="M782" s="292"/>
      <c r="N782" s="292"/>
      <c r="O782" s="292"/>
      <c r="P782" s="292"/>
      <c r="Q782" s="292"/>
      <c r="R782" s="292"/>
      <c r="S782" s="292"/>
      <c r="T782" s="292"/>
      <c r="U782" s="292"/>
    </row>
    <row r="783">
      <c r="A783" s="292"/>
      <c r="B783" s="292"/>
      <c r="C783" s="292"/>
      <c r="D783" s="292"/>
      <c r="E783" s="292"/>
      <c r="F783" s="292"/>
      <c r="G783" s="292"/>
      <c r="H783" s="292"/>
      <c r="I783" s="292"/>
      <c r="J783" s="292"/>
      <c r="K783" s="292"/>
      <c r="L783" s="292"/>
      <c r="M783" s="292"/>
      <c r="N783" s="292"/>
      <c r="O783" s="292"/>
      <c r="P783" s="292"/>
      <c r="Q783" s="292"/>
      <c r="R783" s="292"/>
      <c r="S783" s="292"/>
      <c r="T783" s="292"/>
      <c r="U783" s="292"/>
    </row>
    <row r="784">
      <c r="A784" s="292"/>
      <c r="B784" s="292"/>
      <c r="C784" s="292"/>
      <c r="D784" s="292"/>
      <c r="E784" s="292"/>
      <c r="F784" s="292"/>
      <c r="G784" s="292"/>
      <c r="H784" s="292"/>
      <c r="I784" s="292"/>
      <c r="J784" s="292"/>
      <c r="K784" s="292"/>
      <c r="L784" s="292"/>
      <c r="M784" s="292"/>
      <c r="N784" s="292"/>
      <c r="O784" s="292"/>
      <c r="P784" s="292"/>
      <c r="Q784" s="292"/>
      <c r="R784" s="292"/>
      <c r="S784" s="292"/>
      <c r="T784" s="292"/>
      <c r="U784" s="292"/>
    </row>
    <row r="785">
      <c r="A785" s="292"/>
      <c r="B785" s="292"/>
      <c r="C785" s="292"/>
      <c r="D785" s="292"/>
      <c r="E785" s="292"/>
      <c r="F785" s="292"/>
      <c r="G785" s="292"/>
      <c r="H785" s="292"/>
      <c r="I785" s="292"/>
      <c r="J785" s="292"/>
      <c r="K785" s="292"/>
      <c r="L785" s="292"/>
      <c r="M785" s="292"/>
      <c r="N785" s="292"/>
      <c r="O785" s="292"/>
      <c r="P785" s="292"/>
      <c r="Q785" s="292"/>
      <c r="R785" s="292"/>
      <c r="S785" s="292"/>
      <c r="T785" s="292"/>
      <c r="U785" s="292"/>
    </row>
    <row r="786">
      <c r="A786" s="292"/>
      <c r="B786" s="292"/>
      <c r="C786" s="292"/>
      <c r="D786" s="292"/>
      <c r="E786" s="292"/>
      <c r="F786" s="292"/>
      <c r="G786" s="292"/>
      <c r="H786" s="292"/>
      <c r="I786" s="292"/>
      <c r="J786" s="292"/>
      <c r="K786" s="292"/>
      <c r="L786" s="292"/>
      <c r="M786" s="292"/>
      <c r="N786" s="292"/>
      <c r="O786" s="292"/>
      <c r="P786" s="292"/>
      <c r="Q786" s="292"/>
      <c r="R786" s="292"/>
      <c r="S786" s="292"/>
      <c r="T786" s="292"/>
      <c r="U786" s="292"/>
    </row>
    <row r="787">
      <c r="A787" s="292"/>
      <c r="B787" s="292"/>
      <c r="C787" s="292"/>
      <c r="D787" s="292"/>
      <c r="E787" s="292"/>
      <c r="F787" s="292"/>
      <c r="G787" s="292"/>
      <c r="H787" s="292"/>
      <c r="I787" s="292"/>
      <c r="J787" s="292"/>
      <c r="K787" s="292"/>
      <c r="L787" s="292"/>
      <c r="M787" s="292"/>
      <c r="N787" s="292"/>
      <c r="O787" s="292"/>
      <c r="P787" s="292"/>
      <c r="Q787" s="292"/>
      <c r="R787" s="292"/>
      <c r="S787" s="292"/>
      <c r="T787" s="292"/>
      <c r="U787" s="292"/>
    </row>
    <row r="788">
      <c r="A788" s="292"/>
      <c r="B788" s="292"/>
      <c r="C788" s="292"/>
      <c r="D788" s="292"/>
      <c r="E788" s="292"/>
      <c r="F788" s="292"/>
      <c r="G788" s="292"/>
      <c r="H788" s="292"/>
      <c r="I788" s="292"/>
      <c r="J788" s="292"/>
      <c r="K788" s="292"/>
      <c r="L788" s="292"/>
      <c r="M788" s="292"/>
      <c r="N788" s="292"/>
      <c r="O788" s="292"/>
      <c r="P788" s="292"/>
      <c r="Q788" s="292"/>
      <c r="R788" s="292"/>
      <c r="S788" s="292"/>
      <c r="T788" s="292"/>
      <c r="U788" s="292"/>
    </row>
    <row r="789">
      <c r="A789" s="292"/>
      <c r="B789" s="292"/>
      <c r="C789" s="292"/>
      <c r="D789" s="292"/>
      <c r="E789" s="292"/>
      <c r="F789" s="292"/>
      <c r="G789" s="292"/>
      <c r="H789" s="292"/>
      <c r="I789" s="292"/>
      <c r="J789" s="292"/>
      <c r="K789" s="292"/>
      <c r="L789" s="292"/>
      <c r="M789" s="292"/>
      <c r="N789" s="292"/>
      <c r="O789" s="292"/>
      <c r="P789" s="292"/>
      <c r="Q789" s="292"/>
      <c r="R789" s="292"/>
      <c r="S789" s="292"/>
      <c r="T789" s="292"/>
      <c r="U789" s="292"/>
    </row>
    <row r="790">
      <c r="A790" s="292"/>
      <c r="B790" s="292"/>
      <c r="C790" s="292"/>
      <c r="D790" s="292"/>
      <c r="E790" s="292"/>
      <c r="F790" s="292"/>
      <c r="G790" s="292"/>
      <c r="H790" s="292"/>
      <c r="I790" s="292"/>
      <c r="J790" s="292"/>
      <c r="K790" s="292"/>
      <c r="L790" s="292"/>
      <c r="M790" s="292"/>
      <c r="N790" s="292"/>
      <c r="O790" s="292"/>
      <c r="P790" s="292"/>
      <c r="Q790" s="292"/>
      <c r="R790" s="292"/>
      <c r="S790" s="292"/>
      <c r="T790" s="292"/>
      <c r="U790" s="292"/>
    </row>
    <row r="791">
      <c r="A791" s="292"/>
      <c r="B791" s="292"/>
      <c r="C791" s="292"/>
      <c r="D791" s="292"/>
      <c r="E791" s="292"/>
      <c r="F791" s="292"/>
      <c r="G791" s="292"/>
      <c r="H791" s="292"/>
      <c r="I791" s="292"/>
      <c r="J791" s="292"/>
      <c r="K791" s="292"/>
      <c r="L791" s="292"/>
      <c r="M791" s="292"/>
      <c r="N791" s="292"/>
      <c r="O791" s="292"/>
      <c r="P791" s="292"/>
      <c r="Q791" s="292"/>
      <c r="R791" s="292"/>
      <c r="S791" s="292"/>
      <c r="T791" s="292"/>
      <c r="U791" s="292"/>
    </row>
    <row r="792">
      <c r="A792" s="292"/>
      <c r="B792" s="292"/>
      <c r="C792" s="292"/>
      <c r="D792" s="292"/>
      <c r="E792" s="292"/>
      <c r="F792" s="292"/>
      <c r="G792" s="292"/>
      <c r="H792" s="292"/>
      <c r="I792" s="292"/>
      <c r="J792" s="292"/>
      <c r="K792" s="292"/>
      <c r="L792" s="292"/>
      <c r="M792" s="292"/>
      <c r="N792" s="292"/>
      <c r="O792" s="292"/>
      <c r="P792" s="292"/>
      <c r="Q792" s="292"/>
      <c r="R792" s="292"/>
      <c r="S792" s="292"/>
      <c r="T792" s="292"/>
      <c r="U792" s="292"/>
    </row>
    <row r="793">
      <c r="A793" s="292"/>
      <c r="B793" s="292"/>
      <c r="C793" s="292"/>
      <c r="D793" s="292"/>
      <c r="E793" s="292"/>
      <c r="F793" s="292"/>
      <c r="G793" s="292"/>
      <c r="H793" s="292"/>
      <c r="I793" s="292"/>
      <c r="J793" s="292"/>
      <c r="K793" s="292"/>
      <c r="L793" s="292"/>
      <c r="M793" s="292"/>
      <c r="N793" s="292"/>
      <c r="O793" s="292"/>
      <c r="P793" s="292"/>
      <c r="Q793" s="292"/>
      <c r="R793" s="292"/>
      <c r="S793" s="292"/>
      <c r="T793" s="292"/>
      <c r="U793" s="292"/>
    </row>
    <row r="794">
      <c r="A794" s="292"/>
      <c r="B794" s="292"/>
      <c r="C794" s="292"/>
      <c r="D794" s="292"/>
      <c r="E794" s="292"/>
      <c r="F794" s="292"/>
      <c r="G794" s="292"/>
      <c r="H794" s="292"/>
      <c r="I794" s="292"/>
      <c r="J794" s="292"/>
      <c r="K794" s="292"/>
      <c r="L794" s="292"/>
      <c r="M794" s="292"/>
      <c r="N794" s="292"/>
      <c r="O794" s="292"/>
      <c r="P794" s="292"/>
      <c r="Q794" s="292"/>
      <c r="R794" s="292"/>
      <c r="S794" s="292"/>
      <c r="T794" s="292"/>
      <c r="U794" s="292"/>
    </row>
    <row r="795">
      <c r="A795" s="292"/>
      <c r="B795" s="292"/>
      <c r="C795" s="292"/>
      <c r="D795" s="292"/>
      <c r="E795" s="292"/>
      <c r="F795" s="292"/>
      <c r="G795" s="292"/>
      <c r="H795" s="292"/>
      <c r="I795" s="292"/>
      <c r="J795" s="292"/>
      <c r="K795" s="292"/>
      <c r="L795" s="292"/>
      <c r="M795" s="292"/>
      <c r="N795" s="292"/>
      <c r="O795" s="292"/>
      <c r="P795" s="292"/>
      <c r="Q795" s="292"/>
      <c r="R795" s="292"/>
      <c r="S795" s="292"/>
      <c r="T795" s="292"/>
      <c r="U795" s="292"/>
    </row>
    <row r="796">
      <c r="A796" s="292"/>
      <c r="B796" s="292"/>
      <c r="C796" s="292"/>
      <c r="D796" s="292"/>
      <c r="E796" s="292"/>
      <c r="F796" s="292"/>
      <c r="G796" s="292"/>
      <c r="H796" s="292"/>
      <c r="I796" s="292"/>
      <c r="J796" s="292"/>
      <c r="K796" s="292"/>
      <c r="L796" s="292"/>
      <c r="M796" s="292"/>
      <c r="N796" s="292"/>
      <c r="O796" s="292"/>
      <c r="P796" s="292"/>
      <c r="Q796" s="292"/>
      <c r="R796" s="292"/>
      <c r="S796" s="292"/>
      <c r="T796" s="292"/>
      <c r="U796" s="292"/>
    </row>
    <row r="797">
      <c r="A797" s="292"/>
      <c r="B797" s="292"/>
      <c r="C797" s="292"/>
      <c r="D797" s="292"/>
      <c r="E797" s="292"/>
      <c r="F797" s="292"/>
      <c r="G797" s="292"/>
      <c r="H797" s="292"/>
      <c r="I797" s="292"/>
      <c r="J797" s="292"/>
      <c r="K797" s="292"/>
      <c r="L797" s="292"/>
      <c r="M797" s="292"/>
      <c r="N797" s="292"/>
      <c r="O797" s="292"/>
      <c r="P797" s="292"/>
      <c r="Q797" s="292"/>
      <c r="R797" s="292"/>
      <c r="S797" s="292"/>
      <c r="T797" s="292"/>
      <c r="U797" s="292"/>
    </row>
    <row r="798">
      <c r="A798" s="292"/>
      <c r="B798" s="292"/>
      <c r="C798" s="292"/>
      <c r="D798" s="292"/>
      <c r="E798" s="292"/>
      <c r="F798" s="292"/>
      <c r="G798" s="292"/>
      <c r="H798" s="292"/>
      <c r="I798" s="292"/>
      <c r="J798" s="292"/>
      <c r="K798" s="292"/>
      <c r="L798" s="292"/>
      <c r="M798" s="292"/>
      <c r="N798" s="292"/>
      <c r="O798" s="292"/>
      <c r="P798" s="292"/>
      <c r="Q798" s="292"/>
      <c r="R798" s="292"/>
      <c r="S798" s="292"/>
      <c r="T798" s="292"/>
      <c r="U798" s="292"/>
    </row>
    <row r="799">
      <c r="A799" s="292"/>
      <c r="B799" s="292"/>
      <c r="C799" s="292"/>
      <c r="D799" s="292"/>
      <c r="E799" s="292"/>
      <c r="F799" s="292"/>
      <c r="G799" s="292"/>
      <c r="H799" s="292"/>
      <c r="I799" s="292"/>
      <c r="J799" s="292"/>
      <c r="K799" s="292"/>
      <c r="L799" s="292"/>
      <c r="M799" s="292"/>
      <c r="N799" s="292"/>
      <c r="O799" s="292"/>
      <c r="P799" s="292"/>
      <c r="Q799" s="292"/>
      <c r="R799" s="292"/>
      <c r="S799" s="292"/>
      <c r="T799" s="292"/>
      <c r="U799" s="292"/>
    </row>
    <row r="800">
      <c r="A800" s="292"/>
      <c r="B800" s="292"/>
      <c r="C800" s="292"/>
      <c r="D800" s="292"/>
      <c r="E800" s="292"/>
      <c r="F800" s="292"/>
      <c r="G800" s="292"/>
      <c r="H800" s="292"/>
      <c r="I800" s="292"/>
      <c r="J800" s="292"/>
      <c r="K800" s="292"/>
      <c r="L800" s="292"/>
      <c r="M800" s="292"/>
      <c r="N800" s="292"/>
      <c r="O800" s="292"/>
      <c r="P800" s="292"/>
      <c r="Q800" s="292"/>
      <c r="R800" s="292"/>
      <c r="S800" s="292"/>
      <c r="T800" s="292"/>
      <c r="U800" s="292"/>
    </row>
    <row r="801">
      <c r="A801" s="292"/>
      <c r="B801" s="292"/>
      <c r="C801" s="292"/>
      <c r="D801" s="292"/>
      <c r="E801" s="292"/>
      <c r="F801" s="292"/>
      <c r="G801" s="292"/>
      <c r="H801" s="292"/>
      <c r="I801" s="292"/>
      <c r="J801" s="292"/>
      <c r="K801" s="292"/>
      <c r="L801" s="292"/>
      <c r="M801" s="292"/>
      <c r="N801" s="292"/>
      <c r="O801" s="292"/>
      <c r="P801" s="292"/>
      <c r="Q801" s="292"/>
      <c r="R801" s="292"/>
      <c r="S801" s="292"/>
      <c r="T801" s="292"/>
      <c r="U801" s="292"/>
    </row>
    <row r="802">
      <c r="A802" s="292"/>
      <c r="B802" s="292"/>
      <c r="C802" s="292"/>
      <c r="D802" s="292"/>
      <c r="E802" s="292"/>
      <c r="F802" s="292"/>
      <c r="G802" s="292"/>
      <c r="H802" s="292"/>
      <c r="I802" s="292"/>
      <c r="J802" s="292"/>
      <c r="K802" s="292"/>
      <c r="L802" s="292"/>
      <c r="M802" s="292"/>
      <c r="N802" s="292"/>
      <c r="O802" s="292"/>
      <c r="P802" s="292"/>
      <c r="Q802" s="292"/>
      <c r="R802" s="292"/>
      <c r="S802" s="292"/>
      <c r="T802" s="292"/>
      <c r="U802" s="292"/>
    </row>
    <row r="803">
      <c r="A803" s="292"/>
      <c r="B803" s="292"/>
      <c r="C803" s="292"/>
      <c r="D803" s="292"/>
      <c r="E803" s="292"/>
      <c r="F803" s="292"/>
      <c r="G803" s="292"/>
      <c r="H803" s="292"/>
      <c r="I803" s="292"/>
      <c r="J803" s="292"/>
      <c r="K803" s="292"/>
      <c r="L803" s="292"/>
      <c r="M803" s="292"/>
      <c r="N803" s="292"/>
      <c r="O803" s="292"/>
      <c r="P803" s="292"/>
      <c r="Q803" s="292"/>
      <c r="R803" s="292"/>
      <c r="S803" s="292"/>
      <c r="T803" s="292"/>
      <c r="U803" s="292"/>
    </row>
    <row r="804">
      <c r="A804" s="292"/>
      <c r="B804" s="292"/>
      <c r="C804" s="292"/>
      <c r="D804" s="292"/>
      <c r="E804" s="292"/>
      <c r="F804" s="292"/>
      <c r="G804" s="292"/>
      <c r="H804" s="292"/>
      <c r="I804" s="292"/>
      <c r="J804" s="292"/>
      <c r="K804" s="292"/>
      <c r="L804" s="292"/>
      <c r="M804" s="292"/>
      <c r="N804" s="292"/>
      <c r="O804" s="292"/>
      <c r="P804" s="292"/>
      <c r="Q804" s="292"/>
      <c r="R804" s="292"/>
      <c r="S804" s="292"/>
      <c r="T804" s="292"/>
      <c r="U804" s="292"/>
    </row>
    <row r="805">
      <c r="A805" s="292"/>
      <c r="B805" s="292"/>
      <c r="C805" s="292"/>
      <c r="D805" s="292"/>
      <c r="E805" s="292"/>
      <c r="F805" s="292"/>
      <c r="G805" s="292"/>
      <c r="H805" s="292"/>
      <c r="I805" s="292"/>
      <c r="J805" s="292"/>
      <c r="K805" s="292"/>
      <c r="L805" s="292"/>
      <c r="M805" s="292"/>
      <c r="N805" s="292"/>
      <c r="O805" s="292"/>
      <c r="P805" s="292"/>
      <c r="Q805" s="292"/>
      <c r="R805" s="292"/>
      <c r="S805" s="292"/>
      <c r="T805" s="292"/>
      <c r="U805" s="292"/>
    </row>
    <row r="806">
      <c r="A806" s="292"/>
      <c r="B806" s="292"/>
      <c r="C806" s="292"/>
      <c r="D806" s="292"/>
      <c r="E806" s="292"/>
      <c r="F806" s="292"/>
      <c r="G806" s="292"/>
      <c r="H806" s="292"/>
      <c r="I806" s="292"/>
      <c r="J806" s="292"/>
      <c r="K806" s="292"/>
      <c r="L806" s="292"/>
      <c r="M806" s="292"/>
      <c r="N806" s="292"/>
      <c r="O806" s="292"/>
      <c r="P806" s="292"/>
      <c r="Q806" s="292"/>
      <c r="R806" s="292"/>
      <c r="S806" s="292"/>
      <c r="T806" s="292"/>
      <c r="U806" s="292"/>
    </row>
    <row r="807">
      <c r="A807" s="292"/>
      <c r="B807" s="292"/>
      <c r="C807" s="292"/>
      <c r="D807" s="292"/>
      <c r="E807" s="292"/>
      <c r="F807" s="292"/>
      <c r="G807" s="292"/>
      <c r="H807" s="292"/>
      <c r="I807" s="292"/>
      <c r="J807" s="292"/>
      <c r="K807" s="292"/>
      <c r="L807" s="292"/>
      <c r="M807" s="292"/>
      <c r="N807" s="292"/>
      <c r="O807" s="292"/>
      <c r="P807" s="292"/>
      <c r="Q807" s="292"/>
      <c r="R807" s="292"/>
      <c r="S807" s="292"/>
      <c r="T807" s="292"/>
      <c r="U807" s="292"/>
    </row>
    <row r="808">
      <c r="A808" s="292"/>
      <c r="B808" s="292"/>
      <c r="C808" s="292"/>
      <c r="D808" s="292"/>
      <c r="E808" s="292"/>
      <c r="F808" s="292"/>
      <c r="G808" s="292"/>
      <c r="H808" s="292"/>
      <c r="I808" s="292"/>
      <c r="J808" s="292"/>
      <c r="K808" s="292"/>
      <c r="L808" s="292"/>
      <c r="M808" s="292"/>
      <c r="N808" s="292"/>
      <c r="O808" s="292"/>
      <c r="P808" s="292"/>
      <c r="Q808" s="292"/>
      <c r="R808" s="292"/>
      <c r="S808" s="292"/>
      <c r="T808" s="292"/>
      <c r="U808" s="292"/>
    </row>
    <row r="809">
      <c r="A809" s="292"/>
      <c r="B809" s="292"/>
      <c r="C809" s="292"/>
      <c r="D809" s="292"/>
      <c r="E809" s="292"/>
      <c r="F809" s="292"/>
      <c r="G809" s="292"/>
      <c r="H809" s="292"/>
      <c r="I809" s="292"/>
      <c r="J809" s="292"/>
      <c r="K809" s="292"/>
      <c r="L809" s="292"/>
      <c r="M809" s="292"/>
      <c r="N809" s="292"/>
      <c r="O809" s="292"/>
      <c r="P809" s="292"/>
      <c r="Q809" s="292"/>
      <c r="R809" s="292"/>
      <c r="S809" s="292"/>
      <c r="T809" s="292"/>
      <c r="U809" s="292"/>
    </row>
    <row r="810">
      <c r="A810" s="292"/>
      <c r="B810" s="292"/>
      <c r="C810" s="292"/>
      <c r="D810" s="292"/>
      <c r="E810" s="292"/>
      <c r="F810" s="292"/>
      <c r="G810" s="292"/>
      <c r="H810" s="292"/>
      <c r="I810" s="292"/>
      <c r="J810" s="292"/>
      <c r="K810" s="292"/>
      <c r="L810" s="292"/>
      <c r="M810" s="292"/>
      <c r="N810" s="292"/>
      <c r="O810" s="292"/>
      <c r="P810" s="292"/>
      <c r="Q810" s="292"/>
      <c r="R810" s="292"/>
      <c r="S810" s="292"/>
      <c r="T810" s="292"/>
      <c r="U810" s="292"/>
    </row>
    <row r="811">
      <c r="A811" s="292"/>
      <c r="B811" s="292"/>
      <c r="C811" s="292"/>
      <c r="D811" s="292"/>
      <c r="E811" s="292"/>
      <c r="F811" s="292"/>
      <c r="G811" s="292"/>
      <c r="H811" s="292"/>
      <c r="I811" s="292"/>
      <c r="J811" s="292"/>
      <c r="K811" s="292"/>
      <c r="L811" s="292"/>
      <c r="M811" s="292"/>
      <c r="N811" s="292"/>
      <c r="O811" s="292"/>
      <c r="P811" s="292"/>
      <c r="Q811" s="292"/>
      <c r="R811" s="292"/>
      <c r="S811" s="292"/>
      <c r="T811" s="292"/>
      <c r="U811" s="292"/>
    </row>
    <row r="812">
      <c r="A812" s="292"/>
      <c r="B812" s="292"/>
      <c r="C812" s="292"/>
      <c r="D812" s="292"/>
      <c r="E812" s="292"/>
      <c r="F812" s="292"/>
      <c r="G812" s="292"/>
      <c r="H812" s="292"/>
      <c r="I812" s="292"/>
      <c r="J812" s="292"/>
      <c r="K812" s="292"/>
      <c r="L812" s="292"/>
      <c r="M812" s="292"/>
      <c r="N812" s="292"/>
      <c r="O812" s="292"/>
      <c r="P812" s="292"/>
      <c r="Q812" s="292"/>
      <c r="R812" s="292"/>
      <c r="S812" s="292"/>
      <c r="T812" s="292"/>
      <c r="U812" s="292"/>
    </row>
    <row r="813">
      <c r="A813" s="292"/>
      <c r="B813" s="292"/>
      <c r="C813" s="292"/>
      <c r="D813" s="292"/>
      <c r="E813" s="292"/>
      <c r="F813" s="292"/>
      <c r="G813" s="292"/>
      <c r="H813" s="292"/>
      <c r="I813" s="292"/>
      <c r="J813" s="292"/>
      <c r="K813" s="292"/>
      <c r="L813" s="292"/>
      <c r="M813" s="292"/>
      <c r="N813" s="292"/>
      <c r="O813" s="292"/>
      <c r="P813" s="292"/>
      <c r="Q813" s="292"/>
      <c r="R813" s="292"/>
      <c r="S813" s="292"/>
      <c r="T813" s="292"/>
      <c r="U813" s="292"/>
    </row>
    <row r="814">
      <c r="A814" s="292"/>
      <c r="B814" s="292"/>
      <c r="C814" s="292"/>
      <c r="D814" s="292"/>
      <c r="E814" s="292"/>
      <c r="F814" s="292"/>
      <c r="G814" s="292"/>
      <c r="H814" s="292"/>
      <c r="I814" s="292"/>
      <c r="J814" s="292"/>
      <c r="K814" s="292"/>
      <c r="L814" s="292"/>
      <c r="M814" s="292"/>
      <c r="N814" s="292"/>
      <c r="O814" s="292"/>
      <c r="P814" s="292"/>
      <c r="Q814" s="292"/>
      <c r="R814" s="292"/>
      <c r="S814" s="292"/>
      <c r="T814" s="292"/>
      <c r="U814" s="292"/>
    </row>
    <row r="815">
      <c r="A815" s="292"/>
      <c r="B815" s="292"/>
      <c r="C815" s="292"/>
      <c r="D815" s="292"/>
      <c r="E815" s="292"/>
      <c r="F815" s="292"/>
      <c r="G815" s="292"/>
      <c r="H815" s="292"/>
      <c r="I815" s="292"/>
      <c r="J815" s="292"/>
      <c r="K815" s="292"/>
      <c r="L815" s="292"/>
      <c r="M815" s="292"/>
      <c r="N815" s="292"/>
      <c r="O815" s="292"/>
      <c r="P815" s="292"/>
      <c r="Q815" s="292"/>
      <c r="R815" s="292"/>
      <c r="S815" s="292"/>
      <c r="T815" s="292"/>
      <c r="U815" s="292"/>
    </row>
    <row r="816">
      <c r="A816" s="292"/>
      <c r="B816" s="292"/>
      <c r="C816" s="292"/>
      <c r="D816" s="292"/>
      <c r="E816" s="292"/>
      <c r="F816" s="292"/>
      <c r="G816" s="292"/>
      <c r="H816" s="292"/>
      <c r="I816" s="292"/>
      <c r="J816" s="292"/>
      <c r="K816" s="292"/>
      <c r="L816" s="292"/>
      <c r="M816" s="292"/>
      <c r="N816" s="292"/>
      <c r="O816" s="292"/>
      <c r="P816" s="292"/>
      <c r="Q816" s="292"/>
      <c r="R816" s="292"/>
      <c r="S816" s="292"/>
      <c r="T816" s="292"/>
      <c r="U816" s="292"/>
    </row>
    <row r="817">
      <c r="A817" s="292"/>
      <c r="B817" s="292"/>
      <c r="C817" s="292"/>
      <c r="D817" s="292"/>
      <c r="E817" s="292"/>
      <c r="F817" s="292"/>
      <c r="G817" s="292"/>
      <c r="H817" s="292"/>
      <c r="I817" s="292"/>
      <c r="J817" s="292"/>
      <c r="K817" s="292"/>
      <c r="L817" s="292"/>
      <c r="M817" s="292"/>
      <c r="N817" s="292"/>
      <c r="O817" s="292"/>
      <c r="P817" s="292"/>
      <c r="Q817" s="292"/>
      <c r="R817" s="292"/>
      <c r="S817" s="292"/>
      <c r="T817" s="292"/>
      <c r="U817" s="292"/>
    </row>
    <row r="818">
      <c r="A818" s="292"/>
      <c r="B818" s="292"/>
      <c r="C818" s="292"/>
      <c r="D818" s="292"/>
      <c r="E818" s="292"/>
      <c r="F818" s="292"/>
      <c r="G818" s="292"/>
      <c r="H818" s="292"/>
      <c r="I818" s="292"/>
      <c r="J818" s="292"/>
      <c r="K818" s="292"/>
      <c r="L818" s="292"/>
      <c r="M818" s="292"/>
      <c r="N818" s="292"/>
      <c r="O818" s="292"/>
      <c r="P818" s="292"/>
      <c r="Q818" s="292"/>
      <c r="R818" s="292"/>
      <c r="S818" s="292"/>
      <c r="T818" s="292"/>
      <c r="U818" s="292"/>
    </row>
    <row r="819">
      <c r="A819" s="292"/>
      <c r="B819" s="292"/>
      <c r="C819" s="292"/>
      <c r="D819" s="292"/>
      <c r="E819" s="292"/>
      <c r="F819" s="292"/>
      <c r="G819" s="292"/>
      <c r="H819" s="292"/>
      <c r="I819" s="292"/>
      <c r="J819" s="292"/>
      <c r="K819" s="292"/>
      <c r="L819" s="292"/>
      <c r="M819" s="292"/>
      <c r="N819" s="292"/>
      <c r="O819" s="292"/>
      <c r="P819" s="292"/>
      <c r="Q819" s="292"/>
      <c r="R819" s="292"/>
      <c r="S819" s="292"/>
      <c r="T819" s="292"/>
      <c r="U819" s="292"/>
    </row>
    <row r="820">
      <c r="A820" s="292"/>
      <c r="B820" s="292"/>
      <c r="C820" s="292"/>
      <c r="D820" s="292"/>
      <c r="E820" s="292"/>
      <c r="F820" s="292"/>
      <c r="G820" s="292"/>
      <c r="H820" s="292"/>
      <c r="I820" s="292"/>
      <c r="J820" s="292"/>
      <c r="K820" s="292"/>
      <c r="L820" s="292"/>
      <c r="M820" s="292"/>
      <c r="N820" s="292"/>
      <c r="O820" s="292"/>
      <c r="P820" s="292"/>
      <c r="Q820" s="292"/>
      <c r="R820" s="292"/>
      <c r="S820" s="292"/>
      <c r="T820" s="292"/>
      <c r="U820" s="292"/>
    </row>
    <row r="821">
      <c r="A821" s="292"/>
      <c r="B821" s="292"/>
      <c r="C821" s="292"/>
      <c r="D821" s="292"/>
      <c r="E821" s="292"/>
      <c r="F821" s="292"/>
      <c r="G821" s="292"/>
      <c r="H821" s="292"/>
      <c r="I821" s="292"/>
      <c r="J821" s="292"/>
      <c r="K821" s="292"/>
      <c r="L821" s="292"/>
      <c r="M821" s="292"/>
      <c r="N821" s="292"/>
      <c r="O821" s="292"/>
      <c r="P821" s="292"/>
      <c r="Q821" s="292"/>
      <c r="R821" s="292"/>
      <c r="S821" s="292"/>
      <c r="T821" s="292"/>
      <c r="U821" s="292"/>
    </row>
    <row r="822">
      <c r="A822" s="292"/>
      <c r="B822" s="292"/>
      <c r="C822" s="292"/>
      <c r="D822" s="292"/>
      <c r="E822" s="292"/>
      <c r="F822" s="292"/>
      <c r="G822" s="292"/>
      <c r="H822" s="292"/>
      <c r="I822" s="292"/>
      <c r="J822" s="292"/>
      <c r="K822" s="292"/>
      <c r="L822" s="292"/>
      <c r="M822" s="292"/>
      <c r="N822" s="292"/>
      <c r="O822" s="292"/>
      <c r="P822" s="292"/>
      <c r="Q822" s="292"/>
      <c r="R822" s="292"/>
      <c r="S822" s="292"/>
      <c r="T822" s="292"/>
      <c r="U822" s="292"/>
    </row>
    <row r="823">
      <c r="A823" s="292"/>
      <c r="B823" s="292"/>
      <c r="C823" s="292"/>
      <c r="D823" s="292"/>
      <c r="E823" s="292"/>
      <c r="F823" s="292"/>
      <c r="G823" s="292"/>
      <c r="H823" s="292"/>
      <c r="I823" s="292"/>
      <c r="J823" s="292"/>
      <c r="K823" s="292"/>
      <c r="L823" s="292"/>
      <c r="M823" s="292"/>
      <c r="N823" s="292"/>
      <c r="O823" s="292"/>
      <c r="P823" s="292"/>
      <c r="Q823" s="292"/>
      <c r="R823" s="292"/>
      <c r="S823" s="292"/>
      <c r="T823" s="292"/>
      <c r="U823" s="292"/>
    </row>
    <row r="824">
      <c r="A824" s="292"/>
      <c r="B824" s="292"/>
      <c r="C824" s="292"/>
      <c r="D824" s="292"/>
      <c r="E824" s="292"/>
      <c r="F824" s="292"/>
      <c r="G824" s="292"/>
      <c r="H824" s="292"/>
      <c r="I824" s="292"/>
      <c r="J824" s="292"/>
      <c r="K824" s="292"/>
      <c r="L824" s="292"/>
      <c r="M824" s="292"/>
      <c r="N824" s="292"/>
      <c r="O824" s="292"/>
      <c r="P824" s="292"/>
      <c r="Q824" s="292"/>
      <c r="R824" s="292"/>
      <c r="S824" s="292"/>
      <c r="T824" s="292"/>
      <c r="U824" s="292"/>
    </row>
    <row r="825">
      <c r="A825" s="292"/>
      <c r="B825" s="292"/>
      <c r="C825" s="292"/>
      <c r="D825" s="292"/>
      <c r="E825" s="292"/>
      <c r="F825" s="292"/>
      <c r="G825" s="292"/>
      <c r="H825" s="292"/>
      <c r="I825" s="292"/>
      <c r="J825" s="292"/>
      <c r="K825" s="292"/>
      <c r="L825" s="292"/>
      <c r="M825" s="292"/>
      <c r="N825" s="292"/>
      <c r="O825" s="292"/>
      <c r="P825" s="292"/>
      <c r="Q825" s="292"/>
      <c r="R825" s="292"/>
      <c r="S825" s="292"/>
      <c r="T825" s="292"/>
      <c r="U825" s="292"/>
    </row>
    <row r="826">
      <c r="A826" s="292"/>
      <c r="B826" s="292"/>
      <c r="C826" s="292"/>
      <c r="D826" s="292"/>
      <c r="E826" s="292"/>
      <c r="F826" s="292"/>
      <c r="G826" s="292"/>
      <c r="H826" s="292"/>
      <c r="I826" s="292"/>
      <c r="J826" s="292"/>
      <c r="K826" s="292"/>
      <c r="L826" s="292"/>
      <c r="M826" s="292"/>
      <c r="N826" s="292"/>
      <c r="O826" s="292"/>
      <c r="P826" s="292"/>
      <c r="Q826" s="292"/>
      <c r="R826" s="292"/>
      <c r="S826" s="292"/>
      <c r="T826" s="292"/>
      <c r="U826" s="292"/>
    </row>
    <row r="827">
      <c r="A827" s="292"/>
      <c r="B827" s="292"/>
      <c r="C827" s="292"/>
      <c r="D827" s="292"/>
      <c r="E827" s="292"/>
      <c r="F827" s="292"/>
      <c r="G827" s="292"/>
      <c r="H827" s="292"/>
      <c r="I827" s="292"/>
      <c r="J827" s="292"/>
      <c r="K827" s="292"/>
      <c r="L827" s="292"/>
      <c r="M827" s="292"/>
      <c r="N827" s="292"/>
      <c r="O827" s="292"/>
      <c r="P827" s="292"/>
      <c r="Q827" s="292"/>
      <c r="R827" s="292"/>
      <c r="S827" s="292"/>
      <c r="T827" s="292"/>
      <c r="U827" s="292"/>
    </row>
    <row r="828">
      <c r="A828" s="292"/>
      <c r="B828" s="292"/>
      <c r="C828" s="292"/>
      <c r="D828" s="292"/>
      <c r="E828" s="292"/>
      <c r="F828" s="292"/>
      <c r="G828" s="292"/>
      <c r="H828" s="292"/>
      <c r="I828" s="292"/>
      <c r="J828" s="292"/>
      <c r="K828" s="292"/>
      <c r="L828" s="292"/>
      <c r="M828" s="292"/>
      <c r="N828" s="292"/>
      <c r="O828" s="292"/>
      <c r="P828" s="292"/>
      <c r="Q828" s="292"/>
      <c r="R828" s="292"/>
      <c r="S828" s="292"/>
      <c r="T828" s="292"/>
      <c r="U828" s="292"/>
    </row>
    <row r="829">
      <c r="A829" s="292"/>
      <c r="B829" s="292"/>
      <c r="C829" s="292"/>
      <c r="D829" s="292"/>
      <c r="E829" s="292"/>
      <c r="F829" s="292"/>
      <c r="G829" s="292"/>
      <c r="H829" s="292"/>
      <c r="I829" s="292"/>
      <c r="J829" s="292"/>
      <c r="K829" s="292"/>
      <c r="L829" s="292"/>
      <c r="M829" s="292"/>
      <c r="N829" s="292"/>
      <c r="O829" s="292"/>
      <c r="P829" s="292"/>
      <c r="Q829" s="292"/>
      <c r="R829" s="292"/>
      <c r="S829" s="292"/>
      <c r="T829" s="292"/>
      <c r="U829" s="292"/>
    </row>
    <row r="830">
      <c r="A830" s="292"/>
      <c r="B830" s="292"/>
      <c r="C830" s="292"/>
      <c r="D830" s="292"/>
      <c r="E830" s="292"/>
      <c r="F830" s="292"/>
      <c r="G830" s="292"/>
      <c r="H830" s="292"/>
      <c r="I830" s="292"/>
      <c r="J830" s="292"/>
      <c r="K830" s="292"/>
      <c r="L830" s="292"/>
      <c r="M830" s="292"/>
      <c r="N830" s="292"/>
      <c r="O830" s="292"/>
      <c r="P830" s="292"/>
      <c r="Q830" s="292"/>
      <c r="R830" s="292"/>
      <c r="S830" s="292"/>
      <c r="T830" s="292"/>
      <c r="U830" s="292"/>
    </row>
    <row r="831">
      <c r="A831" s="292"/>
      <c r="B831" s="292"/>
      <c r="C831" s="292"/>
      <c r="D831" s="292"/>
      <c r="E831" s="292"/>
      <c r="F831" s="292"/>
      <c r="G831" s="292"/>
      <c r="H831" s="292"/>
      <c r="I831" s="292"/>
      <c r="J831" s="292"/>
      <c r="K831" s="292"/>
      <c r="L831" s="292"/>
      <c r="M831" s="292"/>
      <c r="N831" s="292"/>
      <c r="O831" s="292"/>
      <c r="P831" s="292"/>
      <c r="Q831" s="292"/>
      <c r="R831" s="292"/>
      <c r="S831" s="292"/>
      <c r="T831" s="292"/>
      <c r="U831" s="292"/>
    </row>
    <row r="832">
      <c r="A832" s="292"/>
      <c r="B832" s="292"/>
      <c r="C832" s="292"/>
      <c r="D832" s="292"/>
      <c r="E832" s="292"/>
      <c r="F832" s="292"/>
      <c r="G832" s="292"/>
      <c r="H832" s="292"/>
      <c r="I832" s="292"/>
      <c r="J832" s="292"/>
      <c r="K832" s="292"/>
      <c r="L832" s="292"/>
      <c r="M832" s="292"/>
      <c r="N832" s="292"/>
      <c r="O832" s="292"/>
      <c r="P832" s="292"/>
      <c r="Q832" s="292"/>
      <c r="R832" s="292"/>
      <c r="S832" s="292"/>
      <c r="T832" s="292"/>
      <c r="U832" s="292"/>
    </row>
    <row r="833">
      <c r="A833" s="292"/>
      <c r="B833" s="292"/>
      <c r="C833" s="292"/>
      <c r="D833" s="292"/>
      <c r="E833" s="292"/>
      <c r="F833" s="292"/>
      <c r="G833" s="292"/>
      <c r="H833" s="292"/>
      <c r="I833" s="292"/>
      <c r="J833" s="292"/>
      <c r="K833" s="292"/>
      <c r="L833" s="292"/>
      <c r="M833" s="292"/>
      <c r="N833" s="292"/>
      <c r="O833" s="292"/>
      <c r="P833" s="292"/>
      <c r="Q833" s="292"/>
      <c r="R833" s="292"/>
      <c r="S833" s="292"/>
      <c r="T833" s="292"/>
      <c r="U833" s="292"/>
    </row>
    <row r="834">
      <c r="A834" s="292"/>
      <c r="B834" s="292"/>
      <c r="C834" s="292"/>
      <c r="D834" s="292"/>
      <c r="E834" s="292"/>
      <c r="F834" s="292"/>
      <c r="G834" s="292"/>
      <c r="H834" s="292"/>
      <c r="I834" s="292"/>
      <c r="J834" s="292"/>
      <c r="K834" s="292"/>
      <c r="L834" s="292"/>
      <c r="M834" s="292"/>
      <c r="N834" s="292"/>
      <c r="O834" s="292"/>
      <c r="P834" s="292"/>
      <c r="Q834" s="292"/>
      <c r="R834" s="292"/>
      <c r="S834" s="292"/>
      <c r="T834" s="292"/>
      <c r="U834" s="292"/>
    </row>
    <row r="835">
      <c r="A835" s="292"/>
      <c r="B835" s="292"/>
      <c r="C835" s="292"/>
      <c r="D835" s="292"/>
      <c r="E835" s="292"/>
      <c r="F835" s="292"/>
      <c r="G835" s="292"/>
      <c r="H835" s="292"/>
      <c r="I835" s="292"/>
      <c r="J835" s="292"/>
      <c r="K835" s="292"/>
      <c r="L835" s="292"/>
      <c r="M835" s="292"/>
      <c r="N835" s="292"/>
      <c r="O835" s="292"/>
      <c r="P835" s="292"/>
      <c r="Q835" s="292"/>
      <c r="R835" s="292"/>
      <c r="S835" s="292"/>
      <c r="T835" s="292"/>
      <c r="U835" s="292"/>
    </row>
    <row r="836">
      <c r="A836" s="292"/>
      <c r="B836" s="292"/>
      <c r="C836" s="292"/>
      <c r="D836" s="292"/>
      <c r="E836" s="292"/>
      <c r="F836" s="292"/>
      <c r="G836" s="292"/>
      <c r="H836" s="292"/>
      <c r="I836" s="292"/>
      <c r="J836" s="292"/>
      <c r="K836" s="292"/>
      <c r="L836" s="292"/>
      <c r="M836" s="292"/>
      <c r="N836" s="292"/>
      <c r="O836" s="292"/>
      <c r="P836" s="292"/>
      <c r="Q836" s="292"/>
      <c r="R836" s="292"/>
      <c r="S836" s="292"/>
      <c r="T836" s="292"/>
      <c r="U836" s="292"/>
    </row>
    <row r="837">
      <c r="A837" s="292"/>
      <c r="B837" s="292"/>
      <c r="C837" s="292"/>
      <c r="D837" s="292"/>
      <c r="E837" s="292"/>
      <c r="F837" s="292"/>
      <c r="G837" s="292"/>
      <c r="H837" s="292"/>
      <c r="I837" s="292"/>
      <c r="J837" s="292"/>
      <c r="K837" s="292"/>
      <c r="L837" s="292"/>
      <c r="M837" s="292"/>
      <c r="N837" s="292"/>
      <c r="O837" s="292"/>
      <c r="P837" s="292"/>
      <c r="Q837" s="292"/>
      <c r="R837" s="292"/>
      <c r="S837" s="292"/>
      <c r="T837" s="292"/>
      <c r="U837" s="292"/>
    </row>
    <row r="838">
      <c r="A838" s="292"/>
      <c r="B838" s="292"/>
      <c r="C838" s="292"/>
      <c r="D838" s="292"/>
      <c r="E838" s="292"/>
      <c r="F838" s="292"/>
      <c r="G838" s="292"/>
      <c r="H838" s="292"/>
      <c r="I838" s="292"/>
      <c r="J838" s="292"/>
      <c r="K838" s="292"/>
      <c r="L838" s="292"/>
      <c r="M838" s="292"/>
      <c r="N838" s="292"/>
      <c r="O838" s="292"/>
      <c r="P838" s="292"/>
      <c r="Q838" s="292"/>
      <c r="R838" s="292"/>
      <c r="S838" s="292"/>
      <c r="T838" s="292"/>
      <c r="U838" s="292"/>
    </row>
    <row r="839">
      <c r="A839" s="292"/>
      <c r="B839" s="292"/>
      <c r="C839" s="292"/>
      <c r="D839" s="292"/>
      <c r="E839" s="292"/>
      <c r="F839" s="292"/>
      <c r="G839" s="292"/>
      <c r="H839" s="292"/>
      <c r="I839" s="292"/>
      <c r="J839" s="292"/>
      <c r="K839" s="292"/>
      <c r="L839" s="292"/>
      <c r="M839" s="292"/>
      <c r="N839" s="292"/>
      <c r="O839" s="292"/>
      <c r="P839" s="292"/>
      <c r="Q839" s="292"/>
      <c r="R839" s="292"/>
      <c r="S839" s="292"/>
      <c r="T839" s="292"/>
      <c r="U839" s="292"/>
    </row>
    <row r="840">
      <c r="A840" s="292"/>
      <c r="B840" s="292"/>
      <c r="C840" s="292"/>
      <c r="D840" s="292"/>
      <c r="E840" s="292"/>
      <c r="F840" s="292"/>
      <c r="G840" s="292"/>
      <c r="H840" s="292"/>
      <c r="I840" s="292"/>
      <c r="J840" s="292"/>
      <c r="K840" s="292"/>
      <c r="L840" s="292"/>
      <c r="M840" s="292"/>
      <c r="N840" s="292"/>
      <c r="O840" s="292"/>
      <c r="P840" s="292"/>
      <c r="Q840" s="292"/>
      <c r="R840" s="292"/>
      <c r="S840" s="292"/>
      <c r="T840" s="292"/>
      <c r="U840" s="292"/>
    </row>
    <row r="841">
      <c r="A841" s="292"/>
      <c r="B841" s="292"/>
      <c r="C841" s="292"/>
      <c r="D841" s="292"/>
      <c r="E841" s="292"/>
      <c r="F841" s="292"/>
      <c r="G841" s="292"/>
      <c r="H841" s="292"/>
      <c r="I841" s="292"/>
      <c r="J841" s="292"/>
      <c r="K841" s="292"/>
      <c r="L841" s="292"/>
      <c r="M841" s="292"/>
      <c r="N841" s="292"/>
      <c r="O841" s="292"/>
      <c r="P841" s="292"/>
      <c r="Q841" s="292"/>
      <c r="R841" s="292"/>
      <c r="S841" s="292"/>
      <c r="T841" s="292"/>
      <c r="U841" s="292"/>
    </row>
    <row r="842">
      <c r="A842" s="292"/>
      <c r="B842" s="292"/>
      <c r="C842" s="292"/>
      <c r="D842" s="292"/>
      <c r="E842" s="292"/>
      <c r="F842" s="292"/>
      <c r="G842" s="292"/>
      <c r="H842" s="292"/>
      <c r="I842" s="292"/>
      <c r="J842" s="292"/>
      <c r="K842" s="292"/>
      <c r="L842" s="292"/>
      <c r="M842" s="292"/>
      <c r="N842" s="292"/>
      <c r="O842" s="292"/>
      <c r="P842" s="292"/>
      <c r="Q842" s="292"/>
      <c r="R842" s="292"/>
      <c r="S842" s="292"/>
      <c r="T842" s="292"/>
      <c r="U842" s="292"/>
    </row>
    <row r="843">
      <c r="A843" s="292"/>
      <c r="B843" s="292"/>
      <c r="C843" s="292"/>
      <c r="D843" s="292"/>
      <c r="E843" s="292"/>
      <c r="F843" s="292"/>
      <c r="G843" s="292"/>
      <c r="H843" s="292"/>
      <c r="I843" s="292"/>
      <c r="J843" s="292"/>
      <c r="K843" s="292"/>
      <c r="L843" s="292"/>
      <c r="M843" s="292"/>
      <c r="N843" s="292"/>
      <c r="O843" s="292"/>
      <c r="P843" s="292"/>
      <c r="Q843" s="292"/>
      <c r="R843" s="292"/>
      <c r="S843" s="292"/>
      <c r="T843" s="292"/>
      <c r="U843" s="292"/>
    </row>
    <row r="844">
      <c r="A844" s="292"/>
      <c r="B844" s="292"/>
      <c r="C844" s="292"/>
      <c r="D844" s="292"/>
      <c r="E844" s="292"/>
      <c r="F844" s="292"/>
      <c r="G844" s="292"/>
      <c r="H844" s="292"/>
      <c r="I844" s="292"/>
      <c r="J844" s="292"/>
      <c r="K844" s="292"/>
      <c r="L844" s="292"/>
      <c r="M844" s="292"/>
      <c r="N844" s="292"/>
      <c r="O844" s="292"/>
      <c r="P844" s="292"/>
      <c r="Q844" s="292"/>
      <c r="R844" s="292"/>
      <c r="S844" s="292"/>
      <c r="T844" s="292"/>
      <c r="U844" s="292"/>
    </row>
    <row r="845">
      <c r="A845" s="292"/>
      <c r="B845" s="292"/>
      <c r="C845" s="292"/>
      <c r="D845" s="292"/>
      <c r="E845" s="292"/>
      <c r="F845" s="292"/>
      <c r="G845" s="292"/>
      <c r="H845" s="292"/>
      <c r="I845" s="292"/>
      <c r="J845" s="292"/>
      <c r="K845" s="292"/>
      <c r="L845" s="292"/>
      <c r="M845" s="292"/>
      <c r="N845" s="292"/>
      <c r="O845" s="292"/>
      <c r="P845" s="292"/>
      <c r="Q845" s="292"/>
      <c r="R845" s="292"/>
      <c r="S845" s="292"/>
      <c r="T845" s="292"/>
      <c r="U845" s="292"/>
    </row>
    <row r="846">
      <c r="A846" s="292"/>
      <c r="B846" s="292"/>
      <c r="C846" s="292"/>
      <c r="D846" s="292"/>
      <c r="E846" s="292"/>
      <c r="F846" s="292"/>
      <c r="G846" s="292"/>
      <c r="H846" s="292"/>
      <c r="I846" s="292"/>
      <c r="J846" s="292"/>
      <c r="K846" s="292"/>
      <c r="L846" s="292"/>
      <c r="M846" s="292"/>
      <c r="N846" s="292"/>
      <c r="O846" s="292"/>
      <c r="P846" s="292"/>
      <c r="Q846" s="292"/>
      <c r="R846" s="292"/>
      <c r="S846" s="292"/>
      <c r="T846" s="292"/>
      <c r="U846" s="292"/>
    </row>
    <row r="847">
      <c r="A847" s="292"/>
      <c r="B847" s="292"/>
      <c r="C847" s="292"/>
      <c r="D847" s="292"/>
      <c r="E847" s="292"/>
      <c r="F847" s="292"/>
      <c r="G847" s="292"/>
      <c r="H847" s="292"/>
      <c r="I847" s="292"/>
      <c r="J847" s="292"/>
      <c r="K847" s="292"/>
      <c r="L847" s="292"/>
      <c r="M847" s="292"/>
      <c r="N847" s="292"/>
      <c r="O847" s="292"/>
      <c r="P847" s="292"/>
      <c r="Q847" s="292"/>
      <c r="R847" s="292"/>
      <c r="S847" s="292"/>
      <c r="T847" s="292"/>
      <c r="U847" s="292"/>
    </row>
    <row r="848">
      <c r="A848" s="292"/>
      <c r="B848" s="292"/>
      <c r="C848" s="292"/>
      <c r="D848" s="292"/>
      <c r="E848" s="292"/>
      <c r="F848" s="292"/>
      <c r="G848" s="292"/>
      <c r="H848" s="292"/>
      <c r="I848" s="292"/>
      <c r="J848" s="292"/>
      <c r="K848" s="292"/>
      <c r="L848" s="292"/>
      <c r="M848" s="292"/>
      <c r="N848" s="292"/>
      <c r="O848" s="292"/>
      <c r="P848" s="292"/>
      <c r="Q848" s="292"/>
      <c r="R848" s="292"/>
      <c r="S848" s="292"/>
      <c r="T848" s="292"/>
      <c r="U848" s="292"/>
    </row>
    <row r="849">
      <c r="A849" s="292"/>
      <c r="B849" s="292"/>
      <c r="C849" s="292"/>
      <c r="D849" s="292"/>
      <c r="E849" s="292"/>
      <c r="F849" s="292"/>
      <c r="G849" s="292"/>
      <c r="H849" s="292"/>
      <c r="I849" s="292"/>
      <c r="J849" s="292"/>
      <c r="K849" s="292"/>
      <c r="L849" s="292"/>
      <c r="M849" s="292"/>
      <c r="N849" s="292"/>
      <c r="O849" s="292"/>
      <c r="P849" s="292"/>
      <c r="Q849" s="292"/>
      <c r="R849" s="292"/>
      <c r="S849" s="292"/>
      <c r="T849" s="292"/>
      <c r="U849" s="292"/>
    </row>
    <row r="850">
      <c r="A850" s="292"/>
      <c r="B850" s="292"/>
      <c r="C850" s="292"/>
      <c r="D850" s="292"/>
      <c r="E850" s="292"/>
      <c r="F850" s="292"/>
      <c r="G850" s="292"/>
      <c r="H850" s="292"/>
      <c r="I850" s="292"/>
      <c r="J850" s="292"/>
      <c r="K850" s="292"/>
      <c r="L850" s="292"/>
      <c r="M850" s="292"/>
      <c r="N850" s="292"/>
      <c r="O850" s="292"/>
      <c r="P850" s="292"/>
      <c r="Q850" s="292"/>
      <c r="R850" s="292"/>
      <c r="S850" s="292"/>
      <c r="T850" s="292"/>
      <c r="U850" s="292"/>
    </row>
    <row r="851">
      <c r="A851" s="292"/>
      <c r="B851" s="292"/>
      <c r="C851" s="292"/>
      <c r="D851" s="292"/>
      <c r="E851" s="292"/>
      <c r="F851" s="292"/>
      <c r="G851" s="292"/>
      <c r="H851" s="292"/>
      <c r="I851" s="292"/>
      <c r="J851" s="292"/>
      <c r="K851" s="292"/>
      <c r="L851" s="292"/>
      <c r="M851" s="292"/>
      <c r="N851" s="292"/>
      <c r="O851" s="292"/>
      <c r="P851" s="292"/>
      <c r="Q851" s="292"/>
      <c r="R851" s="292"/>
      <c r="S851" s="292"/>
      <c r="T851" s="292"/>
      <c r="U851" s="292"/>
    </row>
    <row r="852">
      <c r="A852" s="292"/>
      <c r="B852" s="292"/>
      <c r="C852" s="292"/>
      <c r="D852" s="292"/>
      <c r="E852" s="292"/>
      <c r="F852" s="292"/>
      <c r="G852" s="292"/>
      <c r="H852" s="292"/>
      <c r="I852" s="292"/>
      <c r="J852" s="292"/>
      <c r="K852" s="292"/>
      <c r="L852" s="292"/>
      <c r="M852" s="292"/>
      <c r="N852" s="292"/>
      <c r="O852" s="292"/>
      <c r="P852" s="292"/>
      <c r="Q852" s="292"/>
      <c r="R852" s="292"/>
      <c r="S852" s="292"/>
      <c r="T852" s="292"/>
      <c r="U852" s="292"/>
    </row>
    <row r="853">
      <c r="A853" s="292"/>
      <c r="B853" s="292"/>
      <c r="C853" s="292"/>
      <c r="D853" s="292"/>
      <c r="E853" s="292"/>
      <c r="F853" s="292"/>
      <c r="G853" s="292"/>
      <c r="H853" s="292"/>
      <c r="I853" s="292"/>
      <c r="J853" s="292"/>
      <c r="K853" s="292"/>
      <c r="L853" s="292"/>
      <c r="M853" s="292"/>
      <c r="N853" s="292"/>
      <c r="O853" s="292"/>
      <c r="P853" s="292"/>
      <c r="Q853" s="292"/>
      <c r="R853" s="292"/>
      <c r="S853" s="292"/>
      <c r="T853" s="292"/>
      <c r="U853" s="292"/>
    </row>
    <row r="854">
      <c r="A854" s="292"/>
      <c r="B854" s="292"/>
      <c r="C854" s="292"/>
      <c r="D854" s="292"/>
      <c r="E854" s="292"/>
      <c r="F854" s="292"/>
      <c r="G854" s="292"/>
      <c r="H854" s="292"/>
      <c r="I854" s="292"/>
      <c r="J854" s="292"/>
      <c r="K854" s="292"/>
      <c r="L854" s="292"/>
      <c r="M854" s="292"/>
      <c r="N854" s="292"/>
      <c r="O854" s="292"/>
      <c r="P854" s="292"/>
      <c r="Q854" s="292"/>
      <c r="R854" s="292"/>
      <c r="S854" s="292"/>
      <c r="T854" s="292"/>
      <c r="U854" s="292"/>
    </row>
    <row r="855">
      <c r="A855" s="292"/>
      <c r="B855" s="292"/>
      <c r="C855" s="292"/>
      <c r="D855" s="292"/>
      <c r="E855" s="292"/>
      <c r="F855" s="292"/>
      <c r="G855" s="292"/>
      <c r="H855" s="292"/>
      <c r="I855" s="292"/>
      <c r="J855" s="292"/>
      <c r="K855" s="292"/>
      <c r="L855" s="292"/>
      <c r="M855" s="292"/>
      <c r="N855" s="292"/>
      <c r="O855" s="292"/>
      <c r="P855" s="292"/>
      <c r="Q855" s="292"/>
      <c r="R855" s="292"/>
      <c r="S855" s="292"/>
      <c r="T855" s="292"/>
      <c r="U855" s="292"/>
    </row>
    <row r="856">
      <c r="A856" s="292"/>
      <c r="B856" s="292"/>
      <c r="C856" s="292"/>
      <c r="D856" s="292"/>
      <c r="E856" s="292"/>
      <c r="F856" s="292"/>
      <c r="G856" s="292"/>
      <c r="H856" s="292"/>
      <c r="I856" s="292"/>
      <c r="J856" s="292"/>
      <c r="K856" s="292"/>
      <c r="L856" s="292"/>
      <c r="M856" s="292"/>
      <c r="N856" s="292"/>
      <c r="O856" s="292"/>
      <c r="P856" s="292"/>
      <c r="Q856" s="292"/>
      <c r="R856" s="292"/>
      <c r="S856" s="292"/>
      <c r="T856" s="292"/>
      <c r="U856" s="292"/>
    </row>
    <row r="857">
      <c r="A857" s="292"/>
      <c r="B857" s="292"/>
      <c r="C857" s="292"/>
      <c r="D857" s="292"/>
      <c r="E857" s="292"/>
      <c r="F857" s="292"/>
      <c r="G857" s="292"/>
      <c r="H857" s="292"/>
      <c r="I857" s="292"/>
      <c r="J857" s="292"/>
      <c r="K857" s="292"/>
      <c r="L857" s="292"/>
      <c r="M857" s="292"/>
      <c r="N857" s="292"/>
      <c r="O857" s="292"/>
      <c r="P857" s="292"/>
      <c r="Q857" s="292"/>
      <c r="R857" s="292"/>
      <c r="S857" s="292"/>
      <c r="T857" s="292"/>
      <c r="U857" s="292"/>
    </row>
    <row r="858">
      <c r="A858" s="292"/>
      <c r="B858" s="292"/>
      <c r="C858" s="292"/>
      <c r="D858" s="292"/>
      <c r="E858" s="292"/>
      <c r="F858" s="292"/>
      <c r="G858" s="292"/>
      <c r="H858" s="292"/>
      <c r="I858" s="292"/>
      <c r="J858" s="292"/>
      <c r="K858" s="292"/>
      <c r="L858" s="292"/>
      <c r="M858" s="292"/>
      <c r="N858" s="292"/>
      <c r="O858" s="292"/>
      <c r="P858" s="292"/>
      <c r="Q858" s="292"/>
      <c r="R858" s="292"/>
      <c r="S858" s="292"/>
      <c r="T858" s="292"/>
      <c r="U858" s="292"/>
    </row>
    <row r="859">
      <c r="A859" s="292"/>
      <c r="B859" s="292"/>
      <c r="C859" s="292"/>
      <c r="D859" s="292"/>
      <c r="E859" s="292"/>
      <c r="F859" s="292"/>
      <c r="G859" s="292"/>
      <c r="H859" s="292"/>
      <c r="I859" s="292"/>
      <c r="J859" s="292"/>
      <c r="K859" s="292"/>
      <c r="L859" s="292"/>
      <c r="M859" s="292"/>
      <c r="N859" s="292"/>
      <c r="O859" s="292"/>
      <c r="P859" s="292"/>
      <c r="Q859" s="292"/>
      <c r="R859" s="292"/>
      <c r="S859" s="292"/>
      <c r="T859" s="292"/>
      <c r="U859" s="292"/>
    </row>
    <row r="860">
      <c r="A860" s="292"/>
      <c r="B860" s="292"/>
      <c r="C860" s="292"/>
      <c r="D860" s="292"/>
      <c r="E860" s="292"/>
      <c r="F860" s="292"/>
      <c r="G860" s="292"/>
      <c r="H860" s="292"/>
      <c r="I860" s="292"/>
      <c r="J860" s="292"/>
      <c r="K860" s="292"/>
      <c r="L860" s="292"/>
      <c r="M860" s="292"/>
      <c r="N860" s="292"/>
      <c r="O860" s="292"/>
      <c r="P860" s="292"/>
      <c r="Q860" s="292"/>
      <c r="R860" s="292"/>
      <c r="S860" s="292"/>
      <c r="T860" s="292"/>
      <c r="U860" s="292"/>
    </row>
    <row r="861">
      <c r="A861" s="292"/>
      <c r="B861" s="292"/>
      <c r="C861" s="292"/>
      <c r="D861" s="292"/>
      <c r="E861" s="292"/>
      <c r="F861" s="292"/>
      <c r="G861" s="292"/>
      <c r="H861" s="292"/>
      <c r="I861" s="292"/>
      <c r="J861" s="292"/>
      <c r="K861" s="292"/>
      <c r="L861" s="292"/>
      <c r="M861" s="292"/>
      <c r="N861" s="292"/>
      <c r="O861" s="292"/>
      <c r="P861" s="292"/>
      <c r="Q861" s="292"/>
      <c r="R861" s="292"/>
      <c r="S861" s="292"/>
      <c r="T861" s="292"/>
      <c r="U861" s="292"/>
    </row>
    <row r="862">
      <c r="A862" s="292"/>
      <c r="B862" s="292"/>
      <c r="C862" s="292"/>
      <c r="D862" s="292"/>
      <c r="E862" s="292"/>
      <c r="F862" s="292"/>
      <c r="G862" s="292"/>
      <c r="H862" s="292"/>
      <c r="I862" s="292"/>
      <c r="J862" s="292"/>
      <c r="K862" s="292"/>
      <c r="L862" s="292"/>
      <c r="M862" s="292"/>
      <c r="N862" s="292"/>
      <c r="O862" s="292"/>
      <c r="P862" s="292"/>
      <c r="Q862" s="292"/>
      <c r="R862" s="292"/>
      <c r="S862" s="292"/>
      <c r="T862" s="292"/>
      <c r="U862" s="292"/>
    </row>
    <row r="863">
      <c r="A863" s="292"/>
      <c r="B863" s="292"/>
      <c r="C863" s="292"/>
      <c r="D863" s="292"/>
      <c r="E863" s="292"/>
      <c r="F863" s="292"/>
      <c r="G863" s="292"/>
      <c r="H863" s="292"/>
      <c r="I863" s="292"/>
      <c r="J863" s="292"/>
      <c r="K863" s="292"/>
      <c r="L863" s="292"/>
      <c r="M863" s="292"/>
      <c r="N863" s="292"/>
      <c r="O863" s="292"/>
      <c r="P863" s="292"/>
      <c r="Q863" s="292"/>
      <c r="R863" s="292"/>
      <c r="S863" s="292"/>
      <c r="T863" s="292"/>
      <c r="U863" s="292"/>
    </row>
    <row r="864">
      <c r="A864" s="292"/>
      <c r="B864" s="292"/>
      <c r="C864" s="292"/>
      <c r="D864" s="292"/>
      <c r="E864" s="292"/>
      <c r="F864" s="292"/>
      <c r="G864" s="292"/>
      <c r="H864" s="292"/>
      <c r="I864" s="292"/>
      <c r="J864" s="292"/>
      <c r="K864" s="292"/>
      <c r="L864" s="292"/>
      <c r="M864" s="292"/>
      <c r="N864" s="292"/>
      <c r="O864" s="292"/>
      <c r="P864" s="292"/>
      <c r="Q864" s="292"/>
      <c r="R864" s="292"/>
      <c r="S864" s="292"/>
      <c r="T864" s="292"/>
      <c r="U864" s="292"/>
    </row>
    <row r="865">
      <c r="A865" s="292"/>
      <c r="B865" s="292"/>
      <c r="C865" s="292"/>
      <c r="D865" s="292"/>
      <c r="E865" s="292"/>
      <c r="F865" s="292"/>
      <c r="G865" s="292"/>
      <c r="H865" s="292"/>
      <c r="I865" s="292"/>
      <c r="J865" s="292"/>
      <c r="K865" s="292"/>
      <c r="L865" s="292"/>
      <c r="M865" s="292"/>
      <c r="N865" s="292"/>
      <c r="O865" s="292"/>
      <c r="P865" s="292"/>
      <c r="Q865" s="292"/>
      <c r="R865" s="292"/>
      <c r="S865" s="292"/>
      <c r="T865" s="292"/>
      <c r="U865" s="292"/>
    </row>
    <row r="866">
      <c r="A866" s="292"/>
      <c r="B866" s="292"/>
      <c r="C866" s="292"/>
      <c r="D866" s="292"/>
      <c r="E866" s="292"/>
      <c r="F866" s="292"/>
      <c r="G866" s="292"/>
      <c r="H866" s="292"/>
      <c r="I866" s="292"/>
      <c r="J866" s="292"/>
      <c r="K866" s="292"/>
      <c r="L866" s="292"/>
      <c r="M866" s="292"/>
      <c r="N866" s="292"/>
      <c r="O866" s="292"/>
      <c r="P866" s="292"/>
      <c r="Q866" s="292"/>
      <c r="R866" s="292"/>
      <c r="S866" s="292"/>
      <c r="T866" s="292"/>
      <c r="U866" s="292"/>
    </row>
    <row r="867">
      <c r="A867" s="292"/>
      <c r="B867" s="292"/>
      <c r="C867" s="292"/>
      <c r="D867" s="292"/>
      <c r="E867" s="292"/>
      <c r="F867" s="292"/>
      <c r="G867" s="292"/>
      <c r="H867" s="292"/>
      <c r="I867" s="292"/>
      <c r="J867" s="292"/>
      <c r="K867" s="292"/>
      <c r="L867" s="292"/>
      <c r="M867" s="292"/>
      <c r="N867" s="292"/>
      <c r="O867" s="292"/>
      <c r="P867" s="292"/>
      <c r="Q867" s="292"/>
      <c r="R867" s="292"/>
      <c r="S867" s="292"/>
      <c r="T867" s="292"/>
      <c r="U867" s="292"/>
    </row>
    <row r="868">
      <c r="A868" s="292"/>
      <c r="B868" s="292"/>
      <c r="C868" s="292"/>
      <c r="D868" s="292"/>
      <c r="E868" s="292"/>
      <c r="F868" s="292"/>
      <c r="G868" s="292"/>
      <c r="H868" s="292"/>
      <c r="I868" s="292"/>
      <c r="J868" s="292"/>
      <c r="K868" s="292"/>
      <c r="L868" s="292"/>
      <c r="M868" s="292"/>
      <c r="N868" s="292"/>
      <c r="O868" s="292"/>
      <c r="P868" s="292"/>
      <c r="Q868" s="292"/>
      <c r="R868" s="292"/>
      <c r="S868" s="292"/>
      <c r="T868" s="292"/>
      <c r="U868" s="292"/>
    </row>
    <row r="869">
      <c r="A869" s="292"/>
      <c r="B869" s="292"/>
      <c r="C869" s="292"/>
      <c r="D869" s="292"/>
      <c r="E869" s="292"/>
      <c r="F869" s="292"/>
      <c r="G869" s="292"/>
      <c r="H869" s="292"/>
      <c r="I869" s="292"/>
      <c r="J869" s="292"/>
      <c r="K869" s="292"/>
      <c r="L869" s="292"/>
      <c r="M869" s="292"/>
      <c r="N869" s="292"/>
      <c r="O869" s="292"/>
      <c r="P869" s="292"/>
      <c r="Q869" s="292"/>
      <c r="R869" s="292"/>
      <c r="S869" s="292"/>
      <c r="T869" s="292"/>
      <c r="U869" s="292"/>
    </row>
    <row r="870">
      <c r="A870" s="292"/>
      <c r="B870" s="292"/>
      <c r="C870" s="292"/>
      <c r="D870" s="292"/>
      <c r="E870" s="292"/>
      <c r="F870" s="292"/>
      <c r="G870" s="292"/>
      <c r="H870" s="292"/>
      <c r="I870" s="292"/>
      <c r="J870" s="292"/>
      <c r="K870" s="292"/>
      <c r="L870" s="292"/>
      <c r="M870" s="292"/>
      <c r="N870" s="292"/>
      <c r="O870" s="292"/>
      <c r="P870" s="292"/>
      <c r="Q870" s="292"/>
      <c r="R870" s="292"/>
      <c r="S870" s="292"/>
      <c r="T870" s="292"/>
      <c r="U870" s="292"/>
    </row>
    <row r="871">
      <c r="A871" s="292"/>
      <c r="B871" s="292"/>
      <c r="C871" s="292"/>
      <c r="D871" s="292"/>
      <c r="E871" s="292"/>
      <c r="F871" s="292"/>
      <c r="G871" s="292"/>
      <c r="H871" s="292"/>
      <c r="I871" s="292"/>
      <c r="J871" s="292"/>
      <c r="K871" s="292"/>
      <c r="L871" s="292"/>
      <c r="M871" s="292"/>
      <c r="N871" s="292"/>
      <c r="O871" s="292"/>
      <c r="P871" s="292"/>
      <c r="Q871" s="292"/>
      <c r="R871" s="292"/>
      <c r="S871" s="292"/>
      <c r="T871" s="292"/>
      <c r="U871" s="292"/>
    </row>
    <row r="872">
      <c r="A872" s="292"/>
      <c r="B872" s="292"/>
      <c r="C872" s="292"/>
      <c r="D872" s="292"/>
      <c r="E872" s="292"/>
      <c r="F872" s="292"/>
      <c r="G872" s="292"/>
      <c r="H872" s="292"/>
      <c r="I872" s="292"/>
      <c r="J872" s="292"/>
      <c r="K872" s="292"/>
      <c r="L872" s="292"/>
      <c r="M872" s="292"/>
      <c r="N872" s="292"/>
      <c r="O872" s="292"/>
      <c r="P872" s="292"/>
      <c r="Q872" s="292"/>
      <c r="R872" s="292"/>
      <c r="S872" s="292"/>
      <c r="T872" s="292"/>
      <c r="U872" s="292"/>
    </row>
    <row r="873">
      <c r="A873" s="292"/>
      <c r="B873" s="292"/>
      <c r="C873" s="292"/>
      <c r="D873" s="292"/>
      <c r="E873" s="292"/>
      <c r="F873" s="292"/>
      <c r="G873" s="292"/>
      <c r="H873" s="292"/>
      <c r="I873" s="292"/>
      <c r="J873" s="292"/>
      <c r="K873" s="292"/>
      <c r="L873" s="292"/>
      <c r="M873" s="292"/>
      <c r="N873" s="292"/>
      <c r="O873" s="292"/>
      <c r="P873" s="292"/>
      <c r="Q873" s="292"/>
      <c r="R873" s="292"/>
      <c r="S873" s="292"/>
      <c r="T873" s="292"/>
      <c r="U873" s="292"/>
    </row>
    <row r="874">
      <c r="A874" s="292"/>
      <c r="B874" s="292"/>
      <c r="C874" s="292"/>
      <c r="D874" s="292"/>
      <c r="E874" s="292"/>
      <c r="F874" s="292"/>
      <c r="G874" s="292"/>
      <c r="H874" s="292"/>
      <c r="I874" s="292"/>
      <c r="J874" s="292"/>
      <c r="K874" s="292"/>
      <c r="L874" s="292"/>
      <c r="M874" s="292"/>
      <c r="N874" s="292"/>
      <c r="O874" s="292"/>
      <c r="P874" s="292"/>
      <c r="Q874" s="292"/>
      <c r="R874" s="292"/>
      <c r="S874" s="292"/>
      <c r="T874" s="292"/>
      <c r="U874" s="292"/>
    </row>
    <row r="875">
      <c r="A875" s="292"/>
      <c r="B875" s="292"/>
      <c r="C875" s="292"/>
      <c r="D875" s="292"/>
      <c r="E875" s="292"/>
      <c r="F875" s="292"/>
      <c r="G875" s="292"/>
      <c r="H875" s="292"/>
      <c r="I875" s="292"/>
      <c r="J875" s="292"/>
      <c r="K875" s="292"/>
      <c r="L875" s="292"/>
      <c r="M875" s="292"/>
      <c r="N875" s="292"/>
      <c r="O875" s="292"/>
      <c r="P875" s="292"/>
      <c r="Q875" s="292"/>
      <c r="R875" s="292"/>
      <c r="S875" s="292"/>
      <c r="T875" s="292"/>
      <c r="U875" s="292"/>
    </row>
    <row r="876">
      <c r="A876" s="292"/>
      <c r="B876" s="292"/>
      <c r="C876" s="292"/>
      <c r="D876" s="292"/>
      <c r="E876" s="292"/>
      <c r="F876" s="292"/>
      <c r="G876" s="292"/>
      <c r="H876" s="292"/>
      <c r="I876" s="292"/>
      <c r="J876" s="292"/>
      <c r="K876" s="292"/>
      <c r="L876" s="292"/>
      <c r="M876" s="292"/>
      <c r="N876" s="292"/>
      <c r="O876" s="292"/>
      <c r="P876" s="292"/>
      <c r="Q876" s="292"/>
      <c r="R876" s="292"/>
      <c r="S876" s="292"/>
      <c r="T876" s="292"/>
      <c r="U876" s="292"/>
    </row>
    <row r="877">
      <c r="A877" s="292"/>
      <c r="B877" s="292"/>
      <c r="C877" s="292"/>
      <c r="D877" s="292"/>
      <c r="E877" s="292"/>
      <c r="F877" s="292"/>
      <c r="G877" s="292"/>
      <c r="H877" s="292"/>
      <c r="I877" s="292"/>
      <c r="J877" s="292"/>
      <c r="K877" s="292"/>
      <c r="L877" s="292"/>
      <c r="M877" s="292"/>
      <c r="N877" s="292"/>
      <c r="O877" s="292"/>
      <c r="P877" s="292"/>
      <c r="Q877" s="292"/>
      <c r="R877" s="292"/>
      <c r="S877" s="292"/>
      <c r="T877" s="292"/>
      <c r="U877" s="292"/>
    </row>
    <row r="878">
      <c r="A878" s="292"/>
      <c r="B878" s="292"/>
      <c r="C878" s="292"/>
      <c r="D878" s="292"/>
      <c r="E878" s="292"/>
      <c r="F878" s="292"/>
      <c r="G878" s="292"/>
      <c r="H878" s="292"/>
      <c r="I878" s="292"/>
      <c r="J878" s="292"/>
      <c r="K878" s="292"/>
      <c r="L878" s="292"/>
      <c r="M878" s="292"/>
      <c r="N878" s="292"/>
      <c r="O878" s="292"/>
      <c r="P878" s="292"/>
      <c r="Q878" s="292"/>
      <c r="R878" s="292"/>
      <c r="S878" s="292"/>
      <c r="T878" s="292"/>
      <c r="U878" s="292"/>
    </row>
    <row r="879">
      <c r="A879" s="292"/>
      <c r="B879" s="292"/>
      <c r="C879" s="292"/>
      <c r="D879" s="292"/>
      <c r="E879" s="292"/>
      <c r="F879" s="292"/>
      <c r="G879" s="292"/>
      <c r="H879" s="292"/>
      <c r="I879" s="292"/>
      <c r="J879" s="292"/>
      <c r="K879" s="292"/>
      <c r="L879" s="292"/>
      <c r="M879" s="292"/>
      <c r="N879" s="292"/>
      <c r="O879" s="292"/>
      <c r="P879" s="292"/>
      <c r="Q879" s="292"/>
      <c r="R879" s="292"/>
      <c r="S879" s="292"/>
      <c r="T879" s="292"/>
      <c r="U879" s="292"/>
    </row>
    <row r="880">
      <c r="A880" s="292"/>
      <c r="B880" s="292"/>
      <c r="C880" s="292"/>
      <c r="D880" s="292"/>
      <c r="E880" s="292"/>
      <c r="F880" s="292"/>
      <c r="G880" s="292"/>
      <c r="H880" s="292"/>
      <c r="I880" s="292"/>
      <c r="J880" s="292"/>
      <c r="K880" s="292"/>
      <c r="L880" s="292"/>
      <c r="M880" s="292"/>
      <c r="N880" s="292"/>
      <c r="O880" s="292"/>
      <c r="P880" s="292"/>
      <c r="Q880" s="292"/>
      <c r="R880" s="292"/>
      <c r="S880" s="292"/>
      <c r="T880" s="292"/>
      <c r="U880" s="292"/>
    </row>
    <row r="881">
      <c r="A881" s="292"/>
      <c r="B881" s="292"/>
      <c r="C881" s="292"/>
      <c r="D881" s="292"/>
      <c r="E881" s="292"/>
      <c r="F881" s="292"/>
      <c r="G881" s="292"/>
      <c r="H881" s="292"/>
      <c r="I881" s="292"/>
      <c r="J881" s="292"/>
      <c r="K881" s="292"/>
      <c r="L881" s="292"/>
      <c r="M881" s="292"/>
      <c r="N881" s="292"/>
      <c r="O881" s="292"/>
      <c r="P881" s="292"/>
      <c r="Q881" s="292"/>
      <c r="R881" s="292"/>
      <c r="S881" s="292"/>
      <c r="T881" s="292"/>
      <c r="U881" s="292"/>
    </row>
    <row r="882">
      <c r="A882" s="292"/>
      <c r="B882" s="292"/>
      <c r="C882" s="292"/>
      <c r="D882" s="292"/>
      <c r="E882" s="292"/>
      <c r="F882" s="292"/>
      <c r="G882" s="292"/>
      <c r="H882" s="292"/>
      <c r="I882" s="292"/>
      <c r="J882" s="292"/>
      <c r="K882" s="292"/>
      <c r="L882" s="292"/>
      <c r="M882" s="292"/>
      <c r="N882" s="292"/>
      <c r="O882" s="292"/>
      <c r="P882" s="292"/>
      <c r="Q882" s="292"/>
      <c r="R882" s="292"/>
      <c r="S882" s="292"/>
      <c r="T882" s="292"/>
      <c r="U882" s="292"/>
    </row>
    <row r="883">
      <c r="A883" s="292"/>
      <c r="B883" s="292"/>
      <c r="C883" s="292"/>
      <c r="D883" s="292"/>
      <c r="E883" s="292"/>
      <c r="F883" s="292"/>
      <c r="G883" s="292"/>
      <c r="H883" s="292"/>
      <c r="I883" s="292"/>
      <c r="J883" s="292"/>
      <c r="K883" s="292"/>
      <c r="L883" s="292"/>
      <c r="M883" s="292"/>
      <c r="N883" s="292"/>
      <c r="O883" s="292"/>
      <c r="P883" s="292"/>
      <c r="Q883" s="292"/>
      <c r="R883" s="292"/>
      <c r="S883" s="292"/>
      <c r="T883" s="292"/>
      <c r="U883" s="292"/>
    </row>
    <row r="884">
      <c r="A884" s="292"/>
      <c r="B884" s="292"/>
      <c r="C884" s="292"/>
      <c r="D884" s="292"/>
      <c r="E884" s="292"/>
      <c r="F884" s="292"/>
      <c r="G884" s="292"/>
      <c r="H884" s="292"/>
      <c r="I884" s="292"/>
      <c r="J884" s="292"/>
      <c r="K884" s="292"/>
      <c r="L884" s="292"/>
      <c r="M884" s="292"/>
      <c r="N884" s="292"/>
      <c r="O884" s="292"/>
      <c r="P884" s="292"/>
      <c r="Q884" s="292"/>
      <c r="R884" s="292"/>
      <c r="S884" s="292"/>
      <c r="T884" s="292"/>
      <c r="U884" s="292"/>
    </row>
    <row r="885">
      <c r="A885" s="292"/>
      <c r="B885" s="292"/>
      <c r="C885" s="292"/>
      <c r="D885" s="292"/>
      <c r="E885" s="292"/>
      <c r="F885" s="292"/>
      <c r="G885" s="292"/>
      <c r="H885" s="292"/>
      <c r="I885" s="292"/>
      <c r="J885" s="292"/>
      <c r="K885" s="292"/>
      <c r="L885" s="292"/>
      <c r="M885" s="292"/>
      <c r="N885" s="292"/>
      <c r="O885" s="292"/>
      <c r="P885" s="292"/>
      <c r="Q885" s="292"/>
      <c r="R885" s="292"/>
      <c r="S885" s="292"/>
      <c r="T885" s="292"/>
      <c r="U885" s="292"/>
    </row>
    <row r="886">
      <c r="A886" s="292"/>
      <c r="B886" s="292"/>
      <c r="C886" s="292"/>
      <c r="D886" s="292"/>
      <c r="E886" s="292"/>
      <c r="F886" s="292"/>
      <c r="G886" s="292"/>
      <c r="H886" s="292"/>
      <c r="I886" s="292"/>
      <c r="J886" s="292"/>
      <c r="K886" s="292"/>
      <c r="L886" s="292"/>
      <c r="M886" s="292"/>
      <c r="N886" s="292"/>
      <c r="O886" s="292"/>
      <c r="P886" s="292"/>
      <c r="Q886" s="292"/>
      <c r="R886" s="292"/>
      <c r="S886" s="292"/>
      <c r="T886" s="292"/>
      <c r="U886" s="292"/>
    </row>
    <row r="887">
      <c r="A887" s="292"/>
      <c r="B887" s="292"/>
      <c r="C887" s="292"/>
      <c r="D887" s="292"/>
      <c r="E887" s="292"/>
      <c r="F887" s="292"/>
      <c r="G887" s="292"/>
      <c r="H887" s="292"/>
      <c r="I887" s="292"/>
      <c r="J887" s="292"/>
      <c r="K887" s="292"/>
      <c r="L887" s="292"/>
      <c r="M887" s="292"/>
      <c r="N887" s="292"/>
      <c r="O887" s="292"/>
      <c r="P887" s="292"/>
      <c r="Q887" s="292"/>
      <c r="R887" s="292"/>
      <c r="S887" s="292"/>
      <c r="T887" s="292"/>
      <c r="U887" s="292"/>
    </row>
    <row r="888">
      <c r="A888" s="292"/>
      <c r="B888" s="292"/>
      <c r="C888" s="292"/>
      <c r="D888" s="292"/>
      <c r="E888" s="292"/>
      <c r="F888" s="292"/>
      <c r="G888" s="292"/>
      <c r="H888" s="292"/>
      <c r="I888" s="292"/>
      <c r="J888" s="292"/>
      <c r="K888" s="292"/>
      <c r="L888" s="292"/>
      <c r="M888" s="292"/>
      <c r="N888" s="292"/>
      <c r="O888" s="292"/>
      <c r="P888" s="292"/>
      <c r="Q888" s="292"/>
      <c r="R888" s="292"/>
      <c r="S888" s="292"/>
      <c r="T888" s="292"/>
      <c r="U888" s="292"/>
    </row>
    <row r="889">
      <c r="A889" s="292"/>
      <c r="B889" s="292"/>
      <c r="C889" s="292"/>
      <c r="D889" s="292"/>
      <c r="E889" s="292"/>
      <c r="F889" s="292"/>
      <c r="G889" s="292"/>
      <c r="H889" s="292"/>
      <c r="I889" s="292"/>
      <c r="J889" s="292"/>
      <c r="K889" s="292"/>
      <c r="L889" s="292"/>
      <c r="M889" s="292"/>
      <c r="N889" s="292"/>
      <c r="O889" s="292"/>
      <c r="P889" s="292"/>
      <c r="Q889" s="292"/>
      <c r="R889" s="292"/>
      <c r="S889" s="292"/>
      <c r="T889" s="292"/>
      <c r="U889" s="292"/>
    </row>
    <row r="890">
      <c r="A890" s="292"/>
      <c r="B890" s="292"/>
      <c r="C890" s="292"/>
      <c r="D890" s="292"/>
      <c r="E890" s="292"/>
      <c r="F890" s="292"/>
      <c r="G890" s="292"/>
      <c r="H890" s="292"/>
      <c r="I890" s="292"/>
      <c r="J890" s="292"/>
      <c r="K890" s="292"/>
      <c r="L890" s="292"/>
      <c r="M890" s="292"/>
      <c r="N890" s="292"/>
      <c r="O890" s="292"/>
      <c r="P890" s="292"/>
      <c r="Q890" s="292"/>
      <c r="R890" s="292"/>
      <c r="S890" s="292"/>
      <c r="T890" s="292"/>
      <c r="U890" s="292"/>
    </row>
    <row r="891">
      <c r="A891" s="292"/>
      <c r="B891" s="292"/>
      <c r="C891" s="292"/>
      <c r="D891" s="292"/>
      <c r="E891" s="292"/>
      <c r="F891" s="292"/>
      <c r="G891" s="292"/>
      <c r="H891" s="292"/>
      <c r="I891" s="292"/>
      <c r="J891" s="292"/>
      <c r="K891" s="292"/>
      <c r="L891" s="292"/>
      <c r="M891" s="292"/>
      <c r="N891" s="292"/>
      <c r="O891" s="292"/>
      <c r="P891" s="292"/>
      <c r="Q891" s="292"/>
      <c r="R891" s="292"/>
      <c r="S891" s="292"/>
      <c r="T891" s="292"/>
      <c r="U891" s="292"/>
    </row>
    <row r="892">
      <c r="A892" s="292"/>
      <c r="B892" s="292"/>
      <c r="C892" s="292"/>
      <c r="D892" s="292"/>
      <c r="E892" s="292"/>
      <c r="F892" s="292"/>
      <c r="G892" s="292"/>
      <c r="H892" s="292"/>
      <c r="I892" s="292"/>
      <c r="J892" s="292"/>
      <c r="K892" s="292"/>
      <c r="L892" s="292"/>
      <c r="M892" s="292"/>
      <c r="N892" s="292"/>
      <c r="O892" s="292"/>
      <c r="P892" s="292"/>
      <c r="Q892" s="292"/>
      <c r="R892" s="292"/>
      <c r="S892" s="292"/>
      <c r="T892" s="292"/>
      <c r="U892" s="292"/>
    </row>
    <row r="893">
      <c r="A893" s="292"/>
      <c r="B893" s="292"/>
      <c r="C893" s="292"/>
      <c r="D893" s="292"/>
      <c r="E893" s="292"/>
      <c r="F893" s="292"/>
      <c r="G893" s="292"/>
      <c r="H893" s="292"/>
      <c r="I893" s="292"/>
      <c r="J893" s="292"/>
      <c r="K893" s="292"/>
      <c r="L893" s="292"/>
      <c r="M893" s="292"/>
      <c r="N893" s="292"/>
      <c r="O893" s="292"/>
      <c r="P893" s="292"/>
      <c r="Q893" s="292"/>
      <c r="R893" s="292"/>
      <c r="S893" s="292"/>
      <c r="T893" s="292"/>
      <c r="U893" s="292"/>
    </row>
    <row r="894">
      <c r="A894" s="292"/>
      <c r="B894" s="292"/>
      <c r="C894" s="292"/>
      <c r="D894" s="292"/>
      <c r="E894" s="292"/>
      <c r="F894" s="292"/>
      <c r="G894" s="292"/>
      <c r="H894" s="292"/>
      <c r="I894" s="292"/>
      <c r="J894" s="292"/>
      <c r="K894" s="292"/>
      <c r="L894" s="292"/>
      <c r="M894" s="292"/>
      <c r="N894" s="292"/>
      <c r="O894" s="292"/>
      <c r="P894" s="292"/>
      <c r="Q894" s="292"/>
      <c r="R894" s="292"/>
      <c r="S894" s="292"/>
      <c r="T894" s="292"/>
      <c r="U894" s="292"/>
    </row>
    <row r="895">
      <c r="A895" s="292"/>
      <c r="B895" s="292"/>
      <c r="C895" s="292"/>
      <c r="D895" s="292"/>
      <c r="E895" s="292"/>
      <c r="F895" s="292"/>
      <c r="G895" s="292"/>
      <c r="H895" s="292"/>
      <c r="I895" s="292"/>
      <c r="J895" s="292"/>
      <c r="K895" s="292"/>
      <c r="L895" s="292"/>
      <c r="M895" s="292"/>
      <c r="N895" s="292"/>
      <c r="O895" s="292"/>
      <c r="P895" s="292"/>
      <c r="Q895" s="292"/>
      <c r="R895" s="292"/>
      <c r="S895" s="292"/>
      <c r="T895" s="292"/>
      <c r="U895" s="292"/>
    </row>
    <row r="896">
      <c r="A896" s="292"/>
      <c r="B896" s="292"/>
      <c r="C896" s="292"/>
      <c r="D896" s="292"/>
      <c r="E896" s="292"/>
      <c r="F896" s="292"/>
      <c r="G896" s="292"/>
      <c r="H896" s="292"/>
      <c r="I896" s="292"/>
      <c r="J896" s="292"/>
      <c r="K896" s="292"/>
      <c r="L896" s="292"/>
      <c r="M896" s="292"/>
      <c r="N896" s="292"/>
      <c r="O896" s="292"/>
      <c r="P896" s="292"/>
      <c r="Q896" s="292"/>
      <c r="R896" s="292"/>
      <c r="S896" s="292"/>
      <c r="T896" s="292"/>
      <c r="U896" s="292"/>
    </row>
    <row r="897">
      <c r="A897" s="292"/>
      <c r="B897" s="292"/>
      <c r="C897" s="292"/>
      <c r="D897" s="292"/>
      <c r="E897" s="292"/>
      <c r="F897" s="292"/>
      <c r="G897" s="292"/>
      <c r="H897" s="292"/>
      <c r="I897" s="292"/>
      <c r="J897" s="292"/>
      <c r="K897" s="292"/>
      <c r="L897" s="292"/>
      <c r="M897" s="292"/>
      <c r="N897" s="292"/>
      <c r="O897" s="292"/>
      <c r="P897" s="292"/>
      <c r="Q897" s="292"/>
      <c r="R897" s="292"/>
      <c r="S897" s="292"/>
      <c r="T897" s="292"/>
      <c r="U897" s="292"/>
    </row>
    <row r="898">
      <c r="A898" s="292"/>
      <c r="B898" s="292"/>
      <c r="C898" s="292"/>
      <c r="D898" s="292"/>
      <c r="E898" s="292"/>
      <c r="F898" s="292"/>
      <c r="G898" s="292"/>
      <c r="H898" s="292"/>
      <c r="I898" s="292"/>
      <c r="J898" s="292"/>
      <c r="K898" s="292"/>
      <c r="L898" s="292"/>
      <c r="M898" s="292"/>
      <c r="N898" s="292"/>
      <c r="O898" s="292"/>
      <c r="P898" s="292"/>
      <c r="Q898" s="292"/>
      <c r="R898" s="292"/>
      <c r="S898" s="292"/>
      <c r="T898" s="292"/>
      <c r="U898" s="292"/>
    </row>
    <row r="899">
      <c r="A899" s="292"/>
      <c r="B899" s="292"/>
      <c r="C899" s="292"/>
      <c r="D899" s="292"/>
      <c r="E899" s="292"/>
      <c r="F899" s="292"/>
      <c r="G899" s="292"/>
      <c r="H899" s="292"/>
      <c r="I899" s="292"/>
      <c r="J899" s="292"/>
      <c r="K899" s="292"/>
      <c r="L899" s="292"/>
      <c r="M899" s="292"/>
      <c r="N899" s="292"/>
      <c r="O899" s="292"/>
      <c r="P899" s="292"/>
      <c r="Q899" s="292"/>
      <c r="R899" s="292"/>
      <c r="S899" s="292"/>
      <c r="T899" s="292"/>
      <c r="U899" s="292"/>
    </row>
    <row r="900">
      <c r="A900" s="292"/>
      <c r="B900" s="292"/>
      <c r="C900" s="292"/>
      <c r="D900" s="292"/>
      <c r="E900" s="292"/>
      <c r="F900" s="292"/>
      <c r="G900" s="292"/>
      <c r="H900" s="292"/>
      <c r="I900" s="292"/>
      <c r="J900" s="292"/>
      <c r="K900" s="292"/>
      <c r="L900" s="292"/>
      <c r="M900" s="292"/>
      <c r="N900" s="292"/>
      <c r="O900" s="292"/>
      <c r="P900" s="292"/>
      <c r="Q900" s="292"/>
      <c r="R900" s="292"/>
      <c r="S900" s="292"/>
      <c r="T900" s="292"/>
      <c r="U900" s="292"/>
    </row>
    <row r="901">
      <c r="A901" s="292"/>
      <c r="B901" s="292"/>
      <c r="C901" s="292"/>
      <c r="D901" s="292"/>
      <c r="E901" s="292"/>
      <c r="F901" s="292"/>
      <c r="G901" s="292"/>
      <c r="H901" s="292"/>
      <c r="I901" s="292"/>
      <c r="J901" s="292"/>
      <c r="K901" s="292"/>
      <c r="L901" s="292"/>
      <c r="M901" s="292"/>
      <c r="N901" s="292"/>
      <c r="O901" s="292"/>
      <c r="P901" s="292"/>
      <c r="Q901" s="292"/>
      <c r="R901" s="292"/>
      <c r="S901" s="292"/>
      <c r="T901" s="292"/>
      <c r="U901" s="292"/>
    </row>
    <row r="902">
      <c r="A902" s="292"/>
      <c r="B902" s="292"/>
      <c r="C902" s="292"/>
      <c r="D902" s="292"/>
      <c r="E902" s="292"/>
      <c r="F902" s="292"/>
      <c r="G902" s="292"/>
      <c r="H902" s="292"/>
      <c r="I902" s="292"/>
      <c r="J902" s="292"/>
      <c r="K902" s="292"/>
      <c r="L902" s="292"/>
      <c r="M902" s="292"/>
      <c r="N902" s="292"/>
      <c r="O902" s="292"/>
      <c r="P902" s="292"/>
      <c r="Q902" s="292"/>
      <c r="R902" s="292"/>
      <c r="S902" s="292"/>
      <c r="T902" s="292"/>
      <c r="U902" s="292"/>
    </row>
    <row r="903">
      <c r="A903" s="292"/>
      <c r="B903" s="292"/>
      <c r="C903" s="292"/>
      <c r="D903" s="292"/>
      <c r="E903" s="292"/>
      <c r="F903" s="292"/>
      <c r="G903" s="292"/>
      <c r="H903" s="292"/>
      <c r="I903" s="292"/>
      <c r="J903" s="292"/>
      <c r="K903" s="292"/>
      <c r="L903" s="292"/>
      <c r="M903" s="292"/>
      <c r="N903" s="292"/>
      <c r="O903" s="292"/>
      <c r="P903" s="292"/>
      <c r="Q903" s="292"/>
      <c r="R903" s="292"/>
      <c r="S903" s="292"/>
      <c r="T903" s="292"/>
      <c r="U903" s="292"/>
    </row>
    <row r="904">
      <c r="A904" s="292"/>
      <c r="B904" s="292"/>
      <c r="C904" s="292"/>
      <c r="D904" s="292"/>
      <c r="E904" s="292"/>
      <c r="F904" s="292"/>
      <c r="G904" s="292"/>
      <c r="H904" s="292"/>
      <c r="I904" s="292"/>
      <c r="J904" s="292"/>
      <c r="K904" s="292"/>
      <c r="L904" s="292"/>
      <c r="M904" s="292"/>
      <c r="N904" s="292"/>
      <c r="O904" s="292"/>
      <c r="P904" s="292"/>
      <c r="Q904" s="292"/>
      <c r="R904" s="292"/>
      <c r="S904" s="292"/>
      <c r="T904" s="292"/>
      <c r="U904" s="292"/>
    </row>
    <row r="905">
      <c r="A905" s="292"/>
      <c r="B905" s="292"/>
      <c r="C905" s="292"/>
      <c r="D905" s="292"/>
      <c r="E905" s="292"/>
      <c r="F905" s="292"/>
      <c r="G905" s="292"/>
      <c r="H905" s="292"/>
      <c r="I905" s="292"/>
      <c r="J905" s="292"/>
      <c r="K905" s="292"/>
      <c r="L905" s="292"/>
      <c r="M905" s="292"/>
      <c r="N905" s="292"/>
      <c r="O905" s="292"/>
      <c r="P905" s="292"/>
      <c r="Q905" s="292"/>
      <c r="R905" s="292"/>
      <c r="S905" s="292"/>
      <c r="T905" s="292"/>
      <c r="U905" s="292"/>
    </row>
    <row r="906">
      <c r="A906" s="292"/>
      <c r="B906" s="292"/>
      <c r="C906" s="292"/>
      <c r="D906" s="292"/>
      <c r="E906" s="292"/>
      <c r="F906" s="292"/>
      <c r="G906" s="292"/>
      <c r="H906" s="292"/>
      <c r="I906" s="292"/>
      <c r="J906" s="292"/>
      <c r="K906" s="292"/>
      <c r="L906" s="292"/>
      <c r="M906" s="292"/>
      <c r="N906" s="292"/>
      <c r="O906" s="292"/>
      <c r="P906" s="292"/>
      <c r="Q906" s="292"/>
      <c r="R906" s="292"/>
      <c r="S906" s="292"/>
      <c r="T906" s="292"/>
      <c r="U906" s="292"/>
    </row>
    <row r="907">
      <c r="A907" s="292"/>
      <c r="B907" s="292"/>
      <c r="C907" s="292"/>
      <c r="D907" s="292"/>
      <c r="E907" s="292"/>
      <c r="F907" s="292"/>
      <c r="G907" s="292"/>
      <c r="H907" s="292"/>
      <c r="I907" s="292"/>
      <c r="J907" s="292"/>
      <c r="K907" s="292"/>
      <c r="L907" s="292"/>
      <c r="M907" s="292"/>
      <c r="N907" s="292"/>
      <c r="O907" s="292"/>
      <c r="P907" s="292"/>
      <c r="Q907" s="292"/>
      <c r="R907" s="292"/>
      <c r="S907" s="292"/>
      <c r="T907" s="292"/>
      <c r="U907" s="292"/>
    </row>
    <row r="908">
      <c r="A908" s="292"/>
      <c r="B908" s="292"/>
      <c r="C908" s="292"/>
      <c r="D908" s="292"/>
      <c r="E908" s="292"/>
      <c r="F908" s="292"/>
      <c r="G908" s="292"/>
      <c r="H908" s="292"/>
      <c r="I908" s="292"/>
      <c r="J908" s="292"/>
      <c r="K908" s="292"/>
      <c r="L908" s="292"/>
      <c r="M908" s="292"/>
      <c r="N908" s="292"/>
      <c r="O908" s="292"/>
      <c r="P908" s="292"/>
      <c r="Q908" s="292"/>
      <c r="R908" s="292"/>
      <c r="S908" s="292"/>
      <c r="T908" s="292"/>
      <c r="U908" s="292"/>
    </row>
    <row r="909">
      <c r="A909" s="292"/>
      <c r="B909" s="292"/>
      <c r="C909" s="292"/>
      <c r="D909" s="292"/>
      <c r="E909" s="292"/>
      <c r="F909" s="292"/>
      <c r="G909" s="292"/>
      <c r="H909" s="292"/>
      <c r="I909" s="292"/>
      <c r="J909" s="292"/>
      <c r="K909" s="292"/>
      <c r="L909" s="292"/>
      <c r="M909" s="292"/>
      <c r="N909" s="292"/>
      <c r="O909" s="292"/>
      <c r="P909" s="292"/>
      <c r="Q909" s="292"/>
      <c r="R909" s="292"/>
      <c r="S909" s="292"/>
      <c r="T909" s="292"/>
      <c r="U909" s="292"/>
    </row>
    <row r="910">
      <c r="A910" s="292"/>
      <c r="B910" s="292"/>
      <c r="C910" s="292"/>
      <c r="D910" s="292"/>
      <c r="E910" s="292"/>
      <c r="F910" s="292"/>
      <c r="G910" s="292"/>
      <c r="H910" s="292"/>
      <c r="I910" s="292"/>
      <c r="J910" s="292"/>
      <c r="K910" s="292"/>
      <c r="L910" s="292"/>
      <c r="M910" s="292"/>
      <c r="N910" s="292"/>
      <c r="O910" s="292"/>
      <c r="P910" s="292"/>
      <c r="Q910" s="292"/>
      <c r="R910" s="292"/>
      <c r="S910" s="292"/>
      <c r="T910" s="292"/>
      <c r="U910" s="292"/>
    </row>
    <row r="911">
      <c r="A911" s="292"/>
      <c r="B911" s="292"/>
      <c r="C911" s="292"/>
      <c r="D911" s="292"/>
      <c r="E911" s="292"/>
      <c r="F911" s="292"/>
      <c r="G911" s="292"/>
      <c r="H911" s="292"/>
      <c r="I911" s="292"/>
      <c r="J911" s="292"/>
      <c r="K911" s="292"/>
      <c r="L911" s="292"/>
      <c r="M911" s="292"/>
      <c r="N911" s="292"/>
      <c r="O911" s="292"/>
      <c r="P911" s="292"/>
      <c r="Q911" s="292"/>
      <c r="R911" s="292"/>
      <c r="S911" s="292"/>
      <c r="T911" s="292"/>
      <c r="U911" s="292"/>
    </row>
    <row r="912">
      <c r="A912" s="292"/>
      <c r="B912" s="292"/>
      <c r="C912" s="292"/>
      <c r="D912" s="292"/>
      <c r="E912" s="292"/>
      <c r="F912" s="292"/>
      <c r="G912" s="292"/>
      <c r="H912" s="292"/>
      <c r="I912" s="292"/>
      <c r="J912" s="292"/>
      <c r="K912" s="292"/>
      <c r="L912" s="292"/>
      <c r="M912" s="292"/>
      <c r="N912" s="292"/>
      <c r="O912" s="292"/>
      <c r="P912" s="292"/>
      <c r="Q912" s="292"/>
      <c r="R912" s="292"/>
      <c r="S912" s="292"/>
      <c r="T912" s="292"/>
      <c r="U912" s="292"/>
    </row>
    <row r="913">
      <c r="A913" s="292"/>
      <c r="B913" s="292"/>
      <c r="C913" s="292"/>
      <c r="D913" s="292"/>
      <c r="E913" s="292"/>
      <c r="F913" s="292"/>
      <c r="G913" s="292"/>
      <c r="H913" s="292"/>
      <c r="I913" s="292"/>
      <c r="J913" s="292"/>
      <c r="K913" s="292"/>
      <c r="L913" s="292"/>
      <c r="M913" s="292"/>
      <c r="N913" s="292"/>
      <c r="O913" s="292"/>
      <c r="P913" s="292"/>
      <c r="Q913" s="292"/>
      <c r="R913" s="292"/>
      <c r="S913" s="292"/>
      <c r="T913" s="292"/>
      <c r="U913" s="292"/>
    </row>
    <row r="914">
      <c r="A914" s="292"/>
      <c r="B914" s="292"/>
      <c r="C914" s="292"/>
      <c r="D914" s="292"/>
      <c r="E914" s="292"/>
      <c r="F914" s="292"/>
      <c r="G914" s="292"/>
      <c r="H914" s="292"/>
      <c r="I914" s="292"/>
      <c r="J914" s="292"/>
      <c r="K914" s="292"/>
      <c r="L914" s="292"/>
      <c r="M914" s="292"/>
      <c r="N914" s="292"/>
      <c r="O914" s="292"/>
      <c r="P914" s="292"/>
      <c r="Q914" s="292"/>
      <c r="R914" s="292"/>
      <c r="S914" s="292"/>
      <c r="T914" s="292"/>
      <c r="U914" s="292"/>
    </row>
    <row r="915">
      <c r="A915" s="292"/>
      <c r="B915" s="292"/>
      <c r="C915" s="292"/>
      <c r="D915" s="292"/>
      <c r="E915" s="292"/>
      <c r="F915" s="292"/>
      <c r="G915" s="292"/>
      <c r="H915" s="292"/>
      <c r="I915" s="292"/>
      <c r="J915" s="292"/>
      <c r="K915" s="292"/>
      <c r="L915" s="292"/>
      <c r="M915" s="292"/>
      <c r="N915" s="292"/>
      <c r="O915" s="292"/>
      <c r="P915" s="292"/>
      <c r="Q915" s="292"/>
      <c r="R915" s="292"/>
      <c r="S915" s="292"/>
      <c r="T915" s="292"/>
      <c r="U915" s="292"/>
    </row>
    <row r="916">
      <c r="A916" s="292"/>
      <c r="B916" s="292"/>
      <c r="C916" s="292"/>
      <c r="D916" s="292"/>
      <c r="E916" s="292"/>
      <c r="F916" s="292"/>
      <c r="G916" s="292"/>
      <c r="H916" s="292"/>
      <c r="I916" s="292"/>
      <c r="J916" s="292"/>
      <c r="K916" s="292"/>
      <c r="L916" s="292"/>
      <c r="M916" s="292"/>
      <c r="N916" s="292"/>
      <c r="O916" s="292"/>
      <c r="P916" s="292"/>
      <c r="Q916" s="292"/>
      <c r="R916" s="292"/>
      <c r="S916" s="292"/>
      <c r="T916" s="292"/>
      <c r="U916" s="292"/>
    </row>
    <row r="917">
      <c r="A917" s="292"/>
      <c r="B917" s="292"/>
      <c r="C917" s="292"/>
      <c r="D917" s="292"/>
      <c r="E917" s="292"/>
      <c r="F917" s="292"/>
      <c r="G917" s="292"/>
      <c r="H917" s="292"/>
      <c r="I917" s="292"/>
      <c r="J917" s="292"/>
      <c r="K917" s="292"/>
      <c r="L917" s="292"/>
      <c r="M917" s="292"/>
      <c r="N917" s="292"/>
      <c r="O917" s="292"/>
      <c r="P917" s="292"/>
      <c r="Q917" s="292"/>
      <c r="R917" s="292"/>
      <c r="S917" s="292"/>
      <c r="T917" s="292"/>
      <c r="U917" s="292"/>
    </row>
    <row r="918">
      <c r="A918" s="292"/>
      <c r="B918" s="292"/>
      <c r="C918" s="292"/>
      <c r="D918" s="292"/>
      <c r="E918" s="292"/>
      <c r="F918" s="292"/>
      <c r="G918" s="292"/>
      <c r="H918" s="292"/>
      <c r="I918" s="292"/>
      <c r="J918" s="292"/>
      <c r="K918" s="292"/>
      <c r="L918" s="292"/>
      <c r="M918" s="292"/>
      <c r="N918" s="292"/>
      <c r="O918" s="292"/>
      <c r="P918" s="292"/>
      <c r="Q918" s="292"/>
      <c r="R918" s="292"/>
      <c r="S918" s="292"/>
      <c r="T918" s="292"/>
      <c r="U918" s="292"/>
    </row>
    <row r="919">
      <c r="A919" s="292"/>
      <c r="B919" s="292"/>
      <c r="C919" s="292"/>
      <c r="D919" s="292"/>
      <c r="E919" s="292"/>
      <c r="F919" s="292"/>
      <c r="G919" s="292"/>
      <c r="H919" s="292"/>
      <c r="I919" s="292"/>
      <c r="J919" s="292"/>
      <c r="K919" s="292"/>
      <c r="L919" s="292"/>
      <c r="M919" s="292"/>
      <c r="N919" s="292"/>
      <c r="O919" s="292"/>
      <c r="P919" s="292"/>
      <c r="Q919" s="292"/>
      <c r="R919" s="292"/>
      <c r="S919" s="292"/>
      <c r="T919" s="292"/>
      <c r="U919" s="292"/>
    </row>
    <row r="920">
      <c r="A920" s="292"/>
      <c r="B920" s="292"/>
      <c r="C920" s="292"/>
      <c r="D920" s="292"/>
      <c r="E920" s="292"/>
      <c r="F920" s="292"/>
      <c r="G920" s="292"/>
      <c r="H920" s="292"/>
      <c r="I920" s="292"/>
      <c r="J920" s="292"/>
      <c r="K920" s="292"/>
      <c r="L920" s="292"/>
      <c r="M920" s="292"/>
      <c r="N920" s="292"/>
      <c r="O920" s="292"/>
      <c r="P920" s="292"/>
      <c r="Q920" s="292"/>
      <c r="R920" s="292"/>
      <c r="S920" s="292"/>
      <c r="T920" s="292"/>
      <c r="U920" s="292"/>
    </row>
    <row r="921">
      <c r="A921" s="292"/>
      <c r="B921" s="292"/>
      <c r="C921" s="292"/>
      <c r="D921" s="292"/>
      <c r="E921" s="292"/>
      <c r="F921" s="292"/>
      <c r="G921" s="292"/>
      <c r="H921" s="292"/>
      <c r="I921" s="292"/>
      <c r="J921" s="292"/>
      <c r="K921" s="292"/>
      <c r="L921" s="292"/>
      <c r="M921" s="292"/>
      <c r="N921" s="292"/>
      <c r="O921" s="292"/>
      <c r="P921" s="292"/>
      <c r="Q921" s="292"/>
      <c r="R921" s="292"/>
      <c r="S921" s="292"/>
      <c r="T921" s="292"/>
      <c r="U921" s="292"/>
    </row>
    <row r="922">
      <c r="A922" s="292"/>
      <c r="B922" s="292"/>
      <c r="C922" s="292"/>
      <c r="D922" s="292"/>
      <c r="E922" s="292"/>
      <c r="F922" s="292"/>
      <c r="G922" s="292"/>
      <c r="H922" s="292"/>
      <c r="I922" s="292"/>
      <c r="J922" s="292"/>
      <c r="K922" s="292"/>
      <c r="L922" s="292"/>
      <c r="M922" s="292"/>
      <c r="N922" s="292"/>
      <c r="O922" s="292"/>
      <c r="P922" s="292"/>
      <c r="Q922" s="292"/>
      <c r="R922" s="292"/>
      <c r="S922" s="292"/>
      <c r="T922" s="292"/>
      <c r="U922" s="292"/>
    </row>
    <row r="923">
      <c r="A923" s="292"/>
      <c r="B923" s="292"/>
      <c r="C923" s="292"/>
      <c r="D923" s="292"/>
      <c r="E923" s="292"/>
      <c r="F923" s="292"/>
      <c r="G923" s="292"/>
      <c r="H923" s="292"/>
      <c r="I923" s="292"/>
      <c r="J923" s="292"/>
      <c r="K923" s="292"/>
      <c r="L923" s="292"/>
      <c r="M923" s="292"/>
      <c r="N923" s="292"/>
      <c r="O923" s="292"/>
      <c r="P923" s="292"/>
      <c r="Q923" s="292"/>
      <c r="R923" s="292"/>
      <c r="S923" s="292"/>
      <c r="T923" s="292"/>
      <c r="U923" s="292"/>
    </row>
    <row r="924">
      <c r="A924" s="292"/>
      <c r="B924" s="292"/>
      <c r="C924" s="292"/>
      <c r="D924" s="292"/>
      <c r="E924" s="292"/>
      <c r="F924" s="292"/>
      <c r="G924" s="292"/>
      <c r="H924" s="292"/>
      <c r="I924" s="292"/>
      <c r="J924" s="292"/>
      <c r="K924" s="292"/>
      <c r="L924" s="292"/>
      <c r="M924" s="292"/>
      <c r="N924" s="292"/>
      <c r="O924" s="292"/>
      <c r="P924" s="292"/>
      <c r="Q924" s="292"/>
      <c r="R924" s="292"/>
      <c r="S924" s="292"/>
      <c r="T924" s="292"/>
      <c r="U924" s="292"/>
    </row>
    <row r="925">
      <c r="A925" s="292"/>
      <c r="B925" s="292"/>
      <c r="C925" s="292"/>
      <c r="D925" s="292"/>
      <c r="E925" s="292"/>
      <c r="F925" s="292"/>
      <c r="G925" s="292"/>
      <c r="H925" s="292"/>
      <c r="I925" s="292"/>
      <c r="J925" s="292"/>
      <c r="K925" s="292"/>
      <c r="L925" s="292"/>
      <c r="M925" s="292"/>
      <c r="N925" s="292"/>
      <c r="O925" s="292"/>
      <c r="P925" s="292"/>
      <c r="Q925" s="292"/>
      <c r="R925" s="292"/>
      <c r="S925" s="292"/>
      <c r="T925" s="292"/>
      <c r="U925" s="292"/>
    </row>
    <row r="926">
      <c r="A926" s="292"/>
      <c r="B926" s="292"/>
      <c r="C926" s="292"/>
      <c r="D926" s="292"/>
      <c r="E926" s="292"/>
      <c r="F926" s="292"/>
      <c r="G926" s="292"/>
      <c r="H926" s="292"/>
      <c r="I926" s="292"/>
      <c r="J926" s="292"/>
      <c r="K926" s="292"/>
      <c r="L926" s="292"/>
      <c r="M926" s="292"/>
      <c r="N926" s="292"/>
      <c r="O926" s="292"/>
      <c r="P926" s="292"/>
      <c r="Q926" s="292"/>
      <c r="R926" s="292"/>
      <c r="S926" s="292"/>
      <c r="T926" s="292"/>
      <c r="U926" s="292"/>
    </row>
    <row r="927">
      <c r="A927" s="292"/>
      <c r="B927" s="292"/>
      <c r="C927" s="292"/>
      <c r="D927" s="292"/>
      <c r="E927" s="292"/>
      <c r="F927" s="292"/>
      <c r="G927" s="292"/>
      <c r="H927" s="292"/>
      <c r="I927" s="292"/>
      <c r="J927" s="292"/>
      <c r="K927" s="292"/>
      <c r="L927" s="292"/>
      <c r="M927" s="292"/>
      <c r="N927" s="292"/>
      <c r="O927" s="292"/>
      <c r="P927" s="292"/>
      <c r="Q927" s="292"/>
      <c r="R927" s="292"/>
      <c r="S927" s="292"/>
      <c r="T927" s="292"/>
      <c r="U927" s="292"/>
    </row>
    <row r="928">
      <c r="A928" s="292"/>
      <c r="B928" s="292"/>
      <c r="C928" s="292"/>
      <c r="D928" s="292"/>
      <c r="E928" s="292"/>
      <c r="F928" s="292"/>
      <c r="G928" s="292"/>
      <c r="H928" s="292"/>
      <c r="I928" s="292"/>
      <c r="J928" s="292"/>
      <c r="K928" s="292"/>
      <c r="L928" s="292"/>
      <c r="M928" s="292"/>
      <c r="N928" s="292"/>
      <c r="O928" s="292"/>
      <c r="P928" s="292"/>
      <c r="Q928" s="292"/>
      <c r="R928" s="292"/>
      <c r="S928" s="292"/>
      <c r="T928" s="292"/>
      <c r="U928" s="292"/>
    </row>
    <row r="929">
      <c r="A929" s="292"/>
      <c r="B929" s="292"/>
      <c r="C929" s="292"/>
      <c r="D929" s="292"/>
      <c r="E929" s="292"/>
      <c r="F929" s="292"/>
      <c r="G929" s="292"/>
      <c r="H929" s="292"/>
      <c r="I929" s="292"/>
      <c r="J929" s="292"/>
      <c r="K929" s="292"/>
      <c r="L929" s="292"/>
      <c r="M929" s="292"/>
      <c r="N929" s="292"/>
      <c r="O929" s="292"/>
      <c r="P929" s="292"/>
      <c r="Q929" s="292"/>
      <c r="R929" s="292"/>
      <c r="S929" s="292"/>
      <c r="T929" s="292"/>
      <c r="U929" s="292"/>
    </row>
    <row r="930">
      <c r="A930" s="292"/>
      <c r="B930" s="292"/>
      <c r="C930" s="292"/>
      <c r="D930" s="292"/>
      <c r="E930" s="292"/>
      <c r="F930" s="292"/>
      <c r="G930" s="292"/>
      <c r="H930" s="292"/>
      <c r="I930" s="292"/>
      <c r="J930" s="292"/>
      <c r="K930" s="292"/>
      <c r="L930" s="292"/>
      <c r="M930" s="292"/>
      <c r="N930" s="292"/>
      <c r="O930" s="292"/>
      <c r="P930" s="292"/>
      <c r="Q930" s="292"/>
      <c r="R930" s="292"/>
      <c r="S930" s="292"/>
      <c r="T930" s="292"/>
      <c r="U930" s="292"/>
    </row>
    <row r="931">
      <c r="A931" s="292"/>
      <c r="B931" s="292"/>
      <c r="C931" s="292"/>
      <c r="D931" s="292"/>
      <c r="E931" s="292"/>
      <c r="F931" s="292"/>
      <c r="G931" s="292"/>
      <c r="H931" s="292"/>
      <c r="I931" s="292"/>
      <c r="J931" s="292"/>
      <c r="K931" s="292"/>
      <c r="L931" s="292"/>
      <c r="M931" s="292"/>
      <c r="N931" s="292"/>
      <c r="O931" s="292"/>
      <c r="P931" s="292"/>
      <c r="Q931" s="292"/>
      <c r="R931" s="292"/>
      <c r="S931" s="292"/>
      <c r="T931" s="292"/>
      <c r="U931" s="292"/>
    </row>
    <row r="932">
      <c r="A932" s="292"/>
      <c r="B932" s="292"/>
      <c r="C932" s="292"/>
      <c r="D932" s="292"/>
      <c r="E932" s="292"/>
      <c r="F932" s="292"/>
      <c r="G932" s="292"/>
      <c r="H932" s="292"/>
      <c r="I932" s="292"/>
      <c r="J932" s="292"/>
      <c r="K932" s="292"/>
      <c r="L932" s="292"/>
      <c r="M932" s="292"/>
      <c r="N932" s="292"/>
      <c r="O932" s="292"/>
      <c r="P932" s="292"/>
      <c r="Q932" s="292"/>
      <c r="R932" s="292"/>
      <c r="S932" s="292"/>
      <c r="T932" s="292"/>
      <c r="U932" s="292"/>
    </row>
    <row r="933">
      <c r="A933" s="292"/>
      <c r="B933" s="292"/>
      <c r="C933" s="292"/>
      <c r="D933" s="292"/>
      <c r="E933" s="292"/>
      <c r="F933" s="292"/>
      <c r="G933" s="292"/>
      <c r="H933" s="292"/>
      <c r="I933" s="292"/>
      <c r="J933" s="292"/>
      <c r="K933" s="292"/>
      <c r="L933" s="292"/>
      <c r="M933" s="292"/>
      <c r="N933" s="292"/>
      <c r="O933" s="292"/>
      <c r="P933" s="292"/>
      <c r="Q933" s="292"/>
      <c r="R933" s="292"/>
      <c r="S933" s="292"/>
      <c r="T933" s="292"/>
      <c r="U933" s="292"/>
    </row>
    <row r="934">
      <c r="A934" s="292"/>
      <c r="B934" s="292"/>
      <c r="C934" s="292"/>
      <c r="D934" s="292"/>
      <c r="E934" s="292"/>
      <c r="F934" s="292"/>
      <c r="G934" s="292"/>
      <c r="H934" s="292"/>
      <c r="I934" s="292"/>
      <c r="J934" s="292"/>
      <c r="K934" s="292"/>
      <c r="L934" s="292"/>
      <c r="M934" s="292"/>
      <c r="N934" s="292"/>
      <c r="O934" s="292"/>
      <c r="P934" s="292"/>
      <c r="Q934" s="292"/>
      <c r="R934" s="292"/>
      <c r="S934" s="292"/>
      <c r="T934" s="292"/>
      <c r="U934" s="292"/>
    </row>
    <row r="935">
      <c r="A935" s="292"/>
      <c r="B935" s="292"/>
      <c r="C935" s="292"/>
      <c r="D935" s="292"/>
      <c r="E935" s="292"/>
      <c r="F935" s="292"/>
      <c r="G935" s="292"/>
      <c r="H935" s="292"/>
      <c r="I935" s="292"/>
      <c r="J935" s="292"/>
      <c r="K935" s="292"/>
      <c r="L935" s="292"/>
      <c r="M935" s="292"/>
      <c r="N935" s="292"/>
      <c r="O935" s="292"/>
      <c r="P935" s="292"/>
      <c r="Q935" s="292"/>
      <c r="R935" s="292"/>
      <c r="S935" s="292"/>
      <c r="T935" s="292"/>
      <c r="U935" s="292"/>
    </row>
    <row r="936">
      <c r="A936" s="292"/>
      <c r="B936" s="292"/>
      <c r="C936" s="292"/>
      <c r="D936" s="292"/>
      <c r="E936" s="292"/>
      <c r="F936" s="292"/>
      <c r="G936" s="292"/>
      <c r="H936" s="292"/>
      <c r="I936" s="292"/>
      <c r="J936" s="292"/>
      <c r="K936" s="292"/>
      <c r="L936" s="292"/>
      <c r="M936" s="292"/>
      <c r="N936" s="292"/>
      <c r="O936" s="292"/>
      <c r="P936" s="292"/>
      <c r="Q936" s="292"/>
      <c r="R936" s="292"/>
      <c r="S936" s="292"/>
      <c r="T936" s="292"/>
      <c r="U936" s="292"/>
    </row>
    <row r="937">
      <c r="A937" s="292"/>
      <c r="B937" s="292"/>
      <c r="C937" s="292"/>
      <c r="D937" s="292"/>
      <c r="E937" s="292"/>
      <c r="F937" s="292"/>
      <c r="G937" s="292"/>
      <c r="H937" s="292"/>
      <c r="I937" s="292"/>
      <c r="J937" s="292"/>
      <c r="K937" s="292"/>
      <c r="L937" s="292"/>
      <c r="M937" s="292"/>
      <c r="N937" s="292"/>
      <c r="O937" s="292"/>
      <c r="P937" s="292"/>
      <c r="Q937" s="292"/>
      <c r="R937" s="292"/>
      <c r="S937" s="292"/>
      <c r="T937" s="292"/>
      <c r="U937" s="292"/>
    </row>
  </sheetData>
  <mergeCells count="6">
    <mergeCell ref="B2:F2"/>
    <mergeCell ref="B3:F3"/>
    <mergeCell ref="C20:D20"/>
    <mergeCell ref="B22:C22"/>
    <mergeCell ref="D22:E22"/>
    <mergeCell ref="N22:O22"/>
  </mergeCells>
  <printOptions gridLines="1" horizontalCentered="1"/>
  <pageMargins bottom="0.75" footer="0.0" header="0.0" left="0.7" right="0.7" top="0.75"/>
  <pageSetup cellComments="atEnd" orientation="landscape" pageOrder="overThenDown"/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4.57"/>
    <col customWidth="1" min="2" max="2" width="7.0"/>
    <col customWidth="1" min="3" max="3" width="13.43"/>
    <col customWidth="1" min="4" max="4" width="16.71"/>
    <col customWidth="1" min="5" max="5" width="16.0"/>
    <col customWidth="1" min="6" max="6" width="16.86"/>
    <col customWidth="1" min="7" max="7" width="19.29"/>
    <col customWidth="1" min="8" max="8" width="3.14"/>
    <col customWidth="1" min="9" max="9" width="18.57"/>
    <col customWidth="1" min="10" max="10" width="11.71"/>
    <col customWidth="1" min="12" max="12" width="4.57"/>
  </cols>
  <sheetData>
    <row r="1">
      <c r="A1" s="324"/>
      <c r="B1" s="324"/>
      <c r="C1" s="324"/>
      <c r="D1" s="324"/>
      <c r="E1" s="324"/>
      <c r="F1" s="324"/>
      <c r="G1" s="324"/>
      <c r="H1" s="325"/>
      <c r="I1" s="324"/>
      <c r="J1" s="324"/>
      <c r="K1" s="326"/>
      <c r="L1" s="325"/>
    </row>
    <row r="2">
      <c r="A2" s="324"/>
      <c r="B2" s="327" t="s">
        <v>274</v>
      </c>
      <c r="C2" s="328" t="s">
        <v>55</v>
      </c>
      <c r="D2" s="328" t="s">
        <v>275</v>
      </c>
      <c r="E2" s="328" t="s">
        <v>276</v>
      </c>
      <c r="F2" s="328" t="s">
        <v>277</v>
      </c>
      <c r="G2" s="329" t="s">
        <v>278</v>
      </c>
      <c r="H2" s="325"/>
      <c r="I2" s="330" t="s">
        <v>279</v>
      </c>
      <c r="J2" s="331" t="s">
        <v>280</v>
      </c>
      <c r="K2" s="178"/>
      <c r="L2" s="325"/>
    </row>
    <row r="3">
      <c r="A3" s="332"/>
      <c r="B3" s="333">
        <v>0.0</v>
      </c>
      <c r="C3" s="334">
        <f>J5</f>
        <v>44273</v>
      </c>
      <c r="D3" s="335">
        <v>0.0</v>
      </c>
      <c r="E3" s="335">
        <v>0.0</v>
      </c>
      <c r="F3" s="335">
        <v>0.0</v>
      </c>
      <c r="G3" s="336">
        <f>I3</f>
        <v>13424.38</v>
      </c>
      <c r="H3" s="325"/>
      <c r="I3" s="337">
        <v>13424.38</v>
      </c>
      <c r="J3" s="338">
        <v>0.164</v>
      </c>
      <c r="K3" s="147"/>
      <c r="L3" s="325"/>
    </row>
    <row r="4">
      <c r="A4" s="332"/>
      <c r="B4" s="339">
        <f t="shared" ref="B4:B75" si="1">B3+1</f>
        <v>1</v>
      </c>
      <c r="C4" s="340">
        <f t="shared" ref="C4:C75" si="2">DATE(YEAR(C3),MONTH(C3)+1,Day(C3))</f>
        <v>44304</v>
      </c>
      <c r="D4" s="341">
        <v>-298.96</v>
      </c>
      <c r="E4" s="342">
        <f t="shared" ref="E4:E75" si="3">IPMT($J$3/12, B4, $I$5*12,$I$3)</f>
        <v>-183.4665267</v>
      </c>
      <c r="F4" s="342">
        <f t="shared" ref="F4:F75" si="4">D4-E4</f>
        <v>-115.4934733</v>
      </c>
      <c r="G4" s="343">
        <f t="shared" ref="G4:G35" si="5">F4+G3</f>
        <v>13308.88653</v>
      </c>
      <c r="H4" s="325"/>
      <c r="I4" s="344" t="s">
        <v>281</v>
      </c>
      <c r="J4" s="345" t="s">
        <v>282</v>
      </c>
      <c r="K4" s="147"/>
      <c r="L4" s="325"/>
    </row>
    <row r="5">
      <c r="A5" s="332"/>
      <c r="B5" s="339">
        <f t="shared" si="1"/>
        <v>2</v>
      </c>
      <c r="C5" s="340">
        <f t="shared" si="2"/>
        <v>44334</v>
      </c>
      <c r="D5" s="341">
        <v>-298.96</v>
      </c>
      <c r="E5" s="342">
        <f t="shared" si="3"/>
        <v>-181.9536617</v>
      </c>
      <c r="F5" s="342">
        <f t="shared" si="4"/>
        <v>-117.0063383</v>
      </c>
      <c r="G5" s="343">
        <f t="shared" si="5"/>
        <v>13191.88019</v>
      </c>
      <c r="H5" s="325"/>
      <c r="I5" s="346">
        <v>6.0</v>
      </c>
      <c r="J5" s="347">
        <v>44273.0</v>
      </c>
      <c r="K5" s="151"/>
      <c r="L5" s="325"/>
    </row>
    <row r="6">
      <c r="A6" s="332"/>
      <c r="B6" s="339">
        <f t="shared" si="1"/>
        <v>3</v>
      </c>
      <c r="C6" s="340">
        <f t="shared" si="2"/>
        <v>44365</v>
      </c>
      <c r="D6" s="341">
        <v>-298.96</v>
      </c>
      <c r="E6" s="342">
        <f t="shared" si="3"/>
        <v>-180.420121</v>
      </c>
      <c r="F6" s="342">
        <f t="shared" si="4"/>
        <v>-118.539879</v>
      </c>
      <c r="G6" s="343">
        <f t="shared" si="5"/>
        <v>13073.34031</v>
      </c>
      <c r="H6" s="325"/>
      <c r="I6" s="348" t="s">
        <v>283</v>
      </c>
      <c r="J6" s="349"/>
      <c r="K6" s="143"/>
      <c r="L6" s="325"/>
    </row>
    <row r="7">
      <c r="A7" s="332"/>
      <c r="B7" s="339">
        <f t="shared" si="1"/>
        <v>4</v>
      </c>
      <c r="C7" s="340">
        <f t="shared" si="2"/>
        <v>44395</v>
      </c>
      <c r="D7" s="341">
        <v>-298.96</v>
      </c>
      <c r="E7" s="342">
        <f t="shared" si="3"/>
        <v>-178.8656218</v>
      </c>
      <c r="F7" s="342">
        <f t="shared" si="4"/>
        <v>-120.0943782</v>
      </c>
      <c r="G7" s="343">
        <f t="shared" si="5"/>
        <v>12953.24593</v>
      </c>
      <c r="H7" s="325"/>
      <c r="I7" s="350">
        <v>0.0</v>
      </c>
      <c r="J7" s="351"/>
      <c r="K7" s="151"/>
      <c r="L7" s="325"/>
    </row>
    <row r="8">
      <c r="A8" s="332"/>
      <c r="B8" s="339">
        <f t="shared" si="1"/>
        <v>5</v>
      </c>
      <c r="C8" s="340">
        <f t="shared" si="2"/>
        <v>44426</v>
      </c>
      <c r="D8" s="341">
        <v>-298.96</v>
      </c>
      <c r="E8" s="342">
        <f t="shared" si="3"/>
        <v>-177.2898779</v>
      </c>
      <c r="F8" s="342">
        <f t="shared" si="4"/>
        <v>-121.6701221</v>
      </c>
      <c r="G8" s="343">
        <f t="shared" si="5"/>
        <v>12831.57581</v>
      </c>
      <c r="H8" s="325"/>
      <c r="I8" s="325"/>
      <c r="J8" s="325"/>
      <c r="K8" s="325"/>
      <c r="L8" s="325"/>
    </row>
    <row r="9">
      <c r="A9" s="332"/>
      <c r="B9" s="339">
        <f t="shared" si="1"/>
        <v>6</v>
      </c>
      <c r="C9" s="340">
        <f t="shared" si="2"/>
        <v>44457</v>
      </c>
      <c r="D9" s="341">
        <v>-298.96</v>
      </c>
      <c r="E9" s="342">
        <f t="shared" si="3"/>
        <v>-175.6925988</v>
      </c>
      <c r="F9" s="342">
        <f t="shared" si="4"/>
        <v>-123.2674012</v>
      </c>
      <c r="G9" s="343">
        <f t="shared" si="5"/>
        <v>12708.30841</v>
      </c>
      <c r="H9" s="325"/>
      <c r="I9" s="352" t="s">
        <v>47</v>
      </c>
      <c r="J9" s="353">
        <v>46464.0</v>
      </c>
      <c r="L9" s="325"/>
    </row>
    <row r="10">
      <c r="A10" s="332"/>
      <c r="B10" s="339">
        <f t="shared" si="1"/>
        <v>7</v>
      </c>
      <c r="C10" s="340">
        <f t="shared" si="2"/>
        <v>44487</v>
      </c>
      <c r="D10" s="341">
        <v>-298.96</v>
      </c>
      <c r="E10" s="342">
        <f t="shared" si="3"/>
        <v>-174.0734901</v>
      </c>
      <c r="F10" s="342">
        <f t="shared" si="4"/>
        <v>-124.8865099</v>
      </c>
      <c r="G10" s="343">
        <f t="shared" si="5"/>
        <v>12583.4219</v>
      </c>
      <c r="H10" s="325"/>
      <c r="I10" s="352" t="s">
        <v>284</v>
      </c>
      <c r="J10" s="354">
        <f>DATEDIF(NOW(), J9,"M")</f>
        <v>12</v>
      </c>
      <c r="L10" s="325"/>
    </row>
    <row r="11">
      <c r="A11" s="332"/>
      <c r="B11" s="339">
        <f t="shared" si="1"/>
        <v>8</v>
      </c>
      <c r="C11" s="340">
        <f t="shared" si="2"/>
        <v>44518</v>
      </c>
      <c r="D11" s="341">
        <v>-298.96</v>
      </c>
      <c r="E11" s="342">
        <f t="shared" si="3"/>
        <v>-172.4322537</v>
      </c>
      <c r="F11" s="342">
        <f t="shared" si="4"/>
        <v>-126.5277463</v>
      </c>
      <c r="G11" s="343">
        <f t="shared" si="5"/>
        <v>12456.89415</v>
      </c>
      <c r="H11" s="325"/>
      <c r="I11" s="352" t="s">
        <v>285</v>
      </c>
      <c r="J11" s="354">
        <f>72</f>
        <v>72</v>
      </c>
      <c r="L11" s="325"/>
    </row>
    <row r="12">
      <c r="A12" s="332"/>
      <c r="B12" s="355">
        <f t="shared" si="1"/>
        <v>9</v>
      </c>
      <c r="C12" s="356">
        <f t="shared" si="2"/>
        <v>44548</v>
      </c>
      <c r="D12" s="357">
        <v>-298.96</v>
      </c>
      <c r="E12" s="358">
        <f t="shared" si="3"/>
        <v>-170.768587</v>
      </c>
      <c r="F12" s="358">
        <f t="shared" si="4"/>
        <v>-128.191413</v>
      </c>
      <c r="G12" s="359">
        <f t="shared" si="5"/>
        <v>12328.70274</v>
      </c>
      <c r="H12" s="325"/>
      <c r="I12" s="360" t="s">
        <v>286</v>
      </c>
      <c r="J12" s="361">
        <f>1 - (DATEDIF(NOW(), J9,"M") / 72)</f>
        <v>0.8333333333</v>
      </c>
      <c r="L12" s="325"/>
    </row>
    <row r="13">
      <c r="A13" s="332"/>
      <c r="B13" s="333">
        <f t="shared" si="1"/>
        <v>10</v>
      </c>
      <c r="C13" s="362">
        <f t="shared" si="2"/>
        <v>44579</v>
      </c>
      <c r="D13" s="335">
        <v>-298.96</v>
      </c>
      <c r="E13" s="363">
        <f t="shared" si="3"/>
        <v>-169.0821836</v>
      </c>
      <c r="F13" s="363">
        <f t="shared" si="4"/>
        <v>-129.8778164</v>
      </c>
      <c r="G13" s="336">
        <f t="shared" si="5"/>
        <v>12198.82492</v>
      </c>
      <c r="H13" s="325"/>
      <c r="I13" s="325"/>
      <c r="J13" s="325"/>
      <c r="K13" s="325"/>
      <c r="L13" s="325"/>
    </row>
    <row r="14">
      <c r="A14" s="332"/>
      <c r="B14" s="339">
        <f t="shared" si="1"/>
        <v>11</v>
      </c>
      <c r="C14" s="340">
        <f t="shared" si="2"/>
        <v>44610</v>
      </c>
      <c r="D14" s="341">
        <v>-298.96</v>
      </c>
      <c r="E14" s="342">
        <f t="shared" si="3"/>
        <v>-167.3727327</v>
      </c>
      <c r="F14" s="342">
        <f t="shared" si="4"/>
        <v>-131.5872673</v>
      </c>
      <c r="G14" s="343">
        <f t="shared" si="5"/>
        <v>12067.23766</v>
      </c>
      <c r="H14" s="325"/>
      <c r="I14" s="325"/>
      <c r="J14" s="325"/>
      <c r="K14" s="325"/>
      <c r="L14" s="325"/>
    </row>
    <row r="15">
      <c r="A15" s="332"/>
      <c r="B15" s="339">
        <f t="shared" si="1"/>
        <v>12</v>
      </c>
      <c r="C15" s="340">
        <f t="shared" si="2"/>
        <v>44638</v>
      </c>
      <c r="D15" s="341">
        <v>-298.96</v>
      </c>
      <c r="E15" s="342">
        <f t="shared" si="3"/>
        <v>-165.6399192</v>
      </c>
      <c r="F15" s="342">
        <f t="shared" si="4"/>
        <v>-133.3200808</v>
      </c>
      <c r="G15" s="343">
        <f t="shared" si="5"/>
        <v>11933.91757</v>
      </c>
      <c r="H15" s="325"/>
      <c r="I15" s="325"/>
      <c r="J15" s="325"/>
      <c r="K15" s="325"/>
      <c r="L15" s="325"/>
    </row>
    <row r="16">
      <c r="A16" s="332"/>
      <c r="B16" s="339">
        <f t="shared" si="1"/>
        <v>13</v>
      </c>
      <c r="C16" s="340">
        <f t="shared" si="2"/>
        <v>44669</v>
      </c>
      <c r="D16" s="341">
        <v>-298.96</v>
      </c>
      <c r="E16" s="342">
        <f t="shared" si="3"/>
        <v>-163.883424</v>
      </c>
      <c r="F16" s="342">
        <f t="shared" si="4"/>
        <v>-135.076576</v>
      </c>
      <c r="G16" s="343">
        <f t="shared" si="5"/>
        <v>11798.841</v>
      </c>
      <c r="H16" s="325"/>
      <c r="I16" s="325"/>
      <c r="J16" s="325"/>
      <c r="K16" s="325"/>
      <c r="L16" s="325"/>
    </row>
    <row r="17">
      <c r="A17" s="332"/>
      <c r="B17" s="339">
        <f t="shared" si="1"/>
        <v>14</v>
      </c>
      <c r="C17" s="340">
        <f t="shared" si="2"/>
        <v>44699</v>
      </c>
      <c r="D17" s="341">
        <v>-298.96</v>
      </c>
      <c r="E17" s="342">
        <f t="shared" si="3"/>
        <v>-162.1029233</v>
      </c>
      <c r="F17" s="342">
        <f t="shared" si="4"/>
        <v>-136.8570767</v>
      </c>
      <c r="G17" s="343">
        <f t="shared" si="5"/>
        <v>11661.98392</v>
      </c>
      <c r="H17" s="325"/>
      <c r="I17" s="325"/>
      <c r="J17" s="325"/>
      <c r="K17" s="325"/>
      <c r="L17" s="325"/>
    </row>
    <row r="18">
      <c r="A18" s="332"/>
      <c r="B18" s="339">
        <f t="shared" si="1"/>
        <v>15</v>
      </c>
      <c r="C18" s="340">
        <f t="shared" si="2"/>
        <v>44730</v>
      </c>
      <c r="D18" s="341">
        <v>-298.96</v>
      </c>
      <c r="E18" s="342">
        <f t="shared" si="3"/>
        <v>-160.2980891</v>
      </c>
      <c r="F18" s="342">
        <f t="shared" si="4"/>
        <v>-138.6619109</v>
      </c>
      <c r="G18" s="343">
        <f t="shared" si="5"/>
        <v>11523.32201</v>
      </c>
      <c r="H18" s="325"/>
      <c r="I18" s="325"/>
      <c r="J18" s="325"/>
      <c r="K18" s="325"/>
      <c r="L18" s="325"/>
    </row>
    <row r="19">
      <c r="A19" s="332"/>
      <c r="B19" s="339">
        <f t="shared" si="1"/>
        <v>16</v>
      </c>
      <c r="C19" s="340">
        <f t="shared" si="2"/>
        <v>44760</v>
      </c>
      <c r="D19" s="341">
        <v>-298.96</v>
      </c>
      <c r="E19" s="342">
        <f t="shared" si="3"/>
        <v>-158.4685889</v>
      </c>
      <c r="F19" s="342">
        <f t="shared" si="4"/>
        <v>-140.4914111</v>
      </c>
      <c r="G19" s="343">
        <f t="shared" si="5"/>
        <v>11382.8306</v>
      </c>
      <c r="H19" s="325"/>
      <c r="I19" s="325"/>
      <c r="J19" s="325"/>
      <c r="K19" s="325"/>
      <c r="L19" s="325"/>
    </row>
    <row r="20">
      <c r="A20" s="332"/>
      <c r="B20" s="339">
        <f t="shared" si="1"/>
        <v>17</v>
      </c>
      <c r="C20" s="340">
        <f t="shared" si="2"/>
        <v>44791</v>
      </c>
      <c r="D20" s="341">
        <v>-298.96</v>
      </c>
      <c r="E20" s="342">
        <f t="shared" si="3"/>
        <v>-156.6140855</v>
      </c>
      <c r="F20" s="342">
        <f t="shared" si="4"/>
        <v>-142.3459145</v>
      </c>
      <c r="G20" s="343">
        <f t="shared" si="5"/>
        <v>11240.48469</v>
      </c>
      <c r="H20" s="325"/>
      <c r="I20" s="325"/>
      <c r="J20" s="325"/>
      <c r="K20" s="325"/>
      <c r="L20" s="325"/>
    </row>
    <row r="21">
      <c r="A21" s="332"/>
      <c r="B21" s="339">
        <f t="shared" si="1"/>
        <v>18</v>
      </c>
      <c r="C21" s="340">
        <f t="shared" si="2"/>
        <v>44822</v>
      </c>
      <c r="D21" s="341">
        <v>-298.96</v>
      </c>
      <c r="E21" s="342">
        <f t="shared" si="3"/>
        <v>-154.7342372</v>
      </c>
      <c r="F21" s="342">
        <f t="shared" si="4"/>
        <v>-144.2257628</v>
      </c>
      <c r="G21" s="343">
        <f t="shared" si="5"/>
        <v>11096.25892</v>
      </c>
      <c r="H21" s="325"/>
      <c r="I21" s="325"/>
      <c r="J21" s="325"/>
      <c r="K21" s="325"/>
      <c r="L21" s="325"/>
    </row>
    <row r="22">
      <c r="A22" s="332"/>
      <c r="B22" s="339">
        <f t="shared" si="1"/>
        <v>19</v>
      </c>
      <c r="C22" s="340">
        <f t="shared" si="2"/>
        <v>44852</v>
      </c>
      <c r="D22" s="341">
        <v>-298.96</v>
      </c>
      <c r="E22" s="342">
        <f t="shared" si="3"/>
        <v>-152.8286976</v>
      </c>
      <c r="F22" s="342">
        <f t="shared" si="4"/>
        <v>-146.1313024</v>
      </c>
      <c r="G22" s="343">
        <f t="shared" si="5"/>
        <v>10950.12762</v>
      </c>
      <c r="H22" s="325"/>
      <c r="I22" s="325"/>
      <c r="J22" s="325"/>
      <c r="K22" s="325"/>
      <c r="L22" s="325"/>
    </row>
    <row r="23">
      <c r="A23" s="332"/>
      <c r="B23" s="339">
        <f t="shared" si="1"/>
        <v>20</v>
      </c>
      <c r="C23" s="340">
        <f t="shared" si="2"/>
        <v>44883</v>
      </c>
      <c r="D23" s="341">
        <v>-298.96</v>
      </c>
      <c r="E23" s="342">
        <f t="shared" si="3"/>
        <v>-150.8971157</v>
      </c>
      <c r="F23" s="342">
        <f t="shared" si="4"/>
        <v>-148.0628843</v>
      </c>
      <c r="G23" s="343">
        <f t="shared" si="5"/>
        <v>10802.06474</v>
      </c>
      <c r="H23" s="325"/>
      <c r="I23" s="325"/>
      <c r="J23" s="325"/>
      <c r="K23" s="325"/>
      <c r="L23" s="325"/>
    </row>
    <row r="24">
      <c r="A24" s="332"/>
      <c r="B24" s="355">
        <f t="shared" si="1"/>
        <v>21</v>
      </c>
      <c r="C24" s="356">
        <f t="shared" si="2"/>
        <v>44913</v>
      </c>
      <c r="D24" s="357">
        <v>-298.96</v>
      </c>
      <c r="E24" s="358">
        <f t="shared" si="3"/>
        <v>-148.9391355</v>
      </c>
      <c r="F24" s="358">
        <f t="shared" si="4"/>
        <v>-150.0208645</v>
      </c>
      <c r="G24" s="359">
        <f t="shared" si="5"/>
        <v>10652.04387</v>
      </c>
      <c r="H24" s="325"/>
      <c r="I24" s="325"/>
      <c r="J24" s="325"/>
      <c r="K24" s="325"/>
      <c r="L24" s="325"/>
    </row>
    <row r="25">
      <c r="A25" s="332"/>
      <c r="B25" s="333">
        <f t="shared" si="1"/>
        <v>22</v>
      </c>
      <c r="C25" s="362">
        <f t="shared" si="2"/>
        <v>44944</v>
      </c>
      <c r="D25" s="335">
        <v>-298.96</v>
      </c>
      <c r="E25" s="363">
        <f t="shared" si="3"/>
        <v>-146.9543962</v>
      </c>
      <c r="F25" s="363">
        <f t="shared" si="4"/>
        <v>-152.0056038</v>
      </c>
      <c r="G25" s="336">
        <f t="shared" si="5"/>
        <v>10500.03827</v>
      </c>
      <c r="H25" s="325"/>
      <c r="I25" s="325"/>
      <c r="J25" s="325"/>
      <c r="K25" s="325"/>
      <c r="L25" s="364"/>
    </row>
    <row r="26">
      <c r="A26" s="332"/>
      <c r="B26" s="339">
        <f t="shared" si="1"/>
        <v>23</v>
      </c>
      <c r="C26" s="365">
        <f t="shared" si="2"/>
        <v>44975</v>
      </c>
      <c r="D26" s="341">
        <v>-298.96</v>
      </c>
      <c r="E26" s="342">
        <f t="shared" si="3"/>
        <v>-144.9425322</v>
      </c>
      <c r="F26" s="342">
        <f t="shared" si="4"/>
        <v>-154.0174678</v>
      </c>
      <c r="G26" s="343">
        <f t="shared" si="5"/>
        <v>10346.0208</v>
      </c>
      <c r="H26" s="325"/>
      <c r="I26" s="325"/>
      <c r="J26" s="325"/>
      <c r="K26" s="325"/>
      <c r="L26" s="364"/>
    </row>
    <row r="27">
      <c r="A27" s="332"/>
      <c r="B27" s="339">
        <f t="shared" si="1"/>
        <v>24</v>
      </c>
      <c r="C27" s="365">
        <f t="shared" si="2"/>
        <v>45003</v>
      </c>
      <c r="D27" s="341">
        <v>-298.96</v>
      </c>
      <c r="E27" s="342">
        <f t="shared" si="3"/>
        <v>-142.9031726</v>
      </c>
      <c r="F27" s="342">
        <f t="shared" si="4"/>
        <v>-156.0568274</v>
      </c>
      <c r="G27" s="343">
        <f t="shared" si="5"/>
        <v>10189.96397</v>
      </c>
      <c r="H27" s="325"/>
      <c r="I27" s="325"/>
      <c r="J27" s="325"/>
      <c r="K27" s="325"/>
      <c r="L27" s="325"/>
    </row>
    <row r="28">
      <c r="A28" s="332"/>
      <c r="B28" s="339">
        <f t="shared" si="1"/>
        <v>25</v>
      </c>
      <c r="C28" s="365">
        <f t="shared" si="2"/>
        <v>45034</v>
      </c>
      <c r="D28" s="341">
        <v>-298.96</v>
      </c>
      <c r="E28" s="342">
        <f t="shared" si="3"/>
        <v>-140.8359419</v>
      </c>
      <c r="F28" s="342">
        <f t="shared" si="4"/>
        <v>-158.1240581</v>
      </c>
      <c r="G28" s="343">
        <f t="shared" si="5"/>
        <v>10031.83991</v>
      </c>
      <c r="H28" s="325"/>
      <c r="I28" s="325"/>
      <c r="J28" s="325"/>
      <c r="K28" s="325"/>
      <c r="L28" s="325"/>
    </row>
    <row r="29">
      <c r="A29" s="332"/>
      <c r="B29" s="339">
        <f t="shared" si="1"/>
        <v>26</v>
      </c>
      <c r="C29" s="365">
        <f t="shared" si="2"/>
        <v>45064</v>
      </c>
      <c r="D29" s="341">
        <v>-298.96</v>
      </c>
      <c r="E29" s="342">
        <f t="shared" si="3"/>
        <v>-138.740459</v>
      </c>
      <c r="F29" s="342">
        <f t="shared" si="4"/>
        <v>-160.219541</v>
      </c>
      <c r="G29" s="343">
        <f t="shared" si="5"/>
        <v>9871.620373</v>
      </c>
      <c r="H29" s="325"/>
      <c r="I29" s="325"/>
      <c r="J29" s="325"/>
      <c r="K29" s="325"/>
      <c r="L29" s="325"/>
    </row>
    <row r="30">
      <c r="A30" s="332"/>
      <c r="B30" s="366">
        <f t="shared" si="1"/>
        <v>27</v>
      </c>
      <c r="C30" s="367">
        <f t="shared" si="2"/>
        <v>45095</v>
      </c>
      <c r="D30" s="368">
        <v>-298.96</v>
      </c>
      <c r="E30" s="369">
        <f t="shared" si="3"/>
        <v>-136.6163378</v>
      </c>
      <c r="F30" s="369">
        <f t="shared" si="4"/>
        <v>-162.3436622</v>
      </c>
      <c r="G30" s="343">
        <f t="shared" si="5"/>
        <v>9709.276711</v>
      </c>
      <c r="H30" s="325"/>
      <c r="I30" s="325"/>
      <c r="J30" s="325"/>
      <c r="K30" s="325"/>
      <c r="L30" s="325"/>
    </row>
    <row r="31">
      <c r="A31" s="332"/>
      <c r="B31" s="339">
        <f t="shared" si="1"/>
        <v>28</v>
      </c>
      <c r="C31" s="365">
        <f t="shared" si="2"/>
        <v>45125</v>
      </c>
      <c r="D31" s="341">
        <v>-298.96</v>
      </c>
      <c r="E31" s="342">
        <f t="shared" si="3"/>
        <v>-134.4631869</v>
      </c>
      <c r="F31" s="342">
        <f t="shared" si="4"/>
        <v>-164.4968131</v>
      </c>
      <c r="G31" s="343">
        <f t="shared" si="5"/>
        <v>9544.779898</v>
      </c>
      <c r="H31" s="325"/>
      <c r="I31" s="325"/>
      <c r="J31" s="325"/>
      <c r="K31" s="325"/>
      <c r="L31" s="325"/>
    </row>
    <row r="32">
      <c r="A32" s="332"/>
      <c r="B32" s="339">
        <f t="shared" si="1"/>
        <v>29</v>
      </c>
      <c r="C32" s="365">
        <f t="shared" si="2"/>
        <v>45156</v>
      </c>
      <c r="D32" s="341">
        <v>-298.96</v>
      </c>
      <c r="E32" s="342">
        <f t="shared" si="3"/>
        <v>-132.2806097</v>
      </c>
      <c r="F32" s="342">
        <f t="shared" si="4"/>
        <v>-166.6793903</v>
      </c>
      <c r="G32" s="343">
        <f t="shared" si="5"/>
        <v>9378.100507</v>
      </c>
      <c r="H32" s="325"/>
      <c r="I32" s="325"/>
      <c r="J32" s="325"/>
      <c r="K32" s="325"/>
      <c r="L32" s="325"/>
    </row>
    <row r="33">
      <c r="A33" s="332"/>
      <c r="B33" s="339">
        <f t="shared" si="1"/>
        <v>30</v>
      </c>
      <c r="C33" s="365">
        <f t="shared" si="2"/>
        <v>45187</v>
      </c>
      <c r="D33" s="341">
        <v>-298.96</v>
      </c>
      <c r="E33" s="342">
        <f t="shared" si="3"/>
        <v>-130.0682039</v>
      </c>
      <c r="F33" s="342">
        <f t="shared" si="4"/>
        <v>-168.8917961</v>
      </c>
      <c r="G33" s="343">
        <f t="shared" si="5"/>
        <v>9209.208711</v>
      </c>
      <c r="H33" s="325"/>
      <c r="I33" s="325"/>
      <c r="J33" s="325"/>
      <c r="K33" s="325"/>
      <c r="L33" s="325"/>
    </row>
    <row r="34">
      <c r="A34" s="332"/>
      <c r="B34" s="339">
        <f t="shared" si="1"/>
        <v>31</v>
      </c>
      <c r="C34" s="365">
        <f t="shared" si="2"/>
        <v>45217</v>
      </c>
      <c r="D34" s="341">
        <v>-298.96</v>
      </c>
      <c r="E34" s="342">
        <f t="shared" si="3"/>
        <v>-127.8255619</v>
      </c>
      <c r="F34" s="342">
        <f t="shared" si="4"/>
        <v>-171.1344381</v>
      </c>
      <c r="G34" s="343">
        <f t="shared" si="5"/>
        <v>9038.074273</v>
      </c>
      <c r="H34" s="325"/>
      <c r="I34" s="325"/>
      <c r="J34" s="325"/>
      <c r="K34" s="325"/>
      <c r="L34" s="325"/>
    </row>
    <row r="35">
      <c r="A35" s="332"/>
      <c r="B35" s="339">
        <f t="shared" si="1"/>
        <v>32</v>
      </c>
      <c r="C35" s="365">
        <f t="shared" si="2"/>
        <v>45248</v>
      </c>
      <c r="D35" s="341">
        <v>-298.96</v>
      </c>
      <c r="E35" s="342">
        <f t="shared" si="3"/>
        <v>-125.5522704</v>
      </c>
      <c r="F35" s="342">
        <f t="shared" si="4"/>
        <v>-173.4077296</v>
      </c>
      <c r="G35" s="343">
        <f t="shared" si="5"/>
        <v>8864.666543</v>
      </c>
      <c r="H35" s="325"/>
      <c r="I35" s="325"/>
      <c r="J35" s="325"/>
      <c r="K35" s="325"/>
      <c r="L35" s="325"/>
    </row>
    <row r="36">
      <c r="A36" s="332"/>
      <c r="B36" s="355">
        <f t="shared" si="1"/>
        <v>33</v>
      </c>
      <c r="C36" s="356">
        <f t="shared" si="2"/>
        <v>45278</v>
      </c>
      <c r="D36" s="357">
        <v>-298.96</v>
      </c>
      <c r="E36" s="358">
        <f t="shared" si="3"/>
        <v>-123.2479107</v>
      </c>
      <c r="F36" s="358">
        <f t="shared" si="4"/>
        <v>-175.7120893</v>
      </c>
      <c r="G36" s="370">
        <v>8906.17</v>
      </c>
      <c r="H36" s="325"/>
      <c r="I36" s="325"/>
      <c r="J36" s="325"/>
      <c r="K36" s="325"/>
      <c r="L36" s="325"/>
    </row>
    <row r="37">
      <c r="A37" s="332"/>
      <c r="B37" s="333">
        <f t="shared" si="1"/>
        <v>34</v>
      </c>
      <c r="C37" s="362">
        <f t="shared" si="2"/>
        <v>45309</v>
      </c>
      <c r="D37" s="335">
        <v>-298.96</v>
      </c>
      <c r="E37" s="363">
        <f t="shared" si="3"/>
        <v>-120.912058</v>
      </c>
      <c r="F37" s="363">
        <f t="shared" si="4"/>
        <v>-178.047942</v>
      </c>
      <c r="G37" s="336">
        <f t="shared" ref="G37:G75" si="6">F37+G36</f>
        <v>8728.122058</v>
      </c>
      <c r="H37" s="325"/>
      <c r="I37" s="325"/>
      <c r="J37" s="325"/>
      <c r="K37" s="325"/>
      <c r="L37" s="325"/>
    </row>
    <row r="38">
      <c r="A38" s="332"/>
      <c r="B38" s="339">
        <f t="shared" si="1"/>
        <v>35</v>
      </c>
      <c r="C38" s="340">
        <f t="shared" si="2"/>
        <v>45340</v>
      </c>
      <c r="D38" s="341">
        <v>-298.96</v>
      </c>
      <c r="E38" s="342">
        <f t="shared" si="3"/>
        <v>-118.544282</v>
      </c>
      <c r="F38" s="342">
        <f t="shared" si="4"/>
        <v>-180.415718</v>
      </c>
      <c r="G38" s="343">
        <f t="shared" si="6"/>
        <v>8547.70634</v>
      </c>
      <c r="H38" s="325"/>
      <c r="I38" s="325"/>
      <c r="J38" s="325"/>
      <c r="K38" s="325"/>
      <c r="L38" s="325"/>
    </row>
    <row r="39">
      <c r="A39" s="332"/>
      <c r="B39" s="339">
        <f t="shared" si="1"/>
        <v>36</v>
      </c>
      <c r="C39" s="340">
        <f t="shared" si="2"/>
        <v>45369</v>
      </c>
      <c r="D39" s="341">
        <v>-298.96</v>
      </c>
      <c r="E39" s="342">
        <f t="shared" si="3"/>
        <v>-116.1441464</v>
      </c>
      <c r="F39" s="342">
        <f t="shared" si="4"/>
        <v>-182.8158536</v>
      </c>
      <c r="G39" s="343">
        <f t="shared" si="6"/>
        <v>8364.890486</v>
      </c>
      <c r="H39" s="325"/>
      <c r="I39" s="325"/>
      <c r="J39" s="325"/>
      <c r="K39" s="325"/>
      <c r="L39" s="325"/>
    </row>
    <row r="40">
      <c r="A40" s="332"/>
      <c r="B40" s="339">
        <f t="shared" si="1"/>
        <v>37</v>
      </c>
      <c r="C40" s="340">
        <f t="shared" si="2"/>
        <v>45400</v>
      </c>
      <c r="D40" s="341">
        <v>-298.96</v>
      </c>
      <c r="E40" s="342">
        <f t="shared" si="3"/>
        <v>-113.7112089</v>
      </c>
      <c r="F40" s="342">
        <f t="shared" si="4"/>
        <v>-185.2487911</v>
      </c>
      <c r="G40" s="343">
        <f t="shared" si="6"/>
        <v>8179.641695</v>
      </c>
      <c r="H40" s="325"/>
      <c r="I40" s="325"/>
      <c r="J40" s="325"/>
      <c r="K40" s="325"/>
      <c r="L40" s="325"/>
    </row>
    <row r="41">
      <c r="A41" s="332"/>
      <c r="B41" s="339">
        <f t="shared" si="1"/>
        <v>38</v>
      </c>
      <c r="C41" s="340">
        <f t="shared" si="2"/>
        <v>45430</v>
      </c>
      <c r="D41" s="341">
        <v>-298.96</v>
      </c>
      <c r="E41" s="342">
        <f t="shared" si="3"/>
        <v>-111.2450213</v>
      </c>
      <c r="F41" s="342">
        <f t="shared" si="4"/>
        <v>-187.7149787</v>
      </c>
      <c r="G41" s="343">
        <f t="shared" si="6"/>
        <v>7991.926717</v>
      </c>
      <c r="H41" s="325"/>
      <c r="I41" s="325"/>
      <c r="J41" s="325"/>
      <c r="K41" s="325"/>
      <c r="L41" s="325"/>
    </row>
    <row r="42">
      <c r="A42" s="332"/>
      <c r="B42" s="339">
        <f t="shared" si="1"/>
        <v>39</v>
      </c>
      <c r="C42" s="340">
        <f t="shared" si="2"/>
        <v>45461</v>
      </c>
      <c r="D42" s="341">
        <v>-298.96</v>
      </c>
      <c r="E42" s="342">
        <f t="shared" si="3"/>
        <v>-108.7451291</v>
      </c>
      <c r="F42" s="342">
        <f t="shared" si="4"/>
        <v>-190.2148709</v>
      </c>
      <c r="G42" s="343">
        <f t="shared" si="6"/>
        <v>7801.711846</v>
      </c>
      <c r="H42" s="325"/>
      <c r="I42" s="325"/>
      <c r="J42" s="325"/>
      <c r="K42" s="325"/>
      <c r="L42" s="325"/>
    </row>
    <row r="43">
      <c r="A43" s="332"/>
      <c r="B43" s="339">
        <f t="shared" si="1"/>
        <v>40</v>
      </c>
      <c r="C43" s="340">
        <f t="shared" si="2"/>
        <v>45491</v>
      </c>
      <c r="D43" s="341">
        <v>-298.96</v>
      </c>
      <c r="E43" s="342">
        <f t="shared" si="3"/>
        <v>-106.2110718</v>
      </c>
      <c r="F43" s="342">
        <f t="shared" si="4"/>
        <v>-192.7489282</v>
      </c>
      <c r="G43" s="343">
        <f t="shared" si="6"/>
        <v>7608.962917</v>
      </c>
      <c r="H43" s="325"/>
      <c r="I43" s="325"/>
      <c r="J43" s="325"/>
      <c r="K43" s="325"/>
      <c r="L43" s="325"/>
    </row>
    <row r="44">
      <c r="A44" s="332"/>
      <c r="B44" s="339">
        <f t="shared" si="1"/>
        <v>41</v>
      </c>
      <c r="C44" s="340">
        <f t="shared" si="2"/>
        <v>45522</v>
      </c>
      <c r="D44" s="341">
        <v>-298.96</v>
      </c>
      <c r="E44" s="342">
        <f t="shared" si="3"/>
        <v>-103.6423823</v>
      </c>
      <c r="F44" s="342">
        <f t="shared" si="4"/>
        <v>-195.3176177</v>
      </c>
      <c r="G44" s="343">
        <f t="shared" si="6"/>
        <v>7413.6453</v>
      </c>
      <c r="H44" s="325"/>
      <c r="I44" s="325"/>
      <c r="J44" s="325"/>
      <c r="K44" s="325"/>
      <c r="L44" s="325"/>
    </row>
    <row r="45">
      <c r="A45" s="332"/>
      <c r="B45" s="339">
        <f t="shared" si="1"/>
        <v>42</v>
      </c>
      <c r="C45" s="340">
        <f t="shared" si="2"/>
        <v>45553</v>
      </c>
      <c r="D45" s="341">
        <v>-298.96</v>
      </c>
      <c r="E45" s="342">
        <f t="shared" si="3"/>
        <v>-101.0385874</v>
      </c>
      <c r="F45" s="342">
        <f t="shared" si="4"/>
        <v>-197.9214126</v>
      </c>
      <c r="G45" s="343">
        <f t="shared" si="6"/>
        <v>7215.723887</v>
      </c>
      <c r="H45" s="325"/>
      <c r="I45" s="325"/>
      <c r="J45" s="325"/>
      <c r="K45" s="325"/>
      <c r="L45" s="325"/>
    </row>
    <row r="46">
      <c r="A46" s="332"/>
      <c r="B46" s="339">
        <f t="shared" si="1"/>
        <v>43</v>
      </c>
      <c r="C46" s="340">
        <f t="shared" si="2"/>
        <v>45583</v>
      </c>
      <c r="D46" s="341">
        <v>-298.96</v>
      </c>
      <c r="E46" s="342">
        <f t="shared" si="3"/>
        <v>-98.39920728</v>
      </c>
      <c r="F46" s="342">
        <f t="shared" si="4"/>
        <v>-200.5607927</v>
      </c>
      <c r="G46" s="343">
        <f t="shared" si="6"/>
        <v>7015.163094</v>
      </c>
      <c r="H46" s="325"/>
      <c r="I46" s="325"/>
      <c r="J46" s="325"/>
      <c r="K46" s="325"/>
      <c r="L46" s="325"/>
    </row>
    <row r="47">
      <c r="A47" s="332"/>
      <c r="B47" s="339">
        <f t="shared" si="1"/>
        <v>44</v>
      </c>
      <c r="C47" s="340">
        <f t="shared" si="2"/>
        <v>45614</v>
      </c>
      <c r="D47" s="341">
        <v>-298.96</v>
      </c>
      <c r="E47" s="342">
        <f t="shared" si="3"/>
        <v>-95.72375565</v>
      </c>
      <c r="F47" s="342">
        <f t="shared" si="4"/>
        <v>-203.2362443</v>
      </c>
      <c r="G47" s="343">
        <f t="shared" si="6"/>
        <v>6811.92685</v>
      </c>
      <c r="H47" s="325"/>
      <c r="I47" s="325"/>
      <c r="J47" s="325"/>
      <c r="K47" s="325"/>
      <c r="L47" s="325"/>
    </row>
    <row r="48">
      <c r="A48" s="332"/>
      <c r="B48" s="355">
        <f t="shared" si="1"/>
        <v>45</v>
      </c>
      <c r="C48" s="356">
        <f t="shared" si="2"/>
        <v>45644</v>
      </c>
      <c r="D48" s="357">
        <v>-298.96</v>
      </c>
      <c r="E48" s="358">
        <f t="shared" si="3"/>
        <v>-93.01173952</v>
      </c>
      <c r="F48" s="358">
        <f t="shared" si="4"/>
        <v>-205.9482605</v>
      </c>
      <c r="G48" s="359">
        <f t="shared" si="6"/>
        <v>6605.97859</v>
      </c>
      <c r="H48" s="325"/>
      <c r="I48" s="325"/>
      <c r="J48" s="325"/>
      <c r="K48" s="325"/>
      <c r="L48" s="325"/>
    </row>
    <row r="49">
      <c r="A49" s="332"/>
      <c r="B49" s="333">
        <f t="shared" si="1"/>
        <v>46</v>
      </c>
      <c r="C49" s="362">
        <f t="shared" si="2"/>
        <v>45675</v>
      </c>
      <c r="D49" s="335">
        <v>-298.96</v>
      </c>
      <c r="E49" s="363">
        <f t="shared" si="3"/>
        <v>-90.26265916</v>
      </c>
      <c r="F49" s="363">
        <f t="shared" si="4"/>
        <v>-208.6973408</v>
      </c>
      <c r="G49" s="336">
        <f t="shared" si="6"/>
        <v>6397.281249</v>
      </c>
      <c r="H49" s="325"/>
      <c r="I49" s="325"/>
      <c r="J49" s="325"/>
      <c r="K49" s="325"/>
      <c r="L49" s="325"/>
    </row>
    <row r="50">
      <c r="A50" s="332"/>
      <c r="B50" s="339">
        <f t="shared" si="1"/>
        <v>47</v>
      </c>
      <c r="C50" s="340">
        <f t="shared" si="2"/>
        <v>45706</v>
      </c>
      <c r="D50" s="341">
        <v>-298.96</v>
      </c>
      <c r="E50" s="342">
        <f t="shared" si="3"/>
        <v>-87.47600804</v>
      </c>
      <c r="F50" s="342">
        <f t="shared" si="4"/>
        <v>-211.483992</v>
      </c>
      <c r="G50" s="343">
        <f t="shared" si="6"/>
        <v>6185.797257</v>
      </c>
      <c r="H50" s="325"/>
      <c r="I50" s="325"/>
      <c r="J50" s="325"/>
      <c r="K50" s="325"/>
      <c r="L50" s="325"/>
    </row>
    <row r="51">
      <c r="A51" s="332"/>
      <c r="B51" s="339">
        <f t="shared" si="1"/>
        <v>48</v>
      </c>
      <c r="C51" s="340">
        <f t="shared" si="2"/>
        <v>45734</v>
      </c>
      <c r="D51" s="341">
        <v>-298.96</v>
      </c>
      <c r="E51" s="342">
        <f t="shared" si="3"/>
        <v>-84.65127269</v>
      </c>
      <c r="F51" s="342">
        <f t="shared" si="4"/>
        <v>-214.3087273</v>
      </c>
      <c r="G51" s="343">
        <f t="shared" si="6"/>
        <v>5971.488529</v>
      </c>
      <c r="H51" s="325"/>
      <c r="I51" s="325"/>
      <c r="J51" s="325"/>
      <c r="K51" s="325"/>
      <c r="L51" s="325"/>
    </row>
    <row r="52">
      <c r="A52" s="332"/>
      <c r="B52" s="339">
        <f t="shared" si="1"/>
        <v>49</v>
      </c>
      <c r="C52" s="340">
        <f t="shared" si="2"/>
        <v>45765</v>
      </c>
      <c r="D52" s="341">
        <v>-298.96</v>
      </c>
      <c r="E52" s="342">
        <f t="shared" si="3"/>
        <v>-81.78793262</v>
      </c>
      <c r="F52" s="342">
        <f t="shared" si="4"/>
        <v>-217.1720674</v>
      </c>
      <c r="G52" s="343">
        <f t="shared" si="6"/>
        <v>5754.316462</v>
      </c>
      <c r="H52" s="325"/>
      <c r="I52" s="325"/>
      <c r="J52" s="325"/>
      <c r="K52" s="325"/>
      <c r="L52" s="325"/>
    </row>
    <row r="53">
      <c r="A53" s="332"/>
      <c r="B53" s="339">
        <f t="shared" si="1"/>
        <v>50</v>
      </c>
      <c r="C53" s="340">
        <f t="shared" si="2"/>
        <v>45795</v>
      </c>
      <c r="D53" s="341">
        <v>-298.96</v>
      </c>
      <c r="E53" s="342">
        <f t="shared" si="3"/>
        <v>-78.88546024</v>
      </c>
      <c r="F53" s="342">
        <f t="shared" si="4"/>
        <v>-220.0745398</v>
      </c>
      <c r="G53" s="343">
        <f t="shared" si="6"/>
        <v>5534.241922</v>
      </c>
      <c r="H53" s="325"/>
      <c r="I53" s="325"/>
      <c r="J53" s="325"/>
      <c r="K53" s="325"/>
      <c r="L53" s="325"/>
    </row>
    <row r="54">
      <c r="A54" s="332"/>
      <c r="B54" s="339">
        <f t="shared" si="1"/>
        <v>51</v>
      </c>
      <c r="C54" s="340">
        <f t="shared" si="2"/>
        <v>45826</v>
      </c>
      <c r="D54" s="341">
        <v>-298.96</v>
      </c>
      <c r="E54" s="342">
        <f t="shared" si="3"/>
        <v>-75.94332074</v>
      </c>
      <c r="F54" s="342">
        <f t="shared" si="4"/>
        <v>-223.0166793</v>
      </c>
      <c r="G54" s="343">
        <f t="shared" si="6"/>
        <v>5311.225243</v>
      </c>
      <c r="H54" s="325"/>
      <c r="I54" s="325"/>
      <c r="J54" s="325"/>
      <c r="K54" s="325"/>
      <c r="L54" s="325"/>
    </row>
    <row r="55">
      <c r="A55" s="332"/>
      <c r="B55" s="339">
        <f t="shared" si="1"/>
        <v>52</v>
      </c>
      <c r="C55" s="340">
        <f t="shared" si="2"/>
        <v>45856</v>
      </c>
      <c r="D55" s="341">
        <v>-298.96</v>
      </c>
      <c r="E55" s="342">
        <f t="shared" si="3"/>
        <v>-72.96097199</v>
      </c>
      <c r="F55" s="342">
        <f t="shared" si="4"/>
        <v>-225.999028</v>
      </c>
      <c r="G55" s="343">
        <f t="shared" si="6"/>
        <v>5085.226215</v>
      </c>
      <c r="H55" s="325"/>
      <c r="I55" s="325"/>
      <c r="J55" s="325"/>
      <c r="K55" s="325"/>
      <c r="L55" s="325"/>
    </row>
    <row r="56">
      <c r="A56" s="332"/>
      <c r="B56" s="339">
        <f t="shared" si="1"/>
        <v>53</v>
      </c>
      <c r="C56" s="340">
        <f t="shared" si="2"/>
        <v>45887</v>
      </c>
      <c r="D56" s="341">
        <v>-298.96</v>
      </c>
      <c r="E56" s="342">
        <f t="shared" si="3"/>
        <v>-69.93786448</v>
      </c>
      <c r="F56" s="342">
        <f t="shared" si="4"/>
        <v>-229.0221355</v>
      </c>
      <c r="G56" s="343">
        <f t="shared" si="6"/>
        <v>4856.20408</v>
      </c>
      <c r="H56" s="325"/>
      <c r="I56" s="325"/>
      <c r="J56" s="325"/>
      <c r="K56" s="325"/>
      <c r="L56" s="325"/>
    </row>
    <row r="57">
      <c r="A57" s="332"/>
      <c r="B57" s="339">
        <f t="shared" si="1"/>
        <v>54</v>
      </c>
      <c r="C57" s="340">
        <f t="shared" si="2"/>
        <v>45918</v>
      </c>
      <c r="D57" s="341">
        <v>-298.96</v>
      </c>
      <c r="E57" s="342">
        <f t="shared" si="3"/>
        <v>-66.87344117</v>
      </c>
      <c r="F57" s="342">
        <f t="shared" si="4"/>
        <v>-232.0865588</v>
      </c>
      <c r="G57" s="343">
        <f t="shared" si="6"/>
        <v>4624.117521</v>
      </c>
      <c r="H57" s="325"/>
      <c r="I57" s="325"/>
      <c r="J57" s="325"/>
      <c r="K57" s="325"/>
      <c r="L57" s="325"/>
    </row>
    <row r="58">
      <c r="A58" s="332"/>
      <c r="B58" s="339">
        <f t="shared" si="1"/>
        <v>55</v>
      </c>
      <c r="C58" s="340">
        <f t="shared" si="2"/>
        <v>45948</v>
      </c>
      <c r="D58" s="341">
        <v>-298.96</v>
      </c>
      <c r="E58" s="342">
        <f t="shared" si="3"/>
        <v>-63.7671374</v>
      </c>
      <c r="F58" s="342">
        <f t="shared" si="4"/>
        <v>-235.1928626</v>
      </c>
      <c r="G58" s="343">
        <f t="shared" si="6"/>
        <v>4388.924658</v>
      </c>
      <c r="H58" s="325"/>
      <c r="I58" s="325"/>
      <c r="J58" s="325"/>
      <c r="K58" s="325"/>
      <c r="L58" s="325"/>
    </row>
    <row r="59">
      <c r="A59" s="332"/>
      <c r="B59" s="339">
        <f t="shared" si="1"/>
        <v>56</v>
      </c>
      <c r="C59" s="340">
        <f t="shared" si="2"/>
        <v>45979</v>
      </c>
      <c r="D59" s="341">
        <v>-298.96</v>
      </c>
      <c r="E59" s="342">
        <f t="shared" si="3"/>
        <v>-60.61838082</v>
      </c>
      <c r="F59" s="342">
        <f t="shared" si="4"/>
        <v>-238.3416192</v>
      </c>
      <c r="G59" s="343">
        <f t="shared" si="6"/>
        <v>4150.583039</v>
      </c>
      <c r="H59" s="325"/>
      <c r="I59" s="325"/>
      <c r="J59" s="325"/>
      <c r="K59" s="325"/>
      <c r="L59" s="325"/>
    </row>
    <row r="60">
      <c r="A60" s="332"/>
      <c r="B60" s="355">
        <f t="shared" si="1"/>
        <v>57</v>
      </c>
      <c r="C60" s="356">
        <f t="shared" si="2"/>
        <v>46009</v>
      </c>
      <c r="D60" s="357">
        <v>-298.96</v>
      </c>
      <c r="E60" s="358">
        <f t="shared" si="3"/>
        <v>-57.42659123</v>
      </c>
      <c r="F60" s="358">
        <f t="shared" si="4"/>
        <v>-241.5334088</v>
      </c>
      <c r="G60" s="359">
        <f t="shared" si="6"/>
        <v>3909.04963</v>
      </c>
      <c r="H60" s="325"/>
      <c r="I60" s="325"/>
      <c r="J60" s="325"/>
      <c r="K60" s="325"/>
      <c r="L60" s="325"/>
    </row>
    <row r="61">
      <c r="A61" s="332"/>
      <c r="B61" s="333">
        <f t="shared" si="1"/>
        <v>58</v>
      </c>
      <c r="C61" s="362">
        <f t="shared" si="2"/>
        <v>46040</v>
      </c>
      <c r="D61" s="335">
        <v>-298.96</v>
      </c>
      <c r="E61" s="363">
        <f t="shared" si="3"/>
        <v>-54.19118051</v>
      </c>
      <c r="F61" s="363">
        <f t="shared" si="4"/>
        <v>-244.7688195</v>
      </c>
      <c r="G61" s="336">
        <f t="shared" si="6"/>
        <v>3664.280811</v>
      </c>
      <c r="H61" s="325"/>
      <c r="I61" s="325"/>
      <c r="J61" s="325"/>
      <c r="K61" s="325"/>
      <c r="L61" s="325"/>
    </row>
    <row r="62">
      <c r="A62" s="332"/>
      <c r="B62" s="339">
        <f t="shared" si="1"/>
        <v>59</v>
      </c>
      <c r="C62" s="340">
        <f t="shared" si="2"/>
        <v>46071</v>
      </c>
      <c r="D62" s="341">
        <v>-298.96</v>
      </c>
      <c r="E62" s="342">
        <f t="shared" si="3"/>
        <v>-50.91155252</v>
      </c>
      <c r="F62" s="342">
        <f t="shared" si="4"/>
        <v>-248.0484475</v>
      </c>
      <c r="G62" s="343">
        <f t="shared" si="6"/>
        <v>3416.232363</v>
      </c>
      <c r="H62" s="325"/>
      <c r="I62" s="325"/>
      <c r="J62" s="325"/>
      <c r="K62" s="325"/>
      <c r="L62" s="325"/>
    </row>
    <row r="63">
      <c r="A63" s="332"/>
      <c r="B63" s="339">
        <f t="shared" si="1"/>
        <v>60</v>
      </c>
      <c r="C63" s="340">
        <f t="shared" si="2"/>
        <v>46099</v>
      </c>
      <c r="D63" s="341">
        <v>-298.96</v>
      </c>
      <c r="E63" s="342">
        <f t="shared" si="3"/>
        <v>-47.58710294</v>
      </c>
      <c r="F63" s="342">
        <f t="shared" si="4"/>
        <v>-251.3728971</v>
      </c>
      <c r="G63" s="343">
        <f t="shared" si="6"/>
        <v>3164.859466</v>
      </c>
      <c r="H63" s="325"/>
      <c r="I63" s="325"/>
      <c r="J63" s="325"/>
      <c r="K63" s="325"/>
      <c r="L63" s="325"/>
    </row>
    <row r="64">
      <c r="A64" s="332"/>
      <c r="B64" s="339">
        <f t="shared" si="1"/>
        <v>61</v>
      </c>
      <c r="C64" s="340">
        <f t="shared" si="2"/>
        <v>46130</v>
      </c>
      <c r="D64" s="341">
        <v>-298.96</v>
      </c>
      <c r="E64" s="342">
        <f t="shared" si="3"/>
        <v>-44.21721922</v>
      </c>
      <c r="F64" s="342">
        <f t="shared" si="4"/>
        <v>-254.7427808</v>
      </c>
      <c r="G64" s="343">
        <f t="shared" si="6"/>
        <v>2910.116685</v>
      </c>
      <c r="H64" s="325"/>
      <c r="I64" s="325"/>
      <c r="J64" s="325"/>
      <c r="K64" s="325"/>
      <c r="L64" s="325"/>
    </row>
    <row r="65">
      <c r="A65" s="332"/>
      <c r="B65" s="339">
        <f t="shared" si="1"/>
        <v>62</v>
      </c>
      <c r="C65" s="340">
        <f t="shared" si="2"/>
        <v>46160</v>
      </c>
      <c r="D65" s="341">
        <v>-298.96</v>
      </c>
      <c r="E65" s="342">
        <f t="shared" si="3"/>
        <v>-40.80128042</v>
      </c>
      <c r="F65" s="342">
        <f t="shared" si="4"/>
        <v>-258.1587196</v>
      </c>
      <c r="G65" s="343">
        <f t="shared" si="6"/>
        <v>2651.957966</v>
      </c>
      <c r="H65" s="325"/>
      <c r="I65" s="325"/>
      <c r="J65" s="325"/>
      <c r="K65" s="325"/>
      <c r="L65" s="325"/>
    </row>
    <row r="66">
      <c r="A66" s="332"/>
      <c r="B66" s="339">
        <f t="shared" si="1"/>
        <v>63</v>
      </c>
      <c r="C66" s="340">
        <f t="shared" si="2"/>
        <v>46191</v>
      </c>
      <c r="D66" s="341">
        <v>-298.96</v>
      </c>
      <c r="E66" s="342">
        <f t="shared" si="3"/>
        <v>-37.33865713</v>
      </c>
      <c r="F66" s="342">
        <f t="shared" si="4"/>
        <v>-261.6213429</v>
      </c>
      <c r="G66" s="343">
        <f t="shared" si="6"/>
        <v>2390.336623</v>
      </c>
      <c r="H66" s="325"/>
      <c r="I66" s="325"/>
      <c r="J66" s="325"/>
      <c r="K66" s="325"/>
      <c r="L66" s="325"/>
    </row>
    <row r="67">
      <c r="A67" s="332"/>
      <c r="B67" s="339">
        <f t="shared" si="1"/>
        <v>64</v>
      </c>
      <c r="C67" s="340">
        <f t="shared" si="2"/>
        <v>46221</v>
      </c>
      <c r="D67" s="341">
        <v>-298.96</v>
      </c>
      <c r="E67" s="342">
        <f t="shared" si="3"/>
        <v>-33.82871131</v>
      </c>
      <c r="F67" s="342">
        <f t="shared" si="4"/>
        <v>-265.1312887</v>
      </c>
      <c r="G67" s="343">
        <f t="shared" si="6"/>
        <v>2125.205334</v>
      </c>
      <c r="H67" s="325"/>
      <c r="I67" s="325"/>
      <c r="J67" s="325"/>
      <c r="K67" s="325"/>
      <c r="L67" s="325"/>
    </row>
    <row r="68">
      <c r="A68" s="332"/>
      <c r="B68" s="339">
        <f t="shared" si="1"/>
        <v>65</v>
      </c>
      <c r="C68" s="340">
        <f t="shared" si="2"/>
        <v>46252</v>
      </c>
      <c r="D68" s="341">
        <v>-298.96</v>
      </c>
      <c r="E68" s="342">
        <f t="shared" si="3"/>
        <v>-30.27079624</v>
      </c>
      <c r="F68" s="342">
        <f t="shared" si="4"/>
        <v>-268.6892038</v>
      </c>
      <c r="G68" s="343">
        <f t="shared" si="6"/>
        <v>1856.51613</v>
      </c>
      <c r="H68" s="325"/>
      <c r="I68" s="325"/>
      <c r="J68" s="325"/>
      <c r="K68" s="325"/>
      <c r="L68" s="325"/>
    </row>
    <row r="69">
      <c r="A69" s="332"/>
      <c r="B69" s="339">
        <f t="shared" si="1"/>
        <v>66</v>
      </c>
      <c r="C69" s="340">
        <f t="shared" si="2"/>
        <v>46283</v>
      </c>
      <c r="D69" s="341">
        <v>-298.96</v>
      </c>
      <c r="E69" s="342">
        <f t="shared" si="3"/>
        <v>-26.66425633</v>
      </c>
      <c r="F69" s="342">
        <f t="shared" si="4"/>
        <v>-272.2957437</v>
      </c>
      <c r="G69" s="343">
        <f t="shared" si="6"/>
        <v>1584.220387</v>
      </c>
      <c r="H69" s="325"/>
      <c r="I69" s="325"/>
      <c r="J69" s="325"/>
      <c r="K69" s="325"/>
      <c r="L69" s="325"/>
    </row>
    <row r="70">
      <c r="A70" s="332"/>
      <c r="B70" s="339">
        <f t="shared" si="1"/>
        <v>67</v>
      </c>
      <c r="C70" s="340">
        <f t="shared" si="2"/>
        <v>46313</v>
      </c>
      <c r="D70" s="341">
        <v>-298.96</v>
      </c>
      <c r="E70" s="342">
        <f t="shared" si="3"/>
        <v>-23.00842703</v>
      </c>
      <c r="F70" s="342">
        <f t="shared" si="4"/>
        <v>-275.951573</v>
      </c>
      <c r="G70" s="343">
        <f t="shared" si="6"/>
        <v>1308.268814</v>
      </c>
      <c r="H70" s="325"/>
      <c r="I70" s="325"/>
      <c r="J70" s="325"/>
      <c r="K70" s="325"/>
      <c r="L70" s="325"/>
    </row>
    <row r="71">
      <c r="A71" s="332"/>
      <c r="B71" s="339">
        <f t="shared" si="1"/>
        <v>68</v>
      </c>
      <c r="C71" s="340">
        <f t="shared" si="2"/>
        <v>46344</v>
      </c>
      <c r="D71" s="341">
        <v>-298.96</v>
      </c>
      <c r="E71" s="342">
        <f t="shared" si="3"/>
        <v>-19.30263474</v>
      </c>
      <c r="F71" s="342">
        <f t="shared" si="4"/>
        <v>-279.6573653</v>
      </c>
      <c r="G71" s="343">
        <f t="shared" si="6"/>
        <v>1028.611449</v>
      </c>
      <c r="H71" s="325"/>
      <c r="I71" s="325"/>
      <c r="J71" s="325"/>
      <c r="K71" s="325"/>
      <c r="L71" s="325"/>
    </row>
    <row r="72">
      <c r="A72" s="332"/>
      <c r="B72" s="355">
        <f t="shared" si="1"/>
        <v>69</v>
      </c>
      <c r="C72" s="356">
        <f t="shared" si="2"/>
        <v>46374</v>
      </c>
      <c r="D72" s="357">
        <v>-298.96</v>
      </c>
      <c r="E72" s="358">
        <f t="shared" si="3"/>
        <v>-15.54619662</v>
      </c>
      <c r="F72" s="358">
        <f t="shared" si="4"/>
        <v>-283.4138034</v>
      </c>
      <c r="G72" s="359">
        <f t="shared" si="6"/>
        <v>745.1976452</v>
      </c>
      <c r="H72" s="325"/>
      <c r="I72" s="325"/>
      <c r="J72" s="325"/>
      <c r="K72" s="325"/>
      <c r="L72" s="325"/>
    </row>
    <row r="73">
      <c r="A73" s="332"/>
      <c r="B73" s="333">
        <f t="shared" si="1"/>
        <v>70</v>
      </c>
      <c r="C73" s="362">
        <f t="shared" si="2"/>
        <v>46405</v>
      </c>
      <c r="D73" s="335">
        <v>-298.96</v>
      </c>
      <c r="E73" s="363">
        <f t="shared" si="3"/>
        <v>-11.73842052</v>
      </c>
      <c r="F73" s="363">
        <f t="shared" si="4"/>
        <v>-287.2215795</v>
      </c>
      <c r="G73" s="336">
        <f t="shared" si="6"/>
        <v>457.9760657</v>
      </c>
      <c r="H73" s="325"/>
      <c r="I73" s="325"/>
      <c r="J73" s="325"/>
      <c r="K73" s="325"/>
      <c r="L73" s="325"/>
    </row>
    <row r="74">
      <c r="A74" s="332"/>
      <c r="B74" s="339">
        <f t="shared" si="1"/>
        <v>71</v>
      </c>
      <c r="C74" s="340">
        <f t="shared" si="2"/>
        <v>46436</v>
      </c>
      <c r="D74" s="341">
        <v>-298.96</v>
      </c>
      <c r="E74" s="342">
        <f t="shared" si="3"/>
        <v>-7.878604801</v>
      </c>
      <c r="F74" s="342">
        <f t="shared" si="4"/>
        <v>-291.0813952</v>
      </c>
      <c r="G74" s="343">
        <f t="shared" si="6"/>
        <v>166.8946705</v>
      </c>
      <c r="H74" s="325"/>
      <c r="I74" s="325"/>
      <c r="J74" s="325"/>
      <c r="K74" s="325"/>
      <c r="L74" s="325"/>
    </row>
    <row r="75">
      <c r="A75" s="332"/>
      <c r="B75" s="371">
        <f t="shared" si="1"/>
        <v>72</v>
      </c>
      <c r="C75" s="372">
        <f t="shared" si="2"/>
        <v>46464</v>
      </c>
      <c r="D75" s="373">
        <v>-298.96</v>
      </c>
      <c r="E75" s="374">
        <f t="shared" si="3"/>
        <v>-3.966038272</v>
      </c>
      <c r="F75" s="374">
        <f t="shared" si="4"/>
        <v>-294.9939617</v>
      </c>
      <c r="G75" s="375">
        <f t="shared" si="6"/>
        <v>-128.0992912</v>
      </c>
      <c r="H75" s="325"/>
      <c r="I75" s="325"/>
      <c r="J75" s="325"/>
      <c r="K75" s="325"/>
      <c r="L75" s="325"/>
    </row>
    <row r="76">
      <c r="A76" s="24"/>
      <c r="B76" s="24"/>
      <c r="C76" s="25"/>
      <c r="D76" s="25"/>
      <c r="E76" s="25"/>
      <c r="F76" s="25"/>
      <c r="G76" s="24"/>
      <c r="H76" s="325"/>
      <c r="I76" s="325"/>
      <c r="J76" s="325"/>
      <c r="K76" s="325"/>
      <c r="L76" s="325"/>
    </row>
  </sheetData>
  <mergeCells count="10">
    <mergeCell ref="J10:K10"/>
    <mergeCell ref="J11:K11"/>
    <mergeCell ref="J12:K12"/>
    <mergeCell ref="J2:K2"/>
    <mergeCell ref="J3:K3"/>
    <mergeCell ref="J4:K4"/>
    <mergeCell ref="J5:K5"/>
    <mergeCell ref="I6:K6"/>
    <mergeCell ref="I7:K7"/>
    <mergeCell ref="J9:K9"/>
  </mergeCells>
  <conditionalFormatting sqref="C3:C75">
    <cfRule type="expression" dxfId="11" priority="1">
      <formula>C3:C76&lt;Today()</formula>
    </cfRule>
  </conditionalFormatting>
  <conditionalFormatting sqref="D3:D75">
    <cfRule type="expression" dxfId="11" priority="2">
      <formula>C3:C76&lt;Today()</formula>
    </cfRule>
  </conditionalFormatting>
  <conditionalFormatting sqref="E3:E75">
    <cfRule type="expression" dxfId="11" priority="3">
      <formula>C3:C76&lt;Today()</formula>
    </cfRule>
  </conditionalFormatting>
  <conditionalFormatting sqref="F3:F75">
    <cfRule type="expression" dxfId="11" priority="4">
      <formula>C3:C76&lt;Today()</formula>
    </cfRule>
  </conditionalFormatting>
  <conditionalFormatting sqref="G3:G75">
    <cfRule type="expression" dxfId="11" priority="5">
      <formula>C3:C76&lt;Today()</formula>
    </cfRule>
  </conditionalFormatting>
  <conditionalFormatting sqref="B3:B75">
    <cfRule type="expression" dxfId="11" priority="6">
      <formula>C3:C76&lt;Today()</formula>
    </cfRule>
  </conditionalFormatting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25.0"/>
    <col customWidth="1" min="2" max="2" width="26.0"/>
    <col customWidth="1" min="3" max="3" width="3.86"/>
    <col customWidth="1" min="4" max="4" width="15.86"/>
    <col customWidth="1" min="5" max="5" width="16.86"/>
    <col customWidth="1" min="6" max="6" width="3.86"/>
  </cols>
  <sheetData>
    <row r="1" ht="22.5" customHeight="1">
      <c r="A1" s="376" t="s">
        <v>287</v>
      </c>
      <c r="B1" s="376" t="s">
        <v>288</v>
      </c>
      <c r="C1" s="377"/>
      <c r="D1" s="377"/>
      <c r="E1" s="377"/>
      <c r="F1" s="377"/>
    </row>
    <row r="2" ht="22.5" customHeight="1">
      <c r="A2" s="378" t="s">
        <v>110</v>
      </c>
      <c r="B2" s="378" t="s">
        <v>110</v>
      </c>
      <c r="C2" s="377"/>
      <c r="D2" s="379" t="s">
        <v>289</v>
      </c>
      <c r="E2" s="380" t="s">
        <v>290</v>
      </c>
      <c r="F2" s="381"/>
    </row>
    <row r="3" ht="22.5" customHeight="1">
      <c r="A3" s="378" t="s">
        <v>144</v>
      </c>
      <c r="B3" s="378" t="s">
        <v>291</v>
      </c>
      <c r="C3" s="377"/>
      <c r="D3" s="382" t="str">
        <f>TEXT(TIME(VALUE(TEXT(NOW(), "H")), VALUE(TEXT(NOW(), "MM")+25), VALUE(TEXT(NOW(), "SS"))), "H:MM AM/PM")</f>
        <v>5:28 PM</v>
      </c>
      <c r="E3" s="383" t="str">
        <f>TEXT(TODAY(), "MM/DD/YYYY")</f>
        <v>03/12/2026</v>
      </c>
      <c r="F3" s="384"/>
    </row>
    <row r="4" ht="22.5" customHeight="1">
      <c r="A4" s="378" t="s">
        <v>145</v>
      </c>
      <c r="B4" s="378" t="s">
        <v>292</v>
      </c>
      <c r="C4" s="377"/>
      <c r="D4" s="377"/>
      <c r="E4" s="377"/>
      <c r="F4" s="385"/>
    </row>
    <row r="5" ht="22.5" customHeight="1">
      <c r="A5" s="378" t="s">
        <v>146</v>
      </c>
      <c r="B5" s="378" t="s">
        <v>113</v>
      </c>
      <c r="C5" s="377"/>
      <c r="D5" s="386"/>
      <c r="E5" s="385"/>
      <c r="F5" s="385"/>
    </row>
    <row r="6" ht="22.5" customHeight="1">
      <c r="A6" s="378" t="s">
        <v>132</v>
      </c>
      <c r="B6" s="378" t="s">
        <v>293</v>
      </c>
      <c r="C6" s="377"/>
      <c r="D6" s="385"/>
      <c r="E6" s="385"/>
      <c r="F6" s="385"/>
    </row>
    <row r="7" ht="22.5" customHeight="1">
      <c r="A7" s="378" t="s">
        <v>147</v>
      </c>
      <c r="B7" s="378" t="s">
        <v>146</v>
      </c>
      <c r="C7" s="377"/>
      <c r="D7" s="385"/>
      <c r="E7" s="385"/>
      <c r="F7" s="385"/>
    </row>
    <row r="8" ht="22.5" customHeight="1">
      <c r="A8" s="378" t="s">
        <v>21</v>
      </c>
      <c r="B8" s="378" t="s">
        <v>294</v>
      </c>
      <c r="C8" s="377"/>
      <c r="D8" s="385"/>
      <c r="E8" s="385"/>
      <c r="F8" s="385"/>
    </row>
    <row r="9" ht="22.5" customHeight="1">
      <c r="A9" s="378" t="s">
        <v>61</v>
      </c>
      <c r="B9" s="378" t="s">
        <v>21</v>
      </c>
      <c r="C9" s="377"/>
      <c r="D9" s="385"/>
      <c r="E9" s="385"/>
      <c r="F9" s="385"/>
    </row>
    <row r="10" ht="22.5" customHeight="1">
      <c r="A10" s="378" t="s">
        <v>149</v>
      </c>
      <c r="B10" s="378" t="s">
        <v>295</v>
      </c>
      <c r="C10" s="377"/>
      <c r="D10" s="385"/>
      <c r="E10" s="385"/>
      <c r="F10" s="385"/>
    </row>
    <row r="11" ht="22.5" customHeight="1">
      <c r="A11" s="378" t="s">
        <v>150</v>
      </c>
      <c r="B11" s="378" t="s">
        <v>147</v>
      </c>
      <c r="C11" s="377"/>
      <c r="D11" s="377"/>
      <c r="E11" s="377"/>
      <c r="F11" s="377"/>
    </row>
    <row r="12" ht="22.5" customHeight="1">
      <c r="A12" s="378" t="s">
        <v>11</v>
      </c>
      <c r="B12" s="378" t="s">
        <v>122</v>
      </c>
      <c r="C12" s="377"/>
      <c r="D12" s="377"/>
      <c r="E12" s="377"/>
      <c r="F12" s="377"/>
    </row>
    <row r="13" ht="22.5" customHeight="1">
      <c r="A13" s="378" t="s">
        <v>148</v>
      </c>
      <c r="B13" s="378" t="s">
        <v>144</v>
      </c>
      <c r="C13" s="377"/>
      <c r="D13" s="377"/>
      <c r="E13" s="377"/>
      <c r="F13" s="377"/>
    </row>
    <row r="14" ht="22.5" customHeight="1">
      <c r="A14" s="378" t="s">
        <v>52</v>
      </c>
      <c r="B14" s="378" t="s">
        <v>132</v>
      </c>
      <c r="C14" s="377"/>
      <c r="D14" s="377"/>
      <c r="E14" s="377"/>
      <c r="F14" s="377"/>
    </row>
    <row r="15" ht="22.5" customHeight="1">
      <c r="A15" s="377"/>
      <c r="B15" s="378" t="s">
        <v>296</v>
      </c>
      <c r="C15" s="377"/>
      <c r="D15" s="377"/>
      <c r="E15" s="377"/>
      <c r="F15" s="377"/>
    </row>
    <row r="16" ht="22.5" customHeight="1">
      <c r="A16" s="377"/>
      <c r="B16" s="378" t="s">
        <v>297</v>
      </c>
      <c r="C16" s="377"/>
      <c r="D16" s="377"/>
      <c r="E16" s="377"/>
      <c r="F16" s="377"/>
    </row>
    <row r="17">
      <c r="A17" s="377"/>
      <c r="B17" s="377"/>
      <c r="C17" s="377"/>
      <c r="D17" s="377"/>
      <c r="E17" s="377"/>
      <c r="F17" s="377"/>
    </row>
  </sheetData>
  <drawing r:id="rId1"/>
  <tableParts count="2">
    <tablePart r:id="rId4"/>
    <tablePart r:id="rId5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4.43" defaultRowHeight="15.0"/>
  <cols>
    <col customWidth="1" min="1" max="1" width="6.57"/>
    <col customWidth="1" min="2" max="2" width="11.71"/>
    <col customWidth="1" min="4" max="4" width="10.43"/>
    <col customWidth="1" min="5" max="5" width="13.14"/>
    <col customWidth="1" min="6" max="6" width="2.43"/>
    <col customWidth="1" min="7" max="7" width="6.57"/>
    <col customWidth="1" min="8" max="8" width="11.29"/>
    <col customWidth="1" min="10" max="10" width="10.43"/>
    <col customWidth="1" min="11" max="11" width="13.14"/>
    <col customWidth="1" min="12" max="12" width="3.0"/>
    <col customWidth="1" min="13" max="13" width="6.57"/>
    <col customWidth="1" min="14" max="14" width="13.14"/>
    <col customWidth="1" min="15" max="15" width="15.86"/>
    <col customWidth="1" min="16" max="16" width="14.71"/>
    <col customWidth="1" min="17" max="17" width="12.43"/>
    <col customWidth="1" min="18" max="18" width="3.29"/>
  </cols>
  <sheetData>
    <row r="1">
      <c r="A1" s="387" t="s">
        <v>298</v>
      </c>
      <c r="L1" s="387"/>
      <c r="M1" s="387"/>
      <c r="N1" s="387"/>
      <c r="O1" s="387"/>
      <c r="P1" s="387"/>
      <c r="Q1" s="387"/>
      <c r="R1" s="387"/>
    </row>
    <row r="2">
      <c r="A2" s="107"/>
      <c r="B2" s="388" t="s">
        <v>56</v>
      </c>
      <c r="C2" s="388" t="s">
        <v>55</v>
      </c>
      <c r="D2" s="389" t="s">
        <v>49</v>
      </c>
      <c r="E2" s="389" t="s">
        <v>70</v>
      </c>
      <c r="F2" s="390"/>
      <c r="G2" s="390"/>
      <c r="H2" s="391" t="s">
        <v>56</v>
      </c>
      <c r="I2" s="391" t="s">
        <v>55</v>
      </c>
      <c r="J2" s="392" t="s">
        <v>49</v>
      </c>
      <c r="K2" s="392" t="s">
        <v>70</v>
      </c>
      <c r="N2" s="393" t="s">
        <v>299</v>
      </c>
      <c r="O2" s="394" t="s">
        <v>300</v>
      </c>
      <c r="P2" s="393" t="s">
        <v>301</v>
      </c>
      <c r="Q2" s="393" t="s">
        <v>302</v>
      </c>
      <c r="R2" s="395"/>
    </row>
    <row r="3">
      <c r="A3" s="396">
        <v>44951.0</v>
      </c>
      <c r="B3" s="397" t="s">
        <v>303</v>
      </c>
      <c r="C3" s="398">
        <v>44960.0</v>
      </c>
      <c r="D3" s="399">
        <v>47.35</v>
      </c>
      <c r="E3" s="400">
        <f t="shared" ref="E3:E7" si="1">P3-D3</f>
        <v>1088.99</v>
      </c>
      <c r="F3" s="390"/>
      <c r="G3" s="401">
        <v>45041.0</v>
      </c>
      <c r="H3" s="402" t="s">
        <v>304</v>
      </c>
      <c r="I3" s="403">
        <f t="shared" ref="I3:I7" si="2">C28+14</f>
        <v>45037</v>
      </c>
      <c r="J3" s="404">
        <v>47.35</v>
      </c>
      <c r="K3" s="405">
        <f t="shared" ref="K3:K7" si="3">E28-J3</f>
        <v>946.94</v>
      </c>
      <c r="N3" s="406" t="s">
        <v>303</v>
      </c>
      <c r="O3" s="407" t="s">
        <v>305</v>
      </c>
      <c r="P3" s="408">
        <v>1136.34</v>
      </c>
      <c r="Q3" s="409">
        <f>P3/P8</f>
        <v>0.3498777642</v>
      </c>
    </row>
    <row r="4">
      <c r="B4" s="410" t="s">
        <v>306</v>
      </c>
      <c r="C4" s="411">
        <v>44960.0</v>
      </c>
      <c r="D4" s="412">
        <v>47.06</v>
      </c>
      <c r="E4" s="413">
        <f t="shared" si="1"/>
        <v>1082.28</v>
      </c>
      <c r="F4" s="390"/>
      <c r="H4" s="414" t="s">
        <v>307</v>
      </c>
      <c r="I4" s="415">
        <f t="shared" si="2"/>
        <v>45037</v>
      </c>
      <c r="J4" s="416">
        <v>47.06</v>
      </c>
      <c r="K4" s="417">
        <f t="shared" si="3"/>
        <v>941.1</v>
      </c>
      <c r="N4" s="418" t="s">
        <v>306</v>
      </c>
      <c r="O4" s="407" t="s">
        <v>308</v>
      </c>
      <c r="P4" s="419">
        <v>1129.34</v>
      </c>
      <c r="Q4" s="420">
        <f>P4/P8</f>
        <v>0.3477224723</v>
      </c>
    </row>
    <row r="5">
      <c r="B5" s="421" t="s">
        <v>309</v>
      </c>
      <c r="C5" s="422">
        <v>44960.0</v>
      </c>
      <c r="D5" s="423">
        <v>23.61</v>
      </c>
      <c r="E5" s="424">
        <f t="shared" si="1"/>
        <v>543.04</v>
      </c>
      <c r="F5" s="390"/>
      <c r="H5" s="414" t="s">
        <v>310</v>
      </c>
      <c r="I5" s="415">
        <f t="shared" si="2"/>
        <v>45037</v>
      </c>
      <c r="J5" s="416">
        <v>23.61</v>
      </c>
      <c r="K5" s="417">
        <f t="shared" si="3"/>
        <v>472.21</v>
      </c>
      <c r="N5" s="418" t="s">
        <v>309</v>
      </c>
      <c r="O5" s="407" t="s">
        <v>311</v>
      </c>
      <c r="P5" s="419">
        <v>566.65</v>
      </c>
      <c r="Q5" s="420">
        <f>P5/P8</f>
        <v>0.1744708758</v>
      </c>
    </row>
    <row r="6">
      <c r="B6" s="410" t="s">
        <v>312</v>
      </c>
      <c r="C6" s="425">
        <v>44960.0</v>
      </c>
      <c r="D6" s="412">
        <v>6.3</v>
      </c>
      <c r="E6" s="413">
        <f t="shared" si="1"/>
        <v>144.97</v>
      </c>
      <c r="F6" s="390"/>
      <c r="H6" s="414" t="s">
        <v>313</v>
      </c>
      <c r="I6" s="415">
        <f t="shared" si="2"/>
        <v>45037</v>
      </c>
      <c r="J6" s="416">
        <v>6.3</v>
      </c>
      <c r="K6" s="417">
        <f t="shared" si="3"/>
        <v>126.07</v>
      </c>
      <c r="N6" s="418" t="s">
        <v>312</v>
      </c>
      <c r="O6" s="407" t="s">
        <v>314</v>
      </c>
      <c r="P6" s="419">
        <v>151.27</v>
      </c>
      <c r="Q6" s="420">
        <f>P6/P8</f>
        <v>0.04657585704</v>
      </c>
    </row>
    <row r="7">
      <c r="B7" s="426" t="s">
        <v>315</v>
      </c>
      <c r="C7" s="427">
        <v>44960.0</v>
      </c>
      <c r="D7" s="428">
        <v>11.01</v>
      </c>
      <c r="E7" s="429">
        <f t="shared" si="1"/>
        <v>253.21</v>
      </c>
      <c r="F7" s="390"/>
      <c r="H7" s="430" t="s">
        <v>316</v>
      </c>
      <c r="I7" s="431">
        <f t="shared" si="2"/>
        <v>45037</v>
      </c>
      <c r="J7" s="432">
        <v>11.01</v>
      </c>
      <c r="K7" s="433">
        <f t="shared" si="3"/>
        <v>220.18</v>
      </c>
      <c r="N7" s="418" t="s">
        <v>315</v>
      </c>
      <c r="O7" s="407" t="s">
        <v>317</v>
      </c>
      <c r="P7" s="419">
        <v>264.22</v>
      </c>
      <c r="Q7" s="420">
        <f>P7/P8</f>
        <v>0.08135303065</v>
      </c>
    </row>
    <row r="8">
      <c r="A8" s="396">
        <v>44982.0</v>
      </c>
      <c r="B8" s="434" t="s">
        <v>303</v>
      </c>
      <c r="C8" s="435">
        <v>44967.0</v>
      </c>
      <c r="D8" s="436">
        <v>47.35</v>
      </c>
      <c r="E8" s="437">
        <f t="shared" ref="E8:E12" si="4">E3-D8</f>
        <v>1041.64</v>
      </c>
      <c r="F8" s="390"/>
      <c r="G8" s="401">
        <v>45071.0</v>
      </c>
      <c r="H8" s="402" t="s">
        <v>304</v>
      </c>
      <c r="I8" s="403">
        <f t="shared" ref="I8:I32" si="5">I3+14</f>
        <v>45051</v>
      </c>
      <c r="J8" s="404">
        <v>47.35</v>
      </c>
      <c r="K8" s="405">
        <f t="shared" ref="K8:K32" si="6">K3-J8</f>
        <v>899.59</v>
      </c>
      <c r="N8" s="438" t="s">
        <v>318</v>
      </c>
      <c r="O8" s="439"/>
      <c r="P8" s="440">
        <f>SUM(P3:P7)</f>
        <v>3247.82</v>
      </c>
      <c r="Q8" s="439"/>
    </row>
    <row r="9">
      <c r="B9" s="421" t="s">
        <v>306</v>
      </c>
      <c r="C9" s="441">
        <v>44967.0</v>
      </c>
      <c r="D9" s="423">
        <v>47.06</v>
      </c>
      <c r="E9" s="424">
        <f t="shared" si="4"/>
        <v>1035.22</v>
      </c>
      <c r="F9" s="390"/>
      <c r="H9" s="414" t="s">
        <v>307</v>
      </c>
      <c r="I9" s="415">
        <f t="shared" si="5"/>
        <v>45051</v>
      </c>
      <c r="J9" s="416">
        <v>47.06</v>
      </c>
      <c r="K9" s="417">
        <f t="shared" si="6"/>
        <v>894.04</v>
      </c>
      <c r="N9" s="442" t="s">
        <v>319</v>
      </c>
      <c r="O9" s="439"/>
      <c r="P9" s="440">
        <f>P8-(P8-sum(P22:P26))</f>
        <v>2977.168333</v>
      </c>
      <c r="Q9" s="439"/>
    </row>
    <row r="10">
      <c r="B10" s="410" t="s">
        <v>309</v>
      </c>
      <c r="C10" s="425">
        <v>44967.0</v>
      </c>
      <c r="D10" s="412">
        <v>23.61</v>
      </c>
      <c r="E10" s="413">
        <f t="shared" si="4"/>
        <v>519.43</v>
      </c>
      <c r="F10" s="390"/>
      <c r="H10" s="414" t="s">
        <v>310</v>
      </c>
      <c r="I10" s="415">
        <f t="shared" si="5"/>
        <v>45051</v>
      </c>
      <c r="J10" s="416">
        <v>23.61</v>
      </c>
      <c r="K10" s="417">
        <f t="shared" si="6"/>
        <v>448.6</v>
      </c>
      <c r="N10" s="443" t="s">
        <v>320</v>
      </c>
      <c r="O10" s="439"/>
      <c r="P10" s="444">
        <f>P8-sum(P22:P26)</f>
        <v>270.6516667</v>
      </c>
      <c r="Q10" s="439"/>
    </row>
    <row r="11">
      <c r="B11" s="421" t="s">
        <v>312</v>
      </c>
      <c r="C11" s="441">
        <v>44967.0</v>
      </c>
      <c r="D11" s="423">
        <v>6.3</v>
      </c>
      <c r="E11" s="424">
        <f t="shared" si="4"/>
        <v>138.67</v>
      </c>
      <c r="F11" s="390"/>
      <c r="H11" s="414" t="s">
        <v>313</v>
      </c>
      <c r="I11" s="415">
        <f t="shared" si="5"/>
        <v>45051</v>
      </c>
      <c r="J11" s="416">
        <v>6.3</v>
      </c>
      <c r="K11" s="417">
        <f t="shared" si="6"/>
        <v>119.77</v>
      </c>
      <c r="N11" s="445"/>
      <c r="O11" s="445"/>
      <c r="P11" s="445"/>
      <c r="Q11" s="445"/>
    </row>
    <row r="12">
      <c r="B12" s="446" t="s">
        <v>315</v>
      </c>
      <c r="C12" s="447">
        <v>44967.0</v>
      </c>
      <c r="D12" s="448">
        <v>11.01</v>
      </c>
      <c r="E12" s="449">
        <f t="shared" si="4"/>
        <v>242.2</v>
      </c>
      <c r="F12" s="390"/>
      <c r="H12" s="430" t="s">
        <v>316</v>
      </c>
      <c r="I12" s="431">
        <f t="shared" si="5"/>
        <v>45051</v>
      </c>
      <c r="J12" s="432">
        <v>11.01</v>
      </c>
      <c r="K12" s="433">
        <f t="shared" si="6"/>
        <v>209.17</v>
      </c>
      <c r="N12" s="450" t="s">
        <v>321</v>
      </c>
      <c r="O12" s="451"/>
      <c r="P12" s="450" t="s">
        <v>322</v>
      </c>
      <c r="Q12" s="451"/>
    </row>
    <row r="13">
      <c r="A13" s="452" t="s">
        <v>323</v>
      </c>
      <c r="B13" s="453" t="s">
        <v>323</v>
      </c>
      <c r="C13" s="454"/>
      <c r="D13" s="454"/>
      <c r="E13" s="455"/>
      <c r="F13" s="390"/>
      <c r="G13" s="396">
        <v>45102.0</v>
      </c>
      <c r="H13" s="402" t="s">
        <v>304</v>
      </c>
      <c r="I13" s="403">
        <f t="shared" si="5"/>
        <v>45065</v>
      </c>
      <c r="J13" s="404">
        <v>47.35</v>
      </c>
      <c r="K13" s="405">
        <f t="shared" si="6"/>
        <v>852.24</v>
      </c>
      <c r="N13" s="456">
        <f>N19*Q3</f>
        <v>94.695</v>
      </c>
      <c r="O13" s="265"/>
      <c r="P13" s="456">
        <f>P19*Q3</f>
        <v>47.3475</v>
      </c>
      <c r="Q13" s="265"/>
    </row>
    <row r="14">
      <c r="B14" s="457"/>
      <c r="E14" s="458"/>
      <c r="F14" s="390"/>
      <c r="H14" s="414" t="s">
        <v>307</v>
      </c>
      <c r="I14" s="415">
        <f t="shared" si="5"/>
        <v>45065</v>
      </c>
      <c r="J14" s="416">
        <v>47.06</v>
      </c>
      <c r="K14" s="417">
        <f t="shared" si="6"/>
        <v>846.98</v>
      </c>
      <c r="N14" s="459">
        <f>N19*Q4</f>
        <v>94.11166667</v>
      </c>
      <c r="O14" s="460"/>
      <c r="P14" s="459">
        <f>P19*Q4</f>
        <v>47.05583333</v>
      </c>
      <c r="Q14" s="460"/>
    </row>
    <row r="15">
      <c r="B15" s="461"/>
      <c r="E15" s="462"/>
      <c r="F15" s="390"/>
      <c r="H15" s="414" t="s">
        <v>310</v>
      </c>
      <c r="I15" s="415">
        <f t="shared" si="5"/>
        <v>45065</v>
      </c>
      <c r="J15" s="416">
        <v>23.61</v>
      </c>
      <c r="K15" s="417">
        <f t="shared" si="6"/>
        <v>424.99</v>
      </c>
      <c r="N15" s="463">
        <f>N19*Q5</f>
        <v>47.22083333</v>
      </c>
      <c r="O15" s="265"/>
      <c r="P15" s="463">
        <f>P19*Q5</f>
        <v>23.61041667</v>
      </c>
      <c r="Q15" s="265"/>
    </row>
    <row r="16">
      <c r="B16" s="457"/>
      <c r="E16" s="458"/>
      <c r="F16" s="390"/>
      <c r="H16" s="414" t="s">
        <v>313</v>
      </c>
      <c r="I16" s="415">
        <f t="shared" si="5"/>
        <v>45065</v>
      </c>
      <c r="J16" s="416">
        <v>6.3</v>
      </c>
      <c r="K16" s="417">
        <f t="shared" si="6"/>
        <v>113.47</v>
      </c>
      <c r="N16" s="459">
        <f>N19*Q6</f>
        <v>12.60583333</v>
      </c>
      <c r="O16" s="460"/>
      <c r="P16" s="459">
        <f>P19*Q6</f>
        <v>6.302916667</v>
      </c>
      <c r="Q16" s="460"/>
    </row>
    <row r="17">
      <c r="B17" s="464"/>
      <c r="C17" s="465"/>
      <c r="D17" s="465"/>
      <c r="E17" s="466"/>
      <c r="F17" s="390"/>
      <c r="H17" s="430" t="s">
        <v>316</v>
      </c>
      <c r="I17" s="431">
        <f t="shared" si="5"/>
        <v>45065</v>
      </c>
      <c r="J17" s="432">
        <v>11.01</v>
      </c>
      <c r="K17" s="433">
        <f t="shared" si="6"/>
        <v>198.16</v>
      </c>
      <c r="N17" s="463">
        <f>N19*Q7</f>
        <v>22.01833333</v>
      </c>
      <c r="O17" s="265"/>
      <c r="P17" s="463">
        <f>P19*Q7</f>
        <v>11.00916667</v>
      </c>
      <c r="Q17" s="265"/>
    </row>
    <row r="18">
      <c r="A18" s="452" t="s">
        <v>323</v>
      </c>
      <c r="B18" s="467" t="s">
        <v>323</v>
      </c>
      <c r="C18" s="468"/>
      <c r="D18" s="468"/>
      <c r="E18" s="469"/>
      <c r="F18" s="390"/>
      <c r="G18" s="396">
        <v>45132.0</v>
      </c>
      <c r="H18" s="402" t="s">
        <v>304</v>
      </c>
      <c r="I18" s="403">
        <f t="shared" si="5"/>
        <v>45079</v>
      </c>
      <c r="J18" s="404">
        <v>47.35</v>
      </c>
      <c r="K18" s="405">
        <f t="shared" si="6"/>
        <v>804.89</v>
      </c>
      <c r="N18" s="470" t="s">
        <v>324</v>
      </c>
      <c r="O18" s="471"/>
      <c r="P18" s="471"/>
      <c r="Q18" s="451"/>
    </row>
    <row r="19">
      <c r="B19" s="461"/>
      <c r="E19" s="462"/>
      <c r="F19" s="390"/>
      <c r="H19" s="414" t="s">
        <v>307</v>
      </c>
      <c r="I19" s="415">
        <f t="shared" si="5"/>
        <v>45079</v>
      </c>
      <c r="J19" s="416">
        <v>47.06</v>
      </c>
      <c r="K19" s="417">
        <f t="shared" si="6"/>
        <v>799.92</v>
      </c>
      <c r="N19" s="472">
        <f>P8/12</f>
        <v>270.6516667</v>
      </c>
      <c r="O19" s="265"/>
      <c r="P19" s="472">
        <f>N19/2</f>
        <v>135.3258333</v>
      </c>
      <c r="Q19" s="265"/>
    </row>
    <row r="20">
      <c r="B20" s="457"/>
      <c r="E20" s="458"/>
      <c r="F20" s="390"/>
      <c r="H20" s="414" t="s">
        <v>310</v>
      </c>
      <c r="I20" s="415">
        <f t="shared" si="5"/>
        <v>45079</v>
      </c>
      <c r="J20" s="416">
        <v>23.61</v>
      </c>
      <c r="K20" s="417">
        <f t="shared" si="6"/>
        <v>401.38</v>
      </c>
      <c r="N20" s="445"/>
      <c r="O20" s="445"/>
      <c r="P20" s="445"/>
      <c r="Q20" s="445"/>
    </row>
    <row r="21">
      <c r="B21" s="461"/>
      <c r="E21" s="462"/>
      <c r="F21" s="390"/>
      <c r="H21" s="414" t="s">
        <v>313</v>
      </c>
      <c r="I21" s="415">
        <f t="shared" si="5"/>
        <v>45079</v>
      </c>
      <c r="J21" s="416">
        <v>6.3</v>
      </c>
      <c r="K21" s="417">
        <f t="shared" si="6"/>
        <v>107.17</v>
      </c>
      <c r="N21" s="473" t="s">
        <v>325</v>
      </c>
      <c r="O21" s="474"/>
      <c r="P21" s="473" t="s">
        <v>70</v>
      </c>
      <c r="Q21" s="474"/>
    </row>
    <row r="22">
      <c r="B22" s="475"/>
      <c r="C22" s="476"/>
      <c r="D22" s="476"/>
      <c r="E22" s="477"/>
      <c r="F22" s="390"/>
      <c r="H22" s="430" t="s">
        <v>316</v>
      </c>
      <c r="I22" s="431">
        <f t="shared" si="5"/>
        <v>45079</v>
      </c>
      <c r="J22" s="432">
        <v>11.01</v>
      </c>
      <c r="K22" s="433">
        <f t="shared" si="6"/>
        <v>187.15</v>
      </c>
      <c r="N22" s="478">
        <f>countif(B$3:B$66,"WalMart 1")</f>
        <v>2</v>
      </c>
      <c r="O22" s="265"/>
      <c r="P22" s="456">
        <f t="shared" ref="P22:P26" si="7">P3-N22*P13</f>
        <v>1041.645</v>
      </c>
      <c r="Q22" s="265"/>
    </row>
    <row r="23">
      <c r="A23" s="452" t="s">
        <v>323</v>
      </c>
      <c r="B23" s="453" t="s">
        <v>323</v>
      </c>
      <c r="C23" s="454"/>
      <c r="D23" s="454"/>
      <c r="E23" s="455"/>
      <c r="F23" s="390"/>
      <c r="G23" s="396">
        <v>45163.0</v>
      </c>
      <c r="H23" s="402" t="s">
        <v>304</v>
      </c>
      <c r="I23" s="403">
        <f t="shared" si="5"/>
        <v>45093</v>
      </c>
      <c r="J23" s="404">
        <v>47.35</v>
      </c>
      <c r="K23" s="405">
        <f t="shared" si="6"/>
        <v>757.54</v>
      </c>
      <c r="N23" s="479">
        <f>countif(B$3:B$66,"WalMart 2")</f>
        <v>2</v>
      </c>
      <c r="O23" s="480"/>
      <c r="P23" s="481">
        <f t="shared" si="7"/>
        <v>1035.228333</v>
      </c>
      <c r="Q23" s="480"/>
    </row>
    <row r="24">
      <c r="B24" s="457"/>
      <c r="E24" s="458"/>
      <c r="F24" s="390"/>
      <c r="H24" s="414" t="s">
        <v>307</v>
      </c>
      <c r="I24" s="415">
        <f t="shared" si="5"/>
        <v>45093</v>
      </c>
      <c r="J24" s="416">
        <v>47.06</v>
      </c>
      <c r="K24" s="417">
        <f t="shared" si="6"/>
        <v>752.86</v>
      </c>
      <c r="N24" s="478">
        <f>countif(B$3:B$66,"NewEgg")</f>
        <v>2</v>
      </c>
      <c r="O24" s="265"/>
      <c r="P24" s="463">
        <f t="shared" si="7"/>
        <v>519.4291667</v>
      </c>
      <c r="Q24" s="265"/>
    </row>
    <row r="25">
      <c r="B25" s="461"/>
      <c r="E25" s="462"/>
      <c r="F25" s="390"/>
      <c r="H25" s="414" t="s">
        <v>310</v>
      </c>
      <c r="I25" s="415">
        <f t="shared" si="5"/>
        <v>45093</v>
      </c>
      <c r="J25" s="416">
        <v>23.61</v>
      </c>
      <c r="K25" s="417">
        <f t="shared" si="6"/>
        <v>377.77</v>
      </c>
      <c r="N25" s="479">
        <f>countif(B$3:B$66,"WalMart 3")</f>
        <v>2</v>
      </c>
      <c r="O25" s="480"/>
      <c r="P25" s="481">
        <f t="shared" si="7"/>
        <v>138.6641667</v>
      </c>
      <c r="Q25" s="480"/>
    </row>
    <row r="26">
      <c r="B26" s="457"/>
      <c r="E26" s="458"/>
      <c r="F26" s="390"/>
      <c r="H26" s="414" t="s">
        <v>313</v>
      </c>
      <c r="I26" s="415">
        <f t="shared" si="5"/>
        <v>45093</v>
      </c>
      <c r="J26" s="416">
        <v>6.3</v>
      </c>
      <c r="K26" s="417">
        <f t="shared" si="6"/>
        <v>100.87</v>
      </c>
      <c r="N26" s="478">
        <f>countif(B$3:B$66,"WalMart 4")</f>
        <v>2</v>
      </c>
      <c r="O26" s="265"/>
      <c r="P26" s="463">
        <f t="shared" si="7"/>
        <v>242.2016667</v>
      </c>
      <c r="Q26" s="265"/>
    </row>
    <row r="27">
      <c r="B27" s="464"/>
      <c r="C27" s="465"/>
      <c r="D27" s="465"/>
      <c r="E27" s="466"/>
      <c r="F27" s="390"/>
      <c r="H27" s="430" t="s">
        <v>316</v>
      </c>
      <c r="I27" s="431">
        <f t="shared" si="5"/>
        <v>45093</v>
      </c>
      <c r="J27" s="432">
        <v>11.01</v>
      </c>
      <c r="K27" s="433">
        <f t="shared" si="6"/>
        <v>176.14</v>
      </c>
      <c r="N27" s="482" t="str">
        <f>"$" &amp; text(sum(P22:P26),"0.00") &amp; " Remaining"</f>
        <v>$2977.17 Remaining</v>
      </c>
      <c r="O27" s="483"/>
      <c r="P27" s="483"/>
      <c r="Q27" s="484"/>
    </row>
    <row r="28">
      <c r="A28" s="401">
        <v>45010.0</v>
      </c>
      <c r="B28" s="485" t="s">
        <v>304</v>
      </c>
      <c r="C28" s="486">
        <v>45023.0</v>
      </c>
      <c r="D28" s="487">
        <v>47.35</v>
      </c>
      <c r="E28" s="437">
        <f t="shared" ref="E28:E32" si="8">E8-D28</f>
        <v>994.29</v>
      </c>
      <c r="F28" s="390"/>
      <c r="G28" s="401">
        <v>45194.0</v>
      </c>
      <c r="H28" s="402" t="s">
        <v>304</v>
      </c>
      <c r="I28" s="403">
        <f t="shared" si="5"/>
        <v>45107</v>
      </c>
      <c r="J28" s="404">
        <v>47.35</v>
      </c>
      <c r="K28" s="405">
        <f t="shared" si="6"/>
        <v>710.19</v>
      </c>
      <c r="N28" s="488" t="s">
        <v>326</v>
      </c>
    </row>
    <row r="29">
      <c r="B29" s="489" t="s">
        <v>307</v>
      </c>
      <c r="C29" s="490">
        <v>45023.0</v>
      </c>
      <c r="D29" s="491">
        <v>47.06</v>
      </c>
      <c r="E29" s="424">
        <f t="shared" si="8"/>
        <v>988.16</v>
      </c>
      <c r="F29" s="390"/>
      <c r="H29" s="414" t="s">
        <v>307</v>
      </c>
      <c r="I29" s="415">
        <f t="shared" si="5"/>
        <v>45107</v>
      </c>
      <c r="J29" s="416">
        <v>47.06</v>
      </c>
      <c r="K29" s="417">
        <f t="shared" si="6"/>
        <v>705.8</v>
      </c>
      <c r="N29" s="492"/>
      <c r="O29" s="492"/>
      <c r="P29" s="492"/>
      <c r="Q29" s="492"/>
    </row>
    <row r="30">
      <c r="B30" s="493" t="s">
        <v>310</v>
      </c>
      <c r="C30" s="494">
        <v>45023.0</v>
      </c>
      <c r="D30" s="495">
        <v>23.61</v>
      </c>
      <c r="E30" s="413">
        <f t="shared" si="8"/>
        <v>495.82</v>
      </c>
      <c r="F30" s="390"/>
      <c r="H30" s="414" t="s">
        <v>310</v>
      </c>
      <c r="I30" s="415">
        <f t="shared" si="5"/>
        <v>45107</v>
      </c>
      <c r="J30" s="416">
        <v>23.61</v>
      </c>
      <c r="K30" s="417">
        <f t="shared" si="6"/>
        <v>354.16</v>
      </c>
      <c r="N30" s="492"/>
      <c r="O30" s="492"/>
      <c r="P30" s="492"/>
      <c r="Q30" s="492"/>
    </row>
    <row r="31">
      <c r="B31" s="489" t="s">
        <v>313</v>
      </c>
      <c r="C31" s="490">
        <v>45023.0</v>
      </c>
      <c r="D31" s="491">
        <v>6.3</v>
      </c>
      <c r="E31" s="424">
        <f t="shared" si="8"/>
        <v>132.37</v>
      </c>
      <c r="F31" s="390"/>
      <c r="H31" s="414" t="s">
        <v>313</v>
      </c>
      <c r="I31" s="415">
        <f t="shared" si="5"/>
        <v>45107</v>
      </c>
      <c r="J31" s="416">
        <v>6.3</v>
      </c>
      <c r="K31" s="417">
        <f t="shared" si="6"/>
        <v>94.57</v>
      </c>
      <c r="N31" s="492"/>
      <c r="O31" s="492"/>
      <c r="P31" s="492"/>
      <c r="Q31" s="492"/>
    </row>
    <row r="32">
      <c r="B32" s="496" t="s">
        <v>316</v>
      </c>
      <c r="C32" s="497">
        <v>45023.0</v>
      </c>
      <c r="D32" s="498">
        <v>11.01</v>
      </c>
      <c r="E32" s="449">
        <f t="shared" si="8"/>
        <v>231.19</v>
      </c>
      <c r="F32" s="390"/>
      <c r="H32" s="430" t="s">
        <v>316</v>
      </c>
      <c r="I32" s="431">
        <f t="shared" si="5"/>
        <v>45107</v>
      </c>
      <c r="J32" s="432">
        <v>11.01</v>
      </c>
      <c r="K32" s="433">
        <f t="shared" si="6"/>
        <v>165.13</v>
      </c>
      <c r="N32" s="492"/>
      <c r="O32" s="492"/>
      <c r="P32" s="492"/>
      <c r="Q32" s="492"/>
    </row>
    <row r="33">
      <c r="F33" s="390"/>
      <c r="N33" s="492"/>
      <c r="O33" s="492"/>
      <c r="P33" s="492"/>
      <c r="Q33" s="492"/>
    </row>
    <row r="34">
      <c r="A34" s="387" t="s">
        <v>327</v>
      </c>
      <c r="N34" s="492"/>
      <c r="O34" s="492"/>
      <c r="P34" s="492"/>
      <c r="Q34" s="492"/>
    </row>
    <row r="35">
      <c r="A35" s="499"/>
      <c r="B35" s="391" t="s">
        <v>56</v>
      </c>
      <c r="C35" s="391" t="s">
        <v>55</v>
      </c>
      <c r="D35" s="392" t="s">
        <v>49</v>
      </c>
      <c r="E35" s="392" t="s">
        <v>70</v>
      </c>
      <c r="F35" s="390"/>
      <c r="G35" s="452"/>
      <c r="H35" s="391" t="s">
        <v>56</v>
      </c>
      <c r="I35" s="391" t="s">
        <v>55</v>
      </c>
      <c r="J35" s="392" t="s">
        <v>49</v>
      </c>
      <c r="K35" s="392" t="s">
        <v>70</v>
      </c>
      <c r="N35" s="391" t="s">
        <v>56</v>
      </c>
      <c r="O35" s="391" t="s">
        <v>55</v>
      </c>
      <c r="P35" s="392" t="s">
        <v>49</v>
      </c>
      <c r="Q35" s="392" t="s">
        <v>70</v>
      </c>
    </row>
    <row r="36">
      <c r="A36" s="401">
        <v>45224.0</v>
      </c>
      <c r="B36" s="402" t="s">
        <v>304</v>
      </c>
      <c r="C36" s="403">
        <f t="shared" ref="C36:C40" si="9">I28+14</f>
        <v>45121</v>
      </c>
      <c r="D36" s="404">
        <v>47.35</v>
      </c>
      <c r="E36" s="405">
        <f t="shared" ref="E36:E40" si="10">K28-D36</f>
        <v>662.84</v>
      </c>
      <c r="F36" s="390"/>
      <c r="G36" s="452" t="s">
        <v>328</v>
      </c>
      <c r="H36" s="402" t="s">
        <v>304</v>
      </c>
      <c r="I36" s="403">
        <f t="shared" ref="I36:I40" si="11">C61+14</f>
        <v>45205</v>
      </c>
      <c r="J36" s="404">
        <v>47.35</v>
      </c>
      <c r="K36" s="405">
        <f t="shared" ref="K36:K40" si="12">E61-J36</f>
        <v>378.74</v>
      </c>
      <c r="M36" s="499" t="s">
        <v>329</v>
      </c>
      <c r="N36" s="402" t="s">
        <v>304</v>
      </c>
      <c r="O36" s="403">
        <f t="shared" ref="O36:O40" si="13">I61+14</f>
        <v>45289</v>
      </c>
      <c r="P36" s="500">
        <f>47.29+0.06</f>
        <v>47.35</v>
      </c>
      <c r="Q36" s="501">
        <f t="shared" ref="Q36:Q40" si="14">K61-P36</f>
        <v>94.7</v>
      </c>
    </row>
    <row r="37">
      <c r="B37" s="414" t="s">
        <v>307</v>
      </c>
      <c r="C37" s="415">
        <f t="shared" si="9"/>
        <v>45121</v>
      </c>
      <c r="D37" s="416">
        <v>47.06</v>
      </c>
      <c r="E37" s="417">
        <f t="shared" si="10"/>
        <v>658.74</v>
      </c>
      <c r="F37" s="390"/>
      <c r="H37" s="414" t="s">
        <v>307</v>
      </c>
      <c r="I37" s="415">
        <f t="shared" si="11"/>
        <v>45205</v>
      </c>
      <c r="J37" s="416">
        <v>47.06</v>
      </c>
      <c r="K37" s="417">
        <f t="shared" si="12"/>
        <v>376.38</v>
      </c>
      <c r="N37" s="414" t="s">
        <v>307</v>
      </c>
      <c r="O37" s="415">
        <f t="shared" si="13"/>
        <v>45289</v>
      </c>
      <c r="P37" s="502">
        <f>46.96+0.1</f>
        <v>47.06</v>
      </c>
      <c r="Q37" s="503">
        <f t="shared" si="14"/>
        <v>94.12</v>
      </c>
    </row>
    <row r="38">
      <c r="B38" s="414" t="s">
        <v>310</v>
      </c>
      <c r="C38" s="415">
        <f t="shared" si="9"/>
        <v>45121</v>
      </c>
      <c r="D38" s="416">
        <v>23.61</v>
      </c>
      <c r="E38" s="417">
        <f t="shared" si="10"/>
        <v>330.55</v>
      </c>
      <c r="F38" s="390"/>
      <c r="H38" s="414" t="s">
        <v>310</v>
      </c>
      <c r="I38" s="415">
        <f t="shared" si="11"/>
        <v>45205</v>
      </c>
      <c r="J38" s="416">
        <v>23.61</v>
      </c>
      <c r="K38" s="417">
        <f t="shared" si="12"/>
        <v>188.89</v>
      </c>
      <c r="N38" s="414" t="s">
        <v>310</v>
      </c>
      <c r="O38" s="415">
        <f t="shared" si="13"/>
        <v>45289</v>
      </c>
      <c r="P38" s="502">
        <f>23.62-0.01</f>
        <v>23.61</v>
      </c>
      <c r="Q38" s="503">
        <f t="shared" si="14"/>
        <v>47.22</v>
      </c>
    </row>
    <row r="39">
      <c r="B39" s="414" t="s">
        <v>313</v>
      </c>
      <c r="C39" s="415">
        <f t="shared" si="9"/>
        <v>45121</v>
      </c>
      <c r="D39" s="416">
        <v>6.3</v>
      </c>
      <c r="E39" s="417">
        <f t="shared" si="10"/>
        <v>88.27</v>
      </c>
      <c r="F39" s="390"/>
      <c r="H39" s="414" t="s">
        <v>313</v>
      </c>
      <c r="I39" s="415">
        <f t="shared" si="11"/>
        <v>45205</v>
      </c>
      <c r="J39" s="416">
        <v>6.3</v>
      </c>
      <c r="K39" s="417">
        <f t="shared" si="12"/>
        <v>50.47</v>
      </c>
      <c r="N39" s="414" t="s">
        <v>313</v>
      </c>
      <c r="O39" s="415">
        <f t="shared" si="13"/>
        <v>45289</v>
      </c>
      <c r="P39" s="502">
        <f>6.37-0.07</f>
        <v>6.3</v>
      </c>
      <c r="Q39" s="503">
        <f t="shared" si="14"/>
        <v>12.6</v>
      </c>
    </row>
    <row r="40">
      <c r="B40" s="430" t="s">
        <v>316</v>
      </c>
      <c r="C40" s="431">
        <f t="shared" si="9"/>
        <v>45121</v>
      </c>
      <c r="D40" s="432">
        <v>11.01</v>
      </c>
      <c r="E40" s="433">
        <f t="shared" si="10"/>
        <v>154.12</v>
      </c>
      <c r="F40" s="390"/>
      <c r="H40" s="430" t="s">
        <v>316</v>
      </c>
      <c r="I40" s="431">
        <f t="shared" si="11"/>
        <v>45205</v>
      </c>
      <c r="J40" s="432">
        <v>11.01</v>
      </c>
      <c r="K40" s="433">
        <f t="shared" si="12"/>
        <v>88.06</v>
      </c>
      <c r="N40" s="430" t="s">
        <v>316</v>
      </c>
      <c r="O40" s="431">
        <f t="shared" si="13"/>
        <v>45289</v>
      </c>
      <c r="P40" s="504">
        <f>10.99+0.02</f>
        <v>11.01</v>
      </c>
      <c r="Q40" s="505">
        <f t="shared" si="14"/>
        <v>22.02</v>
      </c>
    </row>
    <row r="41">
      <c r="A41" s="401">
        <v>45255.0</v>
      </c>
      <c r="B41" s="402" t="s">
        <v>304</v>
      </c>
      <c r="C41" s="403">
        <f t="shared" ref="C41:C65" si="15">C36+14</f>
        <v>45135</v>
      </c>
      <c r="D41" s="404">
        <v>47.35</v>
      </c>
      <c r="E41" s="405">
        <f t="shared" ref="E41:E65" si="16">E36-D41</f>
        <v>615.49</v>
      </c>
      <c r="F41" s="390"/>
      <c r="G41" s="499" t="s">
        <v>330</v>
      </c>
      <c r="H41" s="402" t="s">
        <v>304</v>
      </c>
      <c r="I41" s="403">
        <f t="shared" ref="I41:I65" si="17">I36+14</f>
        <v>45219</v>
      </c>
      <c r="J41" s="404">
        <v>47.35</v>
      </c>
      <c r="K41" s="405">
        <f t="shared" ref="K41:K65" si="18">K36-J41</f>
        <v>331.39</v>
      </c>
      <c r="M41" s="499" t="s">
        <v>331</v>
      </c>
      <c r="N41" s="402" t="s">
        <v>304</v>
      </c>
      <c r="O41" s="403">
        <f t="shared" ref="O41:O50" si="19">O36+14</f>
        <v>45303</v>
      </c>
      <c r="P41" s="500">
        <f>47.29+0.06</f>
        <v>47.35</v>
      </c>
      <c r="Q41" s="501">
        <f t="shared" ref="Q41:Q45" si="20">Q36-P41</f>
        <v>47.35</v>
      </c>
    </row>
    <row r="42">
      <c r="B42" s="414" t="s">
        <v>307</v>
      </c>
      <c r="C42" s="415">
        <f t="shared" si="15"/>
        <v>45135</v>
      </c>
      <c r="D42" s="416">
        <v>47.06</v>
      </c>
      <c r="E42" s="417">
        <f t="shared" si="16"/>
        <v>611.68</v>
      </c>
      <c r="F42" s="390"/>
      <c r="H42" s="414" t="s">
        <v>307</v>
      </c>
      <c r="I42" s="415">
        <f t="shared" si="17"/>
        <v>45219</v>
      </c>
      <c r="J42" s="416">
        <v>47.06</v>
      </c>
      <c r="K42" s="417">
        <f t="shared" si="18"/>
        <v>329.32</v>
      </c>
      <c r="N42" s="414" t="s">
        <v>307</v>
      </c>
      <c r="O42" s="415">
        <f t="shared" si="19"/>
        <v>45303</v>
      </c>
      <c r="P42" s="502">
        <f>46.96+0.1</f>
        <v>47.06</v>
      </c>
      <c r="Q42" s="503">
        <f t="shared" si="20"/>
        <v>47.06</v>
      </c>
    </row>
    <row r="43">
      <c r="B43" s="414" t="s">
        <v>310</v>
      </c>
      <c r="C43" s="415">
        <f t="shared" si="15"/>
        <v>45135</v>
      </c>
      <c r="D43" s="416">
        <v>23.61</v>
      </c>
      <c r="E43" s="417">
        <f t="shared" si="16"/>
        <v>306.94</v>
      </c>
      <c r="F43" s="390"/>
      <c r="H43" s="414" t="s">
        <v>310</v>
      </c>
      <c r="I43" s="415">
        <f t="shared" si="17"/>
        <v>45219</v>
      </c>
      <c r="J43" s="416">
        <v>23.61</v>
      </c>
      <c r="K43" s="417">
        <f t="shared" si="18"/>
        <v>165.28</v>
      </c>
      <c r="N43" s="414" t="s">
        <v>310</v>
      </c>
      <c r="O43" s="415">
        <f t="shared" si="19"/>
        <v>45303</v>
      </c>
      <c r="P43" s="502">
        <f>23.62-0.01</f>
        <v>23.61</v>
      </c>
      <c r="Q43" s="503">
        <f t="shared" si="20"/>
        <v>23.61</v>
      </c>
    </row>
    <row r="44">
      <c r="B44" s="414" t="s">
        <v>313</v>
      </c>
      <c r="C44" s="415">
        <f t="shared" si="15"/>
        <v>45135</v>
      </c>
      <c r="D44" s="416">
        <v>6.3</v>
      </c>
      <c r="E44" s="417">
        <f t="shared" si="16"/>
        <v>81.97</v>
      </c>
      <c r="F44" s="390"/>
      <c r="H44" s="414" t="s">
        <v>313</v>
      </c>
      <c r="I44" s="415">
        <f t="shared" si="17"/>
        <v>45219</v>
      </c>
      <c r="J44" s="416">
        <v>6.3</v>
      </c>
      <c r="K44" s="417">
        <f t="shared" si="18"/>
        <v>44.17</v>
      </c>
      <c r="N44" s="414" t="s">
        <v>313</v>
      </c>
      <c r="O44" s="415">
        <f t="shared" si="19"/>
        <v>45303</v>
      </c>
      <c r="P44" s="502">
        <f>6.37-0.07</f>
        <v>6.3</v>
      </c>
      <c r="Q44" s="503">
        <f t="shared" si="20"/>
        <v>6.3</v>
      </c>
    </row>
    <row r="45">
      <c r="B45" s="430" t="s">
        <v>316</v>
      </c>
      <c r="C45" s="431">
        <f t="shared" si="15"/>
        <v>45135</v>
      </c>
      <c r="D45" s="432">
        <v>11.01</v>
      </c>
      <c r="E45" s="433">
        <f t="shared" si="16"/>
        <v>143.11</v>
      </c>
      <c r="F45" s="390"/>
      <c r="H45" s="430" t="s">
        <v>316</v>
      </c>
      <c r="I45" s="431">
        <f t="shared" si="17"/>
        <v>45219</v>
      </c>
      <c r="J45" s="432">
        <v>11.01</v>
      </c>
      <c r="K45" s="433">
        <f t="shared" si="18"/>
        <v>77.05</v>
      </c>
      <c r="N45" s="430" t="s">
        <v>316</v>
      </c>
      <c r="O45" s="431">
        <f t="shared" si="19"/>
        <v>45303</v>
      </c>
      <c r="P45" s="504">
        <f>10.99+0.02</f>
        <v>11.01</v>
      </c>
      <c r="Q45" s="505">
        <f t="shared" si="20"/>
        <v>11.01</v>
      </c>
    </row>
    <row r="46">
      <c r="A46" s="401">
        <v>45285.0</v>
      </c>
      <c r="B46" s="402" t="s">
        <v>304</v>
      </c>
      <c r="C46" s="403">
        <f t="shared" si="15"/>
        <v>45149</v>
      </c>
      <c r="D46" s="404">
        <v>47.35</v>
      </c>
      <c r="E46" s="405">
        <f t="shared" si="16"/>
        <v>568.14</v>
      </c>
      <c r="F46" s="390"/>
      <c r="G46" s="499" t="s">
        <v>332</v>
      </c>
      <c r="H46" s="402" t="s">
        <v>304</v>
      </c>
      <c r="I46" s="403">
        <f t="shared" si="17"/>
        <v>45233</v>
      </c>
      <c r="J46" s="404">
        <v>47.35</v>
      </c>
      <c r="K46" s="405">
        <f t="shared" si="18"/>
        <v>284.04</v>
      </c>
      <c r="M46" s="499" t="s">
        <v>333</v>
      </c>
      <c r="N46" s="402" t="s">
        <v>304</v>
      </c>
      <c r="O46" s="403">
        <f t="shared" si="19"/>
        <v>45317</v>
      </c>
      <c r="P46" s="500">
        <f>47.29+0.06</f>
        <v>47.35</v>
      </c>
      <c r="Q46" s="501">
        <v>0.0</v>
      </c>
    </row>
    <row r="47">
      <c r="B47" s="414" t="s">
        <v>307</v>
      </c>
      <c r="C47" s="415">
        <f t="shared" si="15"/>
        <v>45149</v>
      </c>
      <c r="D47" s="416">
        <v>47.06</v>
      </c>
      <c r="E47" s="417">
        <f t="shared" si="16"/>
        <v>564.62</v>
      </c>
      <c r="F47" s="390"/>
      <c r="H47" s="414" t="s">
        <v>307</v>
      </c>
      <c r="I47" s="415">
        <f t="shared" si="17"/>
        <v>45233</v>
      </c>
      <c r="J47" s="416">
        <v>47.06</v>
      </c>
      <c r="K47" s="417">
        <f t="shared" si="18"/>
        <v>282.26</v>
      </c>
      <c r="N47" s="414" t="s">
        <v>307</v>
      </c>
      <c r="O47" s="415">
        <f t="shared" si="19"/>
        <v>45317</v>
      </c>
      <c r="P47" s="502">
        <f>46.96+0.1</f>
        <v>47.06</v>
      </c>
      <c r="Q47" s="503">
        <v>0.0</v>
      </c>
    </row>
    <row r="48">
      <c r="B48" s="414" t="s">
        <v>310</v>
      </c>
      <c r="C48" s="415">
        <f t="shared" si="15"/>
        <v>45149</v>
      </c>
      <c r="D48" s="416">
        <v>23.61</v>
      </c>
      <c r="E48" s="417">
        <f t="shared" si="16"/>
        <v>283.33</v>
      </c>
      <c r="F48" s="390"/>
      <c r="H48" s="414" t="s">
        <v>310</v>
      </c>
      <c r="I48" s="415">
        <f t="shared" si="17"/>
        <v>45233</v>
      </c>
      <c r="J48" s="416">
        <v>23.61</v>
      </c>
      <c r="K48" s="417">
        <f t="shared" si="18"/>
        <v>141.67</v>
      </c>
      <c r="N48" s="414" t="s">
        <v>310</v>
      </c>
      <c r="O48" s="415">
        <f t="shared" si="19"/>
        <v>45317</v>
      </c>
      <c r="P48" s="502">
        <f>23.62-0.01</f>
        <v>23.61</v>
      </c>
      <c r="Q48" s="503">
        <v>0.0</v>
      </c>
    </row>
    <row r="49">
      <c r="B49" s="414" t="s">
        <v>313</v>
      </c>
      <c r="C49" s="415">
        <f t="shared" si="15"/>
        <v>45149</v>
      </c>
      <c r="D49" s="416">
        <v>6.3</v>
      </c>
      <c r="E49" s="417">
        <f t="shared" si="16"/>
        <v>75.67</v>
      </c>
      <c r="F49" s="390"/>
      <c r="H49" s="414" t="s">
        <v>313</v>
      </c>
      <c r="I49" s="415">
        <f t="shared" si="17"/>
        <v>45233</v>
      </c>
      <c r="J49" s="416">
        <v>6.3</v>
      </c>
      <c r="K49" s="417">
        <f t="shared" si="18"/>
        <v>37.87</v>
      </c>
      <c r="N49" s="414" t="s">
        <v>313</v>
      </c>
      <c r="O49" s="415">
        <f t="shared" si="19"/>
        <v>45317</v>
      </c>
      <c r="P49" s="502">
        <f>6.37-0.07</f>
        <v>6.3</v>
      </c>
      <c r="Q49" s="503">
        <v>0.0</v>
      </c>
    </row>
    <row r="50">
      <c r="B50" s="430" t="s">
        <v>316</v>
      </c>
      <c r="C50" s="431">
        <f t="shared" si="15"/>
        <v>45149</v>
      </c>
      <c r="D50" s="432">
        <v>11.01</v>
      </c>
      <c r="E50" s="433">
        <f t="shared" si="16"/>
        <v>132.1</v>
      </c>
      <c r="F50" s="390"/>
      <c r="H50" s="430" t="s">
        <v>316</v>
      </c>
      <c r="I50" s="431">
        <f t="shared" si="17"/>
        <v>45233</v>
      </c>
      <c r="J50" s="432">
        <v>11.01</v>
      </c>
      <c r="K50" s="433">
        <f t="shared" si="18"/>
        <v>66.04</v>
      </c>
      <c r="N50" s="430" t="s">
        <v>316</v>
      </c>
      <c r="O50" s="431">
        <f t="shared" si="19"/>
        <v>45317</v>
      </c>
      <c r="P50" s="504">
        <f>10.99+0.02</f>
        <v>11.01</v>
      </c>
      <c r="Q50" s="505">
        <v>0.0</v>
      </c>
    </row>
    <row r="51">
      <c r="A51" s="499" t="s">
        <v>334</v>
      </c>
      <c r="B51" s="402" t="s">
        <v>304</v>
      </c>
      <c r="C51" s="403">
        <f t="shared" si="15"/>
        <v>45163</v>
      </c>
      <c r="D51" s="404">
        <v>47.35</v>
      </c>
      <c r="E51" s="405">
        <f t="shared" si="16"/>
        <v>520.79</v>
      </c>
      <c r="F51" s="390"/>
      <c r="G51" s="499" t="s">
        <v>335</v>
      </c>
      <c r="H51" s="402" t="s">
        <v>304</v>
      </c>
      <c r="I51" s="403">
        <f t="shared" si="17"/>
        <v>45247</v>
      </c>
      <c r="J51" s="404">
        <v>47.35</v>
      </c>
      <c r="K51" s="405">
        <f t="shared" si="18"/>
        <v>236.69</v>
      </c>
      <c r="N51" s="492"/>
      <c r="O51" s="492"/>
      <c r="P51" s="492"/>
      <c r="Q51" s="492"/>
    </row>
    <row r="52">
      <c r="B52" s="414" t="s">
        <v>307</v>
      </c>
      <c r="C52" s="415">
        <f t="shared" si="15"/>
        <v>45163</v>
      </c>
      <c r="D52" s="416">
        <v>47.06</v>
      </c>
      <c r="E52" s="417">
        <f t="shared" si="16"/>
        <v>517.56</v>
      </c>
      <c r="F52" s="390"/>
      <c r="H52" s="414" t="s">
        <v>307</v>
      </c>
      <c r="I52" s="415">
        <f t="shared" si="17"/>
        <v>45247</v>
      </c>
      <c r="J52" s="416">
        <v>47.06</v>
      </c>
      <c r="K52" s="417">
        <f t="shared" si="18"/>
        <v>235.2</v>
      </c>
      <c r="N52" s="492"/>
      <c r="O52" s="492"/>
      <c r="P52" s="492"/>
      <c r="Q52" s="492"/>
    </row>
    <row r="53">
      <c r="B53" s="414" t="s">
        <v>310</v>
      </c>
      <c r="C53" s="415">
        <f t="shared" si="15"/>
        <v>45163</v>
      </c>
      <c r="D53" s="416">
        <v>23.61</v>
      </c>
      <c r="E53" s="417">
        <f t="shared" si="16"/>
        <v>259.72</v>
      </c>
      <c r="F53" s="390"/>
      <c r="H53" s="414" t="s">
        <v>310</v>
      </c>
      <c r="I53" s="415">
        <f t="shared" si="17"/>
        <v>45247</v>
      </c>
      <c r="J53" s="416">
        <v>23.61</v>
      </c>
      <c r="K53" s="417">
        <f t="shared" si="18"/>
        <v>118.06</v>
      </c>
      <c r="N53" s="492"/>
      <c r="O53" s="492"/>
      <c r="P53" s="492"/>
      <c r="Q53" s="492"/>
    </row>
    <row r="54">
      <c r="B54" s="414" t="s">
        <v>313</v>
      </c>
      <c r="C54" s="415">
        <f t="shared" si="15"/>
        <v>45163</v>
      </c>
      <c r="D54" s="416">
        <v>6.3</v>
      </c>
      <c r="E54" s="417">
        <f t="shared" si="16"/>
        <v>69.37</v>
      </c>
      <c r="F54" s="390"/>
      <c r="H54" s="414" t="s">
        <v>313</v>
      </c>
      <c r="I54" s="415">
        <f t="shared" si="17"/>
        <v>45247</v>
      </c>
      <c r="J54" s="416">
        <v>6.3</v>
      </c>
      <c r="K54" s="417">
        <f t="shared" si="18"/>
        <v>31.57</v>
      </c>
      <c r="N54" s="492"/>
      <c r="O54" s="492"/>
      <c r="P54" s="492"/>
      <c r="Q54" s="492"/>
    </row>
    <row r="55">
      <c r="B55" s="430" t="s">
        <v>316</v>
      </c>
      <c r="C55" s="431">
        <f t="shared" si="15"/>
        <v>45163</v>
      </c>
      <c r="D55" s="432">
        <v>11.01</v>
      </c>
      <c r="E55" s="433">
        <f t="shared" si="16"/>
        <v>121.09</v>
      </c>
      <c r="F55" s="390"/>
      <c r="H55" s="430" t="s">
        <v>316</v>
      </c>
      <c r="I55" s="431">
        <f t="shared" si="17"/>
        <v>45247</v>
      </c>
      <c r="J55" s="432">
        <v>11.01</v>
      </c>
      <c r="K55" s="433">
        <f t="shared" si="18"/>
        <v>55.03</v>
      </c>
      <c r="N55" s="492"/>
      <c r="O55" s="492"/>
      <c r="P55" s="492"/>
      <c r="Q55" s="492"/>
    </row>
    <row r="56">
      <c r="A56" s="452" t="s">
        <v>336</v>
      </c>
      <c r="B56" s="402" t="s">
        <v>304</v>
      </c>
      <c r="C56" s="403">
        <f t="shared" si="15"/>
        <v>45177</v>
      </c>
      <c r="D56" s="404">
        <v>47.35</v>
      </c>
      <c r="E56" s="405">
        <f t="shared" si="16"/>
        <v>473.44</v>
      </c>
      <c r="F56" s="390"/>
      <c r="G56" s="499" t="s">
        <v>337</v>
      </c>
      <c r="H56" s="402" t="s">
        <v>304</v>
      </c>
      <c r="I56" s="403">
        <f t="shared" si="17"/>
        <v>45261</v>
      </c>
      <c r="J56" s="404">
        <v>47.35</v>
      </c>
      <c r="K56" s="405">
        <f t="shared" si="18"/>
        <v>189.34</v>
      </c>
      <c r="N56" s="492"/>
      <c r="O56" s="492"/>
      <c r="P56" s="492"/>
      <c r="Q56" s="492"/>
    </row>
    <row r="57">
      <c r="B57" s="414" t="s">
        <v>307</v>
      </c>
      <c r="C57" s="415">
        <f t="shared" si="15"/>
        <v>45177</v>
      </c>
      <c r="D57" s="416">
        <v>47.06</v>
      </c>
      <c r="E57" s="417">
        <f t="shared" si="16"/>
        <v>470.5</v>
      </c>
      <c r="F57" s="390"/>
      <c r="H57" s="414" t="s">
        <v>307</v>
      </c>
      <c r="I57" s="415">
        <f t="shared" si="17"/>
        <v>45261</v>
      </c>
      <c r="J57" s="416">
        <v>47.06</v>
      </c>
      <c r="K57" s="417">
        <f t="shared" si="18"/>
        <v>188.14</v>
      </c>
      <c r="N57" s="492"/>
      <c r="O57" s="492"/>
      <c r="P57" s="492"/>
      <c r="Q57" s="492"/>
    </row>
    <row r="58">
      <c r="B58" s="414" t="s">
        <v>310</v>
      </c>
      <c r="C58" s="415">
        <f t="shared" si="15"/>
        <v>45177</v>
      </c>
      <c r="D58" s="416">
        <v>23.61</v>
      </c>
      <c r="E58" s="417">
        <f t="shared" si="16"/>
        <v>236.11</v>
      </c>
      <c r="F58" s="390"/>
      <c r="H58" s="414" t="s">
        <v>310</v>
      </c>
      <c r="I58" s="415">
        <f t="shared" si="17"/>
        <v>45261</v>
      </c>
      <c r="J58" s="416">
        <v>23.61</v>
      </c>
      <c r="K58" s="417">
        <f t="shared" si="18"/>
        <v>94.45</v>
      </c>
      <c r="N58" s="492"/>
      <c r="O58" s="492"/>
      <c r="P58" s="492"/>
      <c r="Q58" s="492"/>
    </row>
    <row r="59">
      <c r="B59" s="414" t="s">
        <v>313</v>
      </c>
      <c r="C59" s="415">
        <f t="shared" si="15"/>
        <v>45177</v>
      </c>
      <c r="D59" s="416">
        <v>6.3</v>
      </c>
      <c r="E59" s="417">
        <f t="shared" si="16"/>
        <v>63.07</v>
      </c>
      <c r="F59" s="390"/>
      <c r="H59" s="414" t="s">
        <v>313</v>
      </c>
      <c r="I59" s="415">
        <f t="shared" si="17"/>
        <v>45261</v>
      </c>
      <c r="J59" s="416">
        <v>6.3</v>
      </c>
      <c r="K59" s="417">
        <f t="shared" si="18"/>
        <v>25.27</v>
      </c>
      <c r="N59" s="492"/>
      <c r="O59" s="492"/>
      <c r="P59" s="492"/>
      <c r="Q59" s="492"/>
    </row>
    <row r="60">
      <c r="B60" s="430" t="s">
        <v>316</v>
      </c>
      <c r="C60" s="431">
        <f t="shared" si="15"/>
        <v>45177</v>
      </c>
      <c r="D60" s="432">
        <v>11.01</v>
      </c>
      <c r="E60" s="433">
        <f t="shared" si="16"/>
        <v>110.08</v>
      </c>
      <c r="F60" s="390"/>
      <c r="H60" s="430" t="s">
        <v>316</v>
      </c>
      <c r="I60" s="431">
        <f t="shared" si="17"/>
        <v>45261</v>
      </c>
      <c r="J60" s="432">
        <v>11.01</v>
      </c>
      <c r="K60" s="433">
        <f t="shared" si="18"/>
        <v>44.02</v>
      </c>
    </row>
    <row r="61">
      <c r="A61" s="452" t="s">
        <v>338</v>
      </c>
      <c r="B61" s="402" t="s">
        <v>304</v>
      </c>
      <c r="C61" s="403">
        <f t="shared" si="15"/>
        <v>45191</v>
      </c>
      <c r="D61" s="404">
        <v>47.35</v>
      </c>
      <c r="E61" s="405">
        <f t="shared" si="16"/>
        <v>426.09</v>
      </c>
      <c r="F61" s="390"/>
      <c r="G61" s="499" t="s">
        <v>339</v>
      </c>
      <c r="H61" s="402" t="s">
        <v>304</v>
      </c>
      <c r="I61" s="403">
        <f t="shared" si="17"/>
        <v>45275</v>
      </c>
      <c r="J61" s="404">
        <v>47.29</v>
      </c>
      <c r="K61" s="405">
        <f t="shared" si="18"/>
        <v>142.05</v>
      </c>
    </row>
    <row r="62">
      <c r="B62" s="414" t="s">
        <v>307</v>
      </c>
      <c r="C62" s="415">
        <f t="shared" si="15"/>
        <v>45191</v>
      </c>
      <c r="D62" s="416">
        <v>47.06</v>
      </c>
      <c r="E62" s="417">
        <f t="shared" si="16"/>
        <v>423.44</v>
      </c>
      <c r="F62" s="390"/>
      <c r="H62" s="414" t="s">
        <v>307</v>
      </c>
      <c r="I62" s="415">
        <f t="shared" si="17"/>
        <v>45275</v>
      </c>
      <c r="J62" s="416">
        <v>46.96</v>
      </c>
      <c r="K62" s="417">
        <f t="shared" si="18"/>
        <v>141.18</v>
      </c>
    </row>
    <row r="63">
      <c r="B63" s="414" t="s">
        <v>310</v>
      </c>
      <c r="C63" s="415">
        <f t="shared" si="15"/>
        <v>45191</v>
      </c>
      <c r="D63" s="416">
        <v>23.61</v>
      </c>
      <c r="E63" s="417">
        <f t="shared" si="16"/>
        <v>212.5</v>
      </c>
      <c r="F63" s="390"/>
      <c r="H63" s="414" t="s">
        <v>310</v>
      </c>
      <c r="I63" s="415">
        <f t="shared" si="17"/>
        <v>45275</v>
      </c>
      <c r="J63" s="416">
        <v>23.62</v>
      </c>
      <c r="K63" s="417">
        <f t="shared" si="18"/>
        <v>70.83</v>
      </c>
    </row>
    <row r="64">
      <c r="B64" s="414" t="s">
        <v>313</v>
      </c>
      <c r="C64" s="415">
        <f t="shared" si="15"/>
        <v>45191</v>
      </c>
      <c r="D64" s="416">
        <v>6.3</v>
      </c>
      <c r="E64" s="417">
        <f t="shared" si="16"/>
        <v>56.77</v>
      </c>
      <c r="F64" s="390"/>
      <c r="H64" s="414" t="s">
        <v>313</v>
      </c>
      <c r="I64" s="415">
        <f t="shared" si="17"/>
        <v>45275</v>
      </c>
      <c r="J64" s="416">
        <v>6.37</v>
      </c>
      <c r="K64" s="417">
        <f t="shared" si="18"/>
        <v>18.9</v>
      </c>
    </row>
    <row r="65">
      <c r="B65" s="430" t="s">
        <v>316</v>
      </c>
      <c r="C65" s="431">
        <f t="shared" si="15"/>
        <v>45191</v>
      </c>
      <c r="D65" s="432">
        <v>11.01</v>
      </c>
      <c r="E65" s="433">
        <f t="shared" si="16"/>
        <v>99.07</v>
      </c>
      <c r="F65" s="390"/>
      <c r="H65" s="430" t="s">
        <v>316</v>
      </c>
      <c r="I65" s="431">
        <f t="shared" si="17"/>
        <v>45275</v>
      </c>
      <c r="J65" s="432">
        <v>10.99</v>
      </c>
      <c r="K65" s="433">
        <f t="shared" si="18"/>
        <v>33.03</v>
      </c>
    </row>
    <row r="66">
      <c r="A66" s="506"/>
    </row>
  </sheetData>
  <mergeCells count="72">
    <mergeCell ref="N8:O8"/>
    <mergeCell ref="N9:O9"/>
    <mergeCell ref="P9:Q9"/>
    <mergeCell ref="N10:O10"/>
    <mergeCell ref="P10:Q10"/>
    <mergeCell ref="N12:O12"/>
    <mergeCell ref="P12:Q12"/>
    <mergeCell ref="P8:Q8"/>
    <mergeCell ref="N13:O13"/>
    <mergeCell ref="P13:Q13"/>
    <mergeCell ref="N14:O14"/>
    <mergeCell ref="P14:Q14"/>
    <mergeCell ref="N15:O15"/>
    <mergeCell ref="P15:Q15"/>
    <mergeCell ref="N16:O16"/>
    <mergeCell ref="P16:Q16"/>
    <mergeCell ref="A13:A17"/>
    <mergeCell ref="B13:E17"/>
    <mergeCell ref="N17:O17"/>
    <mergeCell ref="P17:Q17"/>
    <mergeCell ref="A18:A22"/>
    <mergeCell ref="B18:E22"/>
    <mergeCell ref="A23:A27"/>
    <mergeCell ref="B23:E27"/>
    <mergeCell ref="G23:G27"/>
    <mergeCell ref="N23:O23"/>
    <mergeCell ref="N24:O24"/>
    <mergeCell ref="N25:O25"/>
    <mergeCell ref="N26:O26"/>
    <mergeCell ref="P23:Q23"/>
    <mergeCell ref="P24:Q24"/>
    <mergeCell ref="P25:Q25"/>
    <mergeCell ref="P26:Q26"/>
    <mergeCell ref="A34:K34"/>
    <mergeCell ref="A41:A45"/>
    <mergeCell ref="G41:G45"/>
    <mergeCell ref="L46:L50"/>
    <mergeCell ref="M46:M50"/>
    <mergeCell ref="A51:A55"/>
    <mergeCell ref="G51:G55"/>
    <mergeCell ref="A56:A60"/>
    <mergeCell ref="G56:G60"/>
    <mergeCell ref="A61:A65"/>
    <mergeCell ref="G61:G65"/>
    <mergeCell ref="A1:K1"/>
    <mergeCell ref="R2:R65"/>
    <mergeCell ref="G3:G7"/>
    <mergeCell ref="G8:G12"/>
    <mergeCell ref="G13:G17"/>
    <mergeCell ref="M36:M40"/>
    <mergeCell ref="A46:A50"/>
    <mergeCell ref="A66:R66"/>
    <mergeCell ref="G18:G22"/>
    <mergeCell ref="N18:Q18"/>
    <mergeCell ref="N19:O19"/>
    <mergeCell ref="P19:Q19"/>
    <mergeCell ref="N21:O21"/>
    <mergeCell ref="P21:Q21"/>
    <mergeCell ref="N22:O22"/>
    <mergeCell ref="P22:Q22"/>
    <mergeCell ref="A8:A12"/>
    <mergeCell ref="A28:A32"/>
    <mergeCell ref="N27:Q27"/>
    <mergeCell ref="N28:Q28"/>
    <mergeCell ref="A3:A7"/>
    <mergeCell ref="A36:A40"/>
    <mergeCell ref="G36:G40"/>
    <mergeCell ref="L36:L40"/>
    <mergeCell ref="L41:L45"/>
    <mergeCell ref="M41:M45"/>
    <mergeCell ref="G28:G32"/>
    <mergeCell ref="G46:G50"/>
  </mergeCells>
  <printOptions horizontalCentered="1"/>
  <pageMargins bottom="0.75" footer="0.0" header="0.0" left="0.0" right="0.0" top="0.25"/>
  <pageSetup fitToHeight="0" cellComments="atEnd" orientation="portrait" pageOrder="overThenDown"/>
  <drawing r:id="rId1"/>
  <tableParts count="6">
    <tablePart r:id="rId8"/>
    <tablePart r:id="rId9"/>
    <tablePart r:id="rId10"/>
    <tablePart r:id="rId11"/>
    <tablePart r:id="rId12"/>
    <tablePart r:id="rId1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 outlineLevelCol="1" outlineLevelRow="1"/>
  <cols>
    <col customWidth="1" min="1" max="1" width="5.14" outlineLevel="1"/>
    <col customWidth="1" min="2" max="2" width="49.14"/>
    <col customWidth="1" min="3" max="3" width="15.57"/>
    <col customWidth="1" min="4" max="4" width="18.0"/>
    <col customWidth="1" min="5" max="5" width="36.86"/>
    <col customWidth="1" min="6" max="7" width="21.0"/>
  </cols>
  <sheetData>
    <row r="1" ht="16.5" customHeight="1">
      <c r="A1" s="507"/>
      <c r="B1" s="508" t="s">
        <v>340</v>
      </c>
      <c r="C1" s="509" t="s">
        <v>341</v>
      </c>
      <c r="D1" s="510" t="s">
        <v>342</v>
      </c>
      <c r="E1" s="509" t="s">
        <v>343</v>
      </c>
      <c r="F1" s="509" t="s">
        <v>344</v>
      </c>
      <c r="G1" s="511" t="s">
        <v>345</v>
      </c>
    </row>
    <row r="2" ht="15.75" hidden="1" customHeight="1" outlineLevel="1">
      <c r="A2" s="512" t="b">
        <v>1</v>
      </c>
      <c r="B2" s="513" t="s">
        <v>346</v>
      </c>
      <c r="C2" s="514">
        <v>44869.0</v>
      </c>
      <c r="D2" s="515">
        <v>1193.12</v>
      </c>
      <c r="E2" s="516"/>
      <c r="F2" s="517">
        <f>D2</f>
        <v>1193.12</v>
      </c>
      <c r="G2" s="518">
        <f>D2+4.33</f>
        <v>1197.45</v>
      </c>
    </row>
    <row r="3" ht="15.75" hidden="1" customHeight="1" outlineLevel="1">
      <c r="A3" s="512" t="b">
        <v>1</v>
      </c>
      <c r="B3" s="519" t="s">
        <v>230</v>
      </c>
      <c r="C3" s="520">
        <v>44869.0</v>
      </c>
      <c r="D3" s="228">
        <v>78.49</v>
      </c>
      <c r="E3" s="521"/>
      <c r="F3" s="522">
        <f t="shared" ref="F3:F8" si="1">D3+F2</f>
        <v>1271.61</v>
      </c>
      <c r="G3" s="523">
        <f t="shared" ref="G3:G21" si="2">G2+D3</f>
        <v>1275.94</v>
      </c>
    </row>
    <row r="4" ht="15.75" hidden="1" customHeight="1" outlineLevel="1">
      <c r="A4" s="512" t="b">
        <v>1</v>
      </c>
      <c r="B4" s="524" t="str">
        <f>'2022 Expences - 11042022'!$I$4</f>
        <v>Groceries</v>
      </c>
      <c r="C4" s="525" t="s">
        <v>347</v>
      </c>
      <c r="D4" s="526">
        <f>-'2022 Expences - 11042022'!$J$4</f>
        <v>-218.62</v>
      </c>
      <c r="E4" s="527"/>
      <c r="F4" s="528">
        <f t="shared" si="1"/>
        <v>1052.99</v>
      </c>
      <c r="G4" s="529">
        <f t="shared" si="2"/>
        <v>1057.32</v>
      </c>
    </row>
    <row r="5" ht="15.75" hidden="1" customHeight="1" outlineLevel="1">
      <c r="A5" s="512" t="b">
        <v>1</v>
      </c>
      <c r="B5" s="530" t="str">
        <f>'2022 Expences - 11042022'!$I$5</f>
        <v>Cigarettes</v>
      </c>
      <c r="C5" s="531" t="s">
        <v>347</v>
      </c>
      <c r="D5" s="223">
        <f>-'2022 Expences - 11042022'!$J$5</f>
        <v>-53.43</v>
      </c>
      <c r="E5" s="532"/>
      <c r="F5" s="533">
        <f t="shared" si="1"/>
        <v>999.56</v>
      </c>
      <c r="G5" s="534">
        <f t="shared" si="2"/>
        <v>1003.89</v>
      </c>
    </row>
    <row r="6" ht="15.75" hidden="1" customHeight="1" outlineLevel="1">
      <c r="A6" s="512" t="b">
        <v>1</v>
      </c>
      <c r="B6" s="524" t="str">
        <f>'2022 Expences - 11042022'!$I$6</f>
        <v>Gas</v>
      </c>
      <c r="C6" s="525" t="s">
        <v>347</v>
      </c>
      <c r="D6" s="526">
        <f>-'2022 Expences - 11042022'!$J$6</f>
        <v>0</v>
      </c>
      <c r="E6" s="527"/>
      <c r="F6" s="528">
        <f t="shared" si="1"/>
        <v>999.56</v>
      </c>
      <c r="G6" s="529">
        <f t="shared" si="2"/>
        <v>1003.89</v>
      </c>
    </row>
    <row r="7" ht="15.75" hidden="1" customHeight="1" outlineLevel="1">
      <c r="A7" s="512" t="b">
        <v>1</v>
      </c>
      <c r="B7" s="530" t="str">
        <f>'2022 Expences - 11042022'!$I$7</f>
        <v>Entertainment</v>
      </c>
      <c r="C7" s="531" t="s">
        <v>347</v>
      </c>
      <c r="D7" s="223">
        <f>-'2022 Expences - 11042022'!$J$7</f>
        <v>-20.49</v>
      </c>
      <c r="E7" s="535"/>
      <c r="F7" s="533">
        <f t="shared" si="1"/>
        <v>979.07</v>
      </c>
      <c r="G7" s="534">
        <f t="shared" si="2"/>
        <v>983.4</v>
      </c>
    </row>
    <row r="8" ht="15.75" hidden="1" customHeight="1" outlineLevel="1">
      <c r="A8" s="512" t="b">
        <v>1</v>
      </c>
      <c r="B8" s="524" t="str">
        <f>'2022 Expences - 11042022'!$I$8</f>
        <v>Medical</v>
      </c>
      <c r="C8" s="525" t="s">
        <v>347</v>
      </c>
      <c r="D8" s="526">
        <f>-'2022 Expences - 11042022'!$J$8</f>
        <v>-5.25</v>
      </c>
      <c r="E8" s="536"/>
      <c r="F8" s="528">
        <f t="shared" si="1"/>
        <v>973.82</v>
      </c>
      <c r="G8" s="529">
        <f t="shared" si="2"/>
        <v>978.15</v>
      </c>
    </row>
    <row r="9" ht="15.75" hidden="1" customHeight="1" outlineLevel="1">
      <c r="A9" s="512" t="b">
        <v>1</v>
      </c>
      <c r="B9" s="537" t="str">
        <f>'08) Drop Down Menus'!A8</f>
        <v>Maintenance</v>
      </c>
      <c r="C9" s="538" t="s">
        <v>347</v>
      </c>
      <c r="D9" s="539">
        <f>-'2022 Expences - 11042022'!J10</f>
        <v>-155.7</v>
      </c>
      <c r="E9" s="540"/>
      <c r="F9" s="541">
        <f t="shared" ref="F9:F10" si="3">F8+D9</f>
        <v>818.12</v>
      </c>
      <c r="G9" s="542">
        <f t="shared" si="2"/>
        <v>822.45</v>
      </c>
    </row>
    <row r="10" ht="15.75" hidden="1" customHeight="1" outlineLevel="1">
      <c r="A10" s="512" t="b">
        <v>1</v>
      </c>
      <c r="B10" s="543" t="str">
        <f>'2022 Expences - 11042022'!$I$9</f>
        <v>Vehicle</v>
      </c>
      <c r="C10" s="544" t="s">
        <v>347</v>
      </c>
      <c r="D10" s="545">
        <f>-'2022 Expences - 11042022'!$J$9</f>
        <v>0</v>
      </c>
      <c r="E10" s="546"/>
      <c r="F10" s="547">
        <f t="shared" si="3"/>
        <v>818.12</v>
      </c>
      <c r="G10" s="548">
        <f t="shared" si="2"/>
        <v>822.45</v>
      </c>
    </row>
    <row r="11" ht="15.75" hidden="1" customHeight="1" outlineLevel="1">
      <c r="A11" s="512" t="b">
        <v>1</v>
      </c>
      <c r="B11" s="549" t="s">
        <v>348</v>
      </c>
      <c r="C11" s="550">
        <v>44869.0</v>
      </c>
      <c r="D11" s="551">
        <f>-447.5-34.81</f>
        <v>-482.31</v>
      </c>
      <c r="E11" s="552" t="s">
        <v>349</v>
      </c>
      <c r="F11" s="553">
        <f t="shared" ref="F11:F12" si="4">D11+F10</f>
        <v>335.81</v>
      </c>
      <c r="G11" s="553">
        <f t="shared" si="2"/>
        <v>340.14</v>
      </c>
    </row>
    <row r="12" ht="15.75" hidden="1" customHeight="1" outlineLevel="1">
      <c r="A12" s="512" t="b">
        <v>1</v>
      </c>
      <c r="B12" s="554" t="s">
        <v>23</v>
      </c>
      <c r="C12" s="555">
        <v>44869.0</v>
      </c>
      <c r="D12" s="556">
        <v>-64.71</v>
      </c>
      <c r="E12" s="557"/>
      <c r="F12" s="558">
        <f t="shared" si="4"/>
        <v>271.1</v>
      </c>
      <c r="G12" s="558">
        <f t="shared" si="2"/>
        <v>275.43</v>
      </c>
    </row>
    <row r="13" ht="15.75" hidden="1" customHeight="1" outlineLevel="1">
      <c r="A13" s="559" t="b">
        <v>1</v>
      </c>
      <c r="B13" s="560" t="s">
        <v>350</v>
      </c>
      <c r="C13" s="561">
        <v>44869.0</v>
      </c>
      <c r="D13" s="562">
        <f>-92.13-29.11+16.84</f>
        <v>-104.4</v>
      </c>
      <c r="E13" s="563" t="s">
        <v>351</v>
      </c>
      <c r="F13" s="522">
        <f t="shared" ref="F13:F21" si="5">F12+D13</f>
        <v>166.7</v>
      </c>
      <c r="G13" s="522">
        <f t="shared" si="2"/>
        <v>171.03</v>
      </c>
    </row>
    <row r="14" ht="15.75" hidden="1" customHeight="1" outlineLevel="1">
      <c r="A14" s="559" t="b">
        <v>1</v>
      </c>
      <c r="B14" s="564" t="s">
        <v>352</v>
      </c>
      <c r="C14" s="565">
        <v>44869.0</v>
      </c>
      <c r="D14" s="566">
        <v>-46.66</v>
      </c>
      <c r="E14" s="567" t="s">
        <v>353</v>
      </c>
      <c r="F14" s="558">
        <f t="shared" si="5"/>
        <v>120.04</v>
      </c>
      <c r="G14" s="558">
        <f t="shared" si="2"/>
        <v>124.37</v>
      </c>
    </row>
    <row r="15" ht="15.75" hidden="1" customHeight="1" outlineLevel="1">
      <c r="A15" s="559" t="b">
        <v>1</v>
      </c>
      <c r="B15" s="229" t="s">
        <v>25</v>
      </c>
      <c r="C15" s="520">
        <v>44869.0</v>
      </c>
      <c r="D15" s="228">
        <v>-11.85</v>
      </c>
      <c r="E15" s="568"/>
      <c r="F15" s="522">
        <f t="shared" si="5"/>
        <v>108.19</v>
      </c>
      <c r="G15" s="522">
        <f t="shared" si="2"/>
        <v>112.52</v>
      </c>
    </row>
    <row r="16" ht="15.75" hidden="1" customHeight="1" outlineLevel="1">
      <c r="A16" s="512" t="b">
        <v>1</v>
      </c>
      <c r="B16" s="569" t="s">
        <v>42</v>
      </c>
      <c r="C16" s="570">
        <v>44872.0</v>
      </c>
      <c r="D16" s="571">
        <v>-86.95</v>
      </c>
      <c r="E16" s="572">
        <v>6511.74</v>
      </c>
      <c r="F16" s="558">
        <f t="shared" si="5"/>
        <v>21.24</v>
      </c>
      <c r="G16" s="558">
        <f t="shared" si="2"/>
        <v>25.57</v>
      </c>
    </row>
    <row r="17" ht="15.75" hidden="1" customHeight="1" outlineLevel="1">
      <c r="A17" s="512" t="b">
        <v>1</v>
      </c>
      <c r="B17" s="229" t="s">
        <v>13</v>
      </c>
      <c r="C17" s="520">
        <v>44878.0</v>
      </c>
      <c r="D17" s="228">
        <v>-10.0</v>
      </c>
      <c r="E17" s="521"/>
      <c r="F17" s="522">
        <f t="shared" si="5"/>
        <v>11.24</v>
      </c>
      <c r="G17" s="522">
        <f t="shared" si="2"/>
        <v>15.57</v>
      </c>
    </row>
    <row r="18" ht="15.75" hidden="1" customHeight="1" outlineLevel="1">
      <c r="A18" s="512" t="b">
        <v>1</v>
      </c>
      <c r="B18" s="573" t="s">
        <v>354</v>
      </c>
      <c r="C18" s="574">
        <v>44882.0</v>
      </c>
      <c r="D18" s="575">
        <v>-58.1</v>
      </c>
      <c r="E18" s="576">
        <f>1336.14+D18</f>
        <v>1278.04</v>
      </c>
      <c r="F18" s="528">
        <f t="shared" si="5"/>
        <v>-46.86</v>
      </c>
      <c r="G18" s="528">
        <f t="shared" si="2"/>
        <v>-42.53</v>
      </c>
    </row>
    <row r="19" ht="15.75" hidden="1" customHeight="1" outlineLevel="1">
      <c r="A19" s="559" t="b">
        <v>1</v>
      </c>
      <c r="B19" s="577" t="s">
        <v>355</v>
      </c>
      <c r="C19" s="578">
        <v>44882.0</v>
      </c>
      <c r="D19" s="579">
        <v>-57.74</v>
      </c>
      <c r="E19" s="580">
        <f>1328.18+D19</f>
        <v>1270.44</v>
      </c>
      <c r="F19" s="533">
        <f t="shared" si="5"/>
        <v>-104.6</v>
      </c>
      <c r="G19" s="533">
        <f t="shared" si="2"/>
        <v>-100.27</v>
      </c>
    </row>
    <row r="20" ht="15.75" hidden="1" customHeight="1" outlineLevel="1">
      <c r="A20" s="559" t="b">
        <v>1</v>
      </c>
      <c r="B20" s="573" t="s">
        <v>356</v>
      </c>
      <c r="C20" s="574">
        <v>44882.0</v>
      </c>
      <c r="D20" s="581">
        <v>-29.36</v>
      </c>
      <c r="E20" s="576">
        <f>264.22+D20</f>
        <v>234.86</v>
      </c>
      <c r="F20" s="528">
        <f t="shared" si="5"/>
        <v>-133.96</v>
      </c>
      <c r="G20" s="528">
        <f t="shared" si="2"/>
        <v>-129.63</v>
      </c>
    </row>
    <row r="21" ht="15.75" hidden="1" customHeight="1" outlineLevel="1">
      <c r="A21" s="559" t="b">
        <v>1</v>
      </c>
      <c r="B21" s="582" t="s">
        <v>357</v>
      </c>
      <c r="C21" s="583">
        <v>44882.0</v>
      </c>
      <c r="D21" s="584">
        <v>-16.81</v>
      </c>
      <c r="E21" s="585">
        <f>151.27+D21</f>
        <v>134.46</v>
      </c>
      <c r="F21" s="541">
        <f t="shared" si="5"/>
        <v>-150.77</v>
      </c>
      <c r="G21" s="541">
        <f t="shared" si="2"/>
        <v>-146.44</v>
      </c>
    </row>
    <row r="22" ht="32.25" customHeight="1" collapsed="1">
      <c r="A22" s="586"/>
      <c r="B22" s="587" t="s">
        <v>358</v>
      </c>
      <c r="C22" s="588"/>
      <c r="D22" s="588"/>
      <c r="E22" s="589" t="s">
        <v>359</v>
      </c>
      <c r="F22" s="590">
        <f>G17</f>
        <v>15.57</v>
      </c>
      <c r="G22" s="591"/>
    </row>
    <row r="23" ht="15.75" hidden="1" customHeight="1" outlineLevel="1">
      <c r="A23" s="512" t="b">
        <v>1</v>
      </c>
      <c r="B23" s="592" t="s">
        <v>346</v>
      </c>
      <c r="C23" s="593">
        <v>44883.0</v>
      </c>
      <c r="D23" s="594">
        <v>1208.58</v>
      </c>
      <c r="E23" s="595"/>
      <c r="F23" s="596">
        <f>D23</f>
        <v>1208.58</v>
      </c>
      <c r="G23" s="597">
        <f>D23+F22</f>
        <v>1224.15</v>
      </c>
    </row>
    <row r="24" ht="15.75" hidden="1" customHeight="1" outlineLevel="1">
      <c r="A24" s="512" t="b">
        <v>1</v>
      </c>
      <c r="B24" s="598" t="s">
        <v>230</v>
      </c>
      <c r="C24" s="561">
        <v>44883.0</v>
      </c>
      <c r="D24" s="599">
        <v>0.0</v>
      </c>
      <c r="E24" s="560"/>
      <c r="F24" s="600">
        <f t="shared" ref="F24:F37" si="6">D24+F23</f>
        <v>1208.58</v>
      </c>
      <c r="G24" s="601">
        <f t="shared" ref="G24:G37" si="7">G23+D24</f>
        <v>1224.15</v>
      </c>
    </row>
    <row r="25" ht="15.75" hidden="1" customHeight="1" outlineLevel="1">
      <c r="A25" s="512" t="b">
        <v>1</v>
      </c>
      <c r="B25" s="602" t="str">
        <f>'2022 Expences - 11182022'!$I$4</f>
        <v>Groceries</v>
      </c>
      <c r="C25" s="603" t="s">
        <v>347</v>
      </c>
      <c r="D25" s="604">
        <f>-'2022 Expences - 11182022'!$J$4</f>
        <v>-106.91</v>
      </c>
      <c r="E25" s="605"/>
      <c r="F25" s="606">
        <f t="shared" si="6"/>
        <v>1101.67</v>
      </c>
      <c r="G25" s="607">
        <f t="shared" si="7"/>
        <v>1117.24</v>
      </c>
    </row>
    <row r="26" ht="15.75" hidden="1" customHeight="1" outlineLevel="1">
      <c r="A26" s="512" t="b">
        <v>1</v>
      </c>
      <c r="B26" s="608" t="str">
        <f>'2022 Expences - 11182022'!$I$5</f>
        <v>Cigarettes</v>
      </c>
      <c r="C26" s="609" t="s">
        <v>347</v>
      </c>
      <c r="D26" s="223">
        <f>-'2022 Expences - 11182022'!$J$5</f>
        <v>-77.19</v>
      </c>
      <c r="E26" s="610"/>
      <c r="F26" s="611">
        <f t="shared" si="6"/>
        <v>1024.48</v>
      </c>
      <c r="G26" s="612">
        <f t="shared" si="7"/>
        <v>1040.05</v>
      </c>
    </row>
    <row r="27" ht="15.75" hidden="1" customHeight="1" outlineLevel="1">
      <c r="A27" s="512" t="b">
        <v>1</v>
      </c>
      <c r="B27" s="602" t="str">
        <f>'2022 Expences - 11182022'!$I$6</f>
        <v>Gas</v>
      </c>
      <c r="C27" s="603" t="s">
        <v>347</v>
      </c>
      <c r="D27" s="613">
        <f>-'2022 Expences - 11182022'!$J$6</f>
        <v>-32.8</v>
      </c>
      <c r="E27" s="614"/>
      <c r="F27" s="606">
        <f t="shared" si="6"/>
        <v>991.68</v>
      </c>
      <c r="G27" s="607">
        <f t="shared" si="7"/>
        <v>1007.25</v>
      </c>
    </row>
    <row r="28" ht="15.75" hidden="1" customHeight="1" outlineLevel="1">
      <c r="A28" s="512" t="b">
        <v>1</v>
      </c>
      <c r="B28" s="608" t="str">
        <f>'2022 Expences - 11182022'!$I$7</f>
        <v>Entertainment</v>
      </c>
      <c r="C28" s="609" t="s">
        <v>347</v>
      </c>
      <c r="D28" s="615">
        <f>-'2022 Expences - 11182022'!$J$7</f>
        <v>-7.24</v>
      </c>
      <c r="E28" s="616"/>
      <c r="F28" s="611">
        <f t="shared" si="6"/>
        <v>984.44</v>
      </c>
      <c r="G28" s="612">
        <f t="shared" si="7"/>
        <v>1000.01</v>
      </c>
    </row>
    <row r="29" ht="15.75" hidden="1" customHeight="1" outlineLevel="1">
      <c r="A29" s="512" t="b">
        <v>1</v>
      </c>
      <c r="B29" s="602" t="str">
        <f>'2022 Expences - 11182022'!$I$8</f>
        <v>Medical</v>
      </c>
      <c r="C29" s="603" t="s">
        <v>347</v>
      </c>
      <c r="D29" s="613">
        <f>-'2022 Expences - 11182022'!$J$8</f>
        <v>-30</v>
      </c>
      <c r="E29" s="614"/>
      <c r="F29" s="606">
        <f t="shared" si="6"/>
        <v>954.44</v>
      </c>
      <c r="G29" s="607">
        <f t="shared" si="7"/>
        <v>970.01</v>
      </c>
    </row>
    <row r="30" ht="15.75" hidden="1" customHeight="1" outlineLevel="1">
      <c r="A30" s="512" t="b">
        <v>1</v>
      </c>
      <c r="B30" s="537" t="str">
        <f>'08) Drop Down Menus'!A8</f>
        <v>Maintenance</v>
      </c>
      <c r="C30" s="538" t="s">
        <v>347</v>
      </c>
      <c r="D30" s="539">
        <f>-'2022 Expences - 11182022'!J10</f>
        <v>-23.43</v>
      </c>
      <c r="E30" s="540"/>
      <c r="F30" s="611">
        <f t="shared" si="6"/>
        <v>931.01</v>
      </c>
      <c r="G30" s="612">
        <f t="shared" si="7"/>
        <v>946.58</v>
      </c>
    </row>
    <row r="31" ht="15.75" hidden="1" customHeight="1" outlineLevel="1">
      <c r="A31" s="512" t="b">
        <v>1</v>
      </c>
      <c r="B31" s="617" t="str">
        <f>'2022 Expences - 11182022'!$I$9</f>
        <v>Vehicle</v>
      </c>
      <c r="C31" s="618" t="s">
        <v>347</v>
      </c>
      <c r="D31" s="619">
        <f>-'2022 Expences - 11182022'!$J$9</f>
        <v>0</v>
      </c>
      <c r="E31" s="620"/>
      <c r="F31" s="621">
        <f t="shared" si="6"/>
        <v>931.01</v>
      </c>
      <c r="G31" s="622">
        <f t="shared" si="7"/>
        <v>946.58</v>
      </c>
    </row>
    <row r="32" ht="15.75" hidden="1" customHeight="1" outlineLevel="1">
      <c r="A32" s="512" t="b">
        <v>1</v>
      </c>
      <c r="B32" s="623" t="s">
        <v>348</v>
      </c>
      <c r="C32" s="550">
        <v>44883.0</v>
      </c>
      <c r="D32" s="551">
        <f>-447.5</f>
        <v>-447.5</v>
      </c>
      <c r="E32" s="552" t="s">
        <v>360</v>
      </c>
      <c r="F32" s="624">
        <f t="shared" si="6"/>
        <v>483.51</v>
      </c>
      <c r="G32" s="625">
        <f t="shared" si="7"/>
        <v>499.08</v>
      </c>
    </row>
    <row r="33" ht="15.75" hidden="1" customHeight="1" outlineLevel="1">
      <c r="A33" s="512" t="b">
        <v>1</v>
      </c>
      <c r="B33" s="626" t="s">
        <v>33</v>
      </c>
      <c r="C33" s="627">
        <v>44883.0</v>
      </c>
      <c r="D33" s="628">
        <f>-315-4.95</f>
        <v>-319.95</v>
      </c>
      <c r="E33" s="605" t="s">
        <v>361</v>
      </c>
      <c r="F33" s="629">
        <f t="shared" si="6"/>
        <v>163.56</v>
      </c>
      <c r="G33" s="630">
        <f t="shared" si="7"/>
        <v>179.13</v>
      </c>
    </row>
    <row r="34" ht="15.75" hidden="1" customHeight="1" outlineLevel="1">
      <c r="A34" s="512" t="b">
        <v>1</v>
      </c>
      <c r="B34" s="631" t="s">
        <v>42</v>
      </c>
      <c r="C34" s="561">
        <v>44886.0</v>
      </c>
      <c r="D34" s="599">
        <v>-86.95</v>
      </c>
      <c r="E34" s="632">
        <v>0.0</v>
      </c>
      <c r="F34" s="600">
        <f t="shared" si="6"/>
        <v>76.61</v>
      </c>
      <c r="G34" s="601">
        <f t="shared" si="7"/>
        <v>92.18</v>
      </c>
    </row>
    <row r="35" ht="15.75" hidden="1" customHeight="1" outlineLevel="1">
      <c r="A35" s="512" t="b">
        <v>1</v>
      </c>
      <c r="B35" s="633" t="s">
        <v>52</v>
      </c>
      <c r="C35" s="627">
        <v>44883.0</v>
      </c>
      <c r="D35" s="628">
        <v>-29.0</v>
      </c>
      <c r="E35" s="626"/>
      <c r="F35" s="629">
        <f t="shared" si="6"/>
        <v>47.61</v>
      </c>
      <c r="G35" s="630">
        <f t="shared" si="7"/>
        <v>63.18</v>
      </c>
    </row>
    <row r="36" ht="15.75" hidden="1" customHeight="1" outlineLevel="1">
      <c r="A36" s="512" t="b">
        <v>1</v>
      </c>
      <c r="B36" s="560" t="s">
        <v>362</v>
      </c>
      <c r="C36" s="561">
        <v>44883.0</v>
      </c>
      <c r="D36" s="599">
        <v>-62.0</v>
      </c>
      <c r="E36" s="560"/>
      <c r="F36" s="600">
        <f t="shared" si="6"/>
        <v>-14.39</v>
      </c>
      <c r="G36" s="601">
        <f t="shared" si="7"/>
        <v>1.18</v>
      </c>
    </row>
    <row r="37" ht="15.75" hidden="1" customHeight="1" outlineLevel="1">
      <c r="A37" s="512" t="b">
        <v>1</v>
      </c>
      <c r="B37" s="634" t="s">
        <v>363</v>
      </c>
      <c r="C37" s="635">
        <v>44883.0</v>
      </c>
      <c r="D37" s="636">
        <v>0.0</v>
      </c>
      <c r="E37" s="637">
        <v>113.34</v>
      </c>
      <c r="F37" s="638">
        <f t="shared" si="6"/>
        <v>-14.39</v>
      </c>
      <c r="G37" s="639">
        <f t="shared" si="7"/>
        <v>1.18</v>
      </c>
    </row>
    <row r="38" ht="32.25" customHeight="1" collapsed="1">
      <c r="A38" s="586"/>
      <c r="B38" s="640" t="s">
        <v>364</v>
      </c>
      <c r="C38" s="641"/>
      <c r="D38" s="641"/>
      <c r="E38" s="642" t="s">
        <v>359</v>
      </c>
      <c r="F38" s="643" t="s">
        <v>365</v>
      </c>
      <c r="G38" s="644"/>
    </row>
    <row r="39" ht="15.75" hidden="1" customHeight="1" outlineLevel="1">
      <c r="A39" s="512" t="b">
        <v>1</v>
      </c>
      <c r="B39" s="645" t="s">
        <v>346</v>
      </c>
      <c r="C39" s="646">
        <v>44897.0</v>
      </c>
      <c r="D39" s="647">
        <f>1166.82-D40</f>
        <v>1020.84</v>
      </c>
      <c r="E39" s="648"/>
      <c r="F39" s="649">
        <f>D39</f>
        <v>1020.84</v>
      </c>
      <c r="G39" s="650">
        <f>D39+F38</f>
        <v>1021.02</v>
      </c>
    </row>
    <row r="40" ht="15.75" hidden="1" customHeight="1" outlineLevel="1">
      <c r="A40" s="512" t="b">
        <v>1</v>
      </c>
      <c r="B40" s="598" t="s">
        <v>230</v>
      </c>
      <c r="C40" s="561">
        <v>44897.0</v>
      </c>
      <c r="D40" s="599">
        <v>145.98</v>
      </c>
      <c r="E40" s="521"/>
      <c r="F40" s="600">
        <f t="shared" ref="F40:F53" si="8">D40+F39</f>
        <v>1166.82</v>
      </c>
      <c r="G40" s="601">
        <f t="shared" ref="G40:G53" si="9">G39+D40</f>
        <v>1167</v>
      </c>
    </row>
    <row r="41" ht="15.75" hidden="1" customHeight="1" outlineLevel="1">
      <c r="A41" s="512" t="b">
        <v>1</v>
      </c>
      <c r="B41" s="651" t="str">
        <f>'2022 Expences - 12022022'!$I$4</f>
        <v>Groceries</v>
      </c>
      <c r="C41" s="652" t="s">
        <v>347</v>
      </c>
      <c r="D41" s="526">
        <f>-'2022 Expences - 12022022'!$J$4</f>
        <v>-232.14</v>
      </c>
      <c r="E41" s="527"/>
      <c r="F41" s="653">
        <f t="shared" si="8"/>
        <v>934.68</v>
      </c>
      <c r="G41" s="654">
        <f t="shared" si="9"/>
        <v>934.86</v>
      </c>
    </row>
    <row r="42" ht="15.75" hidden="1" customHeight="1" outlineLevel="1">
      <c r="A42" s="512" t="b">
        <v>1</v>
      </c>
      <c r="B42" s="608" t="str">
        <f>'2022 Expences - 12022022'!$I$5</f>
        <v>Cigarettes</v>
      </c>
      <c r="C42" s="609" t="s">
        <v>347</v>
      </c>
      <c r="D42" s="223">
        <f>-'2022 Expences - 12022022'!$J$5</f>
        <v>-38.71</v>
      </c>
      <c r="E42" s="655"/>
      <c r="F42" s="611">
        <f t="shared" si="8"/>
        <v>895.97</v>
      </c>
      <c r="G42" s="656">
        <f t="shared" si="9"/>
        <v>896.15</v>
      </c>
    </row>
    <row r="43" ht="15.75" hidden="1" customHeight="1" outlineLevel="1">
      <c r="A43" s="512" t="b">
        <v>1</v>
      </c>
      <c r="B43" s="651" t="str">
        <f>'2022 Expences - 12022022'!$I$6</f>
        <v>Gas</v>
      </c>
      <c r="C43" s="652" t="s">
        <v>347</v>
      </c>
      <c r="D43" s="657">
        <f>-'2022 Expences - 12022022'!$J$6</f>
        <v>0</v>
      </c>
      <c r="E43" s="527"/>
      <c r="F43" s="653">
        <f t="shared" si="8"/>
        <v>895.97</v>
      </c>
      <c r="G43" s="654">
        <f t="shared" si="9"/>
        <v>896.15</v>
      </c>
    </row>
    <row r="44" ht="15.75" hidden="1" customHeight="1" outlineLevel="1">
      <c r="A44" s="512" t="b">
        <v>1</v>
      </c>
      <c r="B44" s="608" t="str">
        <f>'2022 Expences - 12022022'!$I$7</f>
        <v>Entertainment</v>
      </c>
      <c r="C44" s="609" t="s">
        <v>347</v>
      </c>
      <c r="D44" s="615">
        <f>-'2022 Expences - 12022022'!$J$7</f>
        <v>-14.99</v>
      </c>
      <c r="E44" s="535"/>
      <c r="F44" s="611">
        <f t="shared" si="8"/>
        <v>880.98</v>
      </c>
      <c r="G44" s="656">
        <f t="shared" si="9"/>
        <v>881.16</v>
      </c>
    </row>
    <row r="45" ht="15.75" hidden="1" customHeight="1" outlineLevel="1">
      <c r="A45" s="512" t="b">
        <v>1</v>
      </c>
      <c r="B45" s="651" t="str">
        <f>'2022 Expences - 12022022'!$I$8</f>
        <v>Medical</v>
      </c>
      <c r="C45" s="652" t="s">
        <v>347</v>
      </c>
      <c r="D45" s="657">
        <f>-'2022 Expences - 12022022'!$J$8</f>
        <v>-15.25</v>
      </c>
      <c r="E45" s="536"/>
      <c r="F45" s="653">
        <f t="shared" si="8"/>
        <v>865.73</v>
      </c>
      <c r="G45" s="654">
        <f t="shared" si="9"/>
        <v>865.91</v>
      </c>
    </row>
    <row r="46" ht="15.75" hidden="1" customHeight="1" outlineLevel="1">
      <c r="A46" s="512" t="b">
        <v>1</v>
      </c>
      <c r="B46" s="530" t="str">
        <f>'08) Drop Down Menus'!A8</f>
        <v>Maintenance</v>
      </c>
      <c r="C46" s="531" t="s">
        <v>347</v>
      </c>
      <c r="D46" s="539">
        <f>-'2022 Expences - 12022022'!J26</f>
        <v>0</v>
      </c>
      <c r="E46" s="535"/>
      <c r="F46" s="611">
        <f t="shared" si="8"/>
        <v>865.73</v>
      </c>
      <c r="G46" s="656">
        <f t="shared" si="9"/>
        <v>865.91</v>
      </c>
    </row>
    <row r="47" ht="15.75" hidden="1" customHeight="1" outlineLevel="1">
      <c r="A47" s="512" t="b">
        <v>1</v>
      </c>
      <c r="B47" s="658" t="str">
        <f>'2022 Expences - 12022022'!$I$9</f>
        <v>Vehicle</v>
      </c>
      <c r="C47" s="659" t="s">
        <v>347</v>
      </c>
      <c r="D47" s="660">
        <f>-'2022 Expences - 12022022'!$J$9</f>
        <v>0</v>
      </c>
      <c r="E47" s="546"/>
      <c r="F47" s="661">
        <f t="shared" si="8"/>
        <v>865.73</v>
      </c>
      <c r="G47" s="662">
        <f t="shared" si="9"/>
        <v>865.91</v>
      </c>
    </row>
    <row r="48" ht="15.75" hidden="1" customHeight="1" outlineLevel="1">
      <c r="A48" s="663" t="b">
        <v>1</v>
      </c>
      <c r="B48" s="664" t="s">
        <v>348</v>
      </c>
      <c r="C48" s="665">
        <v>44897.0</v>
      </c>
      <c r="D48" s="666">
        <f>-447.5-24.81</f>
        <v>-472.31</v>
      </c>
      <c r="E48" s="667" t="s">
        <v>366</v>
      </c>
      <c r="F48" s="668">
        <f t="shared" si="8"/>
        <v>393.42</v>
      </c>
      <c r="G48" s="669">
        <f t="shared" si="9"/>
        <v>393.6</v>
      </c>
    </row>
    <row r="49" ht="15.75" hidden="1" customHeight="1" outlineLevel="1">
      <c r="A49" s="512" t="b">
        <v>1</v>
      </c>
      <c r="B49" s="670" t="s">
        <v>42</v>
      </c>
      <c r="C49" s="671">
        <v>44900.0</v>
      </c>
      <c r="D49" s="672">
        <v>-86.95</v>
      </c>
      <c r="E49" s="673">
        <v>6463.17</v>
      </c>
      <c r="F49" s="674">
        <f t="shared" si="8"/>
        <v>306.47</v>
      </c>
      <c r="G49" s="675">
        <f t="shared" si="9"/>
        <v>306.65</v>
      </c>
    </row>
    <row r="50" ht="15.75" hidden="1" customHeight="1" outlineLevel="1">
      <c r="A50" s="512" t="b">
        <v>1</v>
      </c>
      <c r="B50" s="616" t="s">
        <v>18</v>
      </c>
      <c r="C50" s="676">
        <v>44897.0</v>
      </c>
      <c r="D50" s="677">
        <v>-74.7</v>
      </c>
      <c r="E50" s="616"/>
      <c r="F50" s="668">
        <f t="shared" si="8"/>
        <v>231.77</v>
      </c>
      <c r="G50" s="669">
        <f t="shared" si="9"/>
        <v>231.95</v>
      </c>
    </row>
    <row r="51" ht="15.75" hidden="1" customHeight="1" outlineLevel="1">
      <c r="A51" s="663" t="b">
        <v>1</v>
      </c>
      <c r="B51" s="678" t="s">
        <v>23</v>
      </c>
      <c r="C51" s="679">
        <v>44897.0</v>
      </c>
      <c r="D51" s="680">
        <v>-80.01</v>
      </c>
      <c r="E51" s="681"/>
      <c r="F51" s="674">
        <f t="shared" si="8"/>
        <v>151.76</v>
      </c>
      <c r="G51" s="675">
        <f t="shared" si="9"/>
        <v>151.94</v>
      </c>
    </row>
    <row r="52" ht="15.75" hidden="1" customHeight="1" outlineLevel="1">
      <c r="A52" s="663" t="b">
        <v>1</v>
      </c>
      <c r="B52" s="616" t="s">
        <v>25</v>
      </c>
      <c r="C52" s="676">
        <v>44897.0</v>
      </c>
      <c r="D52" s="677">
        <v>-28.18</v>
      </c>
      <c r="E52" s="682"/>
      <c r="F52" s="668">
        <f t="shared" si="8"/>
        <v>123.58</v>
      </c>
      <c r="G52" s="669">
        <f t="shared" si="9"/>
        <v>123.76</v>
      </c>
    </row>
    <row r="53" ht="15.75" hidden="1" customHeight="1" outlineLevel="1">
      <c r="A53" s="663" t="b">
        <v>1</v>
      </c>
      <c r="B53" s="678" t="s">
        <v>367</v>
      </c>
      <c r="C53" s="679">
        <v>44901.0</v>
      </c>
      <c r="D53" s="680">
        <v>-60.73</v>
      </c>
      <c r="E53" s="683"/>
      <c r="F53" s="674">
        <f t="shared" si="8"/>
        <v>62.85</v>
      </c>
      <c r="G53" s="675">
        <f t="shared" si="9"/>
        <v>63.03</v>
      </c>
    </row>
    <row r="54" ht="32.25" customHeight="1" collapsed="1">
      <c r="A54" s="586"/>
      <c r="B54" s="587" t="s">
        <v>368</v>
      </c>
      <c r="C54" s="588"/>
      <c r="D54" s="588"/>
      <c r="E54" s="589" t="s">
        <v>359</v>
      </c>
      <c r="F54" s="684">
        <f>G53</f>
        <v>63.03</v>
      </c>
      <c r="G54" s="591"/>
    </row>
    <row r="55" ht="15.75" hidden="1" customHeight="1" outlineLevel="1">
      <c r="A55" s="512" t="b">
        <v>1</v>
      </c>
      <c r="B55" s="592" t="s">
        <v>346</v>
      </c>
      <c r="C55" s="593">
        <v>44911.0</v>
      </c>
      <c r="D55" s="594">
        <f>1253.92-D56</f>
        <v>1107.94</v>
      </c>
      <c r="E55" s="595"/>
      <c r="F55" s="596">
        <f>D55</f>
        <v>1107.94</v>
      </c>
      <c r="G55" s="597">
        <f>D55+F54</f>
        <v>1170.97</v>
      </c>
    </row>
    <row r="56" ht="15.75" hidden="1" customHeight="1" outlineLevel="1">
      <c r="A56" s="512" t="b">
        <v>1</v>
      </c>
      <c r="B56" s="598" t="s">
        <v>230</v>
      </c>
      <c r="C56" s="561">
        <v>44911.0</v>
      </c>
      <c r="D56" s="599">
        <v>145.98</v>
      </c>
      <c r="E56" s="560"/>
      <c r="F56" s="600">
        <f t="shared" ref="F56:F64" si="10">D56+F55</f>
        <v>1253.92</v>
      </c>
      <c r="G56" s="601">
        <f t="shared" ref="G56:G71" si="11">G55+D56</f>
        <v>1316.95</v>
      </c>
    </row>
    <row r="57" ht="15.75" hidden="1" customHeight="1" outlineLevel="1">
      <c r="A57" s="512" t="b">
        <v>1</v>
      </c>
      <c r="B57" s="602" t="str">
        <f>'2022 Expences - 12162022'!$I$4</f>
        <v>Groceries</v>
      </c>
      <c r="C57" s="603" t="s">
        <v>347</v>
      </c>
      <c r="D57" s="604">
        <f>-'2022 Expences - 12162022'!$J$4</f>
        <v>-53.37</v>
      </c>
      <c r="E57" s="614"/>
      <c r="F57" s="606">
        <f t="shared" si="10"/>
        <v>1200.55</v>
      </c>
      <c r="G57" s="607">
        <f t="shared" si="11"/>
        <v>1263.58</v>
      </c>
    </row>
    <row r="58" ht="15.75" hidden="1" customHeight="1" outlineLevel="1">
      <c r="A58" s="512" t="b">
        <v>1</v>
      </c>
      <c r="B58" s="608" t="str">
        <f>'2022 Expences - 12162022'!$I$5</f>
        <v>Cigarettes</v>
      </c>
      <c r="C58" s="609" t="s">
        <v>347</v>
      </c>
      <c r="D58" s="223">
        <f>-'2022 Expences - 12162022'!$J$5</f>
        <v>-32.76</v>
      </c>
      <c r="E58" s="616"/>
      <c r="F58" s="611">
        <f t="shared" si="10"/>
        <v>1167.79</v>
      </c>
      <c r="G58" s="612">
        <f t="shared" si="11"/>
        <v>1230.82</v>
      </c>
    </row>
    <row r="59" ht="15.75" hidden="1" customHeight="1" outlineLevel="1">
      <c r="A59" s="512" t="b">
        <v>1</v>
      </c>
      <c r="B59" s="602" t="str">
        <f>'2022 Expences - 12162022'!$I$6</f>
        <v>Gas</v>
      </c>
      <c r="C59" s="603" t="s">
        <v>347</v>
      </c>
      <c r="D59" s="613">
        <f>-'2022 Expences - 12162022'!$J$6</f>
        <v>-23.05</v>
      </c>
      <c r="E59" s="614"/>
      <c r="F59" s="606">
        <f t="shared" si="10"/>
        <v>1144.74</v>
      </c>
      <c r="G59" s="607">
        <f t="shared" si="11"/>
        <v>1207.77</v>
      </c>
    </row>
    <row r="60" ht="15.75" hidden="1" customHeight="1" outlineLevel="1">
      <c r="A60" s="512" t="b">
        <v>1</v>
      </c>
      <c r="B60" s="608" t="str">
        <f>'2022 Expences - 12162022'!$I$7</f>
        <v>Entertainment</v>
      </c>
      <c r="C60" s="609" t="s">
        <v>347</v>
      </c>
      <c r="D60" s="615">
        <f>-'2022 Expences - 12162022'!$J$7</f>
        <v>-52.49</v>
      </c>
      <c r="E60" s="616"/>
      <c r="F60" s="611">
        <f t="shared" si="10"/>
        <v>1092.25</v>
      </c>
      <c r="G60" s="612">
        <f t="shared" si="11"/>
        <v>1155.28</v>
      </c>
    </row>
    <row r="61" ht="15.75" hidden="1" customHeight="1" outlineLevel="1">
      <c r="A61" s="512" t="b">
        <v>1</v>
      </c>
      <c r="B61" s="602" t="str">
        <f>'2022 Expences - 12162022'!$I$8</f>
        <v>Medical</v>
      </c>
      <c r="C61" s="603" t="s">
        <v>347</v>
      </c>
      <c r="D61" s="613">
        <f>-'2022 Expences - 12162022'!$J$8</f>
        <v>-9.56</v>
      </c>
      <c r="E61" s="614"/>
      <c r="F61" s="606">
        <f t="shared" si="10"/>
        <v>1082.69</v>
      </c>
      <c r="G61" s="607">
        <f t="shared" si="11"/>
        <v>1145.72</v>
      </c>
    </row>
    <row r="62" ht="15.75" hidden="1" customHeight="1" outlineLevel="1">
      <c r="A62" s="512" t="b">
        <v>1</v>
      </c>
      <c r="B62" s="530" t="str">
        <f>'08) Drop Down Menus'!A8</f>
        <v>Maintenance</v>
      </c>
      <c r="C62" s="531" t="s">
        <v>347</v>
      </c>
      <c r="D62" s="615">
        <f>-'2022 Expences - 12162022'!$J$9</f>
        <v>0</v>
      </c>
      <c r="E62" s="685"/>
      <c r="F62" s="611">
        <f t="shared" si="10"/>
        <v>1082.69</v>
      </c>
      <c r="G62" s="612">
        <f t="shared" si="11"/>
        <v>1145.72</v>
      </c>
    </row>
    <row r="63" ht="15.75" hidden="1" customHeight="1" outlineLevel="1">
      <c r="A63" s="512" t="b">
        <v>1</v>
      </c>
      <c r="B63" s="617" t="str">
        <f>'2022 Expences - 12162022'!$I$9</f>
        <v>Vehicle</v>
      </c>
      <c r="C63" s="618" t="s">
        <v>347</v>
      </c>
      <c r="D63" s="619">
        <f>-'2022 Expences - 12162022'!$J$10</f>
        <v>-8.95</v>
      </c>
      <c r="E63" s="620"/>
      <c r="F63" s="621">
        <f t="shared" si="10"/>
        <v>1073.74</v>
      </c>
      <c r="G63" s="622">
        <f t="shared" si="11"/>
        <v>1136.77</v>
      </c>
    </row>
    <row r="64" ht="15.75" hidden="1" customHeight="1" outlineLevel="1">
      <c r="A64" s="512" t="b">
        <v>1</v>
      </c>
      <c r="B64" s="623" t="s">
        <v>348</v>
      </c>
      <c r="C64" s="550">
        <v>44911.0</v>
      </c>
      <c r="D64" s="551">
        <f>-447.5</f>
        <v>-447.5</v>
      </c>
      <c r="E64" s="552" t="s">
        <v>369</v>
      </c>
      <c r="F64" s="668">
        <f t="shared" si="10"/>
        <v>626.24</v>
      </c>
      <c r="G64" s="686">
        <f t="shared" si="11"/>
        <v>689.27</v>
      </c>
    </row>
    <row r="65" ht="15.75" hidden="1" customHeight="1" outlineLevel="1">
      <c r="A65" s="512" t="b">
        <v>1</v>
      </c>
      <c r="B65" s="687" t="s">
        <v>42</v>
      </c>
      <c r="C65" s="688">
        <v>44914.0</v>
      </c>
      <c r="D65" s="689">
        <v>-86.95</v>
      </c>
      <c r="E65" s="690">
        <v>0.0</v>
      </c>
      <c r="F65" s="691">
        <f t="shared" ref="F65:F66" si="12">F64+D65</f>
        <v>539.29</v>
      </c>
      <c r="G65" s="692">
        <f t="shared" si="11"/>
        <v>602.32</v>
      </c>
    </row>
    <row r="66" ht="15.75" hidden="1" customHeight="1" outlineLevel="1">
      <c r="A66" s="512" t="b">
        <v>1</v>
      </c>
      <c r="B66" s="560" t="s">
        <v>350</v>
      </c>
      <c r="C66" s="561">
        <v>44918.0</v>
      </c>
      <c r="D66" s="562">
        <f>-180.45+46.66</f>
        <v>-133.79</v>
      </c>
      <c r="E66" s="693"/>
      <c r="F66" s="611">
        <f t="shared" si="12"/>
        <v>405.5</v>
      </c>
      <c r="G66" s="615">
        <f t="shared" si="11"/>
        <v>468.53</v>
      </c>
    </row>
    <row r="67" ht="15.75" hidden="1" customHeight="1" outlineLevel="1">
      <c r="A67" s="512" t="b">
        <v>1</v>
      </c>
      <c r="B67" s="626" t="s">
        <v>352</v>
      </c>
      <c r="C67" s="694">
        <v>44918.0</v>
      </c>
      <c r="D67" s="628">
        <v>-46.66</v>
      </c>
      <c r="E67" s="605" t="s">
        <v>370</v>
      </c>
      <c r="F67" s="606">
        <f>D67+F66</f>
        <v>358.84</v>
      </c>
      <c r="G67" s="613">
        <f t="shared" si="11"/>
        <v>421.87</v>
      </c>
    </row>
    <row r="68" ht="15.75" hidden="1" customHeight="1" outlineLevel="1">
      <c r="A68" s="512" t="b">
        <v>1</v>
      </c>
      <c r="B68" s="560" t="s">
        <v>33</v>
      </c>
      <c r="C68" s="561">
        <v>44913.0</v>
      </c>
      <c r="D68" s="562">
        <v>-315.0</v>
      </c>
      <c r="E68" s="610" t="s">
        <v>371</v>
      </c>
      <c r="F68" s="611">
        <f t="shared" ref="F68:F70" si="13">F67+D68</f>
        <v>43.84</v>
      </c>
      <c r="G68" s="615">
        <f t="shared" si="11"/>
        <v>106.87</v>
      </c>
    </row>
    <row r="69" ht="15.75" hidden="1" customHeight="1" outlineLevel="1">
      <c r="A69" s="512" t="b">
        <v>1</v>
      </c>
      <c r="B69" s="695" t="s">
        <v>362</v>
      </c>
      <c r="C69" s="688">
        <v>44917.0</v>
      </c>
      <c r="D69" s="689">
        <v>-62.0</v>
      </c>
      <c r="E69" s="695"/>
      <c r="F69" s="606">
        <f t="shared" si="13"/>
        <v>-18.16</v>
      </c>
      <c r="G69" s="613">
        <f t="shared" si="11"/>
        <v>44.87</v>
      </c>
    </row>
    <row r="70" ht="15.75" hidden="1" customHeight="1" outlineLevel="1">
      <c r="A70" s="512" t="b">
        <v>1</v>
      </c>
      <c r="B70" s="631" t="s">
        <v>52</v>
      </c>
      <c r="C70" s="561">
        <v>44920.0</v>
      </c>
      <c r="D70" s="562">
        <v>-29.0</v>
      </c>
      <c r="E70" s="632">
        <v>408.4</v>
      </c>
      <c r="F70" s="611">
        <f t="shared" si="13"/>
        <v>-47.16</v>
      </c>
      <c r="G70" s="615">
        <f t="shared" si="11"/>
        <v>15.87</v>
      </c>
    </row>
    <row r="71" ht="15.75" hidden="1" customHeight="1" outlineLevel="1">
      <c r="A71" s="512" t="b">
        <v>1</v>
      </c>
      <c r="B71" s="696" t="s">
        <v>13</v>
      </c>
      <c r="C71" s="697">
        <v>44912.0</v>
      </c>
      <c r="D71" s="698">
        <v>-10.0</v>
      </c>
      <c r="E71" s="699"/>
      <c r="F71" s="638">
        <f>D71+F70</f>
        <v>-57.16</v>
      </c>
      <c r="G71" s="700">
        <f t="shared" si="11"/>
        <v>5.87</v>
      </c>
    </row>
    <row r="72" ht="32.25" customHeight="1" collapsed="1">
      <c r="A72" s="586"/>
      <c r="B72" s="701" t="s">
        <v>372</v>
      </c>
      <c r="C72" s="702"/>
      <c r="D72" s="702"/>
      <c r="E72" s="703" t="s">
        <v>359</v>
      </c>
      <c r="F72" s="704" t="s">
        <v>373</v>
      </c>
      <c r="G72" s="705"/>
    </row>
    <row r="73" ht="15.75" customHeight="1" outlineLevel="1">
      <c r="A73" s="512" t="b">
        <v>1</v>
      </c>
      <c r="B73" s="706" t="s">
        <v>346</v>
      </c>
      <c r="C73" s="707">
        <v>44925.0</v>
      </c>
      <c r="D73" s="708">
        <f>1145.8-D74</f>
        <v>999.82</v>
      </c>
      <c r="E73" s="516"/>
      <c r="F73" s="709">
        <f>D73</f>
        <v>999.82</v>
      </c>
      <c r="G73" s="710">
        <f>D73+F72</f>
        <v>1000.45</v>
      </c>
    </row>
    <row r="74" ht="15.75" customHeight="1" outlineLevel="1">
      <c r="A74" s="512" t="b">
        <v>1</v>
      </c>
      <c r="B74" s="711" t="s">
        <v>230</v>
      </c>
      <c r="C74" s="712">
        <v>44925.0</v>
      </c>
      <c r="D74" s="599">
        <v>145.98</v>
      </c>
      <c r="E74" s="521"/>
      <c r="F74" s="713">
        <f t="shared" ref="F74:F81" si="14">D74+F73</f>
        <v>1145.8</v>
      </c>
      <c r="G74" s="714">
        <v>1146.43</v>
      </c>
    </row>
    <row r="75" ht="15.75" customHeight="1" outlineLevel="1">
      <c r="A75" s="512" t="b">
        <v>1</v>
      </c>
      <c r="B75" s="524" t="str">
        <f>'08) Drop Down Menus'!$A$2</f>
        <v>Groceries</v>
      </c>
      <c r="C75" s="652" t="s">
        <v>347</v>
      </c>
      <c r="D75" s="526">
        <f>-'2022 Expences - 12302022'!$J$4</f>
        <v>-296.55</v>
      </c>
      <c r="E75" s="527"/>
      <c r="F75" s="715">
        <f t="shared" si="14"/>
        <v>849.25</v>
      </c>
      <c r="G75" s="716">
        <f t="shared" ref="G75:G88" si="15">G74+D75</f>
        <v>849.88</v>
      </c>
    </row>
    <row r="76" ht="15.75" customHeight="1" outlineLevel="1">
      <c r="A76" s="512" t="b">
        <v>1</v>
      </c>
      <c r="B76" s="530" t="str">
        <f>'08) Drop Down Menus'!$A$3</f>
        <v>Cigarettes</v>
      </c>
      <c r="C76" s="609" t="s">
        <v>347</v>
      </c>
      <c r="D76" s="223">
        <f>-'2022 Expences - 12302022'!$J$5</f>
        <v>-45.49</v>
      </c>
      <c r="E76" s="655"/>
      <c r="F76" s="717">
        <f t="shared" si="14"/>
        <v>803.76</v>
      </c>
      <c r="G76" s="718">
        <f t="shared" si="15"/>
        <v>804.39</v>
      </c>
    </row>
    <row r="77" ht="15.75" customHeight="1" outlineLevel="1">
      <c r="A77" s="512" t="b">
        <v>1</v>
      </c>
      <c r="B77" s="524" t="str">
        <f>'08) Drop Down Menus'!$A$4</f>
        <v>Gas</v>
      </c>
      <c r="C77" s="652" t="s">
        <v>347</v>
      </c>
      <c r="D77" s="657">
        <f>-'2022 Expences - 12302022'!$J$6</f>
        <v>-53.57</v>
      </c>
      <c r="E77" s="527"/>
      <c r="F77" s="715">
        <f t="shared" si="14"/>
        <v>750.19</v>
      </c>
      <c r="G77" s="716">
        <f t="shared" si="15"/>
        <v>750.82</v>
      </c>
    </row>
    <row r="78" ht="15.75" customHeight="1" outlineLevel="1">
      <c r="A78" s="512" t="b">
        <v>1</v>
      </c>
      <c r="B78" s="530" t="str">
        <f>'08) Drop Down Menus'!$A$5</f>
        <v>Entertainment</v>
      </c>
      <c r="C78" s="609" t="s">
        <v>347</v>
      </c>
      <c r="D78" s="615">
        <f>-'2022 Expences - 12302022'!$J$7</f>
        <v>-227.38</v>
      </c>
      <c r="E78" s="535"/>
      <c r="F78" s="717">
        <f t="shared" si="14"/>
        <v>522.81</v>
      </c>
      <c r="G78" s="718">
        <f t="shared" si="15"/>
        <v>523.44</v>
      </c>
    </row>
    <row r="79" ht="15.75" customHeight="1" outlineLevel="1">
      <c r="A79" s="512" t="b">
        <v>1</v>
      </c>
      <c r="B79" s="524" t="str">
        <f>'08) Drop Down Menus'!$A$6</f>
        <v>Medical</v>
      </c>
      <c r="C79" s="652" t="s">
        <v>347</v>
      </c>
      <c r="D79" s="657">
        <f>-'2022 Expences - 12302022'!$J$8</f>
        <v>-35.25</v>
      </c>
      <c r="E79" s="536"/>
      <c r="F79" s="715">
        <f t="shared" si="14"/>
        <v>487.56</v>
      </c>
      <c r="G79" s="716">
        <f t="shared" si="15"/>
        <v>488.19</v>
      </c>
    </row>
    <row r="80" ht="15.75" customHeight="1" outlineLevel="1">
      <c r="A80" s="512" t="b">
        <v>1</v>
      </c>
      <c r="B80" s="530" t="str">
        <f>'08) Drop Down Menus'!$A$7</f>
        <v>Vehicle</v>
      </c>
      <c r="C80" s="531" t="s">
        <v>347</v>
      </c>
      <c r="D80" s="539">
        <f>-'2022 Expences - 12302022'!$J$9</f>
        <v>-12</v>
      </c>
      <c r="E80" s="540"/>
      <c r="F80" s="717">
        <f t="shared" si="14"/>
        <v>475.56</v>
      </c>
      <c r="G80" s="718">
        <f t="shared" si="15"/>
        <v>476.19</v>
      </c>
    </row>
    <row r="81" ht="15.75" customHeight="1" outlineLevel="1">
      <c r="A81" s="512" t="b">
        <v>1</v>
      </c>
      <c r="B81" s="543" t="str">
        <f>'08) Drop Down Menus'!$A$8</f>
        <v>Maintenance</v>
      </c>
      <c r="C81" s="659" t="s">
        <v>347</v>
      </c>
      <c r="D81" s="660">
        <f>-'2022 Expences - 12302022'!$J$10</f>
        <v>-18.1</v>
      </c>
      <c r="E81" s="546"/>
      <c r="F81" s="719">
        <f t="shared" si="14"/>
        <v>457.46</v>
      </c>
      <c r="G81" s="720">
        <f t="shared" si="15"/>
        <v>458.09</v>
      </c>
    </row>
    <row r="82" ht="15.75" customHeight="1" outlineLevel="1">
      <c r="A82" s="512" t="b">
        <v>1</v>
      </c>
      <c r="B82" s="721" t="s">
        <v>374</v>
      </c>
      <c r="C82" s="712">
        <v>44929.0</v>
      </c>
      <c r="D82" s="722">
        <v>-42.61</v>
      </c>
      <c r="E82" s="723"/>
      <c r="F82" s="713">
        <f t="shared" ref="F82:F85" si="16">F81+D82</f>
        <v>414.85</v>
      </c>
      <c r="G82" s="724">
        <f t="shared" si="15"/>
        <v>415.48</v>
      </c>
    </row>
    <row r="83" ht="15.75" customHeight="1" outlineLevel="1">
      <c r="A83" s="663" t="b">
        <v>1</v>
      </c>
      <c r="B83" s="725" t="s">
        <v>42</v>
      </c>
      <c r="C83" s="726">
        <v>44929.0</v>
      </c>
      <c r="D83" s="727">
        <v>-86.95</v>
      </c>
      <c r="E83" s="728"/>
      <c r="F83" s="729">
        <f t="shared" si="16"/>
        <v>327.9</v>
      </c>
      <c r="G83" s="730">
        <f t="shared" si="15"/>
        <v>328.53</v>
      </c>
    </row>
    <row r="84" ht="15.75" customHeight="1" outlineLevel="1">
      <c r="A84" s="512" t="b">
        <v>1</v>
      </c>
      <c r="B84" s="631" t="s">
        <v>11</v>
      </c>
      <c r="C84" s="731">
        <v>44927.0</v>
      </c>
      <c r="D84" s="732">
        <v>-15.04</v>
      </c>
      <c r="E84" s="733"/>
      <c r="F84" s="734">
        <f t="shared" si="16"/>
        <v>312.86</v>
      </c>
      <c r="G84" s="735">
        <f t="shared" si="15"/>
        <v>313.49</v>
      </c>
    </row>
    <row r="85" ht="15.75" customHeight="1" outlineLevel="1">
      <c r="A85" s="512" t="b">
        <v>1</v>
      </c>
      <c r="B85" s="725" t="s">
        <v>18</v>
      </c>
      <c r="C85" s="565">
        <v>44925.0</v>
      </c>
      <c r="D85" s="736">
        <v>-84.33</v>
      </c>
      <c r="E85" s="536"/>
      <c r="F85" s="729">
        <f t="shared" si="16"/>
        <v>228.53</v>
      </c>
      <c r="G85" s="730">
        <f t="shared" si="15"/>
        <v>229.16</v>
      </c>
    </row>
    <row r="86" ht="15.75" customHeight="1" outlineLevel="1">
      <c r="A86" s="663" t="b">
        <v>1</v>
      </c>
      <c r="B86" s="560" t="s">
        <v>23</v>
      </c>
      <c r="C86" s="731">
        <v>44925.0</v>
      </c>
      <c r="D86" s="732">
        <v>-80.05</v>
      </c>
      <c r="E86" s="682"/>
      <c r="F86" s="734">
        <f>D86+F85</f>
        <v>148.48</v>
      </c>
      <c r="G86" s="735">
        <f t="shared" si="15"/>
        <v>149.11</v>
      </c>
    </row>
    <row r="87" ht="15.75" customHeight="1" outlineLevel="1">
      <c r="A87" s="663" t="b">
        <v>1</v>
      </c>
      <c r="B87" s="564" t="s">
        <v>25</v>
      </c>
      <c r="C87" s="565">
        <v>44925.0</v>
      </c>
      <c r="D87" s="736">
        <v>-19.09</v>
      </c>
      <c r="E87" s="681"/>
      <c r="F87" s="729">
        <f>F86+D87</f>
        <v>129.39</v>
      </c>
      <c r="G87" s="730">
        <f t="shared" si="15"/>
        <v>130.02</v>
      </c>
    </row>
    <row r="88" ht="15.75" customHeight="1" outlineLevel="1">
      <c r="A88" s="663" t="b">
        <v>1</v>
      </c>
      <c r="B88" s="560" t="s">
        <v>367</v>
      </c>
      <c r="C88" s="731">
        <v>44925.0</v>
      </c>
      <c r="D88" s="732">
        <v>-47.58</v>
      </c>
      <c r="E88" s="737"/>
      <c r="F88" s="734">
        <f>D88+F87</f>
        <v>81.81</v>
      </c>
      <c r="G88" s="735">
        <f t="shared" si="15"/>
        <v>82.44</v>
      </c>
    </row>
    <row r="89" ht="32.25" customHeight="1">
      <c r="A89" s="586"/>
      <c r="B89" s="587" t="s">
        <v>375</v>
      </c>
      <c r="C89" s="588"/>
      <c r="D89" s="588"/>
      <c r="E89" s="589" t="s">
        <v>359</v>
      </c>
      <c r="F89" s="684">
        <f>G88</f>
        <v>82.44</v>
      </c>
      <c r="G89" s="591"/>
    </row>
  </sheetData>
  <mergeCells count="10">
    <mergeCell ref="B72:D72"/>
    <mergeCell ref="B89:D89"/>
    <mergeCell ref="F89:G89"/>
    <mergeCell ref="B22:D22"/>
    <mergeCell ref="F22:G22"/>
    <mergeCell ref="B38:D38"/>
    <mergeCell ref="F38:G38"/>
    <mergeCell ref="B54:D54"/>
    <mergeCell ref="F54:G54"/>
    <mergeCell ref="F72:G72"/>
  </mergeCells>
  <conditionalFormatting sqref="A2:A89">
    <cfRule type="containsText" dxfId="14" priority="1" operator="containsText" text="TRUE">
      <formula>NOT(ISERROR(SEARCH(("TRUE"),(A2))))</formula>
    </cfRule>
  </conditionalFormatting>
  <printOptions horizontalCentered="1" verticalCentered="1"/>
  <pageMargins bottom="0.75" footer="0.0" header="0.0" left="0.7" right="0.7" top="0.75"/>
  <pageSetup fitToHeight="0"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 outlineLevelRow="1"/>
  <cols>
    <col customWidth="1" min="1" max="1" width="1.43"/>
    <col customWidth="1" min="2" max="2" width="30.86"/>
    <col customWidth="1" min="3" max="3" width="38.71"/>
    <col customWidth="1" min="4" max="5" width="18.0"/>
    <col customWidth="1" min="6" max="8" width="21.71"/>
  </cols>
  <sheetData>
    <row r="1" collapsed="1">
      <c r="A1" s="738"/>
      <c r="B1" s="739" t="s">
        <v>0</v>
      </c>
      <c r="C1" s="740" t="s">
        <v>162</v>
      </c>
      <c r="D1" s="741" t="s">
        <v>376</v>
      </c>
      <c r="E1" s="741" t="s">
        <v>376</v>
      </c>
      <c r="F1" s="742" t="s">
        <v>342</v>
      </c>
      <c r="G1" s="743" t="s">
        <v>344</v>
      </c>
      <c r="H1" s="744" t="s">
        <v>345</v>
      </c>
    </row>
    <row r="2" hidden="1" outlineLevel="1">
      <c r="A2" s="167"/>
      <c r="B2" s="745" t="s">
        <v>57</v>
      </c>
      <c r="C2" s="746" t="s">
        <v>377</v>
      </c>
      <c r="D2" s="747">
        <v>44939.0</v>
      </c>
      <c r="E2" s="747">
        <v>44939.0</v>
      </c>
      <c r="F2" s="748">
        <v>1052.15</v>
      </c>
      <c r="G2" s="749">
        <f>F2</f>
        <v>1052.15</v>
      </c>
      <c r="H2" s="750">
        <f>'10) 2022 BudgetBill Breakdown'!F89+G2</f>
        <v>1134.59</v>
      </c>
    </row>
    <row r="3" hidden="1" outlineLevel="1">
      <c r="A3" s="167"/>
      <c r="B3" s="751" t="s">
        <v>110</v>
      </c>
      <c r="C3" s="752"/>
      <c r="D3" s="753"/>
      <c r="E3" s="753"/>
      <c r="F3" s="754">
        <f>-'2023 Expences - 01132023'!$J$4</f>
        <v>-27.14</v>
      </c>
      <c r="G3" s="755">
        <f t="shared" ref="G3:G15" si="1">G2+F3</f>
        <v>1025.01</v>
      </c>
      <c r="H3" s="756">
        <f t="shared" ref="H3:H16" si="2">H2+F3</f>
        <v>1107.45</v>
      </c>
    </row>
    <row r="4" hidden="1" outlineLevel="1">
      <c r="A4" s="167"/>
      <c r="B4" s="751" t="s">
        <v>144</v>
      </c>
      <c r="C4" s="752"/>
      <c r="D4" s="753"/>
      <c r="E4" s="753"/>
      <c r="F4" s="754">
        <f>-'2023 Expences - 01132023'!$J$5</f>
        <v>-23.15</v>
      </c>
      <c r="G4" s="755">
        <f t="shared" si="1"/>
        <v>1001.86</v>
      </c>
      <c r="H4" s="756">
        <f t="shared" si="2"/>
        <v>1084.3</v>
      </c>
    </row>
    <row r="5" hidden="1" outlineLevel="1">
      <c r="A5" s="167"/>
      <c r="B5" s="751" t="s">
        <v>145</v>
      </c>
      <c r="C5" s="752"/>
      <c r="D5" s="753"/>
      <c r="E5" s="753"/>
      <c r="F5" s="754">
        <f>-'2023 Expences - 01132023'!$J$6</f>
        <v>0</v>
      </c>
      <c r="G5" s="755">
        <f t="shared" si="1"/>
        <v>1001.86</v>
      </c>
      <c r="H5" s="756">
        <f t="shared" si="2"/>
        <v>1084.3</v>
      </c>
    </row>
    <row r="6" hidden="1" outlineLevel="1">
      <c r="A6" s="167"/>
      <c r="B6" s="751" t="s">
        <v>146</v>
      </c>
      <c r="C6" s="752"/>
      <c r="D6" s="753"/>
      <c r="E6" s="753"/>
      <c r="F6" s="754">
        <f>-'2023 Expences - 01132023'!$J$7</f>
        <v>-5.76</v>
      </c>
      <c r="G6" s="755">
        <f t="shared" si="1"/>
        <v>996.1</v>
      </c>
      <c r="H6" s="756">
        <f t="shared" si="2"/>
        <v>1078.54</v>
      </c>
    </row>
    <row r="7" hidden="1" outlineLevel="1">
      <c r="A7" s="167"/>
      <c r="B7" s="751" t="s">
        <v>132</v>
      </c>
      <c r="C7" s="753" t="s">
        <v>378</v>
      </c>
      <c r="D7" s="753"/>
      <c r="E7" s="753"/>
      <c r="F7" s="754">
        <f>-'2023 Expences - 01132023'!$J$8</f>
        <v>0</v>
      </c>
      <c r="G7" s="755">
        <f t="shared" si="1"/>
        <v>996.1</v>
      </c>
      <c r="H7" s="756">
        <f t="shared" si="2"/>
        <v>1078.54</v>
      </c>
    </row>
    <row r="8" hidden="1" outlineLevel="1">
      <c r="A8" s="167"/>
      <c r="B8" s="751" t="s">
        <v>147</v>
      </c>
      <c r="C8" s="753" t="s">
        <v>379</v>
      </c>
      <c r="D8" s="753"/>
      <c r="E8" s="753"/>
      <c r="F8" s="754">
        <f>-'2023 Expences - 01132023'!$J$9</f>
        <v>-216.68</v>
      </c>
      <c r="G8" s="755">
        <f t="shared" si="1"/>
        <v>779.42</v>
      </c>
      <c r="H8" s="756">
        <f t="shared" si="2"/>
        <v>861.86</v>
      </c>
    </row>
    <row r="9" hidden="1" outlineLevel="1">
      <c r="A9" s="167"/>
      <c r="B9" s="751" t="s">
        <v>21</v>
      </c>
      <c r="C9" s="753" t="s">
        <v>380</v>
      </c>
      <c r="D9" s="753"/>
      <c r="E9" s="753"/>
      <c r="F9" s="754">
        <f>-'2023 Expences - 01132023'!$J$10</f>
        <v>-26.26</v>
      </c>
      <c r="G9" s="755">
        <f t="shared" si="1"/>
        <v>753.16</v>
      </c>
      <c r="H9" s="756">
        <f t="shared" si="2"/>
        <v>835.6</v>
      </c>
    </row>
    <row r="10" hidden="1" outlineLevel="1">
      <c r="A10" s="167"/>
      <c r="B10" s="751" t="s">
        <v>42</v>
      </c>
      <c r="C10" s="752"/>
      <c r="D10" s="757">
        <v>44943.0</v>
      </c>
      <c r="E10" s="757">
        <v>44943.0</v>
      </c>
      <c r="F10" s="754">
        <v>-86.96</v>
      </c>
      <c r="G10" s="755">
        <f t="shared" si="1"/>
        <v>666.2</v>
      </c>
      <c r="H10" s="756">
        <f t="shared" si="2"/>
        <v>748.64</v>
      </c>
    </row>
    <row r="11" hidden="1" outlineLevel="1">
      <c r="A11" s="167"/>
      <c r="B11" s="758" t="s">
        <v>13</v>
      </c>
      <c r="C11" s="752"/>
      <c r="D11" s="757">
        <v>44943.0</v>
      </c>
      <c r="E11" s="757">
        <v>44943.0</v>
      </c>
      <c r="F11" s="754">
        <v>-10.0</v>
      </c>
      <c r="G11" s="755">
        <f t="shared" si="1"/>
        <v>656.2</v>
      </c>
      <c r="H11" s="756">
        <f t="shared" si="2"/>
        <v>738.64</v>
      </c>
    </row>
    <row r="12" hidden="1" outlineLevel="1">
      <c r="A12" s="167"/>
      <c r="B12" s="759" t="s">
        <v>33</v>
      </c>
      <c r="C12" s="753" t="s">
        <v>381</v>
      </c>
      <c r="D12" s="757">
        <v>44943.0</v>
      </c>
      <c r="E12" s="757">
        <v>44943.0</v>
      </c>
      <c r="F12" s="754">
        <f>-315/2</f>
        <v>-157.5</v>
      </c>
      <c r="G12" s="755">
        <f t="shared" si="1"/>
        <v>498.7</v>
      </c>
      <c r="H12" s="756">
        <f t="shared" si="2"/>
        <v>581.14</v>
      </c>
    </row>
    <row r="13" hidden="1" outlineLevel="1">
      <c r="A13" s="167"/>
      <c r="B13" s="751" t="s">
        <v>15</v>
      </c>
      <c r="C13" s="752"/>
      <c r="D13" s="757">
        <v>44943.0</v>
      </c>
      <c r="E13" s="757">
        <v>44943.0</v>
      </c>
      <c r="F13" s="754">
        <v>-62.0</v>
      </c>
      <c r="G13" s="755">
        <f t="shared" si="1"/>
        <v>436.7</v>
      </c>
      <c r="H13" s="756">
        <f t="shared" si="2"/>
        <v>519.14</v>
      </c>
    </row>
    <row r="14" hidden="1" outlineLevel="1">
      <c r="A14" s="167"/>
      <c r="B14" s="751" t="s">
        <v>14</v>
      </c>
      <c r="C14" s="753" t="s">
        <v>381</v>
      </c>
      <c r="D14" s="757">
        <v>44940.0</v>
      </c>
      <c r="E14" s="757">
        <v>44940.0</v>
      </c>
      <c r="F14" s="754">
        <f>-161.57/2</f>
        <v>-80.785</v>
      </c>
      <c r="G14" s="755">
        <f t="shared" si="1"/>
        <v>355.915</v>
      </c>
      <c r="H14" s="756">
        <f t="shared" si="2"/>
        <v>438.355</v>
      </c>
    </row>
    <row r="15" hidden="1" outlineLevel="1">
      <c r="A15" s="167"/>
      <c r="B15" s="760" t="s">
        <v>52</v>
      </c>
      <c r="C15" s="761"/>
      <c r="D15" s="762">
        <v>44943.0</v>
      </c>
      <c r="E15" s="762">
        <v>44943.0</v>
      </c>
      <c r="F15" s="763">
        <v>-30.0</v>
      </c>
      <c r="G15" s="764">
        <f t="shared" si="1"/>
        <v>325.915</v>
      </c>
      <c r="H15" s="756">
        <f t="shared" si="2"/>
        <v>408.355</v>
      </c>
    </row>
    <row r="16" ht="30.75" customHeight="1">
      <c r="A16" s="25"/>
      <c r="B16" s="745" t="s">
        <v>382</v>
      </c>
      <c r="C16" s="765" t="s">
        <v>359</v>
      </c>
      <c r="D16" s="766"/>
      <c r="E16" s="766"/>
      <c r="F16" s="766"/>
      <c r="G16" s="765"/>
      <c r="H16" s="767">
        <f t="shared" si="2"/>
        <v>408.355</v>
      </c>
    </row>
    <row r="17" outlineLevel="1">
      <c r="A17" s="167"/>
      <c r="B17" s="745" t="s">
        <v>57</v>
      </c>
      <c r="C17" s="746" t="s">
        <v>377</v>
      </c>
      <c r="D17" s="747">
        <f t="shared" ref="D17:E17" si="3">D2+14</f>
        <v>44953</v>
      </c>
      <c r="E17" s="747">
        <f t="shared" si="3"/>
        <v>44953</v>
      </c>
      <c r="F17" s="748">
        <v>1305.26</v>
      </c>
      <c r="G17" s="749">
        <f>F17</f>
        <v>1305.26</v>
      </c>
      <c r="H17" s="750">
        <v>1456.93</v>
      </c>
    </row>
    <row r="18" outlineLevel="1">
      <c r="A18" s="167"/>
      <c r="B18" s="768" t="s">
        <v>383</v>
      </c>
      <c r="C18" s="769" t="s">
        <v>384</v>
      </c>
      <c r="D18" s="770">
        <f t="shared" ref="D18:E18" si="4">D2+21</f>
        <v>44960</v>
      </c>
      <c r="E18" s="770">
        <f t="shared" si="4"/>
        <v>44960</v>
      </c>
      <c r="F18" s="771">
        <v>504.0</v>
      </c>
      <c r="G18" s="755">
        <f t="shared" ref="G18:G35" si="5">G17+F18</f>
        <v>1809.26</v>
      </c>
      <c r="H18" s="756">
        <f t="shared" ref="H18:H35" si="6">H17+F18</f>
        <v>1960.93</v>
      </c>
    </row>
    <row r="19" outlineLevel="1">
      <c r="A19" s="167"/>
      <c r="B19" s="751" t="s">
        <v>110</v>
      </c>
      <c r="C19" s="772"/>
      <c r="D19" s="753"/>
      <c r="E19" s="753"/>
      <c r="F19" s="754">
        <f>-'2023 Expences - 01272023'!$K$3</f>
        <v>-179.3</v>
      </c>
      <c r="G19" s="755">
        <f t="shared" si="5"/>
        <v>1629.96</v>
      </c>
      <c r="H19" s="756">
        <f t="shared" si="6"/>
        <v>1781.63</v>
      </c>
    </row>
    <row r="20" outlineLevel="1">
      <c r="A20" s="167"/>
      <c r="B20" s="751" t="s">
        <v>144</v>
      </c>
      <c r="C20" s="773"/>
      <c r="D20" s="753"/>
      <c r="E20" s="753"/>
      <c r="F20" s="754">
        <f>-'2023 Expences - 01272023'!$K$4</f>
        <v>-29.38</v>
      </c>
      <c r="G20" s="755">
        <f t="shared" si="5"/>
        <v>1600.58</v>
      </c>
      <c r="H20" s="756">
        <f t="shared" si="6"/>
        <v>1752.25</v>
      </c>
    </row>
    <row r="21" outlineLevel="1">
      <c r="A21" s="167"/>
      <c r="B21" s="751" t="s">
        <v>145</v>
      </c>
      <c r="C21" s="773"/>
      <c r="D21" s="753"/>
      <c r="E21" s="753"/>
      <c r="F21" s="754">
        <f>-'2023 Expences - 01272023'!$K$5</f>
        <v>-67.87</v>
      </c>
      <c r="G21" s="755">
        <f t="shared" si="5"/>
        <v>1532.71</v>
      </c>
      <c r="H21" s="756">
        <f t="shared" si="6"/>
        <v>1684.38</v>
      </c>
    </row>
    <row r="22" outlineLevel="1">
      <c r="A22" s="167"/>
      <c r="B22" s="751" t="s">
        <v>146</v>
      </c>
      <c r="C22" s="773"/>
      <c r="D22" s="753"/>
      <c r="E22" s="753"/>
      <c r="F22" s="754">
        <f>-'2023 Expences - 01272023'!$K$6</f>
        <v>-10.49</v>
      </c>
      <c r="G22" s="755">
        <f t="shared" si="5"/>
        <v>1522.22</v>
      </c>
      <c r="H22" s="756">
        <f t="shared" si="6"/>
        <v>1673.89</v>
      </c>
    </row>
    <row r="23" outlineLevel="1">
      <c r="A23" s="167"/>
      <c r="B23" s="751" t="s">
        <v>132</v>
      </c>
      <c r="C23" s="773"/>
      <c r="D23" s="753"/>
      <c r="E23" s="753"/>
      <c r="F23" s="754">
        <f>-'2023 Expences - 01272023'!$K$7</f>
        <v>0</v>
      </c>
      <c r="G23" s="755">
        <f t="shared" si="5"/>
        <v>1522.22</v>
      </c>
      <c r="H23" s="756">
        <f t="shared" si="6"/>
        <v>1673.89</v>
      </c>
    </row>
    <row r="24" outlineLevel="1">
      <c r="A24" s="167"/>
      <c r="B24" s="751" t="s">
        <v>147</v>
      </c>
      <c r="C24" s="773"/>
      <c r="D24" s="753"/>
      <c r="E24" s="753"/>
      <c r="F24" s="754">
        <f>-'2023 Expences - 01272023'!$K$8</f>
        <v>-12</v>
      </c>
      <c r="G24" s="755">
        <f t="shared" si="5"/>
        <v>1510.22</v>
      </c>
      <c r="H24" s="756">
        <f t="shared" si="6"/>
        <v>1661.89</v>
      </c>
    </row>
    <row r="25" outlineLevel="1">
      <c r="A25" s="167"/>
      <c r="B25" s="751" t="s">
        <v>21</v>
      </c>
      <c r="C25" s="753"/>
      <c r="D25" s="753"/>
      <c r="E25" s="753"/>
      <c r="F25" s="754">
        <f>-'2023 Expences - 01272023'!$K$9</f>
        <v>0</v>
      </c>
      <c r="G25" s="755">
        <f t="shared" si="5"/>
        <v>1510.22</v>
      </c>
      <c r="H25" s="756">
        <f t="shared" si="6"/>
        <v>1661.89</v>
      </c>
    </row>
    <row r="26" outlineLevel="1">
      <c r="A26" s="167"/>
      <c r="B26" s="751" t="s">
        <v>61</v>
      </c>
      <c r="C26" s="753" t="s">
        <v>385</v>
      </c>
      <c r="D26" s="753"/>
      <c r="E26" s="753"/>
      <c r="F26" s="754">
        <f>-'2023 Expences - 01272023'!$K$10</f>
        <v>-135.35</v>
      </c>
      <c r="G26" s="755">
        <f t="shared" si="5"/>
        <v>1374.87</v>
      </c>
      <c r="H26" s="756">
        <f t="shared" si="6"/>
        <v>1526.54</v>
      </c>
    </row>
    <row r="27" outlineLevel="1">
      <c r="A27" s="167"/>
      <c r="B27" s="751" t="s">
        <v>30</v>
      </c>
      <c r="C27" s="773"/>
      <c r="D27" s="757">
        <v>44953.0</v>
      </c>
      <c r="E27" s="757">
        <v>44953.0</v>
      </c>
      <c r="F27" s="754">
        <v>-923.1</v>
      </c>
      <c r="G27" s="755">
        <f t="shared" si="5"/>
        <v>451.77</v>
      </c>
      <c r="H27" s="756">
        <f t="shared" si="6"/>
        <v>603.44</v>
      </c>
    </row>
    <row r="28" outlineLevel="1">
      <c r="A28" s="167"/>
      <c r="B28" s="759" t="s">
        <v>33</v>
      </c>
      <c r="C28" s="753" t="s">
        <v>386</v>
      </c>
      <c r="D28" s="757">
        <v>44954.0</v>
      </c>
      <c r="E28" s="757">
        <v>44954.0</v>
      </c>
      <c r="F28" s="754">
        <f>-315/2</f>
        <v>-157.5</v>
      </c>
      <c r="G28" s="755">
        <f t="shared" si="5"/>
        <v>294.27</v>
      </c>
      <c r="H28" s="756">
        <f t="shared" si="6"/>
        <v>445.94</v>
      </c>
    </row>
    <row r="29" outlineLevel="1">
      <c r="A29" s="167"/>
      <c r="B29" s="751" t="s">
        <v>18</v>
      </c>
      <c r="C29" s="773"/>
      <c r="D29" s="757">
        <v>44954.0</v>
      </c>
      <c r="E29" s="757">
        <v>44954.0</v>
      </c>
      <c r="F29" s="754">
        <v>-75.75</v>
      </c>
      <c r="G29" s="755">
        <f t="shared" si="5"/>
        <v>218.52</v>
      </c>
      <c r="H29" s="756">
        <f t="shared" si="6"/>
        <v>370.19</v>
      </c>
    </row>
    <row r="30" outlineLevel="1">
      <c r="A30" s="167"/>
      <c r="B30" s="751" t="s">
        <v>14</v>
      </c>
      <c r="C30" s="753" t="s">
        <v>386</v>
      </c>
      <c r="D30" s="757">
        <v>44954.0</v>
      </c>
      <c r="E30" s="757">
        <v>44954.0</v>
      </c>
      <c r="F30" s="754">
        <v>-67.44</v>
      </c>
      <c r="G30" s="755">
        <f t="shared" si="5"/>
        <v>151.08</v>
      </c>
      <c r="H30" s="756">
        <f t="shared" si="6"/>
        <v>302.75</v>
      </c>
    </row>
    <row r="31" outlineLevel="1">
      <c r="A31" s="167"/>
      <c r="B31" s="758" t="s">
        <v>23</v>
      </c>
      <c r="C31" s="773"/>
      <c r="D31" s="757">
        <v>44954.0</v>
      </c>
      <c r="E31" s="757">
        <v>44954.0</v>
      </c>
      <c r="F31" s="754">
        <v>-60.95</v>
      </c>
      <c r="G31" s="755">
        <f t="shared" si="5"/>
        <v>90.13</v>
      </c>
      <c r="H31" s="756">
        <f t="shared" si="6"/>
        <v>241.8</v>
      </c>
    </row>
    <row r="32" outlineLevel="1">
      <c r="A32" s="167"/>
      <c r="B32" s="758" t="s">
        <v>25</v>
      </c>
      <c r="C32" s="773"/>
      <c r="D32" s="757">
        <v>44954.0</v>
      </c>
      <c r="E32" s="757">
        <v>44954.0</v>
      </c>
      <c r="F32" s="754">
        <v>-13.65</v>
      </c>
      <c r="G32" s="755">
        <f t="shared" si="5"/>
        <v>76.48</v>
      </c>
      <c r="H32" s="756">
        <f t="shared" si="6"/>
        <v>228.15</v>
      </c>
    </row>
    <row r="33" outlineLevel="1">
      <c r="A33" s="167"/>
      <c r="B33" s="751" t="s">
        <v>42</v>
      </c>
      <c r="C33" s="773"/>
      <c r="D33" s="757">
        <v>44956.0</v>
      </c>
      <c r="E33" s="757">
        <v>44956.0</v>
      </c>
      <c r="F33" s="754">
        <v>-86.95</v>
      </c>
      <c r="G33" s="755">
        <f t="shared" si="5"/>
        <v>-10.47</v>
      </c>
      <c r="H33" s="756">
        <f t="shared" si="6"/>
        <v>141.2</v>
      </c>
    </row>
    <row r="34" outlineLevel="1">
      <c r="A34" s="167"/>
      <c r="B34" s="751" t="s">
        <v>11</v>
      </c>
      <c r="C34" s="774" t="s">
        <v>387</v>
      </c>
      <c r="D34" s="757">
        <v>44957.0</v>
      </c>
      <c r="E34" s="757">
        <v>44957.0</v>
      </c>
      <c r="F34" s="754">
        <v>-20.28</v>
      </c>
      <c r="G34" s="755">
        <f t="shared" si="5"/>
        <v>-30.75</v>
      </c>
      <c r="H34" s="756">
        <f t="shared" si="6"/>
        <v>120.92</v>
      </c>
    </row>
    <row r="35" outlineLevel="1">
      <c r="A35" s="167"/>
      <c r="B35" s="760" t="s">
        <v>148</v>
      </c>
      <c r="C35" s="775"/>
      <c r="D35" s="762">
        <v>44963.0</v>
      </c>
      <c r="E35" s="762">
        <v>44963.0</v>
      </c>
      <c r="F35" s="763">
        <v>-14.99</v>
      </c>
      <c r="G35" s="764">
        <f t="shared" si="5"/>
        <v>-45.74</v>
      </c>
      <c r="H35" s="756">
        <f t="shared" si="6"/>
        <v>105.93</v>
      </c>
    </row>
    <row r="36" ht="30.75" customHeight="1" collapsed="1">
      <c r="A36" s="25"/>
      <c r="B36" s="745" t="s">
        <v>388</v>
      </c>
      <c r="C36" s="765" t="s">
        <v>359</v>
      </c>
      <c r="D36" s="766"/>
      <c r="E36" s="766"/>
      <c r="F36" s="766"/>
      <c r="G36" s="765"/>
      <c r="H36" s="767">
        <f>H35</f>
        <v>105.93</v>
      </c>
    </row>
    <row r="37" hidden="1" outlineLevel="1">
      <c r="A37" s="167"/>
      <c r="B37" s="745" t="s">
        <v>57</v>
      </c>
      <c r="C37" s="746" t="s">
        <v>377</v>
      </c>
      <c r="D37" s="747">
        <f t="shared" ref="D37:E37" si="7">D17+14</f>
        <v>44967</v>
      </c>
      <c r="E37" s="747">
        <f t="shared" si="7"/>
        <v>44967</v>
      </c>
      <c r="F37" s="748">
        <v>1477.33</v>
      </c>
      <c r="G37" s="749">
        <f>F37</f>
        <v>1477.33</v>
      </c>
      <c r="H37" s="750">
        <v>1583.08</v>
      </c>
    </row>
    <row r="38" hidden="1" outlineLevel="1">
      <c r="A38" s="167"/>
      <c r="B38" s="751" t="s">
        <v>110</v>
      </c>
      <c r="C38" s="753"/>
      <c r="D38" s="753"/>
      <c r="E38" s="753"/>
      <c r="F38" s="754">
        <f>-'2023 Expences - 02102023'!$K$3</f>
        <v>-232.71</v>
      </c>
      <c r="G38" s="755">
        <f t="shared" ref="G38:G52" si="8">G37+F38</f>
        <v>1244.62</v>
      </c>
      <c r="H38" s="756">
        <f t="shared" ref="H38:H52" si="9">H37+F38</f>
        <v>1350.37</v>
      </c>
    </row>
    <row r="39" hidden="1" outlineLevel="1">
      <c r="A39" s="167"/>
      <c r="B39" s="751" t="s">
        <v>144</v>
      </c>
      <c r="C39" s="752"/>
      <c r="D39" s="753"/>
      <c r="E39" s="753"/>
      <c r="F39" s="754">
        <f>-'2023 Expences - 02102023'!$K$4</f>
        <v>-46.81</v>
      </c>
      <c r="G39" s="755">
        <f t="shared" si="8"/>
        <v>1197.81</v>
      </c>
      <c r="H39" s="756">
        <f t="shared" si="9"/>
        <v>1303.56</v>
      </c>
    </row>
    <row r="40" hidden="1" outlineLevel="1">
      <c r="A40" s="167"/>
      <c r="B40" s="751" t="s">
        <v>145</v>
      </c>
      <c r="C40" s="752"/>
      <c r="D40" s="753"/>
      <c r="E40" s="753"/>
      <c r="F40" s="754">
        <f>-'2023 Expences - 02102023'!$K$5</f>
        <v>0</v>
      </c>
      <c r="G40" s="755">
        <f t="shared" si="8"/>
        <v>1197.81</v>
      </c>
      <c r="H40" s="756">
        <f t="shared" si="9"/>
        <v>1303.56</v>
      </c>
    </row>
    <row r="41" hidden="1" outlineLevel="1">
      <c r="A41" s="167"/>
      <c r="B41" s="751" t="s">
        <v>146</v>
      </c>
      <c r="C41" s="752"/>
      <c r="D41" s="753"/>
      <c r="E41" s="753"/>
      <c r="F41" s="754">
        <f>-'2023 Expences - 02102023'!$K$6</f>
        <v>-262.06</v>
      </c>
      <c r="G41" s="755">
        <f t="shared" si="8"/>
        <v>935.75</v>
      </c>
      <c r="H41" s="756">
        <f t="shared" si="9"/>
        <v>1041.5</v>
      </c>
    </row>
    <row r="42" hidden="1" outlineLevel="1">
      <c r="A42" s="167"/>
      <c r="B42" s="751" t="s">
        <v>132</v>
      </c>
      <c r="C42" s="752"/>
      <c r="D42" s="753"/>
      <c r="E42" s="753"/>
      <c r="F42" s="754">
        <f>-'2023 Expences - 02102023'!$K$7</f>
        <v>-10</v>
      </c>
      <c r="G42" s="755">
        <f t="shared" si="8"/>
        <v>925.75</v>
      </c>
      <c r="H42" s="756">
        <f t="shared" si="9"/>
        <v>1031.5</v>
      </c>
    </row>
    <row r="43" hidden="1" outlineLevel="1">
      <c r="A43" s="167"/>
      <c r="B43" s="751" t="s">
        <v>147</v>
      </c>
      <c r="C43" s="776" t="s">
        <v>389</v>
      </c>
      <c r="D43" s="753"/>
      <c r="E43" s="753"/>
      <c r="F43" s="754">
        <f>-'2023 Expences - 02102023'!$K$8</f>
        <v>-103.47</v>
      </c>
      <c r="G43" s="755">
        <f t="shared" si="8"/>
        <v>822.28</v>
      </c>
      <c r="H43" s="756">
        <f t="shared" si="9"/>
        <v>928.03</v>
      </c>
    </row>
    <row r="44" hidden="1" outlineLevel="1">
      <c r="A44" s="167"/>
      <c r="B44" s="751" t="s">
        <v>21</v>
      </c>
      <c r="C44" s="753"/>
      <c r="D44" s="753"/>
      <c r="E44" s="753"/>
      <c r="F44" s="754">
        <f>-'2023 Expences - 02102023'!$K$9</f>
        <v>-59.94</v>
      </c>
      <c r="G44" s="755">
        <f t="shared" si="8"/>
        <v>762.34</v>
      </c>
      <c r="H44" s="756">
        <f t="shared" si="9"/>
        <v>868.09</v>
      </c>
    </row>
    <row r="45" hidden="1" outlineLevel="1">
      <c r="A45" s="167"/>
      <c r="B45" s="751" t="s">
        <v>61</v>
      </c>
      <c r="C45" s="753" t="s">
        <v>385</v>
      </c>
      <c r="D45" s="753"/>
      <c r="E45" s="753"/>
      <c r="F45" s="754">
        <f>-'2023 Expences - 02102023'!$K$10</f>
        <v>-144.3</v>
      </c>
      <c r="G45" s="755">
        <f t="shared" si="8"/>
        <v>618.04</v>
      </c>
      <c r="H45" s="756">
        <f t="shared" si="9"/>
        <v>723.79</v>
      </c>
    </row>
    <row r="46" hidden="1" outlineLevel="1">
      <c r="A46" s="167"/>
      <c r="B46" s="759" t="s">
        <v>33</v>
      </c>
      <c r="C46" s="752"/>
      <c r="D46" s="757">
        <v>44968.0</v>
      </c>
      <c r="E46" s="757">
        <v>44968.0</v>
      </c>
      <c r="F46" s="754">
        <f>-298.96-4.95</f>
        <v>-303.91</v>
      </c>
      <c r="G46" s="755">
        <f t="shared" si="8"/>
        <v>314.13</v>
      </c>
      <c r="H46" s="756">
        <f t="shared" si="9"/>
        <v>419.88</v>
      </c>
    </row>
    <row r="47" hidden="1" outlineLevel="1">
      <c r="A47" s="167"/>
      <c r="B47" s="751" t="s">
        <v>14</v>
      </c>
      <c r="C47" s="752"/>
      <c r="D47" s="757">
        <v>44968.0</v>
      </c>
      <c r="E47" s="757">
        <v>44968.0</v>
      </c>
      <c r="F47" s="754">
        <v>-171.7</v>
      </c>
      <c r="G47" s="755">
        <f t="shared" si="8"/>
        <v>142.43</v>
      </c>
      <c r="H47" s="756">
        <f t="shared" si="9"/>
        <v>248.18</v>
      </c>
    </row>
    <row r="48" hidden="1" outlineLevel="1">
      <c r="A48" s="167"/>
      <c r="B48" s="751" t="s">
        <v>19</v>
      </c>
      <c r="C48" s="752"/>
      <c r="D48" s="757">
        <v>44968.0</v>
      </c>
      <c r="E48" s="757">
        <v>44968.0</v>
      </c>
      <c r="F48" s="754">
        <v>-57.61</v>
      </c>
      <c r="G48" s="755">
        <f t="shared" si="8"/>
        <v>84.82</v>
      </c>
      <c r="H48" s="756">
        <f t="shared" si="9"/>
        <v>190.57</v>
      </c>
    </row>
    <row r="49" hidden="1" outlineLevel="1">
      <c r="A49" s="167"/>
      <c r="B49" s="751" t="s">
        <v>42</v>
      </c>
      <c r="C49" s="753"/>
      <c r="D49" s="757">
        <v>44971.0</v>
      </c>
      <c r="E49" s="757">
        <v>44971.0</v>
      </c>
      <c r="F49" s="754">
        <v>-86.95</v>
      </c>
      <c r="G49" s="755">
        <f t="shared" si="8"/>
        <v>-2.13</v>
      </c>
      <c r="H49" s="756">
        <f t="shared" si="9"/>
        <v>103.62</v>
      </c>
    </row>
    <row r="50" hidden="1" outlineLevel="1">
      <c r="A50" s="167"/>
      <c r="B50" s="751" t="s">
        <v>15</v>
      </c>
      <c r="C50" s="753"/>
      <c r="D50" s="757">
        <v>44971.0</v>
      </c>
      <c r="E50" s="757">
        <v>44971.0</v>
      </c>
      <c r="F50" s="754">
        <v>-62.0</v>
      </c>
      <c r="G50" s="755">
        <f t="shared" si="8"/>
        <v>-64.13</v>
      </c>
      <c r="H50" s="756">
        <f t="shared" si="9"/>
        <v>41.62</v>
      </c>
    </row>
    <row r="51" hidden="1" outlineLevel="1">
      <c r="A51" s="167"/>
      <c r="B51" s="751" t="s">
        <v>52</v>
      </c>
      <c r="C51" s="753"/>
      <c r="D51" s="757">
        <v>44971.0</v>
      </c>
      <c r="E51" s="757">
        <v>44971.0</v>
      </c>
      <c r="F51" s="754">
        <v>-30.0</v>
      </c>
      <c r="G51" s="755">
        <f t="shared" si="8"/>
        <v>-94.13</v>
      </c>
      <c r="H51" s="756">
        <f t="shared" si="9"/>
        <v>11.62</v>
      </c>
    </row>
    <row r="52" hidden="1" outlineLevel="1">
      <c r="A52" s="167"/>
      <c r="B52" s="777" t="s">
        <v>13</v>
      </c>
      <c r="C52" s="761"/>
      <c r="D52" s="762">
        <v>44974.0</v>
      </c>
      <c r="E52" s="762">
        <v>44974.0</v>
      </c>
      <c r="F52" s="763">
        <v>-10.0</v>
      </c>
      <c r="G52" s="764">
        <f t="shared" si="8"/>
        <v>-104.13</v>
      </c>
      <c r="H52" s="756">
        <f t="shared" si="9"/>
        <v>1.62</v>
      </c>
    </row>
    <row r="53" ht="30.75" customHeight="1" collapsed="1">
      <c r="A53" s="25"/>
      <c r="B53" s="745" t="s">
        <v>390</v>
      </c>
      <c r="C53" s="765" t="s">
        <v>359</v>
      </c>
      <c r="D53" s="766"/>
      <c r="E53" s="766"/>
      <c r="F53" s="766"/>
      <c r="G53" s="765"/>
      <c r="H53" s="767">
        <f>H52</f>
        <v>1.62</v>
      </c>
    </row>
    <row r="54" hidden="1" outlineLevel="1">
      <c r="A54" s="167"/>
      <c r="B54" s="745" t="s">
        <v>57</v>
      </c>
      <c r="C54" s="746" t="s">
        <v>377</v>
      </c>
      <c r="D54" s="747">
        <f t="shared" ref="D54:E54" si="10">D37+14</f>
        <v>44981</v>
      </c>
      <c r="E54" s="747">
        <f t="shared" si="10"/>
        <v>44981</v>
      </c>
      <c r="F54" s="748">
        <v>1415.1</v>
      </c>
      <c r="G54" s="749">
        <f>F54</f>
        <v>1415.1</v>
      </c>
      <c r="H54" s="750">
        <f>H52+G54</f>
        <v>1416.72</v>
      </c>
    </row>
    <row r="55" hidden="1" outlineLevel="1">
      <c r="A55" s="167"/>
      <c r="B55" s="751" t="s">
        <v>110</v>
      </c>
      <c r="C55" s="773"/>
      <c r="D55" s="769"/>
      <c r="E55" s="769"/>
      <c r="F55" s="754">
        <f>-'2023 Expences - 02242023'!$K$3</f>
        <v>-118.08</v>
      </c>
      <c r="G55" s="755">
        <f t="shared" ref="G55:G66" si="11">G54+F55</f>
        <v>1297.02</v>
      </c>
      <c r="H55" s="756">
        <f t="shared" ref="H55:H66" si="12">H54+F55</f>
        <v>1298.64</v>
      </c>
    </row>
    <row r="56" hidden="1" outlineLevel="1">
      <c r="A56" s="167"/>
      <c r="B56" s="751" t="s">
        <v>144</v>
      </c>
      <c r="C56" s="773"/>
      <c r="D56" s="769"/>
      <c r="E56" s="769"/>
      <c r="F56" s="754">
        <f>-'2023 Expences - 02242023'!$K$4</f>
        <v>-58.85</v>
      </c>
      <c r="G56" s="755">
        <f t="shared" si="11"/>
        <v>1238.17</v>
      </c>
      <c r="H56" s="756">
        <f t="shared" si="12"/>
        <v>1239.79</v>
      </c>
    </row>
    <row r="57" hidden="1" outlineLevel="1">
      <c r="A57" s="167"/>
      <c r="B57" s="751" t="s">
        <v>145</v>
      </c>
      <c r="C57" s="773"/>
      <c r="D57" s="769"/>
      <c r="E57" s="769"/>
      <c r="F57" s="754">
        <f>-'2023 Expences - 02242023'!$K$5</f>
        <v>-34.4</v>
      </c>
      <c r="G57" s="755">
        <f t="shared" si="11"/>
        <v>1203.77</v>
      </c>
      <c r="H57" s="756">
        <f t="shared" si="12"/>
        <v>1205.39</v>
      </c>
    </row>
    <row r="58" hidden="1" outlineLevel="1">
      <c r="A58" s="167"/>
      <c r="B58" s="751" t="s">
        <v>146</v>
      </c>
      <c r="C58" s="773"/>
      <c r="D58" s="769"/>
      <c r="E58" s="769"/>
      <c r="F58" s="754">
        <f>-'2023 Expences - 02242023'!$K$6</f>
        <v>-4.95</v>
      </c>
      <c r="G58" s="755">
        <f t="shared" si="11"/>
        <v>1198.82</v>
      </c>
      <c r="H58" s="756">
        <f t="shared" si="12"/>
        <v>1200.44</v>
      </c>
    </row>
    <row r="59" hidden="1" outlineLevel="1">
      <c r="A59" s="167"/>
      <c r="B59" s="751" t="s">
        <v>132</v>
      </c>
      <c r="C59" s="773"/>
      <c r="D59" s="769"/>
      <c r="E59" s="769"/>
      <c r="F59" s="754">
        <f>-'2023 Expences - 02242023'!$K$7</f>
        <v>-40</v>
      </c>
      <c r="G59" s="755">
        <f t="shared" si="11"/>
        <v>1158.82</v>
      </c>
      <c r="H59" s="756">
        <f t="shared" si="12"/>
        <v>1160.44</v>
      </c>
    </row>
    <row r="60" hidden="1" outlineLevel="1">
      <c r="A60" s="167"/>
      <c r="B60" s="751" t="s">
        <v>147</v>
      </c>
      <c r="C60" s="773"/>
      <c r="D60" s="769"/>
      <c r="E60" s="769"/>
      <c r="F60" s="754">
        <f>-'2023 Expences - 02242023'!$K$8</f>
        <v>0</v>
      </c>
      <c r="G60" s="755">
        <f t="shared" si="11"/>
        <v>1158.82</v>
      </c>
      <c r="H60" s="756">
        <f t="shared" si="12"/>
        <v>1160.44</v>
      </c>
    </row>
    <row r="61" hidden="1" outlineLevel="1">
      <c r="A61" s="167"/>
      <c r="B61" s="751" t="s">
        <v>21</v>
      </c>
      <c r="C61" s="773"/>
      <c r="D61" s="769"/>
      <c r="E61" s="769"/>
      <c r="F61" s="754">
        <f>-'2023 Expences - 02242023'!$K$9</f>
        <v>-12.09</v>
      </c>
      <c r="G61" s="755">
        <f t="shared" si="11"/>
        <v>1146.73</v>
      </c>
      <c r="H61" s="756">
        <f t="shared" si="12"/>
        <v>1148.35</v>
      </c>
    </row>
    <row r="62" hidden="1" outlineLevel="1">
      <c r="A62" s="167"/>
      <c r="B62" s="751" t="s">
        <v>61</v>
      </c>
      <c r="C62" s="753" t="s">
        <v>391</v>
      </c>
      <c r="D62" s="769"/>
      <c r="E62" s="769"/>
      <c r="F62" s="754">
        <f>-'2023 Expences - 02242023'!$K$10</f>
        <v>0</v>
      </c>
      <c r="G62" s="755">
        <f t="shared" si="11"/>
        <v>1146.73</v>
      </c>
      <c r="H62" s="756">
        <f t="shared" si="12"/>
        <v>1148.35</v>
      </c>
    </row>
    <row r="63" hidden="1" outlineLevel="1">
      <c r="A63" s="167"/>
      <c r="B63" s="758" t="s">
        <v>25</v>
      </c>
      <c r="C63" s="773"/>
      <c r="D63" s="757">
        <v>44981.0</v>
      </c>
      <c r="E63" s="757">
        <v>44981.0</v>
      </c>
      <c r="F63" s="754">
        <v>-13.65</v>
      </c>
      <c r="G63" s="755">
        <f t="shared" si="11"/>
        <v>1133.08</v>
      </c>
      <c r="H63" s="756">
        <f t="shared" si="12"/>
        <v>1134.7</v>
      </c>
    </row>
    <row r="64" hidden="1" outlineLevel="1">
      <c r="A64" s="167"/>
      <c r="B64" s="751" t="str">
        <f>'03) Current YTD Report'!G$3</f>
        <v>Rent</v>
      </c>
      <c r="C64" s="753" t="s">
        <v>392</v>
      </c>
      <c r="D64" s="757">
        <v>44984.0</v>
      </c>
      <c r="E64" s="757">
        <v>44984.0</v>
      </c>
      <c r="F64" s="754">
        <v>-919.54</v>
      </c>
      <c r="G64" s="755">
        <f t="shared" si="11"/>
        <v>213.54</v>
      </c>
      <c r="H64" s="756">
        <f t="shared" si="12"/>
        <v>215.16</v>
      </c>
    </row>
    <row r="65" hidden="1" outlineLevel="1">
      <c r="A65" s="167"/>
      <c r="B65" s="751" t="s">
        <v>42</v>
      </c>
      <c r="C65" s="773"/>
      <c r="D65" s="757">
        <v>44984.0</v>
      </c>
      <c r="E65" s="757">
        <v>44984.0</v>
      </c>
      <c r="F65" s="754">
        <v>-86.95</v>
      </c>
      <c r="G65" s="755">
        <f t="shared" si="11"/>
        <v>126.59</v>
      </c>
      <c r="H65" s="756">
        <f t="shared" si="12"/>
        <v>128.21</v>
      </c>
    </row>
    <row r="66" hidden="1" outlineLevel="1">
      <c r="A66" s="167"/>
      <c r="B66" s="760" t="s">
        <v>11</v>
      </c>
      <c r="C66" s="775"/>
      <c r="D66" s="762">
        <v>44986.0</v>
      </c>
      <c r="E66" s="762">
        <v>44986.0</v>
      </c>
      <c r="F66" s="763">
        <v>-15.04</v>
      </c>
      <c r="G66" s="764">
        <f t="shared" si="11"/>
        <v>111.55</v>
      </c>
      <c r="H66" s="756">
        <f t="shared" si="12"/>
        <v>113.17</v>
      </c>
    </row>
    <row r="67" ht="30.75" customHeight="1" collapsed="1">
      <c r="A67" s="25"/>
      <c r="B67" s="745" t="s">
        <v>393</v>
      </c>
      <c r="C67" s="765" t="s">
        <v>359</v>
      </c>
      <c r="D67" s="766"/>
      <c r="E67" s="766"/>
      <c r="F67" s="766"/>
      <c r="G67" s="765"/>
      <c r="H67" s="767" t="s">
        <v>394</v>
      </c>
    </row>
    <row r="68" hidden="1" outlineLevel="1">
      <c r="A68" s="167"/>
      <c r="B68" s="745" t="s">
        <v>57</v>
      </c>
      <c r="C68" s="746" t="s">
        <v>377</v>
      </c>
      <c r="D68" s="747">
        <f t="shared" ref="D68:E68" si="13">D54+14</f>
        <v>44995</v>
      </c>
      <c r="E68" s="747">
        <f t="shared" si="13"/>
        <v>44995</v>
      </c>
      <c r="F68" s="748">
        <v>1262.28</v>
      </c>
      <c r="G68" s="749">
        <f>F68</f>
        <v>1262.28</v>
      </c>
      <c r="H68" s="750">
        <f t="shared" ref="H68:H86" si="14">H67+F68</f>
        <v>1264.43</v>
      </c>
    </row>
    <row r="69" hidden="1" outlineLevel="1">
      <c r="A69" s="167"/>
      <c r="B69" s="751" t="s">
        <v>110</v>
      </c>
      <c r="C69" s="773"/>
      <c r="D69" s="769"/>
      <c r="E69" s="769"/>
      <c r="F69" s="754">
        <f>-'2023 Expences - 03102023'!$K$3</f>
        <v>-128.92</v>
      </c>
      <c r="G69" s="755">
        <f t="shared" ref="G69:G85" si="15">G68+F69</f>
        <v>1133.36</v>
      </c>
      <c r="H69" s="756">
        <f t="shared" si="14"/>
        <v>1135.51</v>
      </c>
    </row>
    <row r="70" hidden="1" outlineLevel="1">
      <c r="A70" s="167"/>
      <c r="B70" s="751" t="s">
        <v>144</v>
      </c>
      <c r="C70" s="773"/>
      <c r="D70" s="769"/>
      <c r="E70" s="769"/>
      <c r="F70" s="754">
        <f>-'2023 Expences - 03102023'!$K$4</f>
        <v>-46.85</v>
      </c>
      <c r="G70" s="755">
        <f t="shared" si="15"/>
        <v>1086.51</v>
      </c>
      <c r="H70" s="756">
        <f t="shared" si="14"/>
        <v>1088.66</v>
      </c>
    </row>
    <row r="71" hidden="1" outlineLevel="1">
      <c r="A71" s="167"/>
      <c r="B71" s="751" t="s">
        <v>145</v>
      </c>
      <c r="C71" s="773"/>
      <c r="D71" s="769"/>
      <c r="E71" s="769"/>
      <c r="F71" s="754">
        <f>-'2023 Expences - 03102023'!$K$5</f>
        <v>-26.24</v>
      </c>
      <c r="G71" s="755">
        <f t="shared" si="15"/>
        <v>1060.27</v>
      </c>
      <c r="H71" s="756">
        <f t="shared" si="14"/>
        <v>1062.42</v>
      </c>
    </row>
    <row r="72" hidden="1" outlineLevel="1">
      <c r="A72" s="167"/>
      <c r="B72" s="751" t="s">
        <v>146</v>
      </c>
      <c r="C72" s="773"/>
      <c r="D72" s="769"/>
      <c r="E72" s="769"/>
      <c r="F72" s="754">
        <f>-'2023 Expences - 03102023'!$K$6</f>
        <v>-30.89</v>
      </c>
      <c r="G72" s="755">
        <f t="shared" si="15"/>
        <v>1029.38</v>
      </c>
      <c r="H72" s="756">
        <f t="shared" si="14"/>
        <v>1031.53</v>
      </c>
    </row>
    <row r="73" hidden="1" outlineLevel="1">
      <c r="A73" s="167"/>
      <c r="B73" s="751" t="s">
        <v>132</v>
      </c>
      <c r="C73" s="773"/>
      <c r="D73" s="769"/>
      <c r="E73" s="769"/>
      <c r="F73" s="754">
        <f>-'2023 Expences - 03102023'!$K$7</f>
        <v>0</v>
      </c>
      <c r="G73" s="755">
        <f t="shared" si="15"/>
        <v>1029.38</v>
      </c>
      <c r="H73" s="756">
        <f t="shared" si="14"/>
        <v>1031.53</v>
      </c>
    </row>
    <row r="74" hidden="1" outlineLevel="1">
      <c r="A74" s="167"/>
      <c r="B74" s="751" t="s">
        <v>147</v>
      </c>
      <c r="C74" s="773"/>
      <c r="D74" s="769"/>
      <c r="E74" s="769"/>
      <c r="F74" s="754">
        <f>-'2023 Expences - 03102023'!$K$8</f>
        <v>0</v>
      </c>
      <c r="G74" s="755">
        <f t="shared" si="15"/>
        <v>1029.38</v>
      </c>
      <c r="H74" s="756">
        <f t="shared" si="14"/>
        <v>1031.53</v>
      </c>
    </row>
    <row r="75" hidden="1" outlineLevel="1">
      <c r="A75" s="167"/>
      <c r="B75" s="751" t="s">
        <v>21</v>
      </c>
      <c r="C75" s="773"/>
      <c r="D75" s="769"/>
      <c r="E75" s="769"/>
      <c r="F75" s="754">
        <f>-'2023 Expences - 03102023'!$K$9</f>
        <v>0</v>
      </c>
      <c r="G75" s="755">
        <f t="shared" si="15"/>
        <v>1029.38</v>
      </c>
      <c r="H75" s="756">
        <f t="shared" si="14"/>
        <v>1031.53</v>
      </c>
    </row>
    <row r="76" hidden="1" outlineLevel="1">
      <c r="A76" s="167"/>
      <c r="B76" s="751" t="s">
        <v>61</v>
      </c>
      <c r="C76" s="773"/>
      <c r="D76" s="769"/>
      <c r="E76" s="769"/>
      <c r="F76" s="754">
        <f>-'2023 Expences - 03102023'!$K$10</f>
        <v>-8.95</v>
      </c>
      <c r="G76" s="755">
        <f t="shared" si="15"/>
        <v>1020.43</v>
      </c>
      <c r="H76" s="756">
        <f t="shared" si="14"/>
        <v>1022.58</v>
      </c>
    </row>
    <row r="77" hidden="1" outlineLevel="1">
      <c r="A77" s="167"/>
      <c r="B77" s="751" t="s">
        <v>18</v>
      </c>
      <c r="C77" s="773"/>
      <c r="D77" s="757">
        <v>44995.0</v>
      </c>
      <c r="E77" s="757">
        <v>44995.0</v>
      </c>
      <c r="F77" s="754">
        <v>-94.45</v>
      </c>
      <c r="G77" s="755">
        <f t="shared" si="15"/>
        <v>925.98</v>
      </c>
      <c r="H77" s="756">
        <f t="shared" si="14"/>
        <v>928.13</v>
      </c>
    </row>
    <row r="78" hidden="1" outlineLevel="1">
      <c r="A78" s="167"/>
      <c r="B78" s="758" t="s">
        <v>23</v>
      </c>
      <c r="C78" s="753"/>
      <c r="D78" s="757">
        <v>44995.0</v>
      </c>
      <c r="E78" s="757">
        <v>44995.0</v>
      </c>
      <c r="F78" s="754">
        <v>-60.95</v>
      </c>
      <c r="G78" s="755">
        <f t="shared" si="15"/>
        <v>865.03</v>
      </c>
      <c r="H78" s="756">
        <f t="shared" si="14"/>
        <v>867.18</v>
      </c>
    </row>
    <row r="79" hidden="1" outlineLevel="1">
      <c r="A79" s="167"/>
      <c r="B79" s="751" t="s">
        <v>19</v>
      </c>
      <c r="C79" s="773"/>
      <c r="D79" s="757">
        <v>44995.0</v>
      </c>
      <c r="E79" s="757">
        <v>44995.0</v>
      </c>
      <c r="F79" s="754">
        <v>-52.58</v>
      </c>
      <c r="G79" s="755">
        <f t="shared" si="15"/>
        <v>812.45</v>
      </c>
      <c r="H79" s="756">
        <f t="shared" si="14"/>
        <v>814.6</v>
      </c>
    </row>
    <row r="80" hidden="1" outlineLevel="1">
      <c r="A80" s="167"/>
      <c r="B80" s="751" t="s">
        <v>14</v>
      </c>
      <c r="C80" s="773"/>
      <c r="D80" s="757">
        <v>44997.0</v>
      </c>
      <c r="E80" s="757">
        <v>44997.0</v>
      </c>
      <c r="F80" s="754">
        <v>-238.14</v>
      </c>
      <c r="G80" s="755">
        <f t="shared" si="15"/>
        <v>574.31</v>
      </c>
      <c r="H80" s="756">
        <f t="shared" si="14"/>
        <v>576.46</v>
      </c>
    </row>
    <row r="81" hidden="1" outlineLevel="1">
      <c r="A81" s="167"/>
      <c r="B81" s="759" t="s">
        <v>33</v>
      </c>
      <c r="C81" s="753"/>
      <c r="D81" s="757">
        <v>44999.0</v>
      </c>
      <c r="E81" s="757">
        <v>44999.0</v>
      </c>
      <c r="F81" s="754">
        <v>-298.96</v>
      </c>
      <c r="G81" s="755">
        <f t="shared" si="15"/>
        <v>275.35</v>
      </c>
      <c r="H81" s="756">
        <f t="shared" si="14"/>
        <v>277.5</v>
      </c>
    </row>
    <row r="82" hidden="1" outlineLevel="1">
      <c r="A82" s="167"/>
      <c r="B82" s="751" t="s">
        <v>42</v>
      </c>
      <c r="C82" s="753"/>
      <c r="D82" s="757">
        <v>44999.0</v>
      </c>
      <c r="E82" s="757">
        <v>44999.0</v>
      </c>
      <c r="F82" s="754">
        <v>-86.95</v>
      </c>
      <c r="G82" s="755">
        <f t="shared" si="15"/>
        <v>188.4</v>
      </c>
      <c r="H82" s="756">
        <f t="shared" si="14"/>
        <v>190.55</v>
      </c>
    </row>
    <row r="83" hidden="1" outlineLevel="1">
      <c r="A83" s="167"/>
      <c r="B83" s="751" t="s">
        <v>15</v>
      </c>
      <c r="C83" s="753"/>
      <c r="D83" s="757">
        <v>44999.0</v>
      </c>
      <c r="E83" s="757">
        <v>44999.0</v>
      </c>
      <c r="F83" s="754">
        <v>-62.0</v>
      </c>
      <c r="G83" s="755">
        <f t="shared" si="15"/>
        <v>126.4</v>
      </c>
      <c r="H83" s="756">
        <f t="shared" si="14"/>
        <v>128.55</v>
      </c>
    </row>
    <row r="84" hidden="1" outlineLevel="1">
      <c r="A84" s="167"/>
      <c r="B84" s="751" t="s">
        <v>52</v>
      </c>
      <c r="C84" s="753"/>
      <c r="D84" s="757">
        <v>44999.0</v>
      </c>
      <c r="E84" s="757">
        <v>44999.0</v>
      </c>
      <c r="F84" s="754">
        <v>-29.0</v>
      </c>
      <c r="G84" s="755">
        <f t="shared" si="15"/>
        <v>97.4</v>
      </c>
      <c r="H84" s="756">
        <f t="shared" si="14"/>
        <v>99.55</v>
      </c>
    </row>
    <row r="85" hidden="1" outlineLevel="1">
      <c r="A85" s="167"/>
      <c r="B85" s="777" t="s">
        <v>13</v>
      </c>
      <c r="C85" s="778"/>
      <c r="D85" s="762">
        <v>45002.0</v>
      </c>
      <c r="E85" s="762">
        <v>45002.0</v>
      </c>
      <c r="F85" s="763">
        <v>-10.0</v>
      </c>
      <c r="G85" s="764">
        <f t="shared" si="15"/>
        <v>87.4</v>
      </c>
      <c r="H85" s="756">
        <f t="shared" si="14"/>
        <v>89.55</v>
      </c>
    </row>
    <row r="86" ht="30.75" customHeight="1" collapsed="1">
      <c r="A86" s="25"/>
      <c r="B86" s="745" t="s">
        <v>395</v>
      </c>
      <c r="C86" s="765" t="s">
        <v>359</v>
      </c>
      <c r="D86" s="766"/>
      <c r="E86" s="766"/>
      <c r="F86" s="766"/>
      <c r="G86" s="765"/>
      <c r="H86" s="767">
        <f t="shared" si="14"/>
        <v>89.55</v>
      </c>
    </row>
    <row r="87" hidden="1" outlineLevel="1">
      <c r="A87" s="167"/>
      <c r="B87" s="745" t="s">
        <v>57</v>
      </c>
      <c r="C87" s="746" t="s">
        <v>377</v>
      </c>
      <c r="D87" s="747">
        <f t="shared" ref="D87:E87" si="16">D68+14</f>
        <v>45009</v>
      </c>
      <c r="E87" s="747">
        <f t="shared" si="16"/>
        <v>45009</v>
      </c>
      <c r="F87" s="748">
        <v>1462.86</v>
      </c>
      <c r="G87" s="749">
        <f>F87</f>
        <v>1462.86</v>
      </c>
      <c r="H87" s="750">
        <f>H85+G87</f>
        <v>1552.41</v>
      </c>
    </row>
    <row r="88" hidden="1" outlineLevel="1">
      <c r="A88" s="167"/>
      <c r="B88" s="751" t="s">
        <v>110</v>
      </c>
      <c r="C88" s="773"/>
      <c r="D88" s="753"/>
      <c r="E88" s="753"/>
      <c r="F88" s="754">
        <f>-'2023 Expences - 03242023'!K3</f>
        <v>-195.9</v>
      </c>
      <c r="G88" s="755">
        <f t="shared" ref="G88:G100" si="17">G87+F88</f>
        <v>1266.96</v>
      </c>
      <c r="H88" s="756">
        <f t="shared" ref="H88:H100" si="18">H87+F88</f>
        <v>1356.51</v>
      </c>
    </row>
    <row r="89" hidden="1" outlineLevel="1">
      <c r="A89" s="167"/>
      <c r="B89" s="751" t="s">
        <v>144</v>
      </c>
      <c r="C89" s="773"/>
      <c r="D89" s="753"/>
      <c r="E89" s="753"/>
      <c r="F89" s="754">
        <f>-'2023 Expences - 03242023'!K4</f>
        <v>-58.64</v>
      </c>
      <c r="G89" s="755">
        <f t="shared" si="17"/>
        <v>1208.32</v>
      </c>
      <c r="H89" s="756">
        <f t="shared" si="18"/>
        <v>1297.87</v>
      </c>
    </row>
    <row r="90" hidden="1" outlineLevel="1">
      <c r="A90" s="167"/>
      <c r="B90" s="751" t="s">
        <v>145</v>
      </c>
      <c r="C90" s="773"/>
      <c r="D90" s="753"/>
      <c r="E90" s="753"/>
      <c r="F90" s="754">
        <f>-'2023 Expences - 03242023'!K5</f>
        <v>-33.88</v>
      </c>
      <c r="G90" s="755">
        <f t="shared" si="17"/>
        <v>1174.44</v>
      </c>
      <c r="H90" s="756">
        <f t="shared" si="18"/>
        <v>1263.99</v>
      </c>
    </row>
    <row r="91" hidden="1" outlineLevel="1">
      <c r="A91" s="167"/>
      <c r="B91" s="751" t="s">
        <v>146</v>
      </c>
      <c r="C91" s="773"/>
      <c r="D91" s="753"/>
      <c r="E91" s="753"/>
      <c r="F91" s="754">
        <f>-'2023 Expences - 03242023'!K6</f>
        <v>-4.95</v>
      </c>
      <c r="G91" s="755">
        <f t="shared" si="17"/>
        <v>1169.49</v>
      </c>
      <c r="H91" s="756">
        <f t="shared" si="18"/>
        <v>1259.04</v>
      </c>
    </row>
    <row r="92" hidden="1" outlineLevel="1">
      <c r="A92" s="167"/>
      <c r="B92" s="751" t="s">
        <v>132</v>
      </c>
      <c r="C92" s="773"/>
      <c r="D92" s="753"/>
      <c r="E92" s="753"/>
      <c r="F92" s="754">
        <f>-'2023 Expences - 03242023'!K7</f>
        <v>-70</v>
      </c>
      <c r="G92" s="755">
        <f t="shared" si="17"/>
        <v>1099.49</v>
      </c>
      <c r="H92" s="756">
        <f t="shared" si="18"/>
        <v>1189.04</v>
      </c>
    </row>
    <row r="93" hidden="1" outlineLevel="1">
      <c r="A93" s="167"/>
      <c r="B93" s="751" t="s">
        <v>147</v>
      </c>
      <c r="C93" s="773"/>
      <c r="D93" s="753"/>
      <c r="E93" s="753"/>
      <c r="F93" s="754">
        <f>-'2023 Expences - 03242023'!K8</f>
        <v>0</v>
      </c>
      <c r="G93" s="755">
        <f t="shared" si="17"/>
        <v>1099.49</v>
      </c>
      <c r="H93" s="756">
        <f t="shared" si="18"/>
        <v>1189.04</v>
      </c>
    </row>
    <row r="94" hidden="1" outlineLevel="1">
      <c r="A94" s="167"/>
      <c r="B94" s="751" t="s">
        <v>21</v>
      </c>
      <c r="C94" s="773"/>
      <c r="D94" s="753"/>
      <c r="E94" s="753"/>
      <c r="F94" s="754">
        <f>-'2023 Expences - 03242023'!K9</f>
        <v>0</v>
      </c>
      <c r="G94" s="755">
        <f t="shared" si="17"/>
        <v>1099.49</v>
      </c>
      <c r="H94" s="756">
        <f t="shared" si="18"/>
        <v>1189.04</v>
      </c>
    </row>
    <row r="95" hidden="1" outlineLevel="1">
      <c r="A95" s="167"/>
      <c r="B95" s="751" t="s">
        <v>61</v>
      </c>
      <c r="C95" s="773"/>
      <c r="D95" s="753"/>
      <c r="E95" s="753"/>
      <c r="F95" s="754">
        <f>-'2023 Expences - 03242023'!K10</f>
        <v>0</v>
      </c>
      <c r="G95" s="755">
        <f t="shared" si="17"/>
        <v>1099.49</v>
      </c>
      <c r="H95" s="756">
        <f t="shared" si="18"/>
        <v>1189.04</v>
      </c>
    </row>
    <row r="96" hidden="1" outlineLevel="1">
      <c r="A96" s="167"/>
      <c r="B96" s="751" t="s">
        <v>18</v>
      </c>
      <c r="C96" s="773"/>
      <c r="D96" s="757">
        <v>45011.0</v>
      </c>
      <c r="E96" s="757">
        <v>45011.0</v>
      </c>
      <c r="F96" s="754">
        <v>-85.75</v>
      </c>
      <c r="G96" s="755">
        <f t="shared" si="17"/>
        <v>1013.74</v>
      </c>
      <c r="H96" s="756">
        <f t="shared" si="18"/>
        <v>1103.29</v>
      </c>
    </row>
    <row r="97" hidden="1" outlineLevel="1">
      <c r="A97" s="167"/>
      <c r="B97" s="751" t="s">
        <v>19</v>
      </c>
      <c r="C97" s="773"/>
      <c r="D97" s="757">
        <v>45011.0</v>
      </c>
      <c r="E97" s="757">
        <v>45011.0</v>
      </c>
      <c r="F97" s="754">
        <v>-62.35</v>
      </c>
      <c r="G97" s="755">
        <f t="shared" si="17"/>
        <v>951.39</v>
      </c>
      <c r="H97" s="756">
        <f t="shared" si="18"/>
        <v>1040.94</v>
      </c>
    </row>
    <row r="98" hidden="1" outlineLevel="1">
      <c r="A98" s="167"/>
      <c r="B98" s="751" t="str">
        <f>'03) Current YTD Report'!G$3</f>
        <v>Rent</v>
      </c>
      <c r="C98" s="753" t="s">
        <v>396</v>
      </c>
      <c r="D98" s="757">
        <v>45012.0</v>
      </c>
      <c r="E98" s="757">
        <v>45012.0</v>
      </c>
      <c r="F98" s="754">
        <v>-947.52</v>
      </c>
      <c r="G98" s="755">
        <f t="shared" si="17"/>
        <v>3.87</v>
      </c>
      <c r="H98" s="756">
        <f t="shared" si="18"/>
        <v>93.42</v>
      </c>
    </row>
    <row r="99" hidden="1" outlineLevel="1">
      <c r="A99" s="167"/>
      <c r="B99" s="751" t="s">
        <v>42</v>
      </c>
      <c r="C99" s="773"/>
      <c r="D99" s="757">
        <v>45013.0</v>
      </c>
      <c r="E99" s="757">
        <v>45013.0</v>
      </c>
      <c r="F99" s="754">
        <v>-86.95</v>
      </c>
      <c r="G99" s="755">
        <f t="shared" si="17"/>
        <v>-83.08</v>
      </c>
      <c r="H99" s="756">
        <f t="shared" si="18"/>
        <v>6.47</v>
      </c>
    </row>
    <row r="100" hidden="1" outlineLevel="1">
      <c r="A100" s="167"/>
      <c r="B100" s="760" t="s">
        <v>11</v>
      </c>
      <c r="C100" s="775"/>
      <c r="D100" s="762">
        <v>45016.0</v>
      </c>
      <c r="E100" s="762">
        <v>45016.0</v>
      </c>
      <c r="F100" s="763">
        <v>0.0</v>
      </c>
      <c r="G100" s="764">
        <f t="shared" si="17"/>
        <v>-83.08</v>
      </c>
      <c r="H100" s="756">
        <f t="shared" si="18"/>
        <v>6.47</v>
      </c>
    </row>
    <row r="101" ht="30.75" customHeight="1" collapsed="1">
      <c r="A101" s="25"/>
      <c r="B101" s="745" t="s">
        <v>397</v>
      </c>
      <c r="C101" s="765" t="s">
        <v>359</v>
      </c>
      <c r="D101" s="766"/>
      <c r="E101" s="766"/>
      <c r="F101" s="766"/>
      <c r="G101" s="765"/>
      <c r="H101" s="767">
        <f>H100</f>
        <v>6.47</v>
      </c>
    </row>
    <row r="102" hidden="1" outlineLevel="1">
      <c r="A102" s="167"/>
      <c r="B102" s="745" t="s">
        <v>57</v>
      </c>
      <c r="C102" s="746" t="s">
        <v>377</v>
      </c>
      <c r="D102" s="747">
        <f t="shared" ref="D102:E102" si="19">D87+14</f>
        <v>45023</v>
      </c>
      <c r="E102" s="747">
        <f t="shared" si="19"/>
        <v>45023</v>
      </c>
      <c r="F102" s="748">
        <v>1410.33</v>
      </c>
      <c r="G102" s="749">
        <f>F102</f>
        <v>1410.33</v>
      </c>
      <c r="H102" s="750">
        <f t="shared" ref="H102:H119" si="20">H101+F102</f>
        <v>1416.8</v>
      </c>
    </row>
    <row r="103" hidden="1" outlineLevel="1">
      <c r="A103" s="167"/>
      <c r="B103" s="751" t="s">
        <v>110</v>
      </c>
      <c r="C103" s="773"/>
      <c r="D103" s="753"/>
      <c r="E103" s="753"/>
      <c r="F103" s="779">
        <f>-'2023 Expences - 04072023'!K3</f>
        <v>-360.82</v>
      </c>
      <c r="G103" s="755">
        <f t="shared" ref="G103:G118" si="21">G102+F103</f>
        <v>1049.51</v>
      </c>
      <c r="H103" s="756">
        <f t="shared" si="20"/>
        <v>1055.98</v>
      </c>
    </row>
    <row r="104" hidden="1" outlineLevel="1">
      <c r="A104" s="167"/>
      <c r="B104" s="751" t="s">
        <v>144</v>
      </c>
      <c r="C104" s="773"/>
      <c r="D104" s="753"/>
      <c r="E104" s="753"/>
      <c r="F104" s="780">
        <f>-'2023 Expences - 04072023'!K4</f>
        <v>-62.59</v>
      </c>
      <c r="G104" s="755">
        <f t="shared" si="21"/>
        <v>986.92</v>
      </c>
      <c r="H104" s="756">
        <f t="shared" si="20"/>
        <v>993.39</v>
      </c>
    </row>
    <row r="105" hidden="1" outlineLevel="1">
      <c r="A105" s="167"/>
      <c r="B105" s="751" t="s">
        <v>145</v>
      </c>
      <c r="C105" s="773"/>
      <c r="D105" s="753"/>
      <c r="E105" s="753"/>
      <c r="F105" s="779">
        <f>-'2023 Expences - 04072023'!K5</f>
        <v>-34.28</v>
      </c>
      <c r="G105" s="755">
        <f t="shared" si="21"/>
        <v>952.64</v>
      </c>
      <c r="H105" s="756">
        <f t="shared" si="20"/>
        <v>959.11</v>
      </c>
    </row>
    <row r="106" hidden="1" outlineLevel="1">
      <c r="A106" s="167"/>
      <c r="B106" s="751" t="s">
        <v>146</v>
      </c>
      <c r="C106" s="773"/>
      <c r="D106" s="753"/>
      <c r="E106" s="753"/>
      <c r="F106" s="780">
        <f>-'2023 Expences - 04072023'!K6</f>
        <v>-79.67</v>
      </c>
      <c r="G106" s="755">
        <f t="shared" si="21"/>
        <v>872.97</v>
      </c>
      <c r="H106" s="756">
        <f t="shared" si="20"/>
        <v>879.44</v>
      </c>
    </row>
    <row r="107" hidden="1" outlineLevel="1">
      <c r="A107" s="167"/>
      <c r="B107" s="751" t="s">
        <v>132</v>
      </c>
      <c r="C107" s="773"/>
      <c r="D107" s="753"/>
      <c r="E107" s="753"/>
      <c r="F107" s="779">
        <f>-'2023 Expences - 04072023'!K7</f>
        <v>0</v>
      </c>
      <c r="G107" s="755">
        <f t="shared" si="21"/>
        <v>872.97</v>
      </c>
      <c r="H107" s="756">
        <f t="shared" si="20"/>
        <v>879.44</v>
      </c>
    </row>
    <row r="108" hidden="1" outlineLevel="1">
      <c r="A108" s="167"/>
      <c r="B108" s="751" t="s">
        <v>147</v>
      </c>
      <c r="C108" s="773"/>
      <c r="D108" s="753"/>
      <c r="E108" s="753"/>
      <c r="F108" s="780">
        <f>-'2023 Expences - 04072023'!K8</f>
        <v>0</v>
      </c>
      <c r="G108" s="755">
        <f t="shared" si="21"/>
        <v>872.97</v>
      </c>
      <c r="H108" s="756">
        <f t="shared" si="20"/>
        <v>879.44</v>
      </c>
    </row>
    <row r="109" hidden="1" outlineLevel="1">
      <c r="A109" s="167"/>
      <c r="B109" s="751" t="s">
        <v>21</v>
      </c>
      <c r="C109" s="773"/>
      <c r="D109" s="753"/>
      <c r="E109" s="753"/>
      <c r="F109" s="779">
        <f>-'2023 Expences - 04072023'!K9</f>
        <v>-62.36</v>
      </c>
      <c r="G109" s="755">
        <f t="shared" si="21"/>
        <v>810.61</v>
      </c>
      <c r="H109" s="756">
        <f t="shared" si="20"/>
        <v>817.08</v>
      </c>
    </row>
    <row r="110" hidden="1" outlineLevel="1">
      <c r="A110" s="167"/>
      <c r="B110" s="751" t="s">
        <v>61</v>
      </c>
      <c r="C110" s="773"/>
      <c r="D110" s="753"/>
      <c r="E110" s="753"/>
      <c r="F110" s="754">
        <v>0.0</v>
      </c>
      <c r="G110" s="755">
        <f t="shared" si="21"/>
        <v>810.61</v>
      </c>
      <c r="H110" s="756">
        <f t="shared" si="20"/>
        <v>817.08</v>
      </c>
    </row>
    <row r="111" hidden="1" outlineLevel="1">
      <c r="A111" s="167"/>
      <c r="B111" s="751" t="s">
        <v>14</v>
      </c>
      <c r="C111" s="773"/>
      <c r="D111" s="757">
        <v>45024.0</v>
      </c>
      <c r="E111" s="757">
        <v>45024.0</v>
      </c>
      <c r="F111" s="754">
        <v>-197.66</v>
      </c>
      <c r="G111" s="755">
        <f t="shared" si="21"/>
        <v>612.95</v>
      </c>
      <c r="H111" s="756">
        <f t="shared" si="20"/>
        <v>619.42</v>
      </c>
    </row>
    <row r="112" hidden="1" outlineLevel="1">
      <c r="A112" s="167"/>
      <c r="B112" s="758" t="s">
        <v>23</v>
      </c>
      <c r="C112" s="773"/>
      <c r="D112" s="757">
        <v>45024.0</v>
      </c>
      <c r="E112" s="757">
        <v>45024.0</v>
      </c>
      <c r="F112" s="754">
        <v>-60.95</v>
      </c>
      <c r="G112" s="755">
        <f t="shared" si="21"/>
        <v>552</v>
      </c>
      <c r="H112" s="756">
        <f t="shared" si="20"/>
        <v>558.47</v>
      </c>
    </row>
    <row r="113" hidden="1" outlineLevel="1">
      <c r="A113" s="167"/>
      <c r="B113" s="758" t="s">
        <v>25</v>
      </c>
      <c r="C113" s="773"/>
      <c r="D113" s="757">
        <v>45024.0</v>
      </c>
      <c r="E113" s="757">
        <v>45024.0</v>
      </c>
      <c r="F113" s="754">
        <v>-13.65</v>
      </c>
      <c r="G113" s="755">
        <f t="shared" si="21"/>
        <v>538.35</v>
      </c>
      <c r="H113" s="756">
        <f t="shared" si="20"/>
        <v>544.82</v>
      </c>
    </row>
    <row r="114" hidden="1" outlineLevel="1">
      <c r="A114" s="167"/>
      <c r="B114" s="751" t="s">
        <v>11</v>
      </c>
      <c r="C114" s="773"/>
      <c r="D114" s="757">
        <v>45026.0</v>
      </c>
      <c r="E114" s="757">
        <v>45026.0</v>
      </c>
      <c r="F114" s="754">
        <v>-15.04</v>
      </c>
      <c r="G114" s="755">
        <f t="shared" si="21"/>
        <v>523.31</v>
      </c>
      <c r="H114" s="756">
        <f t="shared" si="20"/>
        <v>529.78</v>
      </c>
    </row>
    <row r="115" ht="13.5" hidden="1" customHeight="1" outlineLevel="1">
      <c r="A115" s="167"/>
      <c r="B115" s="759" t="s">
        <v>33</v>
      </c>
      <c r="C115" s="781"/>
      <c r="D115" s="757">
        <v>45027.0</v>
      </c>
      <c r="E115" s="757">
        <v>45027.0</v>
      </c>
      <c r="F115" s="754">
        <v>-298.96</v>
      </c>
      <c r="G115" s="755">
        <f t="shared" si="21"/>
        <v>224.35</v>
      </c>
      <c r="H115" s="756">
        <f t="shared" si="20"/>
        <v>230.82</v>
      </c>
    </row>
    <row r="116" hidden="1" outlineLevel="1">
      <c r="A116" s="167"/>
      <c r="B116" s="751" t="s">
        <v>42</v>
      </c>
      <c r="C116" s="781"/>
      <c r="D116" s="757">
        <v>45027.0</v>
      </c>
      <c r="E116" s="757">
        <v>45027.0</v>
      </c>
      <c r="F116" s="754">
        <v>-86.95</v>
      </c>
      <c r="G116" s="755">
        <f t="shared" si="21"/>
        <v>137.4</v>
      </c>
      <c r="H116" s="756">
        <f t="shared" si="20"/>
        <v>143.87</v>
      </c>
    </row>
    <row r="117" hidden="1" outlineLevel="1">
      <c r="A117" s="167"/>
      <c r="B117" s="751" t="s">
        <v>15</v>
      </c>
      <c r="C117" s="781"/>
      <c r="D117" s="757">
        <v>45027.0</v>
      </c>
      <c r="E117" s="757">
        <v>45027.0</v>
      </c>
      <c r="F117" s="754">
        <v>-62.0</v>
      </c>
      <c r="G117" s="755">
        <f t="shared" si="21"/>
        <v>75.4</v>
      </c>
      <c r="H117" s="756">
        <f t="shared" si="20"/>
        <v>81.87</v>
      </c>
    </row>
    <row r="118" hidden="1" outlineLevel="1">
      <c r="A118" s="167"/>
      <c r="B118" s="777" t="s">
        <v>13</v>
      </c>
      <c r="C118" s="782"/>
      <c r="D118" s="762">
        <v>45033.0</v>
      </c>
      <c r="E118" s="762">
        <v>45033.0</v>
      </c>
      <c r="F118" s="763">
        <v>-12.04</v>
      </c>
      <c r="G118" s="764">
        <f t="shared" si="21"/>
        <v>63.36</v>
      </c>
      <c r="H118" s="756">
        <f t="shared" si="20"/>
        <v>69.83</v>
      </c>
    </row>
    <row r="119" ht="30.75" customHeight="1" collapsed="1">
      <c r="A119" s="25"/>
      <c r="B119" s="745" t="s">
        <v>398</v>
      </c>
      <c r="C119" s="765" t="s">
        <v>359</v>
      </c>
      <c r="D119" s="766"/>
      <c r="E119" s="766"/>
      <c r="F119" s="766"/>
      <c r="G119" s="765"/>
      <c r="H119" s="767">
        <f t="shared" si="20"/>
        <v>69.83</v>
      </c>
    </row>
    <row r="120" ht="30.0" hidden="1" customHeight="1" outlineLevel="1">
      <c r="A120" s="167"/>
      <c r="B120" s="745" t="s">
        <v>57</v>
      </c>
      <c r="C120" s="746" t="s">
        <v>377</v>
      </c>
      <c r="D120" s="747">
        <f t="shared" ref="D120:E120" si="22">D102+14</f>
        <v>45037</v>
      </c>
      <c r="E120" s="747">
        <f t="shared" si="22"/>
        <v>45037</v>
      </c>
      <c r="F120" s="748">
        <v>1211.37</v>
      </c>
      <c r="G120" s="749">
        <f>F120</f>
        <v>1211.37</v>
      </c>
      <c r="H120" s="750">
        <f>H118+G120</f>
        <v>1281.2</v>
      </c>
    </row>
    <row r="121" hidden="1" outlineLevel="1">
      <c r="A121" s="167"/>
      <c r="B121" s="751" t="s">
        <v>110</v>
      </c>
      <c r="C121" s="773"/>
      <c r="D121" s="753"/>
      <c r="E121" s="753"/>
      <c r="F121" s="779">
        <f>-'2023 Expences - 04212023'!K3</f>
        <v>-138.79</v>
      </c>
      <c r="G121" s="755">
        <f t="shared" ref="G121:G133" si="23">G120+F121</f>
        <v>1072.58</v>
      </c>
      <c r="H121" s="756">
        <f t="shared" ref="H121:H133" si="24">H120+F121</f>
        <v>1142.41</v>
      </c>
    </row>
    <row r="122" hidden="1" outlineLevel="1">
      <c r="A122" s="167"/>
      <c r="B122" s="751" t="s">
        <v>144</v>
      </c>
      <c r="C122" s="773"/>
      <c r="D122" s="753"/>
      <c r="E122" s="753"/>
      <c r="F122" s="779">
        <f>-'2023 Expences - 04212023'!K4</f>
        <v>-14.53</v>
      </c>
      <c r="G122" s="755">
        <f t="shared" si="23"/>
        <v>1058.05</v>
      </c>
      <c r="H122" s="756">
        <f t="shared" si="24"/>
        <v>1127.88</v>
      </c>
    </row>
    <row r="123" hidden="1" outlineLevel="1">
      <c r="A123" s="167"/>
      <c r="B123" s="751" t="s">
        <v>145</v>
      </c>
      <c r="C123" s="773"/>
      <c r="D123" s="753"/>
      <c r="E123" s="753"/>
      <c r="F123" s="779">
        <f>-'2023 Expences - 04212023'!K5</f>
        <v>0</v>
      </c>
      <c r="G123" s="755">
        <f t="shared" si="23"/>
        <v>1058.05</v>
      </c>
      <c r="H123" s="756">
        <f t="shared" si="24"/>
        <v>1127.88</v>
      </c>
    </row>
    <row r="124" hidden="1" outlineLevel="1">
      <c r="A124" s="167"/>
      <c r="B124" s="751" t="s">
        <v>146</v>
      </c>
      <c r="C124" s="773"/>
      <c r="D124" s="753"/>
      <c r="E124" s="753"/>
      <c r="F124" s="779">
        <f>-'2023 Expences - 04212023'!K6</f>
        <v>0</v>
      </c>
      <c r="G124" s="755">
        <f t="shared" si="23"/>
        <v>1058.05</v>
      </c>
      <c r="H124" s="756">
        <f t="shared" si="24"/>
        <v>1127.88</v>
      </c>
    </row>
    <row r="125" hidden="1" outlineLevel="1">
      <c r="A125" s="167"/>
      <c r="B125" s="751" t="s">
        <v>132</v>
      </c>
      <c r="C125" s="773"/>
      <c r="D125" s="753"/>
      <c r="E125" s="753"/>
      <c r="F125" s="779">
        <f>-'2023 Expences - 04212023'!K7</f>
        <v>0</v>
      </c>
      <c r="G125" s="755">
        <f t="shared" si="23"/>
        <v>1058.05</v>
      </c>
      <c r="H125" s="756">
        <f t="shared" si="24"/>
        <v>1127.88</v>
      </c>
    </row>
    <row r="126" hidden="1" outlineLevel="1">
      <c r="A126" s="167"/>
      <c r="B126" s="751" t="s">
        <v>147</v>
      </c>
      <c r="C126" s="773"/>
      <c r="D126" s="753"/>
      <c r="E126" s="753"/>
      <c r="F126" s="779">
        <f>-'2023 Expences - 04212023'!K8</f>
        <v>0</v>
      </c>
      <c r="G126" s="755">
        <f t="shared" si="23"/>
        <v>1058.05</v>
      </c>
      <c r="H126" s="756">
        <f t="shared" si="24"/>
        <v>1127.88</v>
      </c>
    </row>
    <row r="127" hidden="1" outlineLevel="1">
      <c r="A127" s="167"/>
      <c r="B127" s="751" t="s">
        <v>21</v>
      </c>
      <c r="C127" s="773"/>
      <c r="D127" s="753"/>
      <c r="E127" s="753"/>
      <c r="F127" s="779">
        <f>-'2023 Expences - 04212023'!K9</f>
        <v>0</v>
      </c>
      <c r="G127" s="755">
        <f t="shared" si="23"/>
        <v>1058.05</v>
      </c>
      <c r="H127" s="756">
        <f t="shared" si="24"/>
        <v>1127.88</v>
      </c>
    </row>
    <row r="128" hidden="1" outlineLevel="1">
      <c r="A128" s="167"/>
      <c r="B128" s="751" t="s">
        <v>61</v>
      </c>
      <c r="C128" s="772"/>
      <c r="D128" s="753"/>
      <c r="E128" s="753"/>
      <c r="F128" s="779">
        <f>-'2023 Expences - 04212023'!K10</f>
        <v>0</v>
      </c>
      <c r="G128" s="755">
        <f t="shared" si="23"/>
        <v>1058.05</v>
      </c>
      <c r="H128" s="756">
        <f t="shared" si="24"/>
        <v>1127.88</v>
      </c>
    </row>
    <row r="129" hidden="1" outlineLevel="1">
      <c r="A129" s="167"/>
      <c r="B129" s="751" t="s">
        <v>18</v>
      </c>
      <c r="C129" s="753" t="s">
        <v>399</v>
      </c>
      <c r="D129" s="757">
        <v>45037.0</v>
      </c>
      <c r="E129" s="757">
        <v>45037.0</v>
      </c>
      <c r="F129" s="754">
        <v>-66.08</v>
      </c>
      <c r="G129" s="755">
        <f t="shared" si="23"/>
        <v>991.97</v>
      </c>
      <c r="H129" s="756">
        <f t="shared" si="24"/>
        <v>1061.8</v>
      </c>
    </row>
    <row r="130" hidden="1" outlineLevel="1">
      <c r="A130" s="167"/>
      <c r="B130" s="751" t="str">
        <f>'03) Current YTD Report'!G$3</f>
        <v>Rent</v>
      </c>
      <c r="C130" s="753" t="s">
        <v>400</v>
      </c>
      <c r="D130" s="757">
        <v>45047.0</v>
      </c>
      <c r="E130" s="757">
        <v>45047.0</v>
      </c>
      <c r="F130" s="754">
        <v>-800.0</v>
      </c>
      <c r="G130" s="755">
        <f t="shared" si="23"/>
        <v>191.97</v>
      </c>
      <c r="H130" s="756">
        <f t="shared" si="24"/>
        <v>261.8</v>
      </c>
    </row>
    <row r="131" hidden="1" outlineLevel="1">
      <c r="A131" s="167"/>
      <c r="B131" s="751" t="s">
        <v>52</v>
      </c>
      <c r="C131" s="783">
        <f>(96.46*3)-(96.46*1)</f>
        <v>192.92</v>
      </c>
      <c r="D131" s="757">
        <v>45041.0</v>
      </c>
      <c r="E131" s="757">
        <v>45041.0</v>
      </c>
      <c r="F131" s="754">
        <v>-96.46</v>
      </c>
      <c r="G131" s="755">
        <f t="shared" si="23"/>
        <v>95.51</v>
      </c>
      <c r="H131" s="756">
        <f t="shared" si="24"/>
        <v>165.34</v>
      </c>
    </row>
    <row r="132" hidden="1" outlineLevel="1">
      <c r="A132" s="167"/>
      <c r="B132" s="751" t="s">
        <v>42</v>
      </c>
      <c r="C132" s="753" t="s">
        <v>401</v>
      </c>
      <c r="D132" s="757">
        <v>45041.0</v>
      </c>
      <c r="E132" s="757">
        <v>45041.0</v>
      </c>
      <c r="F132" s="754">
        <v>-86.95</v>
      </c>
      <c r="G132" s="755">
        <f t="shared" si="23"/>
        <v>8.56</v>
      </c>
      <c r="H132" s="756">
        <f t="shared" si="24"/>
        <v>78.39</v>
      </c>
    </row>
    <row r="133" ht="17.25" hidden="1" customHeight="1" outlineLevel="1">
      <c r="A133" s="167"/>
      <c r="B133" s="760" t="s">
        <v>11</v>
      </c>
      <c r="C133" s="778" t="s">
        <v>402</v>
      </c>
      <c r="D133" s="762">
        <v>45046.0</v>
      </c>
      <c r="E133" s="762">
        <v>45046.0</v>
      </c>
      <c r="F133" s="763">
        <v>-13.02</v>
      </c>
      <c r="G133" s="764">
        <f t="shared" si="23"/>
        <v>-4.46</v>
      </c>
      <c r="H133" s="756">
        <f t="shared" si="24"/>
        <v>65.37</v>
      </c>
    </row>
    <row r="134" ht="30.0" customHeight="1" collapsed="1">
      <c r="A134" s="25"/>
      <c r="B134" s="745" t="s">
        <v>403</v>
      </c>
      <c r="C134" s="765" t="s">
        <v>359</v>
      </c>
      <c r="D134" s="766"/>
      <c r="E134" s="766"/>
      <c r="F134" s="766"/>
      <c r="G134" s="765"/>
      <c r="H134" s="767">
        <f>H133</f>
        <v>65.37</v>
      </c>
    </row>
    <row r="135" hidden="1" outlineLevel="1">
      <c r="A135" s="167"/>
      <c r="B135" s="745" t="s">
        <v>57</v>
      </c>
      <c r="C135" s="746" t="s">
        <v>377</v>
      </c>
      <c r="D135" s="747">
        <f t="shared" ref="D135:E135" si="25">D120+14</f>
        <v>45051</v>
      </c>
      <c r="E135" s="747">
        <f t="shared" si="25"/>
        <v>45051</v>
      </c>
      <c r="F135" s="748">
        <v>966.87</v>
      </c>
      <c r="G135" s="749">
        <f>F135</f>
        <v>966.87</v>
      </c>
      <c r="H135" s="750">
        <f t="shared" ref="H135:H149" si="26">H134+F135</f>
        <v>1032.24</v>
      </c>
    </row>
    <row r="136" hidden="1" outlineLevel="1">
      <c r="A136" s="167"/>
      <c r="B136" s="751" t="s">
        <v>110</v>
      </c>
      <c r="C136" s="773"/>
      <c r="D136" s="784"/>
      <c r="E136" s="784"/>
      <c r="F136" s="779">
        <f>-'2023 Expences - 05052023'!K3</f>
        <v>-201.54</v>
      </c>
      <c r="G136" s="755">
        <f t="shared" ref="G136:G150" si="27">G135+F136</f>
        <v>765.33</v>
      </c>
      <c r="H136" s="756">
        <f t="shared" si="26"/>
        <v>830.7</v>
      </c>
    </row>
    <row r="137" hidden="1" outlineLevel="1">
      <c r="A137" s="167"/>
      <c r="B137" s="751" t="s">
        <v>144</v>
      </c>
      <c r="C137" s="773"/>
      <c r="D137" s="784"/>
      <c r="E137" s="784"/>
      <c r="F137" s="779">
        <f>-'2023 Expences - 05052023'!K4</f>
        <v>-61.51</v>
      </c>
      <c r="G137" s="755">
        <f t="shared" si="27"/>
        <v>703.82</v>
      </c>
      <c r="H137" s="756">
        <f t="shared" si="26"/>
        <v>769.19</v>
      </c>
    </row>
    <row r="138" hidden="1" outlineLevel="1">
      <c r="A138" s="167"/>
      <c r="B138" s="751" t="s">
        <v>145</v>
      </c>
      <c r="C138" s="773"/>
      <c r="D138" s="784"/>
      <c r="E138" s="784"/>
      <c r="F138" s="779">
        <f>-'2023 Expences - 05052023'!K5</f>
        <v>-36.79</v>
      </c>
      <c r="G138" s="755">
        <f t="shared" si="27"/>
        <v>667.03</v>
      </c>
      <c r="H138" s="756">
        <f t="shared" si="26"/>
        <v>732.4</v>
      </c>
    </row>
    <row r="139" hidden="1" outlineLevel="1">
      <c r="A139" s="167"/>
      <c r="B139" s="751" t="s">
        <v>146</v>
      </c>
      <c r="C139" s="773"/>
      <c r="D139" s="784"/>
      <c r="E139" s="784"/>
      <c r="F139" s="779">
        <f>-'2023 Expences - 05052023'!K6</f>
        <v>0</v>
      </c>
      <c r="G139" s="755">
        <f t="shared" si="27"/>
        <v>667.03</v>
      </c>
      <c r="H139" s="756">
        <f t="shared" si="26"/>
        <v>732.4</v>
      </c>
    </row>
    <row r="140" hidden="1" outlineLevel="1">
      <c r="A140" s="167"/>
      <c r="B140" s="751" t="s">
        <v>132</v>
      </c>
      <c r="C140" s="773"/>
      <c r="D140" s="784"/>
      <c r="E140" s="784"/>
      <c r="F140" s="779">
        <f>-'2023 Expences - 05052023'!K7</f>
        <v>-56.46</v>
      </c>
      <c r="G140" s="755">
        <f t="shared" si="27"/>
        <v>610.57</v>
      </c>
      <c r="H140" s="756">
        <f t="shared" si="26"/>
        <v>675.94</v>
      </c>
    </row>
    <row r="141" hidden="1" outlineLevel="1">
      <c r="A141" s="167"/>
      <c r="B141" s="751" t="s">
        <v>147</v>
      </c>
      <c r="C141" s="773"/>
      <c r="D141" s="784"/>
      <c r="E141" s="784"/>
      <c r="F141" s="779">
        <f>-'2023 Expences - 05052023'!K8</f>
        <v>0</v>
      </c>
      <c r="G141" s="755">
        <f t="shared" si="27"/>
        <v>610.57</v>
      </c>
      <c r="H141" s="756">
        <f t="shared" si="26"/>
        <v>675.94</v>
      </c>
    </row>
    <row r="142" hidden="1" outlineLevel="1">
      <c r="A142" s="167"/>
      <c r="B142" s="751" t="s">
        <v>21</v>
      </c>
      <c r="C142" s="773"/>
      <c r="D142" s="784"/>
      <c r="E142" s="784"/>
      <c r="F142" s="779">
        <f>-'2023 Expences - 05052023'!K9</f>
        <v>-12</v>
      </c>
      <c r="G142" s="755">
        <f t="shared" si="27"/>
        <v>598.57</v>
      </c>
      <c r="H142" s="756">
        <f t="shared" si="26"/>
        <v>663.94</v>
      </c>
    </row>
    <row r="143" hidden="1" outlineLevel="1">
      <c r="A143" s="167"/>
      <c r="B143" s="751" t="s">
        <v>61</v>
      </c>
      <c r="C143" s="772"/>
      <c r="D143" s="784"/>
      <c r="E143" s="784"/>
      <c r="F143" s="779">
        <f>-'2023 Expences - 05052023'!K10</f>
        <v>0</v>
      </c>
      <c r="G143" s="755">
        <f t="shared" si="27"/>
        <v>598.57</v>
      </c>
      <c r="H143" s="756">
        <f t="shared" si="26"/>
        <v>663.94</v>
      </c>
    </row>
    <row r="144" hidden="1" outlineLevel="1">
      <c r="A144" s="167"/>
      <c r="B144" s="751" t="str">
        <f>'03) Current YTD Report'!G$3</f>
        <v>Rent</v>
      </c>
      <c r="C144" s="752"/>
      <c r="D144" s="757">
        <v>45051.0</v>
      </c>
      <c r="E144" s="757">
        <v>45051.0</v>
      </c>
      <c r="F144" s="754">
        <v>-126.8</v>
      </c>
      <c r="G144" s="755">
        <f t="shared" si="27"/>
        <v>471.77</v>
      </c>
      <c r="H144" s="756">
        <f t="shared" si="26"/>
        <v>537.14</v>
      </c>
    </row>
    <row r="145" hidden="1" outlineLevel="1">
      <c r="A145" s="167"/>
      <c r="B145" s="758" t="s">
        <v>23</v>
      </c>
      <c r="C145" s="752"/>
      <c r="D145" s="757">
        <v>45054.0</v>
      </c>
      <c r="E145" s="757">
        <v>45054.0</v>
      </c>
      <c r="F145" s="754">
        <v>-60.96</v>
      </c>
      <c r="G145" s="755">
        <f t="shared" si="27"/>
        <v>410.81</v>
      </c>
      <c r="H145" s="756">
        <f t="shared" si="26"/>
        <v>476.18</v>
      </c>
    </row>
    <row r="146" hidden="1" outlineLevel="1">
      <c r="A146" s="167"/>
      <c r="B146" s="758" t="s">
        <v>25</v>
      </c>
      <c r="C146" s="752"/>
      <c r="D146" s="757">
        <v>45054.0</v>
      </c>
      <c r="E146" s="757">
        <v>45054.0</v>
      </c>
      <c r="F146" s="754">
        <v>-13.65</v>
      </c>
      <c r="G146" s="755">
        <f t="shared" si="27"/>
        <v>397.16</v>
      </c>
      <c r="H146" s="756">
        <f t="shared" si="26"/>
        <v>462.53</v>
      </c>
    </row>
    <row r="147" hidden="1" outlineLevel="1">
      <c r="A147" s="167"/>
      <c r="B147" s="759" t="s">
        <v>33</v>
      </c>
      <c r="C147" s="752"/>
      <c r="D147" s="757">
        <v>45064.0</v>
      </c>
      <c r="E147" s="757">
        <v>45064.0</v>
      </c>
      <c r="F147" s="754">
        <v>-298.96</v>
      </c>
      <c r="G147" s="755">
        <f t="shared" si="27"/>
        <v>98.2</v>
      </c>
      <c r="H147" s="756">
        <f t="shared" si="26"/>
        <v>163.57</v>
      </c>
    </row>
    <row r="148" hidden="1" outlineLevel="1">
      <c r="A148" s="167"/>
      <c r="B148" s="751" t="s">
        <v>42</v>
      </c>
      <c r="C148" s="752"/>
      <c r="D148" s="757">
        <v>45055.0</v>
      </c>
      <c r="E148" s="757">
        <v>45055.0</v>
      </c>
      <c r="F148" s="754">
        <v>-86.95</v>
      </c>
      <c r="G148" s="755">
        <f t="shared" si="27"/>
        <v>11.25</v>
      </c>
      <c r="H148" s="756">
        <f t="shared" si="26"/>
        <v>76.62</v>
      </c>
    </row>
    <row r="149" hidden="1" outlineLevel="1">
      <c r="A149" s="167"/>
      <c r="B149" s="751" t="s">
        <v>19</v>
      </c>
      <c r="C149" s="753"/>
      <c r="D149" s="757">
        <v>45054.0</v>
      </c>
      <c r="E149" s="757">
        <v>45054.0</v>
      </c>
      <c r="F149" s="754">
        <v>-63.01</v>
      </c>
      <c r="G149" s="755">
        <f t="shared" si="27"/>
        <v>-51.76</v>
      </c>
      <c r="H149" s="756">
        <f t="shared" si="26"/>
        <v>13.61</v>
      </c>
    </row>
    <row r="150" ht="15.75" hidden="1" customHeight="1" outlineLevel="1">
      <c r="A150" s="167"/>
      <c r="B150" s="777" t="s">
        <v>13</v>
      </c>
      <c r="C150" s="761"/>
      <c r="D150" s="762">
        <v>45063.0</v>
      </c>
      <c r="E150" s="762">
        <v>45063.0</v>
      </c>
      <c r="F150" s="763">
        <v>-12.04</v>
      </c>
      <c r="G150" s="764">
        <f t="shared" si="27"/>
        <v>-63.8</v>
      </c>
      <c r="H150" s="756">
        <f>H149+F150+2.04</f>
        <v>3.61</v>
      </c>
    </row>
    <row r="151" ht="30.0" customHeight="1" collapsed="1">
      <c r="A151" s="25"/>
      <c r="B151" s="745" t="s">
        <v>404</v>
      </c>
      <c r="C151" s="765" t="s">
        <v>359</v>
      </c>
      <c r="D151" s="766"/>
      <c r="E151" s="766"/>
      <c r="F151" s="766"/>
      <c r="G151" s="765"/>
      <c r="H151" s="767">
        <f>H150+F151</f>
        <v>3.61</v>
      </c>
    </row>
    <row r="152" hidden="1" outlineLevel="1">
      <c r="A152" s="167"/>
      <c r="B152" s="745" t="s">
        <v>57</v>
      </c>
      <c r="C152" s="746" t="s">
        <v>377</v>
      </c>
      <c r="D152" s="747">
        <f t="shared" ref="D152:E152" si="28">D135+14</f>
        <v>45065</v>
      </c>
      <c r="E152" s="747">
        <f t="shared" si="28"/>
        <v>45065</v>
      </c>
      <c r="F152" s="748">
        <v>1191.69</v>
      </c>
      <c r="G152" s="749">
        <f>F152</f>
        <v>1191.69</v>
      </c>
      <c r="H152" s="750">
        <f>H151+G152</f>
        <v>1195.3</v>
      </c>
    </row>
    <row r="153" hidden="1" outlineLevel="1">
      <c r="A153" s="167"/>
      <c r="B153" s="751" t="s">
        <v>110</v>
      </c>
      <c r="C153" s="753"/>
      <c r="D153" s="753"/>
      <c r="E153" s="753"/>
      <c r="F153" s="779">
        <f>-'2023 Expences - 05192023'!K3</f>
        <v>-329.54</v>
      </c>
      <c r="G153" s="755">
        <f t="shared" ref="G153:G166" si="29">G152+F153</f>
        <v>862.15</v>
      </c>
      <c r="H153" s="756">
        <f t="shared" ref="H153:H167" si="30">H152+F153</f>
        <v>865.76</v>
      </c>
    </row>
    <row r="154" hidden="1" outlineLevel="1">
      <c r="A154" s="167"/>
      <c r="B154" s="751" t="s">
        <v>144</v>
      </c>
      <c r="C154" s="753"/>
      <c r="D154" s="753"/>
      <c r="E154" s="753"/>
      <c r="F154" s="779">
        <f>-'2023 Expences - 05192023'!K4</f>
        <v>-65.24</v>
      </c>
      <c r="G154" s="755">
        <f t="shared" si="29"/>
        <v>796.91</v>
      </c>
      <c r="H154" s="756">
        <f t="shared" si="30"/>
        <v>800.52</v>
      </c>
    </row>
    <row r="155" hidden="1" outlineLevel="1">
      <c r="A155" s="167"/>
      <c r="B155" s="751" t="s">
        <v>145</v>
      </c>
      <c r="C155" s="753"/>
      <c r="D155" s="753"/>
      <c r="E155" s="753"/>
      <c r="F155" s="779">
        <f>-'2023 Expences - 05192023'!K5</f>
        <v>-19.54</v>
      </c>
      <c r="G155" s="755">
        <f t="shared" si="29"/>
        <v>777.37</v>
      </c>
      <c r="H155" s="756">
        <f t="shared" si="30"/>
        <v>780.98</v>
      </c>
    </row>
    <row r="156" hidden="1" outlineLevel="1">
      <c r="A156" s="167"/>
      <c r="B156" s="751" t="s">
        <v>146</v>
      </c>
      <c r="C156" s="753"/>
      <c r="D156" s="753"/>
      <c r="E156" s="753"/>
      <c r="F156" s="779">
        <f>-'2023 Expences - 05192023'!K6</f>
        <v>-10.49</v>
      </c>
      <c r="G156" s="755">
        <f t="shared" si="29"/>
        <v>766.88</v>
      </c>
      <c r="H156" s="756">
        <f t="shared" si="30"/>
        <v>770.49</v>
      </c>
    </row>
    <row r="157" hidden="1" outlineLevel="1">
      <c r="A157" s="167"/>
      <c r="B157" s="751" t="s">
        <v>132</v>
      </c>
      <c r="C157" s="753"/>
      <c r="D157" s="753"/>
      <c r="E157" s="753"/>
      <c r="F157" s="779">
        <f>-'2023 Expences - 05192023'!K7</f>
        <v>0</v>
      </c>
      <c r="G157" s="755">
        <f t="shared" si="29"/>
        <v>766.88</v>
      </c>
      <c r="H157" s="756">
        <f t="shared" si="30"/>
        <v>770.49</v>
      </c>
    </row>
    <row r="158" hidden="1" outlineLevel="1">
      <c r="A158" s="167"/>
      <c r="B158" s="751" t="s">
        <v>147</v>
      </c>
      <c r="C158" s="753"/>
      <c r="D158" s="753"/>
      <c r="E158" s="753"/>
      <c r="F158" s="779">
        <f>-'2023 Expences - 05192023'!K8</f>
        <v>-15.5</v>
      </c>
      <c r="G158" s="755">
        <f t="shared" si="29"/>
        <v>751.38</v>
      </c>
      <c r="H158" s="756">
        <f t="shared" si="30"/>
        <v>754.99</v>
      </c>
    </row>
    <row r="159" hidden="1" outlineLevel="1">
      <c r="A159" s="167"/>
      <c r="B159" s="751" t="s">
        <v>21</v>
      </c>
      <c r="C159" s="753"/>
      <c r="D159" s="753"/>
      <c r="E159" s="753"/>
      <c r="F159" s="779">
        <f>-'2023 Expences - 05192023'!K9</f>
        <v>-110.07</v>
      </c>
      <c r="G159" s="755">
        <f t="shared" si="29"/>
        <v>641.31</v>
      </c>
      <c r="H159" s="756">
        <f t="shared" si="30"/>
        <v>644.92</v>
      </c>
    </row>
    <row r="160" hidden="1" outlineLevel="1">
      <c r="A160" s="167"/>
      <c r="B160" s="751" t="s">
        <v>61</v>
      </c>
      <c r="C160" s="753"/>
      <c r="D160" s="753"/>
      <c r="E160" s="753"/>
      <c r="F160" s="779">
        <f>-'2023 Expences - 05192023'!K10</f>
        <v>-8.94</v>
      </c>
      <c r="G160" s="755">
        <f t="shared" si="29"/>
        <v>632.37</v>
      </c>
      <c r="H160" s="756">
        <f t="shared" si="30"/>
        <v>635.98</v>
      </c>
    </row>
    <row r="161" hidden="1" outlineLevel="1">
      <c r="A161" s="167"/>
      <c r="B161" s="751" t="s">
        <v>14</v>
      </c>
      <c r="C161" s="753" t="s">
        <v>325</v>
      </c>
      <c r="D161" s="757">
        <v>45069.0</v>
      </c>
      <c r="E161" s="757">
        <v>45069.0</v>
      </c>
      <c r="F161" s="754">
        <v>-197.51</v>
      </c>
      <c r="G161" s="755">
        <f t="shared" si="29"/>
        <v>434.86</v>
      </c>
      <c r="H161" s="756">
        <f t="shared" si="30"/>
        <v>438.47</v>
      </c>
    </row>
    <row r="162" hidden="1" outlineLevel="1">
      <c r="A162" s="167"/>
      <c r="B162" s="751" t="s">
        <v>18</v>
      </c>
      <c r="C162" s="753" t="s">
        <v>325</v>
      </c>
      <c r="D162" s="757">
        <v>45079.0</v>
      </c>
      <c r="E162" s="757">
        <v>45079.0</v>
      </c>
      <c r="F162" s="754">
        <v>-75.76</v>
      </c>
      <c r="G162" s="755">
        <f t="shared" si="29"/>
        <v>359.1</v>
      </c>
      <c r="H162" s="756">
        <f t="shared" si="30"/>
        <v>362.71</v>
      </c>
    </row>
    <row r="163" hidden="1" outlineLevel="1">
      <c r="A163" s="167"/>
      <c r="B163" s="751" t="s">
        <v>15</v>
      </c>
      <c r="C163" s="753" t="s">
        <v>325</v>
      </c>
      <c r="D163" s="757">
        <v>45068.0</v>
      </c>
      <c r="E163" s="757">
        <v>45068.0</v>
      </c>
      <c r="F163" s="754">
        <v>-91.0</v>
      </c>
      <c r="G163" s="755">
        <f t="shared" si="29"/>
        <v>268.1</v>
      </c>
      <c r="H163" s="756">
        <f t="shared" si="30"/>
        <v>271.71</v>
      </c>
    </row>
    <row r="164" hidden="1" outlineLevel="1">
      <c r="A164" s="167"/>
      <c r="B164" s="751" t="s">
        <v>42</v>
      </c>
      <c r="C164" s="753" t="s">
        <v>325</v>
      </c>
      <c r="D164" s="757">
        <v>45069.0</v>
      </c>
      <c r="E164" s="757">
        <v>45069.0</v>
      </c>
      <c r="F164" s="754">
        <v>-86.95</v>
      </c>
      <c r="G164" s="755">
        <f t="shared" si="29"/>
        <v>181.15</v>
      </c>
      <c r="H164" s="756">
        <f t="shared" si="30"/>
        <v>184.76</v>
      </c>
    </row>
    <row r="165" hidden="1" outlineLevel="1">
      <c r="A165" s="167"/>
      <c r="B165" s="751" t="s">
        <v>52</v>
      </c>
      <c r="C165" s="753" t="s">
        <v>325</v>
      </c>
      <c r="D165" s="757">
        <v>45069.0</v>
      </c>
      <c r="E165" s="757">
        <v>45069.0</v>
      </c>
      <c r="F165" s="754">
        <v>-30.0</v>
      </c>
      <c r="G165" s="785">
        <f t="shared" si="29"/>
        <v>151.15</v>
      </c>
      <c r="H165" s="786">
        <f t="shared" si="30"/>
        <v>154.76</v>
      </c>
    </row>
    <row r="166" hidden="1" outlineLevel="1">
      <c r="A166" s="167"/>
      <c r="B166" s="760" t="s">
        <v>11</v>
      </c>
      <c r="C166" s="778" t="s">
        <v>325</v>
      </c>
      <c r="D166" s="762">
        <v>45076.0</v>
      </c>
      <c r="E166" s="762">
        <v>45076.0</v>
      </c>
      <c r="F166" s="763">
        <v>-15.04</v>
      </c>
      <c r="G166" s="764">
        <f t="shared" si="29"/>
        <v>136.11</v>
      </c>
      <c r="H166" s="756">
        <f t="shared" si="30"/>
        <v>139.72</v>
      </c>
    </row>
    <row r="167" ht="30.75" customHeight="1" collapsed="1">
      <c r="A167" s="25"/>
      <c r="B167" s="745" t="s">
        <v>405</v>
      </c>
      <c r="C167" s="765" t="s">
        <v>359</v>
      </c>
      <c r="D167" s="766"/>
      <c r="E167" s="766"/>
      <c r="F167" s="766"/>
      <c r="G167" s="765"/>
      <c r="H167" s="767">
        <f t="shared" si="30"/>
        <v>139.72</v>
      </c>
    </row>
    <row r="168" hidden="1" outlineLevel="1">
      <c r="A168" s="167"/>
      <c r="B168" s="745" t="s">
        <v>57</v>
      </c>
      <c r="C168" s="746" t="s">
        <v>377</v>
      </c>
      <c r="D168" s="747">
        <f t="shared" ref="D168:E168" si="31">D152+14</f>
        <v>45079</v>
      </c>
      <c r="E168" s="747">
        <f t="shared" si="31"/>
        <v>45079</v>
      </c>
      <c r="F168" s="748">
        <v>1341.72</v>
      </c>
      <c r="G168" s="749">
        <f>F168</f>
        <v>1341.72</v>
      </c>
      <c r="H168" s="750">
        <f>H167+G168</f>
        <v>1481.44</v>
      </c>
    </row>
    <row r="169" hidden="1" outlineLevel="1">
      <c r="A169" s="167"/>
      <c r="B169" s="751" t="s">
        <v>110</v>
      </c>
      <c r="C169" s="752"/>
      <c r="D169" s="784"/>
      <c r="E169" s="784"/>
      <c r="F169" s="787">
        <f>-'2023 Expences - 06022023'!K3</f>
        <v>-209.93</v>
      </c>
      <c r="G169" s="755">
        <f t="shared" ref="G169:G181" si="32">G168+F169</f>
        <v>1131.79</v>
      </c>
      <c r="H169" s="756">
        <f t="shared" ref="H169:H175" si="33">H168+F169</f>
        <v>1271.51</v>
      </c>
    </row>
    <row r="170" hidden="1" outlineLevel="1">
      <c r="A170" s="167"/>
      <c r="B170" s="751" t="s">
        <v>144</v>
      </c>
      <c r="C170" s="752"/>
      <c r="D170" s="784"/>
      <c r="E170" s="784"/>
      <c r="F170" s="787">
        <f>-'2023 Expences - 06022023'!K4</f>
        <v>-48.28</v>
      </c>
      <c r="G170" s="755">
        <f t="shared" si="32"/>
        <v>1083.51</v>
      </c>
      <c r="H170" s="756">
        <f t="shared" si="33"/>
        <v>1223.23</v>
      </c>
    </row>
    <row r="171" hidden="1" outlineLevel="1">
      <c r="A171" s="167"/>
      <c r="B171" s="751" t="s">
        <v>145</v>
      </c>
      <c r="C171" s="752"/>
      <c r="D171" s="784"/>
      <c r="E171" s="784"/>
      <c r="F171" s="787">
        <f>-'2023 Expences - 06022023'!K5</f>
        <v>0</v>
      </c>
      <c r="G171" s="755">
        <f t="shared" si="32"/>
        <v>1083.51</v>
      </c>
      <c r="H171" s="756">
        <f t="shared" si="33"/>
        <v>1223.23</v>
      </c>
    </row>
    <row r="172" hidden="1" outlineLevel="1">
      <c r="A172" s="167"/>
      <c r="B172" s="751" t="s">
        <v>146</v>
      </c>
      <c r="C172" s="752"/>
      <c r="D172" s="784"/>
      <c r="E172" s="784"/>
      <c r="F172" s="787">
        <f>-'2023 Expences - 06022023'!K6</f>
        <v>0</v>
      </c>
      <c r="G172" s="755">
        <f t="shared" si="32"/>
        <v>1083.51</v>
      </c>
      <c r="H172" s="756">
        <f t="shared" si="33"/>
        <v>1223.23</v>
      </c>
    </row>
    <row r="173" hidden="1" outlineLevel="1">
      <c r="A173" s="167"/>
      <c r="B173" s="751" t="s">
        <v>132</v>
      </c>
      <c r="C173" s="752"/>
      <c r="D173" s="784"/>
      <c r="E173" s="784"/>
      <c r="F173" s="787">
        <f>-'2023 Expences - 06022023'!K7</f>
        <v>-30</v>
      </c>
      <c r="G173" s="755">
        <f t="shared" si="32"/>
        <v>1053.51</v>
      </c>
      <c r="H173" s="756">
        <f t="shared" si="33"/>
        <v>1193.23</v>
      </c>
    </row>
    <row r="174" hidden="1" outlineLevel="1">
      <c r="A174" s="167"/>
      <c r="B174" s="751" t="s">
        <v>147</v>
      </c>
      <c r="C174" s="752"/>
      <c r="D174" s="784"/>
      <c r="E174" s="784"/>
      <c r="F174" s="787">
        <f>-'2023 Expences - 06022023'!K8</f>
        <v>-13.35</v>
      </c>
      <c r="G174" s="755">
        <f t="shared" si="32"/>
        <v>1040.16</v>
      </c>
      <c r="H174" s="756">
        <f t="shared" si="33"/>
        <v>1179.88</v>
      </c>
    </row>
    <row r="175" hidden="1" outlineLevel="1">
      <c r="A175" s="167"/>
      <c r="B175" s="751" t="s">
        <v>21</v>
      </c>
      <c r="C175" s="752"/>
      <c r="D175" s="784"/>
      <c r="E175" s="784"/>
      <c r="F175" s="787">
        <f>-'2023 Expences - 06022023'!K9</f>
        <v>0</v>
      </c>
      <c r="G175" s="755">
        <f t="shared" si="32"/>
        <v>1040.16</v>
      </c>
      <c r="H175" s="756">
        <f t="shared" si="33"/>
        <v>1179.88</v>
      </c>
    </row>
    <row r="176" hidden="1" outlineLevel="1">
      <c r="A176" s="167"/>
      <c r="B176" s="751" t="s">
        <v>61</v>
      </c>
      <c r="C176" s="752"/>
      <c r="D176" s="784"/>
      <c r="E176" s="784"/>
      <c r="F176" s="787">
        <f>-'2023 Expences - 06022023'!K10</f>
        <v>-17.9</v>
      </c>
      <c r="G176" s="755">
        <f t="shared" si="32"/>
        <v>1022.26</v>
      </c>
      <c r="H176" s="756">
        <f>H175+F176+0.02</f>
        <v>1162</v>
      </c>
    </row>
    <row r="177" hidden="1" outlineLevel="1">
      <c r="A177" s="167"/>
      <c r="B177" s="751" t="s">
        <v>19</v>
      </c>
      <c r="C177" s="753" t="s">
        <v>406</v>
      </c>
      <c r="D177" s="757">
        <v>45079.0</v>
      </c>
      <c r="E177" s="757">
        <v>45079.0</v>
      </c>
      <c r="F177" s="754">
        <v>-67.19</v>
      </c>
      <c r="G177" s="755">
        <f t="shared" si="32"/>
        <v>955.07</v>
      </c>
      <c r="H177" s="756">
        <f t="shared" ref="H177:H181" si="34">H176+F177</f>
        <v>1094.81</v>
      </c>
    </row>
    <row r="178" hidden="1" outlineLevel="1">
      <c r="A178" s="167"/>
      <c r="B178" s="751" t="str">
        <f>'03) Current YTD Report'!G$3</f>
        <v>Rent</v>
      </c>
      <c r="C178" s="753" t="s">
        <v>407</v>
      </c>
      <c r="D178" s="757">
        <v>45082.0</v>
      </c>
      <c r="E178" s="757">
        <v>45082.0</v>
      </c>
      <c r="F178" s="754">
        <v>-927.37</v>
      </c>
      <c r="G178" s="755">
        <f t="shared" si="32"/>
        <v>27.7</v>
      </c>
      <c r="H178" s="756">
        <f t="shared" si="34"/>
        <v>167.44</v>
      </c>
    </row>
    <row r="179" hidden="1" outlineLevel="1">
      <c r="A179" s="167"/>
      <c r="B179" s="751" t="s">
        <v>42</v>
      </c>
      <c r="C179" s="753" t="s">
        <v>406</v>
      </c>
      <c r="D179" s="757">
        <v>45082.0</v>
      </c>
      <c r="E179" s="757">
        <v>45082.0</v>
      </c>
      <c r="F179" s="754">
        <v>-86.95</v>
      </c>
      <c r="G179" s="755">
        <f t="shared" si="32"/>
        <v>-59.25</v>
      </c>
      <c r="H179" s="756">
        <f t="shared" si="34"/>
        <v>80.49</v>
      </c>
    </row>
    <row r="180" hidden="1" outlineLevel="1">
      <c r="A180" s="167"/>
      <c r="B180" s="758" t="s">
        <v>23</v>
      </c>
      <c r="C180" s="753" t="s">
        <v>406</v>
      </c>
      <c r="D180" s="757">
        <v>45085.0</v>
      </c>
      <c r="E180" s="757">
        <v>45085.0</v>
      </c>
      <c r="F180" s="754">
        <v>-66.19</v>
      </c>
      <c r="G180" s="755">
        <f t="shared" si="32"/>
        <v>-125.44</v>
      </c>
      <c r="H180" s="756">
        <f t="shared" si="34"/>
        <v>14.3</v>
      </c>
    </row>
    <row r="181" hidden="1" outlineLevel="1">
      <c r="A181" s="167"/>
      <c r="B181" s="777" t="s">
        <v>25</v>
      </c>
      <c r="C181" s="778" t="s">
        <v>406</v>
      </c>
      <c r="D181" s="762">
        <v>45085.0</v>
      </c>
      <c r="E181" s="762">
        <v>45085.0</v>
      </c>
      <c r="F181" s="763">
        <v>-13.65</v>
      </c>
      <c r="G181" s="764">
        <f t="shared" si="32"/>
        <v>-139.09</v>
      </c>
      <c r="H181" s="786">
        <f t="shared" si="34"/>
        <v>0.65</v>
      </c>
    </row>
    <row r="182" ht="30.75" customHeight="1" collapsed="1">
      <c r="A182" s="25"/>
      <c r="B182" s="745" t="s">
        <v>408</v>
      </c>
      <c r="C182" s="765" t="s">
        <v>359</v>
      </c>
      <c r="D182" s="766"/>
      <c r="E182" s="766"/>
      <c r="F182" s="766"/>
      <c r="G182" s="765"/>
      <c r="H182" s="767" t="s">
        <v>409</v>
      </c>
    </row>
    <row r="183" hidden="1" outlineLevel="1">
      <c r="A183" s="167"/>
      <c r="B183" s="745" t="s">
        <v>57</v>
      </c>
      <c r="C183" s="746" t="s">
        <v>377</v>
      </c>
      <c r="D183" s="747">
        <f t="shared" ref="D183:E183" si="35">D168+14</f>
        <v>45093</v>
      </c>
      <c r="E183" s="747">
        <f t="shared" si="35"/>
        <v>45093</v>
      </c>
      <c r="F183" s="748">
        <v>1254.25</v>
      </c>
      <c r="G183" s="749">
        <f>F183</f>
        <v>1254.25</v>
      </c>
      <c r="H183" s="750">
        <f t="shared" ref="H183:H202" si="36">H182+F183</f>
        <v>1263.85</v>
      </c>
    </row>
    <row r="184" hidden="1" outlineLevel="1">
      <c r="A184" s="167"/>
      <c r="B184" s="751" t="s">
        <v>110</v>
      </c>
      <c r="C184" s="752"/>
      <c r="D184" s="784"/>
      <c r="E184" s="784"/>
      <c r="F184" s="787">
        <f>-'2023 Expences - 06162023'!K3</f>
        <v>-478.33</v>
      </c>
      <c r="G184" s="755">
        <f t="shared" ref="G184:G201" si="37">G183+F184</f>
        <v>775.92</v>
      </c>
      <c r="H184" s="756">
        <f t="shared" si="36"/>
        <v>785.52</v>
      </c>
    </row>
    <row r="185" hidden="1" outlineLevel="1">
      <c r="A185" s="167"/>
      <c r="B185" s="751" t="s">
        <v>144</v>
      </c>
      <c r="C185" s="752"/>
      <c r="D185" s="784"/>
      <c r="E185" s="784"/>
      <c r="F185" s="787">
        <f>-'2023 Expences - 06162023'!K4</f>
        <v>-37.68</v>
      </c>
      <c r="G185" s="755">
        <f t="shared" si="37"/>
        <v>738.24</v>
      </c>
      <c r="H185" s="756">
        <f t="shared" si="36"/>
        <v>747.84</v>
      </c>
    </row>
    <row r="186" hidden="1" outlineLevel="1">
      <c r="A186" s="167"/>
      <c r="B186" s="751" t="s">
        <v>145</v>
      </c>
      <c r="C186" s="752"/>
      <c r="D186" s="784"/>
      <c r="E186" s="784"/>
      <c r="F186" s="787">
        <f>-'2023 Expences - 06162023'!K5</f>
        <v>-20.57</v>
      </c>
      <c r="G186" s="755">
        <f t="shared" si="37"/>
        <v>717.67</v>
      </c>
      <c r="H186" s="756">
        <f t="shared" si="36"/>
        <v>727.27</v>
      </c>
    </row>
    <row r="187" hidden="1" outlineLevel="1">
      <c r="A187" s="167"/>
      <c r="B187" s="751" t="s">
        <v>146</v>
      </c>
      <c r="C187" s="752"/>
      <c r="D187" s="784"/>
      <c r="E187" s="784"/>
      <c r="F187" s="787">
        <f>-'2023 Expences - 06162023'!K6</f>
        <v>-73.49</v>
      </c>
      <c r="G187" s="755">
        <f t="shared" si="37"/>
        <v>644.18</v>
      </c>
      <c r="H187" s="756">
        <f t="shared" si="36"/>
        <v>653.78</v>
      </c>
    </row>
    <row r="188" hidden="1" outlineLevel="1">
      <c r="A188" s="167"/>
      <c r="B188" s="751" t="s">
        <v>132</v>
      </c>
      <c r="C188" s="752"/>
      <c r="D188" s="784"/>
      <c r="E188" s="784"/>
      <c r="F188" s="787">
        <f>-'2023 Expences - 06162023'!K7</f>
        <v>0</v>
      </c>
      <c r="G188" s="755">
        <f t="shared" si="37"/>
        <v>644.18</v>
      </c>
      <c r="H188" s="756">
        <f t="shared" si="36"/>
        <v>653.78</v>
      </c>
    </row>
    <row r="189" hidden="1" outlineLevel="1">
      <c r="A189" s="167"/>
      <c r="B189" s="751" t="s">
        <v>147</v>
      </c>
      <c r="C189" s="752"/>
      <c r="D189" s="784"/>
      <c r="E189" s="784"/>
      <c r="F189" s="787">
        <f>-'2023 Expences - 06162023'!K8</f>
        <v>0</v>
      </c>
      <c r="G189" s="755">
        <f t="shared" si="37"/>
        <v>644.18</v>
      </c>
      <c r="H189" s="756">
        <f t="shared" si="36"/>
        <v>653.78</v>
      </c>
    </row>
    <row r="190" hidden="1" outlineLevel="1">
      <c r="A190" s="167"/>
      <c r="B190" s="751" t="s">
        <v>21</v>
      </c>
      <c r="C190" s="752"/>
      <c r="D190" s="784"/>
      <c r="E190" s="784"/>
      <c r="F190" s="787">
        <f>-'2023 Expences - 06162023'!K9</f>
        <v>-127.52</v>
      </c>
      <c r="G190" s="755">
        <f t="shared" si="37"/>
        <v>516.66</v>
      </c>
      <c r="H190" s="756">
        <f t="shared" si="36"/>
        <v>526.26</v>
      </c>
    </row>
    <row r="191" hidden="1" outlineLevel="1">
      <c r="A191" s="167"/>
      <c r="B191" s="751" t="s">
        <v>61</v>
      </c>
      <c r="C191" s="752"/>
      <c r="D191" s="784"/>
      <c r="E191" s="784"/>
      <c r="F191" s="787">
        <f>-'2023 Expences - 06162023'!K10</f>
        <v>-8.95</v>
      </c>
      <c r="G191" s="755">
        <f t="shared" si="37"/>
        <v>507.71</v>
      </c>
      <c r="H191" s="756">
        <f t="shared" si="36"/>
        <v>517.31</v>
      </c>
    </row>
    <row r="192" hidden="1" outlineLevel="1">
      <c r="A192" s="788"/>
      <c r="B192" s="789" t="s">
        <v>410</v>
      </c>
      <c r="C192" s="790" t="s">
        <v>377</v>
      </c>
      <c r="D192" s="791">
        <v>45097.0</v>
      </c>
      <c r="E192" s="791">
        <v>45097.0</v>
      </c>
      <c r="F192" s="792">
        <v>932.6</v>
      </c>
      <c r="G192" s="755">
        <f t="shared" si="37"/>
        <v>1440.31</v>
      </c>
      <c r="H192" s="756">
        <f t="shared" si="36"/>
        <v>1449.91</v>
      </c>
    </row>
    <row r="193" hidden="1" outlineLevel="1">
      <c r="A193" s="167"/>
      <c r="B193" s="751" t="s">
        <v>14</v>
      </c>
      <c r="C193" s="753" t="s">
        <v>406</v>
      </c>
      <c r="D193" s="757">
        <v>45093.0</v>
      </c>
      <c r="E193" s="757">
        <v>45093.0</v>
      </c>
      <c r="F193" s="754">
        <v>-208.0</v>
      </c>
      <c r="G193" s="755">
        <f t="shared" si="37"/>
        <v>1232.31</v>
      </c>
      <c r="H193" s="756">
        <f t="shared" si="36"/>
        <v>1241.91</v>
      </c>
    </row>
    <row r="194" hidden="1" outlineLevel="1">
      <c r="A194" s="167"/>
      <c r="B194" s="751" t="s">
        <v>18</v>
      </c>
      <c r="C194" s="753" t="s">
        <v>406</v>
      </c>
      <c r="D194" s="757">
        <v>45093.0</v>
      </c>
      <c r="E194" s="757">
        <v>45093.0</v>
      </c>
      <c r="F194" s="754">
        <v>-75.75</v>
      </c>
      <c r="G194" s="755">
        <f t="shared" si="37"/>
        <v>1156.56</v>
      </c>
      <c r="H194" s="756">
        <f t="shared" si="36"/>
        <v>1166.16</v>
      </c>
    </row>
    <row r="195" hidden="1" outlineLevel="1">
      <c r="A195" s="167"/>
      <c r="B195" s="751" t="s">
        <v>33</v>
      </c>
      <c r="C195" s="753" t="s">
        <v>406</v>
      </c>
      <c r="D195" s="757">
        <v>45097.0</v>
      </c>
      <c r="E195" s="757">
        <v>45097.0</v>
      </c>
      <c r="F195" s="754">
        <v>-298.96</v>
      </c>
      <c r="G195" s="755">
        <f t="shared" si="37"/>
        <v>857.6</v>
      </c>
      <c r="H195" s="756">
        <f t="shared" si="36"/>
        <v>867.2</v>
      </c>
    </row>
    <row r="196" hidden="1" outlineLevel="1">
      <c r="A196" s="167"/>
      <c r="B196" s="751" t="s">
        <v>13</v>
      </c>
      <c r="C196" s="753" t="s">
        <v>406</v>
      </c>
      <c r="D196" s="757">
        <v>45097.0</v>
      </c>
      <c r="E196" s="757">
        <v>45097.0</v>
      </c>
      <c r="F196" s="754">
        <v>-10.0</v>
      </c>
      <c r="G196" s="755">
        <f t="shared" si="37"/>
        <v>847.6</v>
      </c>
      <c r="H196" s="756">
        <f t="shared" si="36"/>
        <v>857.2</v>
      </c>
    </row>
    <row r="197" hidden="1" outlineLevel="1">
      <c r="A197" s="167"/>
      <c r="B197" s="751" t="s">
        <v>42</v>
      </c>
      <c r="C197" s="753" t="s">
        <v>406</v>
      </c>
      <c r="D197" s="757">
        <v>45097.0</v>
      </c>
      <c r="E197" s="757">
        <v>45097.0</v>
      </c>
      <c r="F197" s="754">
        <v>-86.95</v>
      </c>
      <c r="G197" s="755">
        <f t="shared" si="37"/>
        <v>760.65</v>
      </c>
      <c r="H197" s="756">
        <f t="shared" si="36"/>
        <v>770.25</v>
      </c>
    </row>
    <row r="198" hidden="1" outlineLevel="1">
      <c r="A198" s="167"/>
      <c r="B198" s="751" t="s">
        <v>52</v>
      </c>
      <c r="C198" s="753" t="s">
        <v>406</v>
      </c>
      <c r="D198" s="757">
        <v>45097.0</v>
      </c>
      <c r="E198" s="757">
        <v>45097.0</v>
      </c>
      <c r="F198" s="754">
        <v>-30.0</v>
      </c>
      <c r="G198" s="755">
        <f t="shared" si="37"/>
        <v>730.65</v>
      </c>
      <c r="H198" s="756">
        <f t="shared" si="36"/>
        <v>740.25</v>
      </c>
    </row>
    <row r="199" hidden="1" outlineLevel="1">
      <c r="A199" s="167"/>
      <c r="B199" s="751" t="s">
        <v>15</v>
      </c>
      <c r="C199" s="753" t="s">
        <v>406</v>
      </c>
      <c r="D199" s="757">
        <v>45097.0</v>
      </c>
      <c r="E199" s="757">
        <v>45097.0</v>
      </c>
      <c r="F199" s="754">
        <v>-91.0</v>
      </c>
      <c r="G199" s="755">
        <f t="shared" si="37"/>
        <v>639.65</v>
      </c>
      <c r="H199" s="756">
        <f t="shared" si="36"/>
        <v>649.25</v>
      </c>
    </row>
    <row r="200" hidden="1" outlineLevel="1">
      <c r="A200" s="167"/>
      <c r="B200" s="751" t="s">
        <v>148</v>
      </c>
      <c r="C200" s="753" t="s">
        <v>406</v>
      </c>
      <c r="D200" s="757">
        <v>45104.0</v>
      </c>
      <c r="E200" s="757">
        <v>45104.0</v>
      </c>
      <c r="F200" s="754">
        <v>-10.49</v>
      </c>
      <c r="G200" s="755">
        <f t="shared" si="37"/>
        <v>629.16</v>
      </c>
      <c r="H200" s="756">
        <f t="shared" si="36"/>
        <v>638.76</v>
      </c>
    </row>
    <row r="201" hidden="1" outlineLevel="1">
      <c r="A201" s="167"/>
      <c r="B201" s="760" t="s">
        <v>11</v>
      </c>
      <c r="C201" s="778" t="s">
        <v>406</v>
      </c>
      <c r="D201" s="762">
        <v>45104.0</v>
      </c>
      <c r="E201" s="762">
        <v>45104.0</v>
      </c>
      <c r="F201" s="763">
        <v>-15.04</v>
      </c>
      <c r="G201" s="764">
        <f t="shared" si="37"/>
        <v>614.12</v>
      </c>
      <c r="H201" s="756">
        <f t="shared" si="36"/>
        <v>623.72</v>
      </c>
    </row>
    <row r="202" ht="30.75" customHeight="1" collapsed="1">
      <c r="A202" s="25"/>
      <c r="B202" s="745" t="s">
        <v>411</v>
      </c>
      <c r="C202" s="765" t="s">
        <v>359</v>
      </c>
      <c r="D202" s="766"/>
      <c r="E202" s="766"/>
      <c r="F202" s="766"/>
      <c r="G202" s="765"/>
      <c r="H202" s="767">
        <f t="shared" si="36"/>
        <v>623.72</v>
      </c>
    </row>
    <row r="203" hidden="1" outlineLevel="1">
      <c r="A203" s="167"/>
      <c r="B203" s="745" t="s">
        <v>57</v>
      </c>
      <c r="C203" s="746" t="s">
        <v>377</v>
      </c>
      <c r="D203" s="747">
        <f t="shared" ref="D203:E203" si="38">D183+14</f>
        <v>45107</v>
      </c>
      <c r="E203" s="747">
        <f t="shared" si="38"/>
        <v>45107</v>
      </c>
      <c r="F203" s="748">
        <v>1198.29</v>
      </c>
      <c r="G203" s="749">
        <f>F203</f>
        <v>1198.29</v>
      </c>
      <c r="H203" s="750">
        <f>H202+G203</f>
        <v>1822.01</v>
      </c>
    </row>
    <row r="204" hidden="1" outlineLevel="1">
      <c r="A204" s="167"/>
      <c r="B204" s="751" t="s">
        <v>110</v>
      </c>
      <c r="C204" s="753"/>
      <c r="D204" s="753"/>
      <c r="E204" s="753"/>
      <c r="F204" s="779">
        <f>-'2023 Expences - 06302023'!K3</f>
        <v>-325.22</v>
      </c>
      <c r="G204" s="755">
        <f t="shared" ref="G204:G217" si="39">G203+F204</f>
        <v>873.07</v>
      </c>
      <c r="H204" s="756">
        <f t="shared" ref="H204:H217" si="40">H203+F204</f>
        <v>1496.79</v>
      </c>
    </row>
    <row r="205" hidden="1" outlineLevel="1">
      <c r="A205" s="167"/>
      <c r="B205" s="751" t="s">
        <v>144</v>
      </c>
      <c r="C205" s="753"/>
      <c r="D205" s="753"/>
      <c r="E205" s="753"/>
      <c r="F205" s="779">
        <f>-'2023 Expences - 06302023'!K4</f>
        <v>-64.81</v>
      </c>
      <c r="G205" s="755">
        <f t="shared" si="39"/>
        <v>808.26</v>
      </c>
      <c r="H205" s="756">
        <f t="shared" si="40"/>
        <v>1431.98</v>
      </c>
    </row>
    <row r="206" hidden="1" outlineLevel="1">
      <c r="A206" s="167"/>
      <c r="B206" s="751" t="s">
        <v>145</v>
      </c>
      <c r="C206" s="753"/>
      <c r="D206" s="753"/>
      <c r="E206" s="753"/>
      <c r="F206" s="779">
        <f>-'2023 Expences - 06302023'!K5</f>
        <v>-31.14</v>
      </c>
      <c r="G206" s="755">
        <f t="shared" si="39"/>
        <v>777.12</v>
      </c>
      <c r="H206" s="756">
        <f t="shared" si="40"/>
        <v>1400.84</v>
      </c>
    </row>
    <row r="207" hidden="1" outlineLevel="1">
      <c r="A207" s="167"/>
      <c r="B207" s="751" t="s">
        <v>146</v>
      </c>
      <c r="C207" s="753"/>
      <c r="D207" s="753"/>
      <c r="E207" s="753"/>
      <c r="F207" s="779">
        <f>-'2023 Expences - 06302023'!K6</f>
        <v>-24.48</v>
      </c>
      <c r="G207" s="755">
        <f t="shared" si="39"/>
        <v>752.64</v>
      </c>
      <c r="H207" s="756">
        <f t="shared" si="40"/>
        <v>1376.36</v>
      </c>
    </row>
    <row r="208" hidden="1" outlineLevel="1">
      <c r="A208" s="167"/>
      <c r="B208" s="751" t="s">
        <v>132</v>
      </c>
      <c r="C208" s="753"/>
      <c r="D208" s="753"/>
      <c r="E208" s="753"/>
      <c r="F208" s="779">
        <f>-'2023 Expences - 06302023'!K7</f>
        <v>-61.6</v>
      </c>
      <c r="G208" s="755">
        <f t="shared" si="39"/>
        <v>691.04</v>
      </c>
      <c r="H208" s="756">
        <f t="shared" si="40"/>
        <v>1314.76</v>
      </c>
    </row>
    <row r="209" hidden="1" outlineLevel="1">
      <c r="A209" s="167"/>
      <c r="B209" s="751" t="s">
        <v>147</v>
      </c>
      <c r="C209" s="753"/>
      <c r="D209" s="753"/>
      <c r="E209" s="753"/>
      <c r="F209" s="779">
        <f>-'2023 Expences - 06302023'!K8</f>
        <v>0</v>
      </c>
      <c r="G209" s="755">
        <f t="shared" si="39"/>
        <v>691.04</v>
      </c>
      <c r="H209" s="756">
        <f t="shared" si="40"/>
        <v>1314.76</v>
      </c>
    </row>
    <row r="210" hidden="1" outlineLevel="1">
      <c r="A210" s="167"/>
      <c r="B210" s="751" t="s">
        <v>21</v>
      </c>
      <c r="C210" s="753"/>
      <c r="D210" s="753"/>
      <c r="E210" s="753"/>
      <c r="F210" s="779">
        <f>-'2023 Expences - 06302023'!K9</f>
        <v>0</v>
      </c>
      <c r="G210" s="755">
        <f t="shared" si="39"/>
        <v>691.04</v>
      </c>
      <c r="H210" s="756">
        <f t="shared" si="40"/>
        <v>1314.76</v>
      </c>
    </row>
    <row r="211" hidden="1" outlineLevel="1">
      <c r="A211" s="167"/>
      <c r="B211" s="751" t="s">
        <v>61</v>
      </c>
      <c r="C211" s="753"/>
      <c r="D211" s="753"/>
      <c r="E211" s="753"/>
      <c r="F211" s="779">
        <f>-'2023 Expences - 06302023'!K10</f>
        <v>0</v>
      </c>
      <c r="G211" s="755">
        <f t="shared" si="39"/>
        <v>691.04</v>
      </c>
      <c r="H211" s="756">
        <f t="shared" si="40"/>
        <v>1314.76</v>
      </c>
    </row>
    <row r="212" hidden="1" outlineLevel="1">
      <c r="A212" s="167"/>
      <c r="B212" s="758" t="s">
        <v>23</v>
      </c>
      <c r="C212" s="753" t="s">
        <v>406</v>
      </c>
      <c r="D212" s="757">
        <v>45109.0</v>
      </c>
      <c r="E212" s="757">
        <v>45109.0</v>
      </c>
      <c r="F212" s="754">
        <v>-66.22</v>
      </c>
      <c r="G212" s="755">
        <f t="shared" si="39"/>
        <v>624.82</v>
      </c>
      <c r="H212" s="756">
        <f t="shared" si="40"/>
        <v>1248.54</v>
      </c>
    </row>
    <row r="213" hidden="1" outlineLevel="1">
      <c r="A213" s="167"/>
      <c r="B213" s="758" t="s">
        <v>25</v>
      </c>
      <c r="C213" s="753" t="s">
        <v>406</v>
      </c>
      <c r="D213" s="757">
        <v>45109.0</v>
      </c>
      <c r="E213" s="757">
        <v>45109.0</v>
      </c>
      <c r="F213" s="754">
        <v>-13.65</v>
      </c>
      <c r="G213" s="755">
        <f t="shared" si="39"/>
        <v>611.17</v>
      </c>
      <c r="H213" s="756">
        <f t="shared" si="40"/>
        <v>1234.89</v>
      </c>
    </row>
    <row r="214" hidden="1" outlineLevel="1">
      <c r="A214" s="167"/>
      <c r="B214" s="751" t="s">
        <v>19</v>
      </c>
      <c r="C214" s="753" t="s">
        <v>406</v>
      </c>
      <c r="D214" s="757">
        <v>45109.0</v>
      </c>
      <c r="E214" s="757">
        <v>45109.0</v>
      </c>
      <c r="F214" s="754">
        <v>-48.04</v>
      </c>
      <c r="G214" s="755">
        <f t="shared" si="39"/>
        <v>563.13</v>
      </c>
      <c r="H214" s="756">
        <f t="shared" si="40"/>
        <v>1186.85</v>
      </c>
    </row>
    <row r="215" hidden="1" outlineLevel="1">
      <c r="A215" s="167"/>
      <c r="B215" s="751" t="str">
        <f>'03) Current YTD Report'!G$3</f>
        <v>Rent</v>
      </c>
      <c r="C215" s="793" t="s">
        <v>406</v>
      </c>
      <c r="D215" s="794">
        <v>45110.0</v>
      </c>
      <c r="E215" s="794">
        <v>45110.0</v>
      </c>
      <c r="F215" s="795">
        <f>-(895+30.36)</f>
        <v>-925.36</v>
      </c>
      <c r="G215" s="755">
        <f t="shared" si="39"/>
        <v>-362.23</v>
      </c>
      <c r="H215" s="756">
        <f t="shared" si="40"/>
        <v>261.49</v>
      </c>
    </row>
    <row r="216" hidden="1" outlineLevel="1">
      <c r="A216" s="167"/>
      <c r="B216" s="751" t="s">
        <v>52</v>
      </c>
      <c r="C216" s="796" t="s">
        <v>406</v>
      </c>
      <c r="D216" s="757">
        <v>45110.0</v>
      </c>
      <c r="E216" s="757">
        <v>45110.0</v>
      </c>
      <c r="F216" s="754">
        <v>-132.94</v>
      </c>
      <c r="G216" s="755">
        <f t="shared" si="39"/>
        <v>-495.17</v>
      </c>
      <c r="H216" s="756">
        <f t="shared" si="40"/>
        <v>128.55</v>
      </c>
    </row>
    <row r="217" hidden="1" outlineLevel="1">
      <c r="A217" s="167"/>
      <c r="B217" s="760" t="s">
        <v>42</v>
      </c>
      <c r="C217" s="778" t="s">
        <v>406</v>
      </c>
      <c r="D217" s="762">
        <v>45110.0</v>
      </c>
      <c r="E217" s="762">
        <v>45110.0</v>
      </c>
      <c r="F217" s="763">
        <v>-86.95</v>
      </c>
      <c r="G217" s="764">
        <f t="shared" si="39"/>
        <v>-582.12</v>
      </c>
      <c r="H217" s="756">
        <f t="shared" si="40"/>
        <v>41.6</v>
      </c>
    </row>
    <row r="218" ht="30.75" customHeight="1" collapsed="1">
      <c r="A218" s="25"/>
      <c r="B218" s="745" t="s">
        <v>412</v>
      </c>
      <c r="C218" s="765" t="s">
        <v>359</v>
      </c>
      <c r="D218" s="766"/>
      <c r="E218" s="766"/>
      <c r="F218" s="766"/>
      <c r="G218" s="765"/>
      <c r="H218" s="767">
        <f>H217</f>
        <v>41.6</v>
      </c>
    </row>
    <row r="219" hidden="1" outlineLevel="1">
      <c r="A219" s="167"/>
      <c r="B219" s="745" t="s">
        <v>57</v>
      </c>
      <c r="C219" s="746"/>
      <c r="D219" s="747">
        <v>45121.0</v>
      </c>
      <c r="E219" s="747">
        <v>45121.0</v>
      </c>
      <c r="F219" s="748">
        <v>1254.24</v>
      </c>
      <c r="G219" s="749">
        <f>F219</f>
        <v>1254.24</v>
      </c>
      <c r="H219" s="750">
        <f t="shared" ref="H219:H235" si="41">H218+F219</f>
        <v>1295.84</v>
      </c>
    </row>
    <row r="220" hidden="1" outlineLevel="1">
      <c r="A220" s="167"/>
      <c r="B220" s="751" t="s">
        <v>110</v>
      </c>
      <c r="C220" s="752"/>
      <c r="D220" s="753"/>
      <c r="E220" s="753"/>
      <c r="F220" s="787">
        <f>-'2023 Expences - 07142023'!K3</f>
        <v>-262.07</v>
      </c>
      <c r="G220" s="755">
        <f t="shared" ref="G220:G234" si="42">G219+F220</f>
        <v>992.17</v>
      </c>
      <c r="H220" s="756">
        <f t="shared" si="41"/>
        <v>1033.77</v>
      </c>
    </row>
    <row r="221" hidden="1" outlineLevel="1">
      <c r="A221" s="167"/>
      <c r="B221" s="751" t="s">
        <v>144</v>
      </c>
      <c r="C221" s="752"/>
      <c r="D221" s="753"/>
      <c r="E221" s="753"/>
      <c r="F221" s="787">
        <f>-'2023 Expences - 07142023'!K4</f>
        <v>-57.4</v>
      </c>
      <c r="G221" s="755">
        <f t="shared" si="42"/>
        <v>934.77</v>
      </c>
      <c r="H221" s="756">
        <f t="shared" si="41"/>
        <v>976.37</v>
      </c>
    </row>
    <row r="222" hidden="1" outlineLevel="1">
      <c r="A222" s="167"/>
      <c r="B222" s="751" t="s">
        <v>145</v>
      </c>
      <c r="C222" s="752"/>
      <c r="D222" s="753"/>
      <c r="E222" s="753"/>
      <c r="F222" s="787">
        <f>-'2023 Expences - 07142023'!K5</f>
        <v>0</v>
      </c>
      <c r="G222" s="755">
        <f t="shared" si="42"/>
        <v>934.77</v>
      </c>
      <c r="H222" s="756">
        <f t="shared" si="41"/>
        <v>976.37</v>
      </c>
    </row>
    <row r="223" hidden="1" outlineLevel="1">
      <c r="A223" s="167"/>
      <c r="B223" s="751" t="s">
        <v>146</v>
      </c>
      <c r="C223" s="752"/>
      <c r="D223" s="753"/>
      <c r="E223" s="753"/>
      <c r="F223" s="787">
        <f>-'2023 Expences - 07142023'!K6</f>
        <v>-5.57</v>
      </c>
      <c r="G223" s="755">
        <f t="shared" si="42"/>
        <v>929.2</v>
      </c>
      <c r="H223" s="756">
        <f t="shared" si="41"/>
        <v>970.8</v>
      </c>
    </row>
    <row r="224" hidden="1" outlineLevel="1">
      <c r="A224" s="167"/>
      <c r="B224" s="751" t="s">
        <v>132</v>
      </c>
      <c r="C224" s="752"/>
      <c r="D224" s="753"/>
      <c r="E224" s="753"/>
      <c r="F224" s="787">
        <f>-'2023 Expences - 07142023'!K7</f>
        <v>-115</v>
      </c>
      <c r="G224" s="755">
        <f t="shared" si="42"/>
        <v>814.2</v>
      </c>
      <c r="H224" s="756">
        <f t="shared" si="41"/>
        <v>855.8</v>
      </c>
    </row>
    <row r="225" hidden="1" outlineLevel="1">
      <c r="A225" s="167"/>
      <c r="B225" s="751" t="s">
        <v>147</v>
      </c>
      <c r="C225" s="752"/>
      <c r="D225" s="753"/>
      <c r="E225" s="753"/>
      <c r="F225" s="787">
        <f>-'2023 Expences - 07142023'!K8</f>
        <v>0</v>
      </c>
      <c r="G225" s="755">
        <f t="shared" si="42"/>
        <v>814.2</v>
      </c>
      <c r="H225" s="756">
        <f t="shared" si="41"/>
        <v>855.8</v>
      </c>
    </row>
    <row r="226" hidden="1" outlineLevel="1">
      <c r="A226" s="167"/>
      <c r="B226" s="751" t="s">
        <v>21</v>
      </c>
      <c r="C226" s="752"/>
      <c r="D226" s="753"/>
      <c r="E226" s="753"/>
      <c r="F226" s="787">
        <f>-'2023 Expences - 07142023'!K9</f>
        <v>-182.83</v>
      </c>
      <c r="G226" s="755">
        <f t="shared" si="42"/>
        <v>631.37</v>
      </c>
      <c r="H226" s="756">
        <f t="shared" si="41"/>
        <v>672.97</v>
      </c>
    </row>
    <row r="227" hidden="1" outlineLevel="1">
      <c r="A227" s="167"/>
      <c r="B227" s="751" t="s">
        <v>61</v>
      </c>
      <c r="C227" s="752"/>
      <c r="D227" s="753"/>
      <c r="E227" s="753"/>
      <c r="F227" s="787">
        <f>-'2023 Expences - 07142023'!K10</f>
        <v>0</v>
      </c>
      <c r="G227" s="755">
        <f t="shared" si="42"/>
        <v>631.37</v>
      </c>
      <c r="H227" s="756">
        <f t="shared" si="41"/>
        <v>672.97</v>
      </c>
    </row>
    <row r="228" hidden="1" outlineLevel="1">
      <c r="A228" s="167"/>
      <c r="B228" s="751" t="s">
        <v>14</v>
      </c>
      <c r="C228" s="753" t="s">
        <v>406</v>
      </c>
      <c r="D228" s="757">
        <v>45121.0</v>
      </c>
      <c r="E228" s="757">
        <v>45121.0</v>
      </c>
      <c r="F228" s="754">
        <v>-150.64</v>
      </c>
      <c r="G228" s="755">
        <f t="shared" si="42"/>
        <v>480.73</v>
      </c>
      <c r="H228" s="756">
        <f t="shared" si="41"/>
        <v>522.33</v>
      </c>
    </row>
    <row r="229" hidden="1" outlineLevel="1">
      <c r="A229" s="167"/>
      <c r="B229" s="751" t="s">
        <v>52</v>
      </c>
      <c r="C229" s="797" t="s">
        <v>413</v>
      </c>
      <c r="D229" s="757">
        <v>45121.0</v>
      </c>
      <c r="E229" s="757">
        <v>45121.0</v>
      </c>
      <c r="F229" s="754">
        <v>0.0</v>
      </c>
      <c r="G229" s="755">
        <f t="shared" si="42"/>
        <v>480.73</v>
      </c>
      <c r="H229" s="756">
        <f t="shared" si="41"/>
        <v>522.33</v>
      </c>
    </row>
    <row r="230" hidden="1" outlineLevel="1">
      <c r="A230" s="167"/>
      <c r="B230" s="751" t="s">
        <v>33</v>
      </c>
      <c r="C230" s="753" t="s">
        <v>406</v>
      </c>
      <c r="D230" s="757">
        <v>45124.0</v>
      </c>
      <c r="E230" s="757">
        <v>45124.0</v>
      </c>
      <c r="F230" s="754">
        <v>-298.96</v>
      </c>
      <c r="G230" s="755">
        <f t="shared" si="42"/>
        <v>181.77</v>
      </c>
      <c r="H230" s="756">
        <f t="shared" si="41"/>
        <v>223.37</v>
      </c>
    </row>
    <row r="231" hidden="1" outlineLevel="1">
      <c r="A231" s="167"/>
      <c r="B231" s="751" t="s">
        <v>13</v>
      </c>
      <c r="C231" s="753" t="s">
        <v>406</v>
      </c>
      <c r="D231" s="757">
        <v>45124.0</v>
      </c>
      <c r="E231" s="757">
        <v>45124.0</v>
      </c>
      <c r="F231" s="754">
        <v>-10.0</v>
      </c>
      <c r="G231" s="755">
        <f t="shared" si="42"/>
        <v>171.77</v>
      </c>
      <c r="H231" s="756">
        <f t="shared" si="41"/>
        <v>213.37</v>
      </c>
    </row>
    <row r="232" hidden="1" outlineLevel="1">
      <c r="A232" s="167"/>
      <c r="B232" s="751" t="s">
        <v>42</v>
      </c>
      <c r="C232" s="753" t="s">
        <v>406</v>
      </c>
      <c r="D232" s="757">
        <v>45124.0</v>
      </c>
      <c r="E232" s="757">
        <v>45124.0</v>
      </c>
      <c r="F232" s="754">
        <v>-86.95</v>
      </c>
      <c r="G232" s="755">
        <f t="shared" si="42"/>
        <v>84.82</v>
      </c>
      <c r="H232" s="756">
        <f t="shared" si="41"/>
        <v>126.42</v>
      </c>
    </row>
    <row r="233" hidden="1" outlineLevel="1">
      <c r="A233" s="167"/>
      <c r="B233" s="751" t="s">
        <v>15</v>
      </c>
      <c r="C233" s="797" t="s">
        <v>406</v>
      </c>
      <c r="D233" s="798">
        <v>45124.0</v>
      </c>
      <c r="E233" s="798">
        <v>45124.0</v>
      </c>
      <c r="F233" s="754">
        <v>-91.0</v>
      </c>
      <c r="G233" s="755">
        <f t="shared" si="42"/>
        <v>-6.18</v>
      </c>
      <c r="H233" s="786">
        <f t="shared" si="41"/>
        <v>35.42</v>
      </c>
    </row>
    <row r="234" hidden="1" outlineLevel="1">
      <c r="A234" s="167"/>
      <c r="B234" s="760" t="s">
        <v>148</v>
      </c>
      <c r="C234" s="778" t="s">
        <v>414</v>
      </c>
      <c r="D234" s="762">
        <v>45134.0</v>
      </c>
      <c r="E234" s="762">
        <v>45134.0</v>
      </c>
      <c r="F234" s="763">
        <v>-10.49</v>
      </c>
      <c r="G234" s="764">
        <f t="shared" si="42"/>
        <v>-16.67</v>
      </c>
      <c r="H234" s="756">
        <f t="shared" si="41"/>
        <v>24.93</v>
      </c>
    </row>
    <row r="235" ht="30.75" customHeight="1" collapsed="1">
      <c r="A235" s="25"/>
      <c r="B235" s="745" t="s">
        <v>415</v>
      </c>
      <c r="C235" s="765" t="s">
        <v>359</v>
      </c>
      <c r="D235" s="766"/>
      <c r="E235" s="766"/>
      <c r="F235" s="766"/>
      <c r="G235" s="765"/>
      <c r="H235" s="767">
        <f t="shared" si="41"/>
        <v>24.93</v>
      </c>
    </row>
    <row r="236" hidden="1" outlineLevel="1">
      <c r="A236" s="167"/>
      <c r="B236" s="745" t="s">
        <v>57</v>
      </c>
      <c r="C236" s="746"/>
      <c r="D236" s="747">
        <v>45135.0</v>
      </c>
      <c r="E236" s="747">
        <v>45135.0</v>
      </c>
      <c r="F236" s="748">
        <v>1243.34</v>
      </c>
      <c r="G236" s="749">
        <f>F236</f>
        <v>1243.34</v>
      </c>
      <c r="H236" s="750">
        <f>H235+G236</f>
        <v>1268.27</v>
      </c>
    </row>
    <row r="237" hidden="1" outlineLevel="1">
      <c r="A237" s="167"/>
      <c r="B237" s="751" t="s">
        <v>110</v>
      </c>
      <c r="C237" s="753"/>
      <c r="D237" s="753"/>
      <c r="E237" s="753"/>
      <c r="F237" s="787">
        <f>-'2023 Expences - 07282023'!K3</f>
        <v>-134.05</v>
      </c>
      <c r="G237" s="755">
        <f t="shared" ref="G237:G252" si="43">G236+F237</f>
        <v>1109.29</v>
      </c>
      <c r="H237" s="756">
        <f t="shared" ref="H237:H252" si="44">H236+F237</f>
        <v>1134.22</v>
      </c>
    </row>
    <row r="238" hidden="1" outlineLevel="1">
      <c r="A238" s="167"/>
      <c r="B238" s="751" t="s">
        <v>144</v>
      </c>
      <c r="C238" s="753"/>
      <c r="D238" s="753"/>
      <c r="E238" s="753"/>
      <c r="F238" s="787">
        <f>-'2023 Expences - 07282023'!K4</f>
        <v>-68.73</v>
      </c>
      <c r="G238" s="755">
        <f t="shared" si="43"/>
        <v>1040.56</v>
      </c>
      <c r="H238" s="756">
        <f t="shared" si="44"/>
        <v>1065.49</v>
      </c>
    </row>
    <row r="239" hidden="1" outlineLevel="1">
      <c r="A239" s="167"/>
      <c r="B239" s="751" t="s">
        <v>145</v>
      </c>
      <c r="C239" s="753"/>
      <c r="D239" s="753"/>
      <c r="E239" s="753"/>
      <c r="F239" s="787">
        <f>-'2023 Expences - 07282023'!K5</f>
        <v>0</v>
      </c>
      <c r="G239" s="755">
        <f t="shared" si="43"/>
        <v>1040.56</v>
      </c>
      <c r="H239" s="756">
        <f t="shared" si="44"/>
        <v>1065.49</v>
      </c>
    </row>
    <row r="240" hidden="1" outlineLevel="1">
      <c r="A240" s="167"/>
      <c r="B240" s="751" t="s">
        <v>146</v>
      </c>
      <c r="C240" s="753"/>
      <c r="D240" s="753"/>
      <c r="E240" s="753"/>
      <c r="F240" s="787">
        <f>-'2023 Expences - 07282023'!K6</f>
        <v>-16.89</v>
      </c>
      <c r="G240" s="755">
        <f t="shared" si="43"/>
        <v>1023.67</v>
      </c>
      <c r="H240" s="756">
        <f t="shared" si="44"/>
        <v>1048.6</v>
      </c>
    </row>
    <row r="241" hidden="1" outlineLevel="1">
      <c r="A241" s="167"/>
      <c r="B241" s="751" t="s">
        <v>132</v>
      </c>
      <c r="C241" s="753"/>
      <c r="D241" s="753"/>
      <c r="E241" s="753"/>
      <c r="F241" s="787">
        <f>-'2023 Expences - 07282023'!K7</f>
        <v>0</v>
      </c>
      <c r="G241" s="755">
        <f t="shared" si="43"/>
        <v>1023.67</v>
      </c>
      <c r="H241" s="756">
        <f t="shared" si="44"/>
        <v>1048.6</v>
      </c>
    </row>
    <row r="242" hidden="1" outlineLevel="1">
      <c r="A242" s="167"/>
      <c r="B242" s="751" t="s">
        <v>147</v>
      </c>
      <c r="C242" s="753"/>
      <c r="D242" s="753"/>
      <c r="E242" s="753"/>
      <c r="F242" s="787">
        <f>-'2023 Expences - 07282023'!K8</f>
        <v>0</v>
      </c>
      <c r="G242" s="755">
        <f t="shared" si="43"/>
        <v>1023.67</v>
      </c>
      <c r="H242" s="756">
        <f t="shared" si="44"/>
        <v>1048.6</v>
      </c>
    </row>
    <row r="243" hidden="1" outlineLevel="1">
      <c r="A243" s="167"/>
      <c r="B243" s="751" t="s">
        <v>21</v>
      </c>
      <c r="C243" s="753"/>
      <c r="D243" s="753"/>
      <c r="E243" s="753"/>
      <c r="F243" s="787">
        <f>-'2023 Expences - 07282023'!K9</f>
        <v>0</v>
      </c>
      <c r="G243" s="755">
        <f t="shared" si="43"/>
        <v>1023.67</v>
      </c>
      <c r="H243" s="756">
        <f t="shared" si="44"/>
        <v>1048.6</v>
      </c>
    </row>
    <row r="244" hidden="1" outlineLevel="1">
      <c r="A244" s="167"/>
      <c r="B244" s="751" t="s">
        <v>61</v>
      </c>
      <c r="C244" s="753"/>
      <c r="D244" s="753"/>
      <c r="E244" s="753"/>
      <c r="F244" s="787">
        <f>-'2023 Expences - 07282023'!K10</f>
        <v>0</v>
      </c>
      <c r="G244" s="755">
        <f t="shared" si="43"/>
        <v>1023.67</v>
      </c>
      <c r="H244" s="756">
        <f t="shared" si="44"/>
        <v>1048.6</v>
      </c>
    </row>
    <row r="245" hidden="1" outlineLevel="1">
      <c r="A245" s="167"/>
      <c r="B245" s="751" t="s">
        <v>11</v>
      </c>
      <c r="C245" s="796" t="s">
        <v>406</v>
      </c>
      <c r="D245" s="757">
        <v>45134.0</v>
      </c>
      <c r="E245" s="757">
        <v>45134.0</v>
      </c>
      <c r="F245" s="754">
        <v>-15.04</v>
      </c>
      <c r="G245" s="755">
        <f t="shared" si="43"/>
        <v>1008.63</v>
      </c>
      <c r="H245" s="756">
        <f t="shared" si="44"/>
        <v>1033.56</v>
      </c>
    </row>
    <row r="246" hidden="1" outlineLevel="1">
      <c r="A246" s="167"/>
      <c r="B246" s="751" t="str">
        <f>'03) Current YTD Report'!G$3</f>
        <v>Rent</v>
      </c>
      <c r="C246" s="793" t="s">
        <v>406</v>
      </c>
      <c r="D246" s="794">
        <v>45135.0</v>
      </c>
      <c r="E246" s="794">
        <v>45135.0</v>
      </c>
      <c r="F246" s="795">
        <f>-(895+36.36)</f>
        <v>-931.36</v>
      </c>
      <c r="G246" s="755">
        <f t="shared" si="43"/>
        <v>77.27</v>
      </c>
      <c r="H246" s="756">
        <f t="shared" si="44"/>
        <v>102.2</v>
      </c>
    </row>
    <row r="247" hidden="1" outlineLevel="1">
      <c r="A247" s="167"/>
      <c r="B247" s="751" t="s">
        <v>42</v>
      </c>
      <c r="C247" s="753" t="s">
        <v>406</v>
      </c>
      <c r="D247" s="757">
        <v>45138.0</v>
      </c>
      <c r="E247" s="757">
        <v>45138.0</v>
      </c>
      <c r="F247" s="754">
        <v>-86.95</v>
      </c>
      <c r="G247" s="755">
        <f t="shared" si="43"/>
        <v>-9.68</v>
      </c>
      <c r="H247" s="756">
        <f t="shared" si="44"/>
        <v>15.25</v>
      </c>
    </row>
    <row r="248" hidden="1" outlineLevel="1">
      <c r="A248" s="167"/>
      <c r="B248" s="751" t="s">
        <v>52</v>
      </c>
      <c r="C248" s="796" t="s">
        <v>413</v>
      </c>
      <c r="D248" s="757">
        <v>45135.0</v>
      </c>
      <c r="E248" s="757">
        <v>45135.0</v>
      </c>
      <c r="F248" s="754">
        <v>0.0</v>
      </c>
      <c r="G248" s="755">
        <f t="shared" si="43"/>
        <v>-9.68</v>
      </c>
      <c r="H248" s="756">
        <f t="shared" si="44"/>
        <v>15.25</v>
      </c>
    </row>
    <row r="249" hidden="1" outlineLevel="1">
      <c r="A249" s="167"/>
      <c r="B249" s="751" t="s">
        <v>19</v>
      </c>
      <c r="C249" s="769" t="s">
        <v>416</v>
      </c>
      <c r="D249" s="757">
        <v>45135.0</v>
      </c>
      <c r="E249" s="757">
        <v>45135.0</v>
      </c>
      <c r="F249" s="754">
        <v>0.0</v>
      </c>
      <c r="G249" s="755">
        <f t="shared" si="43"/>
        <v>-9.68</v>
      </c>
      <c r="H249" s="756">
        <f t="shared" si="44"/>
        <v>15.25</v>
      </c>
    </row>
    <row r="250" hidden="1" outlineLevel="1">
      <c r="A250" s="167"/>
      <c r="B250" s="758" t="s">
        <v>25</v>
      </c>
      <c r="C250" s="799" t="s">
        <v>406</v>
      </c>
      <c r="D250" s="757">
        <v>45146.0</v>
      </c>
      <c r="E250" s="757">
        <v>45146.0</v>
      </c>
      <c r="F250" s="754">
        <v>-13.65</v>
      </c>
      <c r="G250" s="755">
        <f t="shared" si="43"/>
        <v>-23.33</v>
      </c>
      <c r="H250" s="756">
        <f t="shared" si="44"/>
        <v>1.6</v>
      </c>
    </row>
    <row r="251" hidden="1" outlineLevel="1">
      <c r="A251" s="167"/>
      <c r="B251" s="758" t="s">
        <v>23</v>
      </c>
      <c r="C251" s="769" t="s">
        <v>417</v>
      </c>
      <c r="D251" s="757">
        <v>45146.0</v>
      </c>
      <c r="E251" s="757">
        <v>45146.0</v>
      </c>
      <c r="F251" s="754">
        <v>0.0</v>
      </c>
      <c r="G251" s="755">
        <f t="shared" si="43"/>
        <v>-23.33</v>
      </c>
      <c r="H251" s="756">
        <f t="shared" si="44"/>
        <v>1.6</v>
      </c>
    </row>
    <row r="252" hidden="1" outlineLevel="1">
      <c r="A252" s="167"/>
      <c r="B252" s="760" t="s">
        <v>18</v>
      </c>
      <c r="C252" s="800" t="s">
        <v>418</v>
      </c>
      <c r="D252" s="762">
        <v>45139.0</v>
      </c>
      <c r="E252" s="762">
        <v>45139.0</v>
      </c>
      <c r="F252" s="763">
        <v>0.0</v>
      </c>
      <c r="G252" s="764">
        <f t="shared" si="43"/>
        <v>-23.33</v>
      </c>
      <c r="H252" s="756">
        <f t="shared" si="44"/>
        <v>1.6</v>
      </c>
    </row>
    <row r="253" ht="30.75" customHeight="1" collapsed="1">
      <c r="A253" s="25"/>
      <c r="B253" s="745" t="s">
        <v>419</v>
      </c>
      <c r="C253" s="765" t="s">
        <v>359</v>
      </c>
      <c r="D253" s="766"/>
      <c r="E253" s="766"/>
      <c r="F253" s="766"/>
      <c r="G253" s="765"/>
      <c r="H253" s="767">
        <f>H252-0.02</f>
        <v>1.58</v>
      </c>
    </row>
    <row r="254" hidden="1" outlineLevel="1">
      <c r="A254" s="167"/>
      <c r="B254" s="745" t="s">
        <v>57</v>
      </c>
      <c r="C254" s="746"/>
      <c r="D254" s="747">
        <v>45149.0</v>
      </c>
      <c r="E254" s="747">
        <v>45149.0</v>
      </c>
      <c r="F254" s="748">
        <v>1276.13</v>
      </c>
      <c r="G254" s="749">
        <f>F254</f>
        <v>1276.13</v>
      </c>
      <c r="H254" s="750">
        <f t="shared" ref="H254:H273" si="45">H253+F254</f>
        <v>1277.71</v>
      </c>
    </row>
    <row r="255" hidden="1" outlineLevel="1">
      <c r="A255" s="167"/>
      <c r="B255" s="751" t="s">
        <v>110</v>
      </c>
      <c r="C255" s="752"/>
      <c r="D255" s="753"/>
      <c r="E255" s="753"/>
      <c r="F255" s="787">
        <f>-'2023 Expences - 08112023'!L3</f>
        <v>-99.78</v>
      </c>
      <c r="G255" s="755">
        <f t="shared" ref="G255:G272" si="46">G254+F255</f>
        <v>1176.35</v>
      </c>
      <c r="H255" s="756">
        <f t="shared" si="45"/>
        <v>1177.93</v>
      </c>
    </row>
    <row r="256" hidden="1" outlineLevel="1">
      <c r="A256" s="167"/>
      <c r="B256" s="751" t="s">
        <v>144</v>
      </c>
      <c r="C256" s="752"/>
      <c r="D256" s="753"/>
      <c r="E256" s="753"/>
      <c r="F256" s="787">
        <f>-'2023 Expences - 08112023'!L4</f>
        <v>-48.79</v>
      </c>
      <c r="G256" s="755">
        <f t="shared" si="46"/>
        <v>1127.56</v>
      </c>
      <c r="H256" s="756">
        <f t="shared" si="45"/>
        <v>1129.14</v>
      </c>
    </row>
    <row r="257" hidden="1" outlineLevel="1">
      <c r="A257" s="167"/>
      <c r="B257" s="751" t="s">
        <v>145</v>
      </c>
      <c r="C257" s="752"/>
      <c r="D257" s="753"/>
      <c r="E257" s="753"/>
      <c r="F257" s="787">
        <f>-'2023 Expences - 08112023'!L5</f>
        <v>-40.69</v>
      </c>
      <c r="G257" s="755">
        <f t="shared" si="46"/>
        <v>1086.87</v>
      </c>
      <c r="H257" s="756">
        <f t="shared" si="45"/>
        <v>1088.45</v>
      </c>
    </row>
    <row r="258" hidden="1" outlineLevel="1">
      <c r="A258" s="167"/>
      <c r="B258" s="751" t="s">
        <v>146</v>
      </c>
      <c r="C258" s="752"/>
      <c r="D258" s="753"/>
      <c r="E258" s="753"/>
      <c r="F258" s="787">
        <f>-'2023 Expences - 08112023'!L6</f>
        <v>-33.53</v>
      </c>
      <c r="G258" s="755">
        <f t="shared" si="46"/>
        <v>1053.34</v>
      </c>
      <c r="H258" s="756">
        <f t="shared" si="45"/>
        <v>1054.92</v>
      </c>
    </row>
    <row r="259" hidden="1" outlineLevel="1">
      <c r="A259" s="167"/>
      <c r="B259" s="751" t="s">
        <v>132</v>
      </c>
      <c r="C259" s="752"/>
      <c r="D259" s="753"/>
      <c r="E259" s="753"/>
      <c r="F259" s="787">
        <f>-'2023 Expences - 08112023'!L7</f>
        <v>-15</v>
      </c>
      <c r="G259" s="755">
        <f t="shared" si="46"/>
        <v>1038.34</v>
      </c>
      <c r="H259" s="756">
        <f t="shared" si="45"/>
        <v>1039.92</v>
      </c>
    </row>
    <row r="260" hidden="1" outlineLevel="1">
      <c r="A260" s="167"/>
      <c r="B260" s="751" t="s">
        <v>147</v>
      </c>
      <c r="C260" s="752"/>
      <c r="D260" s="753"/>
      <c r="E260" s="753"/>
      <c r="F260" s="787">
        <f>-'2023 Expences - 08112023'!L8</f>
        <v>0</v>
      </c>
      <c r="G260" s="755">
        <f t="shared" si="46"/>
        <v>1038.34</v>
      </c>
      <c r="H260" s="756">
        <f t="shared" si="45"/>
        <v>1039.92</v>
      </c>
    </row>
    <row r="261" hidden="1" outlineLevel="1">
      <c r="A261" s="167"/>
      <c r="B261" s="751" t="s">
        <v>21</v>
      </c>
      <c r="C261" s="752"/>
      <c r="D261" s="753"/>
      <c r="E261" s="753"/>
      <c r="F261" s="787">
        <f>-'2023 Expences - 08112023'!L9</f>
        <v>0</v>
      </c>
      <c r="G261" s="755">
        <f t="shared" si="46"/>
        <v>1038.34</v>
      </c>
      <c r="H261" s="756">
        <f t="shared" si="45"/>
        <v>1039.92</v>
      </c>
    </row>
    <row r="262" hidden="1" outlineLevel="1">
      <c r="A262" s="167"/>
      <c r="B262" s="751" t="s">
        <v>61</v>
      </c>
      <c r="C262" s="752"/>
      <c r="D262" s="753"/>
      <c r="E262" s="753"/>
      <c r="F262" s="787">
        <f>-'2023 Expences - 08112023'!L10</f>
        <v>-128.59</v>
      </c>
      <c r="G262" s="755">
        <f t="shared" si="46"/>
        <v>909.75</v>
      </c>
      <c r="H262" s="756">
        <f t="shared" si="45"/>
        <v>911.33</v>
      </c>
    </row>
    <row r="263" hidden="1" outlineLevel="1">
      <c r="A263" s="167"/>
      <c r="B263" s="751" t="s">
        <v>14</v>
      </c>
      <c r="C263" s="797" t="s">
        <v>406</v>
      </c>
      <c r="D263" s="757">
        <v>45149.0</v>
      </c>
      <c r="E263" s="757">
        <v>45149.0</v>
      </c>
      <c r="F263" s="754">
        <v>-154.2</v>
      </c>
      <c r="G263" s="755">
        <f t="shared" si="46"/>
        <v>755.55</v>
      </c>
      <c r="H263" s="756">
        <f t="shared" si="45"/>
        <v>757.13</v>
      </c>
    </row>
    <row r="264" hidden="1" outlineLevel="1">
      <c r="A264" s="167"/>
      <c r="B264" s="751" t="s">
        <v>19</v>
      </c>
      <c r="C264" s="753" t="s">
        <v>406</v>
      </c>
      <c r="D264" s="757">
        <v>45149.0</v>
      </c>
      <c r="E264" s="757">
        <v>45149.0</v>
      </c>
      <c r="F264" s="754">
        <v>-108.9</v>
      </c>
      <c r="G264" s="755">
        <f t="shared" si="46"/>
        <v>646.65</v>
      </c>
      <c r="H264" s="756">
        <f t="shared" si="45"/>
        <v>648.23</v>
      </c>
    </row>
    <row r="265" hidden="1" outlineLevel="1">
      <c r="A265" s="167"/>
      <c r="B265" s="751" t="s">
        <v>18</v>
      </c>
      <c r="C265" s="753" t="s">
        <v>406</v>
      </c>
      <c r="D265" s="757">
        <v>45149.0</v>
      </c>
      <c r="E265" s="757">
        <v>45149.0</v>
      </c>
      <c r="F265" s="754">
        <v>-80.75</v>
      </c>
      <c r="G265" s="755">
        <f t="shared" si="46"/>
        <v>565.9</v>
      </c>
      <c r="H265" s="756">
        <f t="shared" si="45"/>
        <v>567.48</v>
      </c>
    </row>
    <row r="266" hidden="1" outlineLevel="1">
      <c r="A266" s="167"/>
      <c r="B266" s="758" t="s">
        <v>23</v>
      </c>
      <c r="C266" s="801" t="s">
        <v>420</v>
      </c>
      <c r="D266" s="757">
        <v>45150.0</v>
      </c>
      <c r="E266" s="757">
        <v>45150.0</v>
      </c>
      <c r="F266" s="754">
        <v>-66.22</v>
      </c>
      <c r="G266" s="755">
        <f t="shared" si="46"/>
        <v>499.68</v>
      </c>
      <c r="H266" s="756">
        <f t="shared" si="45"/>
        <v>501.26</v>
      </c>
    </row>
    <row r="267" hidden="1" outlineLevel="1">
      <c r="A267" s="167"/>
      <c r="B267" s="751" t="s">
        <v>33</v>
      </c>
      <c r="C267" s="801" t="s">
        <v>420</v>
      </c>
      <c r="D267" s="757">
        <v>45152.0</v>
      </c>
      <c r="E267" s="757">
        <v>45152.0</v>
      </c>
      <c r="F267" s="754">
        <v>-298.96</v>
      </c>
      <c r="G267" s="755">
        <f t="shared" si="46"/>
        <v>200.72</v>
      </c>
      <c r="H267" s="756">
        <f t="shared" si="45"/>
        <v>202.3</v>
      </c>
    </row>
    <row r="268" hidden="1" outlineLevel="1">
      <c r="A268" s="167"/>
      <c r="B268" s="751" t="s">
        <v>15</v>
      </c>
      <c r="C268" s="801" t="s">
        <v>420</v>
      </c>
      <c r="D268" s="798">
        <v>45152.0</v>
      </c>
      <c r="E268" s="798">
        <v>45152.0</v>
      </c>
      <c r="F268" s="754">
        <v>-91.0</v>
      </c>
      <c r="G268" s="755">
        <f t="shared" si="46"/>
        <v>109.72</v>
      </c>
      <c r="H268" s="756">
        <f t="shared" si="45"/>
        <v>111.3</v>
      </c>
    </row>
    <row r="269" hidden="1" outlineLevel="1">
      <c r="A269" s="167"/>
      <c r="B269" s="751" t="s">
        <v>42</v>
      </c>
      <c r="C269" s="801" t="s">
        <v>420</v>
      </c>
      <c r="D269" s="757">
        <v>45152.0</v>
      </c>
      <c r="E269" s="757">
        <v>45152.0</v>
      </c>
      <c r="F269" s="754">
        <v>-86.95</v>
      </c>
      <c r="G269" s="755">
        <f t="shared" si="46"/>
        <v>22.77</v>
      </c>
      <c r="H269" s="756">
        <f t="shared" si="45"/>
        <v>24.35</v>
      </c>
    </row>
    <row r="270" hidden="1" outlineLevel="1">
      <c r="A270" s="167"/>
      <c r="B270" s="751" t="s">
        <v>13</v>
      </c>
      <c r="C270" s="753"/>
      <c r="D270" s="757">
        <v>45155.0</v>
      </c>
      <c r="E270" s="757">
        <v>45155.0</v>
      </c>
      <c r="F270" s="754">
        <v>-10.0</v>
      </c>
      <c r="G270" s="755">
        <f t="shared" si="46"/>
        <v>12.77</v>
      </c>
      <c r="H270" s="756">
        <f t="shared" si="45"/>
        <v>14.35</v>
      </c>
    </row>
    <row r="271" hidden="1" outlineLevel="1">
      <c r="A271" s="167"/>
      <c r="B271" s="751" t="s">
        <v>148</v>
      </c>
      <c r="C271" s="802" t="s">
        <v>421</v>
      </c>
      <c r="D271" s="757">
        <v>45164.0</v>
      </c>
      <c r="E271" s="757">
        <v>45164.0</v>
      </c>
      <c r="F271" s="754">
        <v>0.0</v>
      </c>
      <c r="G271" s="755">
        <f t="shared" si="46"/>
        <v>12.77</v>
      </c>
      <c r="H271" s="756">
        <f t="shared" si="45"/>
        <v>14.35</v>
      </c>
    </row>
    <row r="272" hidden="1" outlineLevel="1">
      <c r="A272" s="167"/>
      <c r="B272" s="760" t="s">
        <v>52</v>
      </c>
      <c r="C272" s="803" t="s">
        <v>422</v>
      </c>
      <c r="D272" s="762">
        <v>45165.0</v>
      </c>
      <c r="E272" s="762">
        <v>45165.0</v>
      </c>
      <c r="F272" s="763">
        <v>0.0</v>
      </c>
      <c r="G272" s="764">
        <f t="shared" si="46"/>
        <v>12.77</v>
      </c>
      <c r="H272" s="756">
        <f t="shared" si="45"/>
        <v>14.35</v>
      </c>
    </row>
    <row r="273" ht="30.75" customHeight="1" collapsed="1">
      <c r="A273" s="25"/>
      <c r="B273" s="745" t="s">
        <v>423</v>
      </c>
      <c r="C273" s="765" t="s">
        <v>359</v>
      </c>
      <c r="D273" s="766"/>
      <c r="E273" s="766"/>
      <c r="F273" s="766"/>
      <c r="G273" s="765"/>
      <c r="H273" s="767">
        <f t="shared" si="45"/>
        <v>14.35</v>
      </c>
    </row>
    <row r="274" hidden="1" outlineLevel="1">
      <c r="A274" s="167"/>
      <c r="B274" s="745" t="s">
        <v>57</v>
      </c>
      <c r="C274" s="746" t="s">
        <v>424</v>
      </c>
      <c r="D274" s="747">
        <v>45163.0</v>
      </c>
      <c r="E274" s="747">
        <v>45163.0</v>
      </c>
      <c r="F274" s="748">
        <v>1166.81</v>
      </c>
      <c r="G274" s="749">
        <f>F274</f>
        <v>1166.81</v>
      </c>
      <c r="H274" s="750">
        <f>H273+G274</f>
        <v>1181.16</v>
      </c>
    </row>
    <row r="275" hidden="1" outlineLevel="1">
      <c r="A275" s="167"/>
      <c r="B275" s="751" t="s">
        <v>110</v>
      </c>
      <c r="C275" s="753"/>
      <c r="D275" s="753"/>
      <c r="E275" s="753"/>
      <c r="F275" s="787">
        <f>-'2023 Expences - 08252023'!L3</f>
        <v>-50</v>
      </c>
      <c r="G275" s="755">
        <f t="shared" ref="G275:G286" si="47">G274+F275</f>
        <v>1116.81</v>
      </c>
      <c r="H275" s="756">
        <f t="shared" ref="H275:H286" si="48">H274+F275</f>
        <v>1131.16</v>
      </c>
    </row>
    <row r="276" hidden="1" outlineLevel="1">
      <c r="A276" s="167"/>
      <c r="B276" s="751" t="s">
        <v>144</v>
      </c>
      <c r="C276" s="753"/>
      <c r="D276" s="753"/>
      <c r="E276" s="753"/>
      <c r="F276" s="787">
        <f>-'2023 Expences - 08252023'!L4</f>
        <v>-20.69</v>
      </c>
      <c r="G276" s="755">
        <f t="shared" si="47"/>
        <v>1096.12</v>
      </c>
      <c r="H276" s="756">
        <f t="shared" si="48"/>
        <v>1110.47</v>
      </c>
    </row>
    <row r="277" hidden="1" outlineLevel="1">
      <c r="A277" s="167"/>
      <c r="B277" s="751" t="s">
        <v>145</v>
      </c>
      <c r="C277" s="753"/>
      <c r="D277" s="753"/>
      <c r="E277" s="753"/>
      <c r="F277" s="787">
        <f>-'2023 Expences - 08252023'!L5</f>
        <v>0</v>
      </c>
      <c r="G277" s="755">
        <f t="shared" si="47"/>
        <v>1096.12</v>
      </c>
      <c r="H277" s="756">
        <f t="shared" si="48"/>
        <v>1110.47</v>
      </c>
    </row>
    <row r="278" hidden="1" outlineLevel="1">
      <c r="A278" s="167"/>
      <c r="B278" s="751" t="s">
        <v>146</v>
      </c>
      <c r="C278" s="753"/>
      <c r="D278" s="753"/>
      <c r="E278" s="753"/>
      <c r="F278" s="787">
        <f>-'2023 Expences - 08252023'!L6</f>
        <v>-14.71</v>
      </c>
      <c r="G278" s="755">
        <f t="shared" si="47"/>
        <v>1081.41</v>
      </c>
      <c r="H278" s="756">
        <f t="shared" si="48"/>
        <v>1095.76</v>
      </c>
    </row>
    <row r="279" hidden="1" outlineLevel="1">
      <c r="A279" s="167"/>
      <c r="B279" s="751" t="s">
        <v>132</v>
      </c>
      <c r="C279" s="753"/>
      <c r="D279" s="753"/>
      <c r="E279" s="753"/>
      <c r="F279" s="787">
        <f>-'2023 Expences - 08252023'!L7</f>
        <v>-65</v>
      </c>
      <c r="G279" s="755">
        <f t="shared" si="47"/>
        <v>1016.41</v>
      </c>
      <c r="H279" s="756">
        <f t="shared" si="48"/>
        <v>1030.76</v>
      </c>
    </row>
    <row r="280" hidden="1" outlineLevel="1">
      <c r="A280" s="167"/>
      <c r="B280" s="751" t="s">
        <v>147</v>
      </c>
      <c r="C280" s="753"/>
      <c r="D280" s="753"/>
      <c r="E280" s="753"/>
      <c r="F280" s="787">
        <f>-'2023 Expences - 08252023'!L8</f>
        <v>0</v>
      </c>
      <c r="G280" s="755">
        <f t="shared" si="47"/>
        <v>1016.41</v>
      </c>
      <c r="H280" s="756">
        <f t="shared" si="48"/>
        <v>1030.76</v>
      </c>
    </row>
    <row r="281" hidden="1" outlineLevel="1">
      <c r="A281" s="167"/>
      <c r="B281" s="751" t="s">
        <v>21</v>
      </c>
      <c r="C281" s="753"/>
      <c r="D281" s="753"/>
      <c r="E281" s="753"/>
      <c r="F281" s="787">
        <f>-'2023 Expences - 08252023'!L9</f>
        <v>0</v>
      </c>
      <c r="G281" s="755">
        <f t="shared" si="47"/>
        <v>1016.41</v>
      </c>
      <c r="H281" s="756">
        <f t="shared" si="48"/>
        <v>1030.76</v>
      </c>
    </row>
    <row r="282" hidden="1" outlineLevel="1">
      <c r="A282" s="167"/>
      <c r="B282" s="751" t="s">
        <v>61</v>
      </c>
      <c r="C282" s="753"/>
      <c r="D282" s="753"/>
      <c r="E282" s="753"/>
      <c r="F282" s="787">
        <f>-'2023 Expences - 08252023'!L10</f>
        <v>0</v>
      </c>
      <c r="G282" s="755">
        <f t="shared" si="47"/>
        <v>1016.41</v>
      </c>
      <c r="H282" s="756">
        <f t="shared" si="48"/>
        <v>1030.76</v>
      </c>
    </row>
    <row r="283" hidden="1" outlineLevel="1">
      <c r="A283" s="167"/>
      <c r="B283" s="751" t="s">
        <v>30</v>
      </c>
      <c r="C283" s="796" t="s">
        <v>406</v>
      </c>
      <c r="D283" s="757">
        <v>45163.0</v>
      </c>
      <c r="E283" s="757">
        <v>45163.0</v>
      </c>
      <c r="F283" s="754">
        <f> -(895+37.36)</f>
        <v>-932.36</v>
      </c>
      <c r="G283" s="755">
        <f t="shared" si="47"/>
        <v>84.05</v>
      </c>
      <c r="H283" s="756">
        <f t="shared" si="48"/>
        <v>98.4</v>
      </c>
    </row>
    <row r="284" hidden="1" outlineLevel="1">
      <c r="A284" s="167"/>
      <c r="B284" s="751" t="s">
        <v>148</v>
      </c>
      <c r="C284" s="802" t="s">
        <v>406</v>
      </c>
      <c r="D284" s="757">
        <v>45173.0</v>
      </c>
      <c r="E284" s="757">
        <v>45173.0</v>
      </c>
      <c r="F284" s="754">
        <v>-10.49</v>
      </c>
      <c r="G284" s="755">
        <f t="shared" si="47"/>
        <v>73.56</v>
      </c>
      <c r="H284" s="756">
        <f t="shared" si="48"/>
        <v>87.91</v>
      </c>
    </row>
    <row r="285" hidden="1" outlineLevel="1">
      <c r="A285" s="167"/>
      <c r="B285" s="751" t="s">
        <v>42</v>
      </c>
      <c r="C285" s="796" t="s">
        <v>406</v>
      </c>
      <c r="D285" s="757">
        <v>45166.0</v>
      </c>
      <c r="E285" s="757">
        <v>45166.0</v>
      </c>
      <c r="F285" s="754">
        <v>-88.65</v>
      </c>
      <c r="G285" s="755">
        <f t="shared" si="47"/>
        <v>-15.09</v>
      </c>
      <c r="H285" s="756">
        <f t="shared" si="48"/>
        <v>-0.74</v>
      </c>
    </row>
    <row r="286" hidden="1" outlineLevel="1">
      <c r="A286" s="167"/>
      <c r="B286" s="760" t="s">
        <v>52</v>
      </c>
      <c r="C286" s="800" t="s">
        <v>422</v>
      </c>
      <c r="D286" s="762">
        <v>45166.0</v>
      </c>
      <c r="E286" s="762">
        <v>45166.0</v>
      </c>
      <c r="F286" s="763">
        <v>0.0</v>
      </c>
      <c r="G286" s="764">
        <f t="shared" si="47"/>
        <v>-15.09</v>
      </c>
      <c r="H286" s="756">
        <f t="shared" si="48"/>
        <v>-0.74</v>
      </c>
    </row>
    <row r="287" ht="30.75" customHeight="1" collapsed="1">
      <c r="A287" s="25"/>
      <c r="B287" s="745" t="s">
        <v>425</v>
      </c>
      <c r="C287" s="765" t="s">
        <v>359</v>
      </c>
      <c r="D287" s="766"/>
      <c r="E287" s="766"/>
      <c r="F287" s="766"/>
      <c r="G287" s="765"/>
      <c r="H287" s="767" t="s">
        <v>426</v>
      </c>
    </row>
    <row r="288" hidden="1" outlineLevel="1">
      <c r="A288" s="167"/>
      <c r="B288" s="745" t="s">
        <v>57</v>
      </c>
      <c r="C288" s="746"/>
      <c r="D288" s="747">
        <v>45177.0</v>
      </c>
      <c r="E288" s="747">
        <v>45177.0</v>
      </c>
      <c r="F288" s="748">
        <v>1263.71</v>
      </c>
      <c r="G288" s="749">
        <f>F288</f>
        <v>1263.71</v>
      </c>
      <c r="H288" s="750">
        <f t="shared" ref="H288:H306" si="49">H287+F288</f>
        <v>1264.68</v>
      </c>
    </row>
    <row r="289" hidden="1" outlineLevel="1">
      <c r="A289" s="167"/>
      <c r="B289" s="751" t="s">
        <v>110</v>
      </c>
      <c r="C289" s="752"/>
      <c r="D289" s="753"/>
      <c r="E289" s="753"/>
      <c r="F289" s="787">
        <f>-'2023 Expences - 09082023'!L3</f>
        <v>-162.19</v>
      </c>
      <c r="G289" s="755">
        <f t="shared" ref="G289:G305" si="50">G288+F289</f>
        <v>1101.52</v>
      </c>
      <c r="H289" s="756">
        <f t="shared" si="49"/>
        <v>1102.49</v>
      </c>
    </row>
    <row r="290" hidden="1" outlineLevel="1">
      <c r="A290" s="167"/>
      <c r="B290" s="751" t="s">
        <v>144</v>
      </c>
      <c r="C290" s="752"/>
      <c r="D290" s="753"/>
      <c r="E290" s="753"/>
      <c r="F290" s="787">
        <f>-'2023 Expences - 09082023'!L4</f>
        <v>-80.73</v>
      </c>
      <c r="G290" s="755">
        <f t="shared" si="50"/>
        <v>1020.79</v>
      </c>
      <c r="H290" s="756">
        <f t="shared" si="49"/>
        <v>1021.76</v>
      </c>
    </row>
    <row r="291" hidden="1" outlineLevel="1">
      <c r="A291" s="167"/>
      <c r="B291" s="751" t="s">
        <v>145</v>
      </c>
      <c r="C291" s="752"/>
      <c r="D291" s="753"/>
      <c r="E291" s="753"/>
      <c r="F291" s="787">
        <f>-'2023 Expences - 09082023'!L5</f>
        <v>0</v>
      </c>
      <c r="G291" s="755">
        <f t="shared" si="50"/>
        <v>1020.79</v>
      </c>
      <c r="H291" s="756">
        <f t="shared" si="49"/>
        <v>1021.76</v>
      </c>
    </row>
    <row r="292" hidden="1" outlineLevel="1">
      <c r="A292" s="167"/>
      <c r="B292" s="751" t="s">
        <v>146</v>
      </c>
      <c r="C292" s="752"/>
      <c r="D292" s="753"/>
      <c r="E292" s="753"/>
      <c r="F292" s="787">
        <f>-'2023 Expences - 09082023'!L6</f>
        <v>-57.54</v>
      </c>
      <c r="G292" s="755">
        <f t="shared" si="50"/>
        <v>963.25</v>
      </c>
      <c r="H292" s="756">
        <f t="shared" si="49"/>
        <v>964.22</v>
      </c>
    </row>
    <row r="293" hidden="1" outlineLevel="1">
      <c r="A293" s="167"/>
      <c r="B293" s="751" t="s">
        <v>132</v>
      </c>
      <c r="C293" s="752"/>
      <c r="D293" s="753"/>
      <c r="E293" s="753"/>
      <c r="F293" s="787">
        <f>-'2023 Expences - 09082023'!L7</f>
        <v>0</v>
      </c>
      <c r="G293" s="755">
        <f t="shared" si="50"/>
        <v>963.25</v>
      </c>
      <c r="H293" s="756">
        <f t="shared" si="49"/>
        <v>964.22</v>
      </c>
    </row>
    <row r="294" hidden="1" outlineLevel="1">
      <c r="A294" s="167"/>
      <c r="B294" s="751" t="s">
        <v>147</v>
      </c>
      <c r="C294" s="752"/>
      <c r="D294" s="753"/>
      <c r="E294" s="753"/>
      <c r="F294" s="787">
        <f>-'2023 Expences - 09082023'!L8</f>
        <v>-12</v>
      </c>
      <c r="G294" s="755">
        <f t="shared" si="50"/>
        <v>951.25</v>
      </c>
      <c r="H294" s="756">
        <f t="shared" si="49"/>
        <v>952.22</v>
      </c>
    </row>
    <row r="295" hidden="1" outlineLevel="1">
      <c r="A295" s="167"/>
      <c r="B295" s="751" t="s">
        <v>21</v>
      </c>
      <c r="C295" s="752"/>
      <c r="D295" s="753"/>
      <c r="E295" s="753"/>
      <c r="F295" s="787">
        <f>-'2023 Expences - 09082023'!L9</f>
        <v>0</v>
      </c>
      <c r="G295" s="755">
        <f t="shared" si="50"/>
        <v>951.25</v>
      </c>
      <c r="H295" s="756">
        <f t="shared" si="49"/>
        <v>952.22</v>
      </c>
    </row>
    <row r="296" hidden="1" outlineLevel="1">
      <c r="A296" s="167"/>
      <c r="B296" s="751" t="s">
        <v>61</v>
      </c>
      <c r="C296" s="752"/>
      <c r="D296" s="753"/>
      <c r="E296" s="753"/>
      <c r="F296" s="787">
        <f>-'2023 Expences - 09082023'!L10</f>
        <v>-8.95</v>
      </c>
      <c r="G296" s="755">
        <f t="shared" si="50"/>
        <v>942.3</v>
      </c>
      <c r="H296" s="756">
        <f t="shared" si="49"/>
        <v>943.27</v>
      </c>
    </row>
    <row r="297" hidden="1" outlineLevel="1">
      <c r="A297" s="167"/>
      <c r="B297" s="751" t="s">
        <v>18</v>
      </c>
      <c r="C297" s="797" t="s">
        <v>406</v>
      </c>
      <c r="D297" s="757">
        <v>45177.0</v>
      </c>
      <c r="E297" s="757">
        <v>45177.0</v>
      </c>
      <c r="F297" s="754">
        <v>-80.75</v>
      </c>
      <c r="G297" s="755">
        <f t="shared" si="50"/>
        <v>861.55</v>
      </c>
      <c r="H297" s="756">
        <f t="shared" si="49"/>
        <v>862.52</v>
      </c>
    </row>
    <row r="298" hidden="1" outlineLevel="1">
      <c r="A298" s="167"/>
      <c r="B298" s="751" t="s">
        <v>19</v>
      </c>
      <c r="C298" s="797" t="s">
        <v>406</v>
      </c>
      <c r="D298" s="757">
        <v>45177.0</v>
      </c>
      <c r="E298" s="757">
        <v>45177.0</v>
      </c>
      <c r="F298" s="754">
        <v>-153.72</v>
      </c>
      <c r="G298" s="755">
        <f t="shared" si="50"/>
        <v>707.83</v>
      </c>
      <c r="H298" s="756">
        <f t="shared" si="49"/>
        <v>708.8</v>
      </c>
    </row>
    <row r="299" hidden="1" outlineLevel="1">
      <c r="A299" s="167"/>
      <c r="B299" s="751" t="s">
        <v>25</v>
      </c>
      <c r="C299" s="797" t="s">
        <v>406</v>
      </c>
      <c r="D299" s="757">
        <v>45177.0</v>
      </c>
      <c r="E299" s="757">
        <v>45177.0</v>
      </c>
      <c r="F299" s="754">
        <v>-13.65</v>
      </c>
      <c r="G299" s="755">
        <f t="shared" si="50"/>
        <v>694.18</v>
      </c>
      <c r="H299" s="756">
        <f t="shared" si="49"/>
        <v>695.15</v>
      </c>
    </row>
    <row r="300" hidden="1" outlineLevel="1">
      <c r="A300" s="167"/>
      <c r="B300" s="751" t="s">
        <v>23</v>
      </c>
      <c r="C300" s="753" t="s">
        <v>406</v>
      </c>
      <c r="D300" s="757">
        <v>45177.0</v>
      </c>
      <c r="E300" s="757">
        <v>45177.0</v>
      </c>
      <c r="F300" s="754">
        <v>-66.22</v>
      </c>
      <c r="G300" s="755">
        <f t="shared" si="50"/>
        <v>627.96</v>
      </c>
      <c r="H300" s="756">
        <f t="shared" si="49"/>
        <v>628.93</v>
      </c>
    </row>
    <row r="301" hidden="1" outlineLevel="1">
      <c r="A301" s="167"/>
      <c r="B301" s="751" t="s">
        <v>14</v>
      </c>
      <c r="C301" s="801" t="s">
        <v>406</v>
      </c>
      <c r="D301" s="757">
        <v>45190.0</v>
      </c>
      <c r="E301" s="757">
        <v>45190.0</v>
      </c>
      <c r="F301" s="754">
        <v>-154.2</v>
      </c>
      <c r="G301" s="755">
        <f t="shared" si="50"/>
        <v>473.76</v>
      </c>
      <c r="H301" s="756">
        <f t="shared" si="49"/>
        <v>474.73</v>
      </c>
    </row>
    <row r="302" hidden="1" outlineLevel="1">
      <c r="A302" s="167"/>
      <c r="B302" s="751" t="s">
        <v>42</v>
      </c>
      <c r="C302" s="769" t="s">
        <v>406</v>
      </c>
      <c r="D302" s="757">
        <v>45180.0</v>
      </c>
      <c r="E302" s="757">
        <v>45180.0</v>
      </c>
      <c r="F302" s="754">
        <v>-86.95</v>
      </c>
      <c r="G302" s="755">
        <f t="shared" si="50"/>
        <v>386.81</v>
      </c>
      <c r="H302" s="756">
        <f t="shared" si="49"/>
        <v>387.78</v>
      </c>
    </row>
    <row r="303" hidden="1" outlineLevel="1">
      <c r="A303" s="167"/>
      <c r="B303" s="751" t="s">
        <v>33</v>
      </c>
      <c r="C303" s="769" t="s">
        <v>406</v>
      </c>
      <c r="D303" s="757">
        <v>45187.0</v>
      </c>
      <c r="E303" s="757">
        <v>45187.0</v>
      </c>
      <c r="F303" s="754">
        <v>-298.96</v>
      </c>
      <c r="G303" s="755">
        <f t="shared" si="50"/>
        <v>87.85</v>
      </c>
      <c r="H303" s="756">
        <f t="shared" si="49"/>
        <v>88.82</v>
      </c>
    </row>
    <row r="304" hidden="1" outlineLevel="1">
      <c r="A304" s="167"/>
      <c r="B304" s="751" t="s">
        <v>52</v>
      </c>
      <c r="C304" s="799" t="s">
        <v>427</v>
      </c>
      <c r="D304" s="757">
        <v>45180.0</v>
      </c>
      <c r="E304" s="757">
        <v>45180.0</v>
      </c>
      <c r="F304" s="754">
        <v>-25.0</v>
      </c>
      <c r="G304" s="755">
        <f t="shared" si="50"/>
        <v>62.85</v>
      </c>
      <c r="H304" s="756">
        <f t="shared" si="49"/>
        <v>63.82</v>
      </c>
    </row>
    <row r="305" hidden="1" outlineLevel="1">
      <c r="A305" s="167"/>
      <c r="B305" s="760" t="s">
        <v>13</v>
      </c>
      <c r="C305" s="804"/>
      <c r="D305" s="762">
        <v>45186.0</v>
      </c>
      <c r="E305" s="762">
        <v>45186.0</v>
      </c>
      <c r="F305" s="763">
        <v>-10.0</v>
      </c>
      <c r="G305" s="764">
        <f t="shared" si="50"/>
        <v>52.85</v>
      </c>
      <c r="H305" s="756">
        <f t="shared" si="49"/>
        <v>53.82</v>
      </c>
    </row>
    <row r="306" ht="30.75" customHeight="1" collapsed="1">
      <c r="A306" s="25"/>
      <c r="B306" s="745" t="s">
        <v>428</v>
      </c>
      <c r="C306" s="765" t="s">
        <v>359</v>
      </c>
      <c r="D306" s="766"/>
      <c r="E306" s="766"/>
      <c r="F306" s="766"/>
      <c r="G306" s="765"/>
      <c r="H306" s="767">
        <f t="shared" si="49"/>
        <v>53.82</v>
      </c>
    </row>
    <row r="307" hidden="1" outlineLevel="1">
      <c r="A307" s="167"/>
      <c r="B307" s="745" t="s">
        <v>57</v>
      </c>
      <c r="C307" s="746"/>
      <c r="D307" s="747">
        <v>45191.0</v>
      </c>
      <c r="E307" s="747">
        <v>45191.0</v>
      </c>
      <c r="F307" s="748">
        <f>351.46+1151.65</f>
        <v>1503.11</v>
      </c>
      <c r="G307" s="749">
        <f>F307</f>
        <v>1503.11</v>
      </c>
      <c r="H307" s="750">
        <f>F307+H306</f>
        <v>1556.93</v>
      </c>
    </row>
    <row r="308" hidden="1" outlineLevel="1">
      <c r="A308" s="167"/>
      <c r="B308" s="751" t="s">
        <v>110</v>
      </c>
      <c r="C308" s="753"/>
      <c r="D308" s="753"/>
      <c r="E308" s="753"/>
      <c r="F308" s="787">
        <f>-'2023 Expences - 09222023'!L3</f>
        <v>-225.38</v>
      </c>
      <c r="G308" s="755">
        <f t="shared" ref="G308:G320" si="51">G307+F308</f>
        <v>1277.73</v>
      </c>
      <c r="H308" s="756">
        <f t="shared" ref="H308:H320" si="52">H307+F308</f>
        <v>1331.55</v>
      </c>
    </row>
    <row r="309" hidden="1" outlineLevel="1">
      <c r="A309" s="167"/>
      <c r="B309" s="751" t="s">
        <v>144</v>
      </c>
      <c r="C309" s="753"/>
      <c r="D309" s="753"/>
      <c r="E309" s="753"/>
      <c r="F309" s="787">
        <f>-'2023 Expences - 09222023'!L4</f>
        <v>-70.33</v>
      </c>
      <c r="G309" s="755">
        <f t="shared" si="51"/>
        <v>1207.4</v>
      </c>
      <c r="H309" s="756">
        <f t="shared" si="52"/>
        <v>1261.22</v>
      </c>
    </row>
    <row r="310" hidden="1" outlineLevel="1">
      <c r="A310" s="167"/>
      <c r="B310" s="751" t="s">
        <v>145</v>
      </c>
      <c r="C310" s="753"/>
      <c r="D310" s="753"/>
      <c r="E310" s="753"/>
      <c r="F310" s="787">
        <f>-'2023 Expences - 09222023'!L5</f>
        <v>-40.4</v>
      </c>
      <c r="G310" s="755">
        <f t="shared" si="51"/>
        <v>1167</v>
      </c>
      <c r="H310" s="756">
        <f t="shared" si="52"/>
        <v>1220.82</v>
      </c>
    </row>
    <row r="311" hidden="1" outlineLevel="1">
      <c r="A311" s="167"/>
      <c r="B311" s="751" t="s">
        <v>146</v>
      </c>
      <c r="C311" s="753"/>
      <c r="D311" s="753"/>
      <c r="E311" s="753"/>
      <c r="F311" s="787">
        <f>-'2023 Expences - 09222023'!L6</f>
        <v>-29.56</v>
      </c>
      <c r="G311" s="755">
        <f t="shared" si="51"/>
        <v>1137.44</v>
      </c>
      <c r="H311" s="756">
        <f t="shared" si="52"/>
        <v>1191.26</v>
      </c>
    </row>
    <row r="312" hidden="1" outlineLevel="1">
      <c r="A312" s="167"/>
      <c r="B312" s="751" t="s">
        <v>132</v>
      </c>
      <c r="C312" s="753"/>
      <c r="D312" s="753"/>
      <c r="E312" s="753"/>
      <c r="F312" s="787">
        <f>-'2023 Expences - 09222023'!L7</f>
        <v>-144</v>
      </c>
      <c r="G312" s="755">
        <f t="shared" si="51"/>
        <v>993.44</v>
      </c>
      <c r="H312" s="756">
        <f t="shared" si="52"/>
        <v>1047.26</v>
      </c>
    </row>
    <row r="313" hidden="1" outlineLevel="1">
      <c r="A313" s="167"/>
      <c r="B313" s="751" t="s">
        <v>147</v>
      </c>
      <c r="C313" s="753"/>
      <c r="D313" s="753"/>
      <c r="E313" s="753"/>
      <c r="F313" s="787">
        <f>-'2023 Expences - 09222023'!L8</f>
        <v>-107.47</v>
      </c>
      <c r="G313" s="755">
        <f t="shared" si="51"/>
        <v>885.97</v>
      </c>
      <c r="H313" s="756">
        <f t="shared" si="52"/>
        <v>939.79</v>
      </c>
    </row>
    <row r="314" hidden="1" outlineLevel="1">
      <c r="A314" s="167"/>
      <c r="B314" s="751" t="s">
        <v>21</v>
      </c>
      <c r="C314" s="753"/>
      <c r="D314" s="753"/>
      <c r="E314" s="753"/>
      <c r="F314" s="787">
        <f>-'2023 Expences - 09222023'!L9</f>
        <v>0</v>
      </c>
      <c r="G314" s="755">
        <f t="shared" si="51"/>
        <v>885.97</v>
      </c>
      <c r="H314" s="756">
        <f t="shared" si="52"/>
        <v>939.79</v>
      </c>
    </row>
    <row r="315" hidden="1" outlineLevel="1">
      <c r="A315" s="167"/>
      <c r="B315" s="751" t="s">
        <v>61</v>
      </c>
      <c r="C315" s="753"/>
      <c r="D315" s="753"/>
      <c r="E315" s="753"/>
      <c r="F315" s="787">
        <f>-'2023 Expences - 09222023'!L10</f>
        <v>0.02</v>
      </c>
      <c r="G315" s="755">
        <f t="shared" si="51"/>
        <v>885.99</v>
      </c>
      <c r="H315" s="756">
        <f t="shared" si="52"/>
        <v>939.81</v>
      </c>
    </row>
    <row r="316" hidden="1" outlineLevel="1">
      <c r="A316" s="167"/>
      <c r="B316" s="751" t="s">
        <v>18</v>
      </c>
      <c r="C316" s="753" t="s">
        <v>406</v>
      </c>
      <c r="D316" s="757">
        <v>45191.0</v>
      </c>
      <c r="E316" s="757">
        <v>45191.0</v>
      </c>
      <c r="F316" s="754">
        <v>-80.75</v>
      </c>
      <c r="G316" s="755">
        <f t="shared" si="51"/>
        <v>805.24</v>
      </c>
      <c r="H316" s="756">
        <f t="shared" si="52"/>
        <v>859.06</v>
      </c>
    </row>
    <row r="317" hidden="1" outlineLevel="1">
      <c r="A317" s="167"/>
      <c r="B317" s="751" t="s">
        <v>15</v>
      </c>
      <c r="C317" s="793" t="s">
        <v>406</v>
      </c>
      <c r="D317" s="805">
        <v>45193.0</v>
      </c>
      <c r="E317" s="805">
        <v>45193.0</v>
      </c>
      <c r="F317" s="795">
        <v>-91.0</v>
      </c>
      <c r="G317" s="755">
        <f t="shared" si="51"/>
        <v>714.24</v>
      </c>
      <c r="H317" s="756">
        <f t="shared" si="52"/>
        <v>768.06</v>
      </c>
    </row>
    <row r="318" hidden="1" outlineLevel="1">
      <c r="A318" s="167"/>
      <c r="B318" s="751" t="s">
        <v>52</v>
      </c>
      <c r="C318" s="793" t="s">
        <v>406</v>
      </c>
      <c r="D318" s="757">
        <v>45193.0</v>
      </c>
      <c r="E318" s="757">
        <v>45193.0</v>
      </c>
      <c r="F318" s="754">
        <v>-50.0</v>
      </c>
      <c r="G318" s="755">
        <f t="shared" si="51"/>
        <v>664.24</v>
      </c>
      <c r="H318" s="756">
        <f t="shared" si="52"/>
        <v>718.06</v>
      </c>
    </row>
    <row r="319" hidden="1" outlineLevel="1">
      <c r="A319" s="167"/>
      <c r="B319" s="751" t="s">
        <v>42</v>
      </c>
      <c r="C319" s="793" t="s">
        <v>406</v>
      </c>
      <c r="D319" s="757">
        <v>45193.0</v>
      </c>
      <c r="E319" s="757">
        <v>45193.0</v>
      </c>
      <c r="F319" s="754">
        <v>-86.95</v>
      </c>
      <c r="G319" s="755">
        <f t="shared" si="51"/>
        <v>577.29</v>
      </c>
      <c r="H319" s="756">
        <f t="shared" si="52"/>
        <v>631.11</v>
      </c>
    </row>
    <row r="320" hidden="1" outlineLevel="1">
      <c r="A320" s="167"/>
      <c r="B320" s="760" t="s">
        <v>148</v>
      </c>
      <c r="C320" s="806" t="s">
        <v>406</v>
      </c>
      <c r="D320" s="762">
        <v>45203.0</v>
      </c>
      <c r="E320" s="762">
        <v>45203.0</v>
      </c>
      <c r="F320" s="763">
        <v>-17.84</v>
      </c>
      <c r="G320" s="764">
        <f t="shared" si="51"/>
        <v>559.45</v>
      </c>
      <c r="H320" s="756">
        <f t="shared" si="52"/>
        <v>613.27</v>
      </c>
    </row>
    <row r="321" ht="33.0" customHeight="1" collapsed="1">
      <c r="A321" s="25"/>
      <c r="B321" s="745" t="s">
        <v>429</v>
      </c>
      <c r="C321" s="765" t="s">
        <v>359</v>
      </c>
      <c r="D321" s="766"/>
      <c r="E321" s="766"/>
      <c r="F321" s="766"/>
      <c r="G321" s="765"/>
      <c r="H321" s="767">
        <f>H320</f>
        <v>613.27</v>
      </c>
    </row>
    <row r="322" hidden="1" outlineLevel="1">
      <c r="A322" s="167"/>
      <c r="B322" s="745" t="s">
        <v>57</v>
      </c>
      <c r="C322" s="746"/>
      <c r="D322" s="747">
        <v>45205.0</v>
      </c>
      <c r="E322" s="747">
        <v>45205.0</v>
      </c>
      <c r="F322" s="748">
        <v>1274.64</v>
      </c>
      <c r="G322" s="749">
        <f>F322</f>
        <v>1274.64</v>
      </c>
      <c r="H322" s="750">
        <f t="shared" ref="H322:H338" si="53">H321+F322</f>
        <v>1887.91</v>
      </c>
    </row>
    <row r="323" hidden="1" outlineLevel="1">
      <c r="A323" s="167"/>
      <c r="B323" s="751" t="s">
        <v>110</v>
      </c>
      <c r="C323" s="753" t="s">
        <v>430</v>
      </c>
      <c r="D323" s="753"/>
      <c r="E323" s="753"/>
      <c r="F323" s="787">
        <f>-'2023 Expences - 10062023'!L3</f>
        <v>-158.04</v>
      </c>
      <c r="G323" s="755">
        <f t="shared" ref="G323:G337" si="54">G322+F323</f>
        <v>1116.6</v>
      </c>
      <c r="H323" s="756">
        <f t="shared" si="53"/>
        <v>1729.87</v>
      </c>
    </row>
    <row r="324" hidden="1" outlineLevel="1">
      <c r="A324" s="167"/>
      <c r="B324" s="751" t="s">
        <v>144</v>
      </c>
      <c r="C324" s="753"/>
      <c r="D324" s="753"/>
      <c r="E324" s="753"/>
      <c r="F324" s="787">
        <f>-'2023 Expences - 10062023'!L4</f>
        <v>-80.93</v>
      </c>
      <c r="G324" s="755">
        <f t="shared" si="54"/>
        <v>1035.67</v>
      </c>
      <c r="H324" s="756">
        <f t="shared" si="53"/>
        <v>1648.94</v>
      </c>
    </row>
    <row r="325" hidden="1" outlineLevel="1">
      <c r="A325" s="167"/>
      <c r="B325" s="751" t="s">
        <v>145</v>
      </c>
      <c r="C325" s="753"/>
      <c r="D325" s="753"/>
      <c r="E325" s="753"/>
      <c r="F325" s="787">
        <f>-'2023 Expences - 10062023'!L5</f>
        <v>0</v>
      </c>
      <c r="G325" s="755">
        <f t="shared" si="54"/>
        <v>1035.67</v>
      </c>
      <c r="H325" s="756">
        <f t="shared" si="53"/>
        <v>1648.94</v>
      </c>
    </row>
    <row r="326" hidden="1" outlineLevel="1">
      <c r="A326" s="167"/>
      <c r="B326" s="751" t="s">
        <v>146</v>
      </c>
      <c r="C326" s="753"/>
      <c r="D326" s="753"/>
      <c r="E326" s="753"/>
      <c r="F326" s="787">
        <f>-'2023 Expences - 10062023'!L6</f>
        <v>4.43</v>
      </c>
      <c r="G326" s="755">
        <f t="shared" si="54"/>
        <v>1040.1</v>
      </c>
      <c r="H326" s="756">
        <f t="shared" si="53"/>
        <v>1653.37</v>
      </c>
    </row>
    <row r="327" hidden="1" outlineLevel="1">
      <c r="A327" s="167"/>
      <c r="B327" s="751" t="s">
        <v>132</v>
      </c>
      <c r="C327" s="753"/>
      <c r="D327" s="753"/>
      <c r="E327" s="753"/>
      <c r="F327" s="787">
        <f>-'2023 Expences - 10062023'!L7</f>
        <v>0</v>
      </c>
      <c r="G327" s="755">
        <f t="shared" si="54"/>
        <v>1040.1</v>
      </c>
      <c r="H327" s="756">
        <f t="shared" si="53"/>
        <v>1653.37</v>
      </c>
    </row>
    <row r="328" hidden="1" outlineLevel="1">
      <c r="A328" s="167"/>
      <c r="B328" s="751" t="s">
        <v>147</v>
      </c>
      <c r="C328" s="753"/>
      <c r="D328" s="753"/>
      <c r="E328" s="753"/>
      <c r="F328" s="787">
        <f>-'2023 Expences - 10062023'!L8</f>
        <v>0</v>
      </c>
      <c r="G328" s="755">
        <f t="shared" si="54"/>
        <v>1040.1</v>
      </c>
      <c r="H328" s="756">
        <f t="shared" si="53"/>
        <v>1653.37</v>
      </c>
    </row>
    <row r="329" hidden="1" outlineLevel="1">
      <c r="A329" s="167"/>
      <c r="B329" s="751" t="s">
        <v>21</v>
      </c>
      <c r="C329" s="753"/>
      <c r="D329" s="753"/>
      <c r="E329" s="753"/>
      <c r="F329" s="787">
        <f>-'2023 Expences - 10062023'!L9</f>
        <v>0</v>
      </c>
      <c r="G329" s="755">
        <f t="shared" si="54"/>
        <v>1040.1</v>
      </c>
      <c r="H329" s="756">
        <f t="shared" si="53"/>
        <v>1653.37</v>
      </c>
    </row>
    <row r="330" hidden="1" outlineLevel="1">
      <c r="A330" s="167"/>
      <c r="B330" s="751" t="s">
        <v>61</v>
      </c>
      <c r="C330" s="753"/>
      <c r="D330" s="753"/>
      <c r="E330" s="753"/>
      <c r="F330" s="787">
        <f>-'2023 Expences - 10062023'!L10</f>
        <v>-8.95</v>
      </c>
      <c r="G330" s="755">
        <f t="shared" si="54"/>
        <v>1031.15</v>
      </c>
      <c r="H330" s="756">
        <f t="shared" si="53"/>
        <v>1644.42</v>
      </c>
    </row>
    <row r="331" hidden="1" outlineLevel="1">
      <c r="A331" s="167"/>
      <c r="B331" s="751" t="s">
        <v>30</v>
      </c>
      <c r="C331" s="796" t="s">
        <v>406</v>
      </c>
      <c r="D331" s="757">
        <v>45205.0</v>
      </c>
      <c r="E331" s="757">
        <v>45205.0</v>
      </c>
      <c r="F331" s="754">
        <f>-977.27+50-20</f>
        <v>-947.27</v>
      </c>
      <c r="G331" s="755">
        <f t="shared" si="54"/>
        <v>83.88</v>
      </c>
      <c r="H331" s="756">
        <f t="shared" si="53"/>
        <v>697.15</v>
      </c>
    </row>
    <row r="332" hidden="1" outlineLevel="1">
      <c r="A332" s="167"/>
      <c r="B332" s="751" t="s">
        <v>19</v>
      </c>
      <c r="C332" s="797" t="s">
        <v>406</v>
      </c>
      <c r="D332" s="757">
        <v>45205.0</v>
      </c>
      <c r="E332" s="757">
        <v>45205.0</v>
      </c>
      <c r="F332" s="754">
        <v>-142.07</v>
      </c>
      <c r="G332" s="755">
        <f t="shared" si="54"/>
        <v>-58.19</v>
      </c>
      <c r="H332" s="786">
        <f t="shared" si="53"/>
        <v>555.08</v>
      </c>
    </row>
    <row r="333" hidden="1" outlineLevel="1">
      <c r="A333" s="167"/>
      <c r="B333" s="751" t="s">
        <v>25</v>
      </c>
      <c r="C333" s="807" t="s">
        <v>406</v>
      </c>
      <c r="D333" s="757">
        <v>45207.0</v>
      </c>
      <c r="E333" s="757">
        <v>45207.0</v>
      </c>
      <c r="F333" s="754">
        <v>-13.65</v>
      </c>
      <c r="G333" s="755">
        <f t="shared" si="54"/>
        <v>-71.84</v>
      </c>
      <c r="H333" s="756">
        <f t="shared" si="53"/>
        <v>541.43</v>
      </c>
    </row>
    <row r="334" hidden="1" outlineLevel="1">
      <c r="A334" s="167"/>
      <c r="B334" s="751" t="s">
        <v>23</v>
      </c>
      <c r="C334" s="807" t="s">
        <v>406</v>
      </c>
      <c r="D334" s="757">
        <v>45207.0</v>
      </c>
      <c r="E334" s="757">
        <v>45207.0</v>
      </c>
      <c r="F334" s="754">
        <v>-66.22</v>
      </c>
      <c r="G334" s="755">
        <f t="shared" si="54"/>
        <v>-138.06</v>
      </c>
      <c r="H334" s="756">
        <f t="shared" si="53"/>
        <v>475.21</v>
      </c>
    </row>
    <row r="335" hidden="1" outlineLevel="1">
      <c r="A335" s="167"/>
      <c r="B335" s="751" t="s">
        <v>42</v>
      </c>
      <c r="C335" s="807" t="s">
        <v>406</v>
      </c>
      <c r="D335" s="757">
        <v>45208.0</v>
      </c>
      <c r="E335" s="757">
        <v>45208.0</v>
      </c>
      <c r="F335" s="754">
        <v>-86.95</v>
      </c>
      <c r="G335" s="755">
        <f t="shared" si="54"/>
        <v>-225.01</v>
      </c>
      <c r="H335" s="756">
        <f t="shared" si="53"/>
        <v>388.26</v>
      </c>
    </row>
    <row r="336" hidden="1" outlineLevel="1">
      <c r="A336" s="167"/>
      <c r="B336" s="751" t="s">
        <v>33</v>
      </c>
      <c r="C336" s="807" t="s">
        <v>406</v>
      </c>
      <c r="D336" s="757">
        <v>45208.0</v>
      </c>
      <c r="E336" s="757">
        <v>45208.0</v>
      </c>
      <c r="F336" s="754">
        <v>-298.96</v>
      </c>
      <c r="G336" s="755">
        <f t="shared" si="54"/>
        <v>-523.97</v>
      </c>
      <c r="H336" s="756">
        <f t="shared" si="53"/>
        <v>89.3</v>
      </c>
    </row>
    <row r="337" hidden="1" outlineLevel="1">
      <c r="A337" s="167"/>
      <c r="B337" s="760" t="s">
        <v>13</v>
      </c>
      <c r="C337" s="804" t="s">
        <v>406</v>
      </c>
      <c r="D337" s="762">
        <v>45216.0</v>
      </c>
      <c r="E337" s="762">
        <v>45216.0</v>
      </c>
      <c r="F337" s="763">
        <v>-10.0</v>
      </c>
      <c r="G337" s="764">
        <f t="shared" si="54"/>
        <v>-533.97</v>
      </c>
      <c r="H337" s="756">
        <f t="shared" si="53"/>
        <v>79.3</v>
      </c>
    </row>
    <row r="338" ht="30.75" customHeight="1" collapsed="1">
      <c r="A338" s="25"/>
      <c r="B338" s="745" t="s">
        <v>431</v>
      </c>
      <c r="C338" s="765" t="s">
        <v>359</v>
      </c>
      <c r="D338" s="766"/>
      <c r="E338" s="766"/>
      <c r="F338" s="766"/>
      <c r="G338" s="765"/>
      <c r="H338" s="767">
        <f t="shared" si="53"/>
        <v>79.3</v>
      </c>
    </row>
    <row r="339" hidden="1" outlineLevel="1">
      <c r="A339" s="167"/>
      <c r="B339" s="745" t="s">
        <v>57</v>
      </c>
      <c r="C339" s="746"/>
      <c r="D339" s="747">
        <v>45219.0</v>
      </c>
      <c r="E339" s="747">
        <v>45219.0</v>
      </c>
      <c r="F339" s="748">
        <v>1252.77</v>
      </c>
      <c r="G339" s="749">
        <f>F339</f>
        <v>1252.77</v>
      </c>
      <c r="H339" s="750">
        <f>F339+H338</f>
        <v>1332.07</v>
      </c>
    </row>
    <row r="340" hidden="1" outlineLevel="1">
      <c r="A340" s="167"/>
      <c r="B340" s="751" t="s">
        <v>110</v>
      </c>
      <c r="C340" s="753"/>
      <c r="D340" s="753"/>
      <c r="E340" s="753"/>
      <c r="F340" s="787">
        <f>-'2023 Expences - 10202023'!L3</f>
        <v>-138.29</v>
      </c>
      <c r="G340" s="755">
        <f t="shared" ref="G340:G352" si="55">G339+F340</f>
        <v>1114.48</v>
      </c>
      <c r="H340" s="756">
        <f t="shared" ref="H340:H371" si="56">H339+F340</f>
        <v>1193.78</v>
      </c>
    </row>
    <row r="341" hidden="1" outlineLevel="1">
      <c r="A341" s="167"/>
      <c r="B341" s="751" t="s">
        <v>144</v>
      </c>
      <c r="C341" s="753"/>
      <c r="D341" s="753"/>
      <c r="E341" s="753"/>
      <c r="F341" s="787">
        <f>-'2023 Expences - 10202023'!L4</f>
        <v>-49.08</v>
      </c>
      <c r="G341" s="755">
        <f t="shared" si="55"/>
        <v>1065.4</v>
      </c>
      <c r="H341" s="756">
        <f t="shared" si="56"/>
        <v>1144.7</v>
      </c>
    </row>
    <row r="342" hidden="1" outlineLevel="1">
      <c r="A342" s="167"/>
      <c r="B342" s="751" t="s">
        <v>145</v>
      </c>
      <c r="C342" s="753"/>
      <c r="D342" s="753"/>
      <c r="E342" s="753"/>
      <c r="F342" s="787">
        <f>-'2023 Expences - 10202023'!L5</f>
        <v>-32.7</v>
      </c>
      <c r="G342" s="755">
        <f t="shared" si="55"/>
        <v>1032.7</v>
      </c>
      <c r="H342" s="808">
        <f t="shared" si="56"/>
        <v>1112</v>
      </c>
    </row>
    <row r="343" hidden="1" outlineLevel="1">
      <c r="A343" s="167"/>
      <c r="B343" s="751" t="s">
        <v>146</v>
      </c>
      <c r="C343" s="753"/>
      <c r="D343" s="753"/>
      <c r="E343" s="753"/>
      <c r="F343" s="787">
        <f>-'2023 Expences - 10202023'!L6</f>
        <v>-34.44</v>
      </c>
      <c r="G343" s="755">
        <f t="shared" si="55"/>
        <v>998.26</v>
      </c>
      <c r="H343" s="756">
        <f t="shared" si="56"/>
        <v>1077.56</v>
      </c>
    </row>
    <row r="344" hidden="1" outlineLevel="1">
      <c r="A344" s="167"/>
      <c r="B344" s="751" t="s">
        <v>132</v>
      </c>
      <c r="C344" s="753"/>
      <c r="D344" s="753"/>
      <c r="E344" s="753"/>
      <c r="F344" s="787">
        <f>-'2023 Expences - 10202023'!L7</f>
        <v>-27.97</v>
      </c>
      <c r="G344" s="755">
        <f t="shared" si="55"/>
        <v>970.29</v>
      </c>
      <c r="H344" s="756">
        <f t="shared" si="56"/>
        <v>1049.59</v>
      </c>
    </row>
    <row r="345" hidden="1" outlineLevel="1">
      <c r="A345" s="167"/>
      <c r="B345" s="751" t="s">
        <v>147</v>
      </c>
      <c r="C345" s="753"/>
      <c r="D345" s="753"/>
      <c r="E345" s="753"/>
      <c r="F345" s="787">
        <f>-'2023 Expences - 10202023'!L8</f>
        <v>-16.03</v>
      </c>
      <c r="G345" s="755">
        <f t="shared" si="55"/>
        <v>954.26</v>
      </c>
      <c r="H345" s="756">
        <f t="shared" si="56"/>
        <v>1033.56</v>
      </c>
    </row>
    <row r="346" hidden="1" outlineLevel="1">
      <c r="A346" s="167"/>
      <c r="B346" s="751" t="s">
        <v>21</v>
      </c>
      <c r="C346" s="753"/>
      <c r="D346" s="753"/>
      <c r="E346" s="753"/>
      <c r="F346" s="787">
        <f>-'2023 Expences - 10202023'!L9</f>
        <v>-174.99</v>
      </c>
      <c r="G346" s="755">
        <f t="shared" si="55"/>
        <v>779.27</v>
      </c>
      <c r="H346" s="756">
        <f t="shared" si="56"/>
        <v>858.57</v>
      </c>
    </row>
    <row r="347" hidden="1" outlineLevel="1">
      <c r="A347" s="167"/>
      <c r="B347" s="751" t="s">
        <v>61</v>
      </c>
      <c r="C347" s="753"/>
      <c r="D347" s="753"/>
      <c r="E347" s="753"/>
      <c r="F347" s="787">
        <f>-'2023 Expences - 10202023'!L10</f>
        <v>0</v>
      </c>
      <c r="G347" s="755">
        <f t="shared" si="55"/>
        <v>779.27</v>
      </c>
      <c r="H347" s="756">
        <f t="shared" si="56"/>
        <v>858.57</v>
      </c>
    </row>
    <row r="348" hidden="1" outlineLevel="1">
      <c r="A348" s="167"/>
      <c r="B348" s="751" t="s">
        <v>14</v>
      </c>
      <c r="C348" s="753" t="s">
        <v>406</v>
      </c>
      <c r="D348" s="757">
        <v>45220.0</v>
      </c>
      <c r="E348" s="757">
        <v>45220.0</v>
      </c>
      <c r="F348" s="754">
        <v>-154.2</v>
      </c>
      <c r="G348" s="755">
        <f t="shared" si="55"/>
        <v>625.07</v>
      </c>
      <c r="H348" s="756">
        <f t="shared" si="56"/>
        <v>704.37</v>
      </c>
    </row>
    <row r="349" hidden="1" outlineLevel="1">
      <c r="A349" s="167"/>
      <c r="B349" s="751" t="s">
        <v>15</v>
      </c>
      <c r="C349" s="809" t="s">
        <v>406</v>
      </c>
      <c r="D349" s="805">
        <v>45222.0</v>
      </c>
      <c r="E349" s="805">
        <v>45222.0</v>
      </c>
      <c r="F349" s="795">
        <v>-91.0</v>
      </c>
      <c r="G349" s="755">
        <f t="shared" si="55"/>
        <v>534.07</v>
      </c>
      <c r="H349" s="756">
        <f t="shared" si="56"/>
        <v>613.37</v>
      </c>
    </row>
    <row r="350" hidden="1" outlineLevel="1">
      <c r="A350" s="167"/>
      <c r="B350" s="751" t="s">
        <v>42</v>
      </c>
      <c r="C350" s="809" t="s">
        <v>406</v>
      </c>
      <c r="D350" s="757">
        <v>45222.0</v>
      </c>
      <c r="E350" s="757">
        <v>45222.0</v>
      </c>
      <c r="F350" s="754">
        <v>-86.95</v>
      </c>
      <c r="G350" s="755">
        <f t="shared" si="55"/>
        <v>447.12</v>
      </c>
      <c r="H350" s="756">
        <f t="shared" si="56"/>
        <v>526.42</v>
      </c>
    </row>
    <row r="351" hidden="1" outlineLevel="1">
      <c r="A351" s="167"/>
      <c r="B351" s="751" t="s">
        <v>52</v>
      </c>
      <c r="C351" s="809" t="s">
        <v>406</v>
      </c>
      <c r="D351" s="757">
        <v>45222.0</v>
      </c>
      <c r="E351" s="757">
        <v>45222.0</v>
      </c>
      <c r="F351" s="754">
        <v>-50.0</v>
      </c>
      <c r="G351" s="755">
        <f t="shared" si="55"/>
        <v>397.12</v>
      </c>
      <c r="H351" s="756">
        <f t="shared" si="56"/>
        <v>476.42</v>
      </c>
    </row>
    <row r="352" hidden="1" outlineLevel="1">
      <c r="A352" s="167"/>
      <c r="B352" s="760" t="s">
        <v>148</v>
      </c>
      <c r="C352" s="810" t="s">
        <v>406</v>
      </c>
      <c r="D352" s="762">
        <v>45230.0</v>
      </c>
      <c r="E352" s="762">
        <v>45230.0</v>
      </c>
      <c r="F352" s="763">
        <v>-10.41</v>
      </c>
      <c r="G352" s="764">
        <f t="shared" si="55"/>
        <v>386.71</v>
      </c>
      <c r="H352" s="756">
        <f t="shared" si="56"/>
        <v>466.01</v>
      </c>
    </row>
    <row r="353" ht="30.75" customHeight="1" collapsed="1">
      <c r="A353" s="25"/>
      <c r="B353" s="745" t="s">
        <v>432</v>
      </c>
      <c r="C353" s="765" t="s">
        <v>359</v>
      </c>
      <c r="D353" s="766"/>
      <c r="E353" s="766"/>
      <c r="F353" s="766"/>
      <c r="G353" s="765"/>
      <c r="H353" s="767">
        <f t="shared" si="56"/>
        <v>466.01</v>
      </c>
    </row>
    <row r="354" hidden="1" outlineLevel="1">
      <c r="A354" s="167"/>
      <c r="B354" s="745" t="s">
        <v>57</v>
      </c>
      <c r="C354" s="746"/>
      <c r="D354" s="747">
        <v>45233.0</v>
      </c>
      <c r="E354" s="747">
        <v>45233.0</v>
      </c>
      <c r="F354" s="748">
        <v>1258.23</v>
      </c>
      <c r="G354" s="749">
        <f>F354</f>
        <v>1258.23</v>
      </c>
      <c r="H354" s="750">
        <f t="shared" si="56"/>
        <v>1724.24</v>
      </c>
    </row>
    <row r="355" hidden="1" outlineLevel="1">
      <c r="A355" s="167"/>
      <c r="B355" s="751" t="s">
        <v>110</v>
      </c>
      <c r="C355" s="753"/>
      <c r="D355" s="753"/>
      <c r="E355" s="753"/>
      <c r="F355" s="787">
        <f>-'2023 Expences - 11032023'!L3</f>
        <v>-293.64</v>
      </c>
      <c r="G355" s="755">
        <f t="shared" ref="G355:G370" si="57">G354+F355</f>
        <v>964.59</v>
      </c>
      <c r="H355" s="756">
        <f t="shared" si="56"/>
        <v>1430.6</v>
      </c>
    </row>
    <row r="356" hidden="1" outlineLevel="1">
      <c r="A356" s="167"/>
      <c r="B356" s="751" t="s">
        <v>144</v>
      </c>
      <c r="C356" s="753"/>
      <c r="D356" s="753"/>
      <c r="E356" s="753"/>
      <c r="F356" s="787">
        <f>-'2023 Expences - 11032023'!L4</f>
        <v>-35.9</v>
      </c>
      <c r="G356" s="755">
        <f t="shared" si="57"/>
        <v>928.69</v>
      </c>
      <c r="H356" s="756">
        <f t="shared" si="56"/>
        <v>1394.7</v>
      </c>
    </row>
    <row r="357" hidden="1" outlineLevel="1">
      <c r="A357" s="167"/>
      <c r="B357" s="751" t="s">
        <v>145</v>
      </c>
      <c r="C357" s="753"/>
      <c r="D357" s="753"/>
      <c r="E357" s="753"/>
      <c r="F357" s="787">
        <f>-'2023 Expences - 11032023'!L5</f>
        <v>-30.96</v>
      </c>
      <c r="G357" s="755">
        <f t="shared" si="57"/>
        <v>897.73</v>
      </c>
      <c r="H357" s="756">
        <f t="shared" si="56"/>
        <v>1363.74</v>
      </c>
    </row>
    <row r="358" hidden="1" outlineLevel="1">
      <c r="A358" s="167"/>
      <c r="B358" s="751" t="s">
        <v>146</v>
      </c>
      <c r="C358" s="753"/>
      <c r="D358" s="753"/>
      <c r="E358" s="753"/>
      <c r="F358" s="787">
        <f>-'2023 Expences - 11032023'!L6</f>
        <v>0</v>
      </c>
      <c r="G358" s="755">
        <f t="shared" si="57"/>
        <v>897.73</v>
      </c>
      <c r="H358" s="756">
        <f t="shared" si="56"/>
        <v>1363.74</v>
      </c>
    </row>
    <row r="359" hidden="1" outlineLevel="1">
      <c r="A359" s="167"/>
      <c r="B359" s="751" t="s">
        <v>132</v>
      </c>
      <c r="C359" s="753"/>
      <c r="D359" s="753"/>
      <c r="E359" s="753"/>
      <c r="F359" s="787">
        <f>-'2023 Expences - 11032023'!L7</f>
        <v>-23.09</v>
      </c>
      <c r="G359" s="755">
        <f t="shared" si="57"/>
        <v>874.64</v>
      </c>
      <c r="H359" s="756">
        <f t="shared" si="56"/>
        <v>1340.65</v>
      </c>
    </row>
    <row r="360" hidden="1" outlineLevel="1">
      <c r="A360" s="167"/>
      <c r="B360" s="751" t="s">
        <v>147</v>
      </c>
      <c r="C360" s="753"/>
      <c r="D360" s="753"/>
      <c r="E360" s="753"/>
      <c r="F360" s="787">
        <f>-'2023 Expences - 11032023'!L8</f>
        <v>0</v>
      </c>
      <c r="G360" s="755">
        <f t="shared" si="57"/>
        <v>874.64</v>
      </c>
      <c r="H360" s="756">
        <f t="shared" si="56"/>
        <v>1340.65</v>
      </c>
    </row>
    <row r="361" hidden="1" outlineLevel="1">
      <c r="A361" s="167"/>
      <c r="B361" s="751" t="s">
        <v>21</v>
      </c>
      <c r="C361" s="753"/>
      <c r="D361" s="753"/>
      <c r="E361" s="753"/>
      <c r="F361" s="787">
        <f>-'2023 Expences - 11032023'!L9</f>
        <v>-30.31</v>
      </c>
      <c r="G361" s="755">
        <f t="shared" si="57"/>
        <v>844.33</v>
      </c>
      <c r="H361" s="756">
        <f t="shared" si="56"/>
        <v>1310.34</v>
      </c>
    </row>
    <row r="362" hidden="1" outlineLevel="1">
      <c r="A362" s="167"/>
      <c r="B362" s="751" t="s">
        <v>61</v>
      </c>
      <c r="C362" s="753"/>
      <c r="D362" s="753"/>
      <c r="E362" s="753"/>
      <c r="F362" s="787">
        <f>-'2023 Expences - 11032023'!L10</f>
        <v>-8.95</v>
      </c>
      <c r="G362" s="755">
        <f t="shared" si="57"/>
        <v>835.38</v>
      </c>
      <c r="H362" s="756">
        <f t="shared" si="56"/>
        <v>1301.39</v>
      </c>
    </row>
    <row r="363" hidden="1" outlineLevel="1">
      <c r="A363" s="167"/>
      <c r="B363" s="751" t="s">
        <v>18</v>
      </c>
      <c r="C363" s="797" t="s">
        <v>406</v>
      </c>
      <c r="D363" s="757">
        <v>45233.0</v>
      </c>
      <c r="E363" s="757">
        <v>45233.0</v>
      </c>
      <c r="F363" s="754">
        <v>-80.75</v>
      </c>
      <c r="G363" s="755">
        <f t="shared" si="57"/>
        <v>754.63</v>
      </c>
      <c r="H363" s="756">
        <f t="shared" si="56"/>
        <v>1220.64</v>
      </c>
    </row>
    <row r="364" hidden="1" outlineLevel="1">
      <c r="A364" s="167"/>
      <c r="B364" s="751" t="s">
        <v>19</v>
      </c>
      <c r="C364" s="797" t="s">
        <v>406</v>
      </c>
      <c r="D364" s="757">
        <v>45233.0</v>
      </c>
      <c r="E364" s="757">
        <v>45233.0</v>
      </c>
      <c r="F364" s="754">
        <v>-83.43</v>
      </c>
      <c r="G364" s="755">
        <f t="shared" si="57"/>
        <v>671.2</v>
      </c>
      <c r="H364" s="756">
        <f t="shared" si="56"/>
        <v>1137.21</v>
      </c>
    </row>
    <row r="365" hidden="1" outlineLevel="1">
      <c r="A365" s="167"/>
      <c r="B365" s="751" t="s">
        <v>11</v>
      </c>
      <c r="C365" s="797" t="s">
        <v>406</v>
      </c>
      <c r="D365" s="757">
        <v>45242.0</v>
      </c>
      <c r="E365" s="757">
        <v>45242.0</v>
      </c>
      <c r="F365" s="754">
        <v>-15.04</v>
      </c>
      <c r="G365" s="755">
        <f t="shared" si="57"/>
        <v>656.16</v>
      </c>
      <c r="H365" s="756">
        <f t="shared" si="56"/>
        <v>1122.17</v>
      </c>
    </row>
    <row r="366" hidden="1" outlineLevel="1">
      <c r="A366" s="167"/>
      <c r="B366" s="751" t="s">
        <v>30</v>
      </c>
      <c r="C366" s="797" t="s">
        <v>406</v>
      </c>
      <c r="D366" s="757">
        <v>45233.0</v>
      </c>
      <c r="E366" s="757">
        <v>45233.0</v>
      </c>
      <c r="F366" s="754">
        <f>-895-34.27+35.15</f>
        <v>-894.12</v>
      </c>
      <c r="G366" s="755">
        <f t="shared" si="57"/>
        <v>-237.96</v>
      </c>
      <c r="H366" s="756">
        <f t="shared" si="56"/>
        <v>228.05</v>
      </c>
    </row>
    <row r="367" hidden="1" outlineLevel="1">
      <c r="A367" s="167"/>
      <c r="B367" s="751" t="s">
        <v>148</v>
      </c>
      <c r="C367" s="799" t="s">
        <v>406</v>
      </c>
      <c r="D367" s="757">
        <v>45243.0</v>
      </c>
      <c r="E367" s="757">
        <v>45243.0</v>
      </c>
      <c r="F367" s="754">
        <v>-17.84</v>
      </c>
      <c r="G367" s="755">
        <f t="shared" si="57"/>
        <v>-255.8</v>
      </c>
      <c r="H367" s="756">
        <f t="shared" si="56"/>
        <v>210.21</v>
      </c>
    </row>
    <row r="368" hidden="1" outlineLevel="1">
      <c r="A368" s="167"/>
      <c r="B368" s="751" t="s">
        <v>23</v>
      </c>
      <c r="C368" s="799" t="s">
        <v>406</v>
      </c>
      <c r="D368" s="757">
        <v>45233.0</v>
      </c>
      <c r="E368" s="757">
        <v>45233.0</v>
      </c>
      <c r="F368" s="754">
        <v>-66.2</v>
      </c>
      <c r="G368" s="755">
        <f t="shared" si="57"/>
        <v>-322</v>
      </c>
      <c r="H368" s="756">
        <f t="shared" si="56"/>
        <v>144.01</v>
      </c>
    </row>
    <row r="369" hidden="1" outlineLevel="1">
      <c r="A369" s="167"/>
      <c r="B369" s="751" t="s">
        <v>42</v>
      </c>
      <c r="C369" s="807" t="s">
        <v>420</v>
      </c>
      <c r="D369" s="757">
        <v>45236.0</v>
      </c>
      <c r="E369" s="757">
        <v>45236.0</v>
      </c>
      <c r="F369" s="754">
        <v>-86.95</v>
      </c>
      <c r="G369" s="755">
        <f t="shared" si="57"/>
        <v>-408.95</v>
      </c>
      <c r="H369" s="756">
        <f t="shared" si="56"/>
        <v>57.06</v>
      </c>
    </row>
    <row r="370" hidden="1" outlineLevel="1">
      <c r="A370" s="167"/>
      <c r="B370" s="760" t="s">
        <v>25</v>
      </c>
      <c r="C370" s="811" t="s">
        <v>433</v>
      </c>
      <c r="D370" s="762">
        <v>45238.0</v>
      </c>
      <c r="E370" s="762">
        <v>45238.0</v>
      </c>
      <c r="F370" s="763">
        <v>0.0</v>
      </c>
      <c r="G370" s="764">
        <f t="shared" si="57"/>
        <v>-408.95</v>
      </c>
      <c r="H370" s="756">
        <f t="shared" si="56"/>
        <v>57.06</v>
      </c>
    </row>
    <row r="371" ht="30.75" customHeight="1" collapsed="1">
      <c r="A371" s="25"/>
      <c r="B371" s="745" t="s">
        <v>434</v>
      </c>
      <c r="C371" s="765" t="s">
        <v>359</v>
      </c>
      <c r="D371" s="766"/>
      <c r="E371" s="766"/>
      <c r="F371" s="766"/>
      <c r="G371" s="765"/>
      <c r="H371" s="767">
        <f t="shared" si="56"/>
        <v>57.06</v>
      </c>
    </row>
    <row r="372" hidden="1" outlineLevel="1">
      <c r="A372" s="167"/>
      <c r="B372" s="745" t="s">
        <v>57</v>
      </c>
      <c r="C372" s="746"/>
      <c r="D372" s="747">
        <v>45247.0</v>
      </c>
      <c r="E372" s="747">
        <v>45247.0</v>
      </c>
      <c r="F372" s="748">
        <v>877.38</v>
      </c>
      <c r="G372" s="749">
        <f>F372</f>
        <v>877.38</v>
      </c>
      <c r="H372" s="750">
        <f>F372+H371</f>
        <v>934.44</v>
      </c>
    </row>
    <row r="373" hidden="1" outlineLevel="1">
      <c r="A373" s="167"/>
      <c r="B373" s="751" t="s">
        <v>110</v>
      </c>
      <c r="C373" s="753"/>
      <c r="D373" s="753"/>
      <c r="E373" s="753"/>
      <c r="F373" s="787">
        <f>-'2023 Expences - 11172023'!L3</f>
        <v>-39.61</v>
      </c>
      <c r="G373" s="755">
        <f t="shared" ref="G373:G388" si="58">G372+F373</f>
        <v>837.77</v>
      </c>
      <c r="H373" s="756">
        <f t="shared" ref="H373:H409" si="59">H372+F373</f>
        <v>894.83</v>
      </c>
    </row>
    <row r="374" hidden="1" outlineLevel="1">
      <c r="A374" s="167"/>
      <c r="B374" s="751" t="s">
        <v>144</v>
      </c>
      <c r="C374" s="753"/>
      <c r="D374" s="753"/>
      <c r="E374" s="753"/>
      <c r="F374" s="787">
        <f>-'2023 Expences - 11172023'!L4</f>
        <v>-59.99</v>
      </c>
      <c r="G374" s="755">
        <f t="shared" si="58"/>
        <v>777.78</v>
      </c>
      <c r="H374" s="756">
        <f t="shared" si="59"/>
        <v>834.84</v>
      </c>
    </row>
    <row r="375" hidden="1" outlineLevel="1">
      <c r="A375" s="167"/>
      <c r="B375" s="751" t="s">
        <v>145</v>
      </c>
      <c r="C375" s="753"/>
      <c r="D375" s="753"/>
      <c r="E375" s="753"/>
      <c r="F375" s="787">
        <f>-'2023 Expences - 11172023'!L5</f>
        <v>0</v>
      </c>
      <c r="G375" s="755">
        <f t="shared" si="58"/>
        <v>777.78</v>
      </c>
      <c r="H375" s="756">
        <f t="shared" si="59"/>
        <v>834.84</v>
      </c>
    </row>
    <row r="376" hidden="1" outlineLevel="1">
      <c r="A376" s="167"/>
      <c r="B376" s="751" t="s">
        <v>146</v>
      </c>
      <c r="C376" s="753"/>
      <c r="D376" s="753"/>
      <c r="E376" s="753"/>
      <c r="F376" s="787">
        <f>-'2023 Expences - 11172023'!L6</f>
        <v>-25.19</v>
      </c>
      <c r="G376" s="755">
        <f t="shared" si="58"/>
        <v>752.59</v>
      </c>
      <c r="H376" s="756">
        <f t="shared" si="59"/>
        <v>809.65</v>
      </c>
    </row>
    <row r="377" hidden="1" outlineLevel="1">
      <c r="A377" s="167"/>
      <c r="B377" s="751" t="s">
        <v>132</v>
      </c>
      <c r="C377" s="753"/>
      <c r="D377" s="753"/>
      <c r="E377" s="753"/>
      <c r="F377" s="787">
        <f>-'2023 Expences - 11172023'!L7</f>
        <v>-10</v>
      </c>
      <c r="G377" s="755">
        <f t="shared" si="58"/>
        <v>742.59</v>
      </c>
      <c r="H377" s="756">
        <f t="shared" si="59"/>
        <v>799.65</v>
      </c>
    </row>
    <row r="378" hidden="1" outlineLevel="1">
      <c r="A378" s="167"/>
      <c r="B378" s="751" t="s">
        <v>147</v>
      </c>
      <c r="C378" s="753"/>
      <c r="D378" s="753"/>
      <c r="E378" s="753"/>
      <c r="F378" s="787">
        <f>-'2023 Expences - 11172023'!L8</f>
        <v>0</v>
      </c>
      <c r="G378" s="755">
        <f t="shared" si="58"/>
        <v>742.59</v>
      </c>
      <c r="H378" s="756">
        <f t="shared" si="59"/>
        <v>799.65</v>
      </c>
    </row>
    <row r="379" hidden="1" outlineLevel="1">
      <c r="A379" s="167"/>
      <c r="B379" s="751" t="s">
        <v>21</v>
      </c>
      <c r="C379" s="753"/>
      <c r="D379" s="753"/>
      <c r="E379" s="753"/>
      <c r="F379" s="787">
        <f>-'2023 Expences - 11172023'!L9</f>
        <v>0</v>
      </c>
      <c r="G379" s="755">
        <f t="shared" si="58"/>
        <v>742.59</v>
      </c>
      <c r="H379" s="756">
        <f t="shared" si="59"/>
        <v>799.65</v>
      </c>
    </row>
    <row r="380" hidden="1" outlineLevel="1">
      <c r="A380" s="167"/>
      <c r="B380" s="751" t="s">
        <v>61</v>
      </c>
      <c r="C380" s="753"/>
      <c r="D380" s="753"/>
      <c r="E380" s="753"/>
      <c r="F380" s="787">
        <f>-'2023 Expences - 11172023'!L10</f>
        <v>0</v>
      </c>
      <c r="G380" s="755">
        <f t="shared" si="58"/>
        <v>742.59</v>
      </c>
      <c r="H380" s="756">
        <f t="shared" si="59"/>
        <v>799.65</v>
      </c>
    </row>
    <row r="381" hidden="1" outlineLevel="1">
      <c r="A381" s="167"/>
      <c r="B381" s="751" t="s">
        <v>33</v>
      </c>
      <c r="C381" s="753" t="s">
        <v>406</v>
      </c>
      <c r="D381" s="757">
        <v>45249.0</v>
      </c>
      <c r="E381" s="757">
        <v>45249.0</v>
      </c>
      <c r="F381" s="754">
        <v>-303.91</v>
      </c>
      <c r="G381" s="755">
        <f t="shared" si="58"/>
        <v>438.68</v>
      </c>
      <c r="H381" s="756">
        <f t="shared" si="59"/>
        <v>495.74</v>
      </c>
    </row>
    <row r="382" hidden="1" outlineLevel="1">
      <c r="A382" s="167"/>
      <c r="B382" s="751" t="s">
        <v>13</v>
      </c>
      <c r="C382" s="793" t="s">
        <v>406</v>
      </c>
      <c r="D382" s="757">
        <v>45249.0</v>
      </c>
      <c r="E382" s="757">
        <v>45249.0</v>
      </c>
      <c r="F382" s="754">
        <v>-10.0</v>
      </c>
      <c r="G382" s="755">
        <f t="shared" si="58"/>
        <v>428.68</v>
      </c>
      <c r="H382" s="756">
        <f t="shared" si="59"/>
        <v>485.74</v>
      </c>
    </row>
    <row r="383" hidden="1" outlineLevel="1">
      <c r="A383" s="167"/>
      <c r="B383" s="751" t="s">
        <v>61</v>
      </c>
      <c r="C383" s="769" t="s">
        <v>435</v>
      </c>
      <c r="D383" s="757">
        <v>45249.0</v>
      </c>
      <c r="E383" s="757">
        <v>45249.0</v>
      </c>
      <c r="F383" s="754">
        <v>-48.47</v>
      </c>
      <c r="G383" s="755">
        <f t="shared" si="58"/>
        <v>380.21</v>
      </c>
      <c r="H383" s="756">
        <f t="shared" si="59"/>
        <v>437.27</v>
      </c>
    </row>
    <row r="384" hidden="1" outlineLevel="1">
      <c r="A384" s="167"/>
      <c r="B384" s="751" t="s">
        <v>14</v>
      </c>
      <c r="C384" s="753" t="s">
        <v>406</v>
      </c>
      <c r="D384" s="757">
        <v>45249.0</v>
      </c>
      <c r="E384" s="757">
        <v>45249.0</v>
      </c>
      <c r="F384" s="754">
        <v>-154.4</v>
      </c>
      <c r="G384" s="755">
        <f t="shared" si="58"/>
        <v>225.81</v>
      </c>
      <c r="H384" s="756">
        <f t="shared" si="59"/>
        <v>282.87</v>
      </c>
    </row>
    <row r="385" hidden="1" outlineLevel="1">
      <c r="A385" s="167"/>
      <c r="B385" s="751" t="s">
        <v>148</v>
      </c>
      <c r="C385" s="753" t="s">
        <v>436</v>
      </c>
      <c r="D385" s="757">
        <v>45259.0</v>
      </c>
      <c r="E385" s="757">
        <v>45259.0</v>
      </c>
      <c r="F385" s="754">
        <v>-14.99</v>
      </c>
      <c r="G385" s="755">
        <f t="shared" si="58"/>
        <v>210.82</v>
      </c>
      <c r="H385" s="756">
        <f t="shared" si="59"/>
        <v>267.88</v>
      </c>
    </row>
    <row r="386" hidden="1" outlineLevel="1">
      <c r="A386" s="167"/>
      <c r="B386" s="751" t="s">
        <v>42</v>
      </c>
      <c r="C386" s="809" t="s">
        <v>406</v>
      </c>
      <c r="D386" s="757">
        <v>45250.0</v>
      </c>
      <c r="E386" s="757">
        <v>45250.0</v>
      </c>
      <c r="F386" s="754">
        <v>-86.95</v>
      </c>
      <c r="G386" s="755">
        <f t="shared" si="58"/>
        <v>123.87</v>
      </c>
      <c r="H386" s="756">
        <f t="shared" si="59"/>
        <v>180.93</v>
      </c>
    </row>
    <row r="387" hidden="1" outlineLevel="1">
      <c r="A387" s="167"/>
      <c r="B387" s="751" t="s">
        <v>52</v>
      </c>
      <c r="C387" s="809" t="s">
        <v>406</v>
      </c>
      <c r="D387" s="757">
        <v>45250.0</v>
      </c>
      <c r="E387" s="757">
        <v>45250.0</v>
      </c>
      <c r="F387" s="754">
        <v>-25.0</v>
      </c>
      <c r="G387" s="755">
        <f t="shared" si="58"/>
        <v>98.87</v>
      </c>
      <c r="H387" s="756">
        <f t="shared" si="59"/>
        <v>155.93</v>
      </c>
    </row>
    <row r="388" hidden="1" outlineLevel="1">
      <c r="A388" s="167"/>
      <c r="B388" s="760" t="s">
        <v>52</v>
      </c>
      <c r="C388" s="812" t="s">
        <v>406</v>
      </c>
      <c r="D388" s="762">
        <v>45250.0</v>
      </c>
      <c r="E388" s="762">
        <v>45250.0</v>
      </c>
      <c r="F388" s="763">
        <v>-25.0</v>
      </c>
      <c r="G388" s="764">
        <f t="shared" si="58"/>
        <v>73.87</v>
      </c>
      <c r="H388" s="756">
        <f t="shared" si="59"/>
        <v>130.93</v>
      </c>
    </row>
    <row r="389" ht="30.75" customHeight="1" collapsed="1">
      <c r="A389" s="25"/>
      <c r="B389" s="745" t="s">
        <v>437</v>
      </c>
      <c r="C389" s="765" t="s">
        <v>359</v>
      </c>
      <c r="D389" s="766"/>
      <c r="E389" s="766"/>
      <c r="F389" s="766"/>
      <c r="G389" s="765"/>
      <c r="H389" s="767">
        <f t="shared" si="59"/>
        <v>130.93</v>
      </c>
    </row>
    <row r="390" hidden="1" outlineLevel="1">
      <c r="A390" s="167"/>
      <c r="B390" s="745" t="s">
        <v>57</v>
      </c>
      <c r="C390" s="746"/>
      <c r="D390" s="747">
        <v>45261.0</v>
      </c>
      <c r="E390" s="747">
        <v>45261.0</v>
      </c>
      <c r="F390" s="748">
        <v>1449.54</v>
      </c>
      <c r="G390" s="749">
        <f>F390</f>
        <v>1449.54</v>
      </c>
      <c r="H390" s="750">
        <f t="shared" si="59"/>
        <v>1580.47</v>
      </c>
    </row>
    <row r="391" hidden="1" outlineLevel="1">
      <c r="A391" s="167"/>
      <c r="B391" s="751" t="s">
        <v>110</v>
      </c>
      <c r="C391" s="813"/>
      <c r="D391" s="753"/>
      <c r="E391" s="753"/>
      <c r="F391" s="787">
        <f>-'2023 Expences - 12012023'!L3</f>
        <v>-137.55</v>
      </c>
      <c r="G391" s="755">
        <f t="shared" ref="G391:G409" si="60">G390+F391</f>
        <v>1311.99</v>
      </c>
      <c r="H391" s="756">
        <f t="shared" si="59"/>
        <v>1442.92</v>
      </c>
    </row>
    <row r="392" hidden="1" outlineLevel="1">
      <c r="A392" s="167"/>
      <c r="B392" s="751" t="s">
        <v>144</v>
      </c>
      <c r="C392" s="813"/>
      <c r="D392" s="753"/>
      <c r="E392" s="753"/>
      <c r="F392" s="787">
        <f>-'2023 Expences - 12012023'!L4</f>
        <v>-31.08</v>
      </c>
      <c r="G392" s="755">
        <f t="shared" si="60"/>
        <v>1280.91</v>
      </c>
      <c r="H392" s="756">
        <f t="shared" si="59"/>
        <v>1411.84</v>
      </c>
    </row>
    <row r="393" hidden="1" outlineLevel="1">
      <c r="A393" s="167"/>
      <c r="B393" s="751" t="s">
        <v>145</v>
      </c>
      <c r="C393" s="813"/>
      <c r="D393" s="753"/>
      <c r="E393" s="753"/>
      <c r="F393" s="787">
        <f>-'2023 Expences - 12012023'!L5</f>
        <v>-25.05</v>
      </c>
      <c r="G393" s="755">
        <f t="shared" si="60"/>
        <v>1255.86</v>
      </c>
      <c r="H393" s="756">
        <f t="shared" si="59"/>
        <v>1386.79</v>
      </c>
    </row>
    <row r="394" hidden="1" outlineLevel="1">
      <c r="A394" s="167"/>
      <c r="B394" s="751" t="s">
        <v>146</v>
      </c>
      <c r="C394" s="813"/>
      <c r="D394" s="753"/>
      <c r="E394" s="753"/>
      <c r="F394" s="787">
        <f>-'2023 Expences - 12012023'!L6</f>
        <v>0</v>
      </c>
      <c r="G394" s="755">
        <f t="shared" si="60"/>
        <v>1255.86</v>
      </c>
      <c r="H394" s="756">
        <f t="shared" si="59"/>
        <v>1386.79</v>
      </c>
    </row>
    <row r="395" hidden="1" outlineLevel="1">
      <c r="A395" s="167"/>
      <c r="B395" s="751" t="s">
        <v>132</v>
      </c>
      <c r="C395" s="813"/>
      <c r="D395" s="753"/>
      <c r="E395" s="753"/>
      <c r="F395" s="787">
        <f>-'2023 Expences - 12012023'!L7</f>
        <v>0</v>
      </c>
      <c r="G395" s="755">
        <f t="shared" si="60"/>
        <v>1255.86</v>
      </c>
      <c r="H395" s="756">
        <f t="shared" si="59"/>
        <v>1386.79</v>
      </c>
    </row>
    <row r="396" hidden="1" outlineLevel="1">
      <c r="A396" s="167"/>
      <c r="B396" s="751" t="s">
        <v>147</v>
      </c>
      <c r="C396" s="813"/>
      <c r="D396" s="753"/>
      <c r="E396" s="753"/>
      <c r="F396" s="787">
        <f>-'2023 Expences - 12012023'!L9</f>
        <v>0</v>
      </c>
      <c r="G396" s="755">
        <f t="shared" si="60"/>
        <v>1255.86</v>
      </c>
      <c r="H396" s="756">
        <f t="shared" si="59"/>
        <v>1386.79</v>
      </c>
    </row>
    <row r="397" hidden="1" outlineLevel="1">
      <c r="A397" s="167"/>
      <c r="B397" s="751" t="s">
        <v>21</v>
      </c>
      <c r="C397" s="813"/>
      <c r="D397" s="753"/>
      <c r="E397" s="753"/>
      <c r="F397" s="787">
        <f>-'2023 Expences - 12012023'!L11</f>
        <v>0</v>
      </c>
      <c r="G397" s="755">
        <f t="shared" si="60"/>
        <v>1255.86</v>
      </c>
      <c r="H397" s="756">
        <f t="shared" si="59"/>
        <v>1386.79</v>
      </c>
    </row>
    <row r="398" hidden="1" outlineLevel="1">
      <c r="A398" s="167"/>
      <c r="B398" s="751" t="s">
        <v>61</v>
      </c>
      <c r="C398" s="813"/>
      <c r="D398" s="753"/>
      <c r="E398" s="753"/>
      <c r="F398" s="787">
        <f>-'2023 Expences - 12012023'!L12</f>
        <v>0</v>
      </c>
      <c r="G398" s="755">
        <f t="shared" si="60"/>
        <v>1255.86</v>
      </c>
      <c r="H398" s="756">
        <f t="shared" si="59"/>
        <v>1386.79</v>
      </c>
    </row>
    <row r="399" hidden="1" outlineLevel="1">
      <c r="A399" s="167"/>
      <c r="B399" s="751" t="s">
        <v>30</v>
      </c>
      <c r="C399" s="797" t="s">
        <v>406</v>
      </c>
      <c r="D399" s="757">
        <v>45261.0</v>
      </c>
      <c r="E399" s="757">
        <v>45261.0</v>
      </c>
      <c r="F399" s="754">
        <f>-(895+36.77)</f>
        <v>-931.77</v>
      </c>
      <c r="G399" s="755">
        <f t="shared" si="60"/>
        <v>324.09</v>
      </c>
      <c r="H399" s="756">
        <f t="shared" si="59"/>
        <v>455.02</v>
      </c>
    </row>
    <row r="400" hidden="1" outlineLevel="1">
      <c r="A400" s="167"/>
      <c r="B400" s="751" t="s">
        <v>61</v>
      </c>
      <c r="C400" s="769" t="s">
        <v>435</v>
      </c>
      <c r="D400" s="757">
        <v>45262.0</v>
      </c>
      <c r="E400" s="757">
        <v>45262.0</v>
      </c>
      <c r="F400" s="754">
        <v>-48.47</v>
      </c>
      <c r="G400" s="755">
        <f t="shared" si="60"/>
        <v>275.62</v>
      </c>
      <c r="H400" s="756">
        <f t="shared" si="59"/>
        <v>406.55</v>
      </c>
    </row>
    <row r="401" hidden="1" outlineLevel="1">
      <c r="A401" s="167"/>
      <c r="B401" s="751" t="s">
        <v>146</v>
      </c>
      <c r="C401" s="797" t="s">
        <v>438</v>
      </c>
      <c r="D401" s="757">
        <v>45262.0</v>
      </c>
      <c r="E401" s="757">
        <v>45262.0</v>
      </c>
      <c r="F401" s="754">
        <v>-8.39</v>
      </c>
      <c r="G401" s="755">
        <f t="shared" si="60"/>
        <v>267.23</v>
      </c>
      <c r="H401" s="756">
        <f t="shared" si="59"/>
        <v>398.16</v>
      </c>
    </row>
    <row r="402" hidden="1" outlineLevel="1">
      <c r="A402" s="167"/>
      <c r="B402" s="751" t="s">
        <v>146</v>
      </c>
      <c r="C402" s="797" t="s">
        <v>439</v>
      </c>
      <c r="D402" s="757">
        <v>45272.0</v>
      </c>
      <c r="E402" s="757">
        <v>45272.0</v>
      </c>
      <c r="F402" s="754">
        <v>-15.04</v>
      </c>
      <c r="G402" s="755">
        <f t="shared" si="60"/>
        <v>252.19</v>
      </c>
      <c r="H402" s="756">
        <f t="shared" si="59"/>
        <v>383.12</v>
      </c>
    </row>
    <row r="403" hidden="1" outlineLevel="1">
      <c r="A403" s="167"/>
      <c r="B403" s="751" t="s">
        <v>146</v>
      </c>
      <c r="C403" s="797" t="s">
        <v>440</v>
      </c>
      <c r="D403" s="757">
        <v>45262.0</v>
      </c>
      <c r="E403" s="757">
        <v>45262.0</v>
      </c>
      <c r="F403" s="754">
        <v>-6.36</v>
      </c>
      <c r="G403" s="755">
        <f t="shared" si="60"/>
        <v>245.83</v>
      </c>
      <c r="H403" s="756">
        <f t="shared" si="59"/>
        <v>376.76</v>
      </c>
    </row>
    <row r="404" hidden="1" outlineLevel="1">
      <c r="A404" s="167"/>
      <c r="B404" s="751" t="s">
        <v>18</v>
      </c>
      <c r="C404" s="797" t="s">
        <v>406</v>
      </c>
      <c r="D404" s="757">
        <v>45262.0</v>
      </c>
      <c r="E404" s="757">
        <v>45262.0</v>
      </c>
      <c r="F404" s="754">
        <v>-80.75</v>
      </c>
      <c r="G404" s="755">
        <f t="shared" si="60"/>
        <v>165.08</v>
      </c>
      <c r="H404" s="756">
        <f t="shared" si="59"/>
        <v>296.01</v>
      </c>
    </row>
    <row r="405" hidden="1" outlineLevel="1">
      <c r="A405" s="167"/>
      <c r="B405" s="751" t="s">
        <v>19</v>
      </c>
      <c r="C405" s="797" t="s">
        <v>406</v>
      </c>
      <c r="D405" s="757">
        <v>45262.0</v>
      </c>
      <c r="E405" s="757">
        <v>45262.0</v>
      </c>
      <c r="F405" s="754">
        <v>-66.87</v>
      </c>
      <c r="G405" s="755">
        <f t="shared" si="60"/>
        <v>98.21</v>
      </c>
      <c r="H405" s="756">
        <f t="shared" si="59"/>
        <v>229.14</v>
      </c>
    </row>
    <row r="406" hidden="1" outlineLevel="1">
      <c r="A406" s="167"/>
      <c r="B406" s="751" t="s">
        <v>25</v>
      </c>
      <c r="C406" s="807" t="s">
        <v>406</v>
      </c>
      <c r="D406" s="757">
        <v>45262.0</v>
      </c>
      <c r="E406" s="757">
        <v>45262.0</v>
      </c>
      <c r="F406" s="754">
        <v>-19.17</v>
      </c>
      <c r="G406" s="755">
        <f t="shared" si="60"/>
        <v>79.04</v>
      </c>
      <c r="H406" s="756">
        <f t="shared" si="59"/>
        <v>209.97</v>
      </c>
    </row>
    <row r="407" hidden="1" outlineLevel="1">
      <c r="A407" s="167"/>
      <c r="B407" s="751" t="s">
        <v>23</v>
      </c>
      <c r="C407" s="807" t="s">
        <v>406</v>
      </c>
      <c r="D407" s="757">
        <v>45262.0</v>
      </c>
      <c r="E407" s="757">
        <v>45262.0</v>
      </c>
      <c r="F407" s="754">
        <v>-81.43</v>
      </c>
      <c r="G407" s="755">
        <f t="shared" si="60"/>
        <v>-2.39</v>
      </c>
      <c r="H407" s="756">
        <f t="shared" si="59"/>
        <v>128.54</v>
      </c>
    </row>
    <row r="408" hidden="1" outlineLevel="1">
      <c r="A408" s="167"/>
      <c r="B408" s="751" t="s">
        <v>42</v>
      </c>
      <c r="C408" s="807" t="s">
        <v>420</v>
      </c>
      <c r="D408" s="757">
        <v>45264.0</v>
      </c>
      <c r="E408" s="757">
        <v>45264.0</v>
      </c>
      <c r="F408" s="754">
        <v>-86.95</v>
      </c>
      <c r="G408" s="755">
        <f t="shared" si="60"/>
        <v>-89.34</v>
      </c>
      <c r="H408" s="756">
        <f t="shared" si="59"/>
        <v>41.59</v>
      </c>
    </row>
    <row r="409" hidden="1" outlineLevel="1">
      <c r="A409" s="167"/>
      <c r="B409" s="760" t="s">
        <v>15</v>
      </c>
      <c r="C409" s="811" t="s">
        <v>441</v>
      </c>
      <c r="D409" s="762">
        <v>45274.0</v>
      </c>
      <c r="E409" s="762">
        <v>45274.0</v>
      </c>
      <c r="F409" s="763">
        <v>0.0</v>
      </c>
      <c r="G409" s="764">
        <f t="shared" si="60"/>
        <v>-89.34</v>
      </c>
      <c r="H409" s="756">
        <f t="shared" si="59"/>
        <v>41.59</v>
      </c>
    </row>
    <row r="410" ht="30.75" customHeight="1" collapsed="1">
      <c r="A410" s="25"/>
      <c r="B410" s="745" t="s">
        <v>442</v>
      </c>
      <c r="C410" s="765" t="s">
        <v>359</v>
      </c>
      <c r="D410" s="766"/>
      <c r="E410" s="766"/>
      <c r="F410" s="766"/>
      <c r="G410" s="765"/>
      <c r="H410" s="767">
        <f>H409</f>
        <v>41.59</v>
      </c>
    </row>
    <row r="411" hidden="1" outlineLevel="1">
      <c r="A411" s="167"/>
      <c r="B411" s="745" t="s">
        <v>57</v>
      </c>
      <c r="C411" s="746"/>
      <c r="D411" s="747">
        <v>45275.0</v>
      </c>
      <c r="E411" s="747">
        <v>45275.0</v>
      </c>
      <c r="F411" s="748">
        <v>1835.71</v>
      </c>
      <c r="G411" s="749">
        <f>F411</f>
        <v>1835.71</v>
      </c>
      <c r="H411" s="750">
        <f>F411+H410</f>
        <v>1877.3</v>
      </c>
    </row>
    <row r="412" hidden="1" outlineLevel="1">
      <c r="A412" s="167"/>
      <c r="B412" s="814" t="s">
        <v>110</v>
      </c>
      <c r="C412" s="753"/>
      <c r="D412" s="753"/>
      <c r="E412" s="753"/>
      <c r="F412" s="787">
        <f>-(SUMIF('2023 Expences - 12152023'!K3:K14,B412, '2023 Expences - 12152023'!L3:M14))</f>
        <v>-229.8</v>
      </c>
      <c r="G412" s="755">
        <f t="shared" ref="G412:G429" si="61">G411+F412</f>
        <v>1605.91</v>
      </c>
      <c r="H412" s="756">
        <f t="shared" ref="H412:H450" si="62">H411+F412</f>
        <v>1647.5</v>
      </c>
    </row>
    <row r="413" hidden="1" outlineLevel="1">
      <c r="A413" s="167"/>
      <c r="B413" s="815" t="s">
        <v>144</v>
      </c>
      <c r="C413" s="753"/>
      <c r="D413" s="753"/>
      <c r="E413" s="753"/>
      <c r="F413" s="787">
        <f>-(SUMIF('2023 Expences - 12152023'!K4:K15,B413, '2023 Expences - 12152023'!L4:M15))</f>
        <v>-39.93</v>
      </c>
      <c r="G413" s="755">
        <f t="shared" si="61"/>
        <v>1565.98</v>
      </c>
      <c r="H413" s="756">
        <f t="shared" si="62"/>
        <v>1607.57</v>
      </c>
    </row>
    <row r="414" hidden="1" outlineLevel="1">
      <c r="A414" s="167"/>
      <c r="B414" s="815" t="s">
        <v>145</v>
      </c>
      <c r="C414" s="753"/>
      <c r="D414" s="753"/>
      <c r="E414" s="753"/>
      <c r="F414" s="787">
        <f>-(SUMIF('2023 Expences - 12152023'!K5:K16,B414, '2023 Expences - 12152023'!L5:M16))</f>
        <v>0</v>
      </c>
      <c r="G414" s="755">
        <f t="shared" si="61"/>
        <v>1565.98</v>
      </c>
      <c r="H414" s="756">
        <f t="shared" si="62"/>
        <v>1607.57</v>
      </c>
    </row>
    <row r="415" hidden="1" outlineLevel="1">
      <c r="A415" s="167"/>
      <c r="B415" s="815" t="s">
        <v>146</v>
      </c>
      <c r="C415" s="753"/>
      <c r="D415" s="753"/>
      <c r="E415" s="753"/>
      <c r="F415" s="787">
        <f>-(SUMIF('2023 Expences - 12152023'!K6:K17,B415, '2023 Expences - 12152023'!L6:M17))</f>
        <v>-65.08</v>
      </c>
      <c r="G415" s="755">
        <f t="shared" si="61"/>
        <v>1500.9</v>
      </c>
      <c r="H415" s="756">
        <f t="shared" si="62"/>
        <v>1542.49</v>
      </c>
    </row>
    <row r="416" hidden="1" outlineLevel="1">
      <c r="A416" s="167"/>
      <c r="B416" s="815" t="s">
        <v>132</v>
      </c>
      <c r="C416" s="753"/>
      <c r="D416" s="753"/>
      <c r="E416" s="753"/>
      <c r="F416" s="787">
        <f>-(SUMIF('2023 Expences - 12152023'!K7:K18,B416, '2023 Expences - 12152023'!L7:M18))</f>
        <v>-65</v>
      </c>
      <c r="G416" s="755">
        <f t="shared" si="61"/>
        <v>1435.9</v>
      </c>
      <c r="H416" s="756">
        <f t="shared" si="62"/>
        <v>1477.49</v>
      </c>
    </row>
    <row r="417" hidden="1" outlineLevel="1">
      <c r="A417" s="167"/>
      <c r="B417" s="815" t="s">
        <v>147</v>
      </c>
      <c r="C417" s="753"/>
      <c r="D417" s="753"/>
      <c r="E417" s="753"/>
      <c r="F417" s="787">
        <f>-(SUMIF('2023 Expences - 12152023'!K8:K19,B417, '2023 Expences - 12152023'!L8:M19))</f>
        <v>0</v>
      </c>
      <c r="G417" s="755">
        <f t="shared" si="61"/>
        <v>1435.9</v>
      </c>
      <c r="H417" s="756">
        <f t="shared" si="62"/>
        <v>1477.49</v>
      </c>
    </row>
    <row r="418" hidden="1" outlineLevel="1">
      <c r="A418" s="167"/>
      <c r="B418" s="815" t="s">
        <v>21</v>
      </c>
      <c r="C418" s="753"/>
      <c r="D418" s="753"/>
      <c r="E418" s="753"/>
      <c r="F418" s="787">
        <f>-(SUMIF('2023 Expences - 12152023'!K9:K20,B418, '2023 Expences - 12152023'!L9:M20))</f>
        <v>-200</v>
      </c>
      <c r="G418" s="755">
        <f t="shared" si="61"/>
        <v>1235.9</v>
      </c>
      <c r="H418" s="756">
        <f t="shared" si="62"/>
        <v>1277.49</v>
      </c>
    </row>
    <row r="419" hidden="1" outlineLevel="1">
      <c r="A419" s="167"/>
      <c r="B419" s="815" t="s">
        <v>61</v>
      </c>
      <c r="C419" s="753"/>
      <c r="D419" s="753"/>
      <c r="E419" s="753"/>
      <c r="F419" s="787">
        <f>-(SUMIF('2023 Expences - 12152023'!K10:K21,B419, '2023 Expences - 12152023'!L10:M21))</f>
        <v>0</v>
      </c>
      <c r="G419" s="755">
        <f t="shared" si="61"/>
        <v>1235.9</v>
      </c>
      <c r="H419" s="756">
        <f t="shared" si="62"/>
        <v>1277.49</v>
      </c>
    </row>
    <row r="420" hidden="1" outlineLevel="1">
      <c r="A420" s="167"/>
      <c r="B420" s="815" t="s">
        <v>149</v>
      </c>
      <c r="C420" s="799"/>
      <c r="D420" s="757"/>
      <c r="E420" s="757"/>
      <c r="F420" s="787">
        <f>-(SUMIF('2023 Expences - 12152023'!K11:K22,B420, '2023 Expences - 12152023'!L11:M22))</f>
        <v>-459.33</v>
      </c>
      <c r="G420" s="755">
        <f t="shared" si="61"/>
        <v>776.57</v>
      </c>
      <c r="H420" s="756">
        <f t="shared" si="62"/>
        <v>818.16</v>
      </c>
    </row>
    <row r="421" hidden="1" outlineLevel="1">
      <c r="A421" s="167"/>
      <c r="B421" s="815" t="s">
        <v>150</v>
      </c>
      <c r="C421" s="799"/>
      <c r="D421" s="757"/>
      <c r="E421" s="757"/>
      <c r="F421" s="787">
        <f>-(SUMIF('2023 Expences - 12152023'!K12:K23,B421, '2023 Expences - 12152023'!L12:M23))</f>
        <v>-25.27</v>
      </c>
      <c r="G421" s="755">
        <f t="shared" si="61"/>
        <v>751.3</v>
      </c>
      <c r="H421" s="756">
        <f t="shared" si="62"/>
        <v>792.89</v>
      </c>
    </row>
    <row r="422" hidden="1" outlineLevel="1">
      <c r="A422" s="167"/>
      <c r="B422" s="751" t="s">
        <v>61</v>
      </c>
      <c r="C422" s="799" t="s">
        <v>435</v>
      </c>
      <c r="D422" s="757">
        <v>45275.0</v>
      </c>
      <c r="E422" s="757">
        <v>45275.0</v>
      </c>
      <c r="F422" s="754">
        <v>-48.47</v>
      </c>
      <c r="G422" s="755">
        <f t="shared" si="61"/>
        <v>702.83</v>
      </c>
      <c r="H422" s="756">
        <f t="shared" si="62"/>
        <v>744.42</v>
      </c>
    </row>
    <row r="423" hidden="1" outlineLevel="1">
      <c r="A423" s="167"/>
      <c r="B423" s="751" t="s">
        <v>148</v>
      </c>
      <c r="C423" s="753" t="s">
        <v>443</v>
      </c>
      <c r="D423" s="757">
        <v>45284.0</v>
      </c>
      <c r="E423" s="757">
        <v>45284.0</v>
      </c>
      <c r="F423" s="754">
        <v>-17.84</v>
      </c>
      <c r="G423" s="755">
        <f t="shared" si="61"/>
        <v>684.99</v>
      </c>
      <c r="H423" s="756">
        <f t="shared" si="62"/>
        <v>726.58</v>
      </c>
    </row>
    <row r="424" hidden="1" outlineLevel="1">
      <c r="A424" s="167"/>
      <c r="B424" s="751" t="s">
        <v>14</v>
      </c>
      <c r="C424" s="753" t="s">
        <v>406</v>
      </c>
      <c r="D424" s="757">
        <v>45278.0</v>
      </c>
      <c r="E424" s="757">
        <v>45278.0</v>
      </c>
      <c r="F424" s="754">
        <v>-163.84</v>
      </c>
      <c r="G424" s="755">
        <f t="shared" si="61"/>
        <v>521.15</v>
      </c>
      <c r="H424" s="756">
        <f t="shared" si="62"/>
        <v>562.74</v>
      </c>
    </row>
    <row r="425" hidden="1" outlineLevel="1">
      <c r="A425" s="167"/>
      <c r="B425" s="751" t="s">
        <v>13</v>
      </c>
      <c r="C425" s="793" t="s">
        <v>406</v>
      </c>
      <c r="D425" s="757">
        <v>45278.0</v>
      </c>
      <c r="E425" s="757">
        <v>45278.0</v>
      </c>
      <c r="F425" s="754">
        <v>-10.0</v>
      </c>
      <c r="G425" s="755">
        <f t="shared" si="61"/>
        <v>511.15</v>
      </c>
      <c r="H425" s="756">
        <f t="shared" si="62"/>
        <v>552.74</v>
      </c>
    </row>
    <row r="426" hidden="1" outlineLevel="1">
      <c r="A426" s="167"/>
      <c r="B426" s="751" t="s">
        <v>33</v>
      </c>
      <c r="C426" s="809" t="s">
        <v>406</v>
      </c>
      <c r="D426" s="757">
        <v>45279.0</v>
      </c>
      <c r="E426" s="757">
        <v>45279.0</v>
      </c>
      <c r="F426" s="754">
        <v>-298.96</v>
      </c>
      <c r="G426" s="755">
        <f t="shared" si="61"/>
        <v>212.19</v>
      </c>
      <c r="H426" s="756">
        <f t="shared" si="62"/>
        <v>253.78</v>
      </c>
    </row>
    <row r="427" hidden="1" outlineLevel="1">
      <c r="A427" s="167"/>
      <c r="B427" s="751" t="s">
        <v>42</v>
      </c>
      <c r="C427" s="809" t="s">
        <v>406</v>
      </c>
      <c r="D427" s="757">
        <v>45278.0</v>
      </c>
      <c r="E427" s="757">
        <v>45278.0</v>
      </c>
      <c r="F427" s="754">
        <v>-86.95</v>
      </c>
      <c r="G427" s="755">
        <f t="shared" si="61"/>
        <v>125.24</v>
      </c>
      <c r="H427" s="756">
        <f t="shared" si="62"/>
        <v>166.83</v>
      </c>
    </row>
    <row r="428" hidden="1" outlineLevel="1">
      <c r="A428" s="167"/>
      <c r="B428" s="751" t="s">
        <v>52</v>
      </c>
      <c r="C428" s="809" t="s">
        <v>444</v>
      </c>
      <c r="D428" s="757">
        <v>45278.0</v>
      </c>
      <c r="E428" s="757">
        <v>45278.0</v>
      </c>
      <c r="F428" s="754">
        <v>-50.0</v>
      </c>
      <c r="G428" s="755">
        <f t="shared" si="61"/>
        <v>75.24</v>
      </c>
      <c r="H428" s="756">
        <f t="shared" si="62"/>
        <v>116.83</v>
      </c>
    </row>
    <row r="429" hidden="1" outlineLevel="1">
      <c r="A429" s="167"/>
      <c r="B429" s="760" t="s">
        <v>52</v>
      </c>
      <c r="C429" s="812" t="s">
        <v>445</v>
      </c>
      <c r="D429" s="762">
        <v>45278.0</v>
      </c>
      <c r="E429" s="762">
        <v>45278.0</v>
      </c>
      <c r="F429" s="763">
        <v>-50.0</v>
      </c>
      <c r="G429" s="764">
        <f t="shared" si="61"/>
        <v>25.24</v>
      </c>
      <c r="H429" s="756">
        <f t="shared" si="62"/>
        <v>66.83</v>
      </c>
    </row>
    <row r="430" ht="30.75" customHeight="1">
      <c r="A430" s="25"/>
      <c r="B430" s="745" t="s">
        <v>446</v>
      </c>
      <c r="C430" s="765" t="s">
        <v>359</v>
      </c>
      <c r="D430" s="766"/>
      <c r="E430" s="766"/>
      <c r="F430" s="766"/>
      <c r="G430" s="765"/>
      <c r="H430" s="767">
        <f t="shared" si="62"/>
        <v>66.83</v>
      </c>
    </row>
    <row r="431" outlineLevel="1">
      <c r="A431" s="167"/>
      <c r="B431" s="745" t="s">
        <v>57</v>
      </c>
      <c r="C431" s="746" t="s">
        <v>447</v>
      </c>
      <c r="D431" s="747">
        <v>45289.0</v>
      </c>
      <c r="E431" s="747">
        <v>45289.0</v>
      </c>
      <c r="F431" s="748">
        <f>1471.58+311</f>
        <v>1782.58</v>
      </c>
      <c r="G431" s="749">
        <f>F431</f>
        <v>1782.58</v>
      </c>
      <c r="H431" s="750">
        <f t="shared" si="62"/>
        <v>1849.41</v>
      </c>
    </row>
    <row r="432" outlineLevel="1">
      <c r="A432" s="167"/>
      <c r="B432" s="814" t="s">
        <v>110</v>
      </c>
      <c r="C432" s="816"/>
      <c r="D432" s="817"/>
      <c r="E432" s="817"/>
      <c r="F432" s="787">
        <f>-(SUMIF('2023 Expences - 12292023'!K3:K14,B432, '2023 Expences - 12292023'!L3:L14))</f>
        <v>-268.64</v>
      </c>
      <c r="G432" s="818">
        <f t="shared" ref="G432:G450" si="63">G431+F432</f>
        <v>1513.94</v>
      </c>
      <c r="H432" s="819">
        <f t="shared" si="62"/>
        <v>1580.77</v>
      </c>
    </row>
    <row r="433" outlineLevel="1">
      <c r="A433" s="167"/>
      <c r="B433" s="815" t="s">
        <v>144</v>
      </c>
      <c r="C433" s="813"/>
      <c r="D433" s="753"/>
      <c r="E433" s="753"/>
      <c r="F433" s="787">
        <f>-(SUMIF('2023 Expences - 12292023'!K4:K15,B433, '2023 Expences - 12292023'!L4:L15))</f>
        <v>-42.5</v>
      </c>
      <c r="G433" s="818">
        <f t="shared" si="63"/>
        <v>1471.44</v>
      </c>
      <c r="H433" s="819">
        <f t="shared" si="62"/>
        <v>1538.27</v>
      </c>
    </row>
    <row r="434" outlineLevel="1">
      <c r="A434" s="167"/>
      <c r="B434" s="815" t="s">
        <v>145</v>
      </c>
      <c r="C434" s="813"/>
      <c r="D434" s="753"/>
      <c r="E434" s="753"/>
      <c r="F434" s="787">
        <f>-(SUMIF('2023 Expences - 12292023'!K5:K16,B434, '2023 Expences - 12292023'!L5:L16))</f>
        <v>-24.64</v>
      </c>
      <c r="G434" s="818">
        <f t="shared" si="63"/>
        <v>1446.8</v>
      </c>
      <c r="H434" s="819">
        <f t="shared" si="62"/>
        <v>1513.63</v>
      </c>
    </row>
    <row r="435" outlineLevel="1">
      <c r="A435" s="167"/>
      <c r="B435" s="815" t="s">
        <v>146</v>
      </c>
      <c r="C435" s="813"/>
      <c r="D435" s="753"/>
      <c r="E435" s="753"/>
      <c r="F435" s="787">
        <f>-(SUMIF('2023 Expences - 12292023'!K6:K17,B435, '2023 Expences - 12292023'!L6:L17))</f>
        <v>-57.54</v>
      </c>
      <c r="G435" s="818">
        <f t="shared" si="63"/>
        <v>1389.26</v>
      </c>
      <c r="H435" s="819">
        <f t="shared" si="62"/>
        <v>1456.09</v>
      </c>
    </row>
    <row r="436" outlineLevel="1">
      <c r="A436" s="167"/>
      <c r="B436" s="815" t="s">
        <v>132</v>
      </c>
      <c r="C436" s="813"/>
      <c r="D436" s="753"/>
      <c r="E436" s="753"/>
      <c r="F436" s="787">
        <f>-(SUMIF('2023 Expences - 12292023'!K7:K18,B436, '2023 Expences - 12292023'!L7:L18))</f>
        <v>0</v>
      </c>
      <c r="G436" s="818">
        <f t="shared" si="63"/>
        <v>1389.26</v>
      </c>
      <c r="H436" s="819">
        <f t="shared" si="62"/>
        <v>1456.09</v>
      </c>
    </row>
    <row r="437" outlineLevel="1">
      <c r="A437" s="167"/>
      <c r="B437" s="815" t="s">
        <v>147</v>
      </c>
      <c r="C437" s="813"/>
      <c r="D437" s="753"/>
      <c r="E437" s="753"/>
      <c r="F437" s="787">
        <f>-(SUMIF('2023 Expences - 12292023'!K8:K19,B437, '2023 Expences - 12292023'!L8:L19))</f>
        <v>0</v>
      </c>
      <c r="G437" s="818">
        <f t="shared" si="63"/>
        <v>1389.26</v>
      </c>
      <c r="H437" s="819">
        <f t="shared" si="62"/>
        <v>1456.09</v>
      </c>
    </row>
    <row r="438" outlineLevel="1">
      <c r="A438" s="167"/>
      <c r="B438" s="815" t="s">
        <v>21</v>
      </c>
      <c r="C438" s="813"/>
      <c r="D438" s="753"/>
      <c r="E438" s="753"/>
      <c r="F438" s="787">
        <f>-(SUMIF('2023 Expences - 12292023'!K9:K20,B438, '2023 Expences - 12292023'!L9:L20))</f>
        <v>-20</v>
      </c>
      <c r="G438" s="818">
        <f t="shared" si="63"/>
        <v>1369.26</v>
      </c>
      <c r="H438" s="819">
        <f t="shared" si="62"/>
        <v>1436.09</v>
      </c>
    </row>
    <row r="439" outlineLevel="1">
      <c r="A439" s="167"/>
      <c r="B439" s="815" t="s">
        <v>61</v>
      </c>
      <c r="C439" s="813"/>
      <c r="D439" s="753"/>
      <c r="E439" s="753"/>
      <c r="F439" s="787">
        <f>-(SUMIF('2023 Expences - 12292023'!K10:K21,B439, '2023 Expences - 12292023'!L10:L21))</f>
        <v>0</v>
      </c>
      <c r="G439" s="818">
        <f t="shared" si="63"/>
        <v>1369.26</v>
      </c>
      <c r="H439" s="819">
        <f t="shared" si="62"/>
        <v>1436.09</v>
      </c>
    </row>
    <row r="440" outlineLevel="1">
      <c r="A440" s="167"/>
      <c r="B440" s="815" t="s">
        <v>149</v>
      </c>
      <c r="C440" s="813"/>
      <c r="D440" s="753"/>
      <c r="E440" s="753"/>
      <c r="F440" s="787">
        <f>-(SUMIF('2023 Expences - 12292023'!K11:K22,B440, '2023 Expences - 12292023'!L11:L22))</f>
        <v>0</v>
      </c>
      <c r="G440" s="818">
        <f t="shared" si="63"/>
        <v>1369.26</v>
      </c>
      <c r="H440" s="819">
        <f t="shared" si="62"/>
        <v>1436.09</v>
      </c>
    </row>
    <row r="441" outlineLevel="1">
      <c r="A441" s="167"/>
      <c r="B441" s="815" t="s">
        <v>150</v>
      </c>
      <c r="C441" s="813"/>
      <c r="D441" s="753"/>
      <c r="E441" s="753"/>
      <c r="F441" s="787">
        <f>-(SUMIF('2023 Expences - 12292023'!K12:K23,B441, '2023 Expences - 12292023'!L12:L23))</f>
        <v>0</v>
      </c>
      <c r="G441" s="818">
        <f t="shared" si="63"/>
        <v>1369.26</v>
      </c>
      <c r="H441" s="819">
        <f t="shared" si="62"/>
        <v>1436.09</v>
      </c>
    </row>
    <row r="442" outlineLevel="1">
      <c r="A442" s="167"/>
      <c r="B442" s="751" t="s">
        <v>61</v>
      </c>
      <c r="C442" s="769" t="s">
        <v>435</v>
      </c>
      <c r="D442" s="757">
        <v>45289.0</v>
      </c>
      <c r="E442" s="757">
        <v>45289.0</v>
      </c>
      <c r="F442" s="754">
        <v>-48.47</v>
      </c>
      <c r="G442" s="818">
        <f t="shared" si="63"/>
        <v>1320.79</v>
      </c>
      <c r="H442" s="819">
        <f t="shared" si="62"/>
        <v>1387.62</v>
      </c>
    </row>
    <row r="443" outlineLevel="1">
      <c r="A443" s="167"/>
      <c r="B443" s="751" t="s">
        <v>11</v>
      </c>
      <c r="C443" s="797" t="s">
        <v>438</v>
      </c>
      <c r="D443" s="757">
        <v>45289.0</v>
      </c>
      <c r="E443" s="757">
        <v>45289.0</v>
      </c>
      <c r="F443" s="754">
        <v>-8.39</v>
      </c>
      <c r="G443" s="818">
        <f t="shared" si="63"/>
        <v>1312.4</v>
      </c>
      <c r="H443" s="819">
        <f t="shared" si="62"/>
        <v>1379.23</v>
      </c>
    </row>
    <row r="444" outlineLevel="1">
      <c r="A444" s="167"/>
      <c r="B444" s="751" t="s">
        <v>18</v>
      </c>
      <c r="C444" s="797" t="s">
        <v>406</v>
      </c>
      <c r="D444" s="757">
        <v>45289.0</v>
      </c>
      <c r="E444" s="757">
        <v>45289.0</v>
      </c>
      <c r="F444" s="754">
        <v>-80.75</v>
      </c>
      <c r="G444" s="818">
        <f t="shared" si="63"/>
        <v>1231.65</v>
      </c>
      <c r="H444" s="819">
        <f t="shared" si="62"/>
        <v>1298.48</v>
      </c>
    </row>
    <row r="445" outlineLevel="1">
      <c r="A445" s="167"/>
      <c r="B445" s="751" t="s">
        <v>25</v>
      </c>
      <c r="C445" s="807" t="s">
        <v>406</v>
      </c>
      <c r="D445" s="757">
        <v>45289.0</v>
      </c>
      <c r="E445" s="757">
        <v>45289.0</v>
      </c>
      <c r="F445" s="754">
        <v>-14.59</v>
      </c>
      <c r="G445" s="818">
        <f t="shared" si="63"/>
        <v>1217.06</v>
      </c>
      <c r="H445" s="819">
        <f t="shared" si="62"/>
        <v>1283.89</v>
      </c>
    </row>
    <row r="446" outlineLevel="1">
      <c r="A446" s="167"/>
      <c r="B446" s="751" t="s">
        <v>23</v>
      </c>
      <c r="C446" s="807" t="s">
        <v>406</v>
      </c>
      <c r="D446" s="757">
        <v>45289.0</v>
      </c>
      <c r="E446" s="757">
        <v>45289.0</v>
      </c>
      <c r="F446" s="754">
        <v>-81.46</v>
      </c>
      <c r="G446" s="818">
        <f t="shared" si="63"/>
        <v>1135.6</v>
      </c>
      <c r="H446" s="819">
        <f t="shared" si="62"/>
        <v>1202.43</v>
      </c>
    </row>
    <row r="447" outlineLevel="1">
      <c r="A447" s="167"/>
      <c r="B447" s="751" t="s">
        <v>15</v>
      </c>
      <c r="C447" s="820" t="s">
        <v>448</v>
      </c>
      <c r="D447" s="757">
        <v>45289.0</v>
      </c>
      <c r="E447" s="757">
        <v>45289.0</v>
      </c>
      <c r="F447" s="754">
        <v>0.0</v>
      </c>
      <c r="G447" s="818">
        <f t="shared" si="63"/>
        <v>1135.6</v>
      </c>
      <c r="H447" s="819">
        <f t="shared" si="62"/>
        <v>1202.43</v>
      </c>
    </row>
    <row r="448" outlineLevel="1">
      <c r="A448" s="167"/>
      <c r="B448" s="751" t="s">
        <v>19</v>
      </c>
      <c r="C448" s="797" t="s">
        <v>406</v>
      </c>
      <c r="D448" s="757">
        <v>45289.0</v>
      </c>
      <c r="E448" s="757">
        <v>45289.0</v>
      </c>
      <c r="F448" s="754">
        <v>-62.47</v>
      </c>
      <c r="G448" s="818">
        <f t="shared" si="63"/>
        <v>1073.13</v>
      </c>
      <c r="H448" s="819">
        <f t="shared" si="62"/>
        <v>1139.96</v>
      </c>
    </row>
    <row r="449" outlineLevel="1">
      <c r="A449" s="167"/>
      <c r="B449" s="751" t="s">
        <v>30</v>
      </c>
      <c r="C449" s="797" t="s">
        <v>406</v>
      </c>
      <c r="D449" s="757">
        <v>45290.0</v>
      </c>
      <c r="E449" s="757">
        <v>45290.0</v>
      </c>
      <c r="F449" s="754">
        <f>-(895+34.76)</f>
        <v>-929.76</v>
      </c>
      <c r="G449" s="818">
        <f t="shared" si="63"/>
        <v>143.37</v>
      </c>
      <c r="H449" s="819">
        <f t="shared" si="62"/>
        <v>210.2</v>
      </c>
    </row>
    <row r="450" outlineLevel="1">
      <c r="A450" s="167"/>
      <c r="B450" s="760" t="s">
        <v>42</v>
      </c>
      <c r="C450" s="811" t="s">
        <v>406</v>
      </c>
      <c r="D450" s="762">
        <v>45293.0</v>
      </c>
      <c r="E450" s="762">
        <v>45293.0</v>
      </c>
      <c r="F450" s="763">
        <v>-86.95</v>
      </c>
      <c r="G450" s="821">
        <f t="shared" si="63"/>
        <v>56.42</v>
      </c>
      <c r="H450" s="819">
        <f t="shared" si="62"/>
        <v>123.25</v>
      </c>
    </row>
    <row r="451" ht="30.75" customHeight="1">
      <c r="A451" s="25"/>
      <c r="B451" s="745" t="s">
        <v>449</v>
      </c>
      <c r="C451" s="822" t="s">
        <v>450</v>
      </c>
      <c r="D451" s="766"/>
      <c r="E451" s="766"/>
      <c r="F451" s="766"/>
      <c r="G451" s="822"/>
      <c r="H451" s="767">
        <f>H450</f>
        <v>123.25</v>
      </c>
    </row>
  </sheetData>
  <conditionalFormatting sqref="F1">
    <cfRule type="cellIs" dxfId="23" priority="1" operator="greaterThan">
      <formula>0</formula>
    </cfRule>
  </conditionalFormatting>
  <conditionalFormatting sqref="B1">
    <cfRule type="expression" dxfId="24" priority="2">
      <formula>regexmatch(B1:B451,"Rent|Car Payment|US Cellular|WPS|Car Insurance|MPU|XFinity")</formula>
    </cfRule>
  </conditionalFormatting>
  <conditionalFormatting sqref="B1">
    <cfRule type="expression" dxfId="25" priority="3">
      <formula>regexmatch(B1:B451,"Planet Fitness|Above Lending")</formula>
    </cfRule>
  </conditionalFormatting>
  <conditionalFormatting sqref="B1">
    <cfRule type="expression" dxfId="26" priority="4">
      <formula>regexmatch(B1:B451,"Credit Cards")</formula>
    </cfRule>
  </conditionalFormatting>
  <conditionalFormatting sqref="B1">
    <cfRule type="expression" dxfId="27" priority="5">
      <formula>regexmatch(B1:B451,"Debt|Groceries|Cigarettes|Gas|Entertainment|Medical|Vehicle|Maintenance|Holiday Gifts|Haircut|Subscription")</formula>
    </cfRule>
  </conditionalFormatting>
  <conditionalFormatting sqref="B1">
    <cfRule type="expression" dxfId="28" priority="6">
      <formula>regexmatch(B1:B451,"Income")</formula>
    </cfRule>
  </conditionalFormatting>
  <conditionalFormatting sqref="A2:A15 B2:H2">
    <cfRule type="containsText" dxfId="29" priority="7" operator="containsText" text="TRUE">
      <formula>NOT(ISERROR(SEARCH(("TRUE"),(A2))))</formula>
    </cfRule>
  </conditionalFormatting>
  <conditionalFormatting sqref="E1 F1:F15 F17:F35 F37:F52 F54:F66 F68:F85 F87:F100 F102:F118 F120:F133 F135:F150 F152:F166 F168:F181 F183:F201 F203:F217 F219:F234 F236:F252 F254:F272 F274:F286 F288:F305 F307:F320 F322:F337 F339:F352 F354:F370 F372:F388 F390:F409 F411:F429 F431:F450">
    <cfRule type="cellIs" dxfId="30" priority="8" operator="lessThan">
      <formula>0</formula>
    </cfRule>
  </conditionalFormatting>
  <conditionalFormatting sqref="E1 F2:F15 F17:F35 F37:F52 F54:F66 F68:F85 F87:F100 F102:F118 F120:F133 F135:F150 F152:F166 F168:F181 F183:F201 F203:F217 F219:F234 F236:F252 F254:F272 F274:F286 F288:F305 F307:F320 F322:F337 F339:F352 F354:F370 F372:F388 F390:F409 F411:F429 F431:F450">
    <cfRule type="cellIs" dxfId="31" priority="9" operator="greaterThan">
      <formula>0</formula>
    </cfRule>
  </conditionalFormatting>
  <conditionalFormatting sqref="E1 F1:F15 F17:F35 F37:F52 F54:F66 F68:F85 F87:F100 F102:F118 F120:F133 F135:F150 F152:F166 F168:F181 F183:F201 F203:F217 F219:F234 F236:F252 F254:F272 F274:F286 F288:F305 F307:F320 F322:F337 F339:F352 F354:F370 F372:F388 F390:F409 F411:F429 F431:F450">
    <cfRule type="cellIs" dxfId="32" priority="10" operator="equal">
      <formula>0</formula>
    </cfRule>
  </conditionalFormatting>
  <conditionalFormatting sqref="C2:C15 C17:C35 C37:C52 C54:C66 C68:C85 C87:C100 C102:C118 C120:C133 C135:C150 C152:C166 C168:C181 C183:C201 C203:C217 C219:C234 C236:C252 C254:C272 C274:C286 C288:C305 C307:C320 C322:C337 C339:C352 C354:C370 C372:C388 C390:C409 C411:C429 C431:C450">
    <cfRule type="containsText" dxfId="33" priority="11" operator="containsText" text="Paid">
      <formula>NOT(ISERROR(SEARCH(("Paid"),(C2))))</formula>
    </cfRule>
  </conditionalFormatting>
  <conditionalFormatting sqref="C2:C15 C17:C35 C37:C52 C54:C66 C68:C85 C87:C100 C102:C118 C120:C133 C135:C150 C152:C166 C168:C181 C183:C201 C203:C217 C219:C234 C236:C252 C254:C272 C274:C286 C288:C305 C307:C320 C322:C337 C339:C352 C354:C370 C372:C388 C390:C409 C411:C429 C431:C450">
    <cfRule type="containsText" dxfId="23" priority="12" operator="containsText" text="Recieved">
      <formula>NOT(ISERROR(SEARCH(("Recieved"),(C2))))</formula>
    </cfRule>
  </conditionalFormatting>
  <dataValidations>
    <dataValidation type="list" allowBlank="1" showDropDown="1" showErrorMessage="1" sqref="B2:B15 B17:B35 B37:B52 B54:B66 B68:B85 B87:B100 B102:B118 B120:B133 B135:B150 B152:B166 B168:B181 B183:B201 B203:B217 B219:B234 B236:B252 B254:B272 B274:B286 B288:B305 B307:B320 B322:B337 B339:B352 B354:B370 B372:B388 B390:B409 B411:B429 B431:B450">
      <formula1>'03) Current YTD Report'!$J$2:$J$30</formula1>
    </dataValidation>
  </dataValidations>
  <printOptions gridLines="1" horizontalCentered="1" verticalCentered="1"/>
  <pageMargins bottom="0.75" footer="0.0" header="0.0" left="0.7" right="0.7" top="0.75"/>
  <pageSetup fitToHeight="0" cellComments="atEnd" orientation="landscape" pageOrder="overThenDown"/>
  <drawing r:id="rId1"/>
  <tableParts count="27"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  <tablePart r:id="rId44"/>
    <tablePart r:id="rId45"/>
    <tablePart r:id="rId46"/>
    <tablePart r:id="rId47"/>
    <tablePart r:id="rId48"/>
    <tablePart r:id="rId49"/>
    <tablePart r:id="rId50"/>
    <tablePart r:id="rId51"/>
    <tablePart r:id="rId52"/>
    <tablePart r:id="rId53"/>
    <tablePart r:id="rId54"/>
    <tablePart r:id="rId55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4.43" defaultRowHeight="15.0" outlineLevelCol="1"/>
  <cols>
    <col customWidth="1" min="1" max="1" width="2.71"/>
    <col customWidth="1" min="2" max="2" width="24.71"/>
    <col customWidth="1" min="3" max="3" width="16.0"/>
    <col customWidth="1" min="4" max="4" width="10.71"/>
    <col customWidth="1" min="5" max="5" width="17.43"/>
    <col collapsed="1" customWidth="1" min="6" max="6" width="2.71"/>
    <col customWidth="1" hidden="1" min="7" max="7" width="20.29" outlineLevel="1"/>
    <col customWidth="1" hidden="1" min="8" max="8" width="8.29" outlineLevel="1"/>
    <col customWidth="1" hidden="1" min="9" max="9" width="13.57" outlineLevel="1"/>
    <col customWidth="1" hidden="1" min="10" max="10" width="24.71" outlineLevel="1"/>
  </cols>
  <sheetData>
    <row r="1">
      <c r="A1" s="25"/>
      <c r="B1" s="129"/>
      <c r="E1" s="130"/>
      <c r="F1" s="25"/>
      <c r="G1" s="25"/>
      <c r="H1" s="25"/>
      <c r="I1" s="25"/>
      <c r="J1" s="131" t="s">
        <v>135</v>
      </c>
    </row>
    <row r="2">
      <c r="B2" s="132" t="s">
        <v>136</v>
      </c>
      <c r="C2" s="133" t="s">
        <v>451</v>
      </c>
      <c r="D2" s="134"/>
      <c r="E2" s="135"/>
      <c r="G2" s="136" t="s">
        <v>14</v>
      </c>
      <c r="H2" s="137">
        <f>-I$2/C$33</f>
        <v>0.05907570766</v>
      </c>
      <c r="I2" s="138">
        <f>SUMIF('11) 2023 BudgetBill Breakdown'!B$1:B37,J$5, '11) 2023 BudgetBill Breakdown'!F$1:F37)</f>
        <v>-2092.715</v>
      </c>
      <c r="J2" s="823" t="s">
        <v>57</v>
      </c>
    </row>
    <row r="3">
      <c r="B3" s="140" t="s">
        <v>57</v>
      </c>
      <c r="C3" s="141">
        <f>SUMIF('11) 2023 BudgetBill Breakdown'!B1:B37,B3, '11) 2023 BudgetBill Breakdown'!F1:F37)</f>
        <v>33987.69</v>
      </c>
      <c r="D3" s="142"/>
      <c r="E3" s="143"/>
      <c r="G3" s="136" t="str">
        <f>J$6</f>
        <v>Rent</v>
      </c>
      <c r="H3" s="137">
        <f>-I$3/C$33</f>
        <v>0.3143698857</v>
      </c>
      <c r="I3" s="138">
        <f>SUMIF('11) 2023 BudgetBill Breakdown'!B$1:B37,"Rent", '11) 2023 BudgetBill Breakdown'!F$1:F37)</f>
        <v>-11136.33</v>
      </c>
      <c r="J3" s="823" t="s">
        <v>383</v>
      </c>
    </row>
    <row r="4">
      <c r="B4" s="144" t="s">
        <v>383</v>
      </c>
      <c r="C4" s="145">
        <f>SUMIF('11) 2023 BudgetBill Breakdown'!B$1:B37,B4, '11) 2023 BudgetBill Breakdown'!F$1:F37)</f>
        <v>504</v>
      </c>
      <c r="D4" s="146"/>
      <c r="E4" s="147"/>
      <c r="G4" s="136" t="str">
        <f>'08) Drop Down Menus'!$A$2</f>
        <v>Groceries</v>
      </c>
      <c r="H4" s="137">
        <f>-I$4/C$33</f>
        <v>0.1446820811</v>
      </c>
      <c r="I4" s="138">
        <f>SUMIF('11) 2023 BudgetBill Breakdown'!B$1:B37,J$7, '11) 2023 BudgetBill Breakdown'!F$1:F37)</f>
        <v>-5125.26</v>
      </c>
      <c r="J4" s="823" t="s">
        <v>410</v>
      </c>
    </row>
    <row r="5">
      <c r="B5" s="148" t="s">
        <v>410</v>
      </c>
      <c r="C5" s="149">
        <f>SUMIF('11) 2023 BudgetBill Breakdown'!B$1:B37,B5, '11) 2023 BudgetBill Breakdown'!F$1:F37)</f>
        <v>932.6</v>
      </c>
      <c r="D5" s="150"/>
      <c r="E5" s="151"/>
      <c r="G5" s="136" t="str">
        <f>'08) Drop Down Menus'!$A$3</f>
        <v>Cigarettes</v>
      </c>
      <c r="H5" s="137">
        <f>-I$5/C$33</f>
        <v>0.03682219178</v>
      </c>
      <c r="I5" s="138">
        <f>SUMIF('11) 2023 BudgetBill Breakdown'!B$1:B37,J$8, '11) 2023 BudgetBill Breakdown'!F$1:F37)</f>
        <v>-1304.4</v>
      </c>
      <c r="J5" s="152" t="s">
        <v>14</v>
      </c>
    </row>
    <row r="6">
      <c r="B6" s="25"/>
      <c r="G6" s="136" t="str">
        <f>'08) Drop Down Menus'!$A$4</f>
        <v>Gas</v>
      </c>
      <c r="H6" s="137">
        <f>-I$6/C$33</f>
        <v>0.0140906141</v>
      </c>
      <c r="I6" s="138">
        <f>SUMIF('11) 2023 BudgetBill Breakdown'!B$1:B37,J$9, '11) 2023 BudgetBill Breakdown'!F$1:F37)</f>
        <v>-499.15</v>
      </c>
      <c r="J6" s="152" t="s">
        <v>30</v>
      </c>
    </row>
    <row r="7">
      <c r="B7" s="132" t="s">
        <v>140</v>
      </c>
      <c r="C7" s="133" t="s">
        <v>141</v>
      </c>
      <c r="D7" s="133" t="s">
        <v>142</v>
      </c>
      <c r="E7" s="153" t="s">
        <v>143</v>
      </c>
      <c r="G7" s="136" t="str">
        <f>'08) Drop Down Menus'!$A$5</f>
        <v>Entertainment</v>
      </c>
      <c r="H7" s="137">
        <f>-I$7/C$33</f>
        <v>0.02463394467</v>
      </c>
      <c r="I7" s="138">
        <f>SUMIF('11) 2023 BudgetBill Breakdown'!B$1:B37,J$10, '11) 2023 BudgetBill Breakdown'!F$1:F37)</f>
        <v>-872.64</v>
      </c>
      <c r="J7" s="152" t="s">
        <v>110</v>
      </c>
    </row>
    <row r="8">
      <c r="B8" s="154" t="str">
        <f>G$3</f>
        <v>Rent</v>
      </c>
      <c r="C8" s="155">
        <f>I$3</f>
        <v>-11136.33</v>
      </c>
      <c r="D8" s="156">
        <f>H$3</f>
        <v>0.3143698857</v>
      </c>
      <c r="E8" s="157">
        <f t="shared" ref="E8:E30" si="1">C8/H$26</f>
        <v>-3287.868857</v>
      </c>
      <c r="G8" s="136" t="str">
        <f>'08) Drop Down Menus'!$A$6</f>
        <v>Medical</v>
      </c>
      <c r="H8" s="137">
        <f>-I$8/C$33</f>
        <v>0.0206954042</v>
      </c>
      <c r="I8" s="138">
        <f>SUMIF('11) 2023 BudgetBill Breakdown'!B$1:B37,J$11, '11) 2023 BudgetBill Breakdown'!F$1:F37)</f>
        <v>-733.12</v>
      </c>
      <c r="J8" s="152" t="s">
        <v>144</v>
      </c>
    </row>
    <row r="9">
      <c r="B9" s="158" t="str">
        <f>G$4</f>
        <v>Groceries</v>
      </c>
      <c r="C9" s="159">
        <f>I$4</f>
        <v>-5125.26</v>
      </c>
      <c r="D9" s="160">
        <f>H$4</f>
        <v>0.1446820811</v>
      </c>
      <c r="E9" s="161">
        <f t="shared" si="1"/>
        <v>-1513.172</v>
      </c>
      <c r="G9" s="136" t="str">
        <f>'08) Drop Down Menus'!$A$7</f>
        <v>Vehicle</v>
      </c>
      <c r="H9" s="137">
        <f>-I$9/C$33</f>
        <v>0.01401580667</v>
      </c>
      <c r="I9" s="138">
        <f>SUMIF('11) 2023 BudgetBill Breakdown'!B$1:B37,J$12, '11) 2023 BudgetBill Breakdown'!F$1:F37)</f>
        <v>-496.5</v>
      </c>
      <c r="J9" s="152" t="s">
        <v>145</v>
      </c>
    </row>
    <row r="10">
      <c r="B10" s="158" t="str">
        <f>G$13</f>
        <v>Car Payment</v>
      </c>
      <c r="C10" s="159">
        <f>I$13</f>
        <v>-3613.46</v>
      </c>
      <c r="D10" s="160">
        <f>H$13</f>
        <v>0.1020051496</v>
      </c>
      <c r="E10" s="161">
        <f t="shared" si="1"/>
        <v>-1066.831048</v>
      </c>
      <c r="G10" s="136" t="str">
        <f>'08) Drop Down Menus'!$A$8</f>
        <v>Maintenance</v>
      </c>
      <c r="H10" s="137">
        <f>-I$10/C$33</f>
        <v>0.02874778859</v>
      </c>
      <c r="I10" s="138">
        <f>SUMIF('11) 2023 BudgetBill Breakdown'!B$1:B37,J$13, '11) 2023 BudgetBill Breakdown'!F$1:F37)</f>
        <v>-1018.37</v>
      </c>
      <c r="J10" s="152" t="s">
        <v>146</v>
      </c>
    </row>
    <row r="11">
      <c r="B11" s="158" t="str">
        <f>G$11</f>
        <v>Above Lending</v>
      </c>
      <c r="C11" s="159">
        <f>I$11</f>
        <v>-2262.41</v>
      </c>
      <c r="D11" s="160">
        <f>H$11</f>
        <v>0.06386606478</v>
      </c>
      <c r="E11" s="161">
        <f t="shared" si="1"/>
        <v>-667.949619</v>
      </c>
      <c r="G11" s="136" t="s">
        <v>42</v>
      </c>
      <c r="H11" s="137">
        <f>-I$11/C$33</f>
        <v>0.06386606478</v>
      </c>
      <c r="I11" s="138">
        <f>SUMIF('11) 2023 BudgetBill Breakdown'!B$1:B37,J$14, '11) 2023 BudgetBill Breakdown'!F$1:F37)</f>
        <v>-2262.41</v>
      </c>
      <c r="J11" s="152" t="s">
        <v>132</v>
      </c>
    </row>
    <row r="12">
      <c r="B12" s="158" t="str">
        <f>G$2</f>
        <v>US Cellular</v>
      </c>
      <c r="C12" s="159">
        <f>I$2</f>
        <v>-2092.715</v>
      </c>
      <c r="D12" s="160">
        <f>H$2</f>
        <v>0.05907570766</v>
      </c>
      <c r="E12" s="161">
        <f t="shared" si="1"/>
        <v>-617.8491905</v>
      </c>
      <c r="G12" s="162" t="s">
        <v>13</v>
      </c>
      <c r="H12" s="137">
        <f>-I$12/C$33</f>
        <v>0.003502681352</v>
      </c>
      <c r="I12" s="138">
        <f>SUMIF('11) 2023 BudgetBill Breakdown'!B$1:B37,J$15, '11) 2023 BudgetBill Breakdown'!F$1:F37)</f>
        <v>-124.08</v>
      </c>
      <c r="J12" s="152" t="s">
        <v>147</v>
      </c>
    </row>
    <row r="13">
      <c r="B13" s="158" t="str">
        <f>G$5</f>
        <v>Cigarettes</v>
      </c>
      <c r="C13" s="159">
        <f>I$5</f>
        <v>-1304.4</v>
      </c>
      <c r="D13" s="160">
        <f>H$5</f>
        <v>0.03682219178</v>
      </c>
      <c r="E13" s="161">
        <f t="shared" si="1"/>
        <v>-385.1085714</v>
      </c>
      <c r="G13" s="163" t="s">
        <v>33</v>
      </c>
      <c r="H13" s="137">
        <f>-I$13/C$33</f>
        <v>0.1020051496</v>
      </c>
      <c r="I13" s="138">
        <f>SUMIF('11) 2023 BudgetBill Breakdown'!B$1:B37,J$16, '11) 2023 BudgetBill Breakdown'!F$1:F37)</f>
        <v>-3613.46</v>
      </c>
      <c r="J13" s="152" t="s">
        <v>21</v>
      </c>
    </row>
    <row r="14">
      <c r="B14" s="158" t="str">
        <f>G$10</f>
        <v>Maintenance</v>
      </c>
      <c r="C14" s="159">
        <f>I$10</f>
        <v>-1018.37</v>
      </c>
      <c r="D14" s="160">
        <f>H$10</f>
        <v>0.02874778859</v>
      </c>
      <c r="E14" s="161">
        <f t="shared" si="1"/>
        <v>-300.661619</v>
      </c>
      <c r="G14" s="136" t="s">
        <v>15</v>
      </c>
      <c r="H14" s="137">
        <f>-I$14/C$33</f>
        <v>0.02241399898</v>
      </c>
      <c r="I14" s="138">
        <f>SUMIF('11) 2023 BudgetBill Breakdown'!B$1:B37,J$17, '11) 2023 BudgetBill Breakdown'!F$1:F37)</f>
        <v>-794</v>
      </c>
      <c r="J14" s="152" t="s">
        <v>42</v>
      </c>
    </row>
    <row r="15">
      <c r="B15" s="158" t="str">
        <f>G$21</f>
        <v>MPU (Electric Bill)</v>
      </c>
      <c r="C15" s="159">
        <f>I$21</f>
        <v>-968.24</v>
      </c>
      <c r="D15" s="160">
        <f>H$21</f>
        <v>0.0273326579</v>
      </c>
      <c r="E15" s="161">
        <f t="shared" si="1"/>
        <v>-285.8613333</v>
      </c>
      <c r="G15" s="136" t="s">
        <v>52</v>
      </c>
      <c r="H15" s="137">
        <f>-I$15/C$33</f>
        <v>0.01844497095</v>
      </c>
      <c r="I15" s="138">
        <f>SUMIF('11) 2023 BudgetBill Breakdown'!B$1:B37,J$18, '11) 2023 BudgetBill Breakdown'!F$1:F37)</f>
        <v>-653.4</v>
      </c>
      <c r="J15" s="164" t="s">
        <v>13</v>
      </c>
    </row>
    <row r="16">
      <c r="B16" s="158" t="str">
        <f>G$16</f>
        <v>XFinity</v>
      </c>
      <c r="C16" s="159">
        <f>I$16</f>
        <v>-958.04</v>
      </c>
      <c r="D16" s="160">
        <f>H$16</f>
        <v>0.02704471988</v>
      </c>
      <c r="E16" s="161">
        <f t="shared" si="1"/>
        <v>-282.8499048</v>
      </c>
      <c r="G16" s="136" t="s">
        <v>18</v>
      </c>
      <c r="H16" s="137">
        <f>-I$16/C$33</f>
        <v>0.02704471988</v>
      </c>
      <c r="I16" s="138">
        <f>SUMIF('11) 2023 BudgetBill Breakdown'!B$1:B37,J$19, '11) 2023 BudgetBill Breakdown'!F$1:F37)</f>
        <v>-958.04</v>
      </c>
      <c r="J16" s="165" t="s">
        <v>33</v>
      </c>
    </row>
    <row r="17">
      <c r="B17" s="158" t="str">
        <f>G$7</f>
        <v>Entertainment</v>
      </c>
      <c r="C17" s="159">
        <f>I$7</f>
        <v>-872.64</v>
      </c>
      <c r="D17" s="160">
        <f>H$7</f>
        <v>0.02463394467</v>
      </c>
      <c r="E17" s="161">
        <f t="shared" si="1"/>
        <v>-257.6365714</v>
      </c>
      <c r="G17" s="162" t="s">
        <v>23</v>
      </c>
      <c r="H17" s="137">
        <f>-I$17/C$33</f>
        <v>0.02269544428</v>
      </c>
      <c r="I17" s="138">
        <f>SUMIF('11) 2023 BudgetBill Breakdown'!B$1:B37,J$20, '11) 2023 BudgetBill Breakdown'!F$1:F37)</f>
        <v>-803.97</v>
      </c>
      <c r="J17" s="152" t="s">
        <v>15</v>
      </c>
    </row>
    <row r="18">
      <c r="B18" s="158" t="str">
        <f>G$17</f>
        <v>Car Insurance</v>
      </c>
      <c r="C18" s="159">
        <f>I$17</f>
        <v>-803.97</v>
      </c>
      <c r="D18" s="160">
        <f>H$17</f>
        <v>0.02269544428</v>
      </c>
      <c r="E18" s="161">
        <f t="shared" si="1"/>
        <v>-237.3625714</v>
      </c>
      <c r="G18" s="162" t="s">
        <v>25</v>
      </c>
      <c r="H18" s="137">
        <f>-I$18/C$33</f>
        <v>0.004420977809</v>
      </c>
      <c r="I18" s="138">
        <f>SUMIF('11) 2023 BudgetBill Breakdown'!B$1:B37,J$21, '11) 2023 BudgetBill Breakdown'!F$1:F37)</f>
        <v>-156.61</v>
      </c>
      <c r="J18" s="152" t="s">
        <v>52</v>
      </c>
    </row>
    <row r="19">
      <c r="B19" s="158" t="str">
        <f>G$14</f>
        <v>WPS (Gas Bill)</v>
      </c>
      <c r="C19" s="159">
        <f>I$14</f>
        <v>-794</v>
      </c>
      <c r="D19" s="160">
        <f>H$14</f>
        <v>0.02241399898</v>
      </c>
      <c r="E19" s="161">
        <f t="shared" si="1"/>
        <v>-234.4190476</v>
      </c>
      <c r="G19" s="136" t="s">
        <v>11</v>
      </c>
      <c r="H19" s="137">
        <f>-I$19/C$33</f>
        <v>0.003724280712</v>
      </c>
      <c r="I19" s="138">
        <f>SUMIF('11) 2023 BudgetBill Breakdown'!B$1:B37,J$22, '11) 2023 BudgetBill Breakdown'!F$1:F37)</f>
        <v>-131.93</v>
      </c>
      <c r="J19" s="152" t="s">
        <v>18</v>
      </c>
    </row>
    <row r="20">
      <c r="B20" s="158" t="str">
        <f>G$8</f>
        <v>Medical</v>
      </c>
      <c r="C20" s="159">
        <f>I$8</f>
        <v>-733.12</v>
      </c>
      <c r="D20" s="160">
        <f>H$8</f>
        <v>0.0206954042</v>
      </c>
      <c r="E20" s="161">
        <f t="shared" si="1"/>
        <v>-216.4449524</v>
      </c>
      <c r="G20" s="136" t="s">
        <v>148</v>
      </c>
      <c r="H20" s="137">
        <f>-I$20/C$33</f>
        <v>0.003539379335</v>
      </c>
      <c r="I20" s="138">
        <f>SUMIF('11) 2023 BudgetBill Breakdown'!B$1:B37,J$23, '11) 2023 BudgetBill Breakdown'!F$1:F37)</f>
        <v>-125.38</v>
      </c>
      <c r="J20" s="164" t="s">
        <v>23</v>
      </c>
    </row>
    <row r="21">
      <c r="B21" s="158" t="str">
        <f>G$22</f>
        <v>Debt</v>
      </c>
      <c r="C21" s="159">
        <f>I$22</f>
        <v>-673.69</v>
      </c>
      <c r="D21" s="160">
        <f>H$22</f>
        <v>0.01901774178</v>
      </c>
      <c r="E21" s="161">
        <f t="shared" si="1"/>
        <v>-198.8989524</v>
      </c>
      <c r="G21" s="136" t="s">
        <v>19</v>
      </c>
      <c r="H21" s="137">
        <f>-I$21/C$33</f>
        <v>0.0273326579</v>
      </c>
      <c r="I21" s="138">
        <f>SUMIF('11) 2023 BudgetBill Breakdown'!B$1:B37,J$24, '11) 2023 BudgetBill Breakdown'!F$1:F37)</f>
        <v>-968.24</v>
      </c>
      <c r="J21" s="164" t="s">
        <v>25</v>
      </c>
    </row>
    <row r="22">
      <c r="B22" s="158" t="str">
        <f>G$15</f>
        <v>Credit Cards</v>
      </c>
      <c r="C22" s="159">
        <f>I$15</f>
        <v>-653.4</v>
      </c>
      <c r="D22" s="160">
        <f>H$15</f>
        <v>0.01844497095</v>
      </c>
      <c r="E22" s="161">
        <f t="shared" si="1"/>
        <v>-192.9085714</v>
      </c>
      <c r="G22" s="136" t="s">
        <v>61</v>
      </c>
      <c r="H22" s="137">
        <f>-I$22/C$33</f>
        <v>0.01901774178</v>
      </c>
      <c r="I22" s="138">
        <f>SUMIF('11) 2023 BudgetBill Breakdown'!B$1:B37,J$25, '11) 2023 BudgetBill Breakdown'!F$1:F37)</f>
        <v>-673.69</v>
      </c>
      <c r="J22" s="152" t="s">
        <v>11</v>
      </c>
    </row>
    <row r="23">
      <c r="B23" s="158" t="str">
        <f>G$9</f>
        <v>Vehicle</v>
      </c>
      <c r="C23" s="159">
        <f>I$9</f>
        <v>-496.5</v>
      </c>
      <c r="D23" s="160">
        <f>H$9</f>
        <v>0.01401580667</v>
      </c>
      <c r="E23" s="161">
        <f t="shared" si="1"/>
        <v>-146.5857143</v>
      </c>
      <c r="G23" s="136" t="s">
        <v>149</v>
      </c>
      <c r="H23" s="137">
        <f>-I$23/C$33</f>
        <v>0.01296652664</v>
      </c>
      <c r="I23" s="138">
        <f>SUMIF('11) 2023 BudgetBill Breakdown'!B$1:B37,J$26, '11) 2023 BudgetBill Breakdown'!F$1:F37)</f>
        <v>-459.33</v>
      </c>
      <c r="J23" s="152" t="s">
        <v>148</v>
      </c>
    </row>
    <row r="24">
      <c r="B24" s="158" t="str">
        <f>G$6</f>
        <v>Gas</v>
      </c>
      <c r="C24" s="159">
        <f>I$6</f>
        <v>-499.15</v>
      </c>
      <c r="D24" s="160">
        <f>H$6</f>
        <v>0.0140906141</v>
      </c>
      <c r="E24" s="161">
        <f t="shared" si="1"/>
        <v>-147.3680952</v>
      </c>
      <c r="G24" s="166" t="s">
        <v>150</v>
      </c>
      <c r="H24" s="137">
        <f>-I$24/C$33</f>
        <v>0.0007133523354</v>
      </c>
      <c r="I24" s="138">
        <f>SUMIF('11) 2023 BudgetBill Breakdown'!B$1:B37,J$27, '11) 2023 BudgetBill Breakdown'!F$1:F37)</f>
        <v>-25.27</v>
      </c>
      <c r="J24" s="152" t="s">
        <v>19</v>
      </c>
    </row>
    <row r="25">
      <c r="B25" s="824" t="s">
        <v>149</v>
      </c>
      <c r="C25" s="159">
        <f>I$23</f>
        <v>-459.33</v>
      </c>
      <c r="D25" s="160">
        <f>H$23</f>
        <v>0.01296652664</v>
      </c>
      <c r="E25" s="161">
        <f t="shared" si="1"/>
        <v>-135.6117143</v>
      </c>
      <c r="I25" s="25"/>
      <c r="J25" s="152" t="s">
        <v>61</v>
      </c>
    </row>
    <row r="26">
      <c r="B26" s="158" t="str">
        <f>G$18</f>
        <v>Renter's Insurance</v>
      </c>
      <c r="C26" s="159">
        <f>I$18</f>
        <v>-156.61</v>
      </c>
      <c r="D26" s="160">
        <f>H$18</f>
        <v>0.004420977809</v>
      </c>
      <c r="E26" s="161">
        <f t="shared" si="1"/>
        <v>-46.2372381</v>
      </c>
      <c r="G26" s="167" t="s">
        <v>151</v>
      </c>
      <c r="H26" s="25">
        <f>H27+(H28/H30)</f>
        <v>3.387096774</v>
      </c>
      <c r="I26" s="25"/>
      <c r="J26" s="152" t="s">
        <v>149</v>
      </c>
    </row>
    <row r="27">
      <c r="B27" s="158" t="str">
        <f>G$20</f>
        <v>Subscription - Game</v>
      </c>
      <c r="C27" s="159">
        <f>I$20</f>
        <v>-125.38</v>
      </c>
      <c r="D27" s="160">
        <f>H$20</f>
        <v>0.003539379335</v>
      </c>
      <c r="E27" s="161">
        <f t="shared" si="1"/>
        <v>-37.01695238</v>
      </c>
      <c r="G27" s="167" t="s">
        <v>152</v>
      </c>
      <c r="H27" s="167">
        <f>Month(NOW())</f>
        <v>3</v>
      </c>
      <c r="I27" s="25"/>
      <c r="J27" s="152" t="s">
        <v>150</v>
      </c>
    </row>
    <row r="28">
      <c r="B28" s="825" t="str">
        <f>G$12</f>
        <v>Planet Fitness</v>
      </c>
      <c r="C28" s="159">
        <f>I$12</f>
        <v>-124.08</v>
      </c>
      <c r="D28" s="169">
        <f>H$12</f>
        <v>0.003502681352</v>
      </c>
      <c r="E28" s="161">
        <f t="shared" si="1"/>
        <v>-36.63314286</v>
      </c>
      <c r="G28" s="167" t="s">
        <v>153</v>
      </c>
      <c r="H28" s="25">
        <f>DAY(NOW())</f>
        <v>12</v>
      </c>
      <c r="I28" s="25"/>
      <c r="J28" s="25"/>
    </row>
    <row r="29">
      <c r="B29" s="825" t="str">
        <f>G$19</f>
        <v>Subscription - Video</v>
      </c>
      <c r="C29" s="170">
        <f>I$19</f>
        <v>-131.93</v>
      </c>
      <c r="D29" s="169">
        <f>H$19</f>
        <v>0.003724280712</v>
      </c>
      <c r="E29" s="161">
        <f t="shared" si="1"/>
        <v>-38.9507619</v>
      </c>
      <c r="I29" s="25"/>
      <c r="J29" s="25"/>
    </row>
    <row r="30">
      <c r="B30" s="826" t="s">
        <v>150</v>
      </c>
      <c r="C30" s="172">
        <f>I$24</f>
        <v>-25.27</v>
      </c>
      <c r="D30" s="173">
        <f>H$24</f>
        <v>0.0007133523354</v>
      </c>
      <c r="E30" s="174">
        <f t="shared" si="1"/>
        <v>-7.460666667</v>
      </c>
      <c r="G30" s="167" t="s">
        <v>154</v>
      </c>
      <c r="H30" s="25">
        <f>DAY(EOMONTH(TODAY(),0))</f>
        <v>31</v>
      </c>
      <c r="I30" s="25"/>
      <c r="J30" s="25"/>
    </row>
    <row r="31">
      <c r="B31" s="25"/>
      <c r="G31" s="2" t="s">
        <v>155</v>
      </c>
      <c r="H31" s="11">
        <f>YEAR(TODAY())</f>
        <v>2026</v>
      </c>
      <c r="I31" s="25"/>
      <c r="J31" s="25"/>
    </row>
    <row r="32">
      <c r="B32" s="175" t="s">
        <v>156</v>
      </c>
      <c r="C32" s="176">
        <f>sum(I2:I22)</f>
        <v>-34543.695</v>
      </c>
      <c r="D32" s="177"/>
      <c r="E32" s="178"/>
      <c r="I32" s="25"/>
      <c r="J32" s="25"/>
    </row>
    <row r="33">
      <c r="B33" s="179" t="s">
        <v>157</v>
      </c>
      <c r="C33" s="159">
        <f>sum(C3:C5)</f>
        <v>35424.29</v>
      </c>
      <c r="D33" s="146"/>
      <c r="E33" s="147"/>
      <c r="G33" s="25"/>
      <c r="H33" s="25"/>
      <c r="I33" s="25"/>
      <c r="J33" s="25"/>
    </row>
    <row r="34">
      <c r="B34" s="179" t="s">
        <v>158</v>
      </c>
      <c r="C34" s="159">
        <f>C33+C32</f>
        <v>880.595</v>
      </c>
      <c r="D34" s="146"/>
      <c r="E34" s="147"/>
      <c r="G34" s="25"/>
      <c r="H34" s="25"/>
      <c r="I34" s="25"/>
      <c r="J34" s="25"/>
    </row>
    <row r="35">
      <c r="B35" s="180" t="s">
        <v>159</v>
      </c>
      <c r="C35" s="181">
        <f>C34/C33</f>
        <v>0.0248585081</v>
      </c>
      <c r="D35" s="150"/>
      <c r="E35" s="151"/>
      <c r="G35" s="25"/>
      <c r="H35" s="25"/>
      <c r="I35" s="25"/>
      <c r="J35" s="25"/>
    </row>
    <row r="36">
      <c r="B36" s="182"/>
      <c r="C36" s="183"/>
      <c r="G36" s="25"/>
      <c r="H36" s="25"/>
      <c r="I36" s="25"/>
      <c r="J36" s="25"/>
    </row>
    <row r="37" ht="13.5" customHeight="1">
      <c r="B37" s="129" t="s">
        <v>161</v>
      </c>
      <c r="E37" s="184" t="str">
        <f>"Report Date : " &amp; $H$27 &amp; "/" &amp; $H$28 &amp; "/" &amp; $H$31</f>
        <v>Report Date : 3/12/2026</v>
      </c>
      <c r="G37" s="25"/>
      <c r="H37" s="25"/>
      <c r="I37" s="25"/>
      <c r="J37" s="25"/>
    </row>
  </sheetData>
  <mergeCells count="15">
    <mergeCell ref="B6:E6"/>
    <mergeCell ref="B31:E31"/>
    <mergeCell ref="C32:E32"/>
    <mergeCell ref="C33:E33"/>
    <mergeCell ref="C34:E34"/>
    <mergeCell ref="C35:E35"/>
    <mergeCell ref="C36:E36"/>
    <mergeCell ref="B37:D37"/>
    <mergeCell ref="A1:A37"/>
    <mergeCell ref="B1:D1"/>
    <mergeCell ref="F1:F37"/>
    <mergeCell ref="C2:E2"/>
    <mergeCell ref="C3:E3"/>
    <mergeCell ref="C4:E4"/>
    <mergeCell ref="C5:E5"/>
  </mergeCells>
  <conditionalFormatting sqref="H2:H24">
    <cfRule type="colorScale" priority="1">
      <colorScale>
        <cfvo type="percentile" val="0"/>
        <cfvo type="percentile" val="50"/>
        <cfvo type="percent" val="100"/>
        <color rgb="FF00FF00"/>
        <color rgb="FFFFFF00"/>
        <color rgb="FFE91D63"/>
      </colorScale>
    </cfRule>
  </conditionalFormatting>
  <printOptions horizontalCentered="1" verticalCentered="1"/>
  <pageMargins bottom="0.0" footer="0.0" header="0.0" left="0.0" right="0.0" top="0.0"/>
  <pageSetup orientation="portrait" pageOrder="overThenDown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.86"/>
  </cols>
  <sheetData>
    <row r="2">
      <c r="B2" s="65" t="s">
        <v>452</v>
      </c>
    </row>
    <row r="3">
      <c r="B3" s="827" t="s">
        <v>140</v>
      </c>
      <c r="C3" s="828"/>
      <c r="D3" s="829"/>
      <c r="E3" s="830" t="s">
        <v>2</v>
      </c>
      <c r="F3" s="830" t="s">
        <v>67</v>
      </c>
      <c r="G3" s="830" t="s">
        <v>453</v>
      </c>
    </row>
    <row r="4">
      <c r="B4" s="831" t="s">
        <v>454</v>
      </c>
      <c r="C4" s="832"/>
      <c r="D4" s="833"/>
      <c r="E4" s="834">
        <v>76.42</v>
      </c>
      <c r="F4" s="835">
        <f>E4</f>
        <v>76.42</v>
      </c>
      <c r="G4" s="836"/>
    </row>
    <row r="5">
      <c r="B5" s="837"/>
      <c r="C5" s="146"/>
      <c r="D5" s="439"/>
      <c r="E5" s="838">
        <v>0.0</v>
      </c>
      <c r="F5" s="839">
        <f t="shared" ref="F5:F23" si="1">F4+E5</f>
        <v>76.42</v>
      </c>
      <c r="G5" s="840"/>
    </row>
    <row r="6">
      <c r="B6" s="837"/>
      <c r="C6" s="146"/>
      <c r="D6" s="439"/>
      <c r="E6" s="838">
        <v>0.0</v>
      </c>
      <c r="F6" s="839">
        <f t="shared" si="1"/>
        <v>76.42</v>
      </c>
      <c r="G6" s="840"/>
    </row>
    <row r="7">
      <c r="B7" s="837"/>
      <c r="C7" s="146"/>
      <c r="D7" s="439"/>
      <c r="E7" s="838">
        <v>0.0</v>
      </c>
      <c r="F7" s="839">
        <f t="shared" si="1"/>
        <v>76.42</v>
      </c>
      <c r="G7" s="840"/>
    </row>
    <row r="8">
      <c r="B8" s="837"/>
      <c r="C8" s="146"/>
      <c r="D8" s="439"/>
      <c r="E8" s="838">
        <v>0.0</v>
      </c>
      <c r="F8" s="839">
        <f t="shared" si="1"/>
        <v>76.42</v>
      </c>
      <c r="G8" s="840"/>
    </row>
    <row r="9">
      <c r="B9" s="837"/>
      <c r="C9" s="146"/>
      <c r="D9" s="439"/>
      <c r="E9" s="838">
        <v>0.0</v>
      </c>
      <c r="F9" s="839">
        <f t="shared" si="1"/>
        <v>76.42</v>
      </c>
      <c r="G9" s="840"/>
    </row>
    <row r="10">
      <c r="B10" s="837"/>
      <c r="C10" s="146"/>
      <c r="D10" s="439"/>
      <c r="E10" s="838">
        <v>0.0</v>
      </c>
      <c r="F10" s="839">
        <f t="shared" si="1"/>
        <v>76.42</v>
      </c>
      <c r="G10" s="840"/>
    </row>
    <row r="11">
      <c r="B11" s="837"/>
      <c r="C11" s="146"/>
      <c r="D11" s="439"/>
      <c r="E11" s="838">
        <v>0.0</v>
      </c>
      <c r="F11" s="839">
        <f t="shared" si="1"/>
        <v>76.42</v>
      </c>
      <c r="G11" s="840"/>
    </row>
    <row r="12">
      <c r="B12" s="837"/>
      <c r="C12" s="146"/>
      <c r="D12" s="439"/>
      <c r="E12" s="838">
        <v>0.0</v>
      </c>
      <c r="F12" s="839">
        <f t="shared" si="1"/>
        <v>76.42</v>
      </c>
      <c r="G12" s="840"/>
    </row>
    <row r="13">
      <c r="B13" s="837"/>
      <c r="C13" s="146"/>
      <c r="D13" s="439"/>
      <c r="E13" s="838">
        <v>0.0</v>
      </c>
      <c r="F13" s="839">
        <f t="shared" si="1"/>
        <v>76.42</v>
      </c>
      <c r="G13" s="840"/>
    </row>
    <row r="14">
      <c r="B14" s="837"/>
      <c r="C14" s="146"/>
      <c r="D14" s="439"/>
      <c r="E14" s="838">
        <v>0.0</v>
      </c>
      <c r="F14" s="839">
        <f t="shared" si="1"/>
        <v>76.42</v>
      </c>
      <c r="G14" s="840"/>
    </row>
    <row r="15">
      <c r="B15" s="837"/>
      <c r="C15" s="146"/>
      <c r="D15" s="439"/>
      <c r="E15" s="838">
        <v>0.0</v>
      </c>
      <c r="F15" s="839">
        <f t="shared" si="1"/>
        <v>76.42</v>
      </c>
      <c r="G15" s="840"/>
    </row>
    <row r="16">
      <c r="B16" s="837"/>
      <c r="C16" s="146"/>
      <c r="D16" s="439"/>
      <c r="E16" s="838">
        <v>0.0</v>
      </c>
      <c r="F16" s="839">
        <f t="shared" si="1"/>
        <v>76.42</v>
      </c>
      <c r="G16" s="840"/>
    </row>
    <row r="17">
      <c r="B17" s="837"/>
      <c r="C17" s="146"/>
      <c r="D17" s="439"/>
      <c r="E17" s="838">
        <v>0.0</v>
      </c>
      <c r="F17" s="839">
        <f t="shared" si="1"/>
        <v>76.42</v>
      </c>
      <c r="G17" s="840"/>
    </row>
    <row r="18">
      <c r="B18" s="837"/>
      <c r="C18" s="146"/>
      <c r="D18" s="439"/>
      <c r="E18" s="838">
        <v>0.0</v>
      </c>
      <c r="F18" s="839">
        <f t="shared" si="1"/>
        <v>76.42</v>
      </c>
      <c r="G18" s="840"/>
    </row>
    <row r="19">
      <c r="B19" s="837"/>
      <c r="C19" s="146"/>
      <c r="D19" s="439"/>
      <c r="E19" s="838">
        <v>0.0</v>
      </c>
      <c r="F19" s="839">
        <f t="shared" si="1"/>
        <v>76.42</v>
      </c>
      <c r="G19" s="840"/>
    </row>
    <row r="20">
      <c r="B20" s="837"/>
      <c r="C20" s="146"/>
      <c r="D20" s="439"/>
      <c r="E20" s="838">
        <v>0.0</v>
      </c>
      <c r="F20" s="839">
        <f t="shared" si="1"/>
        <v>76.42</v>
      </c>
      <c r="G20" s="840"/>
    </row>
    <row r="21">
      <c r="B21" s="837"/>
      <c r="C21" s="146"/>
      <c r="D21" s="439"/>
      <c r="E21" s="838">
        <v>0.0</v>
      </c>
      <c r="F21" s="839">
        <f t="shared" si="1"/>
        <v>76.42</v>
      </c>
      <c r="G21" s="840"/>
    </row>
    <row r="22">
      <c r="B22" s="837"/>
      <c r="C22" s="146"/>
      <c r="D22" s="439"/>
      <c r="E22" s="838">
        <v>0.0</v>
      </c>
      <c r="F22" s="839">
        <f t="shared" si="1"/>
        <v>76.42</v>
      </c>
      <c r="G22" s="840"/>
    </row>
    <row r="23">
      <c r="B23" s="841"/>
      <c r="C23" s="842"/>
      <c r="D23" s="843"/>
      <c r="E23" s="844">
        <v>0.0</v>
      </c>
      <c r="F23" s="839">
        <f t="shared" si="1"/>
        <v>76.42</v>
      </c>
      <c r="G23" s="845"/>
    </row>
    <row r="24">
      <c r="B24" s="846" t="s">
        <v>455</v>
      </c>
      <c r="C24" s="828"/>
      <c r="D24" s="829"/>
      <c r="E24" s="847">
        <f>F22</f>
        <v>76.42</v>
      </c>
      <c r="F24" s="829"/>
      <c r="G24" s="25"/>
    </row>
  </sheetData>
  <mergeCells count="24">
    <mergeCell ref="B2:G2"/>
    <mergeCell ref="B3:D3"/>
    <mergeCell ref="B4:D4"/>
    <mergeCell ref="B5:D5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23:D23"/>
    <mergeCell ref="B24:D24"/>
    <mergeCell ref="E24:F24"/>
    <mergeCell ref="B16:D16"/>
    <mergeCell ref="B17:D17"/>
    <mergeCell ref="B18:D18"/>
    <mergeCell ref="B19:D19"/>
    <mergeCell ref="B20:D20"/>
    <mergeCell ref="B21:D21"/>
    <mergeCell ref="B22:D22"/>
  </mergeCell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.86"/>
  </cols>
  <sheetData>
    <row r="2">
      <c r="B2" s="65" t="s">
        <v>456</v>
      </c>
    </row>
    <row r="3">
      <c r="B3" s="827" t="s">
        <v>140</v>
      </c>
      <c r="C3" s="828"/>
      <c r="D3" s="829"/>
      <c r="E3" s="830" t="s">
        <v>2</v>
      </c>
      <c r="F3" s="830" t="s">
        <v>67</v>
      </c>
      <c r="G3" s="830" t="s">
        <v>453</v>
      </c>
    </row>
    <row r="4">
      <c r="B4" s="848" t="s">
        <v>457</v>
      </c>
      <c r="C4" s="832"/>
      <c r="D4" s="833"/>
      <c r="E4" s="849">
        <v>0.0</v>
      </c>
      <c r="F4" s="835">
        <f>E4</f>
        <v>0</v>
      </c>
      <c r="G4" s="836"/>
    </row>
    <row r="5">
      <c r="B5" s="850" t="s">
        <v>458</v>
      </c>
      <c r="C5" s="146"/>
      <c r="D5" s="439"/>
      <c r="E5" s="851">
        <v>0.0</v>
      </c>
      <c r="F5" s="839">
        <f t="shared" ref="F5:F23" si="1">F4+E5</f>
        <v>0</v>
      </c>
      <c r="G5" s="840"/>
    </row>
    <row r="6">
      <c r="B6" s="850" t="s">
        <v>459</v>
      </c>
      <c r="C6" s="146"/>
      <c r="D6" s="439"/>
      <c r="E6" s="851">
        <v>0.0</v>
      </c>
      <c r="F6" s="839">
        <f t="shared" si="1"/>
        <v>0</v>
      </c>
      <c r="G6" s="840"/>
    </row>
    <row r="7">
      <c r="B7" s="852" t="s">
        <v>110</v>
      </c>
      <c r="C7" s="146"/>
      <c r="D7" s="439"/>
      <c r="E7" s="853">
        <f>86.24+58</f>
        <v>144.24</v>
      </c>
      <c r="F7" s="854">
        <f t="shared" si="1"/>
        <v>144.24</v>
      </c>
      <c r="G7" s="840"/>
    </row>
    <row r="8">
      <c r="B8" s="852" t="s">
        <v>144</v>
      </c>
      <c r="C8" s="146"/>
      <c r="D8" s="439"/>
      <c r="E8" s="853">
        <f>19.19+28.54</f>
        <v>47.73</v>
      </c>
      <c r="F8" s="854">
        <f t="shared" si="1"/>
        <v>191.97</v>
      </c>
      <c r="G8" s="840"/>
    </row>
    <row r="9">
      <c r="B9" s="852" t="s">
        <v>145</v>
      </c>
      <c r="C9" s="146"/>
      <c r="D9" s="439"/>
      <c r="E9" s="853">
        <v>0.0</v>
      </c>
      <c r="F9" s="854">
        <f t="shared" si="1"/>
        <v>191.97</v>
      </c>
      <c r="G9" s="840"/>
    </row>
    <row r="10">
      <c r="B10" s="837"/>
      <c r="C10" s="146"/>
      <c r="D10" s="439"/>
      <c r="E10" s="838">
        <v>0.0</v>
      </c>
      <c r="F10" s="839">
        <f t="shared" si="1"/>
        <v>191.97</v>
      </c>
      <c r="G10" s="840"/>
    </row>
    <row r="11">
      <c r="B11" s="837"/>
      <c r="C11" s="146"/>
      <c r="D11" s="439"/>
      <c r="E11" s="838">
        <v>0.0</v>
      </c>
      <c r="F11" s="839">
        <f t="shared" si="1"/>
        <v>191.97</v>
      </c>
      <c r="G11" s="840"/>
    </row>
    <row r="12">
      <c r="B12" s="837"/>
      <c r="C12" s="146"/>
      <c r="D12" s="439"/>
      <c r="E12" s="838">
        <v>0.0</v>
      </c>
      <c r="F12" s="839">
        <f t="shared" si="1"/>
        <v>191.97</v>
      </c>
      <c r="G12" s="840"/>
    </row>
    <row r="13">
      <c r="B13" s="837"/>
      <c r="C13" s="146"/>
      <c r="D13" s="439"/>
      <c r="E13" s="838">
        <v>0.0</v>
      </c>
      <c r="F13" s="839">
        <f t="shared" si="1"/>
        <v>191.97</v>
      </c>
      <c r="G13" s="840"/>
    </row>
    <row r="14">
      <c r="B14" s="837"/>
      <c r="C14" s="146"/>
      <c r="D14" s="439"/>
      <c r="E14" s="838">
        <v>0.0</v>
      </c>
      <c r="F14" s="839">
        <f t="shared" si="1"/>
        <v>191.97</v>
      </c>
      <c r="G14" s="840"/>
    </row>
    <row r="15">
      <c r="B15" s="837"/>
      <c r="C15" s="146"/>
      <c r="D15" s="439"/>
      <c r="E15" s="838">
        <v>0.0</v>
      </c>
      <c r="F15" s="839">
        <f t="shared" si="1"/>
        <v>191.97</v>
      </c>
      <c r="G15" s="840"/>
    </row>
    <row r="16">
      <c r="B16" s="837"/>
      <c r="C16" s="146"/>
      <c r="D16" s="439"/>
      <c r="E16" s="838">
        <v>0.0</v>
      </c>
      <c r="F16" s="839">
        <f t="shared" si="1"/>
        <v>191.97</v>
      </c>
      <c r="G16" s="840"/>
    </row>
    <row r="17">
      <c r="B17" s="837"/>
      <c r="C17" s="146"/>
      <c r="D17" s="439"/>
      <c r="E17" s="838">
        <v>0.0</v>
      </c>
      <c r="F17" s="839">
        <f t="shared" si="1"/>
        <v>191.97</v>
      </c>
      <c r="G17" s="840"/>
    </row>
    <row r="18">
      <c r="B18" s="837"/>
      <c r="C18" s="146"/>
      <c r="D18" s="439"/>
      <c r="E18" s="838">
        <v>0.0</v>
      </c>
      <c r="F18" s="839">
        <f t="shared" si="1"/>
        <v>191.97</v>
      </c>
      <c r="G18" s="840"/>
    </row>
    <row r="19">
      <c r="B19" s="837"/>
      <c r="C19" s="146"/>
      <c r="D19" s="439"/>
      <c r="E19" s="838">
        <v>0.0</v>
      </c>
      <c r="F19" s="839">
        <f t="shared" si="1"/>
        <v>191.97</v>
      </c>
      <c r="G19" s="840"/>
    </row>
    <row r="20">
      <c r="B20" s="837"/>
      <c r="C20" s="146"/>
      <c r="D20" s="439"/>
      <c r="E20" s="838">
        <v>0.0</v>
      </c>
      <c r="F20" s="839">
        <f t="shared" si="1"/>
        <v>191.97</v>
      </c>
      <c r="G20" s="840"/>
    </row>
    <row r="21">
      <c r="B21" s="837"/>
      <c r="C21" s="146"/>
      <c r="D21" s="439"/>
      <c r="E21" s="838">
        <v>0.0</v>
      </c>
      <c r="F21" s="839">
        <f t="shared" si="1"/>
        <v>191.97</v>
      </c>
      <c r="G21" s="840"/>
    </row>
    <row r="22">
      <c r="B22" s="837"/>
      <c r="C22" s="146"/>
      <c r="D22" s="439"/>
      <c r="E22" s="838">
        <v>0.0</v>
      </c>
      <c r="F22" s="839">
        <f t="shared" si="1"/>
        <v>191.97</v>
      </c>
      <c r="G22" s="840"/>
    </row>
    <row r="23">
      <c r="B23" s="841"/>
      <c r="C23" s="842"/>
      <c r="D23" s="843"/>
      <c r="E23" s="844">
        <v>0.0</v>
      </c>
      <c r="F23" s="839">
        <f t="shared" si="1"/>
        <v>191.97</v>
      </c>
      <c r="G23" s="845"/>
    </row>
    <row r="24">
      <c r="B24" s="846" t="s">
        <v>460</v>
      </c>
      <c r="C24" s="828"/>
      <c r="D24" s="829"/>
      <c r="E24" s="847">
        <f>F22-SUM(E7:E9)</f>
        <v>0</v>
      </c>
      <c r="F24" s="829"/>
      <c r="G24" s="25"/>
    </row>
  </sheetData>
  <mergeCells count="24">
    <mergeCell ref="B2:G2"/>
    <mergeCell ref="B3:D3"/>
    <mergeCell ref="B4:D4"/>
    <mergeCell ref="B5:D5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23:D23"/>
    <mergeCell ref="B24:D24"/>
    <mergeCell ref="E24:F24"/>
    <mergeCell ref="B16:D16"/>
    <mergeCell ref="B17:D17"/>
    <mergeCell ref="B18:D18"/>
    <mergeCell ref="B19:D19"/>
    <mergeCell ref="B20:D20"/>
    <mergeCell ref="B21:D21"/>
    <mergeCell ref="B22:D22"/>
  </mergeCell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.86"/>
    <col customWidth="1" min="7" max="7" width="69.0"/>
  </cols>
  <sheetData>
    <row r="2">
      <c r="B2" s="65" t="s">
        <v>461</v>
      </c>
    </row>
    <row r="3">
      <c r="B3" s="827" t="s">
        <v>140</v>
      </c>
      <c r="C3" s="828"/>
      <c r="D3" s="829"/>
      <c r="E3" s="830" t="s">
        <v>2</v>
      </c>
      <c r="F3" s="830" t="s">
        <v>67</v>
      </c>
      <c r="G3" s="830" t="s">
        <v>453</v>
      </c>
    </row>
    <row r="4">
      <c r="B4" s="848" t="s">
        <v>457</v>
      </c>
      <c r="C4" s="832"/>
      <c r="D4" s="833"/>
      <c r="E4" s="849">
        <v>0.0</v>
      </c>
      <c r="F4" s="835">
        <f>E4</f>
        <v>0</v>
      </c>
      <c r="G4" s="836"/>
    </row>
    <row r="5">
      <c r="B5" s="850" t="s">
        <v>458</v>
      </c>
      <c r="C5" s="146"/>
      <c r="D5" s="439"/>
      <c r="E5" s="851">
        <v>0.0</v>
      </c>
      <c r="F5" s="839">
        <f t="shared" ref="F5:F23" si="1">F4+E5</f>
        <v>0</v>
      </c>
      <c r="G5" s="840"/>
    </row>
    <row r="6">
      <c r="B6" s="850" t="s">
        <v>459</v>
      </c>
      <c r="C6" s="146"/>
      <c r="D6" s="439"/>
      <c r="E6" s="851">
        <v>0.0</v>
      </c>
      <c r="F6" s="839">
        <f t="shared" si="1"/>
        <v>0</v>
      </c>
      <c r="G6" s="840"/>
    </row>
    <row r="7">
      <c r="B7" s="852" t="s">
        <v>462</v>
      </c>
      <c r="C7" s="146"/>
      <c r="D7" s="439"/>
      <c r="E7" s="853">
        <f>3.39+56.27+112.82</f>
        <v>172.48</v>
      </c>
      <c r="F7" s="839">
        <f t="shared" si="1"/>
        <v>172.48</v>
      </c>
      <c r="G7" s="855" t="s">
        <v>463</v>
      </c>
    </row>
    <row r="8">
      <c r="B8" s="852" t="s">
        <v>144</v>
      </c>
      <c r="C8" s="146"/>
      <c r="D8" s="439"/>
      <c r="E8" s="853">
        <v>25.07</v>
      </c>
      <c r="F8" s="839">
        <f t="shared" si="1"/>
        <v>197.55</v>
      </c>
      <c r="G8" s="855" t="s">
        <v>464</v>
      </c>
    </row>
    <row r="9">
      <c r="B9" s="852" t="s">
        <v>145</v>
      </c>
      <c r="C9" s="146"/>
      <c r="D9" s="439"/>
      <c r="E9" s="853">
        <v>7.02</v>
      </c>
      <c r="F9" s="839">
        <f t="shared" si="1"/>
        <v>204.57</v>
      </c>
      <c r="G9" s="855" t="s">
        <v>465</v>
      </c>
    </row>
    <row r="10">
      <c r="B10" s="837"/>
      <c r="C10" s="146"/>
      <c r="D10" s="439"/>
      <c r="E10" s="838">
        <v>0.0</v>
      </c>
      <c r="F10" s="839">
        <f t="shared" si="1"/>
        <v>204.57</v>
      </c>
      <c r="G10" s="840"/>
    </row>
    <row r="11">
      <c r="B11" s="837"/>
      <c r="C11" s="146"/>
      <c r="D11" s="439"/>
      <c r="E11" s="838">
        <v>0.0</v>
      </c>
      <c r="F11" s="839">
        <f t="shared" si="1"/>
        <v>204.57</v>
      </c>
      <c r="G11" s="840"/>
    </row>
    <row r="12">
      <c r="B12" s="837"/>
      <c r="C12" s="146"/>
      <c r="D12" s="439"/>
      <c r="E12" s="838">
        <v>0.0</v>
      </c>
      <c r="F12" s="839">
        <f t="shared" si="1"/>
        <v>204.57</v>
      </c>
      <c r="G12" s="840"/>
    </row>
    <row r="13">
      <c r="B13" s="837"/>
      <c r="C13" s="146"/>
      <c r="D13" s="439"/>
      <c r="E13" s="838">
        <v>0.0</v>
      </c>
      <c r="F13" s="839">
        <f t="shared" si="1"/>
        <v>204.57</v>
      </c>
      <c r="G13" s="840"/>
    </row>
    <row r="14">
      <c r="B14" s="837"/>
      <c r="C14" s="146"/>
      <c r="D14" s="439"/>
      <c r="E14" s="838">
        <v>0.0</v>
      </c>
      <c r="F14" s="839">
        <f t="shared" si="1"/>
        <v>204.57</v>
      </c>
      <c r="G14" s="840"/>
    </row>
    <row r="15">
      <c r="B15" s="837"/>
      <c r="C15" s="146"/>
      <c r="D15" s="439"/>
      <c r="E15" s="838">
        <v>0.0</v>
      </c>
      <c r="F15" s="839">
        <f t="shared" si="1"/>
        <v>204.57</v>
      </c>
      <c r="G15" s="840"/>
    </row>
    <row r="16">
      <c r="B16" s="837"/>
      <c r="C16" s="146"/>
      <c r="D16" s="439"/>
      <c r="E16" s="838">
        <v>0.0</v>
      </c>
      <c r="F16" s="839">
        <f t="shared" si="1"/>
        <v>204.57</v>
      </c>
      <c r="G16" s="840"/>
    </row>
    <row r="17">
      <c r="B17" s="837"/>
      <c r="C17" s="146"/>
      <c r="D17" s="439"/>
      <c r="E17" s="838">
        <v>0.0</v>
      </c>
      <c r="F17" s="839">
        <f t="shared" si="1"/>
        <v>204.57</v>
      </c>
      <c r="G17" s="840"/>
    </row>
    <row r="18">
      <c r="B18" s="837"/>
      <c r="C18" s="146"/>
      <c r="D18" s="439"/>
      <c r="E18" s="838">
        <v>0.0</v>
      </c>
      <c r="F18" s="839">
        <f t="shared" si="1"/>
        <v>204.57</v>
      </c>
      <c r="G18" s="840"/>
    </row>
    <row r="19">
      <c r="B19" s="837"/>
      <c r="C19" s="146"/>
      <c r="D19" s="439"/>
      <c r="E19" s="838">
        <v>0.0</v>
      </c>
      <c r="F19" s="839">
        <f t="shared" si="1"/>
        <v>204.57</v>
      </c>
      <c r="G19" s="840"/>
    </row>
    <row r="20">
      <c r="B20" s="837"/>
      <c r="C20" s="146"/>
      <c r="D20" s="439"/>
      <c r="E20" s="838">
        <v>0.0</v>
      </c>
      <c r="F20" s="839">
        <f t="shared" si="1"/>
        <v>204.57</v>
      </c>
      <c r="G20" s="840"/>
    </row>
    <row r="21">
      <c r="B21" s="837"/>
      <c r="C21" s="146"/>
      <c r="D21" s="439"/>
      <c r="E21" s="838">
        <v>0.0</v>
      </c>
      <c r="F21" s="839">
        <f t="shared" si="1"/>
        <v>204.57</v>
      </c>
      <c r="G21" s="840"/>
    </row>
    <row r="22">
      <c r="B22" s="837"/>
      <c r="C22" s="146"/>
      <c r="D22" s="439"/>
      <c r="E22" s="838">
        <v>0.0</v>
      </c>
      <c r="F22" s="839">
        <f t="shared" si="1"/>
        <v>204.57</v>
      </c>
      <c r="G22" s="840"/>
    </row>
    <row r="23">
      <c r="B23" s="841"/>
      <c r="C23" s="842"/>
      <c r="D23" s="843"/>
      <c r="E23" s="844">
        <v>0.0</v>
      </c>
      <c r="F23" s="839">
        <f t="shared" si="1"/>
        <v>204.57</v>
      </c>
      <c r="G23" s="845"/>
    </row>
    <row r="24">
      <c r="B24" s="846" t="s">
        <v>455</v>
      </c>
      <c r="C24" s="828"/>
      <c r="D24" s="829"/>
      <c r="E24" s="847">
        <f>F23-SUM(E7:E9)</f>
        <v>0</v>
      </c>
      <c r="F24" s="829"/>
      <c r="G24" s="25"/>
    </row>
  </sheetData>
  <mergeCells count="24">
    <mergeCell ref="B2:G2"/>
    <mergeCell ref="B3:D3"/>
    <mergeCell ref="B4:D4"/>
    <mergeCell ref="B5:D5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23:D23"/>
    <mergeCell ref="B24:D24"/>
    <mergeCell ref="E24:F24"/>
    <mergeCell ref="B16:D16"/>
    <mergeCell ref="B17:D17"/>
    <mergeCell ref="B18:D18"/>
    <mergeCell ref="B19:D19"/>
    <mergeCell ref="B20:D20"/>
    <mergeCell ref="B21:D21"/>
    <mergeCell ref="B22:D22"/>
  </mergeCell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.86"/>
  </cols>
  <sheetData>
    <row r="2">
      <c r="B2" s="65" t="s">
        <v>466</v>
      </c>
    </row>
    <row r="3">
      <c r="B3" s="827" t="s">
        <v>140</v>
      </c>
      <c r="C3" s="828"/>
      <c r="D3" s="829"/>
      <c r="E3" s="830" t="s">
        <v>2</v>
      </c>
      <c r="F3" s="830" t="s">
        <v>67</v>
      </c>
      <c r="G3" s="830" t="s">
        <v>453</v>
      </c>
    </row>
    <row r="4">
      <c r="B4" s="848" t="s">
        <v>457</v>
      </c>
      <c r="C4" s="832"/>
      <c r="D4" s="856"/>
      <c r="E4" s="857">
        <v>0.0</v>
      </c>
      <c r="F4" s="835">
        <f>E4</f>
        <v>0</v>
      </c>
      <c r="G4" s="836"/>
    </row>
    <row r="5">
      <c r="B5" s="850" t="s">
        <v>458</v>
      </c>
      <c r="C5" s="146"/>
      <c r="D5" s="858"/>
      <c r="E5" s="859">
        <v>0.0</v>
      </c>
      <c r="F5" s="839">
        <f t="shared" ref="F5:F23" si="1">F4+E5</f>
        <v>0</v>
      </c>
      <c r="G5" s="840"/>
    </row>
    <row r="6">
      <c r="B6" s="850" t="s">
        <v>459</v>
      </c>
      <c r="C6" s="146"/>
      <c r="D6" s="858"/>
      <c r="E6" s="859">
        <v>0.0</v>
      </c>
      <c r="F6" s="839">
        <f t="shared" si="1"/>
        <v>0</v>
      </c>
      <c r="G6" s="840"/>
    </row>
    <row r="7">
      <c r="B7" s="850" t="s">
        <v>467</v>
      </c>
      <c r="C7" s="146"/>
      <c r="D7" s="858"/>
      <c r="E7" s="859">
        <v>0.0</v>
      </c>
      <c r="F7" s="839">
        <f t="shared" si="1"/>
        <v>0</v>
      </c>
      <c r="G7" s="840"/>
    </row>
    <row r="8">
      <c r="B8" s="852" t="s">
        <v>462</v>
      </c>
      <c r="C8" s="146"/>
      <c r="D8" s="858"/>
      <c r="E8" s="859">
        <f>50.36+15</f>
        <v>65.36</v>
      </c>
      <c r="F8" s="839">
        <f t="shared" si="1"/>
        <v>65.36</v>
      </c>
      <c r="G8" s="840"/>
    </row>
    <row r="9">
      <c r="B9" s="852" t="s">
        <v>144</v>
      </c>
      <c r="C9" s="146"/>
      <c r="D9" s="858"/>
      <c r="E9" s="859">
        <f>29.9+18.99+2.51+28.73</f>
        <v>80.13</v>
      </c>
      <c r="F9" s="839">
        <f t="shared" si="1"/>
        <v>145.49</v>
      </c>
      <c r="G9" s="840"/>
    </row>
    <row r="10">
      <c r="B10" s="852" t="s">
        <v>145</v>
      </c>
      <c r="C10" s="146"/>
      <c r="D10" s="858"/>
      <c r="E10" s="859">
        <v>0.0</v>
      </c>
      <c r="F10" s="839">
        <f t="shared" si="1"/>
        <v>145.49</v>
      </c>
      <c r="G10" s="840"/>
    </row>
    <row r="11">
      <c r="B11" s="837"/>
      <c r="C11" s="146"/>
      <c r="D11" s="439"/>
      <c r="E11" s="838">
        <v>0.0</v>
      </c>
      <c r="F11" s="839">
        <f t="shared" si="1"/>
        <v>145.49</v>
      </c>
      <c r="G11" s="840"/>
    </row>
    <row r="12">
      <c r="B12" s="837"/>
      <c r="C12" s="146"/>
      <c r="D12" s="439"/>
      <c r="E12" s="838">
        <v>0.0</v>
      </c>
      <c r="F12" s="839">
        <f t="shared" si="1"/>
        <v>145.49</v>
      </c>
      <c r="G12" s="840"/>
    </row>
    <row r="13">
      <c r="B13" s="837"/>
      <c r="C13" s="146"/>
      <c r="D13" s="439"/>
      <c r="E13" s="838">
        <v>0.0</v>
      </c>
      <c r="F13" s="839">
        <f t="shared" si="1"/>
        <v>145.49</v>
      </c>
      <c r="G13" s="840"/>
    </row>
    <row r="14">
      <c r="B14" s="837"/>
      <c r="C14" s="146"/>
      <c r="D14" s="439"/>
      <c r="E14" s="838">
        <v>0.0</v>
      </c>
      <c r="F14" s="839">
        <f t="shared" si="1"/>
        <v>145.49</v>
      </c>
      <c r="G14" s="840"/>
    </row>
    <row r="15">
      <c r="B15" s="837"/>
      <c r="C15" s="146"/>
      <c r="D15" s="439"/>
      <c r="E15" s="838">
        <v>0.0</v>
      </c>
      <c r="F15" s="839">
        <f t="shared" si="1"/>
        <v>145.49</v>
      </c>
      <c r="G15" s="840"/>
    </row>
    <row r="16">
      <c r="B16" s="837"/>
      <c r="C16" s="146"/>
      <c r="D16" s="439"/>
      <c r="E16" s="838">
        <v>0.0</v>
      </c>
      <c r="F16" s="839">
        <f t="shared" si="1"/>
        <v>145.49</v>
      </c>
      <c r="G16" s="840"/>
    </row>
    <row r="17">
      <c r="B17" s="837"/>
      <c r="C17" s="146"/>
      <c r="D17" s="439"/>
      <c r="E17" s="838">
        <v>0.0</v>
      </c>
      <c r="F17" s="839">
        <f t="shared" si="1"/>
        <v>145.49</v>
      </c>
      <c r="G17" s="840"/>
    </row>
    <row r="18">
      <c r="B18" s="837"/>
      <c r="C18" s="146"/>
      <c r="D18" s="439"/>
      <c r="E18" s="838">
        <v>0.0</v>
      </c>
      <c r="F18" s="839">
        <f t="shared" si="1"/>
        <v>145.49</v>
      </c>
      <c r="G18" s="840"/>
    </row>
    <row r="19">
      <c r="B19" s="837"/>
      <c r="C19" s="146"/>
      <c r="D19" s="439"/>
      <c r="E19" s="838">
        <v>0.0</v>
      </c>
      <c r="F19" s="839">
        <f t="shared" si="1"/>
        <v>145.49</v>
      </c>
      <c r="G19" s="840"/>
    </row>
    <row r="20">
      <c r="B20" s="837"/>
      <c r="C20" s="146"/>
      <c r="D20" s="439"/>
      <c r="E20" s="838">
        <v>0.0</v>
      </c>
      <c r="F20" s="839">
        <f t="shared" si="1"/>
        <v>145.49</v>
      </c>
      <c r="G20" s="840"/>
    </row>
    <row r="21">
      <c r="B21" s="837"/>
      <c r="C21" s="146"/>
      <c r="D21" s="439"/>
      <c r="E21" s="838">
        <v>0.0</v>
      </c>
      <c r="F21" s="839">
        <f t="shared" si="1"/>
        <v>145.49</v>
      </c>
      <c r="G21" s="840"/>
    </row>
    <row r="22">
      <c r="B22" s="837"/>
      <c r="C22" s="146"/>
      <c r="D22" s="439"/>
      <c r="E22" s="838">
        <v>0.0</v>
      </c>
      <c r="F22" s="839">
        <f t="shared" si="1"/>
        <v>145.49</v>
      </c>
      <c r="G22" s="840"/>
    </row>
    <row r="23">
      <c r="B23" s="841"/>
      <c r="C23" s="842"/>
      <c r="D23" s="843"/>
      <c r="E23" s="844">
        <v>0.0</v>
      </c>
      <c r="F23" s="839">
        <f t="shared" si="1"/>
        <v>145.49</v>
      </c>
      <c r="G23" s="845"/>
    </row>
    <row r="24">
      <c r="B24" s="846" t="s">
        <v>455</v>
      </c>
      <c r="C24" s="828"/>
      <c r="D24" s="829"/>
      <c r="E24" s="847">
        <f>F23-SUM(E8:E10)</f>
        <v>0</v>
      </c>
      <c r="F24" s="829"/>
      <c r="G24" s="25"/>
    </row>
  </sheetData>
  <mergeCells count="24">
    <mergeCell ref="B2:G2"/>
    <mergeCell ref="B3:D3"/>
    <mergeCell ref="B4:D4"/>
    <mergeCell ref="B5:D5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23:D23"/>
    <mergeCell ref="B24:D24"/>
    <mergeCell ref="E24:F24"/>
    <mergeCell ref="B16:D16"/>
    <mergeCell ref="B17:D17"/>
    <mergeCell ref="B18:D18"/>
    <mergeCell ref="B19:D19"/>
    <mergeCell ref="B20:D20"/>
    <mergeCell ref="B21:D21"/>
    <mergeCell ref="B22:D22"/>
  </mergeCell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.86"/>
  </cols>
  <sheetData>
    <row r="2">
      <c r="B2" s="65" t="s">
        <v>468</v>
      </c>
    </row>
    <row r="3">
      <c r="B3" s="827" t="s">
        <v>140</v>
      </c>
      <c r="C3" s="828"/>
      <c r="D3" s="829"/>
      <c r="E3" s="830" t="s">
        <v>2</v>
      </c>
      <c r="F3" s="830" t="s">
        <v>67</v>
      </c>
      <c r="G3" s="830" t="s">
        <v>453</v>
      </c>
    </row>
    <row r="4">
      <c r="B4" s="848" t="s">
        <v>457</v>
      </c>
      <c r="C4" s="832"/>
      <c r="D4" s="856"/>
      <c r="E4" s="857">
        <v>0.0</v>
      </c>
      <c r="F4" s="835">
        <f>E4</f>
        <v>0</v>
      </c>
      <c r="G4" s="836"/>
    </row>
    <row r="5">
      <c r="B5" s="850" t="s">
        <v>458</v>
      </c>
      <c r="C5" s="146"/>
      <c r="D5" s="858"/>
      <c r="E5" s="859">
        <v>0.0</v>
      </c>
      <c r="F5" s="839">
        <f t="shared" ref="F5:F23" si="1">F4+E5</f>
        <v>0</v>
      </c>
      <c r="G5" s="840"/>
    </row>
    <row r="6">
      <c r="B6" s="850" t="s">
        <v>459</v>
      </c>
      <c r="C6" s="146"/>
      <c r="D6" s="858"/>
      <c r="E6" s="859">
        <v>0.0</v>
      </c>
      <c r="F6" s="839">
        <f t="shared" si="1"/>
        <v>0</v>
      </c>
      <c r="G6" s="840"/>
    </row>
    <row r="7">
      <c r="B7" s="850" t="s">
        <v>467</v>
      </c>
      <c r="C7" s="146"/>
      <c r="D7" s="858"/>
      <c r="E7" s="859">
        <v>0.0</v>
      </c>
      <c r="F7" s="839">
        <f t="shared" si="1"/>
        <v>0</v>
      </c>
      <c r="G7" s="840"/>
    </row>
    <row r="8">
      <c r="B8" s="852" t="s">
        <v>462</v>
      </c>
      <c r="C8" s="146"/>
      <c r="D8" s="858"/>
      <c r="E8" s="859">
        <f>51.44+120.88</f>
        <v>172.32</v>
      </c>
      <c r="F8" s="839">
        <f t="shared" si="1"/>
        <v>172.32</v>
      </c>
      <c r="G8" s="840"/>
    </row>
    <row r="9">
      <c r="B9" s="852" t="s">
        <v>144</v>
      </c>
      <c r="C9" s="146"/>
      <c r="D9" s="858"/>
      <c r="E9" s="859">
        <v>0.0</v>
      </c>
      <c r="F9" s="839">
        <f t="shared" si="1"/>
        <v>172.32</v>
      </c>
      <c r="G9" s="840"/>
    </row>
    <row r="10">
      <c r="B10" s="852" t="s">
        <v>145</v>
      </c>
      <c r="C10" s="146"/>
      <c r="D10" s="858"/>
      <c r="E10" s="859">
        <v>0.0</v>
      </c>
      <c r="F10" s="839">
        <f t="shared" si="1"/>
        <v>172.32</v>
      </c>
      <c r="G10" s="840"/>
    </row>
    <row r="11">
      <c r="B11" s="837"/>
      <c r="C11" s="146"/>
      <c r="D11" s="439"/>
      <c r="E11" s="838">
        <v>0.0</v>
      </c>
      <c r="F11" s="839">
        <f t="shared" si="1"/>
        <v>172.32</v>
      </c>
      <c r="G11" s="840"/>
    </row>
    <row r="12">
      <c r="B12" s="837"/>
      <c r="C12" s="146"/>
      <c r="D12" s="439"/>
      <c r="E12" s="838">
        <v>0.0</v>
      </c>
      <c r="F12" s="839">
        <f t="shared" si="1"/>
        <v>172.32</v>
      </c>
      <c r="G12" s="840"/>
    </row>
    <row r="13">
      <c r="B13" s="837"/>
      <c r="C13" s="146"/>
      <c r="D13" s="439"/>
      <c r="E13" s="838">
        <v>0.0</v>
      </c>
      <c r="F13" s="839">
        <f t="shared" si="1"/>
        <v>172.32</v>
      </c>
      <c r="G13" s="840"/>
    </row>
    <row r="14">
      <c r="B14" s="837"/>
      <c r="C14" s="146"/>
      <c r="D14" s="439"/>
      <c r="E14" s="838">
        <v>0.0</v>
      </c>
      <c r="F14" s="839">
        <f t="shared" si="1"/>
        <v>172.32</v>
      </c>
      <c r="G14" s="840"/>
    </row>
    <row r="15">
      <c r="B15" s="837"/>
      <c r="C15" s="146"/>
      <c r="D15" s="439"/>
      <c r="E15" s="838">
        <v>0.0</v>
      </c>
      <c r="F15" s="839">
        <f t="shared" si="1"/>
        <v>172.32</v>
      </c>
      <c r="G15" s="840"/>
    </row>
    <row r="16">
      <c r="B16" s="837"/>
      <c r="C16" s="146"/>
      <c r="D16" s="439"/>
      <c r="E16" s="838">
        <v>0.0</v>
      </c>
      <c r="F16" s="839">
        <f t="shared" si="1"/>
        <v>172.32</v>
      </c>
      <c r="G16" s="840"/>
    </row>
    <row r="17">
      <c r="B17" s="837"/>
      <c r="C17" s="146"/>
      <c r="D17" s="439"/>
      <c r="E17" s="838">
        <v>0.0</v>
      </c>
      <c r="F17" s="839">
        <f t="shared" si="1"/>
        <v>172.32</v>
      </c>
      <c r="G17" s="840"/>
    </row>
    <row r="18">
      <c r="B18" s="837"/>
      <c r="C18" s="146"/>
      <c r="D18" s="439"/>
      <c r="E18" s="838">
        <v>0.0</v>
      </c>
      <c r="F18" s="839">
        <f t="shared" si="1"/>
        <v>172.32</v>
      </c>
      <c r="G18" s="840"/>
    </row>
    <row r="19">
      <c r="B19" s="837"/>
      <c r="C19" s="146"/>
      <c r="D19" s="439"/>
      <c r="E19" s="838">
        <v>0.0</v>
      </c>
      <c r="F19" s="839">
        <f t="shared" si="1"/>
        <v>172.32</v>
      </c>
      <c r="G19" s="840"/>
    </row>
    <row r="20">
      <c r="B20" s="837"/>
      <c r="C20" s="146"/>
      <c r="D20" s="439"/>
      <c r="E20" s="838">
        <v>0.0</v>
      </c>
      <c r="F20" s="839">
        <f t="shared" si="1"/>
        <v>172.32</v>
      </c>
      <c r="G20" s="840"/>
    </row>
    <row r="21">
      <c r="B21" s="837"/>
      <c r="C21" s="146"/>
      <c r="D21" s="439"/>
      <c r="E21" s="838">
        <v>0.0</v>
      </c>
      <c r="F21" s="839">
        <f t="shared" si="1"/>
        <v>172.32</v>
      </c>
      <c r="G21" s="840"/>
    </row>
    <row r="22">
      <c r="B22" s="837"/>
      <c r="C22" s="146"/>
      <c r="D22" s="439"/>
      <c r="E22" s="838">
        <v>0.0</v>
      </c>
      <c r="F22" s="839">
        <f t="shared" si="1"/>
        <v>172.32</v>
      </c>
      <c r="G22" s="840"/>
    </row>
    <row r="23">
      <c r="B23" s="841"/>
      <c r="C23" s="842"/>
      <c r="D23" s="843"/>
      <c r="E23" s="844">
        <v>0.0</v>
      </c>
      <c r="F23" s="839">
        <f t="shared" si="1"/>
        <v>172.32</v>
      </c>
      <c r="G23" s="845"/>
    </row>
    <row r="24">
      <c r="B24" s="846" t="s">
        <v>455</v>
      </c>
      <c r="C24" s="828"/>
      <c r="D24" s="829"/>
      <c r="E24" s="847">
        <f>F23-SUM(E8:E10)</f>
        <v>0</v>
      </c>
      <c r="F24" s="829"/>
      <c r="G24" s="25"/>
    </row>
  </sheetData>
  <mergeCells count="24">
    <mergeCell ref="B2:G2"/>
    <mergeCell ref="B3:D3"/>
    <mergeCell ref="B4:D4"/>
    <mergeCell ref="B5:D5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23:D23"/>
    <mergeCell ref="B24:D24"/>
    <mergeCell ref="E24:F24"/>
    <mergeCell ref="B16:D16"/>
    <mergeCell ref="B17:D17"/>
    <mergeCell ref="B18:D18"/>
    <mergeCell ref="B19:D19"/>
    <mergeCell ref="B20:D20"/>
    <mergeCell ref="B21:D21"/>
    <mergeCell ref="B22:D22"/>
  </mergeCell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.86"/>
    <col customWidth="1" min="4" max="4" width="14.71"/>
    <col customWidth="1" min="5" max="5" width="18.14"/>
    <col customWidth="1" min="8" max="8" width="3.71"/>
    <col customWidth="1" min="9" max="9" width="17.57"/>
  </cols>
  <sheetData>
    <row r="1">
      <c r="A1" s="25"/>
      <c r="B1" s="25"/>
      <c r="C1" s="25"/>
      <c r="D1" s="25"/>
      <c r="E1" s="24"/>
      <c r="F1" s="25"/>
      <c r="G1" s="25"/>
      <c r="H1" s="25"/>
      <c r="I1" s="25"/>
      <c r="J1" s="138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</row>
    <row r="2">
      <c r="A2" s="25"/>
      <c r="B2" s="187" t="s">
        <v>469</v>
      </c>
      <c r="C2" s="860"/>
      <c r="D2" s="860"/>
      <c r="E2" s="860"/>
      <c r="F2" s="860"/>
      <c r="G2" s="188"/>
      <c r="H2" s="25"/>
      <c r="I2" s="25"/>
      <c r="J2" s="138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</row>
    <row r="3">
      <c r="A3" s="25"/>
      <c r="B3" s="861" t="s">
        <v>140</v>
      </c>
      <c r="C3" s="862"/>
      <c r="D3" s="265"/>
      <c r="E3" s="521" t="s">
        <v>44</v>
      </c>
      <c r="F3" s="521" t="s">
        <v>2</v>
      </c>
      <c r="G3" s="521" t="s">
        <v>67</v>
      </c>
      <c r="H3" s="25"/>
      <c r="I3" s="187" t="s">
        <v>470</v>
      </c>
      <c r="J3" s="188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</row>
    <row r="4">
      <c r="A4" s="25"/>
      <c r="B4" s="863" t="s">
        <v>471</v>
      </c>
      <c r="C4" s="225"/>
      <c r="D4" s="226"/>
      <c r="E4" s="864" t="s">
        <v>132</v>
      </c>
      <c r="F4" s="221">
        <f>9.44+8.95-0.04</f>
        <v>18.35</v>
      </c>
      <c r="G4" s="198">
        <f>F4</f>
        <v>18.35</v>
      </c>
      <c r="H4" s="25"/>
      <c r="I4" s="865" t="str">
        <f>'08) Drop Down Menus'!A2</f>
        <v>Groceries</v>
      </c>
      <c r="J4" s="193">
        <f t="shared" ref="J4:J9" si="1">SUMIF($E$4:$E$19,$I4,$F$4:$F$19)</f>
        <v>190.64</v>
      </c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>
      <c r="A5" s="25"/>
      <c r="B5" s="866" t="s">
        <v>472</v>
      </c>
      <c r="C5" s="862"/>
      <c r="D5" s="265"/>
      <c r="E5" s="533" t="s">
        <v>110</v>
      </c>
      <c r="F5" s="223">
        <v>190.64</v>
      </c>
      <c r="G5" s="193">
        <f t="shared" ref="G5:G19" si="2">G4+F5</f>
        <v>208.99</v>
      </c>
      <c r="H5" s="25"/>
      <c r="I5" s="867" t="str">
        <f>'08) Drop Down Menus'!A3</f>
        <v>Cigarettes</v>
      </c>
      <c r="J5" s="198">
        <f t="shared" si="1"/>
        <v>28.73</v>
      </c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</row>
    <row r="6">
      <c r="A6" s="25"/>
      <c r="B6" s="863" t="s">
        <v>473</v>
      </c>
      <c r="C6" s="225"/>
      <c r="D6" s="226"/>
      <c r="E6" s="864" t="s">
        <v>146</v>
      </c>
      <c r="F6" s="221">
        <v>26.24</v>
      </c>
      <c r="G6" s="198">
        <f t="shared" si="2"/>
        <v>235.23</v>
      </c>
      <c r="H6" s="25"/>
      <c r="I6" s="865" t="str">
        <f>'08) Drop Down Menus'!A4</f>
        <v>Gas</v>
      </c>
      <c r="J6" s="193">
        <f t="shared" si="1"/>
        <v>0</v>
      </c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</row>
    <row r="7">
      <c r="A7" s="25"/>
      <c r="B7" s="866" t="s">
        <v>474</v>
      </c>
      <c r="C7" s="862"/>
      <c r="D7" s="265"/>
      <c r="E7" s="533" t="s">
        <v>144</v>
      </c>
      <c r="F7" s="223">
        <v>28.73</v>
      </c>
      <c r="G7" s="193">
        <f t="shared" si="2"/>
        <v>263.96</v>
      </c>
      <c r="H7" s="25"/>
      <c r="I7" s="867" t="str">
        <f>'08) Drop Down Menus'!A5</f>
        <v>Entertainment</v>
      </c>
      <c r="J7" s="198">
        <f t="shared" si="1"/>
        <v>26.24</v>
      </c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</row>
    <row r="8">
      <c r="A8" s="25"/>
      <c r="B8" s="868"/>
      <c r="C8" s="225"/>
      <c r="D8" s="226"/>
      <c r="E8" s="864"/>
      <c r="F8" s="221">
        <v>0.0</v>
      </c>
      <c r="G8" s="198">
        <f t="shared" si="2"/>
        <v>263.96</v>
      </c>
      <c r="H8" s="25"/>
      <c r="I8" s="865" t="str">
        <f>'08) Drop Down Menus'!A6</f>
        <v>Medical</v>
      </c>
      <c r="J8" s="193">
        <f t="shared" si="1"/>
        <v>18.35</v>
      </c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</row>
    <row r="9">
      <c r="A9" s="25"/>
      <c r="B9" s="869"/>
      <c r="C9" s="862"/>
      <c r="D9" s="265"/>
      <c r="E9" s="533"/>
      <c r="F9" s="223">
        <v>0.0</v>
      </c>
      <c r="G9" s="193">
        <f t="shared" si="2"/>
        <v>263.96</v>
      </c>
      <c r="H9" s="25"/>
      <c r="I9" s="870" t="str">
        <f>'08) Drop Down Menus'!A7</f>
        <v>Vehicle</v>
      </c>
      <c r="J9" s="871">
        <f t="shared" si="1"/>
        <v>0</v>
      </c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>
      <c r="A10" s="25"/>
      <c r="B10" s="868"/>
      <c r="C10" s="225"/>
      <c r="D10" s="226"/>
      <c r="E10" s="864"/>
      <c r="F10" s="221">
        <v>0.0</v>
      </c>
      <c r="G10" s="198">
        <f t="shared" si="2"/>
        <v>263.96</v>
      </c>
      <c r="H10" s="25"/>
      <c r="I10" s="25"/>
      <c r="J10" s="138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>
      <c r="A11" s="25"/>
      <c r="B11" s="869"/>
      <c r="C11" s="862"/>
      <c r="D11" s="265"/>
      <c r="E11" s="533"/>
      <c r="F11" s="223">
        <v>0.0</v>
      </c>
      <c r="G11" s="193">
        <f t="shared" si="2"/>
        <v>263.96</v>
      </c>
      <c r="H11" s="25"/>
      <c r="I11" s="25"/>
      <c r="J11" s="138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>
      <c r="A12" s="25"/>
      <c r="B12" s="868"/>
      <c r="C12" s="225"/>
      <c r="D12" s="226"/>
      <c r="E12" s="864"/>
      <c r="F12" s="221">
        <v>0.0</v>
      </c>
      <c r="G12" s="198">
        <f t="shared" si="2"/>
        <v>263.96</v>
      </c>
      <c r="H12" s="25"/>
      <c r="I12" s="25"/>
      <c r="J12" s="138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>
      <c r="A13" s="25"/>
      <c r="B13" s="869"/>
      <c r="C13" s="862"/>
      <c r="D13" s="265"/>
      <c r="E13" s="533"/>
      <c r="F13" s="223">
        <v>0.0</v>
      </c>
      <c r="G13" s="193">
        <f t="shared" si="2"/>
        <v>263.96</v>
      </c>
      <c r="H13" s="25"/>
      <c r="I13" s="25"/>
      <c r="J13" s="138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>
      <c r="A14" s="25"/>
      <c r="B14" s="868"/>
      <c r="C14" s="225"/>
      <c r="D14" s="226"/>
      <c r="E14" s="864"/>
      <c r="F14" s="221">
        <v>0.0</v>
      </c>
      <c r="G14" s="198">
        <f t="shared" si="2"/>
        <v>263.96</v>
      </c>
      <c r="H14" s="25"/>
      <c r="I14" s="25"/>
      <c r="J14" s="138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>
      <c r="A15" s="25"/>
      <c r="B15" s="869"/>
      <c r="C15" s="862"/>
      <c r="D15" s="265"/>
      <c r="E15" s="533"/>
      <c r="F15" s="223">
        <v>0.0</v>
      </c>
      <c r="G15" s="193">
        <f t="shared" si="2"/>
        <v>263.96</v>
      </c>
      <c r="H15" s="25"/>
      <c r="I15" s="25"/>
      <c r="J15" s="138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>
      <c r="A16" s="25"/>
      <c r="B16" s="868"/>
      <c r="C16" s="225"/>
      <c r="D16" s="226"/>
      <c r="E16" s="864"/>
      <c r="F16" s="221">
        <v>0.0</v>
      </c>
      <c r="G16" s="198">
        <f t="shared" si="2"/>
        <v>263.96</v>
      </c>
      <c r="H16" s="25"/>
      <c r="I16" s="25"/>
      <c r="J16" s="138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>
      <c r="A17" s="25"/>
      <c r="B17" s="869"/>
      <c r="C17" s="862"/>
      <c r="D17" s="265"/>
      <c r="E17" s="533"/>
      <c r="F17" s="223">
        <v>0.0</v>
      </c>
      <c r="G17" s="193">
        <f t="shared" si="2"/>
        <v>263.96</v>
      </c>
      <c r="H17" s="25"/>
      <c r="I17" s="25"/>
      <c r="J17" s="138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>
      <c r="A18" s="25"/>
      <c r="B18" s="868"/>
      <c r="C18" s="225"/>
      <c r="D18" s="226"/>
      <c r="E18" s="864"/>
      <c r="F18" s="221">
        <v>0.0</v>
      </c>
      <c r="G18" s="198">
        <f t="shared" si="2"/>
        <v>263.96</v>
      </c>
      <c r="H18" s="25"/>
      <c r="I18" s="25"/>
      <c r="J18" s="138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>
      <c r="A19" s="25"/>
      <c r="B19" s="869"/>
      <c r="C19" s="862"/>
      <c r="D19" s="265"/>
      <c r="E19" s="533"/>
      <c r="F19" s="223">
        <v>0.0</v>
      </c>
      <c r="G19" s="193">
        <f t="shared" si="2"/>
        <v>263.96</v>
      </c>
      <c r="H19" s="25"/>
      <c r="I19" s="25"/>
      <c r="J19" s="138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>
      <c r="A20" s="25"/>
      <c r="B20" s="872" t="s">
        <v>455</v>
      </c>
      <c r="C20" s="225"/>
      <c r="D20" s="226"/>
      <c r="E20" s="873"/>
      <c r="F20" s="874">
        <f>G19-SUM(F4:F6)</f>
        <v>28.73</v>
      </c>
      <c r="G20" s="226"/>
      <c r="H20" s="25"/>
      <c r="I20" s="25"/>
      <c r="J20" s="138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>
      <c r="A21" s="25"/>
      <c r="B21" s="25"/>
      <c r="C21" s="25"/>
      <c r="D21" s="25"/>
      <c r="E21" s="24"/>
      <c r="F21" s="25"/>
      <c r="G21" s="25"/>
      <c r="H21" s="25"/>
      <c r="I21" s="25"/>
      <c r="J21" s="138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>
      <c r="A22" s="25"/>
      <c r="B22" s="25"/>
      <c r="C22" s="25"/>
      <c r="D22" s="25"/>
      <c r="E22" s="24"/>
      <c r="F22" s="25"/>
      <c r="G22" s="25"/>
      <c r="H22" s="25"/>
      <c r="I22" s="25"/>
      <c r="J22" s="138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</row>
    <row r="23">
      <c r="A23" s="25"/>
      <c r="B23" s="25"/>
      <c r="C23" s="25"/>
      <c r="D23" s="25"/>
      <c r="E23" s="24"/>
      <c r="F23" s="25"/>
      <c r="G23" s="25"/>
      <c r="H23" s="25"/>
      <c r="I23" s="25"/>
      <c r="J23" s="138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</row>
    <row r="24">
      <c r="A24" s="25"/>
      <c r="B24" s="25"/>
      <c r="C24" s="25"/>
      <c r="D24" s="25"/>
      <c r="E24" s="24"/>
      <c r="F24" s="25"/>
      <c r="G24" s="25"/>
      <c r="H24" s="25"/>
      <c r="I24" s="25"/>
      <c r="J24" s="138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</row>
    <row r="25">
      <c r="A25" s="25"/>
      <c r="B25" s="25"/>
      <c r="C25" s="25"/>
      <c r="D25" s="25"/>
      <c r="E25" s="24"/>
      <c r="F25" s="25"/>
      <c r="G25" s="25"/>
      <c r="H25" s="25"/>
      <c r="I25" s="25"/>
      <c r="J25" s="138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>
      <c r="A26" s="25"/>
      <c r="B26" s="25"/>
      <c r="C26" s="25"/>
      <c r="D26" s="25"/>
      <c r="E26" s="24"/>
      <c r="F26" s="25"/>
      <c r="G26" s="25"/>
      <c r="H26" s="25"/>
      <c r="I26" s="25"/>
      <c r="J26" s="138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>
      <c r="A27" s="25"/>
      <c r="B27" s="25"/>
      <c r="C27" s="25"/>
      <c r="D27" s="25"/>
      <c r="E27" s="24"/>
      <c r="F27" s="25"/>
      <c r="G27" s="25"/>
      <c r="H27" s="25"/>
      <c r="I27" s="25"/>
      <c r="J27" s="138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>
      <c r="A28" s="25"/>
      <c r="B28" s="25"/>
      <c r="C28" s="25"/>
      <c r="D28" s="25"/>
      <c r="E28" s="24"/>
      <c r="F28" s="25"/>
      <c r="G28" s="25"/>
      <c r="H28" s="25"/>
      <c r="I28" s="25"/>
      <c r="J28" s="138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>
      <c r="A29" s="25"/>
      <c r="B29" s="25"/>
      <c r="C29" s="25"/>
      <c r="D29" s="25"/>
      <c r="E29" s="24"/>
      <c r="F29" s="25"/>
      <c r="G29" s="25"/>
      <c r="H29" s="25"/>
      <c r="I29" s="25"/>
      <c r="J29" s="138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</row>
    <row r="30">
      <c r="A30" s="25"/>
      <c r="B30" s="25"/>
      <c r="C30" s="25"/>
      <c r="D30" s="25"/>
      <c r="E30" s="24"/>
      <c r="F30" s="25"/>
      <c r="G30" s="25"/>
      <c r="H30" s="25"/>
      <c r="I30" s="25"/>
      <c r="J30" s="138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</row>
    <row r="31">
      <c r="A31" s="25"/>
      <c r="B31" s="25"/>
      <c r="C31" s="25"/>
      <c r="D31" s="25"/>
      <c r="E31" s="24"/>
      <c r="F31" s="25"/>
      <c r="G31" s="25"/>
      <c r="H31" s="25"/>
      <c r="I31" s="25"/>
      <c r="J31" s="138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r="32">
      <c r="A32" s="25"/>
      <c r="B32" s="25"/>
      <c r="C32" s="25"/>
      <c r="D32" s="25"/>
      <c r="E32" s="24"/>
      <c r="F32" s="25"/>
      <c r="G32" s="25"/>
      <c r="H32" s="25"/>
      <c r="I32" s="25"/>
      <c r="J32" s="138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</row>
    <row r="33">
      <c r="A33" s="25"/>
      <c r="B33" s="25"/>
      <c r="C33" s="25"/>
      <c r="D33" s="25"/>
      <c r="E33" s="24"/>
      <c r="F33" s="25"/>
      <c r="G33" s="25"/>
      <c r="H33" s="25"/>
      <c r="I33" s="25"/>
      <c r="J33" s="138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>
      <c r="A34" s="25"/>
      <c r="B34" s="25"/>
      <c r="C34" s="25"/>
      <c r="D34" s="25"/>
      <c r="E34" s="24"/>
      <c r="F34" s="25"/>
      <c r="G34" s="25"/>
      <c r="H34" s="25"/>
      <c r="I34" s="25"/>
      <c r="J34" s="138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</row>
    <row r="35">
      <c r="A35" s="25"/>
      <c r="B35" s="25"/>
      <c r="C35" s="25"/>
      <c r="D35" s="25"/>
      <c r="E35" s="24"/>
      <c r="F35" s="25"/>
      <c r="G35" s="25"/>
      <c r="H35" s="25"/>
      <c r="I35" s="25"/>
      <c r="J35" s="138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</row>
    <row r="36">
      <c r="A36" s="25"/>
      <c r="B36" s="25"/>
      <c r="C36" s="25"/>
      <c r="D36" s="25"/>
      <c r="E36" s="24"/>
      <c r="F36" s="25"/>
      <c r="G36" s="25"/>
      <c r="H36" s="25"/>
      <c r="I36" s="25"/>
      <c r="J36" s="138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</row>
    <row r="37">
      <c r="A37" s="25"/>
      <c r="B37" s="25"/>
      <c r="C37" s="25"/>
      <c r="D37" s="25"/>
      <c r="E37" s="24"/>
      <c r="F37" s="25"/>
      <c r="G37" s="25"/>
      <c r="H37" s="25"/>
      <c r="I37" s="25"/>
      <c r="J37" s="138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>
      <c r="A38" s="25"/>
      <c r="B38" s="25"/>
      <c r="C38" s="25"/>
      <c r="D38" s="25"/>
      <c r="E38" s="24"/>
      <c r="F38" s="25"/>
      <c r="G38" s="25"/>
      <c r="H38" s="25"/>
      <c r="I38" s="25"/>
      <c r="J38" s="138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</row>
    <row r="39">
      <c r="A39" s="25"/>
      <c r="B39" s="25"/>
      <c r="C39" s="25"/>
      <c r="D39" s="25"/>
      <c r="E39" s="24"/>
      <c r="F39" s="25"/>
      <c r="G39" s="25"/>
      <c r="H39" s="25"/>
      <c r="I39" s="25"/>
      <c r="J39" s="138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</row>
    <row r="40">
      <c r="A40" s="25"/>
      <c r="B40" s="25"/>
      <c r="C40" s="25"/>
      <c r="D40" s="25"/>
      <c r="E40" s="24"/>
      <c r="F40" s="25"/>
      <c r="G40" s="25"/>
      <c r="H40" s="25"/>
      <c r="I40" s="25"/>
      <c r="J40" s="138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</row>
    <row r="41">
      <c r="A41" s="25"/>
      <c r="B41" s="25"/>
      <c r="C41" s="25"/>
      <c r="D41" s="25"/>
      <c r="E41" s="24"/>
      <c r="F41" s="25"/>
      <c r="G41" s="25"/>
      <c r="H41" s="25"/>
      <c r="I41" s="25"/>
      <c r="J41" s="138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</row>
    <row r="42">
      <c r="A42" s="25"/>
      <c r="B42" s="25"/>
      <c r="C42" s="25"/>
      <c r="D42" s="25"/>
      <c r="E42" s="24"/>
      <c r="F42" s="25"/>
      <c r="G42" s="25"/>
      <c r="H42" s="25"/>
      <c r="I42" s="25"/>
      <c r="J42" s="138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</row>
    <row r="43">
      <c r="A43" s="25"/>
      <c r="B43" s="25"/>
      <c r="C43" s="25"/>
      <c r="D43" s="25"/>
      <c r="E43" s="24"/>
      <c r="F43" s="25"/>
      <c r="G43" s="25"/>
      <c r="H43" s="25"/>
      <c r="I43" s="25"/>
      <c r="J43" s="138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</row>
    <row r="44">
      <c r="A44" s="25"/>
      <c r="B44" s="25"/>
      <c r="C44" s="25"/>
      <c r="D44" s="25"/>
      <c r="E44" s="24"/>
      <c r="F44" s="25"/>
      <c r="G44" s="25"/>
      <c r="H44" s="25"/>
      <c r="I44" s="25"/>
      <c r="J44" s="138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</row>
    <row r="45">
      <c r="A45" s="25"/>
      <c r="B45" s="25"/>
      <c r="C45" s="25"/>
      <c r="D45" s="25"/>
      <c r="E45" s="24"/>
      <c r="F45" s="25"/>
      <c r="G45" s="25"/>
      <c r="H45" s="25"/>
      <c r="I45" s="25"/>
      <c r="J45" s="138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</row>
    <row r="46">
      <c r="A46" s="25"/>
      <c r="B46" s="25"/>
      <c r="C46" s="25"/>
      <c r="D46" s="25"/>
      <c r="E46" s="24"/>
      <c r="F46" s="25"/>
      <c r="G46" s="25"/>
      <c r="H46" s="25"/>
      <c r="I46" s="25"/>
      <c r="J46" s="138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</row>
    <row r="47">
      <c r="A47" s="25"/>
      <c r="B47" s="25"/>
      <c r="C47" s="25"/>
      <c r="D47" s="25"/>
      <c r="E47" s="24"/>
      <c r="F47" s="25"/>
      <c r="G47" s="25"/>
      <c r="H47" s="25"/>
      <c r="I47" s="25"/>
      <c r="J47" s="138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</row>
    <row r="48">
      <c r="A48" s="25"/>
      <c r="B48" s="25"/>
      <c r="C48" s="25"/>
      <c r="D48" s="25"/>
      <c r="E48" s="24"/>
      <c r="F48" s="25"/>
      <c r="G48" s="25"/>
      <c r="H48" s="25"/>
      <c r="I48" s="25"/>
      <c r="J48" s="138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</row>
    <row r="49">
      <c r="A49" s="25"/>
      <c r="B49" s="25"/>
      <c r="C49" s="25"/>
      <c r="D49" s="25"/>
      <c r="E49" s="24"/>
      <c r="F49" s="25"/>
      <c r="G49" s="25"/>
      <c r="H49" s="25"/>
      <c r="I49" s="25"/>
      <c r="J49" s="138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</row>
    <row r="50">
      <c r="A50" s="25"/>
      <c r="B50" s="25"/>
      <c r="C50" s="25"/>
      <c r="D50" s="25"/>
      <c r="E50" s="24"/>
      <c r="F50" s="25"/>
      <c r="G50" s="25"/>
      <c r="H50" s="25"/>
      <c r="I50" s="25"/>
      <c r="J50" s="138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</row>
    <row r="51">
      <c r="A51" s="25"/>
      <c r="B51" s="25"/>
      <c r="C51" s="25"/>
      <c r="D51" s="25"/>
      <c r="E51" s="24"/>
      <c r="F51" s="25"/>
      <c r="G51" s="25"/>
      <c r="H51" s="25"/>
      <c r="I51" s="25"/>
      <c r="J51" s="138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</row>
    <row r="52">
      <c r="A52" s="25"/>
      <c r="B52" s="25"/>
      <c r="C52" s="25"/>
      <c r="D52" s="25"/>
      <c r="E52" s="24"/>
      <c r="F52" s="25"/>
      <c r="G52" s="25"/>
      <c r="H52" s="25"/>
      <c r="I52" s="25"/>
      <c r="J52" s="138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</row>
    <row r="53">
      <c r="A53" s="25"/>
      <c r="B53" s="25"/>
      <c r="C53" s="25"/>
      <c r="D53" s="25"/>
      <c r="E53" s="24"/>
      <c r="F53" s="25"/>
      <c r="G53" s="25"/>
      <c r="H53" s="25"/>
      <c r="I53" s="25"/>
      <c r="J53" s="138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</row>
    <row r="54">
      <c r="A54" s="25"/>
      <c r="B54" s="25"/>
      <c r="C54" s="25"/>
      <c r="D54" s="25"/>
      <c r="E54" s="24"/>
      <c r="F54" s="25"/>
      <c r="G54" s="25"/>
      <c r="H54" s="25"/>
      <c r="I54" s="25"/>
      <c r="J54" s="138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</row>
    <row r="55">
      <c r="A55" s="25"/>
      <c r="B55" s="25"/>
      <c r="C55" s="25"/>
      <c r="D55" s="25"/>
      <c r="E55" s="24"/>
      <c r="F55" s="25"/>
      <c r="G55" s="25"/>
      <c r="H55" s="25"/>
      <c r="I55" s="25"/>
      <c r="J55" s="138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</row>
    <row r="56">
      <c r="A56" s="25"/>
      <c r="B56" s="25"/>
      <c r="C56" s="25"/>
      <c r="D56" s="25"/>
      <c r="E56" s="24"/>
      <c r="F56" s="25"/>
      <c r="G56" s="25"/>
      <c r="H56" s="25"/>
      <c r="I56" s="25"/>
      <c r="J56" s="138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</row>
    <row r="57">
      <c r="A57" s="25"/>
      <c r="B57" s="25"/>
      <c r="C57" s="25"/>
      <c r="D57" s="25"/>
      <c r="E57" s="24"/>
      <c r="F57" s="25"/>
      <c r="G57" s="25"/>
      <c r="H57" s="25"/>
      <c r="I57" s="25"/>
      <c r="J57" s="138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</row>
    <row r="58">
      <c r="A58" s="25"/>
      <c r="B58" s="25"/>
      <c r="C58" s="25"/>
      <c r="D58" s="25"/>
      <c r="E58" s="24"/>
      <c r="F58" s="25"/>
      <c r="G58" s="25"/>
      <c r="H58" s="25"/>
      <c r="I58" s="25"/>
      <c r="J58" s="138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</row>
    <row r="59">
      <c r="A59" s="25"/>
      <c r="B59" s="25"/>
      <c r="C59" s="25"/>
      <c r="D59" s="25"/>
      <c r="E59" s="24"/>
      <c r="F59" s="25"/>
      <c r="G59" s="25"/>
      <c r="H59" s="25"/>
      <c r="I59" s="25"/>
      <c r="J59" s="138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</row>
    <row r="60">
      <c r="A60" s="25"/>
      <c r="B60" s="25"/>
      <c r="C60" s="25"/>
      <c r="D60" s="25"/>
      <c r="E60" s="24"/>
      <c r="F60" s="25"/>
      <c r="G60" s="25"/>
      <c r="H60" s="25"/>
      <c r="I60" s="25"/>
      <c r="J60" s="138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</row>
    <row r="61">
      <c r="A61" s="25"/>
      <c r="B61" s="25"/>
      <c r="C61" s="25"/>
      <c r="D61" s="25"/>
      <c r="E61" s="24"/>
      <c r="F61" s="25"/>
      <c r="G61" s="25"/>
      <c r="H61" s="25"/>
      <c r="I61" s="25"/>
      <c r="J61" s="138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</row>
    <row r="62">
      <c r="A62" s="25"/>
      <c r="B62" s="25"/>
      <c r="C62" s="25"/>
      <c r="D62" s="25"/>
      <c r="E62" s="24"/>
      <c r="F62" s="25"/>
      <c r="G62" s="25"/>
      <c r="H62" s="25"/>
      <c r="I62" s="25"/>
      <c r="J62" s="138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</row>
    <row r="63">
      <c r="A63" s="25"/>
      <c r="B63" s="25"/>
      <c r="C63" s="25"/>
      <c r="D63" s="25"/>
      <c r="E63" s="24"/>
      <c r="F63" s="25"/>
      <c r="G63" s="25"/>
      <c r="H63" s="25"/>
      <c r="I63" s="25"/>
      <c r="J63" s="138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</row>
    <row r="64">
      <c r="A64" s="25"/>
      <c r="B64" s="25"/>
      <c r="C64" s="25"/>
      <c r="D64" s="25"/>
      <c r="E64" s="24"/>
      <c r="F64" s="25"/>
      <c r="G64" s="25"/>
      <c r="H64" s="25"/>
      <c r="I64" s="25"/>
      <c r="J64" s="138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</row>
    <row r="65">
      <c r="A65" s="25"/>
      <c r="B65" s="25"/>
      <c r="C65" s="25"/>
      <c r="D65" s="25"/>
      <c r="E65" s="24"/>
      <c r="F65" s="25"/>
      <c r="G65" s="25"/>
      <c r="H65" s="25"/>
      <c r="I65" s="25"/>
      <c r="J65" s="138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</row>
    <row r="66">
      <c r="A66" s="25"/>
      <c r="B66" s="25"/>
      <c r="C66" s="25"/>
      <c r="D66" s="25"/>
      <c r="E66" s="24"/>
      <c r="F66" s="25"/>
      <c r="G66" s="25"/>
      <c r="H66" s="25"/>
      <c r="I66" s="25"/>
      <c r="J66" s="138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</row>
    <row r="67">
      <c r="A67" s="25"/>
      <c r="B67" s="25"/>
      <c r="C67" s="25"/>
      <c r="D67" s="25"/>
      <c r="E67" s="24"/>
      <c r="F67" s="25"/>
      <c r="G67" s="25"/>
      <c r="H67" s="25"/>
      <c r="I67" s="25"/>
      <c r="J67" s="138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</row>
    <row r="68">
      <c r="A68" s="25"/>
      <c r="B68" s="25"/>
      <c r="C68" s="25"/>
      <c r="D68" s="25"/>
      <c r="E68" s="24"/>
      <c r="F68" s="25"/>
      <c r="G68" s="25"/>
      <c r="H68" s="25"/>
      <c r="I68" s="25"/>
      <c r="J68" s="138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</row>
    <row r="69">
      <c r="A69" s="25"/>
      <c r="B69" s="25"/>
      <c r="C69" s="25"/>
      <c r="D69" s="25"/>
      <c r="E69" s="24"/>
      <c r="F69" s="25"/>
      <c r="G69" s="25"/>
      <c r="H69" s="25"/>
      <c r="I69" s="25"/>
      <c r="J69" s="138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</row>
    <row r="70">
      <c r="A70" s="25"/>
      <c r="B70" s="25"/>
      <c r="C70" s="25"/>
      <c r="D70" s="25"/>
      <c r="E70" s="24"/>
      <c r="F70" s="25"/>
      <c r="G70" s="25"/>
      <c r="H70" s="25"/>
      <c r="I70" s="25"/>
      <c r="J70" s="138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</row>
    <row r="71">
      <c r="A71" s="25"/>
      <c r="B71" s="25"/>
      <c r="C71" s="25"/>
      <c r="D71" s="25"/>
      <c r="E71" s="24"/>
      <c r="F71" s="25"/>
      <c r="G71" s="25"/>
      <c r="H71" s="25"/>
      <c r="I71" s="25"/>
      <c r="J71" s="138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</row>
    <row r="72">
      <c r="A72" s="25"/>
      <c r="B72" s="25"/>
      <c r="C72" s="25"/>
      <c r="D72" s="25"/>
      <c r="E72" s="24"/>
      <c r="F72" s="25"/>
      <c r="G72" s="25"/>
      <c r="H72" s="25"/>
      <c r="I72" s="25"/>
      <c r="J72" s="138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</row>
    <row r="73">
      <c r="A73" s="25"/>
      <c r="B73" s="25"/>
      <c r="C73" s="25"/>
      <c r="D73" s="25"/>
      <c r="E73" s="24"/>
      <c r="F73" s="25"/>
      <c r="G73" s="25"/>
      <c r="H73" s="25"/>
      <c r="I73" s="25"/>
      <c r="J73" s="138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</row>
    <row r="74">
      <c r="A74" s="25"/>
      <c r="B74" s="25"/>
      <c r="C74" s="25"/>
      <c r="D74" s="25"/>
      <c r="E74" s="24"/>
      <c r="F74" s="25"/>
      <c r="G74" s="25"/>
      <c r="H74" s="25"/>
      <c r="I74" s="25"/>
      <c r="J74" s="138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</row>
    <row r="75">
      <c r="A75" s="25"/>
      <c r="B75" s="25"/>
      <c r="C75" s="25"/>
      <c r="D75" s="25"/>
      <c r="E75" s="24"/>
      <c r="F75" s="25"/>
      <c r="G75" s="25"/>
      <c r="H75" s="25"/>
      <c r="I75" s="25"/>
      <c r="J75" s="138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</row>
    <row r="76">
      <c r="A76" s="25"/>
      <c r="B76" s="25"/>
      <c r="C76" s="25"/>
      <c r="D76" s="25"/>
      <c r="E76" s="24"/>
      <c r="F76" s="25"/>
      <c r="G76" s="25"/>
      <c r="H76" s="25"/>
      <c r="I76" s="25"/>
      <c r="J76" s="138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</row>
    <row r="77">
      <c r="A77" s="25"/>
      <c r="B77" s="25"/>
      <c r="C77" s="25"/>
      <c r="D77" s="25"/>
      <c r="E77" s="24"/>
      <c r="F77" s="25"/>
      <c r="G77" s="25"/>
      <c r="H77" s="25"/>
      <c r="I77" s="25"/>
      <c r="J77" s="138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</row>
    <row r="78">
      <c r="A78" s="25"/>
      <c r="B78" s="25"/>
      <c r="C78" s="25"/>
      <c r="D78" s="25"/>
      <c r="E78" s="24"/>
      <c r="F78" s="25"/>
      <c r="G78" s="25"/>
      <c r="H78" s="25"/>
      <c r="I78" s="25"/>
      <c r="J78" s="138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</row>
    <row r="79">
      <c r="A79" s="25"/>
      <c r="B79" s="25"/>
      <c r="C79" s="25"/>
      <c r="D79" s="25"/>
      <c r="E79" s="24"/>
      <c r="F79" s="25"/>
      <c r="G79" s="25"/>
      <c r="H79" s="25"/>
      <c r="I79" s="25"/>
      <c r="J79" s="138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</row>
    <row r="80">
      <c r="A80" s="25"/>
      <c r="B80" s="25"/>
      <c r="C80" s="25"/>
      <c r="D80" s="25"/>
      <c r="E80" s="24"/>
      <c r="F80" s="25"/>
      <c r="G80" s="25"/>
      <c r="H80" s="25"/>
      <c r="I80" s="25"/>
      <c r="J80" s="138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</row>
    <row r="81">
      <c r="A81" s="25"/>
      <c r="B81" s="25"/>
      <c r="C81" s="25"/>
      <c r="D81" s="25"/>
      <c r="E81" s="24"/>
      <c r="F81" s="25"/>
      <c r="G81" s="25"/>
      <c r="H81" s="25"/>
      <c r="I81" s="25"/>
      <c r="J81" s="138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</row>
    <row r="82">
      <c r="A82" s="25"/>
      <c r="B82" s="25"/>
      <c r="C82" s="25"/>
      <c r="D82" s="25"/>
      <c r="E82" s="24"/>
      <c r="F82" s="25"/>
      <c r="G82" s="25"/>
      <c r="H82" s="25"/>
      <c r="I82" s="25"/>
      <c r="J82" s="138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</row>
    <row r="83">
      <c r="A83" s="25"/>
      <c r="B83" s="25"/>
      <c r="C83" s="25"/>
      <c r="D83" s="25"/>
      <c r="E83" s="24"/>
      <c r="F83" s="25"/>
      <c r="G83" s="25"/>
      <c r="H83" s="25"/>
      <c r="I83" s="25"/>
      <c r="J83" s="138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</row>
    <row r="84">
      <c r="A84" s="25"/>
      <c r="B84" s="25"/>
      <c r="C84" s="25"/>
      <c r="D84" s="25"/>
      <c r="E84" s="24"/>
      <c r="F84" s="25"/>
      <c r="G84" s="25"/>
      <c r="H84" s="25"/>
      <c r="I84" s="25"/>
      <c r="J84" s="138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</row>
    <row r="85">
      <c r="A85" s="25"/>
      <c r="B85" s="25"/>
      <c r="C85" s="25"/>
      <c r="D85" s="25"/>
      <c r="E85" s="24"/>
      <c r="F85" s="25"/>
      <c r="G85" s="25"/>
      <c r="H85" s="25"/>
      <c r="I85" s="25"/>
      <c r="J85" s="138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</row>
    <row r="86">
      <c r="A86" s="25"/>
      <c r="B86" s="25"/>
      <c r="C86" s="25"/>
      <c r="D86" s="25"/>
      <c r="E86" s="24"/>
      <c r="F86" s="25"/>
      <c r="G86" s="25"/>
      <c r="H86" s="25"/>
      <c r="I86" s="25"/>
      <c r="J86" s="138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</row>
    <row r="87">
      <c r="A87" s="25"/>
      <c r="B87" s="25"/>
      <c r="C87" s="25"/>
      <c r="D87" s="25"/>
      <c r="E87" s="24"/>
      <c r="F87" s="25"/>
      <c r="G87" s="25"/>
      <c r="H87" s="25"/>
      <c r="I87" s="25"/>
      <c r="J87" s="138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</row>
    <row r="88">
      <c r="A88" s="25"/>
      <c r="B88" s="25"/>
      <c r="C88" s="25"/>
      <c r="D88" s="25"/>
      <c r="E88" s="24"/>
      <c r="F88" s="25"/>
      <c r="G88" s="25"/>
      <c r="H88" s="25"/>
      <c r="I88" s="25"/>
      <c r="J88" s="138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</row>
    <row r="89">
      <c r="A89" s="25"/>
      <c r="B89" s="25"/>
      <c r="C89" s="25"/>
      <c r="D89" s="25"/>
      <c r="E89" s="24"/>
      <c r="F89" s="25"/>
      <c r="G89" s="25"/>
      <c r="H89" s="25"/>
      <c r="I89" s="25"/>
      <c r="J89" s="138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</row>
    <row r="90">
      <c r="A90" s="25"/>
      <c r="B90" s="25"/>
      <c r="C90" s="25"/>
      <c r="D90" s="25"/>
      <c r="E90" s="24"/>
      <c r="F90" s="25"/>
      <c r="G90" s="25"/>
      <c r="H90" s="25"/>
      <c r="I90" s="25"/>
      <c r="J90" s="138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</row>
    <row r="91">
      <c r="A91" s="25"/>
      <c r="B91" s="25"/>
      <c r="C91" s="25"/>
      <c r="D91" s="25"/>
      <c r="E91" s="24"/>
      <c r="F91" s="25"/>
      <c r="G91" s="25"/>
      <c r="H91" s="25"/>
      <c r="I91" s="25"/>
      <c r="J91" s="138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</row>
    <row r="92">
      <c r="A92" s="25"/>
      <c r="B92" s="25"/>
      <c r="C92" s="25"/>
      <c r="D92" s="25"/>
      <c r="E92" s="24"/>
      <c r="F92" s="25"/>
      <c r="G92" s="25"/>
      <c r="H92" s="25"/>
      <c r="I92" s="25"/>
      <c r="J92" s="138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</row>
    <row r="93">
      <c r="A93" s="25"/>
      <c r="B93" s="25"/>
      <c r="C93" s="25"/>
      <c r="D93" s="25"/>
      <c r="E93" s="24"/>
      <c r="F93" s="25"/>
      <c r="G93" s="25"/>
      <c r="H93" s="25"/>
      <c r="I93" s="25"/>
      <c r="J93" s="138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</row>
    <row r="94">
      <c r="A94" s="25"/>
      <c r="B94" s="25"/>
      <c r="C94" s="25"/>
      <c r="D94" s="25"/>
      <c r="E94" s="24"/>
      <c r="F94" s="25"/>
      <c r="G94" s="25"/>
      <c r="H94" s="25"/>
      <c r="I94" s="25"/>
      <c r="J94" s="138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</row>
    <row r="95">
      <c r="A95" s="25"/>
      <c r="B95" s="25"/>
      <c r="C95" s="25"/>
      <c r="D95" s="25"/>
      <c r="E95" s="24"/>
      <c r="F95" s="25"/>
      <c r="G95" s="25"/>
      <c r="H95" s="25"/>
      <c r="I95" s="25"/>
      <c r="J95" s="138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</row>
    <row r="96">
      <c r="A96" s="25"/>
      <c r="B96" s="25"/>
      <c r="C96" s="25"/>
      <c r="D96" s="25"/>
      <c r="E96" s="24"/>
      <c r="F96" s="25"/>
      <c r="G96" s="25"/>
      <c r="H96" s="25"/>
      <c r="I96" s="25"/>
      <c r="J96" s="138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</row>
    <row r="97">
      <c r="A97" s="25"/>
      <c r="B97" s="25"/>
      <c r="C97" s="25"/>
      <c r="D97" s="25"/>
      <c r="E97" s="24"/>
      <c r="F97" s="25"/>
      <c r="G97" s="25"/>
      <c r="H97" s="25"/>
      <c r="I97" s="25"/>
      <c r="J97" s="138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</row>
    <row r="98">
      <c r="A98" s="25"/>
      <c r="B98" s="25"/>
      <c r="C98" s="25"/>
      <c r="D98" s="25"/>
      <c r="E98" s="24"/>
      <c r="F98" s="25"/>
      <c r="G98" s="25"/>
      <c r="H98" s="25"/>
      <c r="I98" s="25"/>
      <c r="J98" s="138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</row>
    <row r="99">
      <c r="A99" s="25"/>
      <c r="B99" s="25"/>
      <c r="C99" s="25"/>
      <c r="D99" s="25"/>
      <c r="E99" s="24"/>
      <c r="F99" s="25"/>
      <c r="G99" s="25"/>
      <c r="H99" s="25"/>
      <c r="I99" s="25"/>
      <c r="J99" s="138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</row>
    <row r="100">
      <c r="A100" s="25"/>
      <c r="B100" s="25"/>
      <c r="C100" s="25"/>
      <c r="D100" s="25"/>
      <c r="E100" s="24"/>
      <c r="F100" s="25"/>
      <c r="G100" s="25"/>
      <c r="H100" s="25"/>
      <c r="I100" s="25"/>
      <c r="J100" s="138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</row>
    <row r="101">
      <c r="A101" s="25"/>
      <c r="B101" s="25"/>
      <c r="C101" s="25"/>
      <c r="D101" s="25"/>
      <c r="E101" s="24"/>
      <c r="F101" s="25"/>
      <c r="G101" s="25"/>
      <c r="H101" s="25"/>
      <c r="I101" s="25"/>
      <c r="J101" s="138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</row>
    <row r="102">
      <c r="A102" s="25"/>
      <c r="B102" s="25"/>
      <c r="C102" s="25"/>
      <c r="D102" s="25"/>
      <c r="E102" s="24"/>
      <c r="F102" s="25"/>
      <c r="G102" s="25"/>
      <c r="H102" s="25"/>
      <c r="I102" s="25"/>
      <c r="J102" s="138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</row>
    <row r="103">
      <c r="A103" s="25"/>
      <c r="B103" s="25"/>
      <c r="C103" s="25"/>
      <c r="D103" s="25"/>
      <c r="E103" s="24"/>
      <c r="F103" s="25"/>
      <c r="G103" s="25"/>
      <c r="H103" s="25"/>
      <c r="I103" s="25"/>
      <c r="J103" s="138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</row>
    <row r="104">
      <c r="A104" s="25"/>
      <c r="B104" s="25"/>
      <c r="C104" s="25"/>
      <c r="D104" s="25"/>
      <c r="E104" s="24"/>
      <c r="F104" s="25"/>
      <c r="G104" s="25"/>
      <c r="H104" s="25"/>
      <c r="I104" s="25"/>
      <c r="J104" s="138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</row>
    <row r="105">
      <c r="A105" s="25"/>
      <c r="B105" s="25"/>
      <c r="C105" s="25"/>
      <c r="D105" s="25"/>
      <c r="E105" s="24"/>
      <c r="F105" s="25"/>
      <c r="G105" s="25"/>
      <c r="H105" s="25"/>
      <c r="I105" s="25"/>
      <c r="J105" s="138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</row>
    <row r="106">
      <c r="A106" s="25"/>
      <c r="B106" s="25"/>
      <c r="C106" s="25"/>
      <c r="D106" s="25"/>
      <c r="E106" s="24"/>
      <c r="F106" s="25"/>
      <c r="G106" s="25"/>
      <c r="H106" s="25"/>
      <c r="I106" s="25"/>
      <c r="J106" s="138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</row>
    <row r="107">
      <c r="A107" s="25"/>
      <c r="B107" s="25"/>
      <c r="C107" s="25"/>
      <c r="D107" s="25"/>
      <c r="E107" s="24"/>
      <c r="F107" s="25"/>
      <c r="G107" s="25"/>
      <c r="H107" s="25"/>
      <c r="I107" s="25"/>
      <c r="J107" s="138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</row>
    <row r="108">
      <c r="A108" s="25"/>
      <c r="B108" s="25"/>
      <c r="C108" s="25"/>
      <c r="D108" s="25"/>
      <c r="E108" s="24"/>
      <c r="F108" s="25"/>
      <c r="G108" s="25"/>
      <c r="H108" s="25"/>
      <c r="I108" s="25"/>
      <c r="J108" s="138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</row>
    <row r="109">
      <c r="A109" s="25"/>
      <c r="B109" s="25"/>
      <c r="C109" s="25"/>
      <c r="D109" s="25"/>
      <c r="E109" s="24"/>
      <c r="F109" s="25"/>
      <c r="G109" s="25"/>
      <c r="H109" s="25"/>
      <c r="I109" s="25"/>
      <c r="J109" s="138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</row>
    <row r="110">
      <c r="A110" s="25"/>
      <c r="B110" s="25"/>
      <c r="C110" s="25"/>
      <c r="D110" s="25"/>
      <c r="E110" s="24"/>
      <c r="F110" s="25"/>
      <c r="G110" s="25"/>
      <c r="H110" s="25"/>
      <c r="I110" s="25"/>
      <c r="J110" s="138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</row>
    <row r="111">
      <c r="A111" s="25"/>
      <c r="B111" s="25"/>
      <c r="C111" s="25"/>
      <c r="D111" s="25"/>
      <c r="E111" s="24"/>
      <c r="F111" s="25"/>
      <c r="G111" s="25"/>
      <c r="H111" s="25"/>
      <c r="I111" s="25"/>
      <c r="J111" s="138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</row>
    <row r="112">
      <c r="A112" s="25"/>
      <c r="B112" s="25"/>
      <c r="C112" s="25"/>
      <c r="D112" s="25"/>
      <c r="E112" s="24"/>
      <c r="F112" s="25"/>
      <c r="G112" s="25"/>
      <c r="H112" s="25"/>
      <c r="I112" s="25"/>
      <c r="J112" s="138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</row>
    <row r="113">
      <c r="A113" s="25"/>
      <c r="B113" s="25"/>
      <c r="C113" s="25"/>
      <c r="D113" s="25"/>
      <c r="E113" s="24"/>
      <c r="F113" s="25"/>
      <c r="G113" s="25"/>
      <c r="H113" s="25"/>
      <c r="I113" s="25"/>
      <c r="J113" s="138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</row>
    <row r="114">
      <c r="A114" s="25"/>
      <c r="B114" s="25"/>
      <c r="C114" s="25"/>
      <c r="D114" s="25"/>
      <c r="E114" s="24"/>
      <c r="F114" s="25"/>
      <c r="G114" s="25"/>
      <c r="H114" s="25"/>
      <c r="I114" s="25"/>
      <c r="J114" s="138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</row>
    <row r="115">
      <c r="A115" s="25"/>
      <c r="B115" s="25"/>
      <c r="C115" s="25"/>
      <c r="D115" s="25"/>
      <c r="E115" s="24"/>
      <c r="F115" s="25"/>
      <c r="G115" s="25"/>
      <c r="H115" s="25"/>
      <c r="I115" s="25"/>
      <c r="J115" s="138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</row>
    <row r="116">
      <c r="A116" s="25"/>
      <c r="B116" s="25"/>
      <c r="C116" s="25"/>
      <c r="D116" s="25"/>
      <c r="E116" s="24"/>
      <c r="F116" s="25"/>
      <c r="G116" s="25"/>
      <c r="H116" s="25"/>
      <c r="I116" s="25"/>
      <c r="J116" s="138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</row>
    <row r="117">
      <c r="A117" s="25"/>
      <c r="B117" s="25"/>
      <c r="C117" s="25"/>
      <c r="D117" s="25"/>
      <c r="E117" s="24"/>
      <c r="F117" s="25"/>
      <c r="G117" s="25"/>
      <c r="H117" s="25"/>
      <c r="I117" s="25"/>
      <c r="J117" s="138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</row>
    <row r="118">
      <c r="A118" s="25"/>
      <c r="B118" s="25"/>
      <c r="C118" s="25"/>
      <c r="D118" s="25"/>
      <c r="E118" s="24"/>
      <c r="F118" s="25"/>
      <c r="G118" s="25"/>
      <c r="H118" s="25"/>
      <c r="I118" s="25"/>
      <c r="J118" s="138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</row>
    <row r="119">
      <c r="A119" s="25"/>
      <c r="B119" s="25"/>
      <c r="C119" s="25"/>
      <c r="D119" s="25"/>
      <c r="E119" s="24"/>
      <c r="F119" s="25"/>
      <c r="G119" s="25"/>
      <c r="H119" s="25"/>
      <c r="I119" s="25"/>
      <c r="J119" s="138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</row>
    <row r="120">
      <c r="A120" s="25"/>
      <c r="B120" s="25"/>
      <c r="C120" s="25"/>
      <c r="D120" s="25"/>
      <c r="E120" s="24"/>
      <c r="F120" s="25"/>
      <c r="G120" s="25"/>
      <c r="H120" s="25"/>
      <c r="I120" s="25"/>
      <c r="J120" s="138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</row>
    <row r="121">
      <c r="A121" s="25"/>
      <c r="B121" s="25"/>
      <c r="C121" s="25"/>
      <c r="D121" s="25"/>
      <c r="E121" s="24"/>
      <c r="F121" s="25"/>
      <c r="G121" s="25"/>
      <c r="H121" s="25"/>
      <c r="I121" s="25"/>
      <c r="J121" s="138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</row>
    <row r="122">
      <c r="A122" s="25"/>
      <c r="B122" s="25"/>
      <c r="C122" s="25"/>
      <c r="D122" s="25"/>
      <c r="E122" s="24"/>
      <c r="F122" s="25"/>
      <c r="G122" s="25"/>
      <c r="H122" s="25"/>
      <c r="I122" s="25"/>
      <c r="J122" s="138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</row>
    <row r="123">
      <c r="A123" s="25"/>
      <c r="B123" s="25"/>
      <c r="C123" s="25"/>
      <c r="D123" s="25"/>
      <c r="E123" s="24"/>
      <c r="F123" s="25"/>
      <c r="G123" s="25"/>
      <c r="H123" s="25"/>
      <c r="I123" s="25"/>
      <c r="J123" s="138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</row>
    <row r="124">
      <c r="A124" s="25"/>
      <c r="B124" s="25"/>
      <c r="C124" s="25"/>
      <c r="D124" s="25"/>
      <c r="E124" s="24"/>
      <c r="F124" s="25"/>
      <c r="G124" s="25"/>
      <c r="H124" s="25"/>
      <c r="I124" s="25"/>
      <c r="J124" s="138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</row>
    <row r="125">
      <c r="A125" s="25"/>
      <c r="B125" s="25"/>
      <c r="C125" s="25"/>
      <c r="D125" s="25"/>
      <c r="E125" s="24"/>
      <c r="F125" s="25"/>
      <c r="G125" s="25"/>
      <c r="H125" s="25"/>
      <c r="I125" s="25"/>
      <c r="J125" s="138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</row>
    <row r="126">
      <c r="A126" s="25"/>
      <c r="B126" s="25"/>
      <c r="C126" s="25"/>
      <c r="D126" s="25"/>
      <c r="E126" s="24"/>
      <c r="F126" s="25"/>
      <c r="G126" s="25"/>
      <c r="H126" s="25"/>
      <c r="I126" s="25"/>
      <c r="J126" s="138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</row>
    <row r="127">
      <c r="A127" s="25"/>
      <c r="B127" s="25"/>
      <c r="C127" s="25"/>
      <c r="D127" s="25"/>
      <c r="E127" s="24"/>
      <c r="F127" s="25"/>
      <c r="G127" s="25"/>
      <c r="H127" s="25"/>
      <c r="I127" s="25"/>
      <c r="J127" s="138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</row>
    <row r="128">
      <c r="A128" s="25"/>
      <c r="B128" s="25"/>
      <c r="C128" s="25"/>
      <c r="D128" s="25"/>
      <c r="E128" s="24"/>
      <c r="F128" s="25"/>
      <c r="G128" s="25"/>
      <c r="H128" s="25"/>
      <c r="I128" s="25"/>
      <c r="J128" s="138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</row>
    <row r="129">
      <c r="A129" s="25"/>
      <c r="B129" s="25"/>
      <c r="C129" s="25"/>
      <c r="D129" s="25"/>
      <c r="E129" s="24"/>
      <c r="F129" s="25"/>
      <c r="G129" s="25"/>
      <c r="H129" s="25"/>
      <c r="I129" s="25"/>
      <c r="J129" s="138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</row>
    <row r="130">
      <c r="A130" s="25"/>
      <c r="B130" s="25"/>
      <c r="C130" s="25"/>
      <c r="D130" s="25"/>
      <c r="E130" s="24"/>
      <c r="F130" s="25"/>
      <c r="G130" s="25"/>
      <c r="H130" s="25"/>
      <c r="I130" s="25"/>
      <c r="J130" s="138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</row>
    <row r="131">
      <c r="A131" s="25"/>
      <c r="B131" s="25"/>
      <c r="C131" s="25"/>
      <c r="D131" s="25"/>
      <c r="E131" s="24"/>
      <c r="F131" s="25"/>
      <c r="G131" s="25"/>
      <c r="H131" s="25"/>
      <c r="I131" s="25"/>
      <c r="J131" s="138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</row>
    <row r="132">
      <c r="A132" s="25"/>
      <c r="B132" s="25"/>
      <c r="C132" s="25"/>
      <c r="D132" s="25"/>
      <c r="E132" s="24"/>
      <c r="F132" s="25"/>
      <c r="G132" s="25"/>
      <c r="H132" s="25"/>
      <c r="I132" s="25"/>
      <c r="J132" s="138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</row>
    <row r="133">
      <c r="A133" s="25"/>
      <c r="B133" s="25"/>
      <c r="C133" s="25"/>
      <c r="D133" s="25"/>
      <c r="E133" s="24"/>
      <c r="F133" s="25"/>
      <c r="G133" s="25"/>
      <c r="H133" s="25"/>
      <c r="I133" s="25"/>
      <c r="J133" s="138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</row>
    <row r="134">
      <c r="A134" s="25"/>
      <c r="B134" s="25"/>
      <c r="C134" s="25"/>
      <c r="D134" s="25"/>
      <c r="E134" s="24"/>
      <c r="F134" s="25"/>
      <c r="G134" s="25"/>
      <c r="H134" s="25"/>
      <c r="I134" s="25"/>
      <c r="J134" s="138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</row>
    <row r="135">
      <c r="A135" s="25"/>
      <c r="B135" s="25"/>
      <c r="C135" s="25"/>
      <c r="D135" s="25"/>
      <c r="E135" s="24"/>
      <c r="F135" s="25"/>
      <c r="G135" s="25"/>
      <c r="H135" s="25"/>
      <c r="I135" s="25"/>
      <c r="J135" s="138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</row>
    <row r="136">
      <c r="A136" s="25"/>
      <c r="B136" s="25"/>
      <c r="C136" s="25"/>
      <c r="D136" s="25"/>
      <c r="E136" s="24"/>
      <c r="F136" s="25"/>
      <c r="G136" s="25"/>
      <c r="H136" s="25"/>
      <c r="I136" s="25"/>
      <c r="J136" s="138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</row>
    <row r="137">
      <c r="A137" s="25"/>
      <c r="B137" s="25"/>
      <c r="C137" s="25"/>
      <c r="D137" s="25"/>
      <c r="E137" s="24"/>
      <c r="F137" s="25"/>
      <c r="G137" s="25"/>
      <c r="H137" s="25"/>
      <c r="I137" s="25"/>
      <c r="J137" s="138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</row>
    <row r="138">
      <c r="A138" s="25"/>
      <c r="B138" s="25"/>
      <c r="C138" s="25"/>
      <c r="D138" s="25"/>
      <c r="E138" s="24"/>
      <c r="F138" s="25"/>
      <c r="G138" s="25"/>
      <c r="H138" s="25"/>
      <c r="I138" s="25"/>
      <c r="J138" s="138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</row>
    <row r="139">
      <c r="A139" s="25"/>
      <c r="B139" s="25"/>
      <c r="C139" s="25"/>
      <c r="D139" s="25"/>
      <c r="E139" s="24"/>
      <c r="F139" s="25"/>
      <c r="G139" s="25"/>
      <c r="H139" s="25"/>
      <c r="I139" s="25"/>
      <c r="J139" s="138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</row>
    <row r="140">
      <c r="A140" s="25"/>
      <c r="B140" s="25"/>
      <c r="C140" s="25"/>
      <c r="D140" s="25"/>
      <c r="E140" s="24"/>
      <c r="F140" s="25"/>
      <c r="G140" s="25"/>
      <c r="H140" s="25"/>
      <c r="I140" s="25"/>
      <c r="J140" s="138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</row>
    <row r="141">
      <c r="A141" s="25"/>
      <c r="B141" s="25"/>
      <c r="C141" s="25"/>
      <c r="D141" s="25"/>
      <c r="E141" s="24"/>
      <c r="F141" s="25"/>
      <c r="G141" s="25"/>
      <c r="H141" s="25"/>
      <c r="I141" s="25"/>
      <c r="J141" s="138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</row>
    <row r="142">
      <c r="A142" s="25"/>
      <c r="B142" s="25"/>
      <c r="C142" s="25"/>
      <c r="D142" s="25"/>
      <c r="E142" s="24"/>
      <c r="F142" s="25"/>
      <c r="G142" s="25"/>
      <c r="H142" s="25"/>
      <c r="I142" s="25"/>
      <c r="J142" s="138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</row>
    <row r="143">
      <c r="A143" s="25"/>
      <c r="B143" s="25"/>
      <c r="C143" s="25"/>
      <c r="D143" s="25"/>
      <c r="E143" s="24"/>
      <c r="F143" s="25"/>
      <c r="G143" s="25"/>
      <c r="H143" s="25"/>
      <c r="I143" s="25"/>
      <c r="J143" s="138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</row>
    <row r="144">
      <c r="A144" s="25"/>
      <c r="B144" s="25"/>
      <c r="C144" s="25"/>
      <c r="D144" s="25"/>
      <c r="E144" s="24"/>
      <c r="F144" s="25"/>
      <c r="G144" s="25"/>
      <c r="H144" s="25"/>
      <c r="I144" s="25"/>
      <c r="J144" s="138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</row>
    <row r="145">
      <c r="A145" s="25"/>
      <c r="B145" s="25"/>
      <c r="C145" s="25"/>
      <c r="D145" s="25"/>
      <c r="E145" s="24"/>
      <c r="F145" s="25"/>
      <c r="G145" s="25"/>
      <c r="H145" s="25"/>
      <c r="I145" s="25"/>
      <c r="J145" s="138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</row>
    <row r="146">
      <c r="A146" s="25"/>
      <c r="B146" s="25"/>
      <c r="C146" s="25"/>
      <c r="D146" s="25"/>
      <c r="E146" s="24"/>
      <c r="F146" s="25"/>
      <c r="G146" s="25"/>
      <c r="H146" s="25"/>
      <c r="I146" s="25"/>
      <c r="J146" s="138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</row>
    <row r="147">
      <c r="A147" s="25"/>
      <c r="B147" s="25"/>
      <c r="C147" s="25"/>
      <c r="D147" s="25"/>
      <c r="E147" s="24"/>
      <c r="F147" s="25"/>
      <c r="G147" s="25"/>
      <c r="H147" s="25"/>
      <c r="I147" s="25"/>
      <c r="J147" s="138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</row>
    <row r="148">
      <c r="A148" s="25"/>
      <c r="B148" s="25"/>
      <c r="C148" s="25"/>
      <c r="D148" s="25"/>
      <c r="E148" s="24"/>
      <c r="F148" s="25"/>
      <c r="G148" s="25"/>
      <c r="H148" s="25"/>
      <c r="I148" s="25"/>
      <c r="J148" s="138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</row>
    <row r="149">
      <c r="A149" s="25"/>
      <c r="B149" s="25"/>
      <c r="C149" s="25"/>
      <c r="D149" s="25"/>
      <c r="E149" s="24"/>
      <c r="F149" s="25"/>
      <c r="G149" s="25"/>
      <c r="H149" s="25"/>
      <c r="I149" s="25"/>
      <c r="J149" s="138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</row>
    <row r="150">
      <c r="A150" s="25"/>
      <c r="B150" s="25"/>
      <c r="C150" s="25"/>
      <c r="D150" s="25"/>
      <c r="E150" s="24"/>
      <c r="F150" s="25"/>
      <c r="G150" s="25"/>
      <c r="H150" s="25"/>
      <c r="I150" s="25"/>
      <c r="J150" s="138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</row>
    <row r="151">
      <c r="A151" s="25"/>
      <c r="B151" s="25"/>
      <c r="C151" s="25"/>
      <c r="D151" s="25"/>
      <c r="E151" s="24"/>
      <c r="F151" s="25"/>
      <c r="G151" s="25"/>
      <c r="H151" s="25"/>
      <c r="I151" s="25"/>
      <c r="J151" s="138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</row>
    <row r="152">
      <c r="A152" s="25"/>
      <c r="B152" s="25"/>
      <c r="C152" s="25"/>
      <c r="D152" s="25"/>
      <c r="E152" s="24"/>
      <c r="F152" s="25"/>
      <c r="G152" s="25"/>
      <c r="H152" s="25"/>
      <c r="I152" s="25"/>
      <c r="J152" s="138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</row>
    <row r="153">
      <c r="A153" s="25"/>
      <c r="B153" s="25"/>
      <c r="C153" s="25"/>
      <c r="D153" s="25"/>
      <c r="E153" s="24"/>
      <c r="F153" s="25"/>
      <c r="G153" s="25"/>
      <c r="H153" s="25"/>
      <c r="I153" s="25"/>
      <c r="J153" s="138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</row>
    <row r="154">
      <c r="A154" s="25"/>
      <c r="B154" s="25"/>
      <c r="C154" s="25"/>
      <c r="D154" s="25"/>
      <c r="E154" s="24"/>
      <c r="F154" s="25"/>
      <c r="G154" s="25"/>
      <c r="H154" s="25"/>
      <c r="I154" s="25"/>
      <c r="J154" s="138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</row>
    <row r="155">
      <c r="A155" s="25"/>
      <c r="B155" s="25"/>
      <c r="C155" s="25"/>
      <c r="D155" s="25"/>
      <c r="E155" s="24"/>
      <c r="F155" s="25"/>
      <c r="G155" s="25"/>
      <c r="H155" s="25"/>
      <c r="I155" s="25"/>
      <c r="J155" s="138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</row>
    <row r="156">
      <c r="A156" s="25"/>
      <c r="B156" s="25"/>
      <c r="C156" s="25"/>
      <c r="D156" s="25"/>
      <c r="E156" s="24"/>
      <c r="F156" s="25"/>
      <c r="G156" s="25"/>
      <c r="H156" s="25"/>
      <c r="I156" s="25"/>
      <c r="J156" s="138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</row>
    <row r="157">
      <c r="A157" s="25"/>
      <c r="B157" s="25"/>
      <c r="C157" s="25"/>
      <c r="D157" s="25"/>
      <c r="E157" s="24"/>
      <c r="F157" s="25"/>
      <c r="G157" s="25"/>
      <c r="H157" s="25"/>
      <c r="I157" s="25"/>
      <c r="J157" s="138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</row>
    <row r="158">
      <c r="A158" s="25"/>
      <c r="B158" s="25"/>
      <c r="C158" s="25"/>
      <c r="D158" s="25"/>
      <c r="E158" s="24"/>
      <c r="F158" s="25"/>
      <c r="G158" s="25"/>
      <c r="H158" s="25"/>
      <c r="I158" s="25"/>
      <c r="J158" s="138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</row>
    <row r="159">
      <c r="A159" s="25"/>
      <c r="B159" s="25"/>
      <c r="C159" s="25"/>
      <c r="D159" s="25"/>
      <c r="E159" s="24"/>
      <c r="F159" s="25"/>
      <c r="G159" s="25"/>
      <c r="H159" s="25"/>
      <c r="I159" s="25"/>
      <c r="J159" s="138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</row>
    <row r="160">
      <c r="A160" s="25"/>
      <c r="B160" s="25"/>
      <c r="C160" s="25"/>
      <c r="D160" s="25"/>
      <c r="E160" s="24"/>
      <c r="F160" s="25"/>
      <c r="G160" s="25"/>
      <c r="H160" s="25"/>
      <c r="I160" s="25"/>
      <c r="J160" s="138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</row>
    <row r="161">
      <c r="A161" s="25"/>
      <c r="B161" s="25"/>
      <c r="C161" s="25"/>
      <c r="D161" s="25"/>
      <c r="E161" s="24"/>
      <c r="F161" s="25"/>
      <c r="G161" s="25"/>
      <c r="H161" s="25"/>
      <c r="I161" s="25"/>
      <c r="J161" s="138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</row>
    <row r="162">
      <c r="A162" s="25"/>
      <c r="B162" s="25"/>
      <c r="C162" s="25"/>
      <c r="D162" s="25"/>
      <c r="E162" s="24"/>
      <c r="F162" s="25"/>
      <c r="G162" s="25"/>
      <c r="H162" s="25"/>
      <c r="I162" s="25"/>
      <c r="J162" s="138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</row>
    <row r="163">
      <c r="A163" s="25"/>
      <c r="B163" s="25"/>
      <c r="C163" s="25"/>
      <c r="D163" s="25"/>
      <c r="E163" s="24"/>
      <c r="F163" s="25"/>
      <c r="G163" s="25"/>
      <c r="H163" s="25"/>
      <c r="I163" s="25"/>
      <c r="J163" s="138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</row>
    <row r="164">
      <c r="A164" s="25"/>
      <c r="B164" s="25"/>
      <c r="C164" s="25"/>
      <c r="D164" s="25"/>
      <c r="E164" s="24"/>
      <c r="F164" s="25"/>
      <c r="G164" s="25"/>
      <c r="H164" s="25"/>
      <c r="I164" s="25"/>
      <c r="J164" s="138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</row>
    <row r="165">
      <c r="A165" s="25"/>
      <c r="B165" s="25"/>
      <c r="C165" s="25"/>
      <c r="D165" s="25"/>
      <c r="E165" s="24"/>
      <c r="F165" s="25"/>
      <c r="G165" s="25"/>
      <c r="H165" s="25"/>
      <c r="I165" s="25"/>
      <c r="J165" s="138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</row>
    <row r="166">
      <c r="A166" s="25"/>
      <c r="B166" s="25"/>
      <c r="C166" s="25"/>
      <c r="D166" s="25"/>
      <c r="E166" s="24"/>
      <c r="F166" s="25"/>
      <c r="G166" s="25"/>
      <c r="H166" s="25"/>
      <c r="I166" s="25"/>
      <c r="J166" s="138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</row>
    <row r="167">
      <c r="A167" s="25"/>
      <c r="B167" s="25"/>
      <c r="C167" s="25"/>
      <c r="D167" s="25"/>
      <c r="E167" s="24"/>
      <c r="F167" s="25"/>
      <c r="G167" s="25"/>
      <c r="H167" s="25"/>
      <c r="I167" s="25"/>
      <c r="J167" s="138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</row>
    <row r="168">
      <c r="A168" s="25"/>
      <c r="B168" s="25"/>
      <c r="C168" s="25"/>
      <c r="D168" s="25"/>
      <c r="E168" s="24"/>
      <c r="F168" s="25"/>
      <c r="G168" s="25"/>
      <c r="H168" s="25"/>
      <c r="I168" s="25"/>
      <c r="J168" s="138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</row>
    <row r="169">
      <c r="A169" s="25"/>
      <c r="B169" s="25"/>
      <c r="C169" s="25"/>
      <c r="D169" s="25"/>
      <c r="E169" s="24"/>
      <c r="F169" s="25"/>
      <c r="G169" s="25"/>
      <c r="H169" s="25"/>
      <c r="I169" s="25"/>
      <c r="J169" s="138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</row>
    <row r="170">
      <c r="A170" s="25"/>
      <c r="B170" s="25"/>
      <c r="C170" s="25"/>
      <c r="D170" s="25"/>
      <c r="E170" s="24"/>
      <c r="F170" s="25"/>
      <c r="G170" s="25"/>
      <c r="H170" s="25"/>
      <c r="I170" s="25"/>
      <c r="J170" s="138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</row>
    <row r="171">
      <c r="A171" s="25"/>
      <c r="B171" s="25"/>
      <c r="C171" s="25"/>
      <c r="D171" s="25"/>
      <c r="E171" s="24"/>
      <c r="F171" s="25"/>
      <c r="G171" s="25"/>
      <c r="H171" s="25"/>
      <c r="I171" s="25"/>
      <c r="J171" s="138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</row>
    <row r="172">
      <c r="A172" s="25"/>
      <c r="B172" s="25"/>
      <c r="C172" s="25"/>
      <c r="D172" s="25"/>
      <c r="E172" s="24"/>
      <c r="F172" s="25"/>
      <c r="G172" s="25"/>
      <c r="H172" s="25"/>
      <c r="I172" s="25"/>
      <c r="J172" s="138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</row>
    <row r="173">
      <c r="A173" s="25"/>
      <c r="B173" s="25"/>
      <c r="C173" s="25"/>
      <c r="D173" s="25"/>
      <c r="E173" s="24"/>
      <c r="F173" s="25"/>
      <c r="G173" s="25"/>
      <c r="H173" s="25"/>
      <c r="I173" s="25"/>
      <c r="J173" s="138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</row>
    <row r="174">
      <c r="A174" s="25"/>
      <c r="B174" s="25"/>
      <c r="C174" s="25"/>
      <c r="D174" s="25"/>
      <c r="E174" s="24"/>
      <c r="F174" s="25"/>
      <c r="G174" s="25"/>
      <c r="H174" s="25"/>
      <c r="I174" s="25"/>
      <c r="J174" s="138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</row>
    <row r="175">
      <c r="A175" s="25"/>
      <c r="B175" s="25"/>
      <c r="C175" s="25"/>
      <c r="D175" s="25"/>
      <c r="E175" s="24"/>
      <c r="F175" s="25"/>
      <c r="G175" s="25"/>
      <c r="H175" s="25"/>
      <c r="I175" s="25"/>
      <c r="J175" s="138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</row>
    <row r="176">
      <c r="A176" s="25"/>
      <c r="B176" s="25"/>
      <c r="C176" s="25"/>
      <c r="D176" s="25"/>
      <c r="E176" s="24"/>
      <c r="F176" s="25"/>
      <c r="G176" s="25"/>
      <c r="H176" s="25"/>
      <c r="I176" s="25"/>
      <c r="J176" s="138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</row>
    <row r="177">
      <c r="A177" s="25"/>
      <c r="B177" s="25"/>
      <c r="C177" s="25"/>
      <c r="D177" s="25"/>
      <c r="E177" s="24"/>
      <c r="F177" s="25"/>
      <c r="G177" s="25"/>
      <c r="H177" s="25"/>
      <c r="I177" s="25"/>
      <c r="J177" s="138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</row>
    <row r="178">
      <c r="A178" s="25"/>
      <c r="B178" s="25"/>
      <c r="C178" s="25"/>
      <c r="D178" s="25"/>
      <c r="E178" s="24"/>
      <c r="F178" s="25"/>
      <c r="G178" s="25"/>
      <c r="H178" s="25"/>
      <c r="I178" s="25"/>
      <c r="J178" s="138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</row>
    <row r="179">
      <c r="A179" s="25"/>
      <c r="B179" s="25"/>
      <c r="C179" s="25"/>
      <c r="D179" s="25"/>
      <c r="E179" s="24"/>
      <c r="F179" s="25"/>
      <c r="G179" s="25"/>
      <c r="H179" s="25"/>
      <c r="I179" s="25"/>
      <c r="J179" s="138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</row>
    <row r="180">
      <c r="A180" s="25"/>
      <c r="B180" s="25"/>
      <c r="C180" s="25"/>
      <c r="D180" s="25"/>
      <c r="E180" s="24"/>
      <c r="F180" s="25"/>
      <c r="G180" s="25"/>
      <c r="H180" s="25"/>
      <c r="I180" s="25"/>
      <c r="J180" s="138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</row>
    <row r="181">
      <c r="A181" s="25"/>
      <c r="B181" s="25"/>
      <c r="C181" s="25"/>
      <c r="D181" s="25"/>
      <c r="E181" s="24"/>
      <c r="F181" s="25"/>
      <c r="G181" s="25"/>
      <c r="H181" s="25"/>
      <c r="I181" s="25"/>
      <c r="J181" s="138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</row>
    <row r="182">
      <c r="A182" s="25"/>
      <c r="B182" s="25"/>
      <c r="C182" s="25"/>
      <c r="D182" s="25"/>
      <c r="E182" s="24"/>
      <c r="F182" s="25"/>
      <c r="G182" s="25"/>
      <c r="H182" s="25"/>
      <c r="I182" s="25"/>
      <c r="J182" s="138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</row>
    <row r="183">
      <c r="A183" s="25"/>
      <c r="B183" s="25"/>
      <c r="C183" s="25"/>
      <c r="D183" s="25"/>
      <c r="E183" s="24"/>
      <c r="F183" s="25"/>
      <c r="G183" s="25"/>
      <c r="H183" s="25"/>
      <c r="I183" s="25"/>
      <c r="J183" s="138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</row>
    <row r="184">
      <c r="A184" s="25"/>
      <c r="B184" s="25"/>
      <c r="C184" s="25"/>
      <c r="D184" s="25"/>
      <c r="E184" s="24"/>
      <c r="F184" s="25"/>
      <c r="G184" s="25"/>
      <c r="H184" s="25"/>
      <c r="I184" s="25"/>
      <c r="J184" s="138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</row>
    <row r="185">
      <c r="A185" s="25"/>
      <c r="B185" s="25"/>
      <c r="C185" s="25"/>
      <c r="D185" s="25"/>
      <c r="E185" s="24"/>
      <c r="F185" s="25"/>
      <c r="G185" s="25"/>
      <c r="H185" s="25"/>
      <c r="I185" s="25"/>
      <c r="J185" s="138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</row>
    <row r="186">
      <c r="A186" s="25"/>
      <c r="B186" s="25"/>
      <c r="C186" s="25"/>
      <c r="D186" s="25"/>
      <c r="E186" s="24"/>
      <c r="F186" s="25"/>
      <c r="G186" s="25"/>
      <c r="H186" s="25"/>
      <c r="I186" s="25"/>
      <c r="J186" s="138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</row>
    <row r="187">
      <c r="A187" s="25"/>
      <c r="B187" s="25"/>
      <c r="C187" s="25"/>
      <c r="D187" s="25"/>
      <c r="E187" s="24"/>
      <c r="F187" s="25"/>
      <c r="G187" s="25"/>
      <c r="H187" s="25"/>
      <c r="I187" s="25"/>
      <c r="J187" s="138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</row>
    <row r="188">
      <c r="A188" s="25"/>
      <c r="B188" s="25"/>
      <c r="C188" s="25"/>
      <c r="D188" s="25"/>
      <c r="E188" s="24"/>
      <c r="F188" s="25"/>
      <c r="G188" s="25"/>
      <c r="H188" s="25"/>
      <c r="I188" s="25"/>
      <c r="J188" s="138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</row>
    <row r="189">
      <c r="A189" s="25"/>
      <c r="B189" s="25"/>
      <c r="C189" s="25"/>
      <c r="D189" s="25"/>
      <c r="E189" s="24"/>
      <c r="F189" s="25"/>
      <c r="G189" s="25"/>
      <c r="H189" s="25"/>
      <c r="I189" s="25"/>
      <c r="J189" s="138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</row>
    <row r="190">
      <c r="A190" s="25"/>
      <c r="B190" s="25"/>
      <c r="C190" s="25"/>
      <c r="D190" s="25"/>
      <c r="E190" s="24"/>
      <c r="F190" s="25"/>
      <c r="G190" s="25"/>
      <c r="H190" s="25"/>
      <c r="I190" s="25"/>
      <c r="J190" s="138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</row>
    <row r="191">
      <c r="A191" s="25"/>
      <c r="B191" s="25"/>
      <c r="C191" s="25"/>
      <c r="D191" s="25"/>
      <c r="E191" s="24"/>
      <c r="F191" s="25"/>
      <c r="G191" s="25"/>
      <c r="H191" s="25"/>
      <c r="I191" s="25"/>
      <c r="J191" s="138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</row>
    <row r="192">
      <c r="A192" s="25"/>
      <c r="B192" s="25"/>
      <c r="C192" s="25"/>
      <c r="D192" s="25"/>
      <c r="E192" s="24"/>
      <c r="F192" s="25"/>
      <c r="G192" s="25"/>
      <c r="H192" s="25"/>
      <c r="I192" s="25"/>
      <c r="J192" s="138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</row>
    <row r="193">
      <c r="A193" s="25"/>
      <c r="B193" s="25"/>
      <c r="C193" s="25"/>
      <c r="D193" s="25"/>
      <c r="E193" s="24"/>
      <c r="F193" s="25"/>
      <c r="G193" s="25"/>
      <c r="H193" s="25"/>
      <c r="I193" s="25"/>
      <c r="J193" s="138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</row>
    <row r="194">
      <c r="A194" s="25"/>
      <c r="B194" s="25"/>
      <c r="C194" s="25"/>
      <c r="D194" s="25"/>
      <c r="E194" s="24"/>
      <c r="F194" s="25"/>
      <c r="G194" s="25"/>
      <c r="H194" s="25"/>
      <c r="I194" s="25"/>
      <c r="J194" s="138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</row>
    <row r="195">
      <c r="A195" s="25"/>
      <c r="B195" s="25"/>
      <c r="C195" s="25"/>
      <c r="D195" s="25"/>
      <c r="E195" s="24"/>
      <c r="F195" s="25"/>
      <c r="G195" s="25"/>
      <c r="H195" s="25"/>
      <c r="I195" s="25"/>
      <c r="J195" s="138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</row>
    <row r="196">
      <c r="A196" s="25"/>
      <c r="B196" s="25"/>
      <c r="C196" s="25"/>
      <c r="D196" s="25"/>
      <c r="E196" s="24"/>
      <c r="F196" s="25"/>
      <c r="G196" s="25"/>
      <c r="H196" s="25"/>
      <c r="I196" s="25"/>
      <c r="J196" s="138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</row>
    <row r="197">
      <c r="A197" s="25"/>
      <c r="B197" s="25"/>
      <c r="C197" s="25"/>
      <c r="D197" s="25"/>
      <c r="E197" s="24"/>
      <c r="F197" s="25"/>
      <c r="G197" s="25"/>
      <c r="H197" s="25"/>
      <c r="I197" s="25"/>
      <c r="J197" s="138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</row>
    <row r="198">
      <c r="A198" s="25"/>
      <c r="B198" s="25"/>
      <c r="C198" s="25"/>
      <c r="D198" s="25"/>
      <c r="E198" s="24"/>
      <c r="F198" s="25"/>
      <c r="G198" s="25"/>
      <c r="H198" s="25"/>
      <c r="I198" s="25"/>
      <c r="J198" s="138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</row>
    <row r="199">
      <c r="A199" s="25"/>
      <c r="B199" s="25"/>
      <c r="C199" s="25"/>
      <c r="D199" s="25"/>
      <c r="E199" s="24"/>
      <c r="F199" s="25"/>
      <c r="G199" s="25"/>
      <c r="H199" s="25"/>
      <c r="I199" s="25"/>
      <c r="J199" s="138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</row>
    <row r="200">
      <c r="A200" s="25"/>
      <c r="B200" s="25"/>
      <c r="C200" s="25"/>
      <c r="D200" s="25"/>
      <c r="E200" s="24"/>
      <c r="F200" s="25"/>
      <c r="G200" s="25"/>
      <c r="H200" s="25"/>
      <c r="I200" s="25"/>
      <c r="J200" s="138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</row>
    <row r="201">
      <c r="A201" s="25"/>
      <c r="B201" s="25"/>
      <c r="C201" s="25"/>
      <c r="D201" s="25"/>
      <c r="E201" s="24"/>
      <c r="F201" s="25"/>
      <c r="G201" s="25"/>
      <c r="H201" s="25"/>
      <c r="I201" s="25"/>
      <c r="J201" s="138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</row>
    <row r="202">
      <c r="A202" s="25"/>
      <c r="B202" s="25"/>
      <c r="C202" s="25"/>
      <c r="D202" s="25"/>
      <c r="E202" s="24"/>
      <c r="F202" s="25"/>
      <c r="G202" s="25"/>
      <c r="H202" s="25"/>
      <c r="I202" s="25"/>
      <c r="J202" s="138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</row>
    <row r="203">
      <c r="A203" s="25"/>
      <c r="B203" s="25"/>
      <c r="C203" s="25"/>
      <c r="D203" s="25"/>
      <c r="E203" s="24"/>
      <c r="F203" s="25"/>
      <c r="G203" s="25"/>
      <c r="H203" s="25"/>
      <c r="I203" s="25"/>
      <c r="J203" s="138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</row>
    <row r="204">
      <c r="A204" s="25"/>
      <c r="B204" s="25"/>
      <c r="C204" s="25"/>
      <c r="D204" s="25"/>
      <c r="E204" s="24"/>
      <c r="F204" s="25"/>
      <c r="G204" s="25"/>
      <c r="H204" s="25"/>
      <c r="I204" s="25"/>
      <c r="J204" s="138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</row>
    <row r="205">
      <c r="A205" s="25"/>
      <c r="B205" s="25"/>
      <c r="C205" s="25"/>
      <c r="D205" s="25"/>
      <c r="E205" s="24"/>
      <c r="F205" s="25"/>
      <c r="G205" s="25"/>
      <c r="H205" s="25"/>
      <c r="I205" s="25"/>
      <c r="J205" s="138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</row>
    <row r="206">
      <c r="A206" s="25"/>
      <c r="B206" s="25"/>
      <c r="C206" s="25"/>
      <c r="D206" s="25"/>
      <c r="E206" s="24"/>
      <c r="F206" s="25"/>
      <c r="G206" s="25"/>
      <c r="H206" s="25"/>
      <c r="I206" s="25"/>
      <c r="J206" s="138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</row>
    <row r="207">
      <c r="A207" s="25"/>
      <c r="B207" s="25"/>
      <c r="C207" s="25"/>
      <c r="D207" s="25"/>
      <c r="E207" s="24"/>
      <c r="F207" s="25"/>
      <c r="G207" s="25"/>
      <c r="H207" s="25"/>
      <c r="I207" s="25"/>
      <c r="J207" s="138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</row>
    <row r="208">
      <c r="A208" s="25"/>
      <c r="B208" s="25"/>
      <c r="C208" s="25"/>
      <c r="D208" s="25"/>
      <c r="E208" s="24"/>
      <c r="F208" s="25"/>
      <c r="G208" s="25"/>
      <c r="H208" s="25"/>
      <c r="I208" s="25"/>
      <c r="J208" s="138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</row>
    <row r="209">
      <c r="A209" s="25"/>
      <c r="B209" s="25"/>
      <c r="C209" s="25"/>
      <c r="D209" s="25"/>
      <c r="E209" s="24"/>
      <c r="F209" s="25"/>
      <c r="G209" s="25"/>
      <c r="H209" s="25"/>
      <c r="I209" s="25"/>
      <c r="J209" s="138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</row>
    <row r="210">
      <c r="A210" s="25"/>
      <c r="B210" s="25"/>
      <c r="C210" s="25"/>
      <c r="D210" s="25"/>
      <c r="E210" s="24"/>
      <c r="F210" s="25"/>
      <c r="G210" s="25"/>
      <c r="H210" s="25"/>
      <c r="I210" s="25"/>
      <c r="J210" s="138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</row>
    <row r="211">
      <c r="A211" s="25"/>
      <c r="B211" s="25"/>
      <c r="C211" s="25"/>
      <c r="D211" s="25"/>
      <c r="E211" s="24"/>
      <c r="F211" s="25"/>
      <c r="G211" s="25"/>
      <c r="H211" s="25"/>
      <c r="I211" s="25"/>
      <c r="J211" s="138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</row>
    <row r="212">
      <c r="A212" s="25"/>
      <c r="B212" s="25"/>
      <c r="C212" s="25"/>
      <c r="D212" s="25"/>
      <c r="E212" s="24"/>
      <c r="F212" s="25"/>
      <c r="G212" s="25"/>
      <c r="H212" s="25"/>
      <c r="I212" s="25"/>
      <c r="J212" s="138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</row>
    <row r="213">
      <c r="A213" s="25"/>
      <c r="B213" s="25"/>
      <c r="C213" s="25"/>
      <c r="D213" s="25"/>
      <c r="E213" s="24"/>
      <c r="F213" s="25"/>
      <c r="G213" s="25"/>
      <c r="H213" s="25"/>
      <c r="I213" s="25"/>
      <c r="J213" s="138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</row>
    <row r="214">
      <c r="A214" s="25"/>
      <c r="B214" s="25"/>
      <c r="C214" s="25"/>
      <c r="D214" s="25"/>
      <c r="E214" s="24"/>
      <c r="F214" s="25"/>
      <c r="G214" s="25"/>
      <c r="H214" s="25"/>
      <c r="I214" s="25"/>
      <c r="J214" s="138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</row>
    <row r="215">
      <c r="A215" s="25"/>
      <c r="B215" s="25"/>
      <c r="C215" s="25"/>
      <c r="D215" s="25"/>
      <c r="E215" s="24"/>
      <c r="F215" s="25"/>
      <c r="G215" s="25"/>
      <c r="H215" s="25"/>
      <c r="I215" s="25"/>
      <c r="J215" s="138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</row>
    <row r="216">
      <c r="A216" s="25"/>
      <c r="B216" s="25"/>
      <c r="C216" s="25"/>
      <c r="D216" s="25"/>
      <c r="E216" s="24"/>
      <c r="F216" s="25"/>
      <c r="G216" s="25"/>
      <c r="H216" s="25"/>
      <c r="I216" s="25"/>
      <c r="J216" s="138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</row>
    <row r="217">
      <c r="A217" s="25"/>
      <c r="B217" s="25"/>
      <c r="C217" s="25"/>
      <c r="D217" s="25"/>
      <c r="E217" s="24"/>
      <c r="F217" s="25"/>
      <c r="G217" s="25"/>
      <c r="H217" s="25"/>
      <c r="I217" s="25"/>
      <c r="J217" s="138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</row>
    <row r="218">
      <c r="A218" s="25"/>
      <c r="B218" s="25"/>
      <c r="C218" s="25"/>
      <c r="D218" s="25"/>
      <c r="E218" s="24"/>
      <c r="F218" s="25"/>
      <c r="G218" s="25"/>
      <c r="H218" s="25"/>
      <c r="I218" s="25"/>
      <c r="J218" s="138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</row>
    <row r="219">
      <c r="A219" s="25"/>
      <c r="B219" s="25"/>
      <c r="C219" s="25"/>
      <c r="D219" s="25"/>
      <c r="E219" s="24"/>
      <c r="F219" s="25"/>
      <c r="G219" s="25"/>
      <c r="H219" s="25"/>
      <c r="I219" s="25"/>
      <c r="J219" s="138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</row>
    <row r="220">
      <c r="A220" s="25"/>
      <c r="B220" s="25"/>
      <c r="C220" s="25"/>
      <c r="D220" s="25"/>
      <c r="E220" s="24"/>
      <c r="F220" s="25"/>
      <c r="G220" s="25"/>
      <c r="H220" s="25"/>
      <c r="I220" s="25"/>
      <c r="J220" s="138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</row>
    <row r="221">
      <c r="A221" s="25"/>
      <c r="B221" s="25"/>
      <c r="C221" s="25"/>
      <c r="D221" s="25"/>
      <c r="E221" s="24"/>
      <c r="F221" s="25"/>
      <c r="G221" s="25"/>
      <c r="H221" s="25"/>
      <c r="I221" s="25"/>
      <c r="J221" s="138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</row>
    <row r="222">
      <c r="A222" s="25"/>
      <c r="B222" s="25"/>
      <c r="C222" s="25"/>
      <c r="D222" s="25"/>
      <c r="E222" s="24"/>
      <c r="F222" s="25"/>
      <c r="G222" s="25"/>
      <c r="H222" s="25"/>
      <c r="I222" s="25"/>
      <c r="J222" s="138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</row>
    <row r="223">
      <c r="A223" s="25"/>
      <c r="B223" s="25"/>
      <c r="C223" s="25"/>
      <c r="D223" s="25"/>
      <c r="E223" s="24"/>
      <c r="F223" s="25"/>
      <c r="G223" s="25"/>
      <c r="H223" s="25"/>
      <c r="I223" s="25"/>
      <c r="J223" s="138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</row>
    <row r="224">
      <c r="A224" s="25"/>
      <c r="B224" s="25"/>
      <c r="C224" s="25"/>
      <c r="D224" s="25"/>
      <c r="E224" s="24"/>
      <c r="F224" s="25"/>
      <c r="G224" s="25"/>
      <c r="H224" s="25"/>
      <c r="I224" s="25"/>
      <c r="J224" s="138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</row>
    <row r="225">
      <c r="A225" s="25"/>
      <c r="B225" s="25"/>
      <c r="C225" s="25"/>
      <c r="D225" s="25"/>
      <c r="E225" s="24"/>
      <c r="F225" s="25"/>
      <c r="G225" s="25"/>
      <c r="H225" s="25"/>
      <c r="I225" s="25"/>
      <c r="J225" s="138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</row>
    <row r="226">
      <c r="A226" s="25"/>
      <c r="B226" s="25"/>
      <c r="C226" s="25"/>
      <c r="D226" s="25"/>
      <c r="E226" s="24"/>
      <c r="F226" s="25"/>
      <c r="G226" s="25"/>
      <c r="H226" s="25"/>
      <c r="I226" s="25"/>
      <c r="J226" s="138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</row>
    <row r="227">
      <c r="A227" s="25"/>
      <c r="B227" s="25"/>
      <c r="C227" s="25"/>
      <c r="D227" s="25"/>
      <c r="E227" s="24"/>
      <c r="F227" s="25"/>
      <c r="G227" s="25"/>
      <c r="H227" s="25"/>
      <c r="I227" s="25"/>
      <c r="J227" s="138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</row>
    <row r="228">
      <c r="A228" s="25"/>
      <c r="B228" s="25"/>
      <c r="C228" s="25"/>
      <c r="D228" s="25"/>
      <c r="E228" s="24"/>
      <c r="F228" s="25"/>
      <c r="G228" s="25"/>
      <c r="H228" s="25"/>
      <c r="I228" s="25"/>
      <c r="J228" s="138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</row>
    <row r="229">
      <c r="A229" s="25"/>
      <c r="B229" s="25"/>
      <c r="C229" s="25"/>
      <c r="D229" s="25"/>
      <c r="E229" s="24"/>
      <c r="F229" s="25"/>
      <c r="G229" s="25"/>
      <c r="H229" s="25"/>
      <c r="I229" s="25"/>
      <c r="J229" s="138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</row>
    <row r="230">
      <c r="A230" s="25"/>
      <c r="B230" s="25"/>
      <c r="C230" s="25"/>
      <c r="D230" s="25"/>
      <c r="E230" s="24"/>
      <c r="F230" s="25"/>
      <c r="G230" s="25"/>
      <c r="H230" s="25"/>
      <c r="I230" s="25"/>
      <c r="J230" s="138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</row>
    <row r="231">
      <c r="A231" s="25"/>
      <c r="B231" s="25"/>
      <c r="C231" s="25"/>
      <c r="D231" s="25"/>
      <c r="E231" s="24"/>
      <c r="F231" s="25"/>
      <c r="G231" s="25"/>
      <c r="H231" s="25"/>
      <c r="I231" s="25"/>
      <c r="J231" s="138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</row>
    <row r="232">
      <c r="A232" s="25"/>
      <c r="B232" s="25"/>
      <c r="C232" s="25"/>
      <c r="D232" s="25"/>
      <c r="E232" s="24"/>
      <c r="F232" s="25"/>
      <c r="G232" s="25"/>
      <c r="H232" s="25"/>
      <c r="I232" s="25"/>
      <c r="J232" s="138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</row>
    <row r="233">
      <c r="A233" s="25"/>
      <c r="B233" s="25"/>
      <c r="C233" s="25"/>
      <c r="D233" s="25"/>
      <c r="E233" s="24"/>
      <c r="F233" s="25"/>
      <c r="G233" s="25"/>
      <c r="H233" s="25"/>
      <c r="I233" s="25"/>
      <c r="J233" s="138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</row>
    <row r="234">
      <c r="A234" s="25"/>
      <c r="B234" s="25"/>
      <c r="C234" s="25"/>
      <c r="D234" s="25"/>
      <c r="E234" s="24"/>
      <c r="F234" s="25"/>
      <c r="G234" s="25"/>
      <c r="H234" s="25"/>
      <c r="I234" s="25"/>
      <c r="J234" s="138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</row>
    <row r="235">
      <c r="A235" s="25"/>
      <c r="B235" s="25"/>
      <c r="C235" s="25"/>
      <c r="D235" s="25"/>
      <c r="E235" s="24"/>
      <c r="F235" s="25"/>
      <c r="G235" s="25"/>
      <c r="H235" s="25"/>
      <c r="I235" s="25"/>
      <c r="J235" s="138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</row>
    <row r="236">
      <c r="A236" s="25"/>
      <c r="B236" s="25"/>
      <c r="C236" s="25"/>
      <c r="D236" s="25"/>
      <c r="E236" s="24"/>
      <c r="F236" s="25"/>
      <c r="G236" s="25"/>
      <c r="H236" s="25"/>
      <c r="I236" s="25"/>
      <c r="J236" s="138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</row>
    <row r="237">
      <c r="A237" s="25"/>
      <c r="B237" s="25"/>
      <c r="C237" s="25"/>
      <c r="D237" s="25"/>
      <c r="E237" s="24"/>
      <c r="F237" s="25"/>
      <c r="G237" s="25"/>
      <c r="H237" s="25"/>
      <c r="I237" s="25"/>
      <c r="J237" s="138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</row>
    <row r="238">
      <c r="A238" s="25"/>
      <c r="B238" s="25"/>
      <c r="C238" s="25"/>
      <c r="D238" s="25"/>
      <c r="E238" s="24"/>
      <c r="F238" s="25"/>
      <c r="G238" s="25"/>
      <c r="H238" s="25"/>
      <c r="I238" s="25"/>
      <c r="J238" s="138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</row>
    <row r="239">
      <c r="A239" s="25"/>
      <c r="B239" s="25"/>
      <c r="C239" s="25"/>
      <c r="D239" s="25"/>
      <c r="E239" s="24"/>
      <c r="F239" s="25"/>
      <c r="G239" s="25"/>
      <c r="H239" s="25"/>
      <c r="I239" s="25"/>
      <c r="J239" s="138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</row>
    <row r="240">
      <c r="A240" s="25"/>
      <c r="B240" s="25"/>
      <c r="C240" s="25"/>
      <c r="D240" s="25"/>
      <c r="E240" s="24"/>
      <c r="F240" s="25"/>
      <c r="G240" s="25"/>
      <c r="H240" s="25"/>
      <c r="I240" s="25"/>
      <c r="J240" s="138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</row>
    <row r="241">
      <c r="A241" s="25"/>
      <c r="B241" s="25"/>
      <c r="C241" s="25"/>
      <c r="D241" s="25"/>
      <c r="E241" s="24"/>
      <c r="F241" s="25"/>
      <c r="G241" s="25"/>
      <c r="H241" s="25"/>
      <c r="I241" s="25"/>
      <c r="J241" s="138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</row>
    <row r="242">
      <c r="A242" s="25"/>
      <c r="B242" s="25"/>
      <c r="C242" s="25"/>
      <c r="D242" s="25"/>
      <c r="E242" s="24"/>
      <c r="F242" s="25"/>
      <c r="G242" s="25"/>
      <c r="H242" s="25"/>
      <c r="I242" s="25"/>
      <c r="J242" s="138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</row>
    <row r="243">
      <c r="A243" s="25"/>
      <c r="B243" s="25"/>
      <c r="C243" s="25"/>
      <c r="D243" s="25"/>
      <c r="E243" s="24"/>
      <c r="F243" s="25"/>
      <c r="G243" s="25"/>
      <c r="H243" s="25"/>
      <c r="I243" s="25"/>
      <c r="J243" s="138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</row>
    <row r="244">
      <c r="A244" s="25"/>
      <c r="B244" s="25"/>
      <c r="C244" s="25"/>
      <c r="D244" s="25"/>
      <c r="E244" s="24"/>
      <c r="F244" s="25"/>
      <c r="G244" s="25"/>
      <c r="H244" s="25"/>
      <c r="I244" s="25"/>
      <c r="J244" s="138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</row>
    <row r="245">
      <c r="A245" s="25"/>
      <c r="B245" s="25"/>
      <c r="C245" s="25"/>
      <c r="D245" s="25"/>
      <c r="E245" s="24"/>
      <c r="F245" s="25"/>
      <c r="G245" s="25"/>
      <c r="H245" s="25"/>
      <c r="I245" s="25"/>
      <c r="J245" s="138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</row>
    <row r="246">
      <c r="A246" s="25"/>
      <c r="B246" s="25"/>
      <c r="C246" s="25"/>
      <c r="D246" s="25"/>
      <c r="E246" s="24"/>
      <c r="F246" s="25"/>
      <c r="G246" s="25"/>
      <c r="H246" s="25"/>
      <c r="I246" s="25"/>
      <c r="J246" s="138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</row>
    <row r="247">
      <c r="A247" s="25"/>
      <c r="B247" s="25"/>
      <c r="C247" s="25"/>
      <c r="D247" s="25"/>
      <c r="E247" s="24"/>
      <c r="F247" s="25"/>
      <c r="G247" s="25"/>
      <c r="H247" s="25"/>
      <c r="I247" s="25"/>
      <c r="J247" s="138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</row>
    <row r="248">
      <c r="A248" s="25"/>
      <c r="B248" s="25"/>
      <c r="C248" s="25"/>
      <c r="D248" s="25"/>
      <c r="E248" s="24"/>
      <c r="F248" s="25"/>
      <c r="G248" s="25"/>
      <c r="H248" s="25"/>
      <c r="I248" s="25"/>
      <c r="J248" s="138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</row>
    <row r="249">
      <c r="A249" s="25"/>
      <c r="B249" s="25"/>
      <c r="C249" s="25"/>
      <c r="D249" s="25"/>
      <c r="E249" s="24"/>
      <c r="F249" s="25"/>
      <c r="G249" s="25"/>
      <c r="H249" s="25"/>
      <c r="I249" s="25"/>
      <c r="J249" s="138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</row>
    <row r="250">
      <c r="A250" s="25"/>
      <c r="B250" s="25"/>
      <c r="C250" s="25"/>
      <c r="D250" s="25"/>
      <c r="E250" s="24"/>
      <c r="F250" s="25"/>
      <c r="G250" s="25"/>
      <c r="H250" s="25"/>
      <c r="I250" s="25"/>
      <c r="J250" s="138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</row>
    <row r="251">
      <c r="A251" s="25"/>
      <c r="B251" s="25"/>
      <c r="C251" s="25"/>
      <c r="D251" s="25"/>
      <c r="E251" s="24"/>
      <c r="F251" s="25"/>
      <c r="G251" s="25"/>
      <c r="H251" s="25"/>
      <c r="I251" s="25"/>
      <c r="J251" s="138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</row>
    <row r="252">
      <c r="A252" s="25"/>
      <c r="B252" s="25"/>
      <c r="C252" s="25"/>
      <c r="D252" s="25"/>
      <c r="E252" s="24"/>
      <c r="F252" s="25"/>
      <c r="G252" s="25"/>
      <c r="H252" s="25"/>
      <c r="I252" s="25"/>
      <c r="J252" s="138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</row>
    <row r="253">
      <c r="A253" s="25"/>
      <c r="B253" s="25"/>
      <c r="C253" s="25"/>
      <c r="D253" s="25"/>
      <c r="E253" s="24"/>
      <c r="F253" s="25"/>
      <c r="G253" s="25"/>
      <c r="H253" s="25"/>
      <c r="I253" s="25"/>
      <c r="J253" s="138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</row>
    <row r="254">
      <c r="A254" s="25"/>
      <c r="B254" s="25"/>
      <c r="C254" s="25"/>
      <c r="D254" s="25"/>
      <c r="E254" s="24"/>
      <c r="F254" s="25"/>
      <c r="G254" s="25"/>
      <c r="H254" s="25"/>
      <c r="I254" s="25"/>
      <c r="J254" s="138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</row>
    <row r="255">
      <c r="A255" s="25"/>
      <c r="B255" s="25"/>
      <c r="C255" s="25"/>
      <c r="D255" s="25"/>
      <c r="E255" s="24"/>
      <c r="F255" s="25"/>
      <c r="G255" s="25"/>
      <c r="H255" s="25"/>
      <c r="I255" s="25"/>
      <c r="J255" s="138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</row>
    <row r="256">
      <c r="A256" s="25"/>
      <c r="B256" s="25"/>
      <c r="C256" s="25"/>
      <c r="D256" s="25"/>
      <c r="E256" s="24"/>
      <c r="F256" s="25"/>
      <c r="G256" s="25"/>
      <c r="H256" s="25"/>
      <c r="I256" s="25"/>
      <c r="J256" s="138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</row>
    <row r="257">
      <c r="A257" s="25"/>
      <c r="B257" s="25"/>
      <c r="C257" s="25"/>
      <c r="D257" s="25"/>
      <c r="E257" s="24"/>
      <c r="F257" s="25"/>
      <c r="G257" s="25"/>
      <c r="H257" s="25"/>
      <c r="I257" s="25"/>
      <c r="J257" s="138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</row>
    <row r="258">
      <c r="A258" s="25"/>
      <c r="B258" s="25"/>
      <c r="C258" s="25"/>
      <c r="D258" s="25"/>
      <c r="E258" s="24"/>
      <c r="F258" s="25"/>
      <c r="G258" s="25"/>
      <c r="H258" s="25"/>
      <c r="I258" s="25"/>
      <c r="J258" s="138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</row>
    <row r="259">
      <c r="A259" s="25"/>
      <c r="B259" s="25"/>
      <c r="C259" s="25"/>
      <c r="D259" s="25"/>
      <c r="E259" s="24"/>
      <c r="F259" s="25"/>
      <c r="G259" s="25"/>
      <c r="H259" s="25"/>
      <c r="I259" s="25"/>
      <c r="J259" s="138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</row>
    <row r="260">
      <c r="A260" s="25"/>
      <c r="B260" s="25"/>
      <c r="C260" s="25"/>
      <c r="D260" s="25"/>
      <c r="E260" s="24"/>
      <c r="F260" s="25"/>
      <c r="G260" s="25"/>
      <c r="H260" s="25"/>
      <c r="I260" s="25"/>
      <c r="J260" s="138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</row>
    <row r="261">
      <c r="A261" s="25"/>
      <c r="B261" s="25"/>
      <c r="C261" s="25"/>
      <c r="D261" s="25"/>
      <c r="E261" s="24"/>
      <c r="F261" s="25"/>
      <c r="G261" s="25"/>
      <c r="H261" s="25"/>
      <c r="I261" s="25"/>
      <c r="J261" s="138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</row>
    <row r="262">
      <c r="A262" s="25"/>
      <c r="B262" s="25"/>
      <c r="C262" s="25"/>
      <c r="D262" s="25"/>
      <c r="E262" s="24"/>
      <c r="F262" s="25"/>
      <c r="G262" s="25"/>
      <c r="H262" s="25"/>
      <c r="I262" s="25"/>
      <c r="J262" s="138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</row>
    <row r="263">
      <c r="A263" s="25"/>
      <c r="B263" s="25"/>
      <c r="C263" s="25"/>
      <c r="D263" s="25"/>
      <c r="E263" s="24"/>
      <c r="F263" s="25"/>
      <c r="G263" s="25"/>
      <c r="H263" s="25"/>
      <c r="I263" s="25"/>
      <c r="J263" s="138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</row>
    <row r="264">
      <c r="A264" s="25"/>
      <c r="B264" s="25"/>
      <c r="C264" s="25"/>
      <c r="D264" s="25"/>
      <c r="E264" s="24"/>
      <c r="F264" s="25"/>
      <c r="G264" s="25"/>
      <c r="H264" s="25"/>
      <c r="I264" s="25"/>
      <c r="J264" s="138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</row>
    <row r="265">
      <c r="A265" s="25"/>
      <c r="B265" s="25"/>
      <c r="C265" s="25"/>
      <c r="D265" s="25"/>
      <c r="E265" s="24"/>
      <c r="F265" s="25"/>
      <c r="G265" s="25"/>
      <c r="H265" s="25"/>
      <c r="I265" s="25"/>
      <c r="J265" s="138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</row>
    <row r="266">
      <c r="A266" s="25"/>
      <c r="B266" s="25"/>
      <c r="C266" s="25"/>
      <c r="D266" s="25"/>
      <c r="E266" s="24"/>
      <c r="F266" s="25"/>
      <c r="G266" s="25"/>
      <c r="H266" s="25"/>
      <c r="I266" s="25"/>
      <c r="J266" s="138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</row>
    <row r="267">
      <c r="A267" s="25"/>
      <c r="B267" s="25"/>
      <c r="C267" s="25"/>
      <c r="D267" s="25"/>
      <c r="E267" s="24"/>
      <c r="F267" s="25"/>
      <c r="G267" s="25"/>
      <c r="H267" s="25"/>
      <c r="I267" s="25"/>
      <c r="J267" s="138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</row>
    <row r="268">
      <c r="A268" s="25"/>
      <c r="B268" s="25"/>
      <c r="C268" s="25"/>
      <c r="D268" s="25"/>
      <c r="E268" s="24"/>
      <c r="F268" s="25"/>
      <c r="G268" s="25"/>
      <c r="H268" s="25"/>
      <c r="I268" s="25"/>
      <c r="J268" s="138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</row>
    <row r="269">
      <c r="A269" s="25"/>
      <c r="B269" s="25"/>
      <c r="C269" s="25"/>
      <c r="D269" s="25"/>
      <c r="E269" s="24"/>
      <c r="F269" s="25"/>
      <c r="G269" s="25"/>
      <c r="H269" s="25"/>
      <c r="I269" s="25"/>
      <c r="J269" s="138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</row>
    <row r="270">
      <c r="A270" s="25"/>
      <c r="B270" s="25"/>
      <c r="C270" s="25"/>
      <c r="D270" s="25"/>
      <c r="E270" s="24"/>
      <c r="F270" s="25"/>
      <c r="G270" s="25"/>
      <c r="H270" s="25"/>
      <c r="I270" s="25"/>
      <c r="J270" s="138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</row>
    <row r="271">
      <c r="A271" s="25"/>
      <c r="B271" s="25"/>
      <c r="C271" s="25"/>
      <c r="D271" s="25"/>
      <c r="E271" s="24"/>
      <c r="F271" s="25"/>
      <c r="G271" s="25"/>
      <c r="H271" s="25"/>
      <c r="I271" s="25"/>
      <c r="J271" s="138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</row>
    <row r="272">
      <c r="A272" s="25"/>
      <c r="B272" s="25"/>
      <c r="C272" s="25"/>
      <c r="D272" s="25"/>
      <c r="E272" s="24"/>
      <c r="F272" s="25"/>
      <c r="G272" s="25"/>
      <c r="H272" s="25"/>
      <c r="I272" s="25"/>
      <c r="J272" s="138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</row>
    <row r="273">
      <c r="A273" s="25"/>
      <c r="B273" s="25"/>
      <c r="C273" s="25"/>
      <c r="D273" s="25"/>
      <c r="E273" s="24"/>
      <c r="F273" s="25"/>
      <c r="G273" s="25"/>
      <c r="H273" s="25"/>
      <c r="I273" s="25"/>
      <c r="J273" s="138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</row>
    <row r="274">
      <c r="A274" s="25"/>
      <c r="B274" s="25"/>
      <c r="C274" s="25"/>
      <c r="D274" s="25"/>
      <c r="E274" s="24"/>
      <c r="F274" s="25"/>
      <c r="G274" s="25"/>
      <c r="H274" s="25"/>
      <c r="I274" s="25"/>
      <c r="J274" s="138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</row>
    <row r="275">
      <c r="A275" s="25"/>
      <c r="B275" s="25"/>
      <c r="C275" s="25"/>
      <c r="D275" s="25"/>
      <c r="E275" s="24"/>
      <c r="F275" s="25"/>
      <c r="G275" s="25"/>
      <c r="H275" s="25"/>
      <c r="I275" s="25"/>
      <c r="J275" s="138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</row>
    <row r="276">
      <c r="A276" s="25"/>
      <c r="B276" s="25"/>
      <c r="C276" s="25"/>
      <c r="D276" s="25"/>
      <c r="E276" s="24"/>
      <c r="F276" s="25"/>
      <c r="G276" s="25"/>
      <c r="H276" s="25"/>
      <c r="I276" s="25"/>
      <c r="J276" s="138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</row>
    <row r="277">
      <c r="A277" s="25"/>
      <c r="B277" s="25"/>
      <c r="C277" s="25"/>
      <c r="D277" s="25"/>
      <c r="E277" s="24"/>
      <c r="F277" s="25"/>
      <c r="G277" s="25"/>
      <c r="H277" s="25"/>
      <c r="I277" s="25"/>
      <c r="J277" s="138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</row>
    <row r="278">
      <c r="A278" s="25"/>
      <c r="B278" s="25"/>
      <c r="C278" s="25"/>
      <c r="D278" s="25"/>
      <c r="E278" s="24"/>
      <c r="F278" s="25"/>
      <c r="G278" s="25"/>
      <c r="H278" s="25"/>
      <c r="I278" s="25"/>
      <c r="J278" s="138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</row>
    <row r="279">
      <c r="A279" s="25"/>
      <c r="B279" s="25"/>
      <c r="C279" s="25"/>
      <c r="D279" s="25"/>
      <c r="E279" s="24"/>
      <c r="F279" s="25"/>
      <c r="G279" s="25"/>
      <c r="H279" s="25"/>
      <c r="I279" s="25"/>
      <c r="J279" s="138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</row>
    <row r="280">
      <c r="A280" s="25"/>
      <c r="B280" s="25"/>
      <c r="C280" s="25"/>
      <c r="D280" s="25"/>
      <c r="E280" s="24"/>
      <c r="F280" s="25"/>
      <c r="G280" s="25"/>
      <c r="H280" s="25"/>
      <c r="I280" s="25"/>
      <c r="J280" s="138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</row>
    <row r="281">
      <c r="A281" s="25"/>
      <c r="B281" s="25"/>
      <c r="C281" s="25"/>
      <c r="D281" s="25"/>
      <c r="E281" s="24"/>
      <c r="F281" s="25"/>
      <c r="G281" s="25"/>
      <c r="H281" s="25"/>
      <c r="I281" s="25"/>
      <c r="J281" s="138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</row>
    <row r="282">
      <c r="A282" s="25"/>
      <c r="B282" s="25"/>
      <c r="C282" s="25"/>
      <c r="D282" s="25"/>
      <c r="E282" s="24"/>
      <c r="F282" s="25"/>
      <c r="G282" s="25"/>
      <c r="H282" s="25"/>
      <c r="I282" s="25"/>
      <c r="J282" s="138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</row>
    <row r="283">
      <c r="A283" s="25"/>
      <c r="B283" s="25"/>
      <c r="C283" s="25"/>
      <c r="D283" s="25"/>
      <c r="E283" s="24"/>
      <c r="F283" s="25"/>
      <c r="G283" s="25"/>
      <c r="H283" s="25"/>
      <c r="I283" s="25"/>
      <c r="J283" s="138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</row>
    <row r="284">
      <c r="A284" s="25"/>
      <c r="B284" s="25"/>
      <c r="C284" s="25"/>
      <c r="D284" s="25"/>
      <c r="E284" s="24"/>
      <c r="F284" s="25"/>
      <c r="G284" s="25"/>
      <c r="H284" s="25"/>
      <c r="I284" s="25"/>
      <c r="J284" s="138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</row>
    <row r="285">
      <c r="A285" s="25"/>
      <c r="B285" s="25"/>
      <c r="C285" s="25"/>
      <c r="D285" s="25"/>
      <c r="E285" s="24"/>
      <c r="F285" s="25"/>
      <c r="G285" s="25"/>
      <c r="H285" s="25"/>
      <c r="I285" s="25"/>
      <c r="J285" s="138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</row>
    <row r="286">
      <c r="A286" s="25"/>
      <c r="B286" s="25"/>
      <c r="C286" s="25"/>
      <c r="D286" s="25"/>
      <c r="E286" s="24"/>
      <c r="F286" s="25"/>
      <c r="G286" s="25"/>
      <c r="H286" s="25"/>
      <c r="I286" s="25"/>
      <c r="J286" s="138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</row>
    <row r="287">
      <c r="A287" s="25"/>
      <c r="B287" s="25"/>
      <c r="C287" s="25"/>
      <c r="D287" s="25"/>
      <c r="E287" s="24"/>
      <c r="F287" s="25"/>
      <c r="G287" s="25"/>
      <c r="H287" s="25"/>
      <c r="I287" s="25"/>
      <c r="J287" s="138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</row>
    <row r="288">
      <c r="A288" s="25"/>
      <c r="B288" s="25"/>
      <c r="C288" s="25"/>
      <c r="D288" s="25"/>
      <c r="E288" s="24"/>
      <c r="F288" s="25"/>
      <c r="G288" s="25"/>
      <c r="H288" s="25"/>
      <c r="I288" s="25"/>
      <c r="J288" s="138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</row>
    <row r="289">
      <c r="A289" s="25"/>
      <c r="B289" s="25"/>
      <c r="C289" s="25"/>
      <c r="D289" s="25"/>
      <c r="E289" s="24"/>
      <c r="F289" s="25"/>
      <c r="G289" s="25"/>
      <c r="H289" s="25"/>
      <c r="I289" s="25"/>
      <c r="J289" s="138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</row>
    <row r="290">
      <c r="A290" s="25"/>
      <c r="B290" s="25"/>
      <c r="C290" s="25"/>
      <c r="D290" s="25"/>
      <c r="E290" s="24"/>
      <c r="F290" s="25"/>
      <c r="G290" s="25"/>
      <c r="H290" s="25"/>
      <c r="I290" s="25"/>
      <c r="J290" s="138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</row>
    <row r="291">
      <c r="A291" s="25"/>
      <c r="B291" s="25"/>
      <c r="C291" s="25"/>
      <c r="D291" s="25"/>
      <c r="E291" s="24"/>
      <c r="F291" s="25"/>
      <c r="G291" s="25"/>
      <c r="H291" s="25"/>
      <c r="I291" s="25"/>
      <c r="J291" s="138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</row>
    <row r="292">
      <c r="A292" s="25"/>
      <c r="B292" s="25"/>
      <c r="C292" s="25"/>
      <c r="D292" s="25"/>
      <c r="E292" s="24"/>
      <c r="F292" s="25"/>
      <c r="G292" s="25"/>
      <c r="H292" s="25"/>
      <c r="I292" s="25"/>
      <c r="J292" s="138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</row>
    <row r="293">
      <c r="A293" s="25"/>
      <c r="B293" s="25"/>
      <c r="C293" s="25"/>
      <c r="D293" s="25"/>
      <c r="E293" s="24"/>
      <c r="F293" s="25"/>
      <c r="G293" s="25"/>
      <c r="H293" s="25"/>
      <c r="I293" s="25"/>
      <c r="J293" s="138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</row>
    <row r="294">
      <c r="A294" s="25"/>
      <c r="B294" s="25"/>
      <c r="C294" s="25"/>
      <c r="D294" s="25"/>
      <c r="E294" s="24"/>
      <c r="F294" s="25"/>
      <c r="G294" s="25"/>
      <c r="H294" s="25"/>
      <c r="I294" s="25"/>
      <c r="J294" s="138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</row>
    <row r="295">
      <c r="A295" s="25"/>
      <c r="B295" s="25"/>
      <c r="C295" s="25"/>
      <c r="D295" s="25"/>
      <c r="E295" s="24"/>
      <c r="F295" s="25"/>
      <c r="G295" s="25"/>
      <c r="H295" s="25"/>
      <c r="I295" s="25"/>
      <c r="J295" s="138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</row>
    <row r="296">
      <c r="A296" s="25"/>
      <c r="B296" s="25"/>
      <c r="C296" s="25"/>
      <c r="D296" s="25"/>
      <c r="E296" s="24"/>
      <c r="F296" s="25"/>
      <c r="G296" s="25"/>
      <c r="H296" s="25"/>
      <c r="I296" s="25"/>
      <c r="J296" s="138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</row>
    <row r="297">
      <c r="A297" s="25"/>
      <c r="B297" s="25"/>
      <c r="C297" s="25"/>
      <c r="D297" s="25"/>
      <c r="E297" s="24"/>
      <c r="F297" s="25"/>
      <c r="G297" s="25"/>
      <c r="H297" s="25"/>
      <c r="I297" s="25"/>
      <c r="J297" s="138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</row>
    <row r="298">
      <c r="A298" s="25"/>
      <c r="B298" s="25"/>
      <c r="C298" s="25"/>
      <c r="D298" s="25"/>
      <c r="E298" s="24"/>
      <c r="F298" s="25"/>
      <c r="G298" s="25"/>
      <c r="H298" s="25"/>
      <c r="I298" s="25"/>
      <c r="J298" s="138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</row>
    <row r="299">
      <c r="A299" s="25"/>
      <c r="B299" s="25"/>
      <c r="C299" s="25"/>
      <c r="D299" s="25"/>
      <c r="E299" s="24"/>
      <c r="F299" s="25"/>
      <c r="G299" s="25"/>
      <c r="H299" s="25"/>
      <c r="I299" s="25"/>
      <c r="J299" s="138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</row>
    <row r="300">
      <c r="A300" s="25"/>
      <c r="B300" s="25"/>
      <c r="C300" s="25"/>
      <c r="D300" s="25"/>
      <c r="E300" s="24"/>
      <c r="F300" s="25"/>
      <c r="G300" s="25"/>
      <c r="H300" s="25"/>
      <c r="I300" s="25"/>
      <c r="J300" s="138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</row>
    <row r="301">
      <c r="A301" s="25"/>
      <c r="B301" s="25"/>
      <c r="C301" s="25"/>
      <c r="D301" s="25"/>
      <c r="E301" s="24"/>
      <c r="F301" s="25"/>
      <c r="G301" s="25"/>
      <c r="H301" s="25"/>
      <c r="I301" s="25"/>
      <c r="J301" s="138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</row>
    <row r="302">
      <c r="A302" s="25"/>
      <c r="B302" s="25"/>
      <c r="C302" s="25"/>
      <c r="D302" s="25"/>
      <c r="E302" s="24"/>
      <c r="F302" s="25"/>
      <c r="G302" s="25"/>
      <c r="H302" s="25"/>
      <c r="I302" s="25"/>
      <c r="J302" s="138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</row>
    <row r="303">
      <c r="A303" s="25"/>
      <c r="B303" s="25"/>
      <c r="C303" s="25"/>
      <c r="D303" s="25"/>
      <c r="E303" s="24"/>
      <c r="F303" s="25"/>
      <c r="G303" s="25"/>
      <c r="H303" s="25"/>
      <c r="I303" s="25"/>
      <c r="J303" s="138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</row>
    <row r="304">
      <c r="A304" s="25"/>
      <c r="B304" s="25"/>
      <c r="C304" s="25"/>
      <c r="D304" s="25"/>
      <c r="E304" s="24"/>
      <c r="F304" s="25"/>
      <c r="G304" s="25"/>
      <c r="H304" s="25"/>
      <c r="I304" s="25"/>
      <c r="J304" s="138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</row>
    <row r="305">
      <c r="A305" s="25"/>
      <c r="B305" s="25"/>
      <c r="C305" s="25"/>
      <c r="D305" s="25"/>
      <c r="E305" s="24"/>
      <c r="F305" s="25"/>
      <c r="G305" s="25"/>
      <c r="H305" s="25"/>
      <c r="I305" s="25"/>
      <c r="J305" s="138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</row>
    <row r="306">
      <c r="A306" s="25"/>
      <c r="B306" s="25"/>
      <c r="C306" s="25"/>
      <c r="D306" s="25"/>
      <c r="E306" s="24"/>
      <c r="F306" s="25"/>
      <c r="G306" s="25"/>
      <c r="H306" s="25"/>
      <c r="I306" s="25"/>
      <c r="J306" s="138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</row>
    <row r="307">
      <c r="A307" s="25"/>
      <c r="B307" s="25"/>
      <c r="C307" s="25"/>
      <c r="D307" s="25"/>
      <c r="E307" s="24"/>
      <c r="F307" s="25"/>
      <c r="G307" s="25"/>
      <c r="H307" s="25"/>
      <c r="I307" s="25"/>
      <c r="J307" s="138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</row>
    <row r="308">
      <c r="A308" s="25"/>
      <c r="B308" s="25"/>
      <c r="C308" s="25"/>
      <c r="D308" s="25"/>
      <c r="E308" s="24"/>
      <c r="F308" s="25"/>
      <c r="G308" s="25"/>
      <c r="H308" s="25"/>
      <c r="I308" s="25"/>
      <c r="J308" s="138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</row>
    <row r="309">
      <c r="A309" s="25"/>
      <c r="B309" s="25"/>
      <c r="C309" s="25"/>
      <c r="D309" s="25"/>
      <c r="E309" s="24"/>
      <c r="F309" s="25"/>
      <c r="G309" s="25"/>
      <c r="H309" s="25"/>
      <c r="I309" s="25"/>
      <c r="J309" s="138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</row>
    <row r="310">
      <c r="A310" s="25"/>
      <c r="B310" s="25"/>
      <c r="C310" s="25"/>
      <c r="D310" s="25"/>
      <c r="E310" s="24"/>
      <c r="F310" s="25"/>
      <c r="G310" s="25"/>
      <c r="H310" s="25"/>
      <c r="I310" s="25"/>
      <c r="J310" s="138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</row>
    <row r="311">
      <c r="A311" s="25"/>
      <c r="B311" s="25"/>
      <c r="C311" s="25"/>
      <c r="D311" s="25"/>
      <c r="E311" s="24"/>
      <c r="F311" s="25"/>
      <c r="G311" s="25"/>
      <c r="H311" s="25"/>
      <c r="I311" s="25"/>
      <c r="J311" s="138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</row>
    <row r="312">
      <c r="A312" s="25"/>
      <c r="B312" s="25"/>
      <c r="C312" s="25"/>
      <c r="D312" s="25"/>
      <c r="E312" s="24"/>
      <c r="F312" s="25"/>
      <c r="G312" s="25"/>
      <c r="H312" s="25"/>
      <c r="I312" s="25"/>
      <c r="J312" s="138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</row>
    <row r="313">
      <c r="A313" s="25"/>
      <c r="B313" s="25"/>
      <c r="C313" s="25"/>
      <c r="D313" s="25"/>
      <c r="E313" s="24"/>
      <c r="F313" s="25"/>
      <c r="G313" s="25"/>
      <c r="H313" s="25"/>
      <c r="I313" s="25"/>
      <c r="J313" s="138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</row>
    <row r="314">
      <c r="A314" s="25"/>
      <c r="B314" s="25"/>
      <c r="C314" s="25"/>
      <c r="D314" s="25"/>
      <c r="E314" s="24"/>
      <c r="F314" s="25"/>
      <c r="G314" s="25"/>
      <c r="H314" s="25"/>
      <c r="I314" s="25"/>
      <c r="J314" s="138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</row>
    <row r="315">
      <c r="A315" s="25"/>
      <c r="B315" s="25"/>
      <c r="C315" s="25"/>
      <c r="D315" s="25"/>
      <c r="E315" s="24"/>
      <c r="F315" s="25"/>
      <c r="G315" s="25"/>
      <c r="H315" s="25"/>
      <c r="I315" s="25"/>
      <c r="J315" s="138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</row>
    <row r="316">
      <c r="A316" s="25"/>
      <c r="B316" s="25"/>
      <c r="C316" s="25"/>
      <c r="D316" s="25"/>
      <c r="E316" s="24"/>
      <c r="F316" s="25"/>
      <c r="G316" s="25"/>
      <c r="H316" s="25"/>
      <c r="I316" s="25"/>
      <c r="J316" s="138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</row>
    <row r="317">
      <c r="A317" s="25"/>
      <c r="B317" s="25"/>
      <c r="C317" s="25"/>
      <c r="D317" s="25"/>
      <c r="E317" s="24"/>
      <c r="F317" s="25"/>
      <c r="G317" s="25"/>
      <c r="H317" s="25"/>
      <c r="I317" s="25"/>
      <c r="J317" s="138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</row>
    <row r="318">
      <c r="A318" s="25"/>
      <c r="B318" s="25"/>
      <c r="C318" s="25"/>
      <c r="D318" s="25"/>
      <c r="E318" s="24"/>
      <c r="F318" s="25"/>
      <c r="G318" s="25"/>
      <c r="H318" s="25"/>
      <c r="I318" s="25"/>
      <c r="J318" s="138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</row>
    <row r="319">
      <c r="A319" s="25"/>
      <c r="B319" s="25"/>
      <c r="C319" s="25"/>
      <c r="D319" s="25"/>
      <c r="E319" s="24"/>
      <c r="F319" s="25"/>
      <c r="G319" s="25"/>
      <c r="H319" s="25"/>
      <c r="I319" s="25"/>
      <c r="J319" s="138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</row>
    <row r="320">
      <c r="A320" s="25"/>
      <c r="B320" s="25"/>
      <c r="C320" s="25"/>
      <c r="D320" s="25"/>
      <c r="E320" s="24"/>
      <c r="F320" s="25"/>
      <c r="G320" s="25"/>
      <c r="H320" s="25"/>
      <c r="I320" s="25"/>
      <c r="J320" s="138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</row>
    <row r="321">
      <c r="A321" s="25"/>
      <c r="B321" s="25"/>
      <c r="C321" s="25"/>
      <c r="D321" s="25"/>
      <c r="E321" s="24"/>
      <c r="F321" s="25"/>
      <c r="G321" s="25"/>
      <c r="H321" s="25"/>
      <c r="I321" s="25"/>
      <c r="J321" s="138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</row>
    <row r="322">
      <c r="A322" s="25"/>
      <c r="B322" s="25"/>
      <c r="C322" s="25"/>
      <c r="D322" s="25"/>
      <c r="E322" s="24"/>
      <c r="F322" s="25"/>
      <c r="G322" s="25"/>
      <c r="H322" s="25"/>
      <c r="I322" s="25"/>
      <c r="J322" s="138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</row>
    <row r="323">
      <c r="A323" s="25"/>
      <c r="B323" s="25"/>
      <c r="C323" s="25"/>
      <c r="D323" s="25"/>
      <c r="E323" s="24"/>
      <c r="F323" s="25"/>
      <c r="G323" s="25"/>
      <c r="H323" s="25"/>
      <c r="I323" s="25"/>
      <c r="J323" s="138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</row>
    <row r="324">
      <c r="A324" s="25"/>
      <c r="B324" s="25"/>
      <c r="C324" s="25"/>
      <c r="D324" s="25"/>
      <c r="E324" s="24"/>
      <c r="F324" s="25"/>
      <c r="G324" s="25"/>
      <c r="H324" s="25"/>
      <c r="I324" s="25"/>
      <c r="J324" s="138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</row>
    <row r="325">
      <c r="A325" s="25"/>
      <c r="B325" s="25"/>
      <c r="C325" s="25"/>
      <c r="D325" s="25"/>
      <c r="E325" s="24"/>
      <c r="F325" s="25"/>
      <c r="G325" s="25"/>
      <c r="H325" s="25"/>
      <c r="I325" s="25"/>
      <c r="J325" s="138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</row>
    <row r="326">
      <c r="A326" s="25"/>
      <c r="B326" s="25"/>
      <c r="C326" s="25"/>
      <c r="D326" s="25"/>
      <c r="E326" s="24"/>
      <c r="F326" s="25"/>
      <c r="G326" s="25"/>
      <c r="H326" s="25"/>
      <c r="I326" s="25"/>
      <c r="J326" s="138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</row>
    <row r="327">
      <c r="A327" s="25"/>
      <c r="B327" s="25"/>
      <c r="C327" s="25"/>
      <c r="D327" s="25"/>
      <c r="E327" s="24"/>
      <c r="F327" s="25"/>
      <c r="G327" s="25"/>
      <c r="H327" s="25"/>
      <c r="I327" s="25"/>
      <c r="J327" s="138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</row>
    <row r="328">
      <c r="A328" s="25"/>
      <c r="B328" s="25"/>
      <c r="C328" s="25"/>
      <c r="D328" s="25"/>
      <c r="E328" s="24"/>
      <c r="F328" s="25"/>
      <c r="G328" s="25"/>
      <c r="H328" s="25"/>
      <c r="I328" s="25"/>
      <c r="J328" s="138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</row>
    <row r="329">
      <c r="A329" s="25"/>
      <c r="B329" s="25"/>
      <c r="C329" s="25"/>
      <c r="D329" s="25"/>
      <c r="E329" s="24"/>
      <c r="F329" s="25"/>
      <c r="G329" s="25"/>
      <c r="H329" s="25"/>
      <c r="I329" s="25"/>
      <c r="J329" s="138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</row>
    <row r="330">
      <c r="A330" s="25"/>
      <c r="B330" s="25"/>
      <c r="C330" s="25"/>
      <c r="D330" s="25"/>
      <c r="E330" s="24"/>
      <c r="F330" s="25"/>
      <c r="G330" s="25"/>
      <c r="H330" s="25"/>
      <c r="I330" s="25"/>
      <c r="J330" s="138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</row>
    <row r="331">
      <c r="A331" s="25"/>
      <c r="B331" s="25"/>
      <c r="C331" s="25"/>
      <c r="D331" s="25"/>
      <c r="E331" s="24"/>
      <c r="F331" s="25"/>
      <c r="G331" s="25"/>
      <c r="H331" s="25"/>
      <c r="I331" s="25"/>
      <c r="J331" s="138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</row>
    <row r="332">
      <c r="A332" s="25"/>
      <c r="B332" s="25"/>
      <c r="C332" s="25"/>
      <c r="D332" s="25"/>
      <c r="E332" s="24"/>
      <c r="F332" s="25"/>
      <c r="G332" s="25"/>
      <c r="H332" s="25"/>
      <c r="I332" s="25"/>
      <c r="J332" s="138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</row>
    <row r="333">
      <c r="A333" s="25"/>
      <c r="B333" s="25"/>
      <c r="C333" s="25"/>
      <c r="D333" s="25"/>
      <c r="E333" s="24"/>
      <c r="F333" s="25"/>
      <c r="G333" s="25"/>
      <c r="H333" s="25"/>
      <c r="I333" s="25"/>
      <c r="J333" s="138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</row>
    <row r="334">
      <c r="A334" s="25"/>
      <c r="B334" s="25"/>
      <c r="C334" s="25"/>
      <c r="D334" s="25"/>
      <c r="E334" s="24"/>
      <c r="F334" s="25"/>
      <c r="G334" s="25"/>
      <c r="H334" s="25"/>
      <c r="I334" s="25"/>
      <c r="J334" s="138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</row>
    <row r="335">
      <c r="A335" s="25"/>
      <c r="B335" s="25"/>
      <c r="C335" s="25"/>
      <c r="D335" s="25"/>
      <c r="E335" s="24"/>
      <c r="F335" s="25"/>
      <c r="G335" s="25"/>
      <c r="H335" s="25"/>
      <c r="I335" s="25"/>
      <c r="J335" s="138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</row>
    <row r="336">
      <c r="A336" s="25"/>
      <c r="B336" s="25"/>
      <c r="C336" s="25"/>
      <c r="D336" s="25"/>
      <c r="E336" s="24"/>
      <c r="F336" s="25"/>
      <c r="G336" s="25"/>
      <c r="H336" s="25"/>
      <c r="I336" s="25"/>
      <c r="J336" s="138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</row>
    <row r="337">
      <c r="A337" s="25"/>
      <c r="B337" s="25"/>
      <c r="C337" s="25"/>
      <c r="D337" s="25"/>
      <c r="E337" s="24"/>
      <c r="F337" s="25"/>
      <c r="G337" s="25"/>
      <c r="H337" s="25"/>
      <c r="I337" s="25"/>
      <c r="J337" s="138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</row>
    <row r="338">
      <c r="A338" s="25"/>
      <c r="B338" s="25"/>
      <c r="C338" s="25"/>
      <c r="D338" s="25"/>
      <c r="E338" s="24"/>
      <c r="F338" s="25"/>
      <c r="G338" s="25"/>
      <c r="H338" s="25"/>
      <c r="I338" s="25"/>
      <c r="J338" s="138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</row>
    <row r="339">
      <c r="A339" s="25"/>
      <c r="B339" s="25"/>
      <c r="C339" s="25"/>
      <c r="D339" s="25"/>
      <c r="E339" s="24"/>
      <c r="F339" s="25"/>
      <c r="G339" s="25"/>
      <c r="H339" s="25"/>
      <c r="I339" s="25"/>
      <c r="J339" s="138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</row>
    <row r="340">
      <c r="A340" s="25"/>
      <c r="B340" s="25"/>
      <c r="C340" s="25"/>
      <c r="D340" s="25"/>
      <c r="E340" s="24"/>
      <c r="F340" s="25"/>
      <c r="G340" s="25"/>
      <c r="H340" s="25"/>
      <c r="I340" s="25"/>
      <c r="J340" s="138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</row>
    <row r="341">
      <c r="A341" s="25"/>
      <c r="B341" s="25"/>
      <c r="C341" s="25"/>
      <c r="D341" s="25"/>
      <c r="E341" s="24"/>
      <c r="F341" s="25"/>
      <c r="G341" s="25"/>
      <c r="H341" s="25"/>
      <c r="I341" s="25"/>
      <c r="J341" s="138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</row>
    <row r="342">
      <c r="A342" s="25"/>
      <c r="B342" s="25"/>
      <c r="C342" s="25"/>
      <c r="D342" s="25"/>
      <c r="E342" s="24"/>
      <c r="F342" s="25"/>
      <c r="G342" s="25"/>
      <c r="H342" s="25"/>
      <c r="I342" s="25"/>
      <c r="J342" s="138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</row>
    <row r="343">
      <c r="A343" s="25"/>
      <c r="B343" s="25"/>
      <c r="C343" s="25"/>
      <c r="D343" s="25"/>
      <c r="E343" s="24"/>
      <c r="F343" s="25"/>
      <c r="G343" s="25"/>
      <c r="H343" s="25"/>
      <c r="I343" s="25"/>
      <c r="J343" s="138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</row>
    <row r="344">
      <c r="A344" s="25"/>
      <c r="B344" s="25"/>
      <c r="C344" s="25"/>
      <c r="D344" s="25"/>
      <c r="E344" s="24"/>
      <c r="F344" s="25"/>
      <c r="G344" s="25"/>
      <c r="H344" s="25"/>
      <c r="I344" s="25"/>
      <c r="J344" s="138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</row>
    <row r="345">
      <c r="A345" s="25"/>
      <c r="B345" s="25"/>
      <c r="C345" s="25"/>
      <c r="D345" s="25"/>
      <c r="E345" s="24"/>
      <c r="F345" s="25"/>
      <c r="G345" s="25"/>
      <c r="H345" s="25"/>
      <c r="I345" s="25"/>
      <c r="J345" s="138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</row>
    <row r="346">
      <c r="A346" s="25"/>
      <c r="B346" s="25"/>
      <c r="C346" s="25"/>
      <c r="D346" s="25"/>
      <c r="E346" s="24"/>
      <c r="F346" s="25"/>
      <c r="G346" s="25"/>
      <c r="H346" s="25"/>
      <c r="I346" s="25"/>
      <c r="J346" s="138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</row>
    <row r="347">
      <c r="A347" s="25"/>
      <c r="B347" s="25"/>
      <c r="C347" s="25"/>
      <c r="D347" s="25"/>
      <c r="E347" s="24"/>
      <c r="F347" s="25"/>
      <c r="G347" s="25"/>
      <c r="H347" s="25"/>
      <c r="I347" s="25"/>
      <c r="J347" s="138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</row>
    <row r="348">
      <c r="A348" s="25"/>
      <c r="B348" s="25"/>
      <c r="C348" s="25"/>
      <c r="D348" s="25"/>
      <c r="E348" s="24"/>
      <c r="F348" s="25"/>
      <c r="G348" s="25"/>
      <c r="H348" s="25"/>
      <c r="I348" s="25"/>
      <c r="J348" s="138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</row>
    <row r="349">
      <c r="A349" s="25"/>
      <c r="B349" s="25"/>
      <c r="C349" s="25"/>
      <c r="D349" s="25"/>
      <c r="E349" s="24"/>
      <c r="F349" s="25"/>
      <c r="G349" s="25"/>
      <c r="H349" s="25"/>
      <c r="I349" s="25"/>
      <c r="J349" s="138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</row>
    <row r="350">
      <c r="A350" s="25"/>
      <c r="B350" s="25"/>
      <c r="C350" s="25"/>
      <c r="D350" s="25"/>
      <c r="E350" s="24"/>
      <c r="F350" s="25"/>
      <c r="G350" s="25"/>
      <c r="H350" s="25"/>
      <c r="I350" s="25"/>
      <c r="J350" s="138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</row>
    <row r="351">
      <c r="A351" s="25"/>
      <c r="B351" s="25"/>
      <c r="C351" s="25"/>
      <c r="D351" s="25"/>
      <c r="E351" s="24"/>
      <c r="F351" s="25"/>
      <c r="G351" s="25"/>
      <c r="H351" s="25"/>
      <c r="I351" s="25"/>
      <c r="J351" s="138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</row>
    <row r="352">
      <c r="A352" s="25"/>
      <c r="B352" s="25"/>
      <c r="C352" s="25"/>
      <c r="D352" s="25"/>
      <c r="E352" s="24"/>
      <c r="F352" s="25"/>
      <c r="G352" s="25"/>
      <c r="H352" s="25"/>
      <c r="I352" s="25"/>
      <c r="J352" s="138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</row>
    <row r="353">
      <c r="A353" s="25"/>
      <c r="B353" s="25"/>
      <c r="C353" s="25"/>
      <c r="D353" s="25"/>
      <c r="E353" s="24"/>
      <c r="F353" s="25"/>
      <c r="G353" s="25"/>
      <c r="H353" s="25"/>
      <c r="I353" s="25"/>
      <c r="J353" s="138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</row>
    <row r="354">
      <c r="A354" s="25"/>
      <c r="B354" s="25"/>
      <c r="C354" s="25"/>
      <c r="D354" s="25"/>
      <c r="E354" s="24"/>
      <c r="F354" s="25"/>
      <c r="G354" s="25"/>
      <c r="H354" s="25"/>
      <c r="I354" s="25"/>
      <c r="J354" s="138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</row>
    <row r="355">
      <c r="A355" s="25"/>
      <c r="B355" s="25"/>
      <c r="C355" s="25"/>
      <c r="D355" s="25"/>
      <c r="E355" s="24"/>
      <c r="F355" s="25"/>
      <c r="G355" s="25"/>
      <c r="H355" s="25"/>
      <c r="I355" s="25"/>
      <c r="J355" s="138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</row>
    <row r="356">
      <c r="A356" s="25"/>
      <c r="B356" s="25"/>
      <c r="C356" s="25"/>
      <c r="D356" s="25"/>
      <c r="E356" s="24"/>
      <c r="F356" s="25"/>
      <c r="G356" s="25"/>
      <c r="H356" s="25"/>
      <c r="I356" s="25"/>
      <c r="J356" s="138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</row>
    <row r="357">
      <c r="A357" s="25"/>
      <c r="B357" s="25"/>
      <c r="C357" s="25"/>
      <c r="D357" s="25"/>
      <c r="E357" s="24"/>
      <c r="F357" s="25"/>
      <c r="G357" s="25"/>
      <c r="H357" s="25"/>
      <c r="I357" s="25"/>
      <c r="J357" s="138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</row>
    <row r="358">
      <c r="A358" s="25"/>
      <c r="B358" s="25"/>
      <c r="C358" s="25"/>
      <c r="D358" s="25"/>
      <c r="E358" s="24"/>
      <c r="F358" s="25"/>
      <c r="G358" s="25"/>
      <c r="H358" s="25"/>
      <c r="I358" s="25"/>
      <c r="J358" s="138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</row>
    <row r="359">
      <c r="A359" s="25"/>
      <c r="B359" s="25"/>
      <c r="C359" s="25"/>
      <c r="D359" s="25"/>
      <c r="E359" s="24"/>
      <c r="F359" s="25"/>
      <c r="G359" s="25"/>
      <c r="H359" s="25"/>
      <c r="I359" s="25"/>
      <c r="J359" s="138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</row>
    <row r="360">
      <c r="A360" s="25"/>
      <c r="B360" s="25"/>
      <c r="C360" s="25"/>
      <c r="D360" s="25"/>
      <c r="E360" s="24"/>
      <c r="F360" s="25"/>
      <c r="G360" s="25"/>
      <c r="H360" s="25"/>
      <c r="I360" s="25"/>
      <c r="J360" s="138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</row>
    <row r="361">
      <c r="A361" s="25"/>
      <c r="B361" s="25"/>
      <c r="C361" s="25"/>
      <c r="D361" s="25"/>
      <c r="E361" s="24"/>
      <c r="F361" s="25"/>
      <c r="G361" s="25"/>
      <c r="H361" s="25"/>
      <c r="I361" s="25"/>
      <c r="J361" s="138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</row>
    <row r="362">
      <c r="A362" s="25"/>
      <c r="B362" s="25"/>
      <c r="C362" s="25"/>
      <c r="D362" s="25"/>
      <c r="E362" s="24"/>
      <c r="F362" s="25"/>
      <c r="G362" s="25"/>
      <c r="H362" s="25"/>
      <c r="I362" s="25"/>
      <c r="J362" s="138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</row>
    <row r="363">
      <c r="A363" s="25"/>
      <c r="B363" s="25"/>
      <c r="C363" s="25"/>
      <c r="D363" s="25"/>
      <c r="E363" s="24"/>
      <c r="F363" s="25"/>
      <c r="G363" s="25"/>
      <c r="H363" s="25"/>
      <c r="I363" s="25"/>
      <c r="J363" s="138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</row>
    <row r="364">
      <c r="A364" s="25"/>
      <c r="B364" s="25"/>
      <c r="C364" s="25"/>
      <c r="D364" s="25"/>
      <c r="E364" s="24"/>
      <c r="F364" s="25"/>
      <c r="G364" s="25"/>
      <c r="H364" s="25"/>
      <c r="I364" s="25"/>
      <c r="J364" s="138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</row>
    <row r="365">
      <c r="A365" s="25"/>
      <c r="B365" s="25"/>
      <c r="C365" s="25"/>
      <c r="D365" s="25"/>
      <c r="E365" s="24"/>
      <c r="F365" s="25"/>
      <c r="G365" s="25"/>
      <c r="H365" s="25"/>
      <c r="I365" s="25"/>
      <c r="J365" s="138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</row>
    <row r="366">
      <c r="A366" s="25"/>
      <c r="B366" s="25"/>
      <c r="C366" s="25"/>
      <c r="D366" s="25"/>
      <c r="E366" s="24"/>
      <c r="F366" s="25"/>
      <c r="G366" s="25"/>
      <c r="H366" s="25"/>
      <c r="I366" s="25"/>
      <c r="J366" s="138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</row>
    <row r="367">
      <c r="A367" s="25"/>
      <c r="B367" s="25"/>
      <c r="C367" s="25"/>
      <c r="D367" s="25"/>
      <c r="E367" s="24"/>
      <c r="F367" s="25"/>
      <c r="G367" s="25"/>
      <c r="H367" s="25"/>
      <c r="I367" s="25"/>
      <c r="J367" s="138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</row>
    <row r="368">
      <c r="A368" s="25"/>
      <c r="B368" s="25"/>
      <c r="C368" s="25"/>
      <c r="D368" s="25"/>
      <c r="E368" s="24"/>
      <c r="F368" s="25"/>
      <c r="G368" s="25"/>
      <c r="H368" s="25"/>
      <c r="I368" s="25"/>
      <c r="J368" s="138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</row>
    <row r="369">
      <c r="A369" s="25"/>
      <c r="B369" s="25"/>
      <c r="C369" s="25"/>
      <c r="D369" s="25"/>
      <c r="E369" s="24"/>
      <c r="F369" s="25"/>
      <c r="G369" s="25"/>
      <c r="H369" s="25"/>
      <c r="I369" s="25"/>
      <c r="J369" s="138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</row>
    <row r="370">
      <c r="A370" s="25"/>
      <c r="B370" s="25"/>
      <c r="C370" s="25"/>
      <c r="D370" s="25"/>
      <c r="E370" s="24"/>
      <c r="F370" s="25"/>
      <c r="G370" s="25"/>
      <c r="H370" s="25"/>
      <c r="I370" s="25"/>
      <c r="J370" s="138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</row>
    <row r="371">
      <c r="A371" s="25"/>
      <c r="B371" s="25"/>
      <c r="C371" s="25"/>
      <c r="D371" s="25"/>
      <c r="E371" s="24"/>
      <c r="F371" s="25"/>
      <c r="G371" s="25"/>
      <c r="H371" s="25"/>
      <c r="I371" s="25"/>
      <c r="J371" s="138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</row>
    <row r="372">
      <c r="A372" s="25"/>
      <c r="B372" s="25"/>
      <c r="C372" s="25"/>
      <c r="D372" s="25"/>
      <c r="E372" s="24"/>
      <c r="F372" s="25"/>
      <c r="G372" s="25"/>
      <c r="H372" s="25"/>
      <c r="I372" s="25"/>
      <c r="J372" s="138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</row>
    <row r="373">
      <c r="A373" s="25"/>
      <c r="B373" s="25"/>
      <c r="C373" s="25"/>
      <c r="D373" s="25"/>
      <c r="E373" s="24"/>
      <c r="F373" s="25"/>
      <c r="G373" s="25"/>
      <c r="H373" s="25"/>
      <c r="I373" s="25"/>
      <c r="J373" s="138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</row>
    <row r="374">
      <c r="A374" s="25"/>
      <c r="B374" s="25"/>
      <c r="C374" s="25"/>
      <c r="D374" s="25"/>
      <c r="E374" s="24"/>
      <c r="F374" s="25"/>
      <c r="G374" s="25"/>
      <c r="H374" s="25"/>
      <c r="I374" s="25"/>
      <c r="J374" s="138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</row>
    <row r="375">
      <c r="A375" s="25"/>
      <c r="B375" s="25"/>
      <c r="C375" s="25"/>
      <c r="D375" s="25"/>
      <c r="E375" s="24"/>
      <c r="F375" s="25"/>
      <c r="G375" s="25"/>
      <c r="H375" s="25"/>
      <c r="I375" s="25"/>
      <c r="J375" s="138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</row>
    <row r="376">
      <c r="A376" s="25"/>
      <c r="B376" s="25"/>
      <c r="C376" s="25"/>
      <c r="D376" s="25"/>
      <c r="E376" s="24"/>
      <c r="F376" s="25"/>
      <c r="G376" s="25"/>
      <c r="H376" s="25"/>
      <c r="I376" s="25"/>
      <c r="J376" s="138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</row>
    <row r="377">
      <c r="A377" s="25"/>
      <c r="B377" s="25"/>
      <c r="C377" s="25"/>
      <c r="D377" s="25"/>
      <c r="E377" s="24"/>
      <c r="F377" s="25"/>
      <c r="G377" s="25"/>
      <c r="H377" s="25"/>
      <c r="I377" s="25"/>
      <c r="J377" s="138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</row>
    <row r="378">
      <c r="A378" s="25"/>
      <c r="B378" s="25"/>
      <c r="C378" s="25"/>
      <c r="D378" s="25"/>
      <c r="E378" s="24"/>
      <c r="F378" s="25"/>
      <c r="G378" s="25"/>
      <c r="H378" s="25"/>
      <c r="I378" s="25"/>
      <c r="J378" s="138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</row>
    <row r="379">
      <c r="A379" s="25"/>
      <c r="B379" s="25"/>
      <c r="C379" s="25"/>
      <c r="D379" s="25"/>
      <c r="E379" s="24"/>
      <c r="F379" s="25"/>
      <c r="G379" s="25"/>
      <c r="H379" s="25"/>
      <c r="I379" s="25"/>
      <c r="J379" s="138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</row>
    <row r="380">
      <c r="A380" s="25"/>
      <c r="B380" s="25"/>
      <c r="C380" s="25"/>
      <c r="D380" s="25"/>
      <c r="E380" s="24"/>
      <c r="F380" s="25"/>
      <c r="G380" s="25"/>
      <c r="H380" s="25"/>
      <c r="I380" s="25"/>
      <c r="J380" s="138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</row>
    <row r="381">
      <c r="A381" s="25"/>
      <c r="B381" s="25"/>
      <c r="C381" s="25"/>
      <c r="D381" s="25"/>
      <c r="E381" s="24"/>
      <c r="F381" s="25"/>
      <c r="G381" s="25"/>
      <c r="H381" s="25"/>
      <c r="I381" s="25"/>
      <c r="J381" s="138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</row>
    <row r="382">
      <c r="A382" s="25"/>
      <c r="B382" s="25"/>
      <c r="C382" s="25"/>
      <c r="D382" s="25"/>
      <c r="E382" s="24"/>
      <c r="F382" s="25"/>
      <c r="G382" s="25"/>
      <c r="H382" s="25"/>
      <c r="I382" s="25"/>
      <c r="J382" s="138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</row>
    <row r="383">
      <c r="A383" s="25"/>
      <c r="B383" s="25"/>
      <c r="C383" s="25"/>
      <c r="D383" s="25"/>
      <c r="E383" s="24"/>
      <c r="F383" s="25"/>
      <c r="G383" s="25"/>
      <c r="H383" s="25"/>
      <c r="I383" s="25"/>
      <c r="J383" s="138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</row>
    <row r="384">
      <c r="A384" s="25"/>
      <c r="B384" s="25"/>
      <c r="C384" s="25"/>
      <c r="D384" s="25"/>
      <c r="E384" s="24"/>
      <c r="F384" s="25"/>
      <c r="G384" s="25"/>
      <c r="H384" s="25"/>
      <c r="I384" s="25"/>
      <c r="J384" s="138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</row>
    <row r="385">
      <c r="A385" s="25"/>
      <c r="B385" s="25"/>
      <c r="C385" s="25"/>
      <c r="D385" s="25"/>
      <c r="E385" s="24"/>
      <c r="F385" s="25"/>
      <c r="G385" s="25"/>
      <c r="H385" s="25"/>
      <c r="I385" s="25"/>
      <c r="J385" s="138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</row>
    <row r="386">
      <c r="A386" s="25"/>
      <c r="B386" s="25"/>
      <c r="C386" s="25"/>
      <c r="D386" s="25"/>
      <c r="E386" s="24"/>
      <c r="F386" s="25"/>
      <c r="G386" s="25"/>
      <c r="H386" s="25"/>
      <c r="I386" s="25"/>
      <c r="J386" s="138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</row>
    <row r="387">
      <c r="A387" s="25"/>
      <c r="B387" s="25"/>
      <c r="C387" s="25"/>
      <c r="D387" s="25"/>
      <c r="E387" s="24"/>
      <c r="F387" s="25"/>
      <c r="G387" s="25"/>
      <c r="H387" s="25"/>
      <c r="I387" s="25"/>
      <c r="J387" s="138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</row>
    <row r="388">
      <c r="A388" s="25"/>
      <c r="B388" s="25"/>
      <c r="C388" s="25"/>
      <c r="D388" s="25"/>
      <c r="E388" s="24"/>
      <c r="F388" s="25"/>
      <c r="G388" s="25"/>
      <c r="H388" s="25"/>
      <c r="I388" s="25"/>
      <c r="J388" s="138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</row>
    <row r="389">
      <c r="A389" s="25"/>
      <c r="B389" s="25"/>
      <c r="C389" s="25"/>
      <c r="D389" s="25"/>
      <c r="E389" s="24"/>
      <c r="F389" s="25"/>
      <c r="G389" s="25"/>
      <c r="H389" s="25"/>
      <c r="I389" s="25"/>
      <c r="J389" s="138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</row>
    <row r="390">
      <c r="A390" s="25"/>
      <c r="B390" s="25"/>
      <c r="C390" s="25"/>
      <c r="D390" s="25"/>
      <c r="E390" s="24"/>
      <c r="F390" s="25"/>
      <c r="G390" s="25"/>
      <c r="H390" s="25"/>
      <c r="I390" s="25"/>
      <c r="J390" s="138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</row>
    <row r="391">
      <c r="A391" s="25"/>
      <c r="B391" s="25"/>
      <c r="C391" s="25"/>
      <c r="D391" s="25"/>
      <c r="E391" s="24"/>
      <c r="F391" s="25"/>
      <c r="G391" s="25"/>
      <c r="H391" s="25"/>
      <c r="I391" s="25"/>
      <c r="J391" s="138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</row>
    <row r="392">
      <c r="A392" s="25"/>
      <c r="B392" s="25"/>
      <c r="C392" s="25"/>
      <c r="D392" s="25"/>
      <c r="E392" s="24"/>
      <c r="F392" s="25"/>
      <c r="G392" s="25"/>
      <c r="H392" s="25"/>
      <c r="I392" s="25"/>
      <c r="J392" s="138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</row>
    <row r="393">
      <c r="A393" s="25"/>
      <c r="B393" s="25"/>
      <c r="C393" s="25"/>
      <c r="D393" s="25"/>
      <c r="E393" s="24"/>
      <c r="F393" s="25"/>
      <c r="G393" s="25"/>
      <c r="H393" s="25"/>
      <c r="I393" s="25"/>
      <c r="J393" s="138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</row>
    <row r="394">
      <c r="A394" s="25"/>
      <c r="B394" s="25"/>
      <c r="C394" s="25"/>
      <c r="D394" s="25"/>
      <c r="E394" s="24"/>
      <c r="F394" s="25"/>
      <c r="G394" s="25"/>
      <c r="H394" s="25"/>
      <c r="I394" s="25"/>
      <c r="J394" s="138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</row>
    <row r="395">
      <c r="A395" s="25"/>
      <c r="B395" s="25"/>
      <c r="C395" s="25"/>
      <c r="D395" s="25"/>
      <c r="E395" s="24"/>
      <c r="F395" s="25"/>
      <c r="G395" s="25"/>
      <c r="H395" s="25"/>
      <c r="I395" s="25"/>
      <c r="J395" s="138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</row>
    <row r="396">
      <c r="A396" s="25"/>
      <c r="B396" s="25"/>
      <c r="C396" s="25"/>
      <c r="D396" s="25"/>
      <c r="E396" s="24"/>
      <c r="F396" s="25"/>
      <c r="G396" s="25"/>
      <c r="H396" s="25"/>
      <c r="I396" s="25"/>
      <c r="J396" s="138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</row>
    <row r="397">
      <c r="A397" s="25"/>
      <c r="B397" s="25"/>
      <c r="C397" s="25"/>
      <c r="D397" s="25"/>
      <c r="E397" s="24"/>
      <c r="F397" s="25"/>
      <c r="G397" s="25"/>
      <c r="H397" s="25"/>
      <c r="I397" s="25"/>
      <c r="J397" s="138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</row>
    <row r="398">
      <c r="A398" s="25"/>
      <c r="B398" s="25"/>
      <c r="C398" s="25"/>
      <c r="D398" s="25"/>
      <c r="E398" s="24"/>
      <c r="F398" s="25"/>
      <c r="G398" s="25"/>
      <c r="H398" s="25"/>
      <c r="I398" s="25"/>
      <c r="J398" s="138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</row>
    <row r="399">
      <c r="A399" s="25"/>
      <c r="B399" s="25"/>
      <c r="C399" s="25"/>
      <c r="D399" s="25"/>
      <c r="E399" s="24"/>
      <c r="F399" s="25"/>
      <c r="G399" s="25"/>
      <c r="H399" s="25"/>
      <c r="I399" s="25"/>
      <c r="J399" s="138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</row>
    <row r="400">
      <c r="A400" s="25"/>
      <c r="B400" s="25"/>
      <c r="C400" s="25"/>
      <c r="D400" s="25"/>
      <c r="E400" s="24"/>
      <c r="F400" s="25"/>
      <c r="G400" s="25"/>
      <c r="H400" s="25"/>
      <c r="I400" s="25"/>
      <c r="J400" s="138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</row>
    <row r="401">
      <c r="A401" s="25"/>
      <c r="B401" s="25"/>
      <c r="C401" s="25"/>
      <c r="D401" s="25"/>
      <c r="E401" s="24"/>
      <c r="F401" s="25"/>
      <c r="G401" s="25"/>
      <c r="H401" s="25"/>
      <c r="I401" s="25"/>
      <c r="J401" s="138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</row>
    <row r="402">
      <c r="A402" s="25"/>
      <c r="B402" s="25"/>
      <c r="C402" s="25"/>
      <c r="D402" s="25"/>
      <c r="E402" s="24"/>
      <c r="F402" s="25"/>
      <c r="G402" s="25"/>
      <c r="H402" s="25"/>
      <c r="I402" s="25"/>
      <c r="J402" s="138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</row>
    <row r="403">
      <c r="A403" s="25"/>
      <c r="B403" s="25"/>
      <c r="C403" s="25"/>
      <c r="D403" s="25"/>
      <c r="E403" s="24"/>
      <c r="F403" s="25"/>
      <c r="G403" s="25"/>
      <c r="H403" s="25"/>
      <c r="I403" s="25"/>
      <c r="J403" s="138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</row>
    <row r="404">
      <c r="A404" s="25"/>
      <c r="B404" s="25"/>
      <c r="C404" s="25"/>
      <c r="D404" s="25"/>
      <c r="E404" s="24"/>
      <c r="F404" s="25"/>
      <c r="G404" s="25"/>
      <c r="H404" s="25"/>
      <c r="I404" s="25"/>
      <c r="J404" s="138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</row>
    <row r="405">
      <c r="A405" s="25"/>
      <c r="B405" s="25"/>
      <c r="C405" s="25"/>
      <c r="D405" s="25"/>
      <c r="E405" s="24"/>
      <c r="F405" s="25"/>
      <c r="G405" s="25"/>
      <c r="H405" s="25"/>
      <c r="I405" s="25"/>
      <c r="J405" s="138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</row>
    <row r="406">
      <c r="A406" s="25"/>
      <c r="B406" s="25"/>
      <c r="C406" s="25"/>
      <c r="D406" s="25"/>
      <c r="E406" s="24"/>
      <c r="F406" s="25"/>
      <c r="G406" s="25"/>
      <c r="H406" s="25"/>
      <c r="I406" s="25"/>
      <c r="J406" s="138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</row>
    <row r="407">
      <c r="A407" s="25"/>
      <c r="B407" s="25"/>
      <c r="C407" s="25"/>
      <c r="D407" s="25"/>
      <c r="E407" s="24"/>
      <c r="F407" s="25"/>
      <c r="G407" s="25"/>
      <c r="H407" s="25"/>
      <c r="I407" s="25"/>
      <c r="J407" s="138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</row>
    <row r="408">
      <c r="A408" s="25"/>
      <c r="B408" s="25"/>
      <c r="C408" s="25"/>
      <c r="D408" s="25"/>
      <c r="E408" s="24"/>
      <c r="F408" s="25"/>
      <c r="G408" s="25"/>
      <c r="H408" s="25"/>
      <c r="I408" s="25"/>
      <c r="J408" s="138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</row>
    <row r="409">
      <c r="A409" s="25"/>
      <c r="B409" s="25"/>
      <c r="C409" s="25"/>
      <c r="D409" s="25"/>
      <c r="E409" s="24"/>
      <c r="F409" s="25"/>
      <c r="G409" s="25"/>
      <c r="H409" s="25"/>
      <c r="I409" s="25"/>
      <c r="J409" s="138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</row>
    <row r="410">
      <c r="A410" s="25"/>
      <c r="B410" s="25"/>
      <c r="C410" s="25"/>
      <c r="D410" s="25"/>
      <c r="E410" s="24"/>
      <c r="F410" s="25"/>
      <c r="G410" s="25"/>
      <c r="H410" s="25"/>
      <c r="I410" s="25"/>
      <c r="J410" s="138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</row>
    <row r="411">
      <c r="A411" s="25"/>
      <c r="B411" s="25"/>
      <c r="C411" s="25"/>
      <c r="D411" s="25"/>
      <c r="E411" s="24"/>
      <c r="F411" s="25"/>
      <c r="G411" s="25"/>
      <c r="H411" s="25"/>
      <c r="I411" s="25"/>
      <c r="J411" s="138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</row>
    <row r="412">
      <c r="A412" s="25"/>
      <c r="B412" s="25"/>
      <c r="C412" s="25"/>
      <c r="D412" s="25"/>
      <c r="E412" s="24"/>
      <c r="F412" s="25"/>
      <c r="G412" s="25"/>
      <c r="H412" s="25"/>
      <c r="I412" s="25"/>
      <c r="J412" s="138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</row>
    <row r="413">
      <c r="A413" s="25"/>
      <c r="B413" s="25"/>
      <c r="C413" s="25"/>
      <c r="D413" s="25"/>
      <c r="E413" s="24"/>
      <c r="F413" s="25"/>
      <c r="G413" s="25"/>
      <c r="H413" s="25"/>
      <c r="I413" s="25"/>
      <c r="J413" s="138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</row>
    <row r="414">
      <c r="A414" s="25"/>
      <c r="B414" s="25"/>
      <c r="C414" s="25"/>
      <c r="D414" s="25"/>
      <c r="E414" s="24"/>
      <c r="F414" s="25"/>
      <c r="G414" s="25"/>
      <c r="H414" s="25"/>
      <c r="I414" s="25"/>
      <c r="J414" s="138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</row>
    <row r="415">
      <c r="A415" s="25"/>
      <c r="B415" s="25"/>
      <c r="C415" s="25"/>
      <c r="D415" s="25"/>
      <c r="E415" s="24"/>
      <c r="F415" s="25"/>
      <c r="G415" s="25"/>
      <c r="H415" s="25"/>
      <c r="I415" s="25"/>
      <c r="J415" s="138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</row>
    <row r="416">
      <c r="A416" s="25"/>
      <c r="B416" s="25"/>
      <c r="C416" s="25"/>
      <c r="D416" s="25"/>
      <c r="E416" s="24"/>
      <c r="F416" s="25"/>
      <c r="G416" s="25"/>
      <c r="H416" s="25"/>
      <c r="I416" s="25"/>
      <c r="J416" s="138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</row>
    <row r="417">
      <c r="A417" s="25"/>
      <c r="B417" s="25"/>
      <c r="C417" s="25"/>
      <c r="D417" s="25"/>
      <c r="E417" s="24"/>
      <c r="F417" s="25"/>
      <c r="G417" s="25"/>
      <c r="H417" s="25"/>
      <c r="I417" s="25"/>
      <c r="J417" s="138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</row>
    <row r="418">
      <c r="A418" s="25"/>
      <c r="B418" s="25"/>
      <c r="C418" s="25"/>
      <c r="D418" s="25"/>
      <c r="E418" s="24"/>
      <c r="F418" s="25"/>
      <c r="G418" s="25"/>
      <c r="H418" s="25"/>
      <c r="I418" s="25"/>
      <c r="J418" s="138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</row>
    <row r="419">
      <c r="A419" s="25"/>
      <c r="B419" s="25"/>
      <c r="C419" s="25"/>
      <c r="D419" s="25"/>
      <c r="E419" s="24"/>
      <c r="F419" s="25"/>
      <c r="G419" s="25"/>
      <c r="H419" s="25"/>
      <c r="I419" s="25"/>
      <c r="J419" s="138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</row>
    <row r="420">
      <c r="A420" s="25"/>
      <c r="B420" s="25"/>
      <c r="C420" s="25"/>
      <c r="D420" s="25"/>
      <c r="E420" s="24"/>
      <c r="F420" s="25"/>
      <c r="G420" s="25"/>
      <c r="H420" s="25"/>
      <c r="I420" s="25"/>
      <c r="J420" s="138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</row>
    <row r="421">
      <c r="A421" s="25"/>
      <c r="B421" s="25"/>
      <c r="C421" s="25"/>
      <c r="D421" s="25"/>
      <c r="E421" s="24"/>
      <c r="F421" s="25"/>
      <c r="G421" s="25"/>
      <c r="H421" s="25"/>
      <c r="I421" s="25"/>
      <c r="J421" s="138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</row>
    <row r="422">
      <c r="A422" s="25"/>
      <c r="B422" s="25"/>
      <c r="C422" s="25"/>
      <c r="D422" s="25"/>
      <c r="E422" s="24"/>
      <c r="F422" s="25"/>
      <c r="G422" s="25"/>
      <c r="H422" s="25"/>
      <c r="I422" s="25"/>
      <c r="J422" s="138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</row>
    <row r="423">
      <c r="A423" s="25"/>
      <c r="B423" s="25"/>
      <c r="C423" s="25"/>
      <c r="D423" s="25"/>
      <c r="E423" s="24"/>
      <c r="F423" s="25"/>
      <c r="G423" s="25"/>
      <c r="H423" s="25"/>
      <c r="I423" s="25"/>
      <c r="J423" s="138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</row>
    <row r="424">
      <c r="A424" s="25"/>
      <c r="B424" s="25"/>
      <c r="C424" s="25"/>
      <c r="D424" s="25"/>
      <c r="E424" s="24"/>
      <c r="F424" s="25"/>
      <c r="G424" s="25"/>
      <c r="H424" s="25"/>
      <c r="I424" s="25"/>
      <c r="J424" s="138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</row>
    <row r="425">
      <c r="A425" s="25"/>
      <c r="B425" s="25"/>
      <c r="C425" s="25"/>
      <c r="D425" s="25"/>
      <c r="E425" s="24"/>
      <c r="F425" s="25"/>
      <c r="G425" s="25"/>
      <c r="H425" s="25"/>
      <c r="I425" s="25"/>
      <c r="J425" s="138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</row>
    <row r="426">
      <c r="A426" s="25"/>
      <c r="B426" s="25"/>
      <c r="C426" s="25"/>
      <c r="D426" s="25"/>
      <c r="E426" s="24"/>
      <c r="F426" s="25"/>
      <c r="G426" s="25"/>
      <c r="H426" s="25"/>
      <c r="I426" s="25"/>
      <c r="J426" s="138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</row>
    <row r="427">
      <c r="A427" s="25"/>
      <c r="B427" s="25"/>
      <c r="C427" s="25"/>
      <c r="D427" s="25"/>
      <c r="E427" s="24"/>
      <c r="F427" s="25"/>
      <c r="G427" s="25"/>
      <c r="H427" s="25"/>
      <c r="I427" s="25"/>
      <c r="J427" s="138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</row>
    <row r="428">
      <c r="A428" s="25"/>
      <c r="B428" s="25"/>
      <c r="C428" s="25"/>
      <c r="D428" s="25"/>
      <c r="E428" s="24"/>
      <c r="F428" s="25"/>
      <c r="G428" s="25"/>
      <c r="H428" s="25"/>
      <c r="I428" s="25"/>
      <c r="J428" s="138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</row>
    <row r="429">
      <c r="A429" s="25"/>
      <c r="B429" s="25"/>
      <c r="C429" s="25"/>
      <c r="D429" s="25"/>
      <c r="E429" s="24"/>
      <c r="F429" s="25"/>
      <c r="G429" s="25"/>
      <c r="H429" s="25"/>
      <c r="I429" s="25"/>
      <c r="J429" s="138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</row>
    <row r="430">
      <c r="A430" s="25"/>
      <c r="B430" s="25"/>
      <c r="C430" s="25"/>
      <c r="D430" s="25"/>
      <c r="E430" s="24"/>
      <c r="F430" s="25"/>
      <c r="G430" s="25"/>
      <c r="H430" s="25"/>
      <c r="I430" s="25"/>
      <c r="J430" s="138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</row>
    <row r="431">
      <c r="A431" s="25"/>
      <c r="B431" s="25"/>
      <c r="C431" s="25"/>
      <c r="D431" s="25"/>
      <c r="E431" s="24"/>
      <c r="F431" s="25"/>
      <c r="G431" s="25"/>
      <c r="H431" s="25"/>
      <c r="I431" s="25"/>
      <c r="J431" s="138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</row>
    <row r="432">
      <c r="A432" s="25"/>
      <c r="B432" s="25"/>
      <c r="C432" s="25"/>
      <c r="D432" s="25"/>
      <c r="E432" s="24"/>
      <c r="F432" s="25"/>
      <c r="G432" s="25"/>
      <c r="H432" s="25"/>
      <c r="I432" s="25"/>
      <c r="J432" s="138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</row>
    <row r="433">
      <c r="A433" s="25"/>
      <c r="B433" s="25"/>
      <c r="C433" s="25"/>
      <c r="D433" s="25"/>
      <c r="E433" s="24"/>
      <c r="F433" s="25"/>
      <c r="G433" s="25"/>
      <c r="H433" s="25"/>
      <c r="I433" s="25"/>
      <c r="J433" s="138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</row>
    <row r="434">
      <c r="A434" s="25"/>
      <c r="B434" s="25"/>
      <c r="C434" s="25"/>
      <c r="D434" s="25"/>
      <c r="E434" s="24"/>
      <c r="F434" s="25"/>
      <c r="G434" s="25"/>
      <c r="H434" s="25"/>
      <c r="I434" s="25"/>
      <c r="J434" s="138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</row>
    <row r="435">
      <c r="A435" s="25"/>
      <c r="B435" s="25"/>
      <c r="C435" s="25"/>
      <c r="D435" s="25"/>
      <c r="E435" s="24"/>
      <c r="F435" s="25"/>
      <c r="G435" s="25"/>
      <c r="H435" s="25"/>
      <c r="I435" s="25"/>
      <c r="J435" s="138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</row>
    <row r="436">
      <c r="A436" s="25"/>
      <c r="B436" s="25"/>
      <c r="C436" s="25"/>
      <c r="D436" s="25"/>
      <c r="E436" s="24"/>
      <c r="F436" s="25"/>
      <c r="G436" s="25"/>
      <c r="H436" s="25"/>
      <c r="I436" s="25"/>
      <c r="J436" s="138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</row>
    <row r="437">
      <c r="A437" s="25"/>
      <c r="B437" s="25"/>
      <c r="C437" s="25"/>
      <c r="D437" s="25"/>
      <c r="E437" s="24"/>
      <c r="F437" s="25"/>
      <c r="G437" s="25"/>
      <c r="H437" s="25"/>
      <c r="I437" s="25"/>
      <c r="J437" s="138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</row>
    <row r="438">
      <c r="A438" s="25"/>
      <c r="B438" s="25"/>
      <c r="C438" s="25"/>
      <c r="D438" s="25"/>
      <c r="E438" s="24"/>
      <c r="F438" s="25"/>
      <c r="G438" s="25"/>
      <c r="H438" s="25"/>
      <c r="I438" s="25"/>
      <c r="J438" s="138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</row>
    <row r="439">
      <c r="A439" s="25"/>
      <c r="B439" s="25"/>
      <c r="C439" s="25"/>
      <c r="D439" s="25"/>
      <c r="E439" s="24"/>
      <c r="F439" s="25"/>
      <c r="G439" s="25"/>
      <c r="H439" s="25"/>
      <c r="I439" s="25"/>
      <c r="J439" s="138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</row>
    <row r="440">
      <c r="A440" s="25"/>
      <c r="B440" s="25"/>
      <c r="C440" s="25"/>
      <c r="D440" s="25"/>
      <c r="E440" s="24"/>
      <c r="F440" s="25"/>
      <c r="G440" s="25"/>
      <c r="H440" s="25"/>
      <c r="I440" s="25"/>
      <c r="J440" s="138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</row>
    <row r="441">
      <c r="A441" s="25"/>
      <c r="B441" s="25"/>
      <c r="C441" s="25"/>
      <c r="D441" s="25"/>
      <c r="E441" s="24"/>
      <c r="F441" s="25"/>
      <c r="G441" s="25"/>
      <c r="H441" s="25"/>
      <c r="I441" s="25"/>
      <c r="J441" s="138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</row>
    <row r="442">
      <c r="A442" s="25"/>
      <c r="B442" s="25"/>
      <c r="C442" s="25"/>
      <c r="D442" s="25"/>
      <c r="E442" s="24"/>
      <c r="F442" s="25"/>
      <c r="G442" s="25"/>
      <c r="H442" s="25"/>
      <c r="I442" s="25"/>
      <c r="J442" s="138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</row>
    <row r="443">
      <c r="A443" s="25"/>
      <c r="B443" s="25"/>
      <c r="C443" s="25"/>
      <c r="D443" s="25"/>
      <c r="E443" s="24"/>
      <c r="F443" s="25"/>
      <c r="G443" s="25"/>
      <c r="H443" s="25"/>
      <c r="I443" s="25"/>
      <c r="J443" s="138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</row>
    <row r="444">
      <c r="A444" s="25"/>
      <c r="B444" s="25"/>
      <c r="C444" s="25"/>
      <c r="D444" s="25"/>
      <c r="E444" s="24"/>
      <c r="F444" s="25"/>
      <c r="G444" s="25"/>
      <c r="H444" s="25"/>
      <c r="I444" s="25"/>
      <c r="J444" s="138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</row>
    <row r="445">
      <c r="A445" s="25"/>
      <c r="B445" s="25"/>
      <c r="C445" s="25"/>
      <c r="D445" s="25"/>
      <c r="E445" s="24"/>
      <c r="F445" s="25"/>
      <c r="G445" s="25"/>
      <c r="H445" s="25"/>
      <c r="I445" s="25"/>
      <c r="J445" s="138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</row>
    <row r="446">
      <c r="A446" s="25"/>
      <c r="B446" s="25"/>
      <c r="C446" s="25"/>
      <c r="D446" s="25"/>
      <c r="E446" s="24"/>
      <c r="F446" s="25"/>
      <c r="G446" s="25"/>
      <c r="H446" s="25"/>
      <c r="I446" s="25"/>
      <c r="J446" s="138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</row>
    <row r="447">
      <c r="A447" s="25"/>
      <c r="B447" s="25"/>
      <c r="C447" s="25"/>
      <c r="D447" s="25"/>
      <c r="E447" s="24"/>
      <c r="F447" s="25"/>
      <c r="G447" s="25"/>
      <c r="H447" s="25"/>
      <c r="I447" s="25"/>
      <c r="J447" s="138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</row>
    <row r="448">
      <c r="A448" s="25"/>
      <c r="B448" s="25"/>
      <c r="C448" s="25"/>
      <c r="D448" s="25"/>
      <c r="E448" s="24"/>
      <c r="F448" s="25"/>
      <c r="G448" s="25"/>
      <c r="H448" s="25"/>
      <c r="I448" s="25"/>
      <c r="J448" s="138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</row>
    <row r="449">
      <c r="A449" s="25"/>
      <c r="B449" s="25"/>
      <c r="C449" s="25"/>
      <c r="D449" s="25"/>
      <c r="E449" s="24"/>
      <c r="F449" s="25"/>
      <c r="G449" s="25"/>
      <c r="H449" s="25"/>
      <c r="I449" s="25"/>
      <c r="J449" s="138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</row>
    <row r="450">
      <c r="A450" s="25"/>
      <c r="B450" s="25"/>
      <c r="C450" s="25"/>
      <c r="D450" s="25"/>
      <c r="E450" s="24"/>
      <c r="F450" s="25"/>
      <c r="G450" s="25"/>
      <c r="H450" s="25"/>
      <c r="I450" s="25"/>
      <c r="J450" s="138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</row>
    <row r="451">
      <c r="A451" s="25"/>
      <c r="B451" s="25"/>
      <c r="C451" s="25"/>
      <c r="D451" s="25"/>
      <c r="E451" s="24"/>
      <c r="F451" s="25"/>
      <c r="G451" s="25"/>
      <c r="H451" s="25"/>
      <c r="I451" s="25"/>
      <c r="J451" s="138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</row>
    <row r="452">
      <c r="A452" s="25"/>
      <c r="B452" s="25"/>
      <c r="C452" s="25"/>
      <c r="D452" s="25"/>
      <c r="E452" s="24"/>
      <c r="F452" s="25"/>
      <c r="G452" s="25"/>
      <c r="H452" s="25"/>
      <c r="I452" s="25"/>
      <c r="J452" s="138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</row>
    <row r="453">
      <c r="A453" s="25"/>
      <c r="B453" s="25"/>
      <c r="C453" s="25"/>
      <c r="D453" s="25"/>
      <c r="E453" s="24"/>
      <c r="F453" s="25"/>
      <c r="G453" s="25"/>
      <c r="H453" s="25"/>
      <c r="I453" s="25"/>
      <c r="J453" s="138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</row>
    <row r="454">
      <c r="A454" s="25"/>
      <c r="B454" s="25"/>
      <c r="C454" s="25"/>
      <c r="D454" s="25"/>
      <c r="E454" s="24"/>
      <c r="F454" s="25"/>
      <c r="G454" s="25"/>
      <c r="H454" s="25"/>
      <c r="I454" s="25"/>
      <c r="J454" s="138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</row>
    <row r="455">
      <c r="A455" s="25"/>
      <c r="B455" s="25"/>
      <c r="C455" s="25"/>
      <c r="D455" s="25"/>
      <c r="E455" s="24"/>
      <c r="F455" s="25"/>
      <c r="G455" s="25"/>
      <c r="H455" s="25"/>
      <c r="I455" s="25"/>
      <c r="J455" s="138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</row>
    <row r="456">
      <c r="A456" s="25"/>
      <c r="B456" s="25"/>
      <c r="C456" s="25"/>
      <c r="D456" s="25"/>
      <c r="E456" s="24"/>
      <c r="F456" s="25"/>
      <c r="G456" s="25"/>
      <c r="H456" s="25"/>
      <c r="I456" s="25"/>
      <c r="J456" s="138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</row>
    <row r="457">
      <c r="A457" s="25"/>
      <c r="B457" s="25"/>
      <c r="C457" s="25"/>
      <c r="D457" s="25"/>
      <c r="E457" s="24"/>
      <c r="F457" s="25"/>
      <c r="G457" s="25"/>
      <c r="H457" s="25"/>
      <c r="I457" s="25"/>
      <c r="J457" s="138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</row>
    <row r="458">
      <c r="A458" s="25"/>
      <c r="B458" s="25"/>
      <c r="C458" s="25"/>
      <c r="D458" s="25"/>
      <c r="E458" s="24"/>
      <c r="F458" s="25"/>
      <c r="G458" s="25"/>
      <c r="H458" s="25"/>
      <c r="I458" s="25"/>
      <c r="J458" s="138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</row>
    <row r="459">
      <c r="A459" s="25"/>
      <c r="B459" s="25"/>
      <c r="C459" s="25"/>
      <c r="D459" s="25"/>
      <c r="E459" s="24"/>
      <c r="F459" s="25"/>
      <c r="G459" s="25"/>
      <c r="H459" s="25"/>
      <c r="I459" s="25"/>
      <c r="J459" s="138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</row>
    <row r="460">
      <c r="A460" s="25"/>
      <c r="B460" s="25"/>
      <c r="C460" s="25"/>
      <c r="D460" s="25"/>
      <c r="E460" s="24"/>
      <c r="F460" s="25"/>
      <c r="G460" s="25"/>
      <c r="H460" s="25"/>
      <c r="I460" s="25"/>
      <c r="J460" s="138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</row>
    <row r="461">
      <c r="A461" s="25"/>
      <c r="B461" s="25"/>
      <c r="C461" s="25"/>
      <c r="D461" s="25"/>
      <c r="E461" s="24"/>
      <c r="F461" s="25"/>
      <c r="G461" s="25"/>
      <c r="H461" s="25"/>
      <c r="I461" s="25"/>
      <c r="J461" s="138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</row>
    <row r="462">
      <c r="A462" s="25"/>
      <c r="B462" s="25"/>
      <c r="C462" s="25"/>
      <c r="D462" s="25"/>
      <c r="E462" s="24"/>
      <c r="F462" s="25"/>
      <c r="G462" s="25"/>
      <c r="H462" s="25"/>
      <c r="I462" s="25"/>
      <c r="J462" s="138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</row>
    <row r="463">
      <c r="A463" s="25"/>
      <c r="B463" s="25"/>
      <c r="C463" s="25"/>
      <c r="D463" s="25"/>
      <c r="E463" s="24"/>
      <c r="F463" s="25"/>
      <c r="G463" s="25"/>
      <c r="H463" s="25"/>
      <c r="I463" s="25"/>
      <c r="J463" s="138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</row>
    <row r="464">
      <c r="A464" s="25"/>
      <c r="B464" s="25"/>
      <c r="C464" s="25"/>
      <c r="D464" s="25"/>
      <c r="E464" s="24"/>
      <c r="F464" s="25"/>
      <c r="G464" s="25"/>
      <c r="H464" s="25"/>
      <c r="I464" s="25"/>
      <c r="J464" s="138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</row>
    <row r="465">
      <c r="A465" s="25"/>
      <c r="B465" s="25"/>
      <c r="C465" s="25"/>
      <c r="D465" s="25"/>
      <c r="E465" s="24"/>
      <c r="F465" s="25"/>
      <c r="G465" s="25"/>
      <c r="H465" s="25"/>
      <c r="I465" s="25"/>
      <c r="J465" s="138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</row>
    <row r="466">
      <c r="A466" s="25"/>
      <c r="B466" s="25"/>
      <c r="C466" s="25"/>
      <c r="D466" s="25"/>
      <c r="E466" s="24"/>
      <c r="F466" s="25"/>
      <c r="G466" s="25"/>
      <c r="H466" s="25"/>
      <c r="I466" s="25"/>
      <c r="J466" s="138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</row>
    <row r="467">
      <c r="A467" s="25"/>
      <c r="B467" s="25"/>
      <c r="C467" s="25"/>
      <c r="D467" s="25"/>
      <c r="E467" s="24"/>
      <c r="F467" s="25"/>
      <c r="G467" s="25"/>
      <c r="H467" s="25"/>
      <c r="I467" s="25"/>
      <c r="J467" s="138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</row>
    <row r="468">
      <c r="A468" s="25"/>
      <c r="B468" s="25"/>
      <c r="C468" s="25"/>
      <c r="D468" s="25"/>
      <c r="E468" s="24"/>
      <c r="F468" s="25"/>
      <c r="G468" s="25"/>
      <c r="H468" s="25"/>
      <c r="I468" s="25"/>
      <c r="J468" s="138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</row>
    <row r="469">
      <c r="A469" s="25"/>
      <c r="B469" s="25"/>
      <c r="C469" s="25"/>
      <c r="D469" s="25"/>
      <c r="E469" s="24"/>
      <c r="F469" s="25"/>
      <c r="G469" s="25"/>
      <c r="H469" s="25"/>
      <c r="I469" s="25"/>
      <c r="J469" s="138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</row>
    <row r="470">
      <c r="A470" s="25"/>
      <c r="B470" s="25"/>
      <c r="C470" s="25"/>
      <c r="D470" s="25"/>
      <c r="E470" s="24"/>
      <c r="F470" s="25"/>
      <c r="G470" s="25"/>
      <c r="H470" s="25"/>
      <c r="I470" s="25"/>
      <c r="J470" s="138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</row>
    <row r="471">
      <c r="A471" s="25"/>
      <c r="B471" s="25"/>
      <c r="C471" s="25"/>
      <c r="D471" s="25"/>
      <c r="E471" s="24"/>
      <c r="F471" s="25"/>
      <c r="G471" s="25"/>
      <c r="H471" s="25"/>
      <c r="I471" s="25"/>
      <c r="J471" s="138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</row>
    <row r="472">
      <c r="A472" s="25"/>
      <c r="B472" s="25"/>
      <c r="C472" s="25"/>
      <c r="D472" s="25"/>
      <c r="E472" s="24"/>
      <c r="F472" s="25"/>
      <c r="G472" s="25"/>
      <c r="H472" s="25"/>
      <c r="I472" s="25"/>
      <c r="J472" s="138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</row>
    <row r="473">
      <c r="A473" s="25"/>
      <c r="B473" s="25"/>
      <c r="C473" s="25"/>
      <c r="D473" s="25"/>
      <c r="E473" s="24"/>
      <c r="F473" s="25"/>
      <c r="G473" s="25"/>
      <c r="H473" s="25"/>
      <c r="I473" s="25"/>
      <c r="J473" s="138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</row>
    <row r="474">
      <c r="A474" s="25"/>
      <c r="B474" s="25"/>
      <c r="C474" s="25"/>
      <c r="D474" s="25"/>
      <c r="E474" s="24"/>
      <c r="F474" s="25"/>
      <c r="G474" s="25"/>
      <c r="H474" s="25"/>
      <c r="I474" s="25"/>
      <c r="J474" s="138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</row>
    <row r="475">
      <c r="A475" s="25"/>
      <c r="B475" s="25"/>
      <c r="C475" s="25"/>
      <c r="D475" s="25"/>
      <c r="E475" s="24"/>
      <c r="F475" s="25"/>
      <c r="G475" s="25"/>
      <c r="H475" s="25"/>
      <c r="I475" s="25"/>
      <c r="J475" s="138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</row>
    <row r="476">
      <c r="A476" s="25"/>
      <c r="B476" s="25"/>
      <c r="C476" s="25"/>
      <c r="D476" s="25"/>
      <c r="E476" s="24"/>
      <c r="F476" s="25"/>
      <c r="G476" s="25"/>
      <c r="H476" s="25"/>
      <c r="I476" s="25"/>
      <c r="J476" s="138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</row>
    <row r="477">
      <c r="A477" s="25"/>
      <c r="B477" s="25"/>
      <c r="C477" s="25"/>
      <c r="D477" s="25"/>
      <c r="E477" s="24"/>
      <c r="F477" s="25"/>
      <c r="G477" s="25"/>
      <c r="H477" s="25"/>
      <c r="I477" s="25"/>
      <c r="J477" s="138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</row>
    <row r="478">
      <c r="A478" s="25"/>
      <c r="B478" s="25"/>
      <c r="C478" s="25"/>
      <c r="D478" s="25"/>
      <c r="E478" s="24"/>
      <c r="F478" s="25"/>
      <c r="G478" s="25"/>
      <c r="H478" s="25"/>
      <c r="I478" s="25"/>
      <c r="J478" s="138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</row>
    <row r="479">
      <c r="A479" s="25"/>
      <c r="B479" s="25"/>
      <c r="C479" s="25"/>
      <c r="D479" s="25"/>
      <c r="E479" s="24"/>
      <c r="F479" s="25"/>
      <c r="G479" s="25"/>
      <c r="H479" s="25"/>
      <c r="I479" s="25"/>
      <c r="J479" s="138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</row>
    <row r="480">
      <c r="A480" s="25"/>
      <c r="B480" s="25"/>
      <c r="C480" s="25"/>
      <c r="D480" s="25"/>
      <c r="E480" s="24"/>
      <c r="F480" s="25"/>
      <c r="G480" s="25"/>
      <c r="H480" s="25"/>
      <c r="I480" s="25"/>
      <c r="J480" s="138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</row>
    <row r="481">
      <c r="A481" s="25"/>
      <c r="B481" s="25"/>
      <c r="C481" s="25"/>
      <c r="D481" s="25"/>
      <c r="E481" s="24"/>
      <c r="F481" s="25"/>
      <c r="G481" s="25"/>
      <c r="H481" s="25"/>
      <c r="I481" s="25"/>
      <c r="J481" s="138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</row>
    <row r="482">
      <c r="A482" s="25"/>
      <c r="B482" s="25"/>
      <c r="C482" s="25"/>
      <c r="D482" s="25"/>
      <c r="E482" s="24"/>
      <c r="F482" s="25"/>
      <c r="G482" s="25"/>
      <c r="H482" s="25"/>
      <c r="I482" s="25"/>
      <c r="J482" s="138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</row>
    <row r="483">
      <c r="A483" s="25"/>
      <c r="B483" s="25"/>
      <c r="C483" s="25"/>
      <c r="D483" s="25"/>
      <c r="E483" s="24"/>
      <c r="F483" s="25"/>
      <c r="G483" s="25"/>
      <c r="H483" s="25"/>
      <c r="I483" s="25"/>
      <c r="J483" s="138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</row>
    <row r="484">
      <c r="A484" s="25"/>
      <c r="B484" s="25"/>
      <c r="C484" s="25"/>
      <c r="D484" s="25"/>
      <c r="E484" s="24"/>
      <c r="F484" s="25"/>
      <c r="G484" s="25"/>
      <c r="H484" s="25"/>
      <c r="I484" s="25"/>
      <c r="J484" s="138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</row>
    <row r="485">
      <c r="A485" s="25"/>
      <c r="B485" s="25"/>
      <c r="C485" s="25"/>
      <c r="D485" s="25"/>
      <c r="E485" s="24"/>
      <c r="F485" s="25"/>
      <c r="G485" s="25"/>
      <c r="H485" s="25"/>
      <c r="I485" s="25"/>
      <c r="J485" s="138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</row>
    <row r="486">
      <c r="A486" s="25"/>
      <c r="B486" s="25"/>
      <c r="C486" s="25"/>
      <c r="D486" s="25"/>
      <c r="E486" s="24"/>
      <c r="F486" s="25"/>
      <c r="G486" s="25"/>
      <c r="H486" s="25"/>
      <c r="I486" s="25"/>
      <c r="J486" s="138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</row>
    <row r="487">
      <c r="A487" s="25"/>
      <c r="B487" s="25"/>
      <c r="C487" s="25"/>
      <c r="D487" s="25"/>
      <c r="E487" s="24"/>
      <c r="F487" s="25"/>
      <c r="G487" s="25"/>
      <c r="H487" s="25"/>
      <c r="I487" s="25"/>
      <c r="J487" s="138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</row>
    <row r="488">
      <c r="A488" s="25"/>
      <c r="B488" s="25"/>
      <c r="C488" s="25"/>
      <c r="D488" s="25"/>
      <c r="E488" s="24"/>
      <c r="F488" s="25"/>
      <c r="G488" s="25"/>
      <c r="H488" s="25"/>
      <c r="I488" s="25"/>
      <c r="J488" s="138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</row>
    <row r="489">
      <c r="A489" s="25"/>
      <c r="B489" s="25"/>
      <c r="C489" s="25"/>
      <c r="D489" s="25"/>
      <c r="E489" s="24"/>
      <c r="F489" s="25"/>
      <c r="G489" s="25"/>
      <c r="H489" s="25"/>
      <c r="I489" s="25"/>
      <c r="J489" s="138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</row>
    <row r="490">
      <c r="A490" s="25"/>
      <c r="B490" s="25"/>
      <c r="C490" s="25"/>
      <c r="D490" s="25"/>
      <c r="E490" s="24"/>
      <c r="F490" s="25"/>
      <c r="G490" s="25"/>
      <c r="H490" s="25"/>
      <c r="I490" s="25"/>
      <c r="J490" s="138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</row>
    <row r="491">
      <c r="A491" s="25"/>
      <c r="B491" s="25"/>
      <c r="C491" s="25"/>
      <c r="D491" s="25"/>
      <c r="E491" s="24"/>
      <c r="F491" s="25"/>
      <c r="G491" s="25"/>
      <c r="H491" s="25"/>
      <c r="I491" s="25"/>
      <c r="J491" s="138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</row>
    <row r="492">
      <c r="A492" s="25"/>
      <c r="B492" s="25"/>
      <c r="C492" s="25"/>
      <c r="D492" s="25"/>
      <c r="E492" s="24"/>
      <c r="F492" s="25"/>
      <c r="G492" s="25"/>
      <c r="H492" s="25"/>
      <c r="I492" s="25"/>
      <c r="J492" s="138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</row>
    <row r="493">
      <c r="A493" s="25"/>
      <c r="B493" s="25"/>
      <c r="C493" s="25"/>
      <c r="D493" s="25"/>
      <c r="E493" s="24"/>
      <c r="F493" s="25"/>
      <c r="G493" s="25"/>
      <c r="H493" s="25"/>
      <c r="I493" s="25"/>
      <c r="J493" s="138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</row>
    <row r="494">
      <c r="A494" s="25"/>
      <c r="B494" s="25"/>
      <c r="C494" s="25"/>
      <c r="D494" s="25"/>
      <c r="E494" s="24"/>
      <c r="F494" s="25"/>
      <c r="G494" s="25"/>
      <c r="H494" s="25"/>
      <c r="I494" s="25"/>
      <c r="J494" s="138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</row>
    <row r="495">
      <c r="A495" s="25"/>
      <c r="B495" s="25"/>
      <c r="C495" s="25"/>
      <c r="D495" s="25"/>
      <c r="E495" s="24"/>
      <c r="F495" s="25"/>
      <c r="G495" s="25"/>
      <c r="H495" s="25"/>
      <c r="I495" s="25"/>
      <c r="J495" s="138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</row>
    <row r="496">
      <c r="A496" s="25"/>
      <c r="B496" s="25"/>
      <c r="C496" s="25"/>
      <c r="D496" s="25"/>
      <c r="E496" s="24"/>
      <c r="F496" s="25"/>
      <c r="G496" s="25"/>
      <c r="H496" s="25"/>
      <c r="I496" s="25"/>
      <c r="J496" s="138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</row>
    <row r="497">
      <c r="A497" s="25"/>
      <c r="B497" s="25"/>
      <c r="C497" s="25"/>
      <c r="D497" s="25"/>
      <c r="E497" s="24"/>
      <c r="F497" s="25"/>
      <c r="G497" s="25"/>
      <c r="H497" s="25"/>
      <c r="I497" s="25"/>
      <c r="J497" s="138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</row>
    <row r="498">
      <c r="A498" s="25"/>
      <c r="B498" s="25"/>
      <c r="C498" s="25"/>
      <c r="D498" s="25"/>
      <c r="E498" s="24"/>
      <c r="F498" s="25"/>
      <c r="G498" s="25"/>
      <c r="H498" s="25"/>
      <c r="I498" s="25"/>
      <c r="J498" s="138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</row>
    <row r="499">
      <c r="A499" s="25"/>
      <c r="B499" s="25"/>
      <c r="C499" s="25"/>
      <c r="D499" s="25"/>
      <c r="E499" s="24"/>
      <c r="F499" s="25"/>
      <c r="G499" s="25"/>
      <c r="H499" s="25"/>
      <c r="I499" s="25"/>
      <c r="J499" s="138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</row>
    <row r="500">
      <c r="A500" s="25"/>
      <c r="B500" s="25"/>
      <c r="C500" s="25"/>
      <c r="D500" s="25"/>
      <c r="E500" s="24"/>
      <c r="F500" s="25"/>
      <c r="G500" s="25"/>
      <c r="H500" s="25"/>
      <c r="I500" s="25"/>
      <c r="J500" s="138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</row>
    <row r="501">
      <c r="A501" s="25"/>
      <c r="B501" s="25"/>
      <c r="C501" s="25"/>
      <c r="D501" s="25"/>
      <c r="E501" s="24"/>
      <c r="F501" s="25"/>
      <c r="G501" s="25"/>
      <c r="H501" s="25"/>
      <c r="I501" s="25"/>
      <c r="J501" s="138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</row>
    <row r="502">
      <c r="A502" s="25"/>
      <c r="B502" s="25"/>
      <c r="C502" s="25"/>
      <c r="D502" s="25"/>
      <c r="E502" s="24"/>
      <c r="F502" s="25"/>
      <c r="G502" s="25"/>
      <c r="H502" s="25"/>
      <c r="I502" s="25"/>
      <c r="J502" s="138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</row>
    <row r="503">
      <c r="A503" s="25"/>
      <c r="B503" s="25"/>
      <c r="C503" s="25"/>
      <c r="D503" s="25"/>
      <c r="E503" s="24"/>
      <c r="F503" s="25"/>
      <c r="G503" s="25"/>
      <c r="H503" s="25"/>
      <c r="I503" s="25"/>
      <c r="J503" s="138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</row>
    <row r="504">
      <c r="A504" s="25"/>
      <c r="B504" s="25"/>
      <c r="C504" s="25"/>
      <c r="D504" s="25"/>
      <c r="E504" s="24"/>
      <c r="F504" s="25"/>
      <c r="G504" s="25"/>
      <c r="H504" s="25"/>
      <c r="I504" s="25"/>
      <c r="J504" s="138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</row>
    <row r="505">
      <c r="A505" s="25"/>
      <c r="B505" s="25"/>
      <c r="C505" s="25"/>
      <c r="D505" s="25"/>
      <c r="E505" s="24"/>
      <c r="F505" s="25"/>
      <c r="G505" s="25"/>
      <c r="H505" s="25"/>
      <c r="I505" s="25"/>
      <c r="J505" s="138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</row>
    <row r="506">
      <c r="A506" s="25"/>
      <c r="B506" s="25"/>
      <c r="C506" s="25"/>
      <c r="D506" s="25"/>
      <c r="E506" s="24"/>
      <c r="F506" s="25"/>
      <c r="G506" s="25"/>
      <c r="H506" s="25"/>
      <c r="I506" s="25"/>
      <c r="J506" s="138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</row>
    <row r="507">
      <c r="A507" s="25"/>
      <c r="B507" s="25"/>
      <c r="C507" s="25"/>
      <c r="D507" s="25"/>
      <c r="E507" s="24"/>
      <c r="F507" s="25"/>
      <c r="G507" s="25"/>
      <c r="H507" s="25"/>
      <c r="I507" s="25"/>
      <c r="J507" s="138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</row>
    <row r="508">
      <c r="A508" s="25"/>
      <c r="B508" s="25"/>
      <c r="C508" s="25"/>
      <c r="D508" s="25"/>
      <c r="E508" s="24"/>
      <c r="F508" s="25"/>
      <c r="G508" s="25"/>
      <c r="H508" s="25"/>
      <c r="I508" s="25"/>
      <c r="J508" s="138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</row>
    <row r="509">
      <c r="A509" s="25"/>
      <c r="B509" s="25"/>
      <c r="C509" s="25"/>
      <c r="D509" s="25"/>
      <c r="E509" s="24"/>
      <c r="F509" s="25"/>
      <c r="G509" s="25"/>
      <c r="H509" s="25"/>
      <c r="I509" s="25"/>
      <c r="J509" s="138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</row>
    <row r="510">
      <c r="A510" s="25"/>
      <c r="B510" s="25"/>
      <c r="C510" s="25"/>
      <c r="D510" s="25"/>
      <c r="E510" s="24"/>
      <c r="F510" s="25"/>
      <c r="G510" s="25"/>
      <c r="H510" s="25"/>
      <c r="I510" s="25"/>
      <c r="J510" s="138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</row>
    <row r="511">
      <c r="A511" s="25"/>
      <c r="B511" s="25"/>
      <c r="C511" s="25"/>
      <c r="D511" s="25"/>
      <c r="E511" s="24"/>
      <c r="F511" s="25"/>
      <c r="G511" s="25"/>
      <c r="H511" s="25"/>
      <c r="I511" s="25"/>
      <c r="J511" s="138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</row>
    <row r="512">
      <c r="A512" s="25"/>
      <c r="B512" s="25"/>
      <c r="C512" s="25"/>
      <c r="D512" s="25"/>
      <c r="E512" s="24"/>
      <c r="F512" s="25"/>
      <c r="G512" s="25"/>
      <c r="H512" s="25"/>
      <c r="I512" s="25"/>
      <c r="J512" s="138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</row>
    <row r="513">
      <c r="A513" s="25"/>
      <c r="B513" s="25"/>
      <c r="C513" s="25"/>
      <c r="D513" s="25"/>
      <c r="E513" s="24"/>
      <c r="F513" s="25"/>
      <c r="G513" s="25"/>
      <c r="H513" s="25"/>
      <c r="I513" s="25"/>
      <c r="J513" s="138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</row>
    <row r="514">
      <c r="A514" s="25"/>
      <c r="B514" s="25"/>
      <c r="C514" s="25"/>
      <c r="D514" s="25"/>
      <c r="E514" s="24"/>
      <c r="F514" s="25"/>
      <c r="G514" s="25"/>
      <c r="H514" s="25"/>
      <c r="I514" s="25"/>
      <c r="J514" s="138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</row>
    <row r="515">
      <c r="A515" s="25"/>
      <c r="B515" s="25"/>
      <c r="C515" s="25"/>
      <c r="D515" s="25"/>
      <c r="E515" s="24"/>
      <c r="F515" s="25"/>
      <c r="G515" s="25"/>
      <c r="H515" s="25"/>
      <c r="I515" s="25"/>
      <c r="J515" s="138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</row>
    <row r="516">
      <c r="A516" s="25"/>
      <c r="B516" s="25"/>
      <c r="C516" s="25"/>
      <c r="D516" s="25"/>
      <c r="E516" s="24"/>
      <c r="F516" s="25"/>
      <c r="G516" s="25"/>
      <c r="H516" s="25"/>
      <c r="I516" s="25"/>
      <c r="J516" s="138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</row>
    <row r="517">
      <c r="A517" s="25"/>
      <c r="B517" s="25"/>
      <c r="C517" s="25"/>
      <c r="D517" s="25"/>
      <c r="E517" s="24"/>
      <c r="F517" s="25"/>
      <c r="G517" s="25"/>
      <c r="H517" s="25"/>
      <c r="I517" s="25"/>
      <c r="J517" s="138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</row>
    <row r="518">
      <c r="A518" s="25"/>
      <c r="B518" s="25"/>
      <c r="C518" s="25"/>
      <c r="D518" s="25"/>
      <c r="E518" s="24"/>
      <c r="F518" s="25"/>
      <c r="G518" s="25"/>
      <c r="H518" s="25"/>
      <c r="I518" s="25"/>
      <c r="J518" s="138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</row>
    <row r="519">
      <c r="A519" s="25"/>
      <c r="B519" s="25"/>
      <c r="C519" s="25"/>
      <c r="D519" s="25"/>
      <c r="E519" s="24"/>
      <c r="F519" s="25"/>
      <c r="G519" s="25"/>
      <c r="H519" s="25"/>
      <c r="I519" s="25"/>
      <c r="J519" s="138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</row>
    <row r="520">
      <c r="A520" s="25"/>
      <c r="B520" s="25"/>
      <c r="C520" s="25"/>
      <c r="D520" s="25"/>
      <c r="E520" s="24"/>
      <c r="F520" s="25"/>
      <c r="G520" s="25"/>
      <c r="H520" s="25"/>
      <c r="I520" s="25"/>
      <c r="J520" s="138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</row>
    <row r="521">
      <c r="A521" s="25"/>
      <c r="B521" s="25"/>
      <c r="C521" s="25"/>
      <c r="D521" s="25"/>
      <c r="E521" s="24"/>
      <c r="F521" s="25"/>
      <c r="G521" s="25"/>
      <c r="H521" s="25"/>
      <c r="I521" s="25"/>
      <c r="J521" s="138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</row>
    <row r="522">
      <c r="A522" s="25"/>
      <c r="B522" s="25"/>
      <c r="C522" s="25"/>
      <c r="D522" s="25"/>
      <c r="E522" s="24"/>
      <c r="F522" s="25"/>
      <c r="G522" s="25"/>
      <c r="H522" s="25"/>
      <c r="I522" s="25"/>
      <c r="J522" s="138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</row>
    <row r="523">
      <c r="A523" s="25"/>
      <c r="B523" s="25"/>
      <c r="C523" s="25"/>
      <c r="D523" s="25"/>
      <c r="E523" s="24"/>
      <c r="F523" s="25"/>
      <c r="G523" s="25"/>
      <c r="H523" s="25"/>
      <c r="I523" s="25"/>
      <c r="J523" s="138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</row>
    <row r="524">
      <c r="A524" s="25"/>
      <c r="B524" s="25"/>
      <c r="C524" s="25"/>
      <c r="D524" s="25"/>
      <c r="E524" s="24"/>
      <c r="F524" s="25"/>
      <c r="G524" s="25"/>
      <c r="H524" s="25"/>
      <c r="I524" s="25"/>
      <c r="J524" s="138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</row>
    <row r="525">
      <c r="A525" s="25"/>
      <c r="B525" s="25"/>
      <c r="C525" s="25"/>
      <c r="D525" s="25"/>
      <c r="E525" s="24"/>
      <c r="F525" s="25"/>
      <c r="G525" s="25"/>
      <c r="H525" s="25"/>
      <c r="I525" s="25"/>
      <c r="J525" s="138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</row>
    <row r="526">
      <c r="A526" s="25"/>
      <c r="B526" s="25"/>
      <c r="C526" s="25"/>
      <c r="D526" s="25"/>
      <c r="E526" s="24"/>
      <c r="F526" s="25"/>
      <c r="G526" s="25"/>
      <c r="H526" s="25"/>
      <c r="I526" s="25"/>
      <c r="J526" s="138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</row>
    <row r="527">
      <c r="A527" s="25"/>
      <c r="B527" s="25"/>
      <c r="C527" s="25"/>
      <c r="D527" s="25"/>
      <c r="E527" s="24"/>
      <c r="F527" s="25"/>
      <c r="G527" s="25"/>
      <c r="H527" s="25"/>
      <c r="I527" s="25"/>
      <c r="J527" s="138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</row>
    <row r="528">
      <c r="A528" s="25"/>
      <c r="B528" s="25"/>
      <c r="C528" s="25"/>
      <c r="D528" s="25"/>
      <c r="E528" s="24"/>
      <c r="F528" s="25"/>
      <c r="G528" s="25"/>
      <c r="H528" s="25"/>
      <c r="I528" s="25"/>
      <c r="J528" s="138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</row>
    <row r="529">
      <c r="A529" s="25"/>
      <c r="B529" s="25"/>
      <c r="C529" s="25"/>
      <c r="D529" s="25"/>
      <c r="E529" s="24"/>
      <c r="F529" s="25"/>
      <c r="G529" s="25"/>
      <c r="H529" s="25"/>
      <c r="I529" s="25"/>
      <c r="J529" s="138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</row>
    <row r="530">
      <c r="A530" s="25"/>
      <c r="B530" s="25"/>
      <c r="C530" s="25"/>
      <c r="D530" s="25"/>
      <c r="E530" s="24"/>
      <c r="F530" s="25"/>
      <c r="G530" s="25"/>
      <c r="H530" s="25"/>
      <c r="I530" s="25"/>
      <c r="J530" s="138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</row>
    <row r="531">
      <c r="A531" s="25"/>
      <c r="B531" s="25"/>
      <c r="C531" s="25"/>
      <c r="D531" s="25"/>
      <c r="E531" s="24"/>
      <c r="F531" s="25"/>
      <c r="G531" s="25"/>
      <c r="H531" s="25"/>
      <c r="I531" s="25"/>
      <c r="J531" s="138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</row>
    <row r="532">
      <c r="A532" s="25"/>
      <c r="B532" s="25"/>
      <c r="C532" s="25"/>
      <c r="D532" s="25"/>
      <c r="E532" s="24"/>
      <c r="F532" s="25"/>
      <c r="G532" s="25"/>
      <c r="H532" s="25"/>
      <c r="I532" s="25"/>
      <c r="J532" s="138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</row>
    <row r="533">
      <c r="A533" s="25"/>
      <c r="B533" s="25"/>
      <c r="C533" s="25"/>
      <c r="D533" s="25"/>
      <c r="E533" s="24"/>
      <c r="F533" s="25"/>
      <c r="G533" s="25"/>
      <c r="H533" s="25"/>
      <c r="I533" s="25"/>
      <c r="J533" s="138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</row>
    <row r="534">
      <c r="A534" s="25"/>
      <c r="B534" s="25"/>
      <c r="C534" s="25"/>
      <c r="D534" s="25"/>
      <c r="E534" s="24"/>
      <c r="F534" s="25"/>
      <c r="G534" s="25"/>
      <c r="H534" s="25"/>
      <c r="I534" s="25"/>
      <c r="J534" s="138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</row>
    <row r="535">
      <c r="A535" s="25"/>
      <c r="B535" s="25"/>
      <c r="C535" s="25"/>
      <c r="D535" s="25"/>
      <c r="E535" s="24"/>
      <c r="F535" s="25"/>
      <c r="G535" s="25"/>
      <c r="H535" s="25"/>
      <c r="I535" s="25"/>
      <c r="J535" s="138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</row>
    <row r="536">
      <c r="A536" s="25"/>
      <c r="B536" s="25"/>
      <c r="C536" s="25"/>
      <c r="D536" s="25"/>
      <c r="E536" s="24"/>
      <c r="F536" s="25"/>
      <c r="G536" s="25"/>
      <c r="H536" s="25"/>
      <c r="I536" s="25"/>
      <c r="J536" s="138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</row>
    <row r="537">
      <c r="A537" s="25"/>
      <c r="B537" s="25"/>
      <c r="C537" s="25"/>
      <c r="D537" s="25"/>
      <c r="E537" s="24"/>
      <c r="F537" s="25"/>
      <c r="G537" s="25"/>
      <c r="H537" s="25"/>
      <c r="I537" s="25"/>
      <c r="J537" s="138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</row>
    <row r="538">
      <c r="A538" s="25"/>
      <c r="B538" s="25"/>
      <c r="C538" s="25"/>
      <c r="D538" s="25"/>
      <c r="E538" s="24"/>
      <c r="F538" s="25"/>
      <c r="G538" s="25"/>
      <c r="H538" s="25"/>
      <c r="I538" s="25"/>
      <c r="J538" s="138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</row>
    <row r="539">
      <c r="A539" s="25"/>
      <c r="B539" s="25"/>
      <c r="C539" s="25"/>
      <c r="D539" s="25"/>
      <c r="E539" s="24"/>
      <c r="F539" s="25"/>
      <c r="G539" s="25"/>
      <c r="H539" s="25"/>
      <c r="I539" s="25"/>
      <c r="J539" s="138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</row>
    <row r="540">
      <c r="A540" s="25"/>
      <c r="B540" s="25"/>
      <c r="C540" s="25"/>
      <c r="D540" s="25"/>
      <c r="E540" s="24"/>
      <c r="F540" s="25"/>
      <c r="G540" s="25"/>
      <c r="H540" s="25"/>
      <c r="I540" s="25"/>
      <c r="J540" s="138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</row>
    <row r="541">
      <c r="A541" s="25"/>
      <c r="B541" s="25"/>
      <c r="C541" s="25"/>
      <c r="D541" s="25"/>
      <c r="E541" s="24"/>
      <c r="F541" s="25"/>
      <c r="G541" s="25"/>
      <c r="H541" s="25"/>
      <c r="I541" s="25"/>
      <c r="J541" s="138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</row>
    <row r="542">
      <c r="A542" s="25"/>
      <c r="B542" s="25"/>
      <c r="C542" s="25"/>
      <c r="D542" s="25"/>
      <c r="E542" s="24"/>
      <c r="F542" s="25"/>
      <c r="G542" s="25"/>
      <c r="H542" s="25"/>
      <c r="I542" s="25"/>
      <c r="J542" s="138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</row>
    <row r="543">
      <c r="A543" s="25"/>
      <c r="B543" s="25"/>
      <c r="C543" s="25"/>
      <c r="D543" s="25"/>
      <c r="E543" s="24"/>
      <c r="F543" s="25"/>
      <c r="G543" s="25"/>
      <c r="H543" s="25"/>
      <c r="I543" s="25"/>
      <c r="J543" s="138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</row>
    <row r="544">
      <c r="A544" s="25"/>
      <c r="B544" s="25"/>
      <c r="C544" s="25"/>
      <c r="D544" s="25"/>
      <c r="E544" s="24"/>
      <c r="F544" s="25"/>
      <c r="G544" s="25"/>
      <c r="H544" s="25"/>
      <c r="I544" s="25"/>
      <c r="J544" s="138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</row>
    <row r="545">
      <c r="A545" s="25"/>
      <c r="B545" s="25"/>
      <c r="C545" s="25"/>
      <c r="D545" s="25"/>
      <c r="E545" s="24"/>
      <c r="F545" s="25"/>
      <c r="G545" s="25"/>
      <c r="H545" s="25"/>
      <c r="I545" s="25"/>
      <c r="J545" s="138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</row>
    <row r="546">
      <c r="A546" s="25"/>
      <c r="B546" s="25"/>
      <c r="C546" s="25"/>
      <c r="D546" s="25"/>
      <c r="E546" s="24"/>
      <c r="F546" s="25"/>
      <c r="G546" s="25"/>
      <c r="H546" s="25"/>
      <c r="I546" s="25"/>
      <c r="J546" s="138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</row>
    <row r="547">
      <c r="A547" s="25"/>
      <c r="B547" s="25"/>
      <c r="C547" s="25"/>
      <c r="D547" s="25"/>
      <c r="E547" s="24"/>
      <c r="F547" s="25"/>
      <c r="G547" s="25"/>
      <c r="H547" s="25"/>
      <c r="I547" s="25"/>
      <c r="J547" s="138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</row>
    <row r="548">
      <c r="A548" s="25"/>
      <c r="B548" s="25"/>
      <c r="C548" s="25"/>
      <c r="D548" s="25"/>
      <c r="E548" s="24"/>
      <c r="F548" s="25"/>
      <c r="G548" s="25"/>
      <c r="H548" s="25"/>
      <c r="I548" s="25"/>
      <c r="J548" s="138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</row>
    <row r="549">
      <c r="A549" s="25"/>
      <c r="B549" s="25"/>
      <c r="C549" s="25"/>
      <c r="D549" s="25"/>
      <c r="E549" s="24"/>
      <c r="F549" s="25"/>
      <c r="G549" s="25"/>
      <c r="H549" s="25"/>
      <c r="I549" s="25"/>
      <c r="J549" s="138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</row>
    <row r="550">
      <c r="A550" s="25"/>
      <c r="B550" s="25"/>
      <c r="C550" s="25"/>
      <c r="D550" s="25"/>
      <c r="E550" s="24"/>
      <c r="F550" s="25"/>
      <c r="G550" s="25"/>
      <c r="H550" s="25"/>
      <c r="I550" s="25"/>
      <c r="J550" s="138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</row>
    <row r="551">
      <c r="A551" s="25"/>
      <c r="B551" s="25"/>
      <c r="C551" s="25"/>
      <c r="D551" s="25"/>
      <c r="E551" s="24"/>
      <c r="F551" s="25"/>
      <c r="G551" s="25"/>
      <c r="H551" s="25"/>
      <c r="I551" s="25"/>
      <c r="J551" s="138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</row>
    <row r="552">
      <c r="A552" s="25"/>
      <c r="B552" s="25"/>
      <c r="C552" s="25"/>
      <c r="D552" s="25"/>
      <c r="E552" s="24"/>
      <c r="F552" s="25"/>
      <c r="G552" s="25"/>
      <c r="H552" s="25"/>
      <c r="I552" s="25"/>
      <c r="J552" s="138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</row>
    <row r="553">
      <c r="A553" s="25"/>
      <c r="B553" s="25"/>
      <c r="C553" s="25"/>
      <c r="D553" s="25"/>
      <c r="E553" s="24"/>
      <c r="F553" s="25"/>
      <c r="G553" s="25"/>
      <c r="H553" s="25"/>
      <c r="I553" s="25"/>
      <c r="J553" s="138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</row>
    <row r="554">
      <c r="A554" s="25"/>
      <c r="B554" s="25"/>
      <c r="C554" s="25"/>
      <c r="D554" s="25"/>
      <c r="E554" s="24"/>
      <c r="F554" s="25"/>
      <c r="G554" s="25"/>
      <c r="H554" s="25"/>
      <c r="I554" s="25"/>
      <c r="J554" s="138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</row>
    <row r="555">
      <c r="A555" s="25"/>
      <c r="B555" s="25"/>
      <c r="C555" s="25"/>
      <c r="D555" s="25"/>
      <c r="E555" s="24"/>
      <c r="F555" s="25"/>
      <c r="G555" s="25"/>
      <c r="H555" s="25"/>
      <c r="I555" s="25"/>
      <c r="J555" s="138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</row>
    <row r="556">
      <c r="A556" s="25"/>
      <c r="B556" s="25"/>
      <c r="C556" s="25"/>
      <c r="D556" s="25"/>
      <c r="E556" s="24"/>
      <c r="F556" s="25"/>
      <c r="G556" s="25"/>
      <c r="H556" s="25"/>
      <c r="I556" s="25"/>
      <c r="J556" s="138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</row>
    <row r="557">
      <c r="A557" s="25"/>
      <c r="B557" s="25"/>
      <c r="C557" s="25"/>
      <c r="D557" s="25"/>
      <c r="E557" s="24"/>
      <c r="F557" s="25"/>
      <c r="G557" s="25"/>
      <c r="H557" s="25"/>
      <c r="I557" s="25"/>
      <c r="J557" s="138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</row>
    <row r="558">
      <c r="A558" s="25"/>
      <c r="B558" s="25"/>
      <c r="C558" s="25"/>
      <c r="D558" s="25"/>
      <c r="E558" s="24"/>
      <c r="F558" s="25"/>
      <c r="G558" s="25"/>
      <c r="H558" s="25"/>
      <c r="I558" s="25"/>
      <c r="J558" s="138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</row>
    <row r="559">
      <c r="A559" s="25"/>
      <c r="B559" s="25"/>
      <c r="C559" s="25"/>
      <c r="D559" s="25"/>
      <c r="E559" s="24"/>
      <c r="F559" s="25"/>
      <c r="G559" s="25"/>
      <c r="H559" s="25"/>
      <c r="I559" s="25"/>
      <c r="J559" s="138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</row>
    <row r="560">
      <c r="A560" s="25"/>
      <c r="B560" s="25"/>
      <c r="C560" s="25"/>
      <c r="D560" s="25"/>
      <c r="E560" s="24"/>
      <c r="F560" s="25"/>
      <c r="G560" s="25"/>
      <c r="H560" s="25"/>
      <c r="I560" s="25"/>
      <c r="J560" s="138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</row>
    <row r="561">
      <c r="A561" s="25"/>
      <c r="B561" s="25"/>
      <c r="C561" s="25"/>
      <c r="D561" s="25"/>
      <c r="E561" s="24"/>
      <c r="F561" s="25"/>
      <c r="G561" s="25"/>
      <c r="H561" s="25"/>
      <c r="I561" s="25"/>
      <c r="J561" s="138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</row>
    <row r="562">
      <c r="A562" s="25"/>
      <c r="B562" s="25"/>
      <c r="C562" s="25"/>
      <c r="D562" s="25"/>
      <c r="E562" s="24"/>
      <c r="F562" s="25"/>
      <c r="G562" s="25"/>
      <c r="H562" s="25"/>
      <c r="I562" s="25"/>
      <c r="J562" s="138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</row>
    <row r="563">
      <c r="A563" s="25"/>
      <c r="B563" s="25"/>
      <c r="C563" s="25"/>
      <c r="D563" s="25"/>
      <c r="E563" s="24"/>
      <c r="F563" s="25"/>
      <c r="G563" s="25"/>
      <c r="H563" s="25"/>
      <c r="I563" s="25"/>
      <c r="J563" s="138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</row>
    <row r="564">
      <c r="A564" s="25"/>
      <c r="B564" s="25"/>
      <c r="C564" s="25"/>
      <c r="D564" s="25"/>
      <c r="E564" s="24"/>
      <c r="F564" s="25"/>
      <c r="G564" s="25"/>
      <c r="H564" s="25"/>
      <c r="I564" s="25"/>
      <c r="J564" s="138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</row>
    <row r="565">
      <c r="A565" s="25"/>
      <c r="B565" s="25"/>
      <c r="C565" s="25"/>
      <c r="D565" s="25"/>
      <c r="E565" s="24"/>
      <c r="F565" s="25"/>
      <c r="G565" s="25"/>
      <c r="H565" s="25"/>
      <c r="I565" s="25"/>
      <c r="J565" s="138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</row>
    <row r="566">
      <c r="A566" s="25"/>
      <c r="B566" s="25"/>
      <c r="C566" s="25"/>
      <c r="D566" s="25"/>
      <c r="E566" s="24"/>
      <c r="F566" s="25"/>
      <c r="G566" s="25"/>
      <c r="H566" s="25"/>
      <c r="I566" s="25"/>
      <c r="J566" s="138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</row>
    <row r="567">
      <c r="A567" s="25"/>
      <c r="B567" s="25"/>
      <c r="C567" s="25"/>
      <c r="D567" s="25"/>
      <c r="E567" s="24"/>
      <c r="F567" s="25"/>
      <c r="G567" s="25"/>
      <c r="H567" s="25"/>
      <c r="I567" s="25"/>
      <c r="J567" s="138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</row>
    <row r="568">
      <c r="A568" s="25"/>
      <c r="B568" s="25"/>
      <c r="C568" s="25"/>
      <c r="D568" s="25"/>
      <c r="E568" s="24"/>
      <c r="F568" s="25"/>
      <c r="G568" s="25"/>
      <c r="H568" s="25"/>
      <c r="I568" s="25"/>
      <c r="J568" s="138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</row>
    <row r="569">
      <c r="A569" s="25"/>
      <c r="B569" s="25"/>
      <c r="C569" s="25"/>
      <c r="D569" s="25"/>
      <c r="E569" s="24"/>
      <c r="F569" s="25"/>
      <c r="G569" s="25"/>
      <c r="H569" s="25"/>
      <c r="I569" s="25"/>
      <c r="J569" s="138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</row>
    <row r="570">
      <c r="A570" s="25"/>
      <c r="B570" s="25"/>
      <c r="C570" s="25"/>
      <c r="D570" s="25"/>
      <c r="E570" s="24"/>
      <c r="F570" s="25"/>
      <c r="G570" s="25"/>
      <c r="H570" s="25"/>
      <c r="I570" s="25"/>
      <c r="J570" s="138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</row>
    <row r="571">
      <c r="A571" s="25"/>
      <c r="B571" s="25"/>
      <c r="C571" s="25"/>
      <c r="D571" s="25"/>
      <c r="E571" s="24"/>
      <c r="F571" s="25"/>
      <c r="G571" s="25"/>
      <c r="H571" s="25"/>
      <c r="I571" s="25"/>
      <c r="J571" s="138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</row>
    <row r="572">
      <c r="A572" s="25"/>
      <c r="B572" s="25"/>
      <c r="C572" s="25"/>
      <c r="D572" s="25"/>
      <c r="E572" s="24"/>
      <c r="F572" s="25"/>
      <c r="G572" s="25"/>
      <c r="H572" s="25"/>
      <c r="I572" s="25"/>
      <c r="J572" s="138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</row>
    <row r="573">
      <c r="A573" s="25"/>
      <c r="B573" s="25"/>
      <c r="C573" s="25"/>
      <c r="D573" s="25"/>
      <c r="E573" s="24"/>
      <c r="F573" s="25"/>
      <c r="G573" s="25"/>
      <c r="H573" s="25"/>
      <c r="I573" s="25"/>
      <c r="J573" s="138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</row>
    <row r="574">
      <c r="A574" s="25"/>
      <c r="B574" s="25"/>
      <c r="C574" s="25"/>
      <c r="D574" s="25"/>
      <c r="E574" s="24"/>
      <c r="F574" s="25"/>
      <c r="G574" s="25"/>
      <c r="H574" s="25"/>
      <c r="I574" s="25"/>
      <c r="J574" s="138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</row>
    <row r="575">
      <c r="A575" s="25"/>
      <c r="B575" s="25"/>
      <c r="C575" s="25"/>
      <c r="D575" s="25"/>
      <c r="E575" s="24"/>
      <c r="F575" s="25"/>
      <c r="G575" s="25"/>
      <c r="H575" s="25"/>
      <c r="I575" s="25"/>
      <c r="J575" s="138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</row>
    <row r="576">
      <c r="A576" s="25"/>
      <c r="B576" s="25"/>
      <c r="C576" s="25"/>
      <c r="D576" s="25"/>
      <c r="E576" s="24"/>
      <c r="F576" s="25"/>
      <c r="G576" s="25"/>
      <c r="H576" s="25"/>
      <c r="I576" s="25"/>
      <c r="J576" s="138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</row>
    <row r="577">
      <c r="A577" s="25"/>
      <c r="B577" s="25"/>
      <c r="C577" s="25"/>
      <c r="D577" s="25"/>
      <c r="E577" s="24"/>
      <c r="F577" s="25"/>
      <c r="G577" s="25"/>
      <c r="H577" s="25"/>
      <c r="I577" s="25"/>
      <c r="J577" s="138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</row>
    <row r="578">
      <c r="A578" s="25"/>
      <c r="B578" s="25"/>
      <c r="C578" s="25"/>
      <c r="D578" s="25"/>
      <c r="E578" s="24"/>
      <c r="F578" s="25"/>
      <c r="G578" s="25"/>
      <c r="H578" s="25"/>
      <c r="I578" s="25"/>
      <c r="J578" s="138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</row>
    <row r="579">
      <c r="A579" s="25"/>
      <c r="B579" s="25"/>
      <c r="C579" s="25"/>
      <c r="D579" s="25"/>
      <c r="E579" s="24"/>
      <c r="F579" s="25"/>
      <c r="G579" s="25"/>
      <c r="H579" s="25"/>
      <c r="I579" s="25"/>
      <c r="J579" s="138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</row>
    <row r="580">
      <c r="A580" s="25"/>
      <c r="B580" s="25"/>
      <c r="C580" s="25"/>
      <c r="D580" s="25"/>
      <c r="E580" s="24"/>
      <c r="F580" s="25"/>
      <c r="G580" s="25"/>
      <c r="H580" s="25"/>
      <c r="I580" s="25"/>
      <c r="J580" s="138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</row>
    <row r="581">
      <c r="A581" s="25"/>
      <c r="B581" s="25"/>
      <c r="C581" s="25"/>
      <c r="D581" s="25"/>
      <c r="E581" s="24"/>
      <c r="F581" s="25"/>
      <c r="G581" s="25"/>
      <c r="H581" s="25"/>
      <c r="I581" s="25"/>
      <c r="J581" s="138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</row>
    <row r="582">
      <c r="A582" s="25"/>
      <c r="B582" s="25"/>
      <c r="C582" s="25"/>
      <c r="D582" s="25"/>
      <c r="E582" s="24"/>
      <c r="F582" s="25"/>
      <c r="G582" s="25"/>
      <c r="H582" s="25"/>
      <c r="I582" s="25"/>
      <c r="J582" s="138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</row>
    <row r="583">
      <c r="A583" s="25"/>
      <c r="B583" s="25"/>
      <c r="C583" s="25"/>
      <c r="D583" s="25"/>
      <c r="E583" s="24"/>
      <c r="F583" s="25"/>
      <c r="G583" s="25"/>
      <c r="H583" s="25"/>
      <c r="I583" s="25"/>
      <c r="J583" s="138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</row>
    <row r="584">
      <c r="A584" s="25"/>
      <c r="B584" s="25"/>
      <c r="C584" s="25"/>
      <c r="D584" s="25"/>
      <c r="E584" s="24"/>
      <c r="F584" s="25"/>
      <c r="G584" s="25"/>
      <c r="H584" s="25"/>
      <c r="I584" s="25"/>
      <c r="J584" s="138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</row>
    <row r="585">
      <c r="A585" s="25"/>
      <c r="B585" s="25"/>
      <c r="C585" s="25"/>
      <c r="D585" s="25"/>
      <c r="E585" s="24"/>
      <c r="F585" s="25"/>
      <c r="G585" s="25"/>
      <c r="H585" s="25"/>
      <c r="I585" s="25"/>
      <c r="J585" s="138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</row>
    <row r="586">
      <c r="A586" s="25"/>
      <c r="B586" s="25"/>
      <c r="C586" s="25"/>
      <c r="D586" s="25"/>
      <c r="E586" s="24"/>
      <c r="F586" s="25"/>
      <c r="G586" s="25"/>
      <c r="H586" s="25"/>
      <c r="I586" s="25"/>
      <c r="J586" s="138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</row>
    <row r="587">
      <c r="A587" s="25"/>
      <c r="B587" s="25"/>
      <c r="C587" s="25"/>
      <c r="D587" s="25"/>
      <c r="E587" s="24"/>
      <c r="F587" s="25"/>
      <c r="G587" s="25"/>
      <c r="H587" s="25"/>
      <c r="I587" s="25"/>
      <c r="J587" s="138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</row>
    <row r="588">
      <c r="A588" s="25"/>
      <c r="B588" s="25"/>
      <c r="C588" s="25"/>
      <c r="D588" s="25"/>
      <c r="E588" s="24"/>
      <c r="F588" s="25"/>
      <c r="G588" s="25"/>
      <c r="H588" s="25"/>
      <c r="I588" s="25"/>
      <c r="J588" s="138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</row>
    <row r="589">
      <c r="A589" s="25"/>
      <c r="B589" s="25"/>
      <c r="C589" s="25"/>
      <c r="D589" s="25"/>
      <c r="E589" s="24"/>
      <c r="F589" s="25"/>
      <c r="G589" s="25"/>
      <c r="H589" s="25"/>
      <c r="I589" s="25"/>
      <c r="J589" s="138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</row>
    <row r="590">
      <c r="A590" s="25"/>
      <c r="B590" s="25"/>
      <c r="C590" s="25"/>
      <c r="D590" s="25"/>
      <c r="E590" s="24"/>
      <c r="F590" s="25"/>
      <c r="G590" s="25"/>
      <c r="H590" s="25"/>
      <c r="I590" s="25"/>
      <c r="J590" s="138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</row>
    <row r="591">
      <c r="A591" s="25"/>
      <c r="B591" s="25"/>
      <c r="C591" s="25"/>
      <c r="D591" s="25"/>
      <c r="E591" s="24"/>
      <c r="F591" s="25"/>
      <c r="G591" s="25"/>
      <c r="H591" s="25"/>
      <c r="I591" s="25"/>
      <c r="J591" s="138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</row>
    <row r="592">
      <c r="A592" s="25"/>
      <c r="B592" s="25"/>
      <c r="C592" s="25"/>
      <c r="D592" s="25"/>
      <c r="E592" s="24"/>
      <c r="F592" s="25"/>
      <c r="G592" s="25"/>
      <c r="H592" s="25"/>
      <c r="I592" s="25"/>
      <c r="J592" s="138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</row>
    <row r="593">
      <c r="A593" s="25"/>
      <c r="B593" s="25"/>
      <c r="C593" s="25"/>
      <c r="D593" s="25"/>
      <c r="E593" s="24"/>
      <c r="F593" s="25"/>
      <c r="G593" s="25"/>
      <c r="H593" s="25"/>
      <c r="I593" s="25"/>
      <c r="J593" s="138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</row>
    <row r="594">
      <c r="A594" s="25"/>
      <c r="B594" s="25"/>
      <c r="C594" s="25"/>
      <c r="D594" s="25"/>
      <c r="E594" s="24"/>
      <c r="F594" s="25"/>
      <c r="G594" s="25"/>
      <c r="H594" s="25"/>
      <c r="I594" s="25"/>
      <c r="J594" s="138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</row>
    <row r="595">
      <c r="A595" s="25"/>
      <c r="B595" s="25"/>
      <c r="C595" s="25"/>
      <c r="D595" s="25"/>
      <c r="E595" s="24"/>
      <c r="F595" s="25"/>
      <c r="G595" s="25"/>
      <c r="H595" s="25"/>
      <c r="I595" s="25"/>
      <c r="J595" s="138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</row>
    <row r="596">
      <c r="A596" s="25"/>
      <c r="B596" s="25"/>
      <c r="C596" s="25"/>
      <c r="D596" s="25"/>
      <c r="E596" s="24"/>
      <c r="F596" s="25"/>
      <c r="G596" s="25"/>
      <c r="H596" s="25"/>
      <c r="I596" s="25"/>
      <c r="J596" s="138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</row>
    <row r="597">
      <c r="A597" s="25"/>
      <c r="B597" s="25"/>
      <c r="C597" s="25"/>
      <c r="D597" s="25"/>
      <c r="E597" s="24"/>
      <c r="F597" s="25"/>
      <c r="G597" s="25"/>
      <c r="H597" s="25"/>
      <c r="I597" s="25"/>
      <c r="J597" s="138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</row>
    <row r="598">
      <c r="A598" s="25"/>
      <c r="B598" s="25"/>
      <c r="C598" s="25"/>
      <c r="D598" s="25"/>
      <c r="E598" s="24"/>
      <c r="F598" s="25"/>
      <c r="G598" s="25"/>
      <c r="H598" s="25"/>
      <c r="I598" s="25"/>
      <c r="J598" s="138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</row>
    <row r="599">
      <c r="A599" s="25"/>
      <c r="B599" s="25"/>
      <c r="C599" s="25"/>
      <c r="D599" s="25"/>
      <c r="E599" s="24"/>
      <c r="F599" s="25"/>
      <c r="G599" s="25"/>
      <c r="H599" s="25"/>
      <c r="I599" s="25"/>
      <c r="J599" s="138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</row>
    <row r="600">
      <c r="A600" s="25"/>
      <c r="B600" s="25"/>
      <c r="C600" s="25"/>
      <c r="D600" s="25"/>
      <c r="E600" s="24"/>
      <c r="F600" s="25"/>
      <c r="G600" s="25"/>
      <c r="H600" s="25"/>
      <c r="I600" s="25"/>
      <c r="J600" s="138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</row>
    <row r="601">
      <c r="A601" s="25"/>
      <c r="B601" s="25"/>
      <c r="C601" s="25"/>
      <c r="D601" s="25"/>
      <c r="E601" s="24"/>
      <c r="F601" s="25"/>
      <c r="G601" s="25"/>
      <c r="H601" s="25"/>
      <c r="I601" s="25"/>
      <c r="J601" s="138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</row>
    <row r="602">
      <c r="A602" s="25"/>
      <c r="B602" s="25"/>
      <c r="C602" s="25"/>
      <c r="D602" s="25"/>
      <c r="E602" s="24"/>
      <c r="F602" s="25"/>
      <c r="G602" s="25"/>
      <c r="H602" s="25"/>
      <c r="I602" s="25"/>
      <c r="J602" s="138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</row>
    <row r="603">
      <c r="A603" s="25"/>
      <c r="B603" s="25"/>
      <c r="C603" s="25"/>
      <c r="D603" s="25"/>
      <c r="E603" s="24"/>
      <c r="F603" s="25"/>
      <c r="G603" s="25"/>
      <c r="H603" s="25"/>
      <c r="I603" s="25"/>
      <c r="J603" s="138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</row>
    <row r="604">
      <c r="A604" s="25"/>
      <c r="B604" s="25"/>
      <c r="C604" s="25"/>
      <c r="D604" s="25"/>
      <c r="E604" s="24"/>
      <c r="F604" s="25"/>
      <c r="G604" s="25"/>
      <c r="H604" s="25"/>
      <c r="I604" s="25"/>
      <c r="J604" s="138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</row>
    <row r="605">
      <c r="A605" s="25"/>
      <c r="B605" s="25"/>
      <c r="C605" s="25"/>
      <c r="D605" s="25"/>
      <c r="E605" s="24"/>
      <c r="F605" s="25"/>
      <c r="G605" s="25"/>
      <c r="H605" s="25"/>
      <c r="I605" s="25"/>
      <c r="J605" s="138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</row>
    <row r="606">
      <c r="A606" s="25"/>
      <c r="B606" s="25"/>
      <c r="C606" s="25"/>
      <c r="D606" s="25"/>
      <c r="E606" s="24"/>
      <c r="F606" s="25"/>
      <c r="G606" s="25"/>
      <c r="H606" s="25"/>
      <c r="I606" s="25"/>
      <c r="J606" s="138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</row>
    <row r="607">
      <c r="A607" s="25"/>
      <c r="B607" s="25"/>
      <c r="C607" s="25"/>
      <c r="D607" s="25"/>
      <c r="E607" s="24"/>
      <c r="F607" s="25"/>
      <c r="G607" s="25"/>
      <c r="H607" s="25"/>
      <c r="I607" s="25"/>
      <c r="J607" s="138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</row>
    <row r="608">
      <c r="A608" s="25"/>
      <c r="B608" s="25"/>
      <c r="C608" s="25"/>
      <c r="D608" s="25"/>
      <c r="E608" s="24"/>
      <c r="F608" s="25"/>
      <c r="G608" s="25"/>
      <c r="H608" s="25"/>
      <c r="I608" s="25"/>
      <c r="J608" s="138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</row>
    <row r="609">
      <c r="A609" s="25"/>
      <c r="B609" s="25"/>
      <c r="C609" s="25"/>
      <c r="D609" s="25"/>
      <c r="E609" s="24"/>
      <c r="F609" s="25"/>
      <c r="G609" s="25"/>
      <c r="H609" s="25"/>
      <c r="I609" s="25"/>
      <c r="J609" s="138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</row>
    <row r="610">
      <c r="A610" s="25"/>
      <c r="B610" s="25"/>
      <c r="C610" s="25"/>
      <c r="D610" s="25"/>
      <c r="E610" s="24"/>
      <c r="F610" s="25"/>
      <c r="G610" s="25"/>
      <c r="H610" s="25"/>
      <c r="I610" s="25"/>
      <c r="J610" s="138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</row>
    <row r="611">
      <c r="A611" s="25"/>
      <c r="B611" s="25"/>
      <c r="C611" s="25"/>
      <c r="D611" s="25"/>
      <c r="E611" s="24"/>
      <c r="F611" s="25"/>
      <c r="G611" s="25"/>
      <c r="H611" s="25"/>
      <c r="I611" s="25"/>
      <c r="J611" s="138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</row>
    <row r="612">
      <c r="A612" s="25"/>
      <c r="B612" s="25"/>
      <c r="C612" s="25"/>
      <c r="D612" s="25"/>
      <c r="E612" s="24"/>
      <c r="F612" s="25"/>
      <c r="G612" s="25"/>
      <c r="H612" s="25"/>
      <c r="I612" s="25"/>
      <c r="J612" s="138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</row>
    <row r="613">
      <c r="A613" s="25"/>
      <c r="B613" s="25"/>
      <c r="C613" s="25"/>
      <c r="D613" s="25"/>
      <c r="E613" s="24"/>
      <c r="F613" s="25"/>
      <c r="G613" s="25"/>
      <c r="H613" s="25"/>
      <c r="I613" s="25"/>
      <c r="J613" s="138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</row>
    <row r="614">
      <c r="A614" s="25"/>
      <c r="B614" s="25"/>
      <c r="C614" s="25"/>
      <c r="D614" s="25"/>
      <c r="E614" s="24"/>
      <c r="F614" s="25"/>
      <c r="G614" s="25"/>
      <c r="H614" s="25"/>
      <c r="I614" s="25"/>
      <c r="J614" s="138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</row>
    <row r="615">
      <c r="A615" s="25"/>
      <c r="B615" s="25"/>
      <c r="C615" s="25"/>
      <c r="D615" s="25"/>
      <c r="E615" s="24"/>
      <c r="F615" s="25"/>
      <c r="G615" s="25"/>
      <c r="H615" s="25"/>
      <c r="I615" s="25"/>
      <c r="J615" s="138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</row>
    <row r="616">
      <c r="A616" s="25"/>
      <c r="B616" s="25"/>
      <c r="C616" s="25"/>
      <c r="D616" s="25"/>
      <c r="E616" s="24"/>
      <c r="F616" s="25"/>
      <c r="G616" s="25"/>
      <c r="H616" s="25"/>
      <c r="I616" s="25"/>
      <c r="J616" s="138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</row>
    <row r="617">
      <c r="A617" s="25"/>
      <c r="B617" s="25"/>
      <c r="C617" s="25"/>
      <c r="D617" s="25"/>
      <c r="E617" s="24"/>
      <c r="F617" s="25"/>
      <c r="G617" s="25"/>
      <c r="H617" s="25"/>
      <c r="I617" s="25"/>
      <c r="J617" s="138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</row>
    <row r="618">
      <c r="A618" s="25"/>
      <c r="B618" s="25"/>
      <c r="C618" s="25"/>
      <c r="D618" s="25"/>
      <c r="E618" s="24"/>
      <c r="F618" s="25"/>
      <c r="G618" s="25"/>
      <c r="H618" s="25"/>
      <c r="I618" s="25"/>
      <c r="J618" s="138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</row>
    <row r="619">
      <c r="A619" s="25"/>
      <c r="B619" s="25"/>
      <c r="C619" s="25"/>
      <c r="D619" s="25"/>
      <c r="E619" s="24"/>
      <c r="F619" s="25"/>
      <c r="G619" s="25"/>
      <c r="H619" s="25"/>
      <c r="I619" s="25"/>
      <c r="J619" s="138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</row>
    <row r="620">
      <c r="A620" s="25"/>
      <c r="B620" s="25"/>
      <c r="C620" s="25"/>
      <c r="D620" s="25"/>
      <c r="E620" s="24"/>
      <c r="F620" s="25"/>
      <c r="G620" s="25"/>
      <c r="H620" s="25"/>
      <c r="I620" s="25"/>
      <c r="J620" s="138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</row>
    <row r="621">
      <c r="A621" s="25"/>
      <c r="B621" s="25"/>
      <c r="C621" s="25"/>
      <c r="D621" s="25"/>
      <c r="E621" s="24"/>
      <c r="F621" s="25"/>
      <c r="G621" s="25"/>
      <c r="H621" s="25"/>
      <c r="I621" s="25"/>
      <c r="J621" s="138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</row>
    <row r="622">
      <c r="A622" s="25"/>
      <c r="B622" s="25"/>
      <c r="C622" s="25"/>
      <c r="D622" s="25"/>
      <c r="E622" s="24"/>
      <c r="F622" s="25"/>
      <c r="G622" s="25"/>
      <c r="H622" s="25"/>
      <c r="I622" s="25"/>
      <c r="J622" s="138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</row>
    <row r="623">
      <c r="A623" s="25"/>
      <c r="B623" s="25"/>
      <c r="C623" s="25"/>
      <c r="D623" s="25"/>
      <c r="E623" s="24"/>
      <c r="F623" s="25"/>
      <c r="G623" s="25"/>
      <c r="H623" s="25"/>
      <c r="I623" s="25"/>
      <c r="J623" s="138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</row>
    <row r="624">
      <c r="A624" s="25"/>
      <c r="B624" s="25"/>
      <c r="C624" s="25"/>
      <c r="D624" s="25"/>
      <c r="E624" s="24"/>
      <c r="F624" s="25"/>
      <c r="G624" s="25"/>
      <c r="H624" s="25"/>
      <c r="I624" s="25"/>
      <c r="J624" s="138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</row>
    <row r="625">
      <c r="A625" s="25"/>
      <c r="B625" s="25"/>
      <c r="C625" s="25"/>
      <c r="D625" s="25"/>
      <c r="E625" s="24"/>
      <c r="F625" s="25"/>
      <c r="G625" s="25"/>
      <c r="H625" s="25"/>
      <c r="I625" s="25"/>
      <c r="J625" s="138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</row>
    <row r="626">
      <c r="A626" s="25"/>
      <c r="B626" s="25"/>
      <c r="C626" s="25"/>
      <c r="D626" s="25"/>
      <c r="E626" s="24"/>
      <c r="F626" s="25"/>
      <c r="G626" s="25"/>
      <c r="H626" s="25"/>
      <c r="I626" s="25"/>
      <c r="J626" s="138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</row>
    <row r="627">
      <c r="A627" s="25"/>
      <c r="B627" s="25"/>
      <c r="C627" s="25"/>
      <c r="D627" s="25"/>
      <c r="E627" s="24"/>
      <c r="F627" s="25"/>
      <c r="G627" s="25"/>
      <c r="H627" s="25"/>
      <c r="I627" s="25"/>
      <c r="J627" s="138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</row>
    <row r="628">
      <c r="A628" s="25"/>
      <c r="B628" s="25"/>
      <c r="C628" s="25"/>
      <c r="D628" s="25"/>
      <c r="E628" s="24"/>
      <c r="F628" s="25"/>
      <c r="G628" s="25"/>
      <c r="H628" s="25"/>
      <c r="I628" s="25"/>
      <c r="J628" s="138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</row>
    <row r="629">
      <c r="A629" s="25"/>
      <c r="B629" s="25"/>
      <c r="C629" s="25"/>
      <c r="D629" s="25"/>
      <c r="E629" s="24"/>
      <c r="F629" s="25"/>
      <c r="G629" s="25"/>
      <c r="H629" s="25"/>
      <c r="I629" s="25"/>
      <c r="J629" s="138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</row>
    <row r="630">
      <c r="A630" s="25"/>
      <c r="B630" s="25"/>
      <c r="C630" s="25"/>
      <c r="D630" s="25"/>
      <c r="E630" s="24"/>
      <c r="F630" s="25"/>
      <c r="G630" s="25"/>
      <c r="H630" s="25"/>
      <c r="I630" s="25"/>
      <c r="J630" s="138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</row>
    <row r="631">
      <c r="A631" s="25"/>
      <c r="B631" s="25"/>
      <c r="C631" s="25"/>
      <c r="D631" s="25"/>
      <c r="E631" s="24"/>
      <c r="F631" s="25"/>
      <c r="G631" s="25"/>
      <c r="H631" s="25"/>
      <c r="I631" s="25"/>
      <c r="J631" s="138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</row>
    <row r="632">
      <c r="A632" s="25"/>
      <c r="B632" s="25"/>
      <c r="C632" s="25"/>
      <c r="D632" s="25"/>
      <c r="E632" s="24"/>
      <c r="F632" s="25"/>
      <c r="G632" s="25"/>
      <c r="H632" s="25"/>
      <c r="I632" s="25"/>
      <c r="J632" s="138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</row>
    <row r="633">
      <c r="A633" s="25"/>
      <c r="B633" s="25"/>
      <c r="C633" s="25"/>
      <c r="D633" s="25"/>
      <c r="E633" s="24"/>
      <c r="F633" s="25"/>
      <c r="G633" s="25"/>
      <c r="H633" s="25"/>
      <c r="I633" s="25"/>
      <c r="J633" s="138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</row>
    <row r="634">
      <c r="A634" s="25"/>
      <c r="B634" s="25"/>
      <c r="C634" s="25"/>
      <c r="D634" s="25"/>
      <c r="E634" s="24"/>
      <c r="F634" s="25"/>
      <c r="G634" s="25"/>
      <c r="H634" s="25"/>
      <c r="I634" s="25"/>
      <c r="J634" s="138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</row>
    <row r="635">
      <c r="A635" s="25"/>
      <c r="B635" s="25"/>
      <c r="C635" s="25"/>
      <c r="D635" s="25"/>
      <c r="E635" s="24"/>
      <c r="F635" s="25"/>
      <c r="G635" s="25"/>
      <c r="H635" s="25"/>
      <c r="I635" s="25"/>
      <c r="J635" s="138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</row>
    <row r="636">
      <c r="A636" s="25"/>
      <c r="B636" s="25"/>
      <c r="C636" s="25"/>
      <c r="D636" s="25"/>
      <c r="E636" s="24"/>
      <c r="F636" s="25"/>
      <c r="G636" s="25"/>
      <c r="H636" s="25"/>
      <c r="I636" s="25"/>
      <c r="J636" s="138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</row>
    <row r="637">
      <c r="A637" s="25"/>
      <c r="B637" s="25"/>
      <c r="C637" s="25"/>
      <c r="D637" s="25"/>
      <c r="E637" s="24"/>
      <c r="F637" s="25"/>
      <c r="G637" s="25"/>
      <c r="H637" s="25"/>
      <c r="I637" s="25"/>
      <c r="J637" s="138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</row>
    <row r="638">
      <c r="A638" s="25"/>
      <c r="B638" s="25"/>
      <c r="C638" s="25"/>
      <c r="D638" s="25"/>
      <c r="E638" s="24"/>
      <c r="F638" s="25"/>
      <c r="G638" s="25"/>
      <c r="H638" s="25"/>
      <c r="I638" s="25"/>
      <c r="J638" s="138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</row>
    <row r="639">
      <c r="A639" s="25"/>
      <c r="B639" s="25"/>
      <c r="C639" s="25"/>
      <c r="D639" s="25"/>
      <c r="E639" s="24"/>
      <c r="F639" s="25"/>
      <c r="G639" s="25"/>
      <c r="H639" s="25"/>
      <c r="I639" s="25"/>
      <c r="J639" s="138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</row>
    <row r="640">
      <c r="A640" s="25"/>
      <c r="B640" s="25"/>
      <c r="C640" s="25"/>
      <c r="D640" s="25"/>
      <c r="E640" s="24"/>
      <c r="F640" s="25"/>
      <c r="G640" s="25"/>
      <c r="H640" s="25"/>
      <c r="I640" s="25"/>
      <c r="J640" s="138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</row>
    <row r="641">
      <c r="A641" s="25"/>
      <c r="B641" s="25"/>
      <c r="C641" s="25"/>
      <c r="D641" s="25"/>
      <c r="E641" s="24"/>
      <c r="F641" s="25"/>
      <c r="G641" s="25"/>
      <c r="H641" s="25"/>
      <c r="I641" s="25"/>
      <c r="J641" s="138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</row>
    <row r="642">
      <c r="A642" s="25"/>
      <c r="B642" s="25"/>
      <c r="C642" s="25"/>
      <c r="D642" s="25"/>
      <c r="E642" s="24"/>
      <c r="F642" s="25"/>
      <c r="G642" s="25"/>
      <c r="H642" s="25"/>
      <c r="I642" s="25"/>
      <c r="J642" s="138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</row>
    <row r="643">
      <c r="A643" s="25"/>
      <c r="B643" s="25"/>
      <c r="C643" s="25"/>
      <c r="D643" s="25"/>
      <c r="E643" s="24"/>
      <c r="F643" s="25"/>
      <c r="G643" s="25"/>
      <c r="H643" s="25"/>
      <c r="I643" s="25"/>
      <c r="J643" s="138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</row>
    <row r="644">
      <c r="A644" s="25"/>
      <c r="B644" s="25"/>
      <c r="C644" s="25"/>
      <c r="D644" s="25"/>
      <c r="E644" s="24"/>
      <c r="F644" s="25"/>
      <c r="G644" s="25"/>
      <c r="H644" s="25"/>
      <c r="I644" s="25"/>
      <c r="J644" s="138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</row>
    <row r="645">
      <c r="A645" s="25"/>
      <c r="B645" s="25"/>
      <c r="C645" s="25"/>
      <c r="D645" s="25"/>
      <c r="E645" s="24"/>
      <c r="F645" s="25"/>
      <c r="G645" s="25"/>
      <c r="H645" s="25"/>
      <c r="I645" s="25"/>
      <c r="J645" s="138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</row>
    <row r="646">
      <c r="A646" s="25"/>
      <c r="B646" s="25"/>
      <c r="C646" s="25"/>
      <c r="D646" s="25"/>
      <c r="E646" s="24"/>
      <c r="F646" s="25"/>
      <c r="G646" s="25"/>
      <c r="H646" s="25"/>
      <c r="I646" s="25"/>
      <c r="J646" s="138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</row>
    <row r="647">
      <c r="A647" s="25"/>
      <c r="B647" s="25"/>
      <c r="C647" s="25"/>
      <c r="D647" s="25"/>
      <c r="E647" s="24"/>
      <c r="F647" s="25"/>
      <c r="G647" s="25"/>
      <c r="H647" s="25"/>
      <c r="I647" s="25"/>
      <c r="J647" s="138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</row>
    <row r="648">
      <c r="A648" s="25"/>
      <c r="B648" s="25"/>
      <c r="C648" s="25"/>
      <c r="D648" s="25"/>
      <c r="E648" s="24"/>
      <c r="F648" s="25"/>
      <c r="G648" s="25"/>
      <c r="H648" s="25"/>
      <c r="I648" s="25"/>
      <c r="J648" s="138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</row>
    <row r="649">
      <c r="A649" s="25"/>
      <c r="B649" s="25"/>
      <c r="C649" s="25"/>
      <c r="D649" s="25"/>
      <c r="E649" s="24"/>
      <c r="F649" s="25"/>
      <c r="G649" s="25"/>
      <c r="H649" s="25"/>
      <c r="I649" s="25"/>
      <c r="J649" s="138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</row>
    <row r="650">
      <c r="A650" s="25"/>
      <c r="B650" s="25"/>
      <c r="C650" s="25"/>
      <c r="D650" s="25"/>
      <c r="E650" s="24"/>
      <c r="F650" s="25"/>
      <c r="G650" s="25"/>
      <c r="H650" s="25"/>
      <c r="I650" s="25"/>
      <c r="J650" s="138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</row>
    <row r="651">
      <c r="A651" s="25"/>
      <c r="B651" s="25"/>
      <c r="C651" s="25"/>
      <c r="D651" s="25"/>
      <c r="E651" s="24"/>
      <c r="F651" s="25"/>
      <c r="G651" s="25"/>
      <c r="H651" s="25"/>
      <c r="I651" s="25"/>
      <c r="J651" s="138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</row>
    <row r="652">
      <c r="A652" s="25"/>
      <c r="B652" s="25"/>
      <c r="C652" s="25"/>
      <c r="D652" s="25"/>
      <c r="E652" s="24"/>
      <c r="F652" s="25"/>
      <c r="G652" s="25"/>
      <c r="H652" s="25"/>
      <c r="I652" s="25"/>
      <c r="J652" s="138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</row>
    <row r="653">
      <c r="A653" s="25"/>
      <c r="B653" s="25"/>
      <c r="C653" s="25"/>
      <c r="D653" s="25"/>
      <c r="E653" s="24"/>
      <c r="F653" s="25"/>
      <c r="G653" s="25"/>
      <c r="H653" s="25"/>
      <c r="I653" s="25"/>
      <c r="J653" s="138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</row>
    <row r="654">
      <c r="A654" s="25"/>
      <c r="B654" s="25"/>
      <c r="C654" s="25"/>
      <c r="D654" s="25"/>
      <c r="E654" s="24"/>
      <c r="F654" s="25"/>
      <c r="G654" s="25"/>
      <c r="H654" s="25"/>
      <c r="I654" s="25"/>
      <c r="J654" s="138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</row>
    <row r="655">
      <c r="A655" s="25"/>
      <c r="B655" s="25"/>
      <c r="C655" s="25"/>
      <c r="D655" s="25"/>
      <c r="E655" s="24"/>
      <c r="F655" s="25"/>
      <c r="G655" s="25"/>
      <c r="H655" s="25"/>
      <c r="I655" s="25"/>
      <c r="J655" s="138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</row>
    <row r="656">
      <c r="A656" s="25"/>
      <c r="B656" s="25"/>
      <c r="C656" s="25"/>
      <c r="D656" s="25"/>
      <c r="E656" s="24"/>
      <c r="F656" s="25"/>
      <c r="G656" s="25"/>
      <c r="H656" s="25"/>
      <c r="I656" s="25"/>
      <c r="J656" s="138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</row>
    <row r="657">
      <c r="A657" s="25"/>
      <c r="B657" s="25"/>
      <c r="C657" s="25"/>
      <c r="D657" s="25"/>
      <c r="E657" s="24"/>
      <c r="F657" s="25"/>
      <c r="G657" s="25"/>
      <c r="H657" s="25"/>
      <c r="I657" s="25"/>
      <c r="J657" s="138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</row>
    <row r="658">
      <c r="A658" s="25"/>
      <c r="B658" s="25"/>
      <c r="C658" s="25"/>
      <c r="D658" s="25"/>
      <c r="E658" s="24"/>
      <c r="F658" s="25"/>
      <c r="G658" s="25"/>
      <c r="H658" s="25"/>
      <c r="I658" s="25"/>
      <c r="J658" s="138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</row>
    <row r="659">
      <c r="A659" s="25"/>
      <c r="B659" s="25"/>
      <c r="C659" s="25"/>
      <c r="D659" s="25"/>
      <c r="E659" s="24"/>
      <c r="F659" s="25"/>
      <c r="G659" s="25"/>
      <c r="H659" s="25"/>
      <c r="I659" s="25"/>
      <c r="J659" s="138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</row>
    <row r="660">
      <c r="A660" s="25"/>
      <c r="B660" s="25"/>
      <c r="C660" s="25"/>
      <c r="D660" s="25"/>
      <c r="E660" s="24"/>
      <c r="F660" s="25"/>
      <c r="G660" s="25"/>
      <c r="H660" s="25"/>
      <c r="I660" s="25"/>
      <c r="J660" s="138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</row>
    <row r="661">
      <c r="A661" s="25"/>
      <c r="B661" s="25"/>
      <c r="C661" s="25"/>
      <c r="D661" s="25"/>
      <c r="E661" s="24"/>
      <c r="F661" s="25"/>
      <c r="G661" s="25"/>
      <c r="H661" s="25"/>
      <c r="I661" s="25"/>
      <c r="J661" s="138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</row>
    <row r="662">
      <c r="A662" s="25"/>
      <c r="B662" s="25"/>
      <c r="C662" s="25"/>
      <c r="D662" s="25"/>
      <c r="E662" s="24"/>
      <c r="F662" s="25"/>
      <c r="G662" s="25"/>
      <c r="H662" s="25"/>
      <c r="I662" s="25"/>
      <c r="J662" s="138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</row>
    <row r="663">
      <c r="A663" s="25"/>
      <c r="B663" s="25"/>
      <c r="C663" s="25"/>
      <c r="D663" s="25"/>
      <c r="E663" s="24"/>
      <c r="F663" s="25"/>
      <c r="G663" s="25"/>
      <c r="H663" s="25"/>
      <c r="I663" s="25"/>
      <c r="J663" s="138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</row>
    <row r="664">
      <c r="A664" s="25"/>
      <c r="B664" s="25"/>
      <c r="C664" s="25"/>
      <c r="D664" s="25"/>
      <c r="E664" s="24"/>
      <c r="F664" s="25"/>
      <c r="G664" s="25"/>
      <c r="H664" s="25"/>
      <c r="I664" s="25"/>
      <c r="J664" s="138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</row>
    <row r="665">
      <c r="A665" s="25"/>
      <c r="B665" s="25"/>
      <c r="C665" s="25"/>
      <c r="D665" s="25"/>
      <c r="E665" s="24"/>
      <c r="F665" s="25"/>
      <c r="G665" s="25"/>
      <c r="H665" s="25"/>
      <c r="I665" s="25"/>
      <c r="J665" s="138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</row>
    <row r="666">
      <c r="A666" s="25"/>
      <c r="B666" s="25"/>
      <c r="C666" s="25"/>
      <c r="D666" s="25"/>
      <c r="E666" s="24"/>
      <c r="F666" s="25"/>
      <c r="G666" s="25"/>
      <c r="H666" s="25"/>
      <c r="I666" s="25"/>
      <c r="J666" s="138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</row>
    <row r="667">
      <c r="A667" s="25"/>
      <c r="B667" s="25"/>
      <c r="C667" s="25"/>
      <c r="D667" s="25"/>
      <c r="E667" s="24"/>
      <c r="F667" s="25"/>
      <c r="G667" s="25"/>
      <c r="H667" s="25"/>
      <c r="I667" s="25"/>
      <c r="J667" s="138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</row>
    <row r="668">
      <c r="A668" s="25"/>
      <c r="B668" s="25"/>
      <c r="C668" s="25"/>
      <c r="D668" s="25"/>
      <c r="E668" s="24"/>
      <c r="F668" s="25"/>
      <c r="G668" s="25"/>
      <c r="H668" s="25"/>
      <c r="I668" s="25"/>
      <c r="J668" s="138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</row>
    <row r="669">
      <c r="A669" s="25"/>
      <c r="B669" s="25"/>
      <c r="C669" s="25"/>
      <c r="D669" s="25"/>
      <c r="E669" s="24"/>
      <c r="F669" s="25"/>
      <c r="G669" s="25"/>
      <c r="H669" s="25"/>
      <c r="I669" s="25"/>
      <c r="J669" s="138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</row>
    <row r="670">
      <c r="A670" s="25"/>
      <c r="B670" s="25"/>
      <c r="C670" s="25"/>
      <c r="D670" s="25"/>
      <c r="E670" s="24"/>
      <c r="F670" s="25"/>
      <c r="G670" s="25"/>
      <c r="H670" s="25"/>
      <c r="I670" s="25"/>
      <c r="J670" s="138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</row>
    <row r="671">
      <c r="A671" s="25"/>
      <c r="B671" s="25"/>
      <c r="C671" s="25"/>
      <c r="D671" s="25"/>
      <c r="E671" s="24"/>
      <c r="F671" s="25"/>
      <c r="G671" s="25"/>
      <c r="H671" s="25"/>
      <c r="I671" s="25"/>
      <c r="J671" s="138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</row>
    <row r="672">
      <c r="A672" s="25"/>
      <c r="B672" s="25"/>
      <c r="C672" s="25"/>
      <c r="D672" s="25"/>
      <c r="E672" s="24"/>
      <c r="F672" s="25"/>
      <c r="G672" s="25"/>
      <c r="H672" s="25"/>
      <c r="I672" s="25"/>
      <c r="J672" s="138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</row>
    <row r="673">
      <c r="A673" s="25"/>
      <c r="B673" s="25"/>
      <c r="C673" s="25"/>
      <c r="D673" s="25"/>
      <c r="E673" s="24"/>
      <c r="F673" s="25"/>
      <c r="G673" s="25"/>
      <c r="H673" s="25"/>
      <c r="I673" s="25"/>
      <c r="J673" s="138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</row>
    <row r="674">
      <c r="A674" s="25"/>
      <c r="B674" s="25"/>
      <c r="C674" s="25"/>
      <c r="D674" s="25"/>
      <c r="E674" s="24"/>
      <c r="F674" s="25"/>
      <c r="G674" s="25"/>
      <c r="H674" s="25"/>
      <c r="I674" s="25"/>
      <c r="J674" s="138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</row>
    <row r="675">
      <c r="A675" s="25"/>
      <c r="B675" s="25"/>
      <c r="C675" s="25"/>
      <c r="D675" s="25"/>
      <c r="E675" s="24"/>
      <c r="F675" s="25"/>
      <c r="G675" s="25"/>
      <c r="H675" s="25"/>
      <c r="I675" s="25"/>
      <c r="J675" s="138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</row>
    <row r="676">
      <c r="A676" s="25"/>
      <c r="B676" s="25"/>
      <c r="C676" s="25"/>
      <c r="D676" s="25"/>
      <c r="E676" s="24"/>
      <c r="F676" s="25"/>
      <c r="G676" s="25"/>
      <c r="H676" s="25"/>
      <c r="I676" s="25"/>
      <c r="J676" s="138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</row>
    <row r="677">
      <c r="A677" s="25"/>
      <c r="B677" s="25"/>
      <c r="C677" s="25"/>
      <c r="D677" s="25"/>
      <c r="E677" s="24"/>
      <c r="F677" s="25"/>
      <c r="G677" s="25"/>
      <c r="H677" s="25"/>
      <c r="I677" s="25"/>
      <c r="J677" s="138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</row>
    <row r="678">
      <c r="A678" s="25"/>
      <c r="B678" s="25"/>
      <c r="C678" s="25"/>
      <c r="D678" s="25"/>
      <c r="E678" s="24"/>
      <c r="F678" s="25"/>
      <c r="G678" s="25"/>
      <c r="H678" s="25"/>
      <c r="I678" s="25"/>
      <c r="J678" s="138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</row>
    <row r="679">
      <c r="A679" s="25"/>
      <c r="B679" s="25"/>
      <c r="C679" s="25"/>
      <c r="D679" s="25"/>
      <c r="E679" s="24"/>
      <c r="F679" s="25"/>
      <c r="G679" s="25"/>
      <c r="H679" s="25"/>
      <c r="I679" s="25"/>
      <c r="J679" s="138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</row>
    <row r="680">
      <c r="A680" s="25"/>
      <c r="B680" s="25"/>
      <c r="C680" s="25"/>
      <c r="D680" s="25"/>
      <c r="E680" s="24"/>
      <c r="F680" s="25"/>
      <c r="G680" s="25"/>
      <c r="H680" s="25"/>
      <c r="I680" s="25"/>
      <c r="J680" s="138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</row>
    <row r="681">
      <c r="A681" s="25"/>
      <c r="B681" s="25"/>
      <c r="C681" s="25"/>
      <c r="D681" s="25"/>
      <c r="E681" s="24"/>
      <c r="F681" s="25"/>
      <c r="G681" s="25"/>
      <c r="H681" s="25"/>
      <c r="I681" s="25"/>
      <c r="J681" s="138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</row>
    <row r="682">
      <c r="A682" s="25"/>
      <c r="B682" s="25"/>
      <c r="C682" s="25"/>
      <c r="D682" s="25"/>
      <c r="E682" s="24"/>
      <c r="F682" s="25"/>
      <c r="G682" s="25"/>
      <c r="H682" s="25"/>
      <c r="I682" s="25"/>
      <c r="J682" s="138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</row>
    <row r="683">
      <c r="A683" s="25"/>
      <c r="B683" s="25"/>
      <c r="C683" s="25"/>
      <c r="D683" s="25"/>
      <c r="E683" s="24"/>
      <c r="F683" s="25"/>
      <c r="G683" s="25"/>
      <c r="H683" s="25"/>
      <c r="I683" s="25"/>
      <c r="J683" s="138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</row>
    <row r="684">
      <c r="A684" s="25"/>
      <c r="B684" s="25"/>
      <c r="C684" s="25"/>
      <c r="D684" s="25"/>
      <c r="E684" s="24"/>
      <c r="F684" s="25"/>
      <c r="G684" s="25"/>
      <c r="H684" s="25"/>
      <c r="I684" s="25"/>
      <c r="J684" s="138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</row>
    <row r="685">
      <c r="A685" s="25"/>
      <c r="B685" s="25"/>
      <c r="C685" s="25"/>
      <c r="D685" s="25"/>
      <c r="E685" s="24"/>
      <c r="F685" s="25"/>
      <c r="G685" s="25"/>
      <c r="H685" s="25"/>
      <c r="I685" s="25"/>
      <c r="J685" s="138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</row>
    <row r="686">
      <c r="A686" s="25"/>
      <c r="B686" s="25"/>
      <c r="C686" s="25"/>
      <c r="D686" s="25"/>
      <c r="E686" s="24"/>
      <c r="F686" s="25"/>
      <c r="G686" s="25"/>
      <c r="H686" s="25"/>
      <c r="I686" s="25"/>
      <c r="J686" s="138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</row>
    <row r="687">
      <c r="A687" s="25"/>
      <c r="B687" s="25"/>
      <c r="C687" s="25"/>
      <c r="D687" s="25"/>
      <c r="E687" s="24"/>
      <c r="F687" s="25"/>
      <c r="G687" s="25"/>
      <c r="H687" s="25"/>
      <c r="I687" s="25"/>
      <c r="J687" s="138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</row>
    <row r="688">
      <c r="A688" s="25"/>
      <c r="B688" s="25"/>
      <c r="C688" s="25"/>
      <c r="D688" s="25"/>
      <c r="E688" s="24"/>
      <c r="F688" s="25"/>
      <c r="G688" s="25"/>
      <c r="H688" s="25"/>
      <c r="I688" s="25"/>
      <c r="J688" s="138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</row>
    <row r="689">
      <c r="A689" s="25"/>
      <c r="B689" s="25"/>
      <c r="C689" s="25"/>
      <c r="D689" s="25"/>
      <c r="E689" s="24"/>
      <c r="F689" s="25"/>
      <c r="G689" s="25"/>
      <c r="H689" s="25"/>
      <c r="I689" s="25"/>
      <c r="J689" s="138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</row>
    <row r="690">
      <c r="A690" s="25"/>
      <c r="B690" s="25"/>
      <c r="C690" s="25"/>
      <c r="D690" s="25"/>
      <c r="E690" s="24"/>
      <c r="F690" s="25"/>
      <c r="G690" s="25"/>
      <c r="H690" s="25"/>
      <c r="I690" s="25"/>
      <c r="J690" s="138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</row>
    <row r="691">
      <c r="A691" s="25"/>
      <c r="B691" s="25"/>
      <c r="C691" s="25"/>
      <c r="D691" s="25"/>
      <c r="E691" s="24"/>
      <c r="F691" s="25"/>
      <c r="G691" s="25"/>
      <c r="H691" s="25"/>
      <c r="I691" s="25"/>
      <c r="J691" s="138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</row>
    <row r="692">
      <c r="A692" s="25"/>
      <c r="B692" s="25"/>
      <c r="C692" s="25"/>
      <c r="D692" s="25"/>
      <c r="E692" s="24"/>
      <c r="F692" s="25"/>
      <c r="G692" s="25"/>
      <c r="H692" s="25"/>
      <c r="I692" s="25"/>
      <c r="J692" s="138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</row>
    <row r="693">
      <c r="A693" s="25"/>
      <c r="B693" s="25"/>
      <c r="C693" s="25"/>
      <c r="D693" s="25"/>
      <c r="E693" s="24"/>
      <c r="F693" s="25"/>
      <c r="G693" s="25"/>
      <c r="H693" s="25"/>
      <c r="I693" s="25"/>
      <c r="J693" s="138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</row>
    <row r="694">
      <c r="A694" s="25"/>
      <c r="B694" s="25"/>
      <c r="C694" s="25"/>
      <c r="D694" s="25"/>
      <c r="E694" s="24"/>
      <c r="F694" s="25"/>
      <c r="G694" s="25"/>
      <c r="H694" s="25"/>
      <c r="I694" s="25"/>
      <c r="J694" s="138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</row>
    <row r="695">
      <c r="A695" s="25"/>
      <c r="B695" s="25"/>
      <c r="C695" s="25"/>
      <c r="D695" s="25"/>
      <c r="E695" s="24"/>
      <c r="F695" s="25"/>
      <c r="G695" s="25"/>
      <c r="H695" s="25"/>
      <c r="I695" s="25"/>
      <c r="J695" s="138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</row>
    <row r="696">
      <c r="A696" s="25"/>
      <c r="B696" s="25"/>
      <c r="C696" s="25"/>
      <c r="D696" s="25"/>
      <c r="E696" s="24"/>
      <c r="F696" s="25"/>
      <c r="G696" s="25"/>
      <c r="H696" s="25"/>
      <c r="I696" s="25"/>
      <c r="J696" s="138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</row>
    <row r="697">
      <c r="A697" s="25"/>
      <c r="B697" s="25"/>
      <c r="C697" s="25"/>
      <c r="D697" s="25"/>
      <c r="E697" s="24"/>
      <c r="F697" s="25"/>
      <c r="G697" s="25"/>
      <c r="H697" s="25"/>
      <c r="I697" s="25"/>
      <c r="J697" s="138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</row>
    <row r="698">
      <c r="A698" s="25"/>
      <c r="B698" s="25"/>
      <c r="C698" s="25"/>
      <c r="D698" s="25"/>
      <c r="E698" s="24"/>
      <c r="F698" s="25"/>
      <c r="G698" s="25"/>
      <c r="H698" s="25"/>
      <c r="I698" s="25"/>
      <c r="J698" s="138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</row>
    <row r="699">
      <c r="A699" s="25"/>
      <c r="B699" s="25"/>
      <c r="C699" s="25"/>
      <c r="D699" s="25"/>
      <c r="E699" s="24"/>
      <c r="F699" s="25"/>
      <c r="G699" s="25"/>
      <c r="H699" s="25"/>
      <c r="I699" s="25"/>
      <c r="J699" s="138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</row>
    <row r="700">
      <c r="A700" s="25"/>
      <c r="B700" s="25"/>
      <c r="C700" s="25"/>
      <c r="D700" s="25"/>
      <c r="E700" s="24"/>
      <c r="F700" s="25"/>
      <c r="G700" s="25"/>
      <c r="H700" s="25"/>
      <c r="I700" s="25"/>
      <c r="J700" s="138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</row>
    <row r="701">
      <c r="A701" s="25"/>
      <c r="B701" s="25"/>
      <c r="C701" s="25"/>
      <c r="D701" s="25"/>
      <c r="E701" s="24"/>
      <c r="F701" s="25"/>
      <c r="G701" s="25"/>
      <c r="H701" s="25"/>
      <c r="I701" s="25"/>
      <c r="J701" s="138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</row>
    <row r="702">
      <c r="A702" s="25"/>
      <c r="B702" s="25"/>
      <c r="C702" s="25"/>
      <c r="D702" s="25"/>
      <c r="E702" s="24"/>
      <c r="F702" s="25"/>
      <c r="G702" s="25"/>
      <c r="H702" s="25"/>
      <c r="I702" s="25"/>
      <c r="J702" s="138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</row>
    <row r="703">
      <c r="A703" s="25"/>
      <c r="B703" s="25"/>
      <c r="C703" s="25"/>
      <c r="D703" s="25"/>
      <c r="E703" s="24"/>
      <c r="F703" s="25"/>
      <c r="G703" s="25"/>
      <c r="H703" s="25"/>
      <c r="I703" s="25"/>
      <c r="J703" s="138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</row>
    <row r="704">
      <c r="A704" s="25"/>
      <c r="B704" s="25"/>
      <c r="C704" s="25"/>
      <c r="D704" s="25"/>
      <c r="E704" s="24"/>
      <c r="F704" s="25"/>
      <c r="G704" s="25"/>
      <c r="H704" s="25"/>
      <c r="I704" s="25"/>
      <c r="J704" s="138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</row>
    <row r="705">
      <c r="A705" s="25"/>
      <c r="B705" s="25"/>
      <c r="C705" s="25"/>
      <c r="D705" s="25"/>
      <c r="E705" s="24"/>
      <c r="F705" s="25"/>
      <c r="G705" s="25"/>
      <c r="H705" s="25"/>
      <c r="I705" s="25"/>
      <c r="J705" s="138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</row>
    <row r="706">
      <c r="A706" s="25"/>
      <c r="B706" s="25"/>
      <c r="C706" s="25"/>
      <c r="D706" s="25"/>
      <c r="E706" s="24"/>
      <c r="F706" s="25"/>
      <c r="G706" s="25"/>
      <c r="H706" s="25"/>
      <c r="I706" s="25"/>
      <c r="J706" s="138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</row>
    <row r="707">
      <c r="A707" s="25"/>
      <c r="B707" s="25"/>
      <c r="C707" s="25"/>
      <c r="D707" s="25"/>
      <c r="E707" s="24"/>
      <c r="F707" s="25"/>
      <c r="G707" s="25"/>
      <c r="H707" s="25"/>
      <c r="I707" s="25"/>
      <c r="J707" s="138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</row>
    <row r="708">
      <c r="A708" s="25"/>
      <c r="B708" s="25"/>
      <c r="C708" s="25"/>
      <c r="D708" s="25"/>
      <c r="E708" s="24"/>
      <c r="F708" s="25"/>
      <c r="G708" s="25"/>
      <c r="H708" s="25"/>
      <c r="I708" s="25"/>
      <c r="J708" s="138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</row>
    <row r="709">
      <c r="A709" s="25"/>
      <c r="B709" s="25"/>
      <c r="C709" s="25"/>
      <c r="D709" s="25"/>
      <c r="E709" s="24"/>
      <c r="F709" s="25"/>
      <c r="G709" s="25"/>
      <c r="H709" s="25"/>
      <c r="I709" s="25"/>
      <c r="J709" s="138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</row>
    <row r="710">
      <c r="A710" s="25"/>
      <c r="B710" s="25"/>
      <c r="C710" s="25"/>
      <c r="D710" s="25"/>
      <c r="E710" s="24"/>
      <c r="F710" s="25"/>
      <c r="G710" s="25"/>
      <c r="H710" s="25"/>
      <c r="I710" s="25"/>
      <c r="J710" s="138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</row>
    <row r="711">
      <c r="A711" s="25"/>
      <c r="B711" s="25"/>
      <c r="C711" s="25"/>
      <c r="D711" s="25"/>
      <c r="E711" s="24"/>
      <c r="F711" s="25"/>
      <c r="G711" s="25"/>
      <c r="H711" s="25"/>
      <c r="I711" s="25"/>
      <c r="J711" s="138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</row>
    <row r="712">
      <c r="A712" s="25"/>
      <c r="B712" s="25"/>
      <c r="C712" s="25"/>
      <c r="D712" s="25"/>
      <c r="E712" s="24"/>
      <c r="F712" s="25"/>
      <c r="G712" s="25"/>
      <c r="H712" s="25"/>
      <c r="I712" s="25"/>
      <c r="J712" s="138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</row>
    <row r="713">
      <c r="A713" s="25"/>
      <c r="B713" s="25"/>
      <c r="C713" s="25"/>
      <c r="D713" s="25"/>
      <c r="E713" s="24"/>
      <c r="F713" s="25"/>
      <c r="G713" s="25"/>
      <c r="H713" s="25"/>
      <c r="I713" s="25"/>
      <c r="J713" s="138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</row>
    <row r="714">
      <c r="A714" s="25"/>
      <c r="B714" s="25"/>
      <c r="C714" s="25"/>
      <c r="D714" s="25"/>
      <c r="E714" s="24"/>
      <c r="F714" s="25"/>
      <c r="G714" s="25"/>
      <c r="H714" s="25"/>
      <c r="I714" s="25"/>
      <c r="J714" s="138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</row>
    <row r="715">
      <c r="A715" s="25"/>
      <c r="B715" s="25"/>
      <c r="C715" s="25"/>
      <c r="D715" s="25"/>
      <c r="E715" s="24"/>
      <c r="F715" s="25"/>
      <c r="G715" s="25"/>
      <c r="H715" s="25"/>
      <c r="I715" s="25"/>
      <c r="J715" s="138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</row>
    <row r="716">
      <c r="A716" s="25"/>
      <c r="B716" s="25"/>
      <c r="C716" s="25"/>
      <c r="D716" s="25"/>
      <c r="E716" s="24"/>
      <c r="F716" s="25"/>
      <c r="G716" s="25"/>
      <c r="H716" s="25"/>
      <c r="I716" s="25"/>
      <c r="J716" s="138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</row>
    <row r="717">
      <c r="A717" s="25"/>
      <c r="B717" s="25"/>
      <c r="C717" s="25"/>
      <c r="D717" s="25"/>
      <c r="E717" s="24"/>
      <c r="F717" s="25"/>
      <c r="G717" s="25"/>
      <c r="H717" s="25"/>
      <c r="I717" s="25"/>
      <c r="J717" s="138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</row>
    <row r="718">
      <c r="A718" s="25"/>
      <c r="B718" s="25"/>
      <c r="C718" s="25"/>
      <c r="D718" s="25"/>
      <c r="E718" s="24"/>
      <c r="F718" s="25"/>
      <c r="G718" s="25"/>
      <c r="H718" s="25"/>
      <c r="I718" s="25"/>
      <c r="J718" s="138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</row>
    <row r="719">
      <c r="A719" s="25"/>
      <c r="B719" s="25"/>
      <c r="C719" s="25"/>
      <c r="D719" s="25"/>
      <c r="E719" s="24"/>
      <c r="F719" s="25"/>
      <c r="G719" s="25"/>
      <c r="H719" s="25"/>
      <c r="I719" s="25"/>
      <c r="J719" s="138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</row>
    <row r="720">
      <c r="A720" s="25"/>
      <c r="B720" s="25"/>
      <c r="C720" s="25"/>
      <c r="D720" s="25"/>
      <c r="E720" s="24"/>
      <c r="F720" s="25"/>
      <c r="G720" s="25"/>
      <c r="H720" s="25"/>
      <c r="I720" s="25"/>
      <c r="J720" s="138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</row>
    <row r="721">
      <c r="A721" s="25"/>
      <c r="B721" s="25"/>
      <c r="C721" s="25"/>
      <c r="D721" s="25"/>
      <c r="E721" s="24"/>
      <c r="F721" s="25"/>
      <c r="G721" s="25"/>
      <c r="H721" s="25"/>
      <c r="I721" s="25"/>
      <c r="J721" s="138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</row>
    <row r="722">
      <c r="A722" s="25"/>
      <c r="B722" s="25"/>
      <c r="C722" s="25"/>
      <c r="D722" s="25"/>
      <c r="E722" s="24"/>
      <c r="F722" s="25"/>
      <c r="G722" s="25"/>
      <c r="H722" s="25"/>
      <c r="I722" s="25"/>
      <c r="J722" s="138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</row>
    <row r="723">
      <c r="A723" s="25"/>
      <c r="B723" s="25"/>
      <c r="C723" s="25"/>
      <c r="D723" s="25"/>
      <c r="E723" s="24"/>
      <c r="F723" s="25"/>
      <c r="G723" s="25"/>
      <c r="H723" s="25"/>
      <c r="I723" s="25"/>
      <c r="J723" s="138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</row>
    <row r="724">
      <c r="A724" s="25"/>
      <c r="B724" s="25"/>
      <c r="C724" s="25"/>
      <c r="D724" s="25"/>
      <c r="E724" s="24"/>
      <c r="F724" s="25"/>
      <c r="G724" s="25"/>
      <c r="H724" s="25"/>
      <c r="I724" s="25"/>
      <c r="J724" s="138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</row>
    <row r="725">
      <c r="A725" s="25"/>
      <c r="B725" s="25"/>
      <c r="C725" s="25"/>
      <c r="D725" s="25"/>
      <c r="E725" s="24"/>
      <c r="F725" s="25"/>
      <c r="G725" s="25"/>
      <c r="H725" s="25"/>
      <c r="I725" s="25"/>
      <c r="J725" s="138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</row>
    <row r="726">
      <c r="A726" s="25"/>
      <c r="B726" s="25"/>
      <c r="C726" s="25"/>
      <c r="D726" s="25"/>
      <c r="E726" s="24"/>
      <c r="F726" s="25"/>
      <c r="G726" s="25"/>
      <c r="H726" s="25"/>
      <c r="I726" s="25"/>
      <c r="J726" s="138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</row>
    <row r="727">
      <c r="A727" s="25"/>
      <c r="B727" s="25"/>
      <c r="C727" s="25"/>
      <c r="D727" s="25"/>
      <c r="E727" s="24"/>
      <c r="F727" s="25"/>
      <c r="G727" s="25"/>
      <c r="H727" s="25"/>
      <c r="I727" s="25"/>
      <c r="J727" s="138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</row>
    <row r="728">
      <c r="A728" s="25"/>
      <c r="B728" s="25"/>
      <c r="C728" s="25"/>
      <c r="D728" s="25"/>
      <c r="E728" s="24"/>
      <c r="F728" s="25"/>
      <c r="G728" s="25"/>
      <c r="H728" s="25"/>
      <c r="I728" s="25"/>
      <c r="J728" s="138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</row>
    <row r="729">
      <c r="A729" s="25"/>
      <c r="B729" s="25"/>
      <c r="C729" s="25"/>
      <c r="D729" s="25"/>
      <c r="E729" s="24"/>
      <c r="F729" s="25"/>
      <c r="G729" s="25"/>
      <c r="H729" s="25"/>
      <c r="I729" s="25"/>
      <c r="J729" s="138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</row>
    <row r="730">
      <c r="A730" s="25"/>
      <c r="B730" s="25"/>
      <c r="C730" s="25"/>
      <c r="D730" s="25"/>
      <c r="E730" s="24"/>
      <c r="F730" s="25"/>
      <c r="G730" s="25"/>
      <c r="H730" s="25"/>
      <c r="I730" s="25"/>
      <c r="J730" s="138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</row>
    <row r="731">
      <c r="A731" s="25"/>
      <c r="B731" s="25"/>
      <c r="C731" s="25"/>
      <c r="D731" s="25"/>
      <c r="E731" s="24"/>
      <c r="F731" s="25"/>
      <c r="G731" s="25"/>
      <c r="H731" s="25"/>
      <c r="I731" s="25"/>
      <c r="J731" s="138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</row>
    <row r="732">
      <c r="A732" s="25"/>
      <c r="B732" s="25"/>
      <c r="C732" s="25"/>
      <c r="D732" s="25"/>
      <c r="E732" s="24"/>
      <c r="F732" s="25"/>
      <c r="G732" s="25"/>
      <c r="H732" s="25"/>
      <c r="I732" s="25"/>
      <c r="J732" s="138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</row>
    <row r="733">
      <c r="A733" s="25"/>
      <c r="B733" s="25"/>
      <c r="C733" s="25"/>
      <c r="D733" s="25"/>
      <c r="E733" s="24"/>
      <c r="F733" s="25"/>
      <c r="G733" s="25"/>
      <c r="H733" s="25"/>
      <c r="I733" s="25"/>
      <c r="J733" s="138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</row>
    <row r="734">
      <c r="A734" s="25"/>
      <c r="B734" s="25"/>
      <c r="C734" s="25"/>
      <c r="D734" s="25"/>
      <c r="E734" s="24"/>
      <c r="F734" s="25"/>
      <c r="G734" s="25"/>
      <c r="H734" s="25"/>
      <c r="I734" s="25"/>
      <c r="J734" s="138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</row>
    <row r="735">
      <c r="A735" s="25"/>
      <c r="B735" s="25"/>
      <c r="C735" s="25"/>
      <c r="D735" s="25"/>
      <c r="E735" s="24"/>
      <c r="F735" s="25"/>
      <c r="G735" s="25"/>
      <c r="H735" s="25"/>
      <c r="I735" s="25"/>
      <c r="J735" s="138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</row>
    <row r="736">
      <c r="A736" s="25"/>
      <c r="B736" s="25"/>
      <c r="C736" s="25"/>
      <c r="D736" s="25"/>
      <c r="E736" s="24"/>
      <c r="F736" s="25"/>
      <c r="G736" s="25"/>
      <c r="H736" s="25"/>
      <c r="I736" s="25"/>
      <c r="J736" s="138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</row>
    <row r="737">
      <c r="A737" s="25"/>
      <c r="B737" s="25"/>
      <c r="C737" s="25"/>
      <c r="D737" s="25"/>
      <c r="E737" s="24"/>
      <c r="F737" s="25"/>
      <c r="G737" s="25"/>
      <c r="H737" s="25"/>
      <c r="I737" s="25"/>
      <c r="J737" s="138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</row>
    <row r="738">
      <c r="A738" s="25"/>
      <c r="B738" s="25"/>
      <c r="C738" s="25"/>
      <c r="D738" s="25"/>
      <c r="E738" s="24"/>
      <c r="F738" s="25"/>
      <c r="G738" s="25"/>
      <c r="H738" s="25"/>
      <c r="I738" s="25"/>
      <c r="J738" s="138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</row>
    <row r="739">
      <c r="A739" s="25"/>
      <c r="B739" s="25"/>
      <c r="C739" s="25"/>
      <c r="D739" s="25"/>
      <c r="E739" s="24"/>
      <c r="F739" s="25"/>
      <c r="G739" s="25"/>
      <c r="H739" s="25"/>
      <c r="I739" s="25"/>
      <c r="J739" s="138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</row>
    <row r="740">
      <c r="A740" s="25"/>
      <c r="B740" s="25"/>
      <c r="C740" s="25"/>
      <c r="D740" s="25"/>
      <c r="E740" s="24"/>
      <c r="F740" s="25"/>
      <c r="G740" s="25"/>
      <c r="H740" s="25"/>
      <c r="I740" s="25"/>
      <c r="J740" s="138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</row>
    <row r="741">
      <c r="A741" s="25"/>
      <c r="B741" s="25"/>
      <c r="C741" s="25"/>
      <c r="D741" s="25"/>
      <c r="E741" s="24"/>
      <c r="F741" s="25"/>
      <c r="G741" s="25"/>
      <c r="H741" s="25"/>
      <c r="I741" s="25"/>
      <c r="J741" s="138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</row>
    <row r="742">
      <c r="A742" s="25"/>
      <c r="B742" s="25"/>
      <c r="C742" s="25"/>
      <c r="D742" s="25"/>
      <c r="E742" s="24"/>
      <c r="F742" s="25"/>
      <c r="G742" s="25"/>
      <c r="H742" s="25"/>
      <c r="I742" s="25"/>
      <c r="J742" s="138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</row>
    <row r="743">
      <c r="A743" s="25"/>
      <c r="B743" s="25"/>
      <c r="C743" s="25"/>
      <c r="D743" s="25"/>
      <c r="E743" s="24"/>
      <c r="F743" s="25"/>
      <c r="G743" s="25"/>
      <c r="H743" s="25"/>
      <c r="I743" s="25"/>
      <c r="J743" s="138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</row>
    <row r="744">
      <c r="A744" s="25"/>
      <c r="B744" s="25"/>
      <c r="C744" s="25"/>
      <c r="D744" s="25"/>
      <c r="E744" s="24"/>
      <c r="F744" s="25"/>
      <c r="G744" s="25"/>
      <c r="H744" s="25"/>
      <c r="I744" s="25"/>
      <c r="J744" s="138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</row>
    <row r="745">
      <c r="A745" s="25"/>
      <c r="B745" s="25"/>
      <c r="C745" s="25"/>
      <c r="D745" s="25"/>
      <c r="E745" s="24"/>
      <c r="F745" s="25"/>
      <c r="G745" s="25"/>
      <c r="H745" s="25"/>
      <c r="I745" s="25"/>
      <c r="J745" s="138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</row>
    <row r="746">
      <c r="A746" s="25"/>
      <c r="B746" s="25"/>
      <c r="C746" s="25"/>
      <c r="D746" s="25"/>
      <c r="E746" s="24"/>
      <c r="F746" s="25"/>
      <c r="G746" s="25"/>
      <c r="H746" s="25"/>
      <c r="I746" s="25"/>
      <c r="J746" s="138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</row>
    <row r="747">
      <c r="A747" s="25"/>
      <c r="B747" s="25"/>
      <c r="C747" s="25"/>
      <c r="D747" s="25"/>
      <c r="E747" s="24"/>
      <c r="F747" s="25"/>
      <c r="G747" s="25"/>
      <c r="H747" s="25"/>
      <c r="I747" s="25"/>
      <c r="J747" s="138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</row>
    <row r="748">
      <c r="A748" s="25"/>
      <c r="B748" s="25"/>
      <c r="C748" s="25"/>
      <c r="D748" s="25"/>
      <c r="E748" s="24"/>
      <c r="F748" s="25"/>
      <c r="G748" s="25"/>
      <c r="H748" s="25"/>
      <c r="I748" s="25"/>
      <c r="J748" s="138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</row>
    <row r="749">
      <c r="A749" s="25"/>
      <c r="B749" s="25"/>
      <c r="C749" s="25"/>
      <c r="D749" s="25"/>
      <c r="E749" s="24"/>
      <c r="F749" s="25"/>
      <c r="G749" s="25"/>
      <c r="H749" s="25"/>
      <c r="I749" s="25"/>
      <c r="J749" s="138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</row>
    <row r="750">
      <c r="A750" s="25"/>
      <c r="B750" s="25"/>
      <c r="C750" s="25"/>
      <c r="D750" s="25"/>
      <c r="E750" s="24"/>
      <c r="F750" s="25"/>
      <c r="G750" s="25"/>
      <c r="H750" s="25"/>
      <c r="I750" s="25"/>
      <c r="J750" s="138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</row>
    <row r="751">
      <c r="A751" s="25"/>
      <c r="B751" s="25"/>
      <c r="C751" s="25"/>
      <c r="D751" s="25"/>
      <c r="E751" s="24"/>
      <c r="F751" s="25"/>
      <c r="G751" s="25"/>
      <c r="H751" s="25"/>
      <c r="I751" s="25"/>
      <c r="J751" s="138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</row>
    <row r="752">
      <c r="A752" s="25"/>
      <c r="B752" s="25"/>
      <c r="C752" s="25"/>
      <c r="D752" s="25"/>
      <c r="E752" s="24"/>
      <c r="F752" s="25"/>
      <c r="G752" s="25"/>
      <c r="H752" s="25"/>
      <c r="I752" s="25"/>
      <c r="J752" s="138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</row>
    <row r="753">
      <c r="A753" s="25"/>
      <c r="B753" s="25"/>
      <c r="C753" s="25"/>
      <c r="D753" s="25"/>
      <c r="E753" s="24"/>
      <c r="F753" s="25"/>
      <c r="G753" s="25"/>
      <c r="H753" s="25"/>
      <c r="I753" s="25"/>
      <c r="J753" s="138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</row>
    <row r="754">
      <c r="A754" s="25"/>
      <c r="B754" s="25"/>
      <c r="C754" s="25"/>
      <c r="D754" s="25"/>
      <c r="E754" s="24"/>
      <c r="F754" s="25"/>
      <c r="G754" s="25"/>
      <c r="H754" s="25"/>
      <c r="I754" s="25"/>
      <c r="J754" s="138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</row>
    <row r="755">
      <c r="A755" s="25"/>
      <c r="B755" s="25"/>
      <c r="C755" s="25"/>
      <c r="D755" s="25"/>
      <c r="E755" s="24"/>
      <c r="F755" s="25"/>
      <c r="G755" s="25"/>
      <c r="H755" s="25"/>
      <c r="I755" s="25"/>
      <c r="J755" s="138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</row>
    <row r="756">
      <c r="A756" s="25"/>
      <c r="B756" s="25"/>
      <c r="C756" s="25"/>
      <c r="D756" s="25"/>
      <c r="E756" s="24"/>
      <c r="F756" s="25"/>
      <c r="G756" s="25"/>
      <c r="H756" s="25"/>
      <c r="I756" s="25"/>
      <c r="J756" s="138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</row>
    <row r="757">
      <c r="A757" s="25"/>
      <c r="B757" s="25"/>
      <c r="C757" s="25"/>
      <c r="D757" s="25"/>
      <c r="E757" s="24"/>
      <c r="F757" s="25"/>
      <c r="G757" s="25"/>
      <c r="H757" s="25"/>
      <c r="I757" s="25"/>
      <c r="J757" s="138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</row>
    <row r="758">
      <c r="A758" s="25"/>
      <c r="B758" s="25"/>
      <c r="C758" s="25"/>
      <c r="D758" s="25"/>
      <c r="E758" s="24"/>
      <c r="F758" s="25"/>
      <c r="G758" s="25"/>
      <c r="H758" s="25"/>
      <c r="I758" s="25"/>
      <c r="J758" s="138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</row>
    <row r="759">
      <c r="A759" s="25"/>
      <c r="B759" s="25"/>
      <c r="C759" s="25"/>
      <c r="D759" s="25"/>
      <c r="E759" s="24"/>
      <c r="F759" s="25"/>
      <c r="G759" s="25"/>
      <c r="H759" s="25"/>
      <c r="I759" s="25"/>
      <c r="J759" s="138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</row>
    <row r="760">
      <c r="A760" s="25"/>
      <c r="B760" s="25"/>
      <c r="C760" s="25"/>
      <c r="D760" s="25"/>
      <c r="E760" s="24"/>
      <c r="F760" s="25"/>
      <c r="G760" s="25"/>
      <c r="H760" s="25"/>
      <c r="I760" s="25"/>
      <c r="J760" s="138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</row>
    <row r="761">
      <c r="A761" s="25"/>
      <c r="B761" s="25"/>
      <c r="C761" s="25"/>
      <c r="D761" s="25"/>
      <c r="E761" s="24"/>
      <c r="F761" s="25"/>
      <c r="G761" s="25"/>
      <c r="H761" s="25"/>
      <c r="I761" s="25"/>
      <c r="J761" s="138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</row>
    <row r="762">
      <c r="A762" s="25"/>
      <c r="B762" s="25"/>
      <c r="C762" s="25"/>
      <c r="D762" s="25"/>
      <c r="E762" s="24"/>
      <c r="F762" s="25"/>
      <c r="G762" s="25"/>
      <c r="H762" s="25"/>
      <c r="I762" s="25"/>
      <c r="J762" s="138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</row>
    <row r="763">
      <c r="A763" s="25"/>
      <c r="B763" s="25"/>
      <c r="C763" s="25"/>
      <c r="D763" s="25"/>
      <c r="E763" s="24"/>
      <c r="F763" s="25"/>
      <c r="G763" s="25"/>
      <c r="H763" s="25"/>
      <c r="I763" s="25"/>
      <c r="J763" s="138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</row>
    <row r="764">
      <c r="A764" s="25"/>
      <c r="B764" s="25"/>
      <c r="C764" s="25"/>
      <c r="D764" s="25"/>
      <c r="E764" s="24"/>
      <c r="F764" s="25"/>
      <c r="G764" s="25"/>
      <c r="H764" s="25"/>
      <c r="I764" s="25"/>
      <c r="J764" s="138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</row>
    <row r="765">
      <c r="A765" s="25"/>
      <c r="B765" s="25"/>
      <c r="C765" s="25"/>
      <c r="D765" s="25"/>
      <c r="E765" s="24"/>
      <c r="F765" s="25"/>
      <c r="G765" s="25"/>
      <c r="H765" s="25"/>
      <c r="I765" s="25"/>
      <c r="J765" s="138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</row>
    <row r="766">
      <c r="A766" s="25"/>
      <c r="B766" s="25"/>
      <c r="C766" s="25"/>
      <c r="D766" s="25"/>
      <c r="E766" s="24"/>
      <c r="F766" s="25"/>
      <c r="G766" s="25"/>
      <c r="H766" s="25"/>
      <c r="I766" s="25"/>
      <c r="J766" s="138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</row>
    <row r="767">
      <c r="A767" s="25"/>
      <c r="B767" s="25"/>
      <c r="C767" s="25"/>
      <c r="D767" s="25"/>
      <c r="E767" s="24"/>
      <c r="F767" s="25"/>
      <c r="G767" s="25"/>
      <c r="H767" s="25"/>
      <c r="I767" s="25"/>
      <c r="J767" s="138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</row>
    <row r="768">
      <c r="A768" s="25"/>
      <c r="B768" s="25"/>
      <c r="C768" s="25"/>
      <c r="D768" s="25"/>
      <c r="E768" s="24"/>
      <c r="F768" s="25"/>
      <c r="G768" s="25"/>
      <c r="H768" s="25"/>
      <c r="I768" s="25"/>
      <c r="J768" s="138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</row>
    <row r="769">
      <c r="A769" s="25"/>
      <c r="B769" s="25"/>
      <c r="C769" s="25"/>
      <c r="D769" s="25"/>
      <c r="E769" s="24"/>
      <c r="F769" s="25"/>
      <c r="G769" s="25"/>
      <c r="H769" s="25"/>
      <c r="I769" s="25"/>
      <c r="J769" s="138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</row>
    <row r="770">
      <c r="A770" s="25"/>
      <c r="B770" s="25"/>
      <c r="C770" s="25"/>
      <c r="D770" s="25"/>
      <c r="E770" s="24"/>
      <c r="F770" s="25"/>
      <c r="G770" s="25"/>
      <c r="H770" s="25"/>
      <c r="I770" s="25"/>
      <c r="J770" s="138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</row>
    <row r="771">
      <c r="A771" s="25"/>
      <c r="B771" s="25"/>
      <c r="C771" s="25"/>
      <c r="D771" s="25"/>
      <c r="E771" s="24"/>
      <c r="F771" s="25"/>
      <c r="G771" s="25"/>
      <c r="H771" s="25"/>
      <c r="I771" s="25"/>
      <c r="J771" s="138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</row>
    <row r="772">
      <c r="A772" s="25"/>
      <c r="B772" s="25"/>
      <c r="C772" s="25"/>
      <c r="D772" s="25"/>
      <c r="E772" s="24"/>
      <c r="F772" s="25"/>
      <c r="G772" s="25"/>
      <c r="H772" s="25"/>
      <c r="I772" s="25"/>
      <c r="J772" s="138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</row>
    <row r="773">
      <c r="A773" s="25"/>
      <c r="B773" s="25"/>
      <c r="C773" s="25"/>
      <c r="D773" s="25"/>
      <c r="E773" s="24"/>
      <c r="F773" s="25"/>
      <c r="G773" s="25"/>
      <c r="H773" s="25"/>
      <c r="I773" s="25"/>
      <c r="J773" s="138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</row>
    <row r="774">
      <c r="A774" s="25"/>
      <c r="B774" s="25"/>
      <c r="C774" s="25"/>
      <c r="D774" s="25"/>
      <c r="E774" s="24"/>
      <c r="F774" s="25"/>
      <c r="G774" s="25"/>
      <c r="H774" s="25"/>
      <c r="I774" s="25"/>
      <c r="J774" s="138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</row>
    <row r="775">
      <c r="A775" s="25"/>
      <c r="B775" s="25"/>
      <c r="C775" s="25"/>
      <c r="D775" s="25"/>
      <c r="E775" s="24"/>
      <c r="F775" s="25"/>
      <c r="G775" s="25"/>
      <c r="H775" s="25"/>
      <c r="I775" s="25"/>
      <c r="J775" s="138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</row>
    <row r="776">
      <c r="A776" s="25"/>
      <c r="B776" s="25"/>
      <c r="C776" s="25"/>
      <c r="D776" s="25"/>
      <c r="E776" s="24"/>
      <c r="F776" s="25"/>
      <c r="G776" s="25"/>
      <c r="H776" s="25"/>
      <c r="I776" s="25"/>
      <c r="J776" s="138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</row>
    <row r="777">
      <c r="A777" s="25"/>
      <c r="B777" s="25"/>
      <c r="C777" s="25"/>
      <c r="D777" s="25"/>
      <c r="E777" s="24"/>
      <c r="F777" s="25"/>
      <c r="G777" s="25"/>
      <c r="H777" s="25"/>
      <c r="I777" s="25"/>
      <c r="J777" s="138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</row>
    <row r="778">
      <c r="A778" s="25"/>
      <c r="B778" s="25"/>
      <c r="C778" s="25"/>
      <c r="D778" s="25"/>
      <c r="E778" s="24"/>
      <c r="F778" s="25"/>
      <c r="G778" s="25"/>
      <c r="H778" s="25"/>
      <c r="I778" s="25"/>
      <c r="J778" s="138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</row>
    <row r="779">
      <c r="A779" s="25"/>
      <c r="B779" s="25"/>
      <c r="C779" s="25"/>
      <c r="D779" s="25"/>
      <c r="E779" s="24"/>
      <c r="F779" s="25"/>
      <c r="G779" s="25"/>
      <c r="H779" s="25"/>
      <c r="I779" s="25"/>
      <c r="J779" s="138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</row>
    <row r="780">
      <c r="A780" s="25"/>
      <c r="B780" s="25"/>
      <c r="C780" s="25"/>
      <c r="D780" s="25"/>
      <c r="E780" s="24"/>
      <c r="F780" s="25"/>
      <c r="G780" s="25"/>
      <c r="H780" s="25"/>
      <c r="I780" s="25"/>
      <c r="J780" s="138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</row>
    <row r="781">
      <c r="A781" s="25"/>
      <c r="B781" s="25"/>
      <c r="C781" s="25"/>
      <c r="D781" s="25"/>
      <c r="E781" s="24"/>
      <c r="F781" s="25"/>
      <c r="G781" s="25"/>
      <c r="H781" s="25"/>
      <c r="I781" s="25"/>
      <c r="J781" s="138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</row>
    <row r="782">
      <c r="A782" s="25"/>
      <c r="B782" s="25"/>
      <c r="C782" s="25"/>
      <c r="D782" s="25"/>
      <c r="E782" s="24"/>
      <c r="F782" s="25"/>
      <c r="G782" s="25"/>
      <c r="H782" s="25"/>
      <c r="I782" s="25"/>
      <c r="J782" s="138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</row>
    <row r="783">
      <c r="A783" s="25"/>
      <c r="B783" s="25"/>
      <c r="C783" s="25"/>
      <c r="D783" s="25"/>
      <c r="E783" s="24"/>
      <c r="F783" s="25"/>
      <c r="G783" s="25"/>
      <c r="H783" s="25"/>
      <c r="I783" s="25"/>
      <c r="J783" s="138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</row>
    <row r="784">
      <c r="A784" s="25"/>
      <c r="B784" s="25"/>
      <c r="C784" s="25"/>
      <c r="D784" s="25"/>
      <c r="E784" s="24"/>
      <c r="F784" s="25"/>
      <c r="G784" s="25"/>
      <c r="H784" s="25"/>
      <c r="I784" s="25"/>
      <c r="J784" s="138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</row>
    <row r="785">
      <c r="A785" s="25"/>
      <c r="B785" s="25"/>
      <c r="C785" s="25"/>
      <c r="D785" s="25"/>
      <c r="E785" s="24"/>
      <c r="F785" s="25"/>
      <c r="G785" s="25"/>
      <c r="H785" s="25"/>
      <c r="I785" s="25"/>
      <c r="J785" s="138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</row>
    <row r="786">
      <c r="A786" s="25"/>
      <c r="B786" s="25"/>
      <c r="C786" s="25"/>
      <c r="D786" s="25"/>
      <c r="E786" s="24"/>
      <c r="F786" s="25"/>
      <c r="G786" s="25"/>
      <c r="H786" s="25"/>
      <c r="I786" s="25"/>
      <c r="J786" s="138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</row>
    <row r="787">
      <c r="A787" s="25"/>
      <c r="B787" s="25"/>
      <c r="C787" s="25"/>
      <c r="D787" s="25"/>
      <c r="E787" s="24"/>
      <c r="F787" s="25"/>
      <c r="G787" s="25"/>
      <c r="H787" s="25"/>
      <c r="I787" s="25"/>
      <c r="J787" s="138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</row>
    <row r="788">
      <c r="A788" s="25"/>
      <c r="B788" s="25"/>
      <c r="C788" s="25"/>
      <c r="D788" s="25"/>
      <c r="E788" s="24"/>
      <c r="F788" s="25"/>
      <c r="G788" s="25"/>
      <c r="H788" s="25"/>
      <c r="I788" s="25"/>
      <c r="J788" s="138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</row>
    <row r="789">
      <c r="A789" s="25"/>
      <c r="B789" s="25"/>
      <c r="C789" s="25"/>
      <c r="D789" s="25"/>
      <c r="E789" s="24"/>
      <c r="F789" s="25"/>
      <c r="G789" s="25"/>
      <c r="H789" s="25"/>
      <c r="I789" s="25"/>
      <c r="J789" s="138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</row>
    <row r="790">
      <c r="A790" s="25"/>
      <c r="B790" s="25"/>
      <c r="C790" s="25"/>
      <c r="D790" s="25"/>
      <c r="E790" s="24"/>
      <c r="F790" s="25"/>
      <c r="G790" s="25"/>
      <c r="H790" s="25"/>
      <c r="I790" s="25"/>
      <c r="J790" s="138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</row>
    <row r="791">
      <c r="A791" s="25"/>
      <c r="B791" s="25"/>
      <c r="C791" s="25"/>
      <c r="D791" s="25"/>
      <c r="E791" s="24"/>
      <c r="F791" s="25"/>
      <c r="G791" s="25"/>
      <c r="H791" s="25"/>
      <c r="I791" s="25"/>
      <c r="J791" s="138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</row>
    <row r="792">
      <c r="A792" s="25"/>
      <c r="B792" s="25"/>
      <c r="C792" s="25"/>
      <c r="D792" s="25"/>
      <c r="E792" s="24"/>
      <c r="F792" s="25"/>
      <c r="G792" s="25"/>
      <c r="H792" s="25"/>
      <c r="I792" s="25"/>
      <c r="J792" s="138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</row>
    <row r="793">
      <c r="A793" s="25"/>
      <c r="B793" s="25"/>
      <c r="C793" s="25"/>
      <c r="D793" s="25"/>
      <c r="E793" s="24"/>
      <c r="F793" s="25"/>
      <c r="G793" s="25"/>
      <c r="H793" s="25"/>
      <c r="I793" s="25"/>
      <c r="J793" s="138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</row>
    <row r="794">
      <c r="A794" s="25"/>
      <c r="B794" s="25"/>
      <c r="C794" s="25"/>
      <c r="D794" s="25"/>
      <c r="E794" s="24"/>
      <c r="F794" s="25"/>
      <c r="G794" s="25"/>
      <c r="H794" s="25"/>
      <c r="I794" s="25"/>
      <c r="J794" s="138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</row>
    <row r="795">
      <c r="A795" s="25"/>
      <c r="B795" s="25"/>
      <c r="C795" s="25"/>
      <c r="D795" s="25"/>
      <c r="E795" s="24"/>
      <c r="F795" s="25"/>
      <c r="G795" s="25"/>
      <c r="H795" s="25"/>
      <c r="I795" s="25"/>
      <c r="J795" s="138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</row>
    <row r="796">
      <c r="A796" s="25"/>
      <c r="B796" s="25"/>
      <c r="C796" s="25"/>
      <c r="D796" s="25"/>
      <c r="E796" s="24"/>
      <c r="F796" s="25"/>
      <c r="G796" s="25"/>
      <c r="H796" s="25"/>
      <c r="I796" s="25"/>
      <c r="J796" s="138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</row>
    <row r="797">
      <c r="A797" s="25"/>
      <c r="B797" s="25"/>
      <c r="C797" s="25"/>
      <c r="D797" s="25"/>
      <c r="E797" s="24"/>
      <c r="F797" s="25"/>
      <c r="G797" s="25"/>
      <c r="H797" s="25"/>
      <c r="I797" s="25"/>
      <c r="J797" s="138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</row>
    <row r="798">
      <c r="A798" s="25"/>
      <c r="B798" s="25"/>
      <c r="C798" s="25"/>
      <c r="D798" s="25"/>
      <c r="E798" s="24"/>
      <c r="F798" s="25"/>
      <c r="G798" s="25"/>
      <c r="H798" s="25"/>
      <c r="I798" s="25"/>
      <c r="J798" s="138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</row>
    <row r="799">
      <c r="A799" s="25"/>
      <c r="B799" s="25"/>
      <c r="C799" s="25"/>
      <c r="D799" s="25"/>
      <c r="E799" s="24"/>
      <c r="F799" s="25"/>
      <c r="G799" s="25"/>
      <c r="H799" s="25"/>
      <c r="I799" s="25"/>
      <c r="J799" s="138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</row>
    <row r="800">
      <c r="A800" s="25"/>
      <c r="B800" s="25"/>
      <c r="C800" s="25"/>
      <c r="D800" s="25"/>
      <c r="E800" s="24"/>
      <c r="F800" s="25"/>
      <c r="G800" s="25"/>
      <c r="H800" s="25"/>
      <c r="I800" s="25"/>
      <c r="J800" s="138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</row>
    <row r="801">
      <c r="A801" s="25"/>
      <c r="B801" s="25"/>
      <c r="C801" s="25"/>
      <c r="D801" s="25"/>
      <c r="E801" s="24"/>
      <c r="F801" s="25"/>
      <c r="G801" s="25"/>
      <c r="H801" s="25"/>
      <c r="I801" s="25"/>
      <c r="J801" s="138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</row>
    <row r="802">
      <c r="A802" s="25"/>
      <c r="B802" s="25"/>
      <c r="C802" s="25"/>
      <c r="D802" s="25"/>
      <c r="E802" s="24"/>
      <c r="F802" s="25"/>
      <c r="G802" s="25"/>
      <c r="H802" s="25"/>
      <c r="I802" s="25"/>
      <c r="J802" s="138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</row>
    <row r="803">
      <c r="A803" s="25"/>
      <c r="B803" s="25"/>
      <c r="C803" s="25"/>
      <c r="D803" s="25"/>
      <c r="E803" s="24"/>
      <c r="F803" s="25"/>
      <c r="G803" s="25"/>
      <c r="H803" s="25"/>
      <c r="I803" s="25"/>
      <c r="J803" s="138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</row>
    <row r="804">
      <c r="A804" s="25"/>
      <c r="B804" s="25"/>
      <c r="C804" s="25"/>
      <c r="D804" s="25"/>
      <c r="E804" s="24"/>
      <c r="F804" s="25"/>
      <c r="G804" s="25"/>
      <c r="H804" s="25"/>
      <c r="I804" s="25"/>
      <c r="J804" s="138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</row>
    <row r="805">
      <c r="A805" s="25"/>
      <c r="B805" s="25"/>
      <c r="C805" s="25"/>
      <c r="D805" s="25"/>
      <c r="E805" s="24"/>
      <c r="F805" s="25"/>
      <c r="G805" s="25"/>
      <c r="H805" s="25"/>
      <c r="I805" s="25"/>
      <c r="J805" s="138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</row>
    <row r="806">
      <c r="A806" s="25"/>
      <c r="B806" s="25"/>
      <c r="C806" s="25"/>
      <c r="D806" s="25"/>
      <c r="E806" s="24"/>
      <c r="F806" s="25"/>
      <c r="G806" s="25"/>
      <c r="H806" s="25"/>
      <c r="I806" s="25"/>
      <c r="J806" s="138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</row>
    <row r="807">
      <c r="A807" s="25"/>
      <c r="B807" s="25"/>
      <c r="C807" s="25"/>
      <c r="D807" s="25"/>
      <c r="E807" s="24"/>
      <c r="F807" s="25"/>
      <c r="G807" s="25"/>
      <c r="H807" s="25"/>
      <c r="I807" s="25"/>
      <c r="J807" s="138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</row>
    <row r="808">
      <c r="A808" s="25"/>
      <c r="B808" s="25"/>
      <c r="C808" s="25"/>
      <c r="D808" s="25"/>
      <c r="E808" s="24"/>
      <c r="F808" s="25"/>
      <c r="G808" s="25"/>
      <c r="H808" s="25"/>
      <c r="I808" s="25"/>
      <c r="J808" s="138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</row>
    <row r="809">
      <c r="A809" s="25"/>
      <c r="B809" s="25"/>
      <c r="C809" s="25"/>
      <c r="D809" s="25"/>
      <c r="E809" s="24"/>
      <c r="F809" s="25"/>
      <c r="G809" s="25"/>
      <c r="H809" s="25"/>
      <c r="I809" s="25"/>
      <c r="J809" s="138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</row>
    <row r="810">
      <c r="A810" s="25"/>
      <c r="B810" s="25"/>
      <c r="C810" s="25"/>
      <c r="D810" s="25"/>
      <c r="E810" s="24"/>
      <c r="F810" s="25"/>
      <c r="G810" s="25"/>
      <c r="H810" s="25"/>
      <c r="I810" s="25"/>
      <c r="J810" s="138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</row>
    <row r="811">
      <c r="A811" s="25"/>
      <c r="B811" s="25"/>
      <c r="C811" s="25"/>
      <c r="D811" s="25"/>
      <c r="E811" s="24"/>
      <c r="F811" s="25"/>
      <c r="G811" s="25"/>
      <c r="H811" s="25"/>
      <c r="I811" s="25"/>
      <c r="J811" s="138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</row>
    <row r="812">
      <c r="A812" s="25"/>
      <c r="B812" s="25"/>
      <c r="C812" s="25"/>
      <c r="D812" s="25"/>
      <c r="E812" s="24"/>
      <c r="F812" s="25"/>
      <c r="G812" s="25"/>
      <c r="H812" s="25"/>
      <c r="I812" s="25"/>
      <c r="J812" s="138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</row>
    <row r="813">
      <c r="A813" s="25"/>
      <c r="B813" s="25"/>
      <c r="C813" s="25"/>
      <c r="D813" s="25"/>
      <c r="E813" s="24"/>
      <c r="F813" s="25"/>
      <c r="G813" s="25"/>
      <c r="H813" s="25"/>
      <c r="I813" s="25"/>
      <c r="J813" s="138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</row>
    <row r="814">
      <c r="A814" s="25"/>
      <c r="B814" s="25"/>
      <c r="C814" s="25"/>
      <c r="D814" s="25"/>
      <c r="E814" s="24"/>
      <c r="F814" s="25"/>
      <c r="G814" s="25"/>
      <c r="H814" s="25"/>
      <c r="I814" s="25"/>
      <c r="J814" s="138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</row>
    <row r="815">
      <c r="A815" s="25"/>
      <c r="B815" s="25"/>
      <c r="C815" s="25"/>
      <c r="D815" s="25"/>
      <c r="E815" s="24"/>
      <c r="F815" s="25"/>
      <c r="G815" s="25"/>
      <c r="H815" s="25"/>
      <c r="I815" s="25"/>
      <c r="J815" s="138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</row>
    <row r="816">
      <c r="A816" s="25"/>
      <c r="B816" s="25"/>
      <c r="C816" s="25"/>
      <c r="D816" s="25"/>
      <c r="E816" s="24"/>
      <c r="F816" s="25"/>
      <c r="G816" s="25"/>
      <c r="H816" s="25"/>
      <c r="I816" s="25"/>
      <c r="J816" s="138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</row>
    <row r="817">
      <c r="A817" s="25"/>
      <c r="B817" s="25"/>
      <c r="C817" s="25"/>
      <c r="D817" s="25"/>
      <c r="E817" s="24"/>
      <c r="F817" s="25"/>
      <c r="G817" s="25"/>
      <c r="H817" s="25"/>
      <c r="I817" s="25"/>
      <c r="J817" s="138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</row>
    <row r="818">
      <c r="A818" s="25"/>
      <c r="B818" s="25"/>
      <c r="C818" s="25"/>
      <c r="D818" s="25"/>
      <c r="E818" s="24"/>
      <c r="F818" s="25"/>
      <c r="G818" s="25"/>
      <c r="H818" s="25"/>
      <c r="I818" s="25"/>
      <c r="J818" s="138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</row>
    <row r="819">
      <c r="A819" s="25"/>
      <c r="B819" s="25"/>
      <c r="C819" s="25"/>
      <c r="D819" s="25"/>
      <c r="E819" s="24"/>
      <c r="F819" s="25"/>
      <c r="G819" s="25"/>
      <c r="H819" s="25"/>
      <c r="I819" s="25"/>
      <c r="J819" s="138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</row>
    <row r="820">
      <c r="A820" s="25"/>
      <c r="B820" s="25"/>
      <c r="C820" s="25"/>
      <c r="D820" s="25"/>
      <c r="E820" s="24"/>
      <c r="F820" s="25"/>
      <c r="G820" s="25"/>
      <c r="H820" s="25"/>
      <c r="I820" s="25"/>
      <c r="J820" s="138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</row>
    <row r="821">
      <c r="A821" s="25"/>
      <c r="B821" s="25"/>
      <c r="C821" s="25"/>
      <c r="D821" s="25"/>
      <c r="E821" s="24"/>
      <c r="F821" s="25"/>
      <c r="G821" s="25"/>
      <c r="H821" s="25"/>
      <c r="I821" s="25"/>
      <c r="J821" s="138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</row>
    <row r="822">
      <c r="A822" s="25"/>
      <c r="B822" s="25"/>
      <c r="C822" s="25"/>
      <c r="D822" s="25"/>
      <c r="E822" s="24"/>
      <c r="F822" s="25"/>
      <c r="G822" s="25"/>
      <c r="H822" s="25"/>
      <c r="I822" s="25"/>
      <c r="J822" s="138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</row>
    <row r="823">
      <c r="A823" s="25"/>
      <c r="B823" s="25"/>
      <c r="C823" s="25"/>
      <c r="D823" s="25"/>
      <c r="E823" s="24"/>
      <c r="F823" s="25"/>
      <c r="G823" s="25"/>
      <c r="H823" s="25"/>
      <c r="I823" s="25"/>
      <c r="J823" s="138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</row>
    <row r="824">
      <c r="A824" s="25"/>
      <c r="B824" s="25"/>
      <c r="C824" s="25"/>
      <c r="D824" s="25"/>
      <c r="E824" s="24"/>
      <c r="F824" s="25"/>
      <c r="G824" s="25"/>
      <c r="H824" s="25"/>
      <c r="I824" s="25"/>
      <c r="J824" s="138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</row>
    <row r="825">
      <c r="A825" s="25"/>
      <c r="B825" s="25"/>
      <c r="C825" s="25"/>
      <c r="D825" s="25"/>
      <c r="E825" s="24"/>
      <c r="F825" s="25"/>
      <c r="G825" s="25"/>
      <c r="H825" s="25"/>
      <c r="I825" s="25"/>
      <c r="J825" s="138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</row>
    <row r="826">
      <c r="A826" s="25"/>
      <c r="B826" s="25"/>
      <c r="C826" s="25"/>
      <c r="D826" s="25"/>
      <c r="E826" s="24"/>
      <c r="F826" s="25"/>
      <c r="G826" s="25"/>
      <c r="H826" s="25"/>
      <c r="I826" s="25"/>
      <c r="J826" s="138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</row>
    <row r="827">
      <c r="A827" s="25"/>
      <c r="B827" s="25"/>
      <c r="C827" s="25"/>
      <c r="D827" s="25"/>
      <c r="E827" s="24"/>
      <c r="F827" s="25"/>
      <c r="G827" s="25"/>
      <c r="H827" s="25"/>
      <c r="I827" s="25"/>
      <c r="J827" s="138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</row>
    <row r="828">
      <c r="A828" s="25"/>
      <c r="B828" s="25"/>
      <c r="C828" s="25"/>
      <c r="D828" s="25"/>
      <c r="E828" s="24"/>
      <c r="F828" s="25"/>
      <c r="G828" s="25"/>
      <c r="H828" s="25"/>
      <c r="I828" s="25"/>
      <c r="J828" s="138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</row>
    <row r="829">
      <c r="A829" s="25"/>
      <c r="B829" s="25"/>
      <c r="C829" s="25"/>
      <c r="D829" s="25"/>
      <c r="E829" s="24"/>
      <c r="F829" s="25"/>
      <c r="G829" s="25"/>
      <c r="H829" s="25"/>
      <c r="I829" s="25"/>
      <c r="J829" s="138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</row>
    <row r="830">
      <c r="A830" s="25"/>
      <c r="B830" s="25"/>
      <c r="C830" s="25"/>
      <c r="D830" s="25"/>
      <c r="E830" s="24"/>
      <c r="F830" s="25"/>
      <c r="G830" s="25"/>
      <c r="H830" s="25"/>
      <c r="I830" s="25"/>
      <c r="J830" s="138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</row>
    <row r="831">
      <c r="A831" s="25"/>
      <c r="B831" s="25"/>
      <c r="C831" s="25"/>
      <c r="D831" s="25"/>
      <c r="E831" s="24"/>
      <c r="F831" s="25"/>
      <c r="G831" s="25"/>
      <c r="H831" s="25"/>
      <c r="I831" s="25"/>
      <c r="J831" s="138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</row>
    <row r="832">
      <c r="A832" s="25"/>
      <c r="B832" s="25"/>
      <c r="C832" s="25"/>
      <c r="D832" s="25"/>
      <c r="E832" s="24"/>
      <c r="F832" s="25"/>
      <c r="G832" s="25"/>
      <c r="H832" s="25"/>
      <c r="I832" s="25"/>
      <c r="J832" s="138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</row>
    <row r="833">
      <c r="A833" s="25"/>
      <c r="B833" s="25"/>
      <c r="C833" s="25"/>
      <c r="D833" s="25"/>
      <c r="E833" s="24"/>
      <c r="F833" s="25"/>
      <c r="G833" s="25"/>
      <c r="H833" s="25"/>
      <c r="I833" s="25"/>
      <c r="J833" s="138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</row>
    <row r="834">
      <c r="A834" s="25"/>
      <c r="B834" s="25"/>
      <c r="C834" s="25"/>
      <c r="D834" s="25"/>
      <c r="E834" s="24"/>
      <c r="F834" s="25"/>
      <c r="G834" s="25"/>
      <c r="H834" s="25"/>
      <c r="I834" s="25"/>
      <c r="J834" s="138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</row>
    <row r="835">
      <c r="A835" s="25"/>
      <c r="B835" s="25"/>
      <c r="C835" s="25"/>
      <c r="D835" s="25"/>
      <c r="E835" s="24"/>
      <c r="F835" s="25"/>
      <c r="G835" s="25"/>
      <c r="H835" s="25"/>
      <c r="I835" s="25"/>
      <c r="J835" s="138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</row>
    <row r="836">
      <c r="A836" s="25"/>
      <c r="B836" s="25"/>
      <c r="C836" s="25"/>
      <c r="D836" s="25"/>
      <c r="E836" s="24"/>
      <c r="F836" s="25"/>
      <c r="G836" s="25"/>
      <c r="H836" s="25"/>
      <c r="I836" s="25"/>
      <c r="J836" s="138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</row>
    <row r="837">
      <c r="A837" s="25"/>
      <c r="B837" s="25"/>
      <c r="C837" s="25"/>
      <c r="D837" s="25"/>
      <c r="E837" s="24"/>
      <c r="F837" s="25"/>
      <c r="G837" s="25"/>
      <c r="H837" s="25"/>
      <c r="I837" s="25"/>
      <c r="J837" s="138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</row>
    <row r="838">
      <c r="A838" s="25"/>
      <c r="B838" s="25"/>
      <c r="C838" s="25"/>
      <c r="D838" s="25"/>
      <c r="E838" s="24"/>
      <c r="F838" s="25"/>
      <c r="G838" s="25"/>
      <c r="H838" s="25"/>
      <c r="I838" s="25"/>
      <c r="J838" s="138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</row>
    <row r="839">
      <c r="A839" s="25"/>
      <c r="B839" s="25"/>
      <c r="C839" s="25"/>
      <c r="D839" s="25"/>
      <c r="E839" s="24"/>
      <c r="F839" s="25"/>
      <c r="G839" s="25"/>
      <c r="H839" s="25"/>
      <c r="I839" s="25"/>
      <c r="J839" s="138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</row>
    <row r="840">
      <c r="A840" s="25"/>
      <c r="B840" s="25"/>
      <c r="C840" s="25"/>
      <c r="D840" s="25"/>
      <c r="E840" s="24"/>
      <c r="F840" s="25"/>
      <c r="G840" s="25"/>
      <c r="H840" s="25"/>
      <c r="I840" s="25"/>
      <c r="J840" s="138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</row>
    <row r="841">
      <c r="A841" s="25"/>
      <c r="B841" s="25"/>
      <c r="C841" s="25"/>
      <c r="D841" s="25"/>
      <c r="E841" s="24"/>
      <c r="F841" s="25"/>
      <c r="G841" s="25"/>
      <c r="H841" s="25"/>
      <c r="I841" s="25"/>
      <c r="J841" s="138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</row>
    <row r="842">
      <c r="A842" s="25"/>
      <c r="B842" s="25"/>
      <c r="C842" s="25"/>
      <c r="D842" s="25"/>
      <c r="E842" s="24"/>
      <c r="F842" s="25"/>
      <c r="G842" s="25"/>
      <c r="H842" s="25"/>
      <c r="I842" s="25"/>
      <c r="J842" s="138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</row>
    <row r="843">
      <c r="A843" s="25"/>
      <c r="B843" s="25"/>
      <c r="C843" s="25"/>
      <c r="D843" s="25"/>
      <c r="E843" s="24"/>
      <c r="F843" s="25"/>
      <c r="G843" s="25"/>
      <c r="H843" s="25"/>
      <c r="I843" s="25"/>
      <c r="J843" s="138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</row>
    <row r="844">
      <c r="A844" s="25"/>
      <c r="B844" s="25"/>
      <c r="C844" s="25"/>
      <c r="D844" s="25"/>
      <c r="E844" s="24"/>
      <c r="F844" s="25"/>
      <c r="G844" s="25"/>
      <c r="H844" s="25"/>
      <c r="I844" s="25"/>
      <c r="J844" s="138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</row>
    <row r="845">
      <c r="A845" s="25"/>
      <c r="B845" s="25"/>
      <c r="C845" s="25"/>
      <c r="D845" s="25"/>
      <c r="E845" s="24"/>
      <c r="F845" s="25"/>
      <c r="G845" s="25"/>
      <c r="H845" s="25"/>
      <c r="I845" s="25"/>
      <c r="J845" s="138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</row>
    <row r="846">
      <c r="A846" s="25"/>
      <c r="B846" s="25"/>
      <c r="C846" s="25"/>
      <c r="D846" s="25"/>
      <c r="E846" s="24"/>
      <c r="F846" s="25"/>
      <c r="G846" s="25"/>
      <c r="H846" s="25"/>
      <c r="I846" s="25"/>
      <c r="J846" s="138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</row>
    <row r="847">
      <c r="A847" s="25"/>
      <c r="B847" s="25"/>
      <c r="C847" s="25"/>
      <c r="D847" s="25"/>
      <c r="E847" s="24"/>
      <c r="F847" s="25"/>
      <c r="G847" s="25"/>
      <c r="H847" s="25"/>
      <c r="I847" s="25"/>
      <c r="J847" s="138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</row>
    <row r="848">
      <c r="A848" s="25"/>
      <c r="B848" s="25"/>
      <c r="C848" s="25"/>
      <c r="D848" s="25"/>
      <c r="E848" s="24"/>
      <c r="F848" s="25"/>
      <c r="G848" s="25"/>
      <c r="H848" s="25"/>
      <c r="I848" s="25"/>
      <c r="J848" s="138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</row>
    <row r="849">
      <c r="A849" s="25"/>
      <c r="B849" s="25"/>
      <c r="C849" s="25"/>
      <c r="D849" s="25"/>
      <c r="E849" s="24"/>
      <c r="F849" s="25"/>
      <c r="G849" s="25"/>
      <c r="H849" s="25"/>
      <c r="I849" s="25"/>
      <c r="J849" s="138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</row>
    <row r="850">
      <c r="A850" s="25"/>
      <c r="B850" s="25"/>
      <c r="C850" s="25"/>
      <c r="D850" s="25"/>
      <c r="E850" s="24"/>
      <c r="F850" s="25"/>
      <c r="G850" s="25"/>
      <c r="H850" s="25"/>
      <c r="I850" s="25"/>
      <c r="J850" s="138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</row>
    <row r="851">
      <c r="A851" s="25"/>
      <c r="B851" s="25"/>
      <c r="C851" s="25"/>
      <c r="D851" s="25"/>
      <c r="E851" s="24"/>
      <c r="F851" s="25"/>
      <c r="G851" s="25"/>
      <c r="H851" s="25"/>
      <c r="I851" s="25"/>
      <c r="J851" s="138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</row>
    <row r="852">
      <c r="A852" s="25"/>
      <c r="B852" s="25"/>
      <c r="C852" s="25"/>
      <c r="D852" s="25"/>
      <c r="E852" s="24"/>
      <c r="F852" s="25"/>
      <c r="G852" s="25"/>
      <c r="H852" s="25"/>
      <c r="I852" s="25"/>
      <c r="J852" s="138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</row>
    <row r="853">
      <c r="A853" s="25"/>
      <c r="B853" s="25"/>
      <c r="C853" s="25"/>
      <c r="D853" s="25"/>
      <c r="E853" s="24"/>
      <c r="F853" s="25"/>
      <c r="G853" s="25"/>
      <c r="H853" s="25"/>
      <c r="I853" s="25"/>
      <c r="J853" s="138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</row>
    <row r="854">
      <c r="A854" s="25"/>
      <c r="B854" s="25"/>
      <c r="C854" s="25"/>
      <c r="D854" s="25"/>
      <c r="E854" s="24"/>
      <c r="F854" s="25"/>
      <c r="G854" s="25"/>
      <c r="H854" s="25"/>
      <c r="I854" s="25"/>
      <c r="J854" s="138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</row>
    <row r="855">
      <c r="A855" s="25"/>
      <c r="B855" s="25"/>
      <c r="C855" s="25"/>
      <c r="D855" s="25"/>
      <c r="E855" s="24"/>
      <c r="F855" s="25"/>
      <c r="G855" s="25"/>
      <c r="H855" s="25"/>
      <c r="I855" s="25"/>
      <c r="J855" s="138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</row>
    <row r="856">
      <c r="A856" s="25"/>
      <c r="B856" s="25"/>
      <c r="C856" s="25"/>
      <c r="D856" s="25"/>
      <c r="E856" s="24"/>
      <c r="F856" s="25"/>
      <c r="G856" s="25"/>
      <c r="H856" s="25"/>
      <c r="I856" s="25"/>
      <c r="J856" s="138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</row>
    <row r="857">
      <c r="A857" s="25"/>
      <c r="B857" s="25"/>
      <c r="C857" s="25"/>
      <c r="D857" s="25"/>
      <c r="E857" s="24"/>
      <c r="F857" s="25"/>
      <c r="G857" s="25"/>
      <c r="H857" s="25"/>
      <c r="I857" s="25"/>
      <c r="J857" s="138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</row>
    <row r="858">
      <c r="A858" s="25"/>
      <c r="B858" s="25"/>
      <c r="C858" s="25"/>
      <c r="D858" s="25"/>
      <c r="E858" s="24"/>
      <c r="F858" s="25"/>
      <c r="G858" s="25"/>
      <c r="H858" s="25"/>
      <c r="I858" s="25"/>
      <c r="J858" s="138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</row>
    <row r="859">
      <c r="A859" s="25"/>
      <c r="B859" s="25"/>
      <c r="C859" s="25"/>
      <c r="D859" s="25"/>
      <c r="E859" s="24"/>
      <c r="F859" s="25"/>
      <c r="G859" s="25"/>
      <c r="H859" s="25"/>
      <c r="I859" s="25"/>
      <c r="J859" s="138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</row>
    <row r="860">
      <c r="A860" s="25"/>
      <c r="B860" s="25"/>
      <c r="C860" s="25"/>
      <c r="D860" s="25"/>
      <c r="E860" s="24"/>
      <c r="F860" s="25"/>
      <c r="G860" s="25"/>
      <c r="H860" s="25"/>
      <c r="I860" s="25"/>
      <c r="J860" s="138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</row>
    <row r="861">
      <c r="A861" s="25"/>
      <c r="B861" s="25"/>
      <c r="C861" s="25"/>
      <c r="D861" s="25"/>
      <c r="E861" s="24"/>
      <c r="F861" s="25"/>
      <c r="G861" s="25"/>
      <c r="H861" s="25"/>
      <c r="I861" s="25"/>
      <c r="J861" s="138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</row>
    <row r="862">
      <c r="A862" s="25"/>
      <c r="B862" s="25"/>
      <c r="C862" s="25"/>
      <c r="D862" s="25"/>
      <c r="E862" s="24"/>
      <c r="F862" s="25"/>
      <c r="G862" s="25"/>
      <c r="H862" s="25"/>
      <c r="I862" s="25"/>
      <c r="J862" s="138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</row>
    <row r="863">
      <c r="A863" s="25"/>
      <c r="B863" s="25"/>
      <c r="C863" s="25"/>
      <c r="D863" s="25"/>
      <c r="E863" s="24"/>
      <c r="F863" s="25"/>
      <c r="G863" s="25"/>
      <c r="H863" s="25"/>
      <c r="I863" s="25"/>
      <c r="J863" s="138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</row>
    <row r="864">
      <c r="A864" s="25"/>
      <c r="B864" s="25"/>
      <c r="C864" s="25"/>
      <c r="D864" s="25"/>
      <c r="E864" s="24"/>
      <c r="F864" s="25"/>
      <c r="G864" s="25"/>
      <c r="H864" s="25"/>
      <c r="I864" s="25"/>
      <c r="J864" s="138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</row>
    <row r="865">
      <c r="A865" s="25"/>
      <c r="B865" s="25"/>
      <c r="C865" s="25"/>
      <c r="D865" s="25"/>
      <c r="E865" s="24"/>
      <c r="F865" s="25"/>
      <c r="G865" s="25"/>
      <c r="H865" s="25"/>
      <c r="I865" s="25"/>
      <c r="J865" s="138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</row>
    <row r="866">
      <c r="A866" s="25"/>
      <c r="B866" s="25"/>
      <c r="C866" s="25"/>
      <c r="D866" s="25"/>
      <c r="E866" s="24"/>
      <c r="F866" s="25"/>
      <c r="G866" s="25"/>
      <c r="H866" s="25"/>
      <c r="I866" s="25"/>
      <c r="J866" s="138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</row>
    <row r="867">
      <c r="A867" s="25"/>
      <c r="B867" s="25"/>
      <c r="C867" s="25"/>
      <c r="D867" s="25"/>
      <c r="E867" s="24"/>
      <c r="F867" s="25"/>
      <c r="G867" s="25"/>
      <c r="H867" s="25"/>
      <c r="I867" s="25"/>
      <c r="J867" s="138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</row>
    <row r="868">
      <c r="A868" s="25"/>
      <c r="B868" s="25"/>
      <c r="C868" s="25"/>
      <c r="D868" s="25"/>
      <c r="E868" s="24"/>
      <c r="F868" s="25"/>
      <c r="G868" s="25"/>
      <c r="H868" s="25"/>
      <c r="I868" s="25"/>
      <c r="J868" s="138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</row>
    <row r="869">
      <c r="A869" s="25"/>
      <c r="B869" s="25"/>
      <c r="C869" s="25"/>
      <c r="D869" s="25"/>
      <c r="E869" s="24"/>
      <c r="F869" s="25"/>
      <c r="G869" s="25"/>
      <c r="H869" s="25"/>
      <c r="I869" s="25"/>
      <c r="J869" s="138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</row>
    <row r="870">
      <c r="A870" s="25"/>
      <c r="B870" s="25"/>
      <c r="C870" s="25"/>
      <c r="D870" s="25"/>
      <c r="E870" s="24"/>
      <c r="F870" s="25"/>
      <c r="G870" s="25"/>
      <c r="H870" s="25"/>
      <c r="I870" s="25"/>
      <c r="J870" s="138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</row>
    <row r="871">
      <c r="A871" s="25"/>
      <c r="B871" s="25"/>
      <c r="C871" s="25"/>
      <c r="D871" s="25"/>
      <c r="E871" s="24"/>
      <c r="F871" s="25"/>
      <c r="G871" s="25"/>
      <c r="H871" s="25"/>
      <c r="I871" s="25"/>
      <c r="J871" s="138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</row>
    <row r="872">
      <c r="A872" s="25"/>
      <c r="B872" s="25"/>
      <c r="C872" s="25"/>
      <c r="D872" s="25"/>
      <c r="E872" s="24"/>
      <c r="F872" s="25"/>
      <c r="G872" s="25"/>
      <c r="H872" s="25"/>
      <c r="I872" s="25"/>
      <c r="J872" s="138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</row>
    <row r="873">
      <c r="A873" s="25"/>
      <c r="B873" s="25"/>
      <c r="C873" s="25"/>
      <c r="D873" s="25"/>
      <c r="E873" s="24"/>
      <c r="F873" s="25"/>
      <c r="G873" s="25"/>
      <c r="H873" s="25"/>
      <c r="I873" s="25"/>
      <c r="J873" s="138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</row>
    <row r="874">
      <c r="A874" s="25"/>
      <c r="B874" s="25"/>
      <c r="C874" s="25"/>
      <c r="D874" s="25"/>
      <c r="E874" s="24"/>
      <c r="F874" s="25"/>
      <c r="G874" s="25"/>
      <c r="H874" s="25"/>
      <c r="I874" s="25"/>
      <c r="J874" s="138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</row>
    <row r="875">
      <c r="A875" s="25"/>
      <c r="B875" s="25"/>
      <c r="C875" s="25"/>
      <c r="D875" s="25"/>
      <c r="E875" s="24"/>
      <c r="F875" s="25"/>
      <c r="G875" s="25"/>
      <c r="H875" s="25"/>
      <c r="I875" s="25"/>
      <c r="J875" s="138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</row>
    <row r="876">
      <c r="A876" s="25"/>
      <c r="B876" s="25"/>
      <c r="C876" s="25"/>
      <c r="D876" s="25"/>
      <c r="E876" s="24"/>
      <c r="F876" s="25"/>
      <c r="G876" s="25"/>
      <c r="H876" s="25"/>
      <c r="I876" s="25"/>
      <c r="J876" s="138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</row>
    <row r="877">
      <c r="A877" s="25"/>
      <c r="B877" s="25"/>
      <c r="C877" s="25"/>
      <c r="D877" s="25"/>
      <c r="E877" s="24"/>
      <c r="F877" s="25"/>
      <c r="G877" s="25"/>
      <c r="H877" s="25"/>
      <c r="I877" s="25"/>
      <c r="J877" s="138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</row>
    <row r="878">
      <c r="A878" s="25"/>
      <c r="B878" s="25"/>
      <c r="C878" s="25"/>
      <c r="D878" s="25"/>
      <c r="E878" s="24"/>
      <c r="F878" s="25"/>
      <c r="G878" s="25"/>
      <c r="H878" s="25"/>
      <c r="I878" s="25"/>
      <c r="J878" s="138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</row>
    <row r="879">
      <c r="A879" s="25"/>
      <c r="B879" s="25"/>
      <c r="C879" s="25"/>
      <c r="D879" s="25"/>
      <c r="E879" s="24"/>
      <c r="F879" s="25"/>
      <c r="G879" s="25"/>
      <c r="H879" s="25"/>
      <c r="I879" s="25"/>
      <c r="J879" s="138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</row>
    <row r="880">
      <c r="A880" s="25"/>
      <c r="B880" s="25"/>
      <c r="C880" s="25"/>
      <c r="D880" s="25"/>
      <c r="E880" s="24"/>
      <c r="F880" s="25"/>
      <c r="G880" s="25"/>
      <c r="H880" s="25"/>
      <c r="I880" s="25"/>
      <c r="J880" s="138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</row>
    <row r="881">
      <c r="A881" s="25"/>
      <c r="B881" s="25"/>
      <c r="C881" s="25"/>
      <c r="D881" s="25"/>
      <c r="E881" s="24"/>
      <c r="F881" s="25"/>
      <c r="G881" s="25"/>
      <c r="H881" s="25"/>
      <c r="I881" s="25"/>
      <c r="J881" s="138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</row>
    <row r="882">
      <c r="A882" s="25"/>
      <c r="B882" s="25"/>
      <c r="C882" s="25"/>
      <c r="D882" s="25"/>
      <c r="E882" s="24"/>
      <c r="F882" s="25"/>
      <c r="G882" s="25"/>
      <c r="H882" s="25"/>
      <c r="I882" s="25"/>
      <c r="J882" s="138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</row>
    <row r="883">
      <c r="A883" s="25"/>
      <c r="B883" s="25"/>
      <c r="C883" s="25"/>
      <c r="D883" s="25"/>
      <c r="E883" s="24"/>
      <c r="F883" s="25"/>
      <c r="G883" s="25"/>
      <c r="H883" s="25"/>
      <c r="I883" s="25"/>
      <c r="J883" s="138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</row>
    <row r="884">
      <c r="A884" s="25"/>
      <c r="B884" s="25"/>
      <c r="C884" s="25"/>
      <c r="D884" s="25"/>
      <c r="E884" s="24"/>
      <c r="F884" s="25"/>
      <c r="G884" s="25"/>
      <c r="H884" s="25"/>
      <c r="I884" s="25"/>
      <c r="J884" s="138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</row>
    <row r="885">
      <c r="A885" s="25"/>
      <c r="B885" s="25"/>
      <c r="C885" s="25"/>
      <c r="D885" s="25"/>
      <c r="E885" s="24"/>
      <c r="F885" s="25"/>
      <c r="G885" s="25"/>
      <c r="H885" s="25"/>
      <c r="I885" s="25"/>
      <c r="J885" s="138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</row>
    <row r="886">
      <c r="A886" s="25"/>
      <c r="B886" s="25"/>
      <c r="C886" s="25"/>
      <c r="D886" s="25"/>
      <c r="E886" s="24"/>
      <c r="F886" s="25"/>
      <c r="G886" s="25"/>
      <c r="H886" s="25"/>
      <c r="I886" s="25"/>
      <c r="J886" s="138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</row>
    <row r="887">
      <c r="A887" s="25"/>
      <c r="B887" s="25"/>
      <c r="C887" s="25"/>
      <c r="D887" s="25"/>
      <c r="E887" s="24"/>
      <c r="F887" s="25"/>
      <c r="G887" s="25"/>
      <c r="H887" s="25"/>
      <c r="I887" s="25"/>
      <c r="J887" s="138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</row>
    <row r="888">
      <c r="A888" s="25"/>
      <c r="B888" s="25"/>
      <c r="C888" s="25"/>
      <c r="D888" s="25"/>
      <c r="E888" s="24"/>
      <c r="F888" s="25"/>
      <c r="G888" s="25"/>
      <c r="H888" s="25"/>
      <c r="I888" s="25"/>
      <c r="J888" s="138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</row>
    <row r="889">
      <c r="A889" s="25"/>
      <c r="B889" s="25"/>
      <c r="C889" s="25"/>
      <c r="D889" s="25"/>
      <c r="E889" s="24"/>
      <c r="F889" s="25"/>
      <c r="G889" s="25"/>
      <c r="H889" s="25"/>
      <c r="I889" s="25"/>
      <c r="J889" s="138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</row>
    <row r="890">
      <c r="A890" s="25"/>
      <c r="B890" s="25"/>
      <c r="C890" s="25"/>
      <c r="D890" s="25"/>
      <c r="E890" s="24"/>
      <c r="F890" s="25"/>
      <c r="G890" s="25"/>
      <c r="H890" s="25"/>
      <c r="I890" s="25"/>
      <c r="J890" s="138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</row>
    <row r="891">
      <c r="A891" s="25"/>
      <c r="B891" s="25"/>
      <c r="C891" s="25"/>
      <c r="D891" s="25"/>
      <c r="E891" s="24"/>
      <c r="F891" s="25"/>
      <c r="G891" s="25"/>
      <c r="H891" s="25"/>
      <c r="I891" s="25"/>
      <c r="J891" s="138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</row>
    <row r="892">
      <c r="A892" s="25"/>
      <c r="B892" s="25"/>
      <c r="C892" s="25"/>
      <c r="D892" s="25"/>
      <c r="E892" s="24"/>
      <c r="F892" s="25"/>
      <c r="G892" s="25"/>
      <c r="H892" s="25"/>
      <c r="I892" s="25"/>
      <c r="J892" s="138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</row>
    <row r="893">
      <c r="A893" s="25"/>
      <c r="B893" s="25"/>
      <c r="C893" s="25"/>
      <c r="D893" s="25"/>
      <c r="E893" s="24"/>
      <c r="F893" s="25"/>
      <c r="G893" s="25"/>
      <c r="H893" s="25"/>
      <c r="I893" s="25"/>
      <c r="J893" s="138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</row>
    <row r="894">
      <c r="A894" s="25"/>
      <c r="B894" s="25"/>
      <c r="C894" s="25"/>
      <c r="D894" s="25"/>
      <c r="E894" s="24"/>
      <c r="F894" s="25"/>
      <c r="G894" s="25"/>
      <c r="H894" s="25"/>
      <c r="I894" s="25"/>
      <c r="J894" s="138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</row>
    <row r="895">
      <c r="A895" s="25"/>
      <c r="B895" s="25"/>
      <c r="C895" s="25"/>
      <c r="D895" s="25"/>
      <c r="E895" s="24"/>
      <c r="F895" s="25"/>
      <c r="G895" s="25"/>
      <c r="H895" s="25"/>
      <c r="I895" s="25"/>
      <c r="J895" s="138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</row>
    <row r="896">
      <c r="A896" s="25"/>
      <c r="B896" s="25"/>
      <c r="C896" s="25"/>
      <c r="D896" s="25"/>
      <c r="E896" s="24"/>
      <c r="F896" s="25"/>
      <c r="G896" s="25"/>
      <c r="H896" s="25"/>
      <c r="I896" s="25"/>
      <c r="J896" s="138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</row>
    <row r="897">
      <c r="A897" s="25"/>
      <c r="B897" s="25"/>
      <c r="C897" s="25"/>
      <c r="D897" s="25"/>
      <c r="E897" s="24"/>
      <c r="F897" s="25"/>
      <c r="G897" s="25"/>
      <c r="H897" s="25"/>
      <c r="I897" s="25"/>
      <c r="J897" s="138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</row>
    <row r="898">
      <c r="A898" s="25"/>
      <c r="B898" s="25"/>
      <c r="C898" s="25"/>
      <c r="D898" s="25"/>
      <c r="E898" s="24"/>
      <c r="F898" s="25"/>
      <c r="G898" s="25"/>
      <c r="H898" s="25"/>
      <c r="I898" s="25"/>
      <c r="J898" s="138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</row>
    <row r="899">
      <c r="A899" s="25"/>
      <c r="B899" s="25"/>
      <c r="C899" s="25"/>
      <c r="D899" s="25"/>
      <c r="E899" s="24"/>
      <c r="F899" s="25"/>
      <c r="G899" s="25"/>
      <c r="H899" s="25"/>
      <c r="I899" s="25"/>
      <c r="J899" s="138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</row>
    <row r="900">
      <c r="A900" s="25"/>
      <c r="B900" s="25"/>
      <c r="C900" s="25"/>
      <c r="D900" s="25"/>
      <c r="E900" s="24"/>
      <c r="F900" s="25"/>
      <c r="G900" s="25"/>
      <c r="H900" s="25"/>
      <c r="I900" s="25"/>
      <c r="J900" s="138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</row>
    <row r="901">
      <c r="A901" s="25"/>
      <c r="B901" s="25"/>
      <c r="C901" s="25"/>
      <c r="D901" s="25"/>
      <c r="E901" s="24"/>
      <c r="F901" s="25"/>
      <c r="G901" s="25"/>
      <c r="H901" s="25"/>
      <c r="I901" s="25"/>
      <c r="J901" s="138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</row>
    <row r="902">
      <c r="A902" s="25"/>
      <c r="B902" s="25"/>
      <c r="C902" s="25"/>
      <c r="D902" s="25"/>
      <c r="E902" s="24"/>
      <c r="F902" s="25"/>
      <c r="G902" s="25"/>
      <c r="H902" s="25"/>
      <c r="I902" s="25"/>
      <c r="J902" s="138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</row>
    <row r="903">
      <c r="A903" s="25"/>
      <c r="B903" s="25"/>
      <c r="C903" s="25"/>
      <c r="D903" s="25"/>
      <c r="E903" s="24"/>
      <c r="F903" s="25"/>
      <c r="G903" s="25"/>
      <c r="H903" s="25"/>
      <c r="I903" s="25"/>
      <c r="J903" s="138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</row>
    <row r="904">
      <c r="A904" s="25"/>
      <c r="B904" s="25"/>
      <c r="C904" s="25"/>
      <c r="D904" s="25"/>
      <c r="E904" s="24"/>
      <c r="F904" s="25"/>
      <c r="G904" s="25"/>
      <c r="H904" s="25"/>
      <c r="I904" s="25"/>
      <c r="J904" s="138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</row>
    <row r="905">
      <c r="A905" s="25"/>
      <c r="B905" s="25"/>
      <c r="C905" s="25"/>
      <c r="D905" s="25"/>
      <c r="E905" s="24"/>
      <c r="F905" s="25"/>
      <c r="G905" s="25"/>
      <c r="H905" s="25"/>
      <c r="I905" s="25"/>
      <c r="J905" s="138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</row>
    <row r="906">
      <c r="A906" s="25"/>
      <c r="B906" s="25"/>
      <c r="C906" s="25"/>
      <c r="D906" s="25"/>
      <c r="E906" s="24"/>
      <c r="F906" s="25"/>
      <c r="G906" s="25"/>
      <c r="H906" s="25"/>
      <c r="I906" s="25"/>
      <c r="J906" s="138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</row>
    <row r="907">
      <c r="A907" s="25"/>
      <c r="B907" s="25"/>
      <c r="C907" s="25"/>
      <c r="D907" s="25"/>
      <c r="E907" s="24"/>
      <c r="F907" s="25"/>
      <c r="G907" s="25"/>
      <c r="H907" s="25"/>
      <c r="I907" s="25"/>
      <c r="J907" s="138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</row>
    <row r="908">
      <c r="A908" s="25"/>
      <c r="B908" s="25"/>
      <c r="C908" s="25"/>
      <c r="D908" s="25"/>
      <c r="E908" s="24"/>
      <c r="F908" s="25"/>
      <c r="G908" s="25"/>
      <c r="H908" s="25"/>
      <c r="I908" s="25"/>
      <c r="J908" s="138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</row>
    <row r="909">
      <c r="A909" s="25"/>
      <c r="B909" s="25"/>
      <c r="C909" s="25"/>
      <c r="D909" s="25"/>
      <c r="E909" s="24"/>
      <c r="F909" s="25"/>
      <c r="G909" s="25"/>
      <c r="H909" s="25"/>
      <c r="I909" s="25"/>
      <c r="J909" s="138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</row>
    <row r="910">
      <c r="A910" s="25"/>
      <c r="B910" s="25"/>
      <c r="C910" s="25"/>
      <c r="D910" s="25"/>
      <c r="E910" s="24"/>
      <c r="F910" s="25"/>
      <c r="G910" s="25"/>
      <c r="H910" s="25"/>
      <c r="I910" s="25"/>
      <c r="J910" s="138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</row>
    <row r="911">
      <c r="A911" s="25"/>
      <c r="B911" s="25"/>
      <c r="C911" s="25"/>
      <c r="D911" s="25"/>
      <c r="E911" s="24"/>
      <c r="F911" s="25"/>
      <c r="G911" s="25"/>
      <c r="H911" s="25"/>
      <c r="I911" s="25"/>
      <c r="J911" s="138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</row>
    <row r="912">
      <c r="A912" s="25"/>
      <c r="B912" s="25"/>
      <c r="C912" s="25"/>
      <c r="D912" s="25"/>
      <c r="E912" s="24"/>
      <c r="F912" s="25"/>
      <c r="G912" s="25"/>
      <c r="H912" s="25"/>
      <c r="I912" s="25"/>
      <c r="J912" s="138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</row>
    <row r="913">
      <c r="A913" s="25"/>
      <c r="B913" s="25"/>
      <c r="C913" s="25"/>
      <c r="D913" s="25"/>
      <c r="E913" s="24"/>
      <c r="F913" s="25"/>
      <c r="G913" s="25"/>
      <c r="H913" s="25"/>
      <c r="I913" s="25"/>
      <c r="J913" s="138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</row>
    <row r="914">
      <c r="A914" s="25"/>
      <c r="B914" s="25"/>
      <c r="C914" s="25"/>
      <c r="D914" s="25"/>
      <c r="E914" s="24"/>
      <c r="F914" s="25"/>
      <c r="G914" s="25"/>
      <c r="H914" s="25"/>
      <c r="I914" s="25"/>
      <c r="J914" s="138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</row>
    <row r="915">
      <c r="A915" s="25"/>
      <c r="B915" s="25"/>
      <c r="C915" s="25"/>
      <c r="D915" s="25"/>
      <c r="E915" s="24"/>
      <c r="F915" s="25"/>
      <c r="G915" s="25"/>
      <c r="H915" s="25"/>
      <c r="I915" s="25"/>
      <c r="J915" s="138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</row>
    <row r="916">
      <c r="A916" s="25"/>
      <c r="B916" s="25"/>
      <c r="C916" s="25"/>
      <c r="D916" s="25"/>
      <c r="E916" s="24"/>
      <c r="F916" s="25"/>
      <c r="G916" s="25"/>
      <c r="H916" s="25"/>
      <c r="I916" s="25"/>
      <c r="J916" s="138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</row>
    <row r="917">
      <c r="A917" s="25"/>
      <c r="B917" s="25"/>
      <c r="C917" s="25"/>
      <c r="D917" s="25"/>
      <c r="E917" s="24"/>
      <c r="F917" s="25"/>
      <c r="G917" s="25"/>
      <c r="H917" s="25"/>
      <c r="I917" s="25"/>
      <c r="J917" s="138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</row>
    <row r="918">
      <c r="A918" s="25"/>
      <c r="B918" s="25"/>
      <c r="C918" s="25"/>
      <c r="D918" s="25"/>
      <c r="E918" s="24"/>
      <c r="F918" s="25"/>
      <c r="G918" s="25"/>
      <c r="H918" s="25"/>
      <c r="I918" s="25"/>
      <c r="J918" s="138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</row>
    <row r="919">
      <c r="A919" s="25"/>
      <c r="B919" s="25"/>
      <c r="C919" s="25"/>
      <c r="D919" s="25"/>
      <c r="E919" s="24"/>
      <c r="F919" s="25"/>
      <c r="G919" s="25"/>
      <c r="H919" s="25"/>
      <c r="I919" s="25"/>
      <c r="J919" s="138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</row>
    <row r="920">
      <c r="A920" s="25"/>
      <c r="B920" s="25"/>
      <c r="C920" s="25"/>
      <c r="D920" s="25"/>
      <c r="E920" s="24"/>
      <c r="F920" s="25"/>
      <c r="G920" s="25"/>
      <c r="H920" s="25"/>
      <c r="I920" s="25"/>
      <c r="J920" s="138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</row>
    <row r="921">
      <c r="A921" s="25"/>
      <c r="B921" s="25"/>
      <c r="C921" s="25"/>
      <c r="D921" s="25"/>
      <c r="E921" s="24"/>
      <c r="F921" s="25"/>
      <c r="G921" s="25"/>
      <c r="H921" s="25"/>
      <c r="I921" s="25"/>
      <c r="J921" s="138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</row>
    <row r="922">
      <c r="A922" s="25"/>
      <c r="B922" s="25"/>
      <c r="C922" s="25"/>
      <c r="D922" s="25"/>
      <c r="E922" s="24"/>
      <c r="F922" s="25"/>
      <c r="G922" s="25"/>
      <c r="H922" s="25"/>
      <c r="I922" s="25"/>
      <c r="J922" s="138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</row>
    <row r="923">
      <c r="A923" s="25"/>
      <c r="B923" s="25"/>
      <c r="C923" s="25"/>
      <c r="D923" s="25"/>
      <c r="E923" s="24"/>
      <c r="F923" s="25"/>
      <c r="G923" s="25"/>
      <c r="H923" s="25"/>
      <c r="I923" s="25"/>
      <c r="J923" s="138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</row>
    <row r="924">
      <c r="A924" s="25"/>
      <c r="B924" s="25"/>
      <c r="C924" s="25"/>
      <c r="D924" s="25"/>
      <c r="E924" s="24"/>
      <c r="F924" s="25"/>
      <c r="G924" s="25"/>
      <c r="H924" s="25"/>
      <c r="I924" s="25"/>
      <c r="J924" s="138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</row>
    <row r="925">
      <c r="A925" s="25"/>
      <c r="B925" s="25"/>
      <c r="C925" s="25"/>
      <c r="D925" s="25"/>
      <c r="E925" s="24"/>
      <c r="F925" s="25"/>
      <c r="G925" s="25"/>
      <c r="H925" s="25"/>
      <c r="I925" s="25"/>
      <c r="J925" s="138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</row>
    <row r="926">
      <c r="A926" s="25"/>
      <c r="B926" s="25"/>
      <c r="C926" s="25"/>
      <c r="D926" s="25"/>
      <c r="E926" s="24"/>
      <c r="F926" s="25"/>
      <c r="G926" s="25"/>
      <c r="H926" s="25"/>
      <c r="I926" s="25"/>
      <c r="J926" s="138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</row>
    <row r="927">
      <c r="A927" s="25"/>
      <c r="B927" s="25"/>
      <c r="C927" s="25"/>
      <c r="D927" s="25"/>
      <c r="E927" s="24"/>
      <c r="F927" s="25"/>
      <c r="G927" s="25"/>
      <c r="H927" s="25"/>
      <c r="I927" s="25"/>
      <c r="J927" s="138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</row>
    <row r="928">
      <c r="A928" s="25"/>
      <c r="B928" s="25"/>
      <c r="C928" s="25"/>
      <c r="D928" s="25"/>
      <c r="E928" s="24"/>
      <c r="F928" s="25"/>
      <c r="G928" s="25"/>
      <c r="H928" s="25"/>
      <c r="I928" s="25"/>
      <c r="J928" s="138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</row>
    <row r="929">
      <c r="A929" s="25"/>
      <c r="B929" s="25"/>
      <c r="C929" s="25"/>
      <c r="D929" s="25"/>
      <c r="E929" s="24"/>
      <c r="F929" s="25"/>
      <c r="G929" s="25"/>
      <c r="H929" s="25"/>
      <c r="I929" s="25"/>
      <c r="J929" s="138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</row>
    <row r="930">
      <c r="A930" s="25"/>
      <c r="B930" s="25"/>
      <c r="C930" s="25"/>
      <c r="D930" s="25"/>
      <c r="E930" s="24"/>
      <c r="F930" s="25"/>
      <c r="G930" s="25"/>
      <c r="H930" s="25"/>
      <c r="I930" s="25"/>
      <c r="J930" s="138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</row>
    <row r="931">
      <c r="A931" s="25"/>
      <c r="B931" s="25"/>
      <c r="C931" s="25"/>
      <c r="D931" s="25"/>
      <c r="E931" s="24"/>
      <c r="F931" s="25"/>
      <c r="G931" s="25"/>
      <c r="H931" s="25"/>
      <c r="I931" s="25"/>
      <c r="J931" s="138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</row>
    <row r="932">
      <c r="A932" s="25"/>
      <c r="B932" s="25"/>
      <c r="C932" s="25"/>
      <c r="D932" s="25"/>
      <c r="E932" s="24"/>
      <c r="F932" s="25"/>
      <c r="G932" s="25"/>
      <c r="H932" s="25"/>
      <c r="I932" s="25"/>
      <c r="J932" s="138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</row>
    <row r="933">
      <c r="A933" s="25"/>
      <c r="B933" s="25"/>
      <c r="C933" s="25"/>
      <c r="D933" s="25"/>
      <c r="E933" s="24"/>
      <c r="F933" s="25"/>
      <c r="G933" s="25"/>
      <c r="H933" s="25"/>
      <c r="I933" s="25"/>
      <c r="J933" s="138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</row>
    <row r="934">
      <c r="A934" s="25"/>
      <c r="B934" s="25"/>
      <c r="C934" s="25"/>
      <c r="D934" s="25"/>
      <c r="E934" s="24"/>
      <c r="F934" s="25"/>
      <c r="G934" s="25"/>
      <c r="H934" s="25"/>
      <c r="I934" s="25"/>
      <c r="J934" s="138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</row>
    <row r="935">
      <c r="A935" s="25"/>
      <c r="B935" s="25"/>
      <c r="C935" s="25"/>
      <c r="D935" s="25"/>
      <c r="E935" s="24"/>
      <c r="F935" s="25"/>
      <c r="G935" s="25"/>
      <c r="H935" s="25"/>
      <c r="I935" s="25"/>
      <c r="J935" s="138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</row>
    <row r="936">
      <c r="A936" s="25"/>
      <c r="B936" s="25"/>
      <c r="C936" s="25"/>
      <c r="D936" s="25"/>
      <c r="E936" s="24"/>
      <c r="F936" s="25"/>
      <c r="G936" s="25"/>
      <c r="H936" s="25"/>
      <c r="I936" s="25"/>
      <c r="J936" s="138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</row>
    <row r="937">
      <c r="A937" s="25"/>
      <c r="B937" s="25"/>
      <c r="C937" s="25"/>
      <c r="D937" s="25"/>
      <c r="E937" s="24"/>
      <c r="F937" s="25"/>
      <c r="G937" s="25"/>
      <c r="H937" s="25"/>
      <c r="I937" s="25"/>
      <c r="J937" s="138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</row>
    <row r="938">
      <c r="A938" s="25"/>
      <c r="B938" s="25"/>
      <c r="C938" s="25"/>
      <c r="D938" s="25"/>
      <c r="E938" s="24"/>
      <c r="F938" s="25"/>
      <c r="G938" s="25"/>
      <c r="H938" s="25"/>
      <c r="I938" s="25"/>
      <c r="J938" s="138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</row>
    <row r="939">
      <c r="A939" s="25"/>
      <c r="B939" s="25"/>
      <c r="C939" s="25"/>
      <c r="D939" s="25"/>
      <c r="E939" s="24"/>
      <c r="F939" s="25"/>
      <c r="G939" s="25"/>
      <c r="H939" s="25"/>
      <c r="I939" s="25"/>
      <c r="J939" s="138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</row>
    <row r="940">
      <c r="A940" s="25"/>
      <c r="B940" s="25"/>
      <c r="C940" s="25"/>
      <c r="D940" s="25"/>
      <c r="E940" s="24"/>
      <c r="F940" s="25"/>
      <c r="G940" s="25"/>
      <c r="H940" s="25"/>
      <c r="I940" s="25"/>
      <c r="J940" s="138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</row>
    <row r="941">
      <c r="A941" s="25"/>
      <c r="B941" s="25"/>
      <c r="C941" s="25"/>
      <c r="D941" s="25"/>
      <c r="E941" s="24"/>
      <c r="F941" s="25"/>
      <c r="G941" s="25"/>
      <c r="H941" s="25"/>
      <c r="I941" s="25"/>
      <c r="J941" s="138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</row>
    <row r="942">
      <c r="A942" s="25"/>
      <c r="B942" s="25"/>
      <c r="C942" s="25"/>
      <c r="D942" s="25"/>
      <c r="E942" s="24"/>
      <c r="F942" s="25"/>
      <c r="G942" s="25"/>
      <c r="H942" s="25"/>
      <c r="I942" s="25"/>
      <c r="J942" s="138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</row>
    <row r="943">
      <c r="A943" s="25"/>
      <c r="B943" s="25"/>
      <c r="C943" s="25"/>
      <c r="D943" s="25"/>
      <c r="E943" s="24"/>
      <c r="F943" s="25"/>
      <c r="G943" s="25"/>
      <c r="H943" s="25"/>
      <c r="I943" s="25"/>
      <c r="J943" s="138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</row>
    <row r="944">
      <c r="A944" s="25"/>
      <c r="B944" s="25"/>
      <c r="C944" s="25"/>
      <c r="D944" s="25"/>
      <c r="E944" s="24"/>
      <c r="F944" s="25"/>
      <c r="G944" s="25"/>
      <c r="H944" s="25"/>
      <c r="I944" s="25"/>
      <c r="J944" s="138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</row>
    <row r="945">
      <c r="A945" s="25"/>
      <c r="B945" s="25"/>
      <c r="C945" s="25"/>
      <c r="D945" s="25"/>
      <c r="E945" s="24"/>
      <c r="F945" s="25"/>
      <c r="G945" s="25"/>
      <c r="H945" s="25"/>
      <c r="I945" s="25"/>
      <c r="J945" s="138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</row>
    <row r="946">
      <c r="A946" s="25"/>
      <c r="B946" s="25"/>
      <c r="C946" s="25"/>
      <c r="D946" s="25"/>
      <c r="E946" s="24"/>
      <c r="F946" s="25"/>
      <c r="G946" s="25"/>
      <c r="H946" s="25"/>
      <c r="I946" s="25"/>
      <c r="J946" s="138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</row>
    <row r="947">
      <c r="A947" s="25"/>
      <c r="B947" s="25"/>
      <c r="C947" s="25"/>
      <c r="D947" s="25"/>
      <c r="E947" s="24"/>
      <c r="F947" s="25"/>
      <c r="G947" s="25"/>
      <c r="H947" s="25"/>
      <c r="I947" s="25"/>
      <c r="J947" s="138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</row>
    <row r="948">
      <c r="A948" s="25"/>
      <c r="B948" s="25"/>
      <c r="C948" s="25"/>
      <c r="D948" s="25"/>
      <c r="E948" s="24"/>
      <c r="F948" s="25"/>
      <c r="G948" s="25"/>
      <c r="H948" s="25"/>
      <c r="I948" s="25"/>
      <c r="J948" s="138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</row>
    <row r="949">
      <c r="A949" s="25"/>
      <c r="B949" s="25"/>
      <c r="C949" s="25"/>
      <c r="D949" s="25"/>
      <c r="E949" s="24"/>
      <c r="F949" s="25"/>
      <c r="G949" s="25"/>
      <c r="H949" s="25"/>
      <c r="I949" s="25"/>
      <c r="J949" s="138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</row>
    <row r="950">
      <c r="A950" s="25"/>
      <c r="B950" s="25"/>
      <c r="C950" s="25"/>
      <c r="D950" s="25"/>
      <c r="E950" s="24"/>
      <c r="F950" s="25"/>
      <c r="G950" s="25"/>
      <c r="H950" s="25"/>
      <c r="I950" s="25"/>
      <c r="J950" s="138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</row>
    <row r="951">
      <c r="A951" s="25"/>
      <c r="B951" s="25"/>
      <c r="C951" s="25"/>
      <c r="D951" s="25"/>
      <c r="E951" s="24"/>
      <c r="F951" s="25"/>
      <c r="G951" s="25"/>
      <c r="H951" s="25"/>
      <c r="I951" s="25"/>
      <c r="J951" s="138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</row>
    <row r="952">
      <c r="A952" s="25"/>
      <c r="B952" s="25"/>
      <c r="C952" s="25"/>
      <c r="D952" s="25"/>
      <c r="E952" s="24"/>
      <c r="F952" s="25"/>
      <c r="G952" s="25"/>
      <c r="H952" s="25"/>
      <c r="I952" s="25"/>
      <c r="J952" s="138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</row>
    <row r="953">
      <c r="A953" s="25"/>
      <c r="B953" s="25"/>
      <c r="C953" s="25"/>
      <c r="D953" s="25"/>
      <c r="E953" s="24"/>
      <c r="F953" s="25"/>
      <c r="G953" s="25"/>
      <c r="H953" s="25"/>
      <c r="I953" s="25"/>
      <c r="J953" s="138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</row>
    <row r="954">
      <c r="A954" s="25"/>
      <c r="B954" s="25"/>
      <c r="C954" s="25"/>
      <c r="D954" s="25"/>
      <c r="E954" s="24"/>
      <c r="F954" s="25"/>
      <c r="G954" s="25"/>
      <c r="H954" s="25"/>
      <c r="I954" s="25"/>
      <c r="J954" s="138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</row>
    <row r="955">
      <c r="A955" s="25"/>
      <c r="B955" s="25"/>
      <c r="C955" s="25"/>
      <c r="D955" s="25"/>
      <c r="E955" s="24"/>
      <c r="F955" s="25"/>
      <c r="G955" s="25"/>
      <c r="H955" s="25"/>
      <c r="I955" s="25"/>
      <c r="J955" s="138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</row>
    <row r="956">
      <c r="A956" s="25"/>
      <c r="B956" s="25"/>
      <c r="C956" s="25"/>
      <c r="D956" s="25"/>
      <c r="E956" s="24"/>
      <c r="F956" s="25"/>
      <c r="G956" s="25"/>
      <c r="H956" s="25"/>
      <c r="I956" s="25"/>
      <c r="J956" s="138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</row>
    <row r="957">
      <c r="A957" s="25"/>
      <c r="B957" s="25"/>
      <c r="C957" s="25"/>
      <c r="D957" s="25"/>
      <c r="E957" s="24"/>
      <c r="F957" s="25"/>
      <c r="G957" s="25"/>
      <c r="H957" s="25"/>
      <c r="I957" s="25"/>
      <c r="J957" s="138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</row>
    <row r="958">
      <c r="A958" s="25"/>
      <c r="B958" s="25"/>
      <c r="C958" s="25"/>
      <c r="D958" s="25"/>
      <c r="E958" s="24"/>
      <c r="F958" s="25"/>
      <c r="G958" s="25"/>
      <c r="H958" s="25"/>
      <c r="I958" s="25"/>
      <c r="J958" s="138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</row>
    <row r="959">
      <c r="A959" s="25"/>
      <c r="B959" s="25"/>
      <c r="C959" s="25"/>
      <c r="D959" s="25"/>
      <c r="E959" s="24"/>
      <c r="F959" s="25"/>
      <c r="G959" s="25"/>
      <c r="H959" s="25"/>
      <c r="I959" s="25"/>
      <c r="J959" s="138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</row>
    <row r="960">
      <c r="A960" s="25"/>
      <c r="B960" s="25"/>
      <c r="C960" s="25"/>
      <c r="D960" s="25"/>
      <c r="E960" s="24"/>
      <c r="F960" s="25"/>
      <c r="G960" s="25"/>
      <c r="H960" s="25"/>
      <c r="I960" s="25"/>
      <c r="J960" s="138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</row>
    <row r="961">
      <c r="A961" s="25"/>
      <c r="B961" s="25"/>
      <c r="C961" s="25"/>
      <c r="D961" s="25"/>
      <c r="E961" s="24"/>
      <c r="F961" s="25"/>
      <c r="G961" s="25"/>
      <c r="H961" s="25"/>
      <c r="I961" s="25"/>
      <c r="J961" s="138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</row>
    <row r="962">
      <c r="A962" s="25"/>
      <c r="B962" s="25"/>
      <c r="C962" s="25"/>
      <c r="D962" s="25"/>
      <c r="E962" s="24"/>
      <c r="F962" s="25"/>
      <c r="G962" s="25"/>
      <c r="H962" s="25"/>
      <c r="I962" s="25"/>
      <c r="J962" s="138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</row>
    <row r="963">
      <c r="A963" s="25"/>
      <c r="B963" s="25"/>
      <c r="C963" s="25"/>
      <c r="D963" s="25"/>
      <c r="E963" s="24"/>
      <c r="F963" s="25"/>
      <c r="G963" s="25"/>
      <c r="H963" s="25"/>
      <c r="I963" s="25"/>
      <c r="J963" s="138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</row>
    <row r="964">
      <c r="A964" s="25"/>
      <c r="B964" s="25"/>
      <c r="C964" s="25"/>
      <c r="D964" s="25"/>
      <c r="E964" s="24"/>
      <c r="F964" s="25"/>
      <c r="G964" s="25"/>
      <c r="H964" s="25"/>
      <c r="I964" s="25"/>
      <c r="J964" s="138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</row>
    <row r="965">
      <c r="A965" s="25"/>
      <c r="B965" s="25"/>
      <c r="C965" s="25"/>
      <c r="D965" s="25"/>
      <c r="E965" s="24"/>
      <c r="F965" s="25"/>
      <c r="G965" s="25"/>
      <c r="H965" s="25"/>
      <c r="I965" s="25"/>
      <c r="J965" s="138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</row>
    <row r="966">
      <c r="A966" s="25"/>
      <c r="B966" s="25"/>
      <c r="C966" s="25"/>
      <c r="D966" s="25"/>
      <c r="E966" s="24"/>
      <c r="F966" s="25"/>
      <c r="G966" s="25"/>
      <c r="H966" s="25"/>
      <c r="I966" s="25"/>
      <c r="J966" s="138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</row>
    <row r="967">
      <c r="A967" s="25"/>
      <c r="B967" s="25"/>
      <c r="C967" s="25"/>
      <c r="D967" s="25"/>
      <c r="E967" s="24"/>
      <c r="F967" s="25"/>
      <c r="G967" s="25"/>
      <c r="H967" s="25"/>
      <c r="I967" s="25"/>
      <c r="J967" s="138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</row>
    <row r="968">
      <c r="A968" s="25"/>
      <c r="B968" s="25"/>
      <c r="C968" s="25"/>
      <c r="D968" s="25"/>
      <c r="E968" s="24"/>
      <c r="F968" s="25"/>
      <c r="G968" s="25"/>
      <c r="H968" s="25"/>
      <c r="I968" s="25"/>
      <c r="J968" s="138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</row>
    <row r="969">
      <c r="A969" s="25"/>
      <c r="B969" s="25"/>
      <c r="C969" s="25"/>
      <c r="D969" s="25"/>
      <c r="E969" s="24"/>
      <c r="F969" s="25"/>
      <c r="G969" s="25"/>
      <c r="H969" s="25"/>
      <c r="I969" s="25"/>
      <c r="J969" s="138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</row>
    <row r="970">
      <c r="A970" s="25"/>
      <c r="B970" s="25"/>
      <c r="C970" s="25"/>
      <c r="D970" s="25"/>
      <c r="E970" s="24"/>
      <c r="F970" s="25"/>
      <c r="G970" s="25"/>
      <c r="H970" s="25"/>
      <c r="I970" s="25"/>
      <c r="J970" s="138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</row>
    <row r="971">
      <c r="A971" s="25"/>
      <c r="B971" s="25"/>
      <c r="C971" s="25"/>
      <c r="D971" s="25"/>
      <c r="E971" s="24"/>
      <c r="F971" s="25"/>
      <c r="G971" s="25"/>
      <c r="H971" s="25"/>
      <c r="I971" s="25"/>
      <c r="J971" s="138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</row>
    <row r="972">
      <c r="A972" s="25"/>
      <c r="B972" s="25"/>
      <c r="C972" s="25"/>
      <c r="D972" s="25"/>
      <c r="E972" s="24"/>
      <c r="F972" s="25"/>
      <c r="G972" s="25"/>
      <c r="H972" s="25"/>
      <c r="I972" s="25"/>
      <c r="J972" s="138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</row>
    <row r="973">
      <c r="A973" s="25"/>
      <c r="B973" s="25"/>
      <c r="C973" s="25"/>
      <c r="D973" s="25"/>
      <c r="E973" s="24"/>
      <c r="F973" s="25"/>
      <c r="G973" s="25"/>
      <c r="H973" s="25"/>
      <c r="I973" s="25"/>
      <c r="J973" s="138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</row>
    <row r="974">
      <c r="A974" s="25"/>
      <c r="B974" s="25"/>
      <c r="C974" s="25"/>
      <c r="D974" s="25"/>
      <c r="E974" s="24"/>
      <c r="F974" s="25"/>
      <c r="G974" s="25"/>
      <c r="H974" s="25"/>
      <c r="I974" s="25"/>
      <c r="J974" s="138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</row>
    <row r="975">
      <c r="A975" s="25"/>
      <c r="B975" s="25"/>
      <c r="C975" s="25"/>
      <c r="D975" s="25"/>
      <c r="E975" s="24"/>
      <c r="F975" s="25"/>
      <c r="G975" s="25"/>
      <c r="H975" s="25"/>
      <c r="I975" s="25"/>
      <c r="J975" s="138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</row>
    <row r="976">
      <c r="A976" s="25"/>
      <c r="B976" s="25"/>
      <c r="C976" s="25"/>
      <c r="D976" s="25"/>
      <c r="E976" s="24"/>
      <c r="F976" s="25"/>
      <c r="G976" s="25"/>
      <c r="H976" s="25"/>
      <c r="I976" s="25"/>
      <c r="J976" s="138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</row>
    <row r="977">
      <c r="A977" s="25"/>
      <c r="B977" s="25"/>
      <c r="C977" s="25"/>
      <c r="D977" s="25"/>
      <c r="E977" s="24"/>
      <c r="F977" s="25"/>
      <c r="G977" s="25"/>
      <c r="H977" s="25"/>
      <c r="I977" s="25"/>
      <c r="J977" s="138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</row>
    <row r="978">
      <c r="A978" s="25"/>
      <c r="B978" s="25"/>
      <c r="C978" s="25"/>
      <c r="D978" s="25"/>
      <c r="E978" s="24"/>
      <c r="F978" s="25"/>
      <c r="G978" s="25"/>
      <c r="H978" s="25"/>
      <c r="I978" s="25"/>
      <c r="J978" s="138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</row>
    <row r="979">
      <c r="A979" s="25"/>
      <c r="B979" s="25"/>
      <c r="C979" s="25"/>
      <c r="D979" s="25"/>
      <c r="E979" s="24"/>
      <c r="F979" s="25"/>
      <c r="G979" s="25"/>
      <c r="H979" s="25"/>
      <c r="I979" s="25"/>
      <c r="J979" s="138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</row>
    <row r="980">
      <c r="A980" s="25"/>
      <c r="B980" s="25"/>
      <c r="C980" s="25"/>
      <c r="D980" s="25"/>
      <c r="E980" s="24"/>
      <c r="F980" s="25"/>
      <c r="G980" s="25"/>
      <c r="H980" s="25"/>
      <c r="I980" s="25"/>
      <c r="J980" s="138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</row>
    <row r="981">
      <c r="A981" s="25"/>
      <c r="B981" s="25"/>
      <c r="C981" s="25"/>
      <c r="D981" s="25"/>
      <c r="E981" s="24"/>
      <c r="F981" s="25"/>
      <c r="G981" s="25"/>
      <c r="H981" s="25"/>
      <c r="I981" s="25"/>
      <c r="J981" s="138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</row>
    <row r="982">
      <c r="A982" s="25"/>
      <c r="B982" s="25"/>
      <c r="C982" s="25"/>
      <c r="D982" s="25"/>
      <c r="E982" s="24"/>
      <c r="F982" s="25"/>
      <c r="G982" s="25"/>
      <c r="H982" s="25"/>
      <c r="I982" s="25"/>
      <c r="J982" s="138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</row>
    <row r="983">
      <c r="A983" s="25"/>
      <c r="B983" s="25"/>
      <c r="C983" s="25"/>
      <c r="D983" s="25"/>
      <c r="E983" s="24"/>
      <c r="F983" s="25"/>
      <c r="G983" s="25"/>
      <c r="H983" s="25"/>
      <c r="I983" s="25"/>
      <c r="J983" s="138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</row>
    <row r="984">
      <c r="A984" s="25"/>
      <c r="B984" s="25"/>
      <c r="C984" s="25"/>
      <c r="D984" s="25"/>
      <c r="E984" s="24"/>
      <c r="F984" s="25"/>
      <c r="G984" s="25"/>
      <c r="H984" s="25"/>
      <c r="I984" s="25"/>
      <c r="J984" s="138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</row>
    <row r="985">
      <c r="A985" s="25"/>
      <c r="B985" s="25"/>
      <c r="C985" s="25"/>
      <c r="D985" s="25"/>
      <c r="E985" s="24"/>
      <c r="F985" s="25"/>
      <c r="G985" s="25"/>
      <c r="H985" s="25"/>
      <c r="I985" s="25"/>
      <c r="J985" s="138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</row>
    <row r="986">
      <c r="A986" s="25"/>
      <c r="B986" s="25"/>
      <c r="C986" s="25"/>
      <c r="D986" s="25"/>
      <c r="E986" s="24"/>
      <c r="F986" s="25"/>
      <c r="G986" s="25"/>
      <c r="H986" s="25"/>
      <c r="I986" s="25"/>
      <c r="J986" s="138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</row>
    <row r="987">
      <c r="A987" s="25"/>
      <c r="B987" s="25"/>
      <c r="C987" s="25"/>
      <c r="D987" s="25"/>
      <c r="E987" s="24"/>
      <c r="F987" s="25"/>
      <c r="G987" s="25"/>
      <c r="H987" s="25"/>
      <c r="I987" s="25"/>
      <c r="J987" s="138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</row>
    <row r="988">
      <c r="A988" s="25"/>
      <c r="B988" s="25"/>
      <c r="C988" s="25"/>
      <c r="D988" s="25"/>
      <c r="E988" s="24"/>
      <c r="F988" s="25"/>
      <c r="G988" s="25"/>
      <c r="H988" s="25"/>
      <c r="I988" s="25"/>
      <c r="J988" s="138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</row>
    <row r="989">
      <c r="A989" s="25"/>
      <c r="B989" s="25"/>
      <c r="C989" s="25"/>
      <c r="D989" s="25"/>
      <c r="E989" s="24"/>
      <c r="F989" s="25"/>
      <c r="G989" s="25"/>
      <c r="H989" s="25"/>
      <c r="I989" s="25"/>
      <c r="J989" s="138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</row>
    <row r="990">
      <c r="A990" s="25"/>
      <c r="B990" s="25"/>
      <c r="C990" s="25"/>
      <c r="D990" s="25"/>
      <c r="E990" s="24"/>
      <c r="F990" s="25"/>
      <c r="G990" s="25"/>
      <c r="H990" s="25"/>
      <c r="I990" s="25"/>
      <c r="J990" s="138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</row>
    <row r="991">
      <c r="A991" s="25"/>
      <c r="B991" s="25"/>
      <c r="C991" s="25"/>
      <c r="D991" s="25"/>
      <c r="E991" s="24"/>
      <c r="F991" s="25"/>
      <c r="G991" s="25"/>
      <c r="H991" s="25"/>
      <c r="I991" s="25"/>
      <c r="J991" s="138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</row>
    <row r="992">
      <c r="A992" s="25"/>
      <c r="B992" s="25"/>
      <c r="C992" s="25"/>
      <c r="D992" s="25"/>
      <c r="E992" s="24"/>
      <c r="F992" s="25"/>
      <c r="G992" s="25"/>
      <c r="H992" s="25"/>
      <c r="I992" s="25"/>
      <c r="J992" s="138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</row>
    <row r="993">
      <c r="A993" s="25"/>
      <c r="B993" s="25"/>
      <c r="C993" s="25"/>
      <c r="D993" s="25"/>
      <c r="E993" s="24"/>
      <c r="F993" s="25"/>
      <c r="G993" s="25"/>
      <c r="H993" s="25"/>
      <c r="I993" s="25"/>
      <c r="J993" s="138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</row>
    <row r="994">
      <c r="A994" s="25"/>
      <c r="B994" s="25"/>
      <c r="C994" s="25"/>
      <c r="D994" s="25"/>
      <c r="E994" s="24"/>
      <c r="F994" s="25"/>
      <c r="G994" s="25"/>
      <c r="H994" s="25"/>
      <c r="I994" s="25"/>
      <c r="J994" s="138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</row>
    <row r="995">
      <c r="A995" s="25"/>
      <c r="B995" s="25"/>
      <c r="C995" s="25"/>
      <c r="D995" s="25"/>
      <c r="E995" s="24"/>
      <c r="F995" s="25"/>
      <c r="G995" s="25"/>
      <c r="H995" s="25"/>
      <c r="I995" s="25"/>
      <c r="J995" s="138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</row>
    <row r="996">
      <c r="A996" s="25"/>
      <c r="B996" s="25"/>
      <c r="C996" s="25"/>
      <c r="D996" s="25"/>
      <c r="E996" s="24"/>
      <c r="F996" s="25"/>
      <c r="G996" s="25"/>
      <c r="H996" s="25"/>
      <c r="I996" s="25"/>
      <c r="J996" s="138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/>
    </row>
  </sheetData>
  <mergeCells count="21">
    <mergeCell ref="B2:G2"/>
    <mergeCell ref="B3:D3"/>
    <mergeCell ref="I3:J3"/>
    <mergeCell ref="B4:D4"/>
    <mergeCell ref="B5:D5"/>
    <mergeCell ref="B6:D6"/>
    <mergeCell ref="B7:D7"/>
    <mergeCell ref="B15:D15"/>
    <mergeCell ref="B16:D16"/>
    <mergeCell ref="B17:D17"/>
    <mergeCell ref="B18:D18"/>
    <mergeCell ref="B19:D19"/>
    <mergeCell ref="B20:D20"/>
    <mergeCell ref="F20:G20"/>
    <mergeCell ref="B8:D8"/>
    <mergeCell ref="B9:D9"/>
    <mergeCell ref="B10:D10"/>
    <mergeCell ref="B11:D11"/>
    <mergeCell ref="B12:D12"/>
    <mergeCell ref="B13:D13"/>
    <mergeCell ref="B14:D14"/>
  </mergeCells>
  <dataValidations>
    <dataValidation type="list" allowBlank="1" sqref="E4:E19">
      <formula1>'08) Drop Down Menus'!$A$2:$A$17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.86"/>
    <col customWidth="1" min="4" max="4" width="14.71"/>
    <col customWidth="1" min="5" max="5" width="18.14"/>
    <col customWidth="1" min="8" max="8" width="3.71"/>
    <col customWidth="1" min="9" max="9" width="17.57"/>
  </cols>
  <sheetData>
    <row r="1">
      <c r="A1" s="25"/>
      <c r="B1" s="25"/>
      <c r="C1" s="25"/>
      <c r="D1" s="25"/>
      <c r="E1" s="24"/>
      <c r="F1" s="25"/>
      <c r="G1" s="25"/>
      <c r="H1" s="25"/>
      <c r="I1" s="25"/>
      <c r="J1" s="138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</row>
    <row r="2">
      <c r="A2" s="25"/>
      <c r="B2" s="187" t="s">
        <v>469</v>
      </c>
      <c r="C2" s="860"/>
      <c r="D2" s="860"/>
      <c r="E2" s="860"/>
      <c r="F2" s="860"/>
      <c r="G2" s="188"/>
      <c r="H2" s="25"/>
      <c r="I2" s="25"/>
      <c r="J2" s="138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</row>
    <row r="3">
      <c r="A3" s="25"/>
      <c r="B3" s="861" t="s">
        <v>140</v>
      </c>
      <c r="C3" s="862"/>
      <c r="D3" s="265"/>
      <c r="E3" s="521" t="s">
        <v>44</v>
      </c>
      <c r="F3" s="521" t="s">
        <v>2</v>
      </c>
      <c r="G3" s="521" t="s">
        <v>67</v>
      </c>
      <c r="H3" s="25"/>
      <c r="I3" s="187" t="s">
        <v>470</v>
      </c>
      <c r="J3" s="188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</row>
    <row r="4">
      <c r="A4" s="25"/>
      <c r="B4" s="863" t="s">
        <v>475</v>
      </c>
      <c r="C4" s="225"/>
      <c r="D4" s="226"/>
      <c r="E4" s="864" t="s">
        <v>144</v>
      </c>
      <c r="F4" s="221">
        <v>24.39</v>
      </c>
      <c r="G4" s="198">
        <f>F4</f>
        <v>24.39</v>
      </c>
      <c r="H4" s="25"/>
      <c r="I4" s="865" t="str">
        <f>'08) Drop Down Menus'!A2</f>
        <v>Groceries</v>
      </c>
      <c r="J4" s="193">
        <f t="shared" ref="J4:J10" si="1">SUMIF($E$4:$E$19,$I4,$F$4:$F$19)</f>
        <v>218.62</v>
      </c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>
      <c r="A5" s="25"/>
      <c r="B5" s="866" t="s">
        <v>476</v>
      </c>
      <c r="C5" s="862"/>
      <c r="D5" s="265"/>
      <c r="E5" s="533" t="s">
        <v>132</v>
      </c>
      <c r="F5" s="223">
        <v>5.25</v>
      </c>
      <c r="G5" s="193">
        <f t="shared" ref="G5:G19" si="2">G4+F5</f>
        <v>29.64</v>
      </c>
      <c r="H5" s="25"/>
      <c r="I5" s="867" t="str">
        <f>'08) Drop Down Menus'!A3</f>
        <v>Cigarettes</v>
      </c>
      <c r="J5" s="198">
        <f t="shared" si="1"/>
        <v>53.43</v>
      </c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</row>
    <row r="6">
      <c r="A6" s="25"/>
      <c r="B6" s="863" t="s">
        <v>454</v>
      </c>
      <c r="C6" s="225"/>
      <c r="D6" s="226"/>
      <c r="E6" s="864" t="s">
        <v>110</v>
      </c>
      <c r="F6" s="221">
        <v>133.02</v>
      </c>
      <c r="G6" s="198">
        <f t="shared" si="2"/>
        <v>162.66</v>
      </c>
      <c r="H6" s="25"/>
      <c r="I6" s="865" t="str">
        <f>'08) Drop Down Menus'!A4</f>
        <v>Gas</v>
      </c>
      <c r="J6" s="193">
        <f t="shared" si="1"/>
        <v>0</v>
      </c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</row>
    <row r="7">
      <c r="A7" s="25"/>
      <c r="B7" s="866" t="s">
        <v>53</v>
      </c>
      <c r="C7" s="862"/>
      <c r="D7" s="265"/>
      <c r="E7" s="533" t="s">
        <v>21</v>
      </c>
      <c r="F7" s="223">
        <v>43.93</v>
      </c>
      <c r="G7" s="193">
        <f t="shared" si="2"/>
        <v>206.59</v>
      </c>
      <c r="H7" s="25"/>
      <c r="I7" s="867" t="str">
        <f>'08) Drop Down Menus'!A5</f>
        <v>Entertainment</v>
      </c>
      <c r="J7" s="198">
        <f t="shared" si="1"/>
        <v>20.49</v>
      </c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</row>
    <row r="8">
      <c r="A8" s="25"/>
      <c r="B8" s="863" t="s">
        <v>473</v>
      </c>
      <c r="C8" s="225"/>
      <c r="D8" s="226"/>
      <c r="E8" s="864" t="s">
        <v>146</v>
      </c>
      <c r="F8" s="221">
        <v>10.49</v>
      </c>
      <c r="G8" s="198">
        <f t="shared" si="2"/>
        <v>217.08</v>
      </c>
      <c r="H8" s="25"/>
      <c r="I8" s="865" t="str">
        <f>'08) Drop Down Menus'!A6</f>
        <v>Medical</v>
      </c>
      <c r="J8" s="193">
        <f t="shared" si="1"/>
        <v>5.25</v>
      </c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</row>
    <row r="9">
      <c r="A9" s="25"/>
      <c r="B9" s="866" t="s">
        <v>477</v>
      </c>
      <c r="C9" s="862"/>
      <c r="D9" s="265"/>
      <c r="E9" s="533" t="s">
        <v>21</v>
      </c>
      <c r="F9" s="223">
        <v>23.0</v>
      </c>
      <c r="G9" s="193">
        <f t="shared" si="2"/>
        <v>240.08</v>
      </c>
      <c r="H9" s="25"/>
      <c r="I9" s="867" t="str">
        <f>'08) Drop Down Menus'!A7</f>
        <v>Vehicle</v>
      </c>
      <c r="J9" s="198">
        <f t="shared" si="1"/>
        <v>0</v>
      </c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>
      <c r="A10" s="25"/>
      <c r="B10" s="863" t="s">
        <v>478</v>
      </c>
      <c r="C10" s="225"/>
      <c r="D10" s="226"/>
      <c r="E10" s="864" t="s">
        <v>21</v>
      </c>
      <c r="F10" s="221">
        <v>38.77</v>
      </c>
      <c r="G10" s="198">
        <f t="shared" si="2"/>
        <v>278.85</v>
      </c>
      <c r="H10" s="25"/>
      <c r="I10" s="865" t="str">
        <f>'08) Drop Down Menus'!A8</f>
        <v>Maintenance</v>
      </c>
      <c r="J10" s="193">
        <f t="shared" si="1"/>
        <v>155.7</v>
      </c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>
      <c r="A11" s="25"/>
      <c r="B11" s="866" t="s">
        <v>479</v>
      </c>
      <c r="C11" s="862"/>
      <c r="D11" s="265"/>
      <c r="E11" s="533" t="s">
        <v>21</v>
      </c>
      <c r="F11" s="223">
        <v>50.0</v>
      </c>
      <c r="G11" s="193">
        <f t="shared" si="2"/>
        <v>328.85</v>
      </c>
      <c r="H11" s="25"/>
      <c r="I11" s="25"/>
      <c r="J11" s="138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>
      <c r="A12" s="25"/>
      <c r="B12" s="863" t="s">
        <v>480</v>
      </c>
      <c r="C12" s="225"/>
      <c r="D12" s="226"/>
      <c r="E12" s="864" t="s">
        <v>146</v>
      </c>
      <c r="F12" s="221">
        <v>10.0</v>
      </c>
      <c r="G12" s="198">
        <f t="shared" si="2"/>
        <v>338.85</v>
      </c>
      <c r="H12" s="25"/>
      <c r="I12" s="25"/>
      <c r="J12" s="138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>
      <c r="A13" s="25"/>
      <c r="B13" s="866" t="s">
        <v>144</v>
      </c>
      <c r="C13" s="862"/>
      <c r="D13" s="265"/>
      <c r="E13" s="533" t="s">
        <v>144</v>
      </c>
      <c r="F13" s="223">
        <v>29.04</v>
      </c>
      <c r="G13" s="193">
        <f t="shared" si="2"/>
        <v>367.89</v>
      </c>
      <c r="H13" s="25"/>
      <c r="I13" s="25"/>
      <c r="J13" s="138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>
      <c r="A14" s="25"/>
      <c r="B14" s="863" t="s">
        <v>481</v>
      </c>
      <c r="C14" s="225"/>
      <c r="D14" s="226"/>
      <c r="E14" s="864" t="s">
        <v>110</v>
      </c>
      <c r="F14" s="221">
        <v>10.0</v>
      </c>
      <c r="G14" s="198">
        <f t="shared" si="2"/>
        <v>377.89</v>
      </c>
      <c r="H14" s="25"/>
      <c r="I14" s="25"/>
      <c r="J14" s="138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>
      <c r="A15" s="25"/>
      <c r="B15" s="866" t="s">
        <v>482</v>
      </c>
      <c r="C15" s="862"/>
      <c r="D15" s="265"/>
      <c r="E15" s="533" t="s">
        <v>110</v>
      </c>
      <c r="F15" s="223">
        <f>1.25+8.59+2.09+2.61</f>
        <v>14.54</v>
      </c>
      <c r="G15" s="193">
        <f t="shared" si="2"/>
        <v>392.43</v>
      </c>
      <c r="H15" s="25"/>
      <c r="I15" s="25"/>
      <c r="J15" s="138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>
      <c r="A16" s="25"/>
      <c r="B16" s="863" t="s">
        <v>454</v>
      </c>
      <c r="C16" s="225"/>
      <c r="D16" s="226"/>
      <c r="E16" s="864" t="s">
        <v>110</v>
      </c>
      <c r="F16" s="221">
        <v>61.06</v>
      </c>
      <c r="G16" s="198">
        <f t="shared" si="2"/>
        <v>453.49</v>
      </c>
      <c r="H16" s="25"/>
      <c r="I16" s="25"/>
      <c r="J16" s="138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>
      <c r="A17" s="25"/>
      <c r="B17" s="866"/>
      <c r="C17" s="862"/>
      <c r="D17" s="265"/>
      <c r="E17" s="533"/>
      <c r="F17" s="223"/>
      <c r="G17" s="193">
        <f t="shared" si="2"/>
        <v>453.49</v>
      </c>
      <c r="H17" s="25"/>
      <c r="I17" s="25"/>
      <c r="J17" s="138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>
      <c r="A18" s="25"/>
      <c r="B18" s="868"/>
      <c r="C18" s="225"/>
      <c r="D18" s="226"/>
      <c r="E18" s="864"/>
      <c r="F18" s="221">
        <v>0.0</v>
      </c>
      <c r="G18" s="198">
        <f t="shared" si="2"/>
        <v>453.49</v>
      </c>
      <c r="H18" s="25"/>
      <c r="I18" s="25"/>
      <c r="J18" s="138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>
      <c r="A19" s="25"/>
      <c r="B19" s="869"/>
      <c r="C19" s="862"/>
      <c r="D19" s="265"/>
      <c r="E19" s="533"/>
      <c r="F19" s="223">
        <v>0.0</v>
      </c>
      <c r="G19" s="193">
        <f t="shared" si="2"/>
        <v>453.49</v>
      </c>
      <c r="H19" s="25"/>
      <c r="I19" s="25"/>
      <c r="J19" s="138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>
      <c r="A20" s="25"/>
      <c r="B20" s="872" t="s">
        <v>455</v>
      </c>
      <c r="C20" s="225"/>
      <c r="D20" s="226"/>
      <c r="E20" s="873"/>
      <c r="F20" s="874">
        <f>G19-SUM(F4:F6)</f>
        <v>290.83</v>
      </c>
      <c r="G20" s="226"/>
      <c r="H20" s="25"/>
      <c r="I20" s="25"/>
      <c r="J20" s="138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>
      <c r="A21" s="25"/>
      <c r="B21" s="25"/>
      <c r="C21" s="25"/>
      <c r="D21" s="25"/>
      <c r="E21" s="24"/>
      <c r="F21" s="25"/>
      <c r="G21" s="25"/>
      <c r="H21" s="25"/>
      <c r="I21" s="25"/>
      <c r="J21" s="138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>
      <c r="A22" s="25"/>
      <c r="B22" s="25"/>
      <c r="C22" s="25"/>
      <c r="D22" s="25"/>
      <c r="E22" s="24"/>
      <c r="F22" s="25"/>
      <c r="G22" s="25"/>
      <c r="H22" s="25"/>
      <c r="I22" s="25"/>
      <c r="J22" s="138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</row>
    <row r="23">
      <c r="A23" s="25"/>
      <c r="B23" s="25"/>
      <c r="C23" s="25"/>
      <c r="D23" s="25"/>
      <c r="E23" s="24"/>
      <c r="F23" s="25"/>
      <c r="G23" s="25"/>
      <c r="H23" s="25"/>
      <c r="I23" s="25"/>
      <c r="J23" s="138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</row>
    <row r="24">
      <c r="A24" s="25"/>
      <c r="B24" s="25"/>
      <c r="C24" s="25"/>
      <c r="D24" s="25"/>
      <c r="E24" s="24"/>
      <c r="F24" s="25"/>
      <c r="G24" s="25"/>
      <c r="H24" s="25"/>
      <c r="I24" s="25"/>
      <c r="J24" s="138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</row>
    <row r="25">
      <c r="A25" s="25"/>
      <c r="B25" s="25"/>
      <c r="C25" s="25"/>
      <c r="D25" s="25"/>
      <c r="E25" s="24"/>
      <c r="F25" s="25"/>
      <c r="G25" s="25"/>
      <c r="H25" s="25"/>
      <c r="I25" s="25"/>
      <c r="J25" s="138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>
      <c r="A26" s="25"/>
      <c r="B26" s="25"/>
      <c r="C26" s="25"/>
      <c r="D26" s="25"/>
      <c r="E26" s="24"/>
      <c r="F26" s="25"/>
      <c r="G26" s="25"/>
      <c r="H26" s="25"/>
      <c r="I26" s="25"/>
      <c r="J26" s="138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>
      <c r="A27" s="25"/>
      <c r="B27" s="25"/>
      <c r="C27" s="25"/>
      <c r="D27" s="25"/>
      <c r="E27" s="24"/>
      <c r="F27" s="25"/>
      <c r="G27" s="25"/>
      <c r="H27" s="25"/>
      <c r="I27" s="25"/>
      <c r="J27" s="138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>
      <c r="A28" s="25"/>
      <c r="B28" s="25"/>
      <c r="C28" s="25"/>
      <c r="D28" s="25"/>
      <c r="E28" s="24"/>
      <c r="F28" s="25"/>
      <c r="G28" s="25"/>
      <c r="H28" s="25"/>
      <c r="I28" s="25"/>
      <c r="J28" s="138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>
      <c r="A29" s="25"/>
      <c r="B29" s="25"/>
      <c r="C29" s="25"/>
      <c r="D29" s="25"/>
      <c r="E29" s="24"/>
      <c r="F29" s="25"/>
      <c r="G29" s="25"/>
      <c r="H29" s="25"/>
      <c r="I29" s="25"/>
      <c r="J29" s="138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</row>
    <row r="30">
      <c r="A30" s="25"/>
      <c r="B30" s="25"/>
      <c r="C30" s="25"/>
      <c r="D30" s="25"/>
      <c r="E30" s="24"/>
      <c r="F30" s="25"/>
      <c r="G30" s="25"/>
      <c r="H30" s="25"/>
      <c r="I30" s="25"/>
      <c r="J30" s="138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</row>
    <row r="31">
      <c r="A31" s="25"/>
      <c r="B31" s="25"/>
      <c r="C31" s="25"/>
      <c r="D31" s="25"/>
      <c r="E31" s="24"/>
      <c r="F31" s="25"/>
      <c r="G31" s="25"/>
      <c r="H31" s="25"/>
      <c r="I31" s="25"/>
      <c r="J31" s="138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r="32">
      <c r="A32" s="25"/>
      <c r="B32" s="25"/>
      <c r="C32" s="25"/>
      <c r="D32" s="25"/>
      <c r="E32" s="24"/>
      <c r="F32" s="25"/>
      <c r="G32" s="25"/>
      <c r="H32" s="25"/>
      <c r="I32" s="25"/>
      <c r="J32" s="138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</row>
    <row r="33">
      <c r="A33" s="25"/>
      <c r="B33" s="25"/>
      <c r="C33" s="25"/>
      <c r="D33" s="25"/>
      <c r="E33" s="24"/>
      <c r="F33" s="25"/>
      <c r="G33" s="25"/>
      <c r="H33" s="25"/>
      <c r="I33" s="25"/>
      <c r="J33" s="138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>
      <c r="A34" s="25"/>
      <c r="B34" s="25"/>
      <c r="C34" s="25"/>
      <c r="D34" s="25"/>
      <c r="E34" s="24"/>
      <c r="F34" s="25"/>
      <c r="G34" s="25"/>
      <c r="H34" s="25"/>
      <c r="I34" s="25"/>
      <c r="J34" s="138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</row>
    <row r="35">
      <c r="A35" s="25"/>
      <c r="B35" s="25"/>
      <c r="C35" s="25"/>
      <c r="D35" s="25"/>
      <c r="E35" s="24"/>
      <c r="F35" s="25"/>
      <c r="G35" s="25"/>
      <c r="H35" s="25"/>
      <c r="I35" s="25"/>
      <c r="J35" s="138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</row>
    <row r="36">
      <c r="A36" s="25"/>
      <c r="B36" s="25"/>
      <c r="C36" s="25"/>
      <c r="D36" s="25"/>
      <c r="E36" s="24"/>
      <c r="F36" s="25"/>
      <c r="G36" s="25"/>
      <c r="H36" s="25"/>
      <c r="I36" s="25"/>
      <c r="J36" s="138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</row>
    <row r="37">
      <c r="A37" s="25"/>
      <c r="B37" s="25"/>
      <c r="C37" s="25"/>
      <c r="D37" s="25"/>
      <c r="E37" s="24"/>
      <c r="F37" s="25"/>
      <c r="G37" s="25"/>
      <c r="H37" s="25"/>
      <c r="I37" s="25"/>
      <c r="J37" s="138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>
      <c r="A38" s="25"/>
      <c r="B38" s="25"/>
      <c r="C38" s="25"/>
      <c r="D38" s="25"/>
      <c r="E38" s="24"/>
      <c r="F38" s="25"/>
      <c r="G38" s="25"/>
      <c r="H38" s="25"/>
      <c r="I38" s="25"/>
      <c r="J38" s="138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</row>
    <row r="39">
      <c r="A39" s="25"/>
      <c r="B39" s="25"/>
      <c r="C39" s="25"/>
      <c r="D39" s="25"/>
      <c r="E39" s="24"/>
      <c r="F39" s="25"/>
      <c r="G39" s="25"/>
      <c r="H39" s="25"/>
      <c r="I39" s="25"/>
      <c r="J39" s="138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</row>
    <row r="40">
      <c r="A40" s="25"/>
      <c r="B40" s="25"/>
      <c r="C40" s="25"/>
      <c r="D40" s="25"/>
      <c r="E40" s="24"/>
      <c r="F40" s="25"/>
      <c r="G40" s="25"/>
      <c r="H40" s="25"/>
      <c r="I40" s="25"/>
      <c r="J40" s="138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</row>
    <row r="41">
      <c r="A41" s="25"/>
      <c r="B41" s="25"/>
      <c r="C41" s="25"/>
      <c r="D41" s="25"/>
      <c r="E41" s="24"/>
      <c r="F41" s="25"/>
      <c r="G41" s="25"/>
      <c r="H41" s="25"/>
      <c r="I41" s="25"/>
      <c r="J41" s="138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</row>
    <row r="42">
      <c r="A42" s="25"/>
      <c r="B42" s="25"/>
      <c r="C42" s="25"/>
      <c r="D42" s="25"/>
      <c r="E42" s="24"/>
      <c r="F42" s="25"/>
      <c r="G42" s="25"/>
      <c r="H42" s="25"/>
      <c r="I42" s="25"/>
      <c r="J42" s="138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</row>
    <row r="43">
      <c r="A43" s="25"/>
      <c r="B43" s="25"/>
      <c r="C43" s="25"/>
      <c r="D43" s="25"/>
      <c r="E43" s="24"/>
      <c r="F43" s="25"/>
      <c r="G43" s="25"/>
      <c r="H43" s="25"/>
      <c r="I43" s="25"/>
      <c r="J43" s="138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</row>
    <row r="44">
      <c r="A44" s="25"/>
      <c r="B44" s="25"/>
      <c r="C44" s="25"/>
      <c r="D44" s="25"/>
      <c r="E44" s="24"/>
      <c r="F44" s="25"/>
      <c r="G44" s="25"/>
      <c r="H44" s="25"/>
      <c r="I44" s="25"/>
      <c r="J44" s="138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</row>
    <row r="45">
      <c r="A45" s="25"/>
      <c r="B45" s="25"/>
      <c r="C45" s="25"/>
      <c r="D45" s="25"/>
      <c r="E45" s="24"/>
      <c r="F45" s="25"/>
      <c r="G45" s="25"/>
      <c r="H45" s="25"/>
      <c r="I45" s="25"/>
      <c r="J45" s="138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</row>
    <row r="46">
      <c r="A46" s="25"/>
      <c r="B46" s="25"/>
      <c r="C46" s="25"/>
      <c r="D46" s="25"/>
      <c r="E46" s="24"/>
      <c r="F46" s="25"/>
      <c r="G46" s="25"/>
      <c r="H46" s="25"/>
      <c r="I46" s="25"/>
      <c r="J46" s="138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</row>
    <row r="47">
      <c r="A47" s="25"/>
      <c r="B47" s="25"/>
      <c r="C47" s="25"/>
      <c r="D47" s="25"/>
      <c r="E47" s="24"/>
      <c r="F47" s="25"/>
      <c r="G47" s="25"/>
      <c r="H47" s="25"/>
      <c r="I47" s="25"/>
      <c r="J47" s="138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</row>
    <row r="48">
      <c r="A48" s="25"/>
      <c r="B48" s="25"/>
      <c r="C48" s="25"/>
      <c r="D48" s="25"/>
      <c r="E48" s="24"/>
      <c r="F48" s="25"/>
      <c r="G48" s="25"/>
      <c r="H48" s="25"/>
      <c r="I48" s="25"/>
      <c r="J48" s="138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</row>
    <row r="49">
      <c r="A49" s="25"/>
      <c r="B49" s="25"/>
      <c r="C49" s="25"/>
      <c r="D49" s="25"/>
      <c r="E49" s="24"/>
      <c r="F49" s="25"/>
      <c r="G49" s="25"/>
      <c r="H49" s="25"/>
      <c r="I49" s="25"/>
      <c r="J49" s="138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</row>
    <row r="50">
      <c r="A50" s="25"/>
      <c r="B50" s="25"/>
      <c r="C50" s="25"/>
      <c r="D50" s="25"/>
      <c r="E50" s="24"/>
      <c r="F50" s="25"/>
      <c r="G50" s="25"/>
      <c r="H50" s="25"/>
      <c r="I50" s="25"/>
      <c r="J50" s="138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</row>
    <row r="51">
      <c r="A51" s="25"/>
      <c r="B51" s="25"/>
      <c r="C51" s="25"/>
      <c r="D51" s="25"/>
      <c r="E51" s="24"/>
      <c r="F51" s="25"/>
      <c r="G51" s="25"/>
      <c r="H51" s="25"/>
      <c r="I51" s="25"/>
      <c r="J51" s="138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</row>
    <row r="52">
      <c r="A52" s="25"/>
      <c r="B52" s="25"/>
      <c r="C52" s="25"/>
      <c r="D52" s="25"/>
      <c r="E52" s="24"/>
      <c r="F52" s="25"/>
      <c r="G52" s="25"/>
      <c r="H52" s="25"/>
      <c r="I52" s="25"/>
      <c r="J52" s="138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</row>
    <row r="53">
      <c r="A53" s="25"/>
      <c r="B53" s="25"/>
      <c r="C53" s="25"/>
      <c r="D53" s="25"/>
      <c r="E53" s="24"/>
      <c r="F53" s="25"/>
      <c r="G53" s="25"/>
      <c r="H53" s="25"/>
      <c r="I53" s="25"/>
      <c r="J53" s="138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</row>
    <row r="54">
      <c r="A54" s="25"/>
      <c r="B54" s="25"/>
      <c r="C54" s="25"/>
      <c r="D54" s="25"/>
      <c r="E54" s="24"/>
      <c r="F54" s="25"/>
      <c r="G54" s="25"/>
      <c r="H54" s="25"/>
      <c r="I54" s="25"/>
      <c r="J54" s="138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</row>
    <row r="55">
      <c r="A55" s="25"/>
      <c r="B55" s="25"/>
      <c r="C55" s="25"/>
      <c r="D55" s="25"/>
      <c r="E55" s="24"/>
      <c r="F55" s="25"/>
      <c r="G55" s="25"/>
      <c r="H55" s="25"/>
      <c r="I55" s="25"/>
      <c r="J55" s="138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</row>
    <row r="56">
      <c r="A56" s="25"/>
      <c r="B56" s="25"/>
      <c r="C56" s="25"/>
      <c r="D56" s="25"/>
      <c r="E56" s="24"/>
      <c r="F56" s="25"/>
      <c r="G56" s="25"/>
      <c r="H56" s="25"/>
      <c r="I56" s="25"/>
      <c r="J56" s="138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</row>
    <row r="57">
      <c r="A57" s="25"/>
      <c r="B57" s="25"/>
      <c r="C57" s="25"/>
      <c r="D57" s="25"/>
      <c r="E57" s="24"/>
      <c r="F57" s="25"/>
      <c r="G57" s="25"/>
      <c r="H57" s="25"/>
      <c r="I57" s="25"/>
      <c r="J57" s="138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</row>
    <row r="58">
      <c r="A58" s="25"/>
      <c r="B58" s="25"/>
      <c r="C58" s="25"/>
      <c r="D58" s="25"/>
      <c r="E58" s="24"/>
      <c r="F58" s="25"/>
      <c r="G58" s="25"/>
      <c r="H58" s="25"/>
      <c r="I58" s="25"/>
      <c r="J58" s="138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</row>
    <row r="59">
      <c r="A59" s="25"/>
      <c r="B59" s="25"/>
      <c r="C59" s="25"/>
      <c r="D59" s="25"/>
      <c r="E59" s="24"/>
      <c r="F59" s="25"/>
      <c r="G59" s="25"/>
      <c r="H59" s="25"/>
      <c r="I59" s="25"/>
      <c r="J59" s="138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</row>
    <row r="60">
      <c r="A60" s="25"/>
      <c r="B60" s="25"/>
      <c r="C60" s="25"/>
      <c r="D60" s="25"/>
      <c r="E60" s="24"/>
      <c r="F60" s="25"/>
      <c r="G60" s="25"/>
      <c r="H60" s="25"/>
      <c r="I60" s="25"/>
      <c r="J60" s="138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</row>
    <row r="61">
      <c r="A61" s="25"/>
      <c r="B61" s="25"/>
      <c r="C61" s="25"/>
      <c r="D61" s="25"/>
      <c r="E61" s="24"/>
      <c r="F61" s="25"/>
      <c r="G61" s="25"/>
      <c r="H61" s="25"/>
      <c r="I61" s="25"/>
      <c r="J61" s="138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</row>
    <row r="62">
      <c r="A62" s="25"/>
      <c r="B62" s="25"/>
      <c r="C62" s="25"/>
      <c r="D62" s="25"/>
      <c r="E62" s="24"/>
      <c r="F62" s="25"/>
      <c r="G62" s="25"/>
      <c r="H62" s="25"/>
      <c r="I62" s="25"/>
      <c r="J62" s="138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</row>
    <row r="63">
      <c r="A63" s="25"/>
      <c r="B63" s="25"/>
      <c r="C63" s="25"/>
      <c r="D63" s="25"/>
      <c r="E63" s="24"/>
      <c r="F63" s="25"/>
      <c r="G63" s="25"/>
      <c r="H63" s="25"/>
      <c r="I63" s="25"/>
      <c r="J63" s="138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</row>
    <row r="64">
      <c r="A64" s="25"/>
      <c r="B64" s="25"/>
      <c r="C64" s="25"/>
      <c r="D64" s="25"/>
      <c r="E64" s="24"/>
      <c r="F64" s="25"/>
      <c r="G64" s="25"/>
      <c r="H64" s="25"/>
      <c r="I64" s="25"/>
      <c r="J64" s="138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</row>
    <row r="65">
      <c r="A65" s="25"/>
      <c r="B65" s="25"/>
      <c r="C65" s="25"/>
      <c r="D65" s="25"/>
      <c r="E65" s="24"/>
      <c r="F65" s="25"/>
      <c r="G65" s="25"/>
      <c r="H65" s="25"/>
      <c r="I65" s="25"/>
      <c r="J65" s="138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</row>
    <row r="66">
      <c r="A66" s="25"/>
      <c r="B66" s="25"/>
      <c r="C66" s="25"/>
      <c r="D66" s="25"/>
      <c r="E66" s="24"/>
      <c r="F66" s="25"/>
      <c r="G66" s="25"/>
      <c r="H66" s="25"/>
      <c r="I66" s="25"/>
      <c r="J66" s="138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</row>
    <row r="67">
      <c r="A67" s="25"/>
      <c r="B67" s="25"/>
      <c r="C67" s="25"/>
      <c r="D67" s="25"/>
      <c r="E67" s="24"/>
      <c r="F67" s="25"/>
      <c r="G67" s="25"/>
      <c r="H67" s="25"/>
      <c r="I67" s="25"/>
      <c r="J67" s="138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</row>
    <row r="68">
      <c r="A68" s="25"/>
      <c r="B68" s="25"/>
      <c r="C68" s="25"/>
      <c r="D68" s="25"/>
      <c r="E68" s="24"/>
      <c r="F68" s="25"/>
      <c r="G68" s="25"/>
      <c r="H68" s="25"/>
      <c r="I68" s="25"/>
      <c r="J68" s="138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</row>
    <row r="69">
      <c r="A69" s="25"/>
      <c r="B69" s="25"/>
      <c r="C69" s="25"/>
      <c r="D69" s="25"/>
      <c r="E69" s="24"/>
      <c r="F69" s="25"/>
      <c r="G69" s="25"/>
      <c r="H69" s="25"/>
      <c r="I69" s="25"/>
      <c r="J69" s="138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</row>
    <row r="70">
      <c r="A70" s="25"/>
      <c r="B70" s="25"/>
      <c r="C70" s="25"/>
      <c r="D70" s="25"/>
      <c r="E70" s="24"/>
      <c r="F70" s="25"/>
      <c r="G70" s="25"/>
      <c r="H70" s="25"/>
      <c r="I70" s="25"/>
      <c r="J70" s="138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</row>
    <row r="71">
      <c r="A71" s="25"/>
      <c r="B71" s="25"/>
      <c r="C71" s="25"/>
      <c r="D71" s="25"/>
      <c r="E71" s="24"/>
      <c r="F71" s="25"/>
      <c r="G71" s="25"/>
      <c r="H71" s="25"/>
      <c r="I71" s="25"/>
      <c r="J71" s="138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</row>
    <row r="72">
      <c r="A72" s="25"/>
      <c r="B72" s="25"/>
      <c r="C72" s="25"/>
      <c r="D72" s="25"/>
      <c r="E72" s="24"/>
      <c r="F72" s="25"/>
      <c r="G72" s="25"/>
      <c r="H72" s="25"/>
      <c r="I72" s="25"/>
      <c r="J72" s="138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</row>
    <row r="73">
      <c r="A73" s="25"/>
      <c r="B73" s="25"/>
      <c r="C73" s="25"/>
      <c r="D73" s="25"/>
      <c r="E73" s="24"/>
      <c r="F73" s="25"/>
      <c r="G73" s="25"/>
      <c r="H73" s="25"/>
      <c r="I73" s="25"/>
      <c r="J73" s="138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</row>
    <row r="74">
      <c r="A74" s="25"/>
      <c r="B74" s="25"/>
      <c r="C74" s="25"/>
      <c r="D74" s="25"/>
      <c r="E74" s="24"/>
      <c r="F74" s="25"/>
      <c r="G74" s="25"/>
      <c r="H74" s="25"/>
      <c r="I74" s="25"/>
      <c r="J74" s="138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</row>
    <row r="75">
      <c r="A75" s="25"/>
      <c r="B75" s="25"/>
      <c r="C75" s="25"/>
      <c r="D75" s="25"/>
      <c r="E75" s="24"/>
      <c r="F75" s="25"/>
      <c r="G75" s="25"/>
      <c r="H75" s="25"/>
      <c r="I75" s="25"/>
      <c r="J75" s="138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</row>
    <row r="76">
      <c r="A76" s="25"/>
      <c r="B76" s="25"/>
      <c r="C76" s="25"/>
      <c r="D76" s="25"/>
      <c r="E76" s="24"/>
      <c r="F76" s="25"/>
      <c r="G76" s="25"/>
      <c r="H76" s="25"/>
      <c r="I76" s="25"/>
      <c r="J76" s="138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</row>
    <row r="77">
      <c r="A77" s="25"/>
      <c r="B77" s="25"/>
      <c r="C77" s="25"/>
      <c r="D77" s="25"/>
      <c r="E77" s="24"/>
      <c r="F77" s="25"/>
      <c r="G77" s="25"/>
      <c r="H77" s="25"/>
      <c r="I77" s="25"/>
      <c r="J77" s="138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</row>
    <row r="78">
      <c r="A78" s="25"/>
      <c r="B78" s="25"/>
      <c r="C78" s="25"/>
      <c r="D78" s="25"/>
      <c r="E78" s="24"/>
      <c r="F78" s="25"/>
      <c r="G78" s="25"/>
      <c r="H78" s="25"/>
      <c r="I78" s="25"/>
      <c r="J78" s="138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</row>
    <row r="79">
      <c r="A79" s="25"/>
      <c r="B79" s="25"/>
      <c r="C79" s="25"/>
      <c r="D79" s="25"/>
      <c r="E79" s="24"/>
      <c r="F79" s="25"/>
      <c r="G79" s="25"/>
      <c r="H79" s="25"/>
      <c r="I79" s="25"/>
      <c r="J79" s="138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</row>
    <row r="80">
      <c r="A80" s="25"/>
      <c r="B80" s="25"/>
      <c r="C80" s="25"/>
      <c r="D80" s="25"/>
      <c r="E80" s="24"/>
      <c r="F80" s="25"/>
      <c r="G80" s="25"/>
      <c r="H80" s="25"/>
      <c r="I80" s="25"/>
      <c r="J80" s="138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</row>
    <row r="81">
      <c r="A81" s="25"/>
      <c r="B81" s="25"/>
      <c r="C81" s="25"/>
      <c r="D81" s="25"/>
      <c r="E81" s="24"/>
      <c r="F81" s="25"/>
      <c r="G81" s="25"/>
      <c r="H81" s="25"/>
      <c r="I81" s="25"/>
      <c r="J81" s="138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</row>
    <row r="82">
      <c r="A82" s="25"/>
      <c r="B82" s="25"/>
      <c r="C82" s="25"/>
      <c r="D82" s="25"/>
      <c r="E82" s="24"/>
      <c r="F82" s="25"/>
      <c r="G82" s="25"/>
      <c r="H82" s="25"/>
      <c r="I82" s="25"/>
      <c r="J82" s="138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</row>
    <row r="83">
      <c r="A83" s="25"/>
      <c r="B83" s="25"/>
      <c r="C83" s="25"/>
      <c r="D83" s="25"/>
      <c r="E83" s="24"/>
      <c r="F83" s="25"/>
      <c r="G83" s="25"/>
      <c r="H83" s="25"/>
      <c r="I83" s="25"/>
      <c r="J83" s="138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</row>
    <row r="84">
      <c r="A84" s="25"/>
      <c r="B84" s="25"/>
      <c r="C84" s="25"/>
      <c r="D84" s="25"/>
      <c r="E84" s="24"/>
      <c r="F84" s="25"/>
      <c r="G84" s="25"/>
      <c r="H84" s="25"/>
      <c r="I84" s="25"/>
      <c r="J84" s="138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</row>
    <row r="85">
      <c r="A85" s="25"/>
      <c r="B85" s="25"/>
      <c r="C85" s="25"/>
      <c r="D85" s="25"/>
      <c r="E85" s="24"/>
      <c r="F85" s="25"/>
      <c r="G85" s="25"/>
      <c r="H85" s="25"/>
      <c r="I85" s="25"/>
      <c r="J85" s="138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</row>
    <row r="86">
      <c r="A86" s="25"/>
      <c r="B86" s="25"/>
      <c r="C86" s="25"/>
      <c r="D86" s="25"/>
      <c r="E86" s="24"/>
      <c r="F86" s="25"/>
      <c r="G86" s="25"/>
      <c r="H86" s="25"/>
      <c r="I86" s="25"/>
      <c r="J86" s="138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</row>
    <row r="87">
      <c r="A87" s="25"/>
      <c r="B87" s="25"/>
      <c r="C87" s="25"/>
      <c r="D87" s="25"/>
      <c r="E87" s="24"/>
      <c r="F87" s="25"/>
      <c r="G87" s="25"/>
      <c r="H87" s="25"/>
      <c r="I87" s="25"/>
      <c r="J87" s="138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</row>
    <row r="88">
      <c r="A88" s="25"/>
      <c r="B88" s="25"/>
      <c r="C88" s="25"/>
      <c r="D88" s="25"/>
      <c r="E88" s="24"/>
      <c r="F88" s="25"/>
      <c r="G88" s="25"/>
      <c r="H88" s="25"/>
      <c r="I88" s="25"/>
      <c r="J88" s="138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</row>
    <row r="89">
      <c r="A89" s="25"/>
      <c r="B89" s="25"/>
      <c r="C89" s="25"/>
      <c r="D89" s="25"/>
      <c r="E89" s="24"/>
      <c r="F89" s="25"/>
      <c r="G89" s="25"/>
      <c r="H89" s="25"/>
      <c r="I89" s="25"/>
      <c r="J89" s="138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</row>
    <row r="90">
      <c r="A90" s="25"/>
      <c r="B90" s="25"/>
      <c r="C90" s="25"/>
      <c r="D90" s="25"/>
      <c r="E90" s="24"/>
      <c r="F90" s="25"/>
      <c r="G90" s="25"/>
      <c r="H90" s="25"/>
      <c r="I90" s="25"/>
      <c r="J90" s="138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</row>
    <row r="91">
      <c r="A91" s="25"/>
      <c r="B91" s="25"/>
      <c r="C91" s="25"/>
      <c r="D91" s="25"/>
      <c r="E91" s="24"/>
      <c r="F91" s="25"/>
      <c r="G91" s="25"/>
      <c r="H91" s="25"/>
      <c r="I91" s="25"/>
      <c r="J91" s="138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</row>
    <row r="92">
      <c r="A92" s="25"/>
      <c r="B92" s="25"/>
      <c r="C92" s="25"/>
      <c r="D92" s="25"/>
      <c r="E92" s="24"/>
      <c r="F92" s="25"/>
      <c r="G92" s="25"/>
      <c r="H92" s="25"/>
      <c r="I92" s="25"/>
      <c r="J92" s="138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</row>
    <row r="93">
      <c r="A93" s="25"/>
      <c r="B93" s="25"/>
      <c r="C93" s="25"/>
      <c r="D93" s="25"/>
      <c r="E93" s="24"/>
      <c r="F93" s="25"/>
      <c r="G93" s="25"/>
      <c r="H93" s="25"/>
      <c r="I93" s="25"/>
      <c r="J93" s="138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</row>
    <row r="94">
      <c r="A94" s="25"/>
      <c r="B94" s="25"/>
      <c r="C94" s="25"/>
      <c r="D94" s="25"/>
      <c r="E94" s="24"/>
      <c r="F94" s="25"/>
      <c r="G94" s="25"/>
      <c r="H94" s="25"/>
      <c r="I94" s="25"/>
      <c r="J94" s="138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</row>
    <row r="95">
      <c r="A95" s="25"/>
      <c r="B95" s="25"/>
      <c r="C95" s="25"/>
      <c r="D95" s="25"/>
      <c r="E95" s="24"/>
      <c r="F95" s="25"/>
      <c r="G95" s="25"/>
      <c r="H95" s="25"/>
      <c r="I95" s="25"/>
      <c r="J95" s="138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</row>
    <row r="96">
      <c r="A96" s="25"/>
      <c r="B96" s="25"/>
      <c r="C96" s="25"/>
      <c r="D96" s="25"/>
      <c r="E96" s="24"/>
      <c r="F96" s="25"/>
      <c r="G96" s="25"/>
      <c r="H96" s="25"/>
      <c r="I96" s="25"/>
      <c r="J96" s="138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</row>
    <row r="97">
      <c r="A97" s="25"/>
      <c r="B97" s="25"/>
      <c r="C97" s="25"/>
      <c r="D97" s="25"/>
      <c r="E97" s="24"/>
      <c r="F97" s="25"/>
      <c r="G97" s="25"/>
      <c r="H97" s="25"/>
      <c r="I97" s="25"/>
      <c r="J97" s="138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</row>
    <row r="98">
      <c r="A98" s="25"/>
      <c r="B98" s="25"/>
      <c r="C98" s="25"/>
      <c r="D98" s="25"/>
      <c r="E98" s="24"/>
      <c r="F98" s="25"/>
      <c r="G98" s="25"/>
      <c r="H98" s="25"/>
      <c r="I98" s="25"/>
      <c r="J98" s="138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</row>
    <row r="99">
      <c r="A99" s="25"/>
      <c r="B99" s="25"/>
      <c r="C99" s="25"/>
      <c r="D99" s="25"/>
      <c r="E99" s="24"/>
      <c r="F99" s="25"/>
      <c r="G99" s="25"/>
      <c r="H99" s="25"/>
      <c r="I99" s="25"/>
      <c r="J99" s="138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</row>
    <row r="100">
      <c r="A100" s="25"/>
      <c r="B100" s="25"/>
      <c r="C100" s="25"/>
      <c r="D100" s="25"/>
      <c r="E100" s="24"/>
      <c r="F100" s="25"/>
      <c r="G100" s="25"/>
      <c r="H100" s="25"/>
      <c r="I100" s="25"/>
      <c r="J100" s="138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</row>
    <row r="101">
      <c r="A101" s="25"/>
      <c r="B101" s="25"/>
      <c r="C101" s="25"/>
      <c r="D101" s="25"/>
      <c r="E101" s="24"/>
      <c r="F101" s="25"/>
      <c r="G101" s="25"/>
      <c r="H101" s="25"/>
      <c r="I101" s="25"/>
      <c r="J101" s="138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</row>
    <row r="102">
      <c r="A102" s="25"/>
      <c r="B102" s="25"/>
      <c r="C102" s="25"/>
      <c r="D102" s="25"/>
      <c r="E102" s="24"/>
      <c r="F102" s="25"/>
      <c r="G102" s="25"/>
      <c r="H102" s="25"/>
      <c r="I102" s="25"/>
      <c r="J102" s="138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</row>
    <row r="103">
      <c r="A103" s="25"/>
      <c r="B103" s="25"/>
      <c r="C103" s="25"/>
      <c r="D103" s="25"/>
      <c r="E103" s="24"/>
      <c r="F103" s="25"/>
      <c r="G103" s="25"/>
      <c r="H103" s="25"/>
      <c r="I103" s="25"/>
      <c r="J103" s="138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</row>
    <row r="104">
      <c r="A104" s="25"/>
      <c r="B104" s="25"/>
      <c r="C104" s="25"/>
      <c r="D104" s="25"/>
      <c r="E104" s="24"/>
      <c r="F104" s="25"/>
      <c r="G104" s="25"/>
      <c r="H104" s="25"/>
      <c r="I104" s="25"/>
      <c r="J104" s="138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</row>
    <row r="105">
      <c r="A105" s="25"/>
      <c r="B105" s="25"/>
      <c r="C105" s="25"/>
      <c r="D105" s="25"/>
      <c r="E105" s="24"/>
      <c r="F105" s="25"/>
      <c r="G105" s="25"/>
      <c r="H105" s="25"/>
      <c r="I105" s="25"/>
      <c r="J105" s="138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</row>
    <row r="106">
      <c r="A106" s="25"/>
      <c r="B106" s="25"/>
      <c r="C106" s="25"/>
      <c r="D106" s="25"/>
      <c r="E106" s="24"/>
      <c r="F106" s="25"/>
      <c r="G106" s="25"/>
      <c r="H106" s="25"/>
      <c r="I106" s="25"/>
      <c r="J106" s="138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</row>
    <row r="107">
      <c r="A107" s="25"/>
      <c r="B107" s="25"/>
      <c r="C107" s="25"/>
      <c r="D107" s="25"/>
      <c r="E107" s="24"/>
      <c r="F107" s="25"/>
      <c r="G107" s="25"/>
      <c r="H107" s="25"/>
      <c r="I107" s="25"/>
      <c r="J107" s="138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</row>
    <row r="108">
      <c r="A108" s="25"/>
      <c r="B108" s="25"/>
      <c r="C108" s="25"/>
      <c r="D108" s="25"/>
      <c r="E108" s="24"/>
      <c r="F108" s="25"/>
      <c r="G108" s="25"/>
      <c r="H108" s="25"/>
      <c r="I108" s="25"/>
      <c r="J108" s="138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</row>
    <row r="109">
      <c r="A109" s="25"/>
      <c r="B109" s="25"/>
      <c r="C109" s="25"/>
      <c r="D109" s="25"/>
      <c r="E109" s="24"/>
      <c r="F109" s="25"/>
      <c r="G109" s="25"/>
      <c r="H109" s="25"/>
      <c r="I109" s="25"/>
      <c r="J109" s="138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</row>
    <row r="110">
      <c r="A110" s="25"/>
      <c r="B110" s="25"/>
      <c r="C110" s="25"/>
      <c r="D110" s="25"/>
      <c r="E110" s="24"/>
      <c r="F110" s="25"/>
      <c r="G110" s="25"/>
      <c r="H110" s="25"/>
      <c r="I110" s="25"/>
      <c r="J110" s="138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</row>
    <row r="111">
      <c r="A111" s="25"/>
      <c r="B111" s="25"/>
      <c r="C111" s="25"/>
      <c r="D111" s="25"/>
      <c r="E111" s="24"/>
      <c r="F111" s="25"/>
      <c r="G111" s="25"/>
      <c r="H111" s="25"/>
      <c r="I111" s="25"/>
      <c r="J111" s="138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</row>
    <row r="112">
      <c r="A112" s="25"/>
      <c r="B112" s="25"/>
      <c r="C112" s="25"/>
      <c r="D112" s="25"/>
      <c r="E112" s="24"/>
      <c r="F112" s="25"/>
      <c r="G112" s="25"/>
      <c r="H112" s="25"/>
      <c r="I112" s="25"/>
      <c r="J112" s="138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</row>
    <row r="113">
      <c r="A113" s="25"/>
      <c r="B113" s="25"/>
      <c r="C113" s="25"/>
      <c r="D113" s="25"/>
      <c r="E113" s="24"/>
      <c r="F113" s="25"/>
      <c r="G113" s="25"/>
      <c r="H113" s="25"/>
      <c r="I113" s="25"/>
      <c r="J113" s="138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</row>
    <row r="114">
      <c r="A114" s="25"/>
      <c r="B114" s="25"/>
      <c r="C114" s="25"/>
      <c r="D114" s="25"/>
      <c r="E114" s="24"/>
      <c r="F114" s="25"/>
      <c r="G114" s="25"/>
      <c r="H114" s="25"/>
      <c r="I114" s="25"/>
      <c r="J114" s="138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</row>
    <row r="115">
      <c r="A115" s="25"/>
      <c r="B115" s="25"/>
      <c r="C115" s="25"/>
      <c r="D115" s="25"/>
      <c r="E115" s="24"/>
      <c r="F115" s="25"/>
      <c r="G115" s="25"/>
      <c r="H115" s="25"/>
      <c r="I115" s="25"/>
      <c r="J115" s="138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</row>
    <row r="116">
      <c r="A116" s="25"/>
      <c r="B116" s="25"/>
      <c r="C116" s="25"/>
      <c r="D116" s="25"/>
      <c r="E116" s="24"/>
      <c r="F116" s="25"/>
      <c r="G116" s="25"/>
      <c r="H116" s="25"/>
      <c r="I116" s="25"/>
      <c r="J116" s="138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</row>
    <row r="117">
      <c r="A117" s="25"/>
      <c r="B117" s="25"/>
      <c r="C117" s="25"/>
      <c r="D117" s="25"/>
      <c r="E117" s="24"/>
      <c r="F117" s="25"/>
      <c r="G117" s="25"/>
      <c r="H117" s="25"/>
      <c r="I117" s="25"/>
      <c r="J117" s="138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</row>
    <row r="118">
      <c r="A118" s="25"/>
      <c r="B118" s="25"/>
      <c r="C118" s="25"/>
      <c r="D118" s="25"/>
      <c r="E118" s="24"/>
      <c r="F118" s="25"/>
      <c r="G118" s="25"/>
      <c r="H118" s="25"/>
      <c r="I118" s="25"/>
      <c r="J118" s="138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</row>
    <row r="119">
      <c r="A119" s="25"/>
      <c r="B119" s="25"/>
      <c r="C119" s="25"/>
      <c r="D119" s="25"/>
      <c r="E119" s="24"/>
      <c r="F119" s="25"/>
      <c r="G119" s="25"/>
      <c r="H119" s="25"/>
      <c r="I119" s="25"/>
      <c r="J119" s="138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</row>
    <row r="120">
      <c r="A120" s="25"/>
      <c r="B120" s="25"/>
      <c r="C120" s="25"/>
      <c r="D120" s="25"/>
      <c r="E120" s="24"/>
      <c r="F120" s="25"/>
      <c r="G120" s="25"/>
      <c r="H120" s="25"/>
      <c r="I120" s="25"/>
      <c r="J120" s="138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</row>
    <row r="121">
      <c r="A121" s="25"/>
      <c r="B121" s="25"/>
      <c r="C121" s="25"/>
      <c r="D121" s="25"/>
      <c r="E121" s="24"/>
      <c r="F121" s="25"/>
      <c r="G121" s="25"/>
      <c r="H121" s="25"/>
      <c r="I121" s="25"/>
      <c r="J121" s="138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</row>
    <row r="122">
      <c r="A122" s="25"/>
      <c r="B122" s="25"/>
      <c r="C122" s="25"/>
      <c r="D122" s="25"/>
      <c r="E122" s="24"/>
      <c r="F122" s="25"/>
      <c r="G122" s="25"/>
      <c r="H122" s="25"/>
      <c r="I122" s="25"/>
      <c r="J122" s="138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</row>
    <row r="123">
      <c r="A123" s="25"/>
      <c r="B123" s="25"/>
      <c r="C123" s="25"/>
      <c r="D123" s="25"/>
      <c r="E123" s="24"/>
      <c r="F123" s="25"/>
      <c r="G123" s="25"/>
      <c r="H123" s="25"/>
      <c r="I123" s="25"/>
      <c r="J123" s="138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</row>
    <row r="124">
      <c r="A124" s="25"/>
      <c r="B124" s="25"/>
      <c r="C124" s="25"/>
      <c r="D124" s="25"/>
      <c r="E124" s="24"/>
      <c r="F124" s="25"/>
      <c r="G124" s="25"/>
      <c r="H124" s="25"/>
      <c r="I124" s="25"/>
      <c r="J124" s="138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</row>
    <row r="125">
      <c r="A125" s="25"/>
      <c r="B125" s="25"/>
      <c r="C125" s="25"/>
      <c r="D125" s="25"/>
      <c r="E125" s="24"/>
      <c r="F125" s="25"/>
      <c r="G125" s="25"/>
      <c r="H125" s="25"/>
      <c r="I125" s="25"/>
      <c r="J125" s="138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</row>
    <row r="126">
      <c r="A126" s="25"/>
      <c r="B126" s="25"/>
      <c r="C126" s="25"/>
      <c r="D126" s="25"/>
      <c r="E126" s="24"/>
      <c r="F126" s="25"/>
      <c r="G126" s="25"/>
      <c r="H126" s="25"/>
      <c r="I126" s="25"/>
      <c r="J126" s="138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</row>
    <row r="127">
      <c r="A127" s="25"/>
      <c r="B127" s="25"/>
      <c r="C127" s="25"/>
      <c r="D127" s="25"/>
      <c r="E127" s="24"/>
      <c r="F127" s="25"/>
      <c r="G127" s="25"/>
      <c r="H127" s="25"/>
      <c r="I127" s="25"/>
      <c r="J127" s="138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</row>
    <row r="128">
      <c r="A128" s="25"/>
      <c r="B128" s="25"/>
      <c r="C128" s="25"/>
      <c r="D128" s="25"/>
      <c r="E128" s="24"/>
      <c r="F128" s="25"/>
      <c r="G128" s="25"/>
      <c r="H128" s="25"/>
      <c r="I128" s="25"/>
      <c r="J128" s="138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</row>
    <row r="129">
      <c r="A129" s="25"/>
      <c r="B129" s="25"/>
      <c r="C129" s="25"/>
      <c r="D129" s="25"/>
      <c r="E129" s="24"/>
      <c r="F129" s="25"/>
      <c r="G129" s="25"/>
      <c r="H129" s="25"/>
      <c r="I129" s="25"/>
      <c r="J129" s="138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</row>
    <row r="130">
      <c r="A130" s="25"/>
      <c r="B130" s="25"/>
      <c r="C130" s="25"/>
      <c r="D130" s="25"/>
      <c r="E130" s="24"/>
      <c r="F130" s="25"/>
      <c r="G130" s="25"/>
      <c r="H130" s="25"/>
      <c r="I130" s="25"/>
      <c r="J130" s="138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</row>
    <row r="131">
      <c r="A131" s="25"/>
      <c r="B131" s="25"/>
      <c r="C131" s="25"/>
      <c r="D131" s="25"/>
      <c r="E131" s="24"/>
      <c r="F131" s="25"/>
      <c r="G131" s="25"/>
      <c r="H131" s="25"/>
      <c r="I131" s="25"/>
      <c r="J131" s="138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</row>
    <row r="132">
      <c r="A132" s="25"/>
      <c r="B132" s="25"/>
      <c r="C132" s="25"/>
      <c r="D132" s="25"/>
      <c r="E132" s="24"/>
      <c r="F132" s="25"/>
      <c r="G132" s="25"/>
      <c r="H132" s="25"/>
      <c r="I132" s="25"/>
      <c r="J132" s="138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</row>
    <row r="133">
      <c r="A133" s="25"/>
      <c r="B133" s="25"/>
      <c r="C133" s="25"/>
      <c r="D133" s="25"/>
      <c r="E133" s="24"/>
      <c r="F133" s="25"/>
      <c r="G133" s="25"/>
      <c r="H133" s="25"/>
      <c r="I133" s="25"/>
      <c r="J133" s="138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</row>
    <row r="134">
      <c r="A134" s="25"/>
      <c r="B134" s="25"/>
      <c r="C134" s="25"/>
      <c r="D134" s="25"/>
      <c r="E134" s="24"/>
      <c r="F134" s="25"/>
      <c r="G134" s="25"/>
      <c r="H134" s="25"/>
      <c r="I134" s="25"/>
      <c r="J134" s="138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</row>
    <row r="135">
      <c r="A135" s="25"/>
      <c r="B135" s="25"/>
      <c r="C135" s="25"/>
      <c r="D135" s="25"/>
      <c r="E135" s="24"/>
      <c r="F135" s="25"/>
      <c r="G135" s="25"/>
      <c r="H135" s="25"/>
      <c r="I135" s="25"/>
      <c r="J135" s="138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</row>
    <row r="136">
      <c r="A136" s="25"/>
      <c r="B136" s="25"/>
      <c r="C136" s="25"/>
      <c r="D136" s="25"/>
      <c r="E136" s="24"/>
      <c r="F136" s="25"/>
      <c r="G136" s="25"/>
      <c r="H136" s="25"/>
      <c r="I136" s="25"/>
      <c r="J136" s="138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</row>
    <row r="137">
      <c r="A137" s="25"/>
      <c r="B137" s="25"/>
      <c r="C137" s="25"/>
      <c r="D137" s="25"/>
      <c r="E137" s="24"/>
      <c r="F137" s="25"/>
      <c r="G137" s="25"/>
      <c r="H137" s="25"/>
      <c r="I137" s="25"/>
      <c r="J137" s="138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</row>
    <row r="138">
      <c r="A138" s="25"/>
      <c r="B138" s="25"/>
      <c r="C138" s="25"/>
      <c r="D138" s="25"/>
      <c r="E138" s="24"/>
      <c r="F138" s="25"/>
      <c r="G138" s="25"/>
      <c r="H138" s="25"/>
      <c r="I138" s="25"/>
      <c r="J138" s="138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</row>
    <row r="139">
      <c r="A139" s="25"/>
      <c r="B139" s="25"/>
      <c r="C139" s="25"/>
      <c r="D139" s="25"/>
      <c r="E139" s="24"/>
      <c r="F139" s="25"/>
      <c r="G139" s="25"/>
      <c r="H139" s="25"/>
      <c r="I139" s="25"/>
      <c r="J139" s="138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</row>
    <row r="140">
      <c r="A140" s="25"/>
      <c r="B140" s="25"/>
      <c r="C140" s="25"/>
      <c r="D140" s="25"/>
      <c r="E140" s="24"/>
      <c r="F140" s="25"/>
      <c r="G140" s="25"/>
      <c r="H140" s="25"/>
      <c r="I140" s="25"/>
      <c r="J140" s="138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</row>
    <row r="141">
      <c r="A141" s="25"/>
      <c r="B141" s="25"/>
      <c r="C141" s="25"/>
      <c r="D141" s="25"/>
      <c r="E141" s="24"/>
      <c r="F141" s="25"/>
      <c r="G141" s="25"/>
      <c r="H141" s="25"/>
      <c r="I141" s="25"/>
      <c r="J141" s="138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</row>
    <row r="142">
      <c r="A142" s="25"/>
      <c r="B142" s="25"/>
      <c r="C142" s="25"/>
      <c r="D142" s="25"/>
      <c r="E142" s="24"/>
      <c r="F142" s="25"/>
      <c r="G142" s="25"/>
      <c r="H142" s="25"/>
      <c r="I142" s="25"/>
      <c r="J142" s="138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</row>
    <row r="143">
      <c r="A143" s="25"/>
      <c r="B143" s="25"/>
      <c r="C143" s="25"/>
      <c r="D143" s="25"/>
      <c r="E143" s="24"/>
      <c r="F143" s="25"/>
      <c r="G143" s="25"/>
      <c r="H143" s="25"/>
      <c r="I143" s="25"/>
      <c r="J143" s="138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</row>
    <row r="144">
      <c r="A144" s="25"/>
      <c r="B144" s="25"/>
      <c r="C144" s="25"/>
      <c r="D144" s="25"/>
      <c r="E144" s="24"/>
      <c r="F144" s="25"/>
      <c r="G144" s="25"/>
      <c r="H144" s="25"/>
      <c r="I144" s="25"/>
      <c r="J144" s="138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</row>
    <row r="145">
      <c r="A145" s="25"/>
      <c r="B145" s="25"/>
      <c r="C145" s="25"/>
      <c r="D145" s="25"/>
      <c r="E145" s="24"/>
      <c r="F145" s="25"/>
      <c r="G145" s="25"/>
      <c r="H145" s="25"/>
      <c r="I145" s="25"/>
      <c r="J145" s="138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</row>
    <row r="146">
      <c r="A146" s="25"/>
      <c r="B146" s="25"/>
      <c r="C146" s="25"/>
      <c r="D146" s="25"/>
      <c r="E146" s="24"/>
      <c r="F146" s="25"/>
      <c r="G146" s="25"/>
      <c r="H146" s="25"/>
      <c r="I146" s="25"/>
      <c r="J146" s="138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</row>
    <row r="147">
      <c r="A147" s="25"/>
      <c r="B147" s="25"/>
      <c r="C147" s="25"/>
      <c r="D147" s="25"/>
      <c r="E147" s="24"/>
      <c r="F147" s="25"/>
      <c r="G147" s="25"/>
      <c r="H147" s="25"/>
      <c r="I147" s="25"/>
      <c r="J147" s="138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</row>
    <row r="148">
      <c r="A148" s="25"/>
      <c r="B148" s="25"/>
      <c r="C148" s="25"/>
      <c r="D148" s="25"/>
      <c r="E148" s="24"/>
      <c r="F148" s="25"/>
      <c r="G148" s="25"/>
      <c r="H148" s="25"/>
      <c r="I148" s="25"/>
      <c r="J148" s="138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</row>
    <row r="149">
      <c r="A149" s="25"/>
      <c r="B149" s="25"/>
      <c r="C149" s="25"/>
      <c r="D149" s="25"/>
      <c r="E149" s="24"/>
      <c r="F149" s="25"/>
      <c r="G149" s="25"/>
      <c r="H149" s="25"/>
      <c r="I149" s="25"/>
      <c r="J149" s="138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</row>
    <row r="150">
      <c r="A150" s="25"/>
      <c r="B150" s="25"/>
      <c r="C150" s="25"/>
      <c r="D150" s="25"/>
      <c r="E150" s="24"/>
      <c r="F150" s="25"/>
      <c r="G150" s="25"/>
      <c r="H150" s="25"/>
      <c r="I150" s="25"/>
      <c r="J150" s="138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</row>
    <row r="151">
      <c r="A151" s="25"/>
      <c r="B151" s="25"/>
      <c r="C151" s="25"/>
      <c r="D151" s="25"/>
      <c r="E151" s="24"/>
      <c r="F151" s="25"/>
      <c r="G151" s="25"/>
      <c r="H151" s="25"/>
      <c r="I151" s="25"/>
      <c r="J151" s="138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</row>
    <row r="152">
      <c r="A152" s="25"/>
      <c r="B152" s="25"/>
      <c r="C152" s="25"/>
      <c r="D152" s="25"/>
      <c r="E152" s="24"/>
      <c r="F152" s="25"/>
      <c r="G152" s="25"/>
      <c r="H152" s="25"/>
      <c r="I152" s="25"/>
      <c r="J152" s="138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</row>
    <row r="153">
      <c r="A153" s="25"/>
      <c r="B153" s="25"/>
      <c r="C153" s="25"/>
      <c r="D153" s="25"/>
      <c r="E153" s="24"/>
      <c r="F153" s="25"/>
      <c r="G153" s="25"/>
      <c r="H153" s="25"/>
      <c r="I153" s="25"/>
      <c r="J153" s="138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</row>
    <row r="154">
      <c r="A154" s="25"/>
      <c r="B154" s="25"/>
      <c r="C154" s="25"/>
      <c r="D154" s="25"/>
      <c r="E154" s="24"/>
      <c r="F154" s="25"/>
      <c r="G154" s="25"/>
      <c r="H154" s="25"/>
      <c r="I154" s="25"/>
      <c r="J154" s="138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</row>
    <row r="155">
      <c r="A155" s="25"/>
      <c r="B155" s="25"/>
      <c r="C155" s="25"/>
      <c r="D155" s="25"/>
      <c r="E155" s="24"/>
      <c r="F155" s="25"/>
      <c r="G155" s="25"/>
      <c r="H155" s="25"/>
      <c r="I155" s="25"/>
      <c r="J155" s="138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</row>
    <row r="156">
      <c r="A156" s="25"/>
      <c r="B156" s="25"/>
      <c r="C156" s="25"/>
      <c r="D156" s="25"/>
      <c r="E156" s="24"/>
      <c r="F156" s="25"/>
      <c r="G156" s="25"/>
      <c r="H156" s="25"/>
      <c r="I156" s="25"/>
      <c r="J156" s="138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</row>
    <row r="157">
      <c r="A157" s="25"/>
      <c r="B157" s="25"/>
      <c r="C157" s="25"/>
      <c r="D157" s="25"/>
      <c r="E157" s="24"/>
      <c r="F157" s="25"/>
      <c r="G157" s="25"/>
      <c r="H157" s="25"/>
      <c r="I157" s="25"/>
      <c r="J157" s="138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</row>
    <row r="158">
      <c r="A158" s="25"/>
      <c r="B158" s="25"/>
      <c r="C158" s="25"/>
      <c r="D158" s="25"/>
      <c r="E158" s="24"/>
      <c r="F158" s="25"/>
      <c r="G158" s="25"/>
      <c r="H158" s="25"/>
      <c r="I158" s="25"/>
      <c r="J158" s="138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</row>
    <row r="159">
      <c r="A159" s="25"/>
      <c r="B159" s="25"/>
      <c r="C159" s="25"/>
      <c r="D159" s="25"/>
      <c r="E159" s="24"/>
      <c r="F159" s="25"/>
      <c r="G159" s="25"/>
      <c r="H159" s="25"/>
      <c r="I159" s="25"/>
      <c r="J159" s="138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</row>
    <row r="160">
      <c r="A160" s="25"/>
      <c r="B160" s="25"/>
      <c r="C160" s="25"/>
      <c r="D160" s="25"/>
      <c r="E160" s="24"/>
      <c r="F160" s="25"/>
      <c r="G160" s="25"/>
      <c r="H160" s="25"/>
      <c r="I160" s="25"/>
      <c r="J160" s="138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</row>
    <row r="161">
      <c r="A161" s="25"/>
      <c r="B161" s="25"/>
      <c r="C161" s="25"/>
      <c r="D161" s="25"/>
      <c r="E161" s="24"/>
      <c r="F161" s="25"/>
      <c r="G161" s="25"/>
      <c r="H161" s="25"/>
      <c r="I161" s="25"/>
      <c r="J161" s="138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</row>
    <row r="162">
      <c r="A162" s="25"/>
      <c r="B162" s="25"/>
      <c r="C162" s="25"/>
      <c r="D162" s="25"/>
      <c r="E162" s="24"/>
      <c r="F162" s="25"/>
      <c r="G162" s="25"/>
      <c r="H162" s="25"/>
      <c r="I162" s="25"/>
      <c r="J162" s="138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</row>
    <row r="163">
      <c r="A163" s="25"/>
      <c r="B163" s="25"/>
      <c r="C163" s="25"/>
      <c r="D163" s="25"/>
      <c r="E163" s="24"/>
      <c r="F163" s="25"/>
      <c r="G163" s="25"/>
      <c r="H163" s="25"/>
      <c r="I163" s="25"/>
      <c r="J163" s="138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</row>
    <row r="164">
      <c r="A164" s="25"/>
      <c r="B164" s="25"/>
      <c r="C164" s="25"/>
      <c r="D164" s="25"/>
      <c r="E164" s="24"/>
      <c r="F164" s="25"/>
      <c r="G164" s="25"/>
      <c r="H164" s="25"/>
      <c r="I164" s="25"/>
      <c r="J164" s="138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</row>
    <row r="165">
      <c r="A165" s="25"/>
      <c r="B165" s="25"/>
      <c r="C165" s="25"/>
      <c r="D165" s="25"/>
      <c r="E165" s="24"/>
      <c r="F165" s="25"/>
      <c r="G165" s="25"/>
      <c r="H165" s="25"/>
      <c r="I165" s="25"/>
      <c r="J165" s="138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</row>
    <row r="166">
      <c r="A166" s="25"/>
      <c r="B166" s="25"/>
      <c r="C166" s="25"/>
      <c r="D166" s="25"/>
      <c r="E166" s="24"/>
      <c r="F166" s="25"/>
      <c r="G166" s="25"/>
      <c r="H166" s="25"/>
      <c r="I166" s="25"/>
      <c r="J166" s="138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</row>
    <row r="167">
      <c r="A167" s="25"/>
      <c r="B167" s="25"/>
      <c r="C167" s="25"/>
      <c r="D167" s="25"/>
      <c r="E167" s="24"/>
      <c r="F167" s="25"/>
      <c r="G167" s="25"/>
      <c r="H167" s="25"/>
      <c r="I167" s="25"/>
      <c r="J167" s="138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</row>
    <row r="168">
      <c r="A168" s="25"/>
      <c r="B168" s="25"/>
      <c r="C168" s="25"/>
      <c r="D168" s="25"/>
      <c r="E168" s="24"/>
      <c r="F168" s="25"/>
      <c r="G168" s="25"/>
      <c r="H168" s="25"/>
      <c r="I168" s="25"/>
      <c r="J168" s="138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</row>
    <row r="169">
      <c r="A169" s="25"/>
      <c r="B169" s="25"/>
      <c r="C169" s="25"/>
      <c r="D169" s="25"/>
      <c r="E169" s="24"/>
      <c r="F169" s="25"/>
      <c r="G169" s="25"/>
      <c r="H169" s="25"/>
      <c r="I169" s="25"/>
      <c r="J169" s="138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</row>
    <row r="170">
      <c r="A170" s="25"/>
      <c r="B170" s="25"/>
      <c r="C170" s="25"/>
      <c r="D170" s="25"/>
      <c r="E170" s="24"/>
      <c r="F170" s="25"/>
      <c r="G170" s="25"/>
      <c r="H170" s="25"/>
      <c r="I170" s="25"/>
      <c r="J170" s="138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</row>
    <row r="171">
      <c r="A171" s="25"/>
      <c r="B171" s="25"/>
      <c r="C171" s="25"/>
      <c r="D171" s="25"/>
      <c r="E171" s="24"/>
      <c r="F171" s="25"/>
      <c r="G171" s="25"/>
      <c r="H171" s="25"/>
      <c r="I171" s="25"/>
      <c r="J171" s="138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</row>
    <row r="172">
      <c r="A172" s="25"/>
      <c r="B172" s="25"/>
      <c r="C172" s="25"/>
      <c r="D172" s="25"/>
      <c r="E172" s="24"/>
      <c r="F172" s="25"/>
      <c r="G172" s="25"/>
      <c r="H172" s="25"/>
      <c r="I172" s="25"/>
      <c r="J172" s="138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</row>
    <row r="173">
      <c r="A173" s="25"/>
      <c r="B173" s="25"/>
      <c r="C173" s="25"/>
      <c r="D173" s="25"/>
      <c r="E173" s="24"/>
      <c r="F173" s="25"/>
      <c r="G173" s="25"/>
      <c r="H173" s="25"/>
      <c r="I173" s="25"/>
      <c r="J173" s="138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</row>
    <row r="174">
      <c r="A174" s="25"/>
      <c r="B174" s="25"/>
      <c r="C174" s="25"/>
      <c r="D174" s="25"/>
      <c r="E174" s="24"/>
      <c r="F174" s="25"/>
      <c r="G174" s="25"/>
      <c r="H174" s="25"/>
      <c r="I174" s="25"/>
      <c r="J174" s="138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</row>
    <row r="175">
      <c r="A175" s="25"/>
      <c r="B175" s="25"/>
      <c r="C175" s="25"/>
      <c r="D175" s="25"/>
      <c r="E175" s="24"/>
      <c r="F175" s="25"/>
      <c r="G175" s="25"/>
      <c r="H175" s="25"/>
      <c r="I175" s="25"/>
      <c r="J175" s="138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</row>
    <row r="176">
      <c r="A176" s="25"/>
      <c r="B176" s="25"/>
      <c r="C176" s="25"/>
      <c r="D176" s="25"/>
      <c r="E176" s="24"/>
      <c r="F176" s="25"/>
      <c r="G176" s="25"/>
      <c r="H176" s="25"/>
      <c r="I176" s="25"/>
      <c r="J176" s="138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</row>
    <row r="177">
      <c r="A177" s="25"/>
      <c r="B177" s="25"/>
      <c r="C177" s="25"/>
      <c r="D177" s="25"/>
      <c r="E177" s="24"/>
      <c r="F177" s="25"/>
      <c r="G177" s="25"/>
      <c r="H177" s="25"/>
      <c r="I177" s="25"/>
      <c r="J177" s="138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</row>
    <row r="178">
      <c r="A178" s="25"/>
      <c r="B178" s="25"/>
      <c r="C178" s="25"/>
      <c r="D178" s="25"/>
      <c r="E178" s="24"/>
      <c r="F178" s="25"/>
      <c r="G178" s="25"/>
      <c r="H178" s="25"/>
      <c r="I178" s="25"/>
      <c r="J178" s="138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</row>
    <row r="179">
      <c r="A179" s="25"/>
      <c r="B179" s="25"/>
      <c r="C179" s="25"/>
      <c r="D179" s="25"/>
      <c r="E179" s="24"/>
      <c r="F179" s="25"/>
      <c r="G179" s="25"/>
      <c r="H179" s="25"/>
      <c r="I179" s="25"/>
      <c r="J179" s="138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</row>
    <row r="180">
      <c r="A180" s="25"/>
      <c r="B180" s="25"/>
      <c r="C180" s="25"/>
      <c r="D180" s="25"/>
      <c r="E180" s="24"/>
      <c r="F180" s="25"/>
      <c r="G180" s="25"/>
      <c r="H180" s="25"/>
      <c r="I180" s="25"/>
      <c r="J180" s="138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</row>
    <row r="181">
      <c r="A181" s="25"/>
      <c r="B181" s="25"/>
      <c r="C181" s="25"/>
      <c r="D181" s="25"/>
      <c r="E181" s="24"/>
      <c r="F181" s="25"/>
      <c r="G181" s="25"/>
      <c r="H181" s="25"/>
      <c r="I181" s="25"/>
      <c r="J181" s="138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</row>
    <row r="182">
      <c r="A182" s="25"/>
      <c r="B182" s="25"/>
      <c r="C182" s="25"/>
      <c r="D182" s="25"/>
      <c r="E182" s="24"/>
      <c r="F182" s="25"/>
      <c r="G182" s="25"/>
      <c r="H182" s="25"/>
      <c r="I182" s="25"/>
      <c r="J182" s="138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</row>
    <row r="183">
      <c r="A183" s="25"/>
      <c r="B183" s="25"/>
      <c r="C183" s="25"/>
      <c r="D183" s="25"/>
      <c r="E183" s="24"/>
      <c r="F183" s="25"/>
      <c r="G183" s="25"/>
      <c r="H183" s="25"/>
      <c r="I183" s="25"/>
      <c r="J183" s="138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</row>
    <row r="184">
      <c r="A184" s="25"/>
      <c r="B184" s="25"/>
      <c r="C184" s="25"/>
      <c r="D184" s="25"/>
      <c r="E184" s="24"/>
      <c r="F184" s="25"/>
      <c r="G184" s="25"/>
      <c r="H184" s="25"/>
      <c r="I184" s="25"/>
      <c r="J184" s="138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</row>
    <row r="185">
      <c r="A185" s="25"/>
      <c r="B185" s="25"/>
      <c r="C185" s="25"/>
      <c r="D185" s="25"/>
      <c r="E185" s="24"/>
      <c r="F185" s="25"/>
      <c r="G185" s="25"/>
      <c r="H185" s="25"/>
      <c r="I185" s="25"/>
      <c r="J185" s="138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</row>
    <row r="186">
      <c r="A186" s="25"/>
      <c r="B186" s="25"/>
      <c r="C186" s="25"/>
      <c r="D186" s="25"/>
      <c r="E186" s="24"/>
      <c r="F186" s="25"/>
      <c r="G186" s="25"/>
      <c r="H186" s="25"/>
      <c r="I186" s="25"/>
      <c r="J186" s="138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</row>
    <row r="187">
      <c r="A187" s="25"/>
      <c r="B187" s="25"/>
      <c r="C187" s="25"/>
      <c r="D187" s="25"/>
      <c r="E187" s="24"/>
      <c r="F187" s="25"/>
      <c r="G187" s="25"/>
      <c r="H187" s="25"/>
      <c r="I187" s="25"/>
      <c r="J187" s="138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</row>
    <row r="188">
      <c r="A188" s="25"/>
      <c r="B188" s="25"/>
      <c r="C188" s="25"/>
      <c r="D188" s="25"/>
      <c r="E188" s="24"/>
      <c r="F188" s="25"/>
      <c r="G188" s="25"/>
      <c r="H188" s="25"/>
      <c r="I188" s="25"/>
      <c r="J188" s="138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</row>
    <row r="189">
      <c r="A189" s="25"/>
      <c r="B189" s="25"/>
      <c r="C189" s="25"/>
      <c r="D189" s="25"/>
      <c r="E189" s="24"/>
      <c r="F189" s="25"/>
      <c r="G189" s="25"/>
      <c r="H189" s="25"/>
      <c r="I189" s="25"/>
      <c r="J189" s="138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</row>
    <row r="190">
      <c r="A190" s="25"/>
      <c r="B190" s="25"/>
      <c r="C190" s="25"/>
      <c r="D190" s="25"/>
      <c r="E190" s="24"/>
      <c r="F190" s="25"/>
      <c r="G190" s="25"/>
      <c r="H190" s="25"/>
      <c r="I190" s="25"/>
      <c r="J190" s="138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</row>
    <row r="191">
      <c r="A191" s="25"/>
      <c r="B191" s="25"/>
      <c r="C191" s="25"/>
      <c r="D191" s="25"/>
      <c r="E191" s="24"/>
      <c r="F191" s="25"/>
      <c r="G191" s="25"/>
      <c r="H191" s="25"/>
      <c r="I191" s="25"/>
      <c r="J191" s="138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</row>
    <row r="192">
      <c r="A192" s="25"/>
      <c r="B192" s="25"/>
      <c r="C192" s="25"/>
      <c r="D192" s="25"/>
      <c r="E192" s="24"/>
      <c r="F192" s="25"/>
      <c r="G192" s="25"/>
      <c r="H192" s="25"/>
      <c r="I192" s="25"/>
      <c r="J192" s="138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</row>
    <row r="193">
      <c r="A193" s="25"/>
      <c r="B193" s="25"/>
      <c r="C193" s="25"/>
      <c r="D193" s="25"/>
      <c r="E193" s="24"/>
      <c r="F193" s="25"/>
      <c r="G193" s="25"/>
      <c r="H193" s="25"/>
      <c r="I193" s="25"/>
      <c r="J193" s="138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</row>
    <row r="194">
      <c r="A194" s="25"/>
      <c r="B194" s="25"/>
      <c r="C194" s="25"/>
      <c r="D194" s="25"/>
      <c r="E194" s="24"/>
      <c r="F194" s="25"/>
      <c r="G194" s="25"/>
      <c r="H194" s="25"/>
      <c r="I194" s="25"/>
      <c r="J194" s="138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</row>
    <row r="195">
      <c r="A195" s="25"/>
      <c r="B195" s="25"/>
      <c r="C195" s="25"/>
      <c r="D195" s="25"/>
      <c r="E195" s="24"/>
      <c r="F195" s="25"/>
      <c r="G195" s="25"/>
      <c r="H195" s="25"/>
      <c r="I195" s="25"/>
      <c r="J195" s="138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</row>
    <row r="196">
      <c r="A196" s="25"/>
      <c r="B196" s="25"/>
      <c r="C196" s="25"/>
      <c r="D196" s="25"/>
      <c r="E196" s="24"/>
      <c r="F196" s="25"/>
      <c r="G196" s="25"/>
      <c r="H196" s="25"/>
      <c r="I196" s="25"/>
      <c r="J196" s="138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</row>
    <row r="197">
      <c r="A197" s="25"/>
      <c r="B197" s="25"/>
      <c r="C197" s="25"/>
      <c r="D197" s="25"/>
      <c r="E197" s="24"/>
      <c r="F197" s="25"/>
      <c r="G197" s="25"/>
      <c r="H197" s="25"/>
      <c r="I197" s="25"/>
      <c r="J197" s="138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</row>
    <row r="198">
      <c r="A198" s="25"/>
      <c r="B198" s="25"/>
      <c r="C198" s="25"/>
      <c r="D198" s="25"/>
      <c r="E198" s="24"/>
      <c r="F198" s="25"/>
      <c r="G198" s="25"/>
      <c r="H198" s="25"/>
      <c r="I198" s="25"/>
      <c r="J198" s="138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</row>
    <row r="199">
      <c r="A199" s="25"/>
      <c r="B199" s="25"/>
      <c r="C199" s="25"/>
      <c r="D199" s="25"/>
      <c r="E199" s="24"/>
      <c r="F199" s="25"/>
      <c r="G199" s="25"/>
      <c r="H199" s="25"/>
      <c r="I199" s="25"/>
      <c r="J199" s="138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</row>
    <row r="200">
      <c r="A200" s="25"/>
      <c r="B200" s="25"/>
      <c r="C200" s="25"/>
      <c r="D200" s="25"/>
      <c r="E200" s="24"/>
      <c r="F200" s="25"/>
      <c r="G200" s="25"/>
      <c r="H200" s="25"/>
      <c r="I200" s="25"/>
      <c r="J200" s="138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</row>
    <row r="201">
      <c r="A201" s="25"/>
      <c r="B201" s="25"/>
      <c r="C201" s="25"/>
      <c r="D201" s="25"/>
      <c r="E201" s="24"/>
      <c r="F201" s="25"/>
      <c r="G201" s="25"/>
      <c r="H201" s="25"/>
      <c r="I201" s="25"/>
      <c r="J201" s="138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</row>
    <row r="202">
      <c r="A202" s="25"/>
      <c r="B202" s="25"/>
      <c r="C202" s="25"/>
      <c r="D202" s="25"/>
      <c r="E202" s="24"/>
      <c r="F202" s="25"/>
      <c r="G202" s="25"/>
      <c r="H202" s="25"/>
      <c r="I202" s="25"/>
      <c r="J202" s="138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</row>
    <row r="203">
      <c r="A203" s="25"/>
      <c r="B203" s="25"/>
      <c r="C203" s="25"/>
      <c r="D203" s="25"/>
      <c r="E203" s="24"/>
      <c r="F203" s="25"/>
      <c r="G203" s="25"/>
      <c r="H203" s="25"/>
      <c r="I203" s="25"/>
      <c r="J203" s="138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</row>
    <row r="204">
      <c r="A204" s="25"/>
      <c r="B204" s="25"/>
      <c r="C204" s="25"/>
      <c r="D204" s="25"/>
      <c r="E204" s="24"/>
      <c r="F204" s="25"/>
      <c r="G204" s="25"/>
      <c r="H204" s="25"/>
      <c r="I204" s="25"/>
      <c r="J204" s="138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</row>
    <row r="205">
      <c r="A205" s="25"/>
      <c r="B205" s="25"/>
      <c r="C205" s="25"/>
      <c r="D205" s="25"/>
      <c r="E205" s="24"/>
      <c r="F205" s="25"/>
      <c r="G205" s="25"/>
      <c r="H205" s="25"/>
      <c r="I205" s="25"/>
      <c r="J205" s="138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</row>
    <row r="206">
      <c r="A206" s="25"/>
      <c r="B206" s="25"/>
      <c r="C206" s="25"/>
      <c r="D206" s="25"/>
      <c r="E206" s="24"/>
      <c r="F206" s="25"/>
      <c r="G206" s="25"/>
      <c r="H206" s="25"/>
      <c r="I206" s="25"/>
      <c r="J206" s="138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</row>
    <row r="207">
      <c r="A207" s="25"/>
      <c r="B207" s="25"/>
      <c r="C207" s="25"/>
      <c r="D207" s="25"/>
      <c r="E207" s="24"/>
      <c r="F207" s="25"/>
      <c r="G207" s="25"/>
      <c r="H207" s="25"/>
      <c r="I207" s="25"/>
      <c r="J207" s="138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</row>
    <row r="208">
      <c r="A208" s="25"/>
      <c r="B208" s="25"/>
      <c r="C208" s="25"/>
      <c r="D208" s="25"/>
      <c r="E208" s="24"/>
      <c r="F208" s="25"/>
      <c r="G208" s="25"/>
      <c r="H208" s="25"/>
      <c r="I208" s="25"/>
      <c r="J208" s="138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</row>
    <row r="209">
      <c r="A209" s="25"/>
      <c r="B209" s="25"/>
      <c r="C209" s="25"/>
      <c r="D209" s="25"/>
      <c r="E209" s="24"/>
      <c r="F209" s="25"/>
      <c r="G209" s="25"/>
      <c r="H209" s="25"/>
      <c r="I209" s="25"/>
      <c r="J209" s="138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</row>
    <row r="210">
      <c r="A210" s="25"/>
      <c r="B210" s="25"/>
      <c r="C210" s="25"/>
      <c r="D210" s="25"/>
      <c r="E210" s="24"/>
      <c r="F210" s="25"/>
      <c r="G210" s="25"/>
      <c r="H210" s="25"/>
      <c r="I210" s="25"/>
      <c r="J210" s="138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</row>
    <row r="211">
      <c r="A211" s="25"/>
      <c r="B211" s="25"/>
      <c r="C211" s="25"/>
      <c r="D211" s="25"/>
      <c r="E211" s="24"/>
      <c r="F211" s="25"/>
      <c r="G211" s="25"/>
      <c r="H211" s="25"/>
      <c r="I211" s="25"/>
      <c r="J211" s="138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</row>
    <row r="212">
      <c r="A212" s="25"/>
      <c r="B212" s="25"/>
      <c r="C212" s="25"/>
      <c r="D212" s="25"/>
      <c r="E212" s="24"/>
      <c r="F212" s="25"/>
      <c r="G212" s="25"/>
      <c r="H212" s="25"/>
      <c r="I212" s="25"/>
      <c r="J212" s="138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</row>
    <row r="213">
      <c r="A213" s="25"/>
      <c r="B213" s="25"/>
      <c r="C213" s="25"/>
      <c r="D213" s="25"/>
      <c r="E213" s="24"/>
      <c r="F213" s="25"/>
      <c r="G213" s="25"/>
      <c r="H213" s="25"/>
      <c r="I213" s="25"/>
      <c r="J213" s="138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</row>
    <row r="214">
      <c r="A214" s="25"/>
      <c r="B214" s="25"/>
      <c r="C214" s="25"/>
      <c r="D214" s="25"/>
      <c r="E214" s="24"/>
      <c r="F214" s="25"/>
      <c r="G214" s="25"/>
      <c r="H214" s="25"/>
      <c r="I214" s="25"/>
      <c r="J214" s="138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</row>
    <row r="215">
      <c r="A215" s="25"/>
      <c r="B215" s="25"/>
      <c r="C215" s="25"/>
      <c r="D215" s="25"/>
      <c r="E215" s="24"/>
      <c r="F215" s="25"/>
      <c r="G215" s="25"/>
      <c r="H215" s="25"/>
      <c r="I215" s="25"/>
      <c r="J215" s="138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</row>
    <row r="216">
      <c r="A216" s="25"/>
      <c r="B216" s="25"/>
      <c r="C216" s="25"/>
      <c r="D216" s="25"/>
      <c r="E216" s="24"/>
      <c r="F216" s="25"/>
      <c r="G216" s="25"/>
      <c r="H216" s="25"/>
      <c r="I216" s="25"/>
      <c r="J216" s="138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</row>
    <row r="217">
      <c r="A217" s="25"/>
      <c r="B217" s="25"/>
      <c r="C217" s="25"/>
      <c r="D217" s="25"/>
      <c r="E217" s="24"/>
      <c r="F217" s="25"/>
      <c r="G217" s="25"/>
      <c r="H217" s="25"/>
      <c r="I217" s="25"/>
      <c r="J217" s="138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</row>
    <row r="218">
      <c r="A218" s="25"/>
      <c r="B218" s="25"/>
      <c r="C218" s="25"/>
      <c r="D218" s="25"/>
      <c r="E218" s="24"/>
      <c r="F218" s="25"/>
      <c r="G218" s="25"/>
      <c r="H218" s="25"/>
      <c r="I218" s="25"/>
      <c r="J218" s="138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</row>
    <row r="219">
      <c r="A219" s="25"/>
      <c r="B219" s="25"/>
      <c r="C219" s="25"/>
      <c r="D219" s="25"/>
      <c r="E219" s="24"/>
      <c r="F219" s="25"/>
      <c r="G219" s="25"/>
      <c r="H219" s="25"/>
      <c r="I219" s="25"/>
      <c r="J219" s="138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</row>
    <row r="220">
      <c r="A220" s="25"/>
      <c r="B220" s="25"/>
      <c r="C220" s="25"/>
      <c r="D220" s="25"/>
      <c r="E220" s="24"/>
      <c r="F220" s="25"/>
      <c r="G220" s="25"/>
      <c r="H220" s="25"/>
      <c r="I220" s="25"/>
      <c r="J220" s="138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</row>
    <row r="221">
      <c r="A221" s="25"/>
      <c r="B221" s="25"/>
      <c r="C221" s="25"/>
      <c r="D221" s="25"/>
      <c r="E221" s="24"/>
      <c r="F221" s="25"/>
      <c r="G221" s="25"/>
      <c r="H221" s="25"/>
      <c r="I221" s="25"/>
      <c r="J221" s="138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</row>
    <row r="222">
      <c r="A222" s="25"/>
      <c r="B222" s="25"/>
      <c r="C222" s="25"/>
      <c r="D222" s="25"/>
      <c r="E222" s="24"/>
      <c r="F222" s="25"/>
      <c r="G222" s="25"/>
      <c r="H222" s="25"/>
      <c r="I222" s="25"/>
      <c r="J222" s="138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</row>
    <row r="223">
      <c r="A223" s="25"/>
      <c r="B223" s="25"/>
      <c r="C223" s="25"/>
      <c r="D223" s="25"/>
      <c r="E223" s="24"/>
      <c r="F223" s="25"/>
      <c r="G223" s="25"/>
      <c r="H223" s="25"/>
      <c r="I223" s="25"/>
      <c r="J223" s="138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</row>
    <row r="224">
      <c r="A224" s="25"/>
      <c r="B224" s="25"/>
      <c r="C224" s="25"/>
      <c r="D224" s="25"/>
      <c r="E224" s="24"/>
      <c r="F224" s="25"/>
      <c r="G224" s="25"/>
      <c r="H224" s="25"/>
      <c r="I224" s="25"/>
      <c r="J224" s="138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</row>
    <row r="225">
      <c r="A225" s="25"/>
      <c r="B225" s="25"/>
      <c r="C225" s="25"/>
      <c r="D225" s="25"/>
      <c r="E225" s="24"/>
      <c r="F225" s="25"/>
      <c r="G225" s="25"/>
      <c r="H225" s="25"/>
      <c r="I225" s="25"/>
      <c r="J225" s="138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</row>
    <row r="226">
      <c r="A226" s="25"/>
      <c r="B226" s="25"/>
      <c r="C226" s="25"/>
      <c r="D226" s="25"/>
      <c r="E226" s="24"/>
      <c r="F226" s="25"/>
      <c r="G226" s="25"/>
      <c r="H226" s="25"/>
      <c r="I226" s="25"/>
      <c r="J226" s="138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</row>
    <row r="227">
      <c r="A227" s="25"/>
      <c r="B227" s="25"/>
      <c r="C227" s="25"/>
      <c r="D227" s="25"/>
      <c r="E227" s="24"/>
      <c r="F227" s="25"/>
      <c r="G227" s="25"/>
      <c r="H227" s="25"/>
      <c r="I227" s="25"/>
      <c r="J227" s="138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</row>
    <row r="228">
      <c r="A228" s="25"/>
      <c r="B228" s="25"/>
      <c r="C228" s="25"/>
      <c r="D228" s="25"/>
      <c r="E228" s="24"/>
      <c r="F228" s="25"/>
      <c r="G228" s="25"/>
      <c r="H228" s="25"/>
      <c r="I228" s="25"/>
      <c r="J228" s="138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</row>
    <row r="229">
      <c r="A229" s="25"/>
      <c r="B229" s="25"/>
      <c r="C229" s="25"/>
      <c r="D229" s="25"/>
      <c r="E229" s="24"/>
      <c r="F229" s="25"/>
      <c r="G229" s="25"/>
      <c r="H229" s="25"/>
      <c r="I229" s="25"/>
      <c r="J229" s="138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</row>
    <row r="230">
      <c r="A230" s="25"/>
      <c r="B230" s="25"/>
      <c r="C230" s="25"/>
      <c r="D230" s="25"/>
      <c r="E230" s="24"/>
      <c r="F230" s="25"/>
      <c r="G230" s="25"/>
      <c r="H230" s="25"/>
      <c r="I230" s="25"/>
      <c r="J230" s="138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</row>
    <row r="231">
      <c r="A231" s="25"/>
      <c r="B231" s="25"/>
      <c r="C231" s="25"/>
      <c r="D231" s="25"/>
      <c r="E231" s="24"/>
      <c r="F231" s="25"/>
      <c r="G231" s="25"/>
      <c r="H231" s="25"/>
      <c r="I231" s="25"/>
      <c r="J231" s="138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</row>
    <row r="232">
      <c r="A232" s="25"/>
      <c r="B232" s="25"/>
      <c r="C232" s="25"/>
      <c r="D232" s="25"/>
      <c r="E232" s="24"/>
      <c r="F232" s="25"/>
      <c r="G232" s="25"/>
      <c r="H232" s="25"/>
      <c r="I232" s="25"/>
      <c r="J232" s="138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</row>
    <row r="233">
      <c r="A233" s="25"/>
      <c r="B233" s="25"/>
      <c r="C233" s="25"/>
      <c r="D233" s="25"/>
      <c r="E233" s="24"/>
      <c r="F233" s="25"/>
      <c r="G233" s="25"/>
      <c r="H233" s="25"/>
      <c r="I233" s="25"/>
      <c r="J233" s="138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</row>
    <row r="234">
      <c r="A234" s="25"/>
      <c r="B234" s="25"/>
      <c r="C234" s="25"/>
      <c r="D234" s="25"/>
      <c r="E234" s="24"/>
      <c r="F234" s="25"/>
      <c r="G234" s="25"/>
      <c r="H234" s="25"/>
      <c r="I234" s="25"/>
      <c r="J234" s="138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</row>
    <row r="235">
      <c r="A235" s="25"/>
      <c r="B235" s="25"/>
      <c r="C235" s="25"/>
      <c r="D235" s="25"/>
      <c r="E235" s="24"/>
      <c r="F235" s="25"/>
      <c r="G235" s="25"/>
      <c r="H235" s="25"/>
      <c r="I235" s="25"/>
      <c r="J235" s="138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</row>
    <row r="236">
      <c r="A236" s="25"/>
      <c r="B236" s="25"/>
      <c r="C236" s="25"/>
      <c r="D236" s="25"/>
      <c r="E236" s="24"/>
      <c r="F236" s="25"/>
      <c r="G236" s="25"/>
      <c r="H236" s="25"/>
      <c r="I236" s="25"/>
      <c r="J236" s="138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</row>
    <row r="237">
      <c r="A237" s="25"/>
      <c r="B237" s="25"/>
      <c r="C237" s="25"/>
      <c r="D237" s="25"/>
      <c r="E237" s="24"/>
      <c r="F237" s="25"/>
      <c r="G237" s="25"/>
      <c r="H237" s="25"/>
      <c r="I237" s="25"/>
      <c r="J237" s="138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</row>
    <row r="238">
      <c r="A238" s="25"/>
      <c r="B238" s="25"/>
      <c r="C238" s="25"/>
      <c r="D238" s="25"/>
      <c r="E238" s="24"/>
      <c r="F238" s="25"/>
      <c r="G238" s="25"/>
      <c r="H238" s="25"/>
      <c r="I238" s="25"/>
      <c r="J238" s="138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</row>
    <row r="239">
      <c r="A239" s="25"/>
      <c r="B239" s="25"/>
      <c r="C239" s="25"/>
      <c r="D239" s="25"/>
      <c r="E239" s="24"/>
      <c r="F239" s="25"/>
      <c r="G239" s="25"/>
      <c r="H239" s="25"/>
      <c r="I239" s="25"/>
      <c r="J239" s="138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</row>
    <row r="240">
      <c r="A240" s="25"/>
      <c r="B240" s="25"/>
      <c r="C240" s="25"/>
      <c r="D240" s="25"/>
      <c r="E240" s="24"/>
      <c r="F240" s="25"/>
      <c r="G240" s="25"/>
      <c r="H240" s="25"/>
      <c r="I240" s="25"/>
      <c r="J240" s="138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</row>
    <row r="241">
      <c r="A241" s="25"/>
      <c r="B241" s="25"/>
      <c r="C241" s="25"/>
      <c r="D241" s="25"/>
      <c r="E241" s="24"/>
      <c r="F241" s="25"/>
      <c r="G241" s="25"/>
      <c r="H241" s="25"/>
      <c r="I241" s="25"/>
      <c r="J241" s="138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</row>
    <row r="242">
      <c r="A242" s="25"/>
      <c r="B242" s="25"/>
      <c r="C242" s="25"/>
      <c r="D242" s="25"/>
      <c r="E242" s="24"/>
      <c r="F242" s="25"/>
      <c r="G242" s="25"/>
      <c r="H242" s="25"/>
      <c r="I242" s="25"/>
      <c r="J242" s="138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</row>
    <row r="243">
      <c r="A243" s="25"/>
      <c r="B243" s="25"/>
      <c r="C243" s="25"/>
      <c r="D243" s="25"/>
      <c r="E243" s="24"/>
      <c r="F243" s="25"/>
      <c r="G243" s="25"/>
      <c r="H243" s="25"/>
      <c r="I243" s="25"/>
      <c r="J243" s="138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</row>
    <row r="244">
      <c r="A244" s="25"/>
      <c r="B244" s="25"/>
      <c r="C244" s="25"/>
      <c r="D244" s="25"/>
      <c r="E244" s="24"/>
      <c r="F244" s="25"/>
      <c r="G244" s="25"/>
      <c r="H244" s="25"/>
      <c r="I244" s="25"/>
      <c r="J244" s="138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</row>
    <row r="245">
      <c r="A245" s="25"/>
      <c r="B245" s="25"/>
      <c r="C245" s="25"/>
      <c r="D245" s="25"/>
      <c r="E245" s="24"/>
      <c r="F245" s="25"/>
      <c r="G245" s="25"/>
      <c r="H245" s="25"/>
      <c r="I245" s="25"/>
      <c r="J245" s="138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</row>
    <row r="246">
      <c r="A246" s="25"/>
      <c r="B246" s="25"/>
      <c r="C246" s="25"/>
      <c r="D246" s="25"/>
      <c r="E246" s="24"/>
      <c r="F246" s="25"/>
      <c r="G246" s="25"/>
      <c r="H246" s="25"/>
      <c r="I246" s="25"/>
      <c r="J246" s="138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</row>
    <row r="247">
      <c r="A247" s="25"/>
      <c r="B247" s="25"/>
      <c r="C247" s="25"/>
      <c r="D247" s="25"/>
      <c r="E247" s="24"/>
      <c r="F247" s="25"/>
      <c r="G247" s="25"/>
      <c r="H247" s="25"/>
      <c r="I247" s="25"/>
      <c r="J247" s="138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</row>
    <row r="248">
      <c r="A248" s="25"/>
      <c r="B248" s="25"/>
      <c r="C248" s="25"/>
      <c r="D248" s="25"/>
      <c r="E248" s="24"/>
      <c r="F248" s="25"/>
      <c r="G248" s="25"/>
      <c r="H248" s="25"/>
      <c r="I248" s="25"/>
      <c r="J248" s="138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</row>
    <row r="249">
      <c r="A249" s="25"/>
      <c r="B249" s="25"/>
      <c r="C249" s="25"/>
      <c r="D249" s="25"/>
      <c r="E249" s="24"/>
      <c r="F249" s="25"/>
      <c r="G249" s="25"/>
      <c r="H249" s="25"/>
      <c r="I249" s="25"/>
      <c r="J249" s="138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</row>
    <row r="250">
      <c r="A250" s="25"/>
      <c r="B250" s="25"/>
      <c r="C250" s="25"/>
      <c r="D250" s="25"/>
      <c r="E250" s="24"/>
      <c r="F250" s="25"/>
      <c r="G250" s="25"/>
      <c r="H250" s="25"/>
      <c r="I250" s="25"/>
      <c r="J250" s="138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</row>
    <row r="251">
      <c r="A251" s="25"/>
      <c r="B251" s="25"/>
      <c r="C251" s="25"/>
      <c r="D251" s="25"/>
      <c r="E251" s="24"/>
      <c r="F251" s="25"/>
      <c r="G251" s="25"/>
      <c r="H251" s="25"/>
      <c r="I251" s="25"/>
      <c r="J251" s="138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</row>
    <row r="252">
      <c r="A252" s="25"/>
      <c r="B252" s="25"/>
      <c r="C252" s="25"/>
      <c r="D252" s="25"/>
      <c r="E252" s="24"/>
      <c r="F252" s="25"/>
      <c r="G252" s="25"/>
      <c r="H252" s="25"/>
      <c r="I252" s="25"/>
      <c r="J252" s="138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</row>
    <row r="253">
      <c r="A253" s="25"/>
      <c r="B253" s="25"/>
      <c r="C253" s="25"/>
      <c r="D253" s="25"/>
      <c r="E253" s="24"/>
      <c r="F253" s="25"/>
      <c r="G253" s="25"/>
      <c r="H253" s="25"/>
      <c r="I253" s="25"/>
      <c r="J253" s="138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</row>
    <row r="254">
      <c r="A254" s="25"/>
      <c r="B254" s="25"/>
      <c r="C254" s="25"/>
      <c r="D254" s="25"/>
      <c r="E254" s="24"/>
      <c r="F254" s="25"/>
      <c r="G254" s="25"/>
      <c r="H254" s="25"/>
      <c r="I254" s="25"/>
      <c r="J254" s="138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</row>
    <row r="255">
      <c r="A255" s="25"/>
      <c r="B255" s="25"/>
      <c r="C255" s="25"/>
      <c r="D255" s="25"/>
      <c r="E255" s="24"/>
      <c r="F255" s="25"/>
      <c r="G255" s="25"/>
      <c r="H255" s="25"/>
      <c r="I255" s="25"/>
      <c r="J255" s="138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</row>
    <row r="256">
      <c r="A256" s="25"/>
      <c r="B256" s="25"/>
      <c r="C256" s="25"/>
      <c r="D256" s="25"/>
      <c r="E256" s="24"/>
      <c r="F256" s="25"/>
      <c r="G256" s="25"/>
      <c r="H256" s="25"/>
      <c r="I256" s="25"/>
      <c r="J256" s="138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</row>
    <row r="257">
      <c r="A257" s="25"/>
      <c r="B257" s="25"/>
      <c r="C257" s="25"/>
      <c r="D257" s="25"/>
      <c r="E257" s="24"/>
      <c r="F257" s="25"/>
      <c r="G257" s="25"/>
      <c r="H257" s="25"/>
      <c r="I257" s="25"/>
      <c r="J257" s="138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</row>
    <row r="258">
      <c r="A258" s="25"/>
      <c r="B258" s="25"/>
      <c r="C258" s="25"/>
      <c r="D258" s="25"/>
      <c r="E258" s="24"/>
      <c r="F258" s="25"/>
      <c r="G258" s="25"/>
      <c r="H258" s="25"/>
      <c r="I258" s="25"/>
      <c r="J258" s="138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</row>
    <row r="259">
      <c r="A259" s="25"/>
      <c r="B259" s="25"/>
      <c r="C259" s="25"/>
      <c r="D259" s="25"/>
      <c r="E259" s="24"/>
      <c r="F259" s="25"/>
      <c r="G259" s="25"/>
      <c r="H259" s="25"/>
      <c r="I259" s="25"/>
      <c r="J259" s="138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</row>
    <row r="260">
      <c r="A260" s="25"/>
      <c r="B260" s="25"/>
      <c r="C260" s="25"/>
      <c r="D260" s="25"/>
      <c r="E260" s="24"/>
      <c r="F260" s="25"/>
      <c r="G260" s="25"/>
      <c r="H260" s="25"/>
      <c r="I260" s="25"/>
      <c r="J260" s="138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</row>
    <row r="261">
      <c r="A261" s="25"/>
      <c r="B261" s="25"/>
      <c r="C261" s="25"/>
      <c r="D261" s="25"/>
      <c r="E261" s="24"/>
      <c r="F261" s="25"/>
      <c r="G261" s="25"/>
      <c r="H261" s="25"/>
      <c r="I261" s="25"/>
      <c r="J261" s="138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</row>
    <row r="262">
      <c r="A262" s="25"/>
      <c r="B262" s="25"/>
      <c r="C262" s="25"/>
      <c r="D262" s="25"/>
      <c r="E262" s="24"/>
      <c r="F262" s="25"/>
      <c r="G262" s="25"/>
      <c r="H262" s="25"/>
      <c r="I262" s="25"/>
      <c r="J262" s="138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</row>
    <row r="263">
      <c r="A263" s="25"/>
      <c r="B263" s="25"/>
      <c r="C263" s="25"/>
      <c r="D263" s="25"/>
      <c r="E263" s="24"/>
      <c r="F263" s="25"/>
      <c r="G263" s="25"/>
      <c r="H263" s="25"/>
      <c r="I263" s="25"/>
      <c r="J263" s="138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</row>
    <row r="264">
      <c r="A264" s="25"/>
      <c r="B264" s="25"/>
      <c r="C264" s="25"/>
      <c r="D264" s="25"/>
      <c r="E264" s="24"/>
      <c r="F264" s="25"/>
      <c r="G264" s="25"/>
      <c r="H264" s="25"/>
      <c r="I264" s="25"/>
      <c r="J264" s="138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</row>
    <row r="265">
      <c r="A265" s="25"/>
      <c r="B265" s="25"/>
      <c r="C265" s="25"/>
      <c r="D265" s="25"/>
      <c r="E265" s="24"/>
      <c r="F265" s="25"/>
      <c r="G265" s="25"/>
      <c r="H265" s="25"/>
      <c r="I265" s="25"/>
      <c r="J265" s="138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</row>
    <row r="266">
      <c r="A266" s="25"/>
      <c r="B266" s="25"/>
      <c r="C266" s="25"/>
      <c r="D266" s="25"/>
      <c r="E266" s="24"/>
      <c r="F266" s="25"/>
      <c r="G266" s="25"/>
      <c r="H266" s="25"/>
      <c r="I266" s="25"/>
      <c r="J266" s="138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</row>
    <row r="267">
      <c r="A267" s="25"/>
      <c r="B267" s="25"/>
      <c r="C267" s="25"/>
      <c r="D267" s="25"/>
      <c r="E267" s="24"/>
      <c r="F267" s="25"/>
      <c r="G267" s="25"/>
      <c r="H267" s="25"/>
      <c r="I267" s="25"/>
      <c r="J267" s="138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</row>
    <row r="268">
      <c r="A268" s="25"/>
      <c r="B268" s="25"/>
      <c r="C268" s="25"/>
      <c r="D268" s="25"/>
      <c r="E268" s="24"/>
      <c r="F268" s="25"/>
      <c r="G268" s="25"/>
      <c r="H268" s="25"/>
      <c r="I268" s="25"/>
      <c r="J268" s="138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</row>
    <row r="269">
      <c r="A269" s="25"/>
      <c r="B269" s="25"/>
      <c r="C269" s="25"/>
      <c r="D269" s="25"/>
      <c r="E269" s="24"/>
      <c r="F269" s="25"/>
      <c r="G269" s="25"/>
      <c r="H269" s="25"/>
      <c r="I269" s="25"/>
      <c r="J269" s="138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</row>
    <row r="270">
      <c r="A270" s="25"/>
      <c r="B270" s="25"/>
      <c r="C270" s="25"/>
      <c r="D270" s="25"/>
      <c r="E270" s="24"/>
      <c r="F270" s="25"/>
      <c r="G270" s="25"/>
      <c r="H270" s="25"/>
      <c r="I270" s="25"/>
      <c r="J270" s="138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</row>
    <row r="271">
      <c r="A271" s="25"/>
      <c r="B271" s="25"/>
      <c r="C271" s="25"/>
      <c r="D271" s="25"/>
      <c r="E271" s="24"/>
      <c r="F271" s="25"/>
      <c r="G271" s="25"/>
      <c r="H271" s="25"/>
      <c r="I271" s="25"/>
      <c r="J271" s="138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</row>
    <row r="272">
      <c r="A272" s="25"/>
      <c r="B272" s="25"/>
      <c r="C272" s="25"/>
      <c r="D272" s="25"/>
      <c r="E272" s="24"/>
      <c r="F272" s="25"/>
      <c r="G272" s="25"/>
      <c r="H272" s="25"/>
      <c r="I272" s="25"/>
      <c r="J272" s="138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</row>
    <row r="273">
      <c r="A273" s="25"/>
      <c r="B273" s="25"/>
      <c r="C273" s="25"/>
      <c r="D273" s="25"/>
      <c r="E273" s="24"/>
      <c r="F273" s="25"/>
      <c r="G273" s="25"/>
      <c r="H273" s="25"/>
      <c r="I273" s="25"/>
      <c r="J273" s="138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</row>
    <row r="274">
      <c r="A274" s="25"/>
      <c r="B274" s="25"/>
      <c r="C274" s="25"/>
      <c r="D274" s="25"/>
      <c r="E274" s="24"/>
      <c r="F274" s="25"/>
      <c r="G274" s="25"/>
      <c r="H274" s="25"/>
      <c r="I274" s="25"/>
      <c r="J274" s="138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</row>
    <row r="275">
      <c r="A275" s="25"/>
      <c r="B275" s="25"/>
      <c r="C275" s="25"/>
      <c r="D275" s="25"/>
      <c r="E275" s="24"/>
      <c r="F275" s="25"/>
      <c r="G275" s="25"/>
      <c r="H275" s="25"/>
      <c r="I275" s="25"/>
      <c r="J275" s="138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</row>
    <row r="276">
      <c r="A276" s="25"/>
      <c r="B276" s="25"/>
      <c r="C276" s="25"/>
      <c r="D276" s="25"/>
      <c r="E276" s="24"/>
      <c r="F276" s="25"/>
      <c r="G276" s="25"/>
      <c r="H276" s="25"/>
      <c r="I276" s="25"/>
      <c r="J276" s="138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</row>
    <row r="277">
      <c r="A277" s="25"/>
      <c r="B277" s="25"/>
      <c r="C277" s="25"/>
      <c r="D277" s="25"/>
      <c r="E277" s="24"/>
      <c r="F277" s="25"/>
      <c r="G277" s="25"/>
      <c r="H277" s="25"/>
      <c r="I277" s="25"/>
      <c r="J277" s="138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</row>
    <row r="278">
      <c r="A278" s="25"/>
      <c r="B278" s="25"/>
      <c r="C278" s="25"/>
      <c r="D278" s="25"/>
      <c r="E278" s="24"/>
      <c r="F278" s="25"/>
      <c r="G278" s="25"/>
      <c r="H278" s="25"/>
      <c r="I278" s="25"/>
      <c r="J278" s="138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</row>
    <row r="279">
      <c r="A279" s="25"/>
      <c r="B279" s="25"/>
      <c r="C279" s="25"/>
      <c r="D279" s="25"/>
      <c r="E279" s="24"/>
      <c r="F279" s="25"/>
      <c r="G279" s="25"/>
      <c r="H279" s="25"/>
      <c r="I279" s="25"/>
      <c r="J279" s="138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</row>
    <row r="280">
      <c r="A280" s="25"/>
      <c r="B280" s="25"/>
      <c r="C280" s="25"/>
      <c r="D280" s="25"/>
      <c r="E280" s="24"/>
      <c r="F280" s="25"/>
      <c r="G280" s="25"/>
      <c r="H280" s="25"/>
      <c r="I280" s="25"/>
      <c r="J280" s="138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</row>
    <row r="281">
      <c r="A281" s="25"/>
      <c r="B281" s="25"/>
      <c r="C281" s="25"/>
      <c r="D281" s="25"/>
      <c r="E281" s="24"/>
      <c r="F281" s="25"/>
      <c r="G281" s="25"/>
      <c r="H281" s="25"/>
      <c r="I281" s="25"/>
      <c r="J281" s="138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</row>
    <row r="282">
      <c r="A282" s="25"/>
      <c r="B282" s="25"/>
      <c r="C282" s="25"/>
      <c r="D282" s="25"/>
      <c r="E282" s="24"/>
      <c r="F282" s="25"/>
      <c r="G282" s="25"/>
      <c r="H282" s="25"/>
      <c r="I282" s="25"/>
      <c r="J282" s="138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</row>
    <row r="283">
      <c r="A283" s="25"/>
      <c r="B283" s="25"/>
      <c r="C283" s="25"/>
      <c r="D283" s="25"/>
      <c r="E283" s="24"/>
      <c r="F283" s="25"/>
      <c r="G283" s="25"/>
      <c r="H283" s="25"/>
      <c r="I283" s="25"/>
      <c r="J283" s="138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</row>
    <row r="284">
      <c r="A284" s="25"/>
      <c r="B284" s="25"/>
      <c r="C284" s="25"/>
      <c r="D284" s="25"/>
      <c r="E284" s="24"/>
      <c r="F284" s="25"/>
      <c r="G284" s="25"/>
      <c r="H284" s="25"/>
      <c r="I284" s="25"/>
      <c r="J284" s="138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</row>
    <row r="285">
      <c r="A285" s="25"/>
      <c r="B285" s="25"/>
      <c r="C285" s="25"/>
      <c r="D285" s="25"/>
      <c r="E285" s="24"/>
      <c r="F285" s="25"/>
      <c r="G285" s="25"/>
      <c r="H285" s="25"/>
      <c r="I285" s="25"/>
      <c r="J285" s="138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</row>
    <row r="286">
      <c r="A286" s="25"/>
      <c r="B286" s="25"/>
      <c r="C286" s="25"/>
      <c r="D286" s="25"/>
      <c r="E286" s="24"/>
      <c r="F286" s="25"/>
      <c r="G286" s="25"/>
      <c r="H286" s="25"/>
      <c r="I286" s="25"/>
      <c r="J286" s="138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</row>
    <row r="287">
      <c r="A287" s="25"/>
      <c r="B287" s="25"/>
      <c r="C287" s="25"/>
      <c r="D287" s="25"/>
      <c r="E287" s="24"/>
      <c r="F287" s="25"/>
      <c r="G287" s="25"/>
      <c r="H287" s="25"/>
      <c r="I287" s="25"/>
      <c r="J287" s="138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</row>
    <row r="288">
      <c r="A288" s="25"/>
      <c r="B288" s="25"/>
      <c r="C288" s="25"/>
      <c r="D288" s="25"/>
      <c r="E288" s="24"/>
      <c r="F288" s="25"/>
      <c r="G288" s="25"/>
      <c r="H288" s="25"/>
      <c r="I288" s="25"/>
      <c r="J288" s="138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</row>
    <row r="289">
      <c r="A289" s="25"/>
      <c r="B289" s="25"/>
      <c r="C289" s="25"/>
      <c r="D289" s="25"/>
      <c r="E289" s="24"/>
      <c r="F289" s="25"/>
      <c r="G289" s="25"/>
      <c r="H289" s="25"/>
      <c r="I289" s="25"/>
      <c r="J289" s="138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</row>
    <row r="290">
      <c r="A290" s="25"/>
      <c r="B290" s="25"/>
      <c r="C290" s="25"/>
      <c r="D290" s="25"/>
      <c r="E290" s="24"/>
      <c r="F290" s="25"/>
      <c r="G290" s="25"/>
      <c r="H290" s="25"/>
      <c r="I290" s="25"/>
      <c r="J290" s="138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</row>
    <row r="291">
      <c r="A291" s="25"/>
      <c r="B291" s="25"/>
      <c r="C291" s="25"/>
      <c r="D291" s="25"/>
      <c r="E291" s="24"/>
      <c r="F291" s="25"/>
      <c r="G291" s="25"/>
      <c r="H291" s="25"/>
      <c r="I291" s="25"/>
      <c r="J291" s="138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</row>
    <row r="292">
      <c r="A292" s="25"/>
      <c r="B292" s="25"/>
      <c r="C292" s="25"/>
      <c r="D292" s="25"/>
      <c r="E292" s="24"/>
      <c r="F292" s="25"/>
      <c r="G292" s="25"/>
      <c r="H292" s="25"/>
      <c r="I292" s="25"/>
      <c r="J292" s="138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</row>
    <row r="293">
      <c r="A293" s="25"/>
      <c r="B293" s="25"/>
      <c r="C293" s="25"/>
      <c r="D293" s="25"/>
      <c r="E293" s="24"/>
      <c r="F293" s="25"/>
      <c r="G293" s="25"/>
      <c r="H293" s="25"/>
      <c r="I293" s="25"/>
      <c r="J293" s="138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</row>
    <row r="294">
      <c r="A294" s="25"/>
      <c r="B294" s="25"/>
      <c r="C294" s="25"/>
      <c r="D294" s="25"/>
      <c r="E294" s="24"/>
      <c r="F294" s="25"/>
      <c r="G294" s="25"/>
      <c r="H294" s="25"/>
      <c r="I294" s="25"/>
      <c r="J294" s="138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</row>
    <row r="295">
      <c r="A295" s="25"/>
      <c r="B295" s="25"/>
      <c r="C295" s="25"/>
      <c r="D295" s="25"/>
      <c r="E295" s="24"/>
      <c r="F295" s="25"/>
      <c r="G295" s="25"/>
      <c r="H295" s="25"/>
      <c r="I295" s="25"/>
      <c r="J295" s="138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</row>
    <row r="296">
      <c r="A296" s="25"/>
      <c r="B296" s="25"/>
      <c r="C296" s="25"/>
      <c r="D296" s="25"/>
      <c r="E296" s="24"/>
      <c r="F296" s="25"/>
      <c r="G296" s="25"/>
      <c r="H296" s="25"/>
      <c r="I296" s="25"/>
      <c r="J296" s="138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</row>
    <row r="297">
      <c r="A297" s="25"/>
      <c r="B297" s="25"/>
      <c r="C297" s="25"/>
      <c r="D297" s="25"/>
      <c r="E297" s="24"/>
      <c r="F297" s="25"/>
      <c r="G297" s="25"/>
      <c r="H297" s="25"/>
      <c r="I297" s="25"/>
      <c r="J297" s="138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</row>
    <row r="298">
      <c r="A298" s="25"/>
      <c r="B298" s="25"/>
      <c r="C298" s="25"/>
      <c r="D298" s="25"/>
      <c r="E298" s="24"/>
      <c r="F298" s="25"/>
      <c r="G298" s="25"/>
      <c r="H298" s="25"/>
      <c r="I298" s="25"/>
      <c r="J298" s="138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</row>
    <row r="299">
      <c r="A299" s="25"/>
      <c r="B299" s="25"/>
      <c r="C299" s="25"/>
      <c r="D299" s="25"/>
      <c r="E299" s="24"/>
      <c r="F299" s="25"/>
      <c r="G299" s="25"/>
      <c r="H299" s="25"/>
      <c r="I299" s="25"/>
      <c r="J299" s="138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</row>
    <row r="300">
      <c r="A300" s="25"/>
      <c r="B300" s="25"/>
      <c r="C300" s="25"/>
      <c r="D300" s="25"/>
      <c r="E300" s="24"/>
      <c r="F300" s="25"/>
      <c r="G300" s="25"/>
      <c r="H300" s="25"/>
      <c r="I300" s="25"/>
      <c r="J300" s="138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</row>
    <row r="301">
      <c r="A301" s="25"/>
      <c r="B301" s="25"/>
      <c r="C301" s="25"/>
      <c r="D301" s="25"/>
      <c r="E301" s="24"/>
      <c r="F301" s="25"/>
      <c r="G301" s="25"/>
      <c r="H301" s="25"/>
      <c r="I301" s="25"/>
      <c r="J301" s="138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</row>
    <row r="302">
      <c r="A302" s="25"/>
      <c r="B302" s="25"/>
      <c r="C302" s="25"/>
      <c r="D302" s="25"/>
      <c r="E302" s="24"/>
      <c r="F302" s="25"/>
      <c r="G302" s="25"/>
      <c r="H302" s="25"/>
      <c r="I302" s="25"/>
      <c r="J302" s="138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</row>
    <row r="303">
      <c r="A303" s="25"/>
      <c r="B303" s="25"/>
      <c r="C303" s="25"/>
      <c r="D303" s="25"/>
      <c r="E303" s="24"/>
      <c r="F303" s="25"/>
      <c r="G303" s="25"/>
      <c r="H303" s="25"/>
      <c r="I303" s="25"/>
      <c r="J303" s="138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</row>
    <row r="304">
      <c r="A304" s="25"/>
      <c r="B304" s="25"/>
      <c r="C304" s="25"/>
      <c r="D304" s="25"/>
      <c r="E304" s="24"/>
      <c r="F304" s="25"/>
      <c r="G304" s="25"/>
      <c r="H304" s="25"/>
      <c r="I304" s="25"/>
      <c r="J304" s="138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</row>
    <row r="305">
      <c r="A305" s="25"/>
      <c r="B305" s="25"/>
      <c r="C305" s="25"/>
      <c r="D305" s="25"/>
      <c r="E305" s="24"/>
      <c r="F305" s="25"/>
      <c r="G305" s="25"/>
      <c r="H305" s="25"/>
      <c r="I305" s="25"/>
      <c r="J305" s="138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</row>
    <row r="306">
      <c r="A306" s="25"/>
      <c r="B306" s="25"/>
      <c r="C306" s="25"/>
      <c r="D306" s="25"/>
      <c r="E306" s="24"/>
      <c r="F306" s="25"/>
      <c r="G306" s="25"/>
      <c r="H306" s="25"/>
      <c r="I306" s="25"/>
      <c r="J306" s="138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</row>
    <row r="307">
      <c r="A307" s="25"/>
      <c r="B307" s="25"/>
      <c r="C307" s="25"/>
      <c r="D307" s="25"/>
      <c r="E307" s="24"/>
      <c r="F307" s="25"/>
      <c r="G307" s="25"/>
      <c r="H307" s="25"/>
      <c r="I307" s="25"/>
      <c r="J307" s="138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</row>
    <row r="308">
      <c r="A308" s="25"/>
      <c r="B308" s="25"/>
      <c r="C308" s="25"/>
      <c r="D308" s="25"/>
      <c r="E308" s="24"/>
      <c r="F308" s="25"/>
      <c r="G308" s="25"/>
      <c r="H308" s="25"/>
      <c r="I308" s="25"/>
      <c r="J308" s="138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</row>
    <row r="309">
      <c r="A309" s="25"/>
      <c r="B309" s="25"/>
      <c r="C309" s="25"/>
      <c r="D309" s="25"/>
      <c r="E309" s="24"/>
      <c r="F309" s="25"/>
      <c r="G309" s="25"/>
      <c r="H309" s="25"/>
      <c r="I309" s="25"/>
      <c r="J309" s="138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</row>
    <row r="310">
      <c r="A310" s="25"/>
      <c r="B310" s="25"/>
      <c r="C310" s="25"/>
      <c r="D310" s="25"/>
      <c r="E310" s="24"/>
      <c r="F310" s="25"/>
      <c r="G310" s="25"/>
      <c r="H310" s="25"/>
      <c r="I310" s="25"/>
      <c r="J310" s="138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</row>
    <row r="311">
      <c r="A311" s="25"/>
      <c r="B311" s="25"/>
      <c r="C311" s="25"/>
      <c r="D311" s="25"/>
      <c r="E311" s="24"/>
      <c r="F311" s="25"/>
      <c r="G311" s="25"/>
      <c r="H311" s="25"/>
      <c r="I311" s="25"/>
      <c r="J311" s="138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</row>
    <row r="312">
      <c r="A312" s="25"/>
      <c r="B312" s="25"/>
      <c r="C312" s="25"/>
      <c r="D312" s="25"/>
      <c r="E312" s="24"/>
      <c r="F312" s="25"/>
      <c r="G312" s="25"/>
      <c r="H312" s="25"/>
      <c r="I312" s="25"/>
      <c r="J312" s="138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</row>
    <row r="313">
      <c r="A313" s="25"/>
      <c r="B313" s="25"/>
      <c r="C313" s="25"/>
      <c r="D313" s="25"/>
      <c r="E313" s="24"/>
      <c r="F313" s="25"/>
      <c r="G313" s="25"/>
      <c r="H313" s="25"/>
      <c r="I313" s="25"/>
      <c r="J313" s="138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</row>
    <row r="314">
      <c r="A314" s="25"/>
      <c r="B314" s="25"/>
      <c r="C314" s="25"/>
      <c r="D314" s="25"/>
      <c r="E314" s="24"/>
      <c r="F314" s="25"/>
      <c r="G314" s="25"/>
      <c r="H314" s="25"/>
      <c r="I314" s="25"/>
      <c r="J314" s="138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</row>
    <row r="315">
      <c r="A315" s="25"/>
      <c r="B315" s="25"/>
      <c r="C315" s="25"/>
      <c r="D315" s="25"/>
      <c r="E315" s="24"/>
      <c r="F315" s="25"/>
      <c r="G315" s="25"/>
      <c r="H315" s="25"/>
      <c r="I315" s="25"/>
      <c r="J315" s="138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</row>
    <row r="316">
      <c r="A316" s="25"/>
      <c r="B316" s="25"/>
      <c r="C316" s="25"/>
      <c r="D316" s="25"/>
      <c r="E316" s="24"/>
      <c r="F316" s="25"/>
      <c r="G316" s="25"/>
      <c r="H316" s="25"/>
      <c r="I316" s="25"/>
      <c r="J316" s="138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</row>
    <row r="317">
      <c r="A317" s="25"/>
      <c r="B317" s="25"/>
      <c r="C317" s="25"/>
      <c r="D317" s="25"/>
      <c r="E317" s="24"/>
      <c r="F317" s="25"/>
      <c r="G317" s="25"/>
      <c r="H317" s="25"/>
      <c r="I317" s="25"/>
      <c r="J317" s="138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</row>
    <row r="318">
      <c r="A318" s="25"/>
      <c r="B318" s="25"/>
      <c r="C318" s="25"/>
      <c r="D318" s="25"/>
      <c r="E318" s="24"/>
      <c r="F318" s="25"/>
      <c r="G318" s="25"/>
      <c r="H318" s="25"/>
      <c r="I318" s="25"/>
      <c r="J318" s="138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</row>
    <row r="319">
      <c r="A319" s="25"/>
      <c r="B319" s="25"/>
      <c r="C319" s="25"/>
      <c r="D319" s="25"/>
      <c r="E319" s="24"/>
      <c r="F319" s="25"/>
      <c r="G319" s="25"/>
      <c r="H319" s="25"/>
      <c r="I319" s="25"/>
      <c r="J319" s="138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</row>
    <row r="320">
      <c r="A320" s="25"/>
      <c r="B320" s="25"/>
      <c r="C320" s="25"/>
      <c r="D320" s="25"/>
      <c r="E320" s="24"/>
      <c r="F320" s="25"/>
      <c r="G320" s="25"/>
      <c r="H320" s="25"/>
      <c r="I320" s="25"/>
      <c r="J320" s="138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</row>
    <row r="321">
      <c r="A321" s="25"/>
      <c r="B321" s="25"/>
      <c r="C321" s="25"/>
      <c r="D321" s="25"/>
      <c r="E321" s="24"/>
      <c r="F321" s="25"/>
      <c r="G321" s="25"/>
      <c r="H321" s="25"/>
      <c r="I321" s="25"/>
      <c r="J321" s="138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</row>
    <row r="322">
      <c r="A322" s="25"/>
      <c r="B322" s="25"/>
      <c r="C322" s="25"/>
      <c r="D322" s="25"/>
      <c r="E322" s="24"/>
      <c r="F322" s="25"/>
      <c r="G322" s="25"/>
      <c r="H322" s="25"/>
      <c r="I322" s="25"/>
      <c r="J322" s="138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</row>
    <row r="323">
      <c r="A323" s="25"/>
      <c r="B323" s="25"/>
      <c r="C323" s="25"/>
      <c r="D323" s="25"/>
      <c r="E323" s="24"/>
      <c r="F323" s="25"/>
      <c r="G323" s="25"/>
      <c r="H323" s="25"/>
      <c r="I323" s="25"/>
      <c r="J323" s="138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</row>
    <row r="324">
      <c r="A324" s="25"/>
      <c r="B324" s="25"/>
      <c r="C324" s="25"/>
      <c r="D324" s="25"/>
      <c r="E324" s="24"/>
      <c r="F324" s="25"/>
      <c r="G324" s="25"/>
      <c r="H324" s="25"/>
      <c r="I324" s="25"/>
      <c r="J324" s="138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</row>
    <row r="325">
      <c r="A325" s="25"/>
      <c r="B325" s="25"/>
      <c r="C325" s="25"/>
      <c r="D325" s="25"/>
      <c r="E325" s="24"/>
      <c r="F325" s="25"/>
      <c r="G325" s="25"/>
      <c r="H325" s="25"/>
      <c r="I325" s="25"/>
      <c r="J325" s="138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</row>
    <row r="326">
      <c r="A326" s="25"/>
      <c r="B326" s="25"/>
      <c r="C326" s="25"/>
      <c r="D326" s="25"/>
      <c r="E326" s="24"/>
      <c r="F326" s="25"/>
      <c r="G326" s="25"/>
      <c r="H326" s="25"/>
      <c r="I326" s="25"/>
      <c r="J326" s="138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</row>
    <row r="327">
      <c r="A327" s="25"/>
      <c r="B327" s="25"/>
      <c r="C327" s="25"/>
      <c r="D327" s="25"/>
      <c r="E327" s="24"/>
      <c r="F327" s="25"/>
      <c r="G327" s="25"/>
      <c r="H327" s="25"/>
      <c r="I327" s="25"/>
      <c r="J327" s="138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</row>
    <row r="328">
      <c r="A328" s="25"/>
      <c r="B328" s="25"/>
      <c r="C328" s="25"/>
      <c r="D328" s="25"/>
      <c r="E328" s="24"/>
      <c r="F328" s="25"/>
      <c r="G328" s="25"/>
      <c r="H328" s="25"/>
      <c r="I328" s="25"/>
      <c r="J328" s="138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</row>
    <row r="329">
      <c r="A329" s="25"/>
      <c r="B329" s="25"/>
      <c r="C329" s="25"/>
      <c r="D329" s="25"/>
      <c r="E329" s="24"/>
      <c r="F329" s="25"/>
      <c r="G329" s="25"/>
      <c r="H329" s="25"/>
      <c r="I329" s="25"/>
      <c r="J329" s="138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</row>
    <row r="330">
      <c r="A330" s="25"/>
      <c r="B330" s="25"/>
      <c r="C330" s="25"/>
      <c r="D330" s="25"/>
      <c r="E330" s="24"/>
      <c r="F330" s="25"/>
      <c r="G330" s="25"/>
      <c r="H330" s="25"/>
      <c r="I330" s="25"/>
      <c r="J330" s="138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</row>
    <row r="331">
      <c r="A331" s="25"/>
      <c r="B331" s="25"/>
      <c r="C331" s="25"/>
      <c r="D331" s="25"/>
      <c r="E331" s="24"/>
      <c r="F331" s="25"/>
      <c r="G331" s="25"/>
      <c r="H331" s="25"/>
      <c r="I331" s="25"/>
      <c r="J331" s="138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</row>
    <row r="332">
      <c r="A332" s="25"/>
      <c r="B332" s="25"/>
      <c r="C332" s="25"/>
      <c r="D332" s="25"/>
      <c r="E332" s="24"/>
      <c r="F332" s="25"/>
      <c r="G332" s="25"/>
      <c r="H332" s="25"/>
      <c r="I332" s="25"/>
      <c r="J332" s="138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</row>
    <row r="333">
      <c r="A333" s="25"/>
      <c r="B333" s="25"/>
      <c r="C333" s="25"/>
      <c r="D333" s="25"/>
      <c r="E333" s="24"/>
      <c r="F333" s="25"/>
      <c r="G333" s="25"/>
      <c r="H333" s="25"/>
      <c r="I333" s="25"/>
      <c r="J333" s="138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</row>
    <row r="334">
      <c r="A334" s="25"/>
      <c r="B334" s="25"/>
      <c r="C334" s="25"/>
      <c r="D334" s="25"/>
      <c r="E334" s="24"/>
      <c r="F334" s="25"/>
      <c r="G334" s="25"/>
      <c r="H334" s="25"/>
      <c r="I334" s="25"/>
      <c r="J334" s="138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</row>
    <row r="335">
      <c r="A335" s="25"/>
      <c r="B335" s="25"/>
      <c r="C335" s="25"/>
      <c r="D335" s="25"/>
      <c r="E335" s="24"/>
      <c r="F335" s="25"/>
      <c r="G335" s="25"/>
      <c r="H335" s="25"/>
      <c r="I335" s="25"/>
      <c r="J335" s="138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</row>
    <row r="336">
      <c r="A336" s="25"/>
      <c r="B336" s="25"/>
      <c r="C336" s="25"/>
      <c r="D336" s="25"/>
      <c r="E336" s="24"/>
      <c r="F336" s="25"/>
      <c r="G336" s="25"/>
      <c r="H336" s="25"/>
      <c r="I336" s="25"/>
      <c r="J336" s="138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</row>
    <row r="337">
      <c r="A337" s="25"/>
      <c r="B337" s="25"/>
      <c r="C337" s="25"/>
      <c r="D337" s="25"/>
      <c r="E337" s="24"/>
      <c r="F337" s="25"/>
      <c r="G337" s="25"/>
      <c r="H337" s="25"/>
      <c r="I337" s="25"/>
      <c r="J337" s="138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</row>
    <row r="338">
      <c r="A338" s="25"/>
      <c r="B338" s="25"/>
      <c r="C338" s="25"/>
      <c r="D338" s="25"/>
      <c r="E338" s="24"/>
      <c r="F338" s="25"/>
      <c r="G338" s="25"/>
      <c r="H338" s="25"/>
      <c r="I338" s="25"/>
      <c r="J338" s="138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</row>
    <row r="339">
      <c r="A339" s="25"/>
      <c r="B339" s="25"/>
      <c r="C339" s="25"/>
      <c r="D339" s="25"/>
      <c r="E339" s="24"/>
      <c r="F339" s="25"/>
      <c r="G339" s="25"/>
      <c r="H339" s="25"/>
      <c r="I339" s="25"/>
      <c r="J339" s="138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</row>
    <row r="340">
      <c r="A340" s="25"/>
      <c r="B340" s="25"/>
      <c r="C340" s="25"/>
      <c r="D340" s="25"/>
      <c r="E340" s="24"/>
      <c r="F340" s="25"/>
      <c r="G340" s="25"/>
      <c r="H340" s="25"/>
      <c r="I340" s="25"/>
      <c r="J340" s="138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</row>
    <row r="341">
      <c r="A341" s="25"/>
      <c r="B341" s="25"/>
      <c r="C341" s="25"/>
      <c r="D341" s="25"/>
      <c r="E341" s="24"/>
      <c r="F341" s="25"/>
      <c r="G341" s="25"/>
      <c r="H341" s="25"/>
      <c r="I341" s="25"/>
      <c r="J341" s="138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</row>
    <row r="342">
      <c r="A342" s="25"/>
      <c r="B342" s="25"/>
      <c r="C342" s="25"/>
      <c r="D342" s="25"/>
      <c r="E342" s="24"/>
      <c r="F342" s="25"/>
      <c r="G342" s="25"/>
      <c r="H342" s="25"/>
      <c r="I342" s="25"/>
      <c r="J342" s="138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</row>
    <row r="343">
      <c r="A343" s="25"/>
      <c r="B343" s="25"/>
      <c r="C343" s="25"/>
      <c r="D343" s="25"/>
      <c r="E343" s="24"/>
      <c r="F343" s="25"/>
      <c r="G343" s="25"/>
      <c r="H343" s="25"/>
      <c r="I343" s="25"/>
      <c r="J343" s="138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</row>
    <row r="344">
      <c r="A344" s="25"/>
      <c r="B344" s="25"/>
      <c r="C344" s="25"/>
      <c r="D344" s="25"/>
      <c r="E344" s="24"/>
      <c r="F344" s="25"/>
      <c r="G344" s="25"/>
      <c r="H344" s="25"/>
      <c r="I344" s="25"/>
      <c r="J344" s="138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</row>
    <row r="345">
      <c r="A345" s="25"/>
      <c r="B345" s="25"/>
      <c r="C345" s="25"/>
      <c r="D345" s="25"/>
      <c r="E345" s="24"/>
      <c r="F345" s="25"/>
      <c r="G345" s="25"/>
      <c r="H345" s="25"/>
      <c r="I345" s="25"/>
      <c r="J345" s="138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</row>
    <row r="346">
      <c r="A346" s="25"/>
      <c r="B346" s="25"/>
      <c r="C346" s="25"/>
      <c r="D346" s="25"/>
      <c r="E346" s="24"/>
      <c r="F346" s="25"/>
      <c r="G346" s="25"/>
      <c r="H346" s="25"/>
      <c r="I346" s="25"/>
      <c r="J346" s="138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</row>
    <row r="347">
      <c r="A347" s="25"/>
      <c r="B347" s="25"/>
      <c r="C347" s="25"/>
      <c r="D347" s="25"/>
      <c r="E347" s="24"/>
      <c r="F347" s="25"/>
      <c r="G347" s="25"/>
      <c r="H347" s="25"/>
      <c r="I347" s="25"/>
      <c r="J347" s="138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</row>
    <row r="348">
      <c r="A348" s="25"/>
      <c r="B348" s="25"/>
      <c r="C348" s="25"/>
      <c r="D348" s="25"/>
      <c r="E348" s="24"/>
      <c r="F348" s="25"/>
      <c r="G348" s="25"/>
      <c r="H348" s="25"/>
      <c r="I348" s="25"/>
      <c r="J348" s="138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</row>
    <row r="349">
      <c r="A349" s="25"/>
      <c r="B349" s="25"/>
      <c r="C349" s="25"/>
      <c r="D349" s="25"/>
      <c r="E349" s="24"/>
      <c r="F349" s="25"/>
      <c r="G349" s="25"/>
      <c r="H349" s="25"/>
      <c r="I349" s="25"/>
      <c r="J349" s="138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</row>
    <row r="350">
      <c r="A350" s="25"/>
      <c r="B350" s="25"/>
      <c r="C350" s="25"/>
      <c r="D350" s="25"/>
      <c r="E350" s="24"/>
      <c r="F350" s="25"/>
      <c r="G350" s="25"/>
      <c r="H350" s="25"/>
      <c r="I350" s="25"/>
      <c r="J350" s="138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</row>
    <row r="351">
      <c r="A351" s="25"/>
      <c r="B351" s="25"/>
      <c r="C351" s="25"/>
      <c r="D351" s="25"/>
      <c r="E351" s="24"/>
      <c r="F351" s="25"/>
      <c r="G351" s="25"/>
      <c r="H351" s="25"/>
      <c r="I351" s="25"/>
      <c r="J351" s="138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</row>
    <row r="352">
      <c r="A352" s="25"/>
      <c r="B352" s="25"/>
      <c r="C352" s="25"/>
      <c r="D352" s="25"/>
      <c r="E352" s="24"/>
      <c r="F352" s="25"/>
      <c r="G352" s="25"/>
      <c r="H352" s="25"/>
      <c r="I352" s="25"/>
      <c r="J352" s="138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</row>
    <row r="353">
      <c r="A353" s="25"/>
      <c r="B353" s="25"/>
      <c r="C353" s="25"/>
      <c r="D353" s="25"/>
      <c r="E353" s="24"/>
      <c r="F353" s="25"/>
      <c r="G353" s="25"/>
      <c r="H353" s="25"/>
      <c r="I353" s="25"/>
      <c r="J353" s="138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</row>
    <row r="354">
      <c r="A354" s="25"/>
      <c r="B354" s="25"/>
      <c r="C354" s="25"/>
      <c r="D354" s="25"/>
      <c r="E354" s="24"/>
      <c r="F354" s="25"/>
      <c r="G354" s="25"/>
      <c r="H354" s="25"/>
      <c r="I354" s="25"/>
      <c r="J354" s="138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</row>
    <row r="355">
      <c r="A355" s="25"/>
      <c r="B355" s="25"/>
      <c r="C355" s="25"/>
      <c r="D355" s="25"/>
      <c r="E355" s="24"/>
      <c r="F355" s="25"/>
      <c r="G355" s="25"/>
      <c r="H355" s="25"/>
      <c r="I355" s="25"/>
      <c r="J355" s="138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</row>
    <row r="356">
      <c r="A356" s="25"/>
      <c r="B356" s="25"/>
      <c r="C356" s="25"/>
      <c r="D356" s="25"/>
      <c r="E356" s="24"/>
      <c r="F356" s="25"/>
      <c r="G356" s="25"/>
      <c r="H356" s="25"/>
      <c r="I356" s="25"/>
      <c r="J356" s="138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</row>
    <row r="357">
      <c r="A357" s="25"/>
      <c r="B357" s="25"/>
      <c r="C357" s="25"/>
      <c r="D357" s="25"/>
      <c r="E357" s="24"/>
      <c r="F357" s="25"/>
      <c r="G357" s="25"/>
      <c r="H357" s="25"/>
      <c r="I357" s="25"/>
      <c r="J357" s="138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</row>
    <row r="358">
      <c r="A358" s="25"/>
      <c r="B358" s="25"/>
      <c r="C358" s="25"/>
      <c r="D358" s="25"/>
      <c r="E358" s="24"/>
      <c r="F358" s="25"/>
      <c r="G358" s="25"/>
      <c r="H358" s="25"/>
      <c r="I358" s="25"/>
      <c r="J358" s="138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</row>
    <row r="359">
      <c r="A359" s="25"/>
      <c r="B359" s="25"/>
      <c r="C359" s="25"/>
      <c r="D359" s="25"/>
      <c r="E359" s="24"/>
      <c r="F359" s="25"/>
      <c r="G359" s="25"/>
      <c r="H359" s="25"/>
      <c r="I359" s="25"/>
      <c r="J359" s="138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</row>
    <row r="360">
      <c r="A360" s="25"/>
      <c r="B360" s="25"/>
      <c r="C360" s="25"/>
      <c r="D360" s="25"/>
      <c r="E360" s="24"/>
      <c r="F360" s="25"/>
      <c r="G360" s="25"/>
      <c r="H360" s="25"/>
      <c r="I360" s="25"/>
      <c r="J360" s="138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</row>
    <row r="361">
      <c r="A361" s="25"/>
      <c r="B361" s="25"/>
      <c r="C361" s="25"/>
      <c r="D361" s="25"/>
      <c r="E361" s="24"/>
      <c r="F361" s="25"/>
      <c r="G361" s="25"/>
      <c r="H361" s="25"/>
      <c r="I361" s="25"/>
      <c r="J361" s="138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</row>
    <row r="362">
      <c r="A362" s="25"/>
      <c r="B362" s="25"/>
      <c r="C362" s="25"/>
      <c r="D362" s="25"/>
      <c r="E362" s="24"/>
      <c r="F362" s="25"/>
      <c r="G362" s="25"/>
      <c r="H362" s="25"/>
      <c r="I362" s="25"/>
      <c r="J362" s="138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</row>
    <row r="363">
      <c r="A363" s="25"/>
      <c r="B363" s="25"/>
      <c r="C363" s="25"/>
      <c r="D363" s="25"/>
      <c r="E363" s="24"/>
      <c r="F363" s="25"/>
      <c r="G363" s="25"/>
      <c r="H363" s="25"/>
      <c r="I363" s="25"/>
      <c r="J363" s="138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</row>
    <row r="364">
      <c r="A364" s="25"/>
      <c r="B364" s="25"/>
      <c r="C364" s="25"/>
      <c r="D364" s="25"/>
      <c r="E364" s="24"/>
      <c r="F364" s="25"/>
      <c r="G364" s="25"/>
      <c r="H364" s="25"/>
      <c r="I364" s="25"/>
      <c r="J364" s="138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</row>
    <row r="365">
      <c r="A365" s="25"/>
      <c r="B365" s="25"/>
      <c r="C365" s="25"/>
      <c r="D365" s="25"/>
      <c r="E365" s="24"/>
      <c r="F365" s="25"/>
      <c r="G365" s="25"/>
      <c r="H365" s="25"/>
      <c r="I365" s="25"/>
      <c r="J365" s="138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</row>
    <row r="366">
      <c r="A366" s="25"/>
      <c r="B366" s="25"/>
      <c r="C366" s="25"/>
      <c r="D366" s="25"/>
      <c r="E366" s="24"/>
      <c r="F366" s="25"/>
      <c r="G366" s="25"/>
      <c r="H366" s="25"/>
      <c r="I366" s="25"/>
      <c r="J366" s="138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</row>
    <row r="367">
      <c r="A367" s="25"/>
      <c r="B367" s="25"/>
      <c r="C367" s="25"/>
      <c r="D367" s="25"/>
      <c r="E367" s="24"/>
      <c r="F367" s="25"/>
      <c r="G367" s="25"/>
      <c r="H367" s="25"/>
      <c r="I367" s="25"/>
      <c r="J367" s="138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</row>
    <row r="368">
      <c r="A368" s="25"/>
      <c r="B368" s="25"/>
      <c r="C368" s="25"/>
      <c r="D368" s="25"/>
      <c r="E368" s="24"/>
      <c r="F368" s="25"/>
      <c r="G368" s="25"/>
      <c r="H368" s="25"/>
      <c r="I368" s="25"/>
      <c r="J368" s="138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</row>
    <row r="369">
      <c r="A369" s="25"/>
      <c r="B369" s="25"/>
      <c r="C369" s="25"/>
      <c r="D369" s="25"/>
      <c r="E369" s="24"/>
      <c r="F369" s="25"/>
      <c r="G369" s="25"/>
      <c r="H369" s="25"/>
      <c r="I369" s="25"/>
      <c r="J369" s="138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</row>
    <row r="370">
      <c r="A370" s="25"/>
      <c r="B370" s="25"/>
      <c r="C370" s="25"/>
      <c r="D370" s="25"/>
      <c r="E370" s="24"/>
      <c r="F370" s="25"/>
      <c r="G370" s="25"/>
      <c r="H370" s="25"/>
      <c r="I370" s="25"/>
      <c r="J370" s="138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</row>
    <row r="371">
      <c r="A371" s="25"/>
      <c r="B371" s="25"/>
      <c r="C371" s="25"/>
      <c r="D371" s="25"/>
      <c r="E371" s="24"/>
      <c r="F371" s="25"/>
      <c r="G371" s="25"/>
      <c r="H371" s="25"/>
      <c r="I371" s="25"/>
      <c r="J371" s="138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</row>
    <row r="372">
      <c r="A372" s="25"/>
      <c r="B372" s="25"/>
      <c r="C372" s="25"/>
      <c r="D372" s="25"/>
      <c r="E372" s="24"/>
      <c r="F372" s="25"/>
      <c r="G372" s="25"/>
      <c r="H372" s="25"/>
      <c r="I372" s="25"/>
      <c r="J372" s="138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</row>
    <row r="373">
      <c r="A373" s="25"/>
      <c r="B373" s="25"/>
      <c r="C373" s="25"/>
      <c r="D373" s="25"/>
      <c r="E373" s="24"/>
      <c r="F373" s="25"/>
      <c r="G373" s="25"/>
      <c r="H373" s="25"/>
      <c r="I373" s="25"/>
      <c r="J373" s="138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</row>
    <row r="374">
      <c r="A374" s="25"/>
      <c r="B374" s="25"/>
      <c r="C374" s="25"/>
      <c r="D374" s="25"/>
      <c r="E374" s="24"/>
      <c r="F374" s="25"/>
      <c r="G374" s="25"/>
      <c r="H374" s="25"/>
      <c r="I374" s="25"/>
      <c r="J374" s="138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</row>
    <row r="375">
      <c r="A375" s="25"/>
      <c r="B375" s="25"/>
      <c r="C375" s="25"/>
      <c r="D375" s="25"/>
      <c r="E375" s="24"/>
      <c r="F375" s="25"/>
      <c r="G375" s="25"/>
      <c r="H375" s="25"/>
      <c r="I375" s="25"/>
      <c r="J375" s="138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</row>
    <row r="376">
      <c r="A376" s="25"/>
      <c r="B376" s="25"/>
      <c r="C376" s="25"/>
      <c r="D376" s="25"/>
      <c r="E376" s="24"/>
      <c r="F376" s="25"/>
      <c r="G376" s="25"/>
      <c r="H376" s="25"/>
      <c r="I376" s="25"/>
      <c r="J376" s="138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</row>
    <row r="377">
      <c r="A377" s="25"/>
      <c r="B377" s="25"/>
      <c r="C377" s="25"/>
      <c r="D377" s="25"/>
      <c r="E377" s="24"/>
      <c r="F377" s="25"/>
      <c r="G377" s="25"/>
      <c r="H377" s="25"/>
      <c r="I377" s="25"/>
      <c r="J377" s="138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</row>
    <row r="378">
      <c r="A378" s="25"/>
      <c r="B378" s="25"/>
      <c r="C378" s="25"/>
      <c r="D378" s="25"/>
      <c r="E378" s="24"/>
      <c r="F378" s="25"/>
      <c r="G378" s="25"/>
      <c r="H378" s="25"/>
      <c r="I378" s="25"/>
      <c r="J378" s="138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</row>
    <row r="379">
      <c r="A379" s="25"/>
      <c r="B379" s="25"/>
      <c r="C379" s="25"/>
      <c r="D379" s="25"/>
      <c r="E379" s="24"/>
      <c r="F379" s="25"/>
      <c r="G379" s="25"/>
      <c r="H379" s="25"/>
      <c r="I379" s="25"/>
      <c r="J379" s="138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</row>
    <row r="380">
      <c r="A380" s="25"/>
      <c r="B380" s="25"/>
      <c r="C380" s="25"/>
      <c r="D380" s="25"/>
      <c r="E380" s="24"/>
      <c r="F380" s="25"/>
      <c r="G380" s="25"/>
      <c r="H380" s="25"/>
      <c r="I380" s="25"/>
      <c r="J380" s="138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</row>
    <row r="381">
      <c r="A381" s="25"/>
      <c r="B381" s="25"/>
      <c r="C381" s="25"/>
      <c r="D381" s="25"/>
      <c r="E381" s="24"/>
      <c r="F381" s="25"/>
      <c r="G381" s="25"/>
      <c r="H381" s="25"/>
      <c r="I381" s="25"/>
      <c r="J381" s="138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</row>
    <row r="382">
      <c r="A382" s="25"/>
      <c r="B382" s="25"/>
      <c r="C382" s="25"/>
      <c r="D382" s="25"/>
      <c r="E382" s="24"/>
      <c r="F382" s="25"/>
      <c r="G382" s="25"/>
      <c r="H382" s="25"/>
      <c r="I382" s="25"/>
      <c r="J382" s="138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</row>
    <row r="383">
      <c r="A383" s="25"/>
      <c r="B383" s="25"/>
      <c r="C383" s="25"/>
      <c r="D383" s="25"/>
      <c r="E383" s="24"/>
      <c r="F383" s="25"/>
      <c r="G383" s="25"/>
      <c r="H383" s="25"/>
      <c r="I383" s="25"/>
      <c r="J383" s="138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</row>
    <row r="384">
      <c r="A384" s="25"/>
      <c r="B384" s="25"/>
      <c r="C384" s="25"/>
      <c r="D384" s="25"/>
      <c r="E384" s="24"/>
      <c r="F384" s="25"/>
      <c r="G384" s="25"/>
      <c r="H384" s="25"/>
      <c r="I384" s="25"/>
      <c r="J384" s="138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</row>
    <row r="385">
      <c r="A385" s="25"/>
      <c r="B385" s="25"/>
      <c r="C385" s="25"/>
      <c r="D385" s="25"/>
      <c r="E385" s="24"/>
      <c r="F385" s="25"/>
      <c r="G385" s="25"/>
      <c r="H385" s="25"/>
      <c r="I385" s="25"/>
      <c r="J385" s="138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</row>
    <row r="386">
      <c r="A386" s="25"/>
      <c r="B386" s="25"/>
      <c r="C386" s="25"/>
      <c r="D386" s="25"/>
      <c r="E386" s="24"/>
      <c r="F386" s="25"/>
      <c r="G386" s="25"/>
      <c r="H386" s="25"/>
      <c r="I386" s="25"/>
      <c r="J386" s="138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</row>
    <row r="387">
      <c r="A387" s="25"/>
      <c r="B387" s="25"/>
      <c r="C387" s="25"/>
      <c r="D387" s="25"/>
      <c r="E387" s="24"/>
      <c r="F387" s="25"/>
      <c r="G387" s="25"/>
      <c r="H387" s="25"/>
      <c r="I387" s="25"/>
      <c r="J387" s="138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</row>
    <row r="388">
      <c r="A388" s="25"/>
      <c r="B388" s="25"/>
      <c r="C388" s="25"/>
      <c r="D388" s="25"/>
      <c r="E388" s="24"/>
      <c r="F388" s="25"/>
      <c r="G388" s="25"/>
      <c r="H388" s="25"/>
      <c r="I388" s="25"/>
      <c r="J388" s="138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</row>
    <row r="389">
      <c r="A389" s="25"/>
      <c r="B389" s="25"/>
      <c r="C389" s="25"/>
      <c r="D389" s="25"/>
      <c r="E389" s="24"/>
      <c r="F389" s="25"/>
      <c r="G389" s="25"/>
      <c r="H389" s="25"/>
      <c r="I389" s="25"/>
      <c r="J389" s="138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</row>
    <row r="390">
      <c r="A390" s="25"/>
      <c r="B390" s="25"/>
      <c r="C390" s="25"/>
      <c r="D390" s="25"/>
      <c r="E390" s="24"/>
      <c r="F390" s="25"/>
      <c r="G390" s="25"/>
      <c r="H390" s="25"/>
      <c r="I390" s="25"/>
      <c r="J390" s="138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</row>
    <row r="391">
      <c r="A391" s="25"/>
      <c r="B391" s="25"/>
      <c r="C391" s="25"/>
      <c r="D391" s="25"/>
      <c r="E391" s="24"/>
      <c r="F391" s="25"/>
      <c r="G391" s="25"/>
      <c r="H391" s="25"/>
      <c r="I391" s="25"/>
      <c r="J391" s="138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</row>
    <row r="392">
      <c r="A392" s="25"/>
      <c r="B392" s="25"/>
      <c r="C392" s="25"/>
      <c r="D392" s="25"/>
      <c r="E392" s="24"/>
      <c r="F392" s="25"/>
      <c r="G392" s="25"/>
      <c r="H392" s="25"/>
      <c r="I392" s="25"/>
      <c r="J392" s="138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</row>
    <row r="393">
      <c r="A393" s="25"/>
      <c r="B393" s="25"/>
      <c r="C393" s="25"/>
      <c r="D393" s="25"/>
      <c r="E393" s="24"/>
      <c r="F393" s="25"/>
      <c r="G393" s="25"/>
      <c r="H393" s="25"/>
      <c r="I393" s="25"/>
      <c r="J393" s="138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</row>
    <row r="394">
      <c r="A394" s="25"/>
      <c r="B394" s="25"/>
      <c r="C394" s="25"/>
      <c r="D394" s="25"/>
      <c r="E394" s="24"/>
      <c r="F394" s="25"/>
      <c r="G394" s="25"/>
      <c r="H394" s="25"/>
      <c r="I394" s="25"/>
      <c r="J394" s="138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</row>
    <row r="395">
      <c r="A395" s="25"/>
      <c r="B395" s="25"/>
      <c r="C395" s="25"/>
      <c r="D395" s="25"/>
      <c r="E395" s="24"/>
      <c r="F395" s="25"/>
      <c r="G395" s="25"/>
      <c r="H395" s="25"/>
      <c r="I395" s="25"/>
      <c r="J395" s="138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</row>
    <row r="396">
      <c r="A396" s="25"/>
      <c r="B396" s="25"/>
      <c r="C396" s="25"/>
      <c r="D396" s="25"/>
      <c r="E396" s="24"/>
      <c r="F396" s="25"/>
      <c r="G396" s="25"/>
      <c r="H396" s="25"/>
      <c r="I396" s="25"/>
      <c r="J396" s="138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</row>
    <row r="397">
      <c r="A397" s="25"/>
      <c r="B397" s="25"/>
      <c r="C397" s="25"/>
      <c r="D397" s="25"/>
      <c r="E397" s="24"/>
      <c r="F397" s="25"/>
      <c r="G397" s="25"/>
      <c r="H397" s="25"/>
      <c r="I397" s="25"/>
      <c r="J397" s="138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</row>
    <row r="398">
      <c r="A398" s="25"/>
      <c r="B398" s="25"/>
      <c r="C398" s="25"/>
      <c r="D398" s="25"/>
      <c r="E398" s="24"/>
      <c r="F398" s="25"/>
      <c r="G398" s="25"/>
      <c r="H398" s="25"/>
      <c r="I398" s="25"/>
      <c r="J398" s="138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</row>
    <row r="399">
      <c r="A399" s="25"/>
      <c r="B399" s="25"/>
      <c r="C399" s="25"/>
      <c r="D399" s="25"/>
      <c r="E399" s="24"/>
      <c r="F399" s="25"/>
      <c r="G399" s="25"/>
      <c r="H399" s="25"/>
      <c r="I399" s="25"/>
      <c r="J399" s="138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</row>
    <row r="400">
      <c r="A400" s="25"/>
      <c r="B400" s="25"/>
      <c r="C400" s="25"/>
      <c r="D400" s="25"/>
      <c r="E400" s="24"/>
      <c r="F400" s="25"/>
      <c r="G400" s="25"/>
      <c r="H400" s="25"/>
      <c r="I400" s="25"/>
      <c r="J400" s="138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</row>
    <row r="401">
      <c r="A401" s="25"/>
      <c r="B401" s="25"/>
      <c r="C401" s="25"/>
      <c r="D401" s="25"/>
      <c r="E401" s="24"/>
      <c r="F401" s="25"/>
      <c r="G401" s="25"/>
      <c r="H401" s="25"/>
      <c r="I401" s="25"/>
      <c r="J401" s="138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</row>
    <row r="402">
      <c r="A402" s="25"/>
      <c r="B402" s="25"/>
      <c r="C402" s="25"/>
      <c r="D402" s="25"/>
      <c r="E402" s="24"/>
      <c r="F402" s="25"/>
      <c r="G402" s="25"/>
      <c r="H402" s="25"/>
      <c r="I402" s="25"/>
      <c r="J402" s="138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</row>
    <row r="403">
      <c r="A403" s="25"/>
      <c r="B403" s="25"/>
      <c r="C403" s="25"/>
      <c r="D403" s="25"/>
      <c r="E403" s="24"/>
      <c r="F403" s="25"/>
      <c r="G403" s="25"/>
      <c r="H403" s="25"/>
      <c r="I403" s="25"/>
      <c r="J403" s="138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</row>
    <row r="404">
      <c r="A404" s="25"/>
      <c r="B404" s="25"/>
      <c r="C404" s="25"/>
      <c r="D404" s="25"/>
      <c r="E404" s="24"/>
      <c r="F404" s="25"/>
      <c r="G404" s="25"/>
      <c r="H404" s="25"/>
      <c r="I404" s="25"/>
      <c r="J404" s="138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</row>
    <row r="405">
      <c r="A405" s="25"/>
      <c r="B405" s="25"/>
      <c r="C405" s="25"/>
      <c r="D405" s="25"/>
      <c r="E405" s="24"/>
      <c r="F405" s="25"/>
      <c r="G405" s="25"/>
      <c r="H405" s="25"/>
      <c r="I405" s="25"/>
      <c r="J405" s="138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</row>
    <row r="406">
      <c r="A406" s="25"/>
      <c r="B406" s="25"/>
      <c r="C406" s="25"/>
      <c r="D406" s="25"/>
      <c r="E406" s="24"/>
      <c r="F406" s="25"/>
      <c r="G406" s="25"/>
      <c r="H406" s="25"/>
      <c r="I406" s="25"/>
      <c r="J406" s="138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</row>
    <row r="407">
      <c r="A407" s="25"/>
      <c r="B407" s="25"/>
      <c r="C407" s="25"/>
      <c r="D407" s="25"/>
      <c r="E407" s="24"/>
      <c r="F407" s="25"/>
      <c r="G407" s="25"/>
      <c r="H407" s="25"/>
      <c r="I407" s="25"/>
      <c r="J407" s="138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</row>
    <row r="408">
      <c r="A408" s="25"/>
      <c r="B408" s="25"/>
      <c r="C408" s="25"/>
      <c r="D408" s="25"/>
      <c r="E408" s="24"/>
      <c r="F408" s="25"/>
      <c r="G408" s="25"/>
      <c r="H408" s="25"/>
      <c r="I408" s="25"/>
      <c r="J408" s="138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</row>
    <row r="409">
      <c r="A409" s="25"/>
      <c r="B409" s="25"/>
      <c r="C409" s="25"/>
      <c r="D409" s="25"/>
      <c r="E409" s="24"/>
      <c r="F409" s="25"/>
      <c r="G409" s="25"/>
      <c r="H409" s="25"/>
      <c r="I409" s="25"/>
      <c r="J409" s="138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</row>
    <row r="410">
      <c r="A410" s="25"/>
      <c r="B410" s="25"/>
      <c r="C410" s="25"/>
      <c r="D410" s="25"/>
      <c r="E410" s="24"/>
      <c r="F410" s="25"/>
      <c r="G410" s="25"/>
      <c r="H410" s="25"/>
      <c r="I410" s="25"/>
      <c r="J410" s="138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</row>
    <row r="411">
      <c r="A411" s="25"/>
      <c r="B411" s="25"/>
      <c r="C411" s="25"/>
      <c r="D411" s="25"/>
      <c r="E411" s="24"/>
      <c r="F411" s="25"/>
      <c r="G411" s="25"/>
      <c r="H411" s="25"/>
      <c r="I411" s="25"/>
      <c r="J411" s="138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</row>
    <row r="412">
      <c r="A412" s="25"/>
      <c r="B412" s="25"/>
      <c r="C412" s="25"/>
      <c r="D412" s="25"/>
      <c r="E412" s="24"/>
      <c r="F412" s="25"/>
      <c r="G412" s="25"/>
      <c r="H412" s="25"/>
      <c r="I412" s="25"/>
      <c r="J412" s="138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</row>
    <row r="413">
      <c r="A413" s="25"/>
      <c r="B413" s="25"/>
      <c r="C413" s="25"/>
      <c r="D413" s="25"/>
      <c r="E413" s="24"/>
      <c r="F413" s="25"/>
      <c r="G413" s="25"/>
      <c r="H413" s="25"/>
      <c r="I413" s="25"/>
      <c r="J413" s="138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</row>
    <row r="414">
      <c r="A414" s="25"/>
      <c r="B414" s="25"/>
      <c r="C414" s="25"/>
      <c r="D414" s="25"/>
      <c r="E414" s="24"/>
      <c r="F414" s="25"/>
      <c r="G414" s="25"/>
      <c r="H414" s="25"/>
      <c r="I414" s="25"/>
      <c r="J414" s="138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</row>
    <row r="415">
      <c r="A415" s="25"/>
      <c r="B415" s="25"/>
      <c r="C415" s="25"/>
      <c r="D415" s="25"/>
      <c r="E415" s="24"/>
      <c r="F415" s="25"/>
      <c r="G415" s="25"/>
      <c r="H415" s="25"/>
      <c r="I415" s="25"/>
      <c r="J415" s="138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</row>
    <row r="416">
      <c r="A416" s="25"/>
      <c r="B416" s="25"/>
      <c r="C416" s="25"/>
      <c r="D416" s="25"/>
      <c r="E416" s="24"/>
      <c r="F416" s="25"/>
      <c r="G416" s="25"/>
      <c r="H416" s="25"/>
      <c r="I416" s="25"/>
      <c r="J416" s="138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</row>
    <row r="417">
      <c r="A417" s="25"/>
      <c r="B417" s="25"/>
      <c r="C417" s="25"/>
      <c r="D417" s="25"/>
      <c r="E417" s="24"/>
      <c r="F417" s="25"/>
      <c r="G417" s="25"/>
      <c r="H417" s="25"/>
      <c r="I417" s="25"/>
      <c r="J417" s="138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</row>
    <row r="418">
      <c r="A418" s="25"/>
      <c r="B418" s="25"/>
      <c r="C418" s="25"/>
      <c r="D418" s="25"/>
      <c r="E418" s="24"/>
      <c r="F418" s="25"/>
      <c r="G418" s="25"/>
      <c r="H418" s="25"/>
      <c r="I418" s="25"/>
      <c r="J418" s="138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</row>
    <row r="419">
      <c r="A419" s="25"/>
      <c r="B419" s="25"/>
      <c r="C419" s="25"/>
      <c r="D419" s="25"/>
      <c r="E419" s="24"/>
      <c r="F419" s="25"/>
      <c r="G419" s="25"/>
      <c r="H419" s="25"/>
      <c r="I419" s="25"/>
      <c r="J419" s="138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</row>
    <row r="420">
      <c r="A420" s="25"/>
      <c r="B420" s="25"/>
      <c r="C420" s="25"/>
      <c r="D420" s="25"/>
      <c r="E420" s="24"/>
      <c r="F420" s="25"/>
      <c r="G420" s="25"/>
      <c r="H420" s="25"/>
      <c r="I420" s="25"/>
      <c r="J420" s="138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</row>
    <row r="421">
      <c r="A421" s="25"/>
      <c r="B421" s="25"/>
      <c r="C421" s="25"/>
      <c r="D421" s="25"/>
      <c r="E421" s="24"/>
      <c r="F421" s="25"/>
      <c r="G421" s="25"/>
      <c r="H421" s="25"/>
      <c r="I421" s="25"/>
      <c r="J421" s="138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</row>
    <row r="422">
      <c r="A422" s="25"/>
      <c r="B422" s="25"/>
      <c r="C422" s="25"/>
      <c r="D422" s="25"/>
      <c r="E422" s="24"/>
      <c r="F422" s="25"/>
      <c r="G422" s="25"/>
      <c r="H422" s="25"/>
      <c r="I422" s="25"/>
      <c r="J422" s="138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</row>
    <row r="423">
      <c r="A423" s="25"/>
      <c r="B423" s="25"/>
      <c r="C423" s="25"/>
      <c r="D423" s="25"/>
      <c r="E423" s="24"/>
      <c r="F423" s="25"/>
      <c r="G423" s="25"/>
      <c r="H423" s="25"/>
      <c r="I423" s="25"/>
      <c r="J423" s="138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</row>
    <row r="424">
      <c r="A424" s="25"/>
      <c r="B424" s="25"/>
      <c r="C424" s="25"/>
      <c r="D424" s="25"/>
      <c r="E424" s="24"/>
      <c r="F424" s="25"/>
      <c r="G424" s="25"/>
      <c r="H424" s="25"/>
      <c r="I424" s="25"/>
      <c r="J424" s="138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</row>
    <row r="425">
      <c r="A425" s="25"/>
      <c r="B425" s="25"/>
      <c r="C425" s="25"/>
      <c r="D425" s="25"/>
      <c r="E425" s="24"/>
      <c r="F425" s="25"/>
      <c r="G425" s="25"/>
      <c r="H425" s="25"/>
      <c r="I425" s="25"/>
      <c r="J425" s="138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</row>
    <row r="426">
      <c r="A426" s="25"/>
      <c r="B426" s="25"/>
      <c r="C426" s="25"/>
      <c r="D426" s="25"/>
      <c r="E426" s="24"/>
      <c r="F426" s="25"/>
      <c r="G426" s="25"/>
      <c r="H426" s="25"/>
      <c r="I426" s="25"/>
      <c r="J426" s="138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</row>
    <row r="427">
      <c r="A427" s="25"/>
      <c r="B427" s="25"/>
      <c r="C427" s="25"/>
      <c r="D427" s="25"/>
      <c r="E427" s="24"/>
      <c r="F427" s="25"/>
      <c r="G427" s="25"/>
      <c r="H427" s="25"/>
      <c r="I427" s="25"/>
      <c r="J427" s="138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</row>
    <row r="428">
      <c r="A428" s="25"/>
      <c r="B428" s="25"/>
      <c r="C428" s="25"/>
      <c r="D428" s="25"/>
      <c r="E428" s="24"/>
      <c r="F428" s="25"/>
      <c r="G428" s="25"/>
      <c r="H428" s="25"/>
      <c r="I428" s="25"/>
      <c r="J428" s="138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</row>
    <row r="429">
      <c r="A429" s="25"/>
      <c r="B429" s="25"/>
      <c r="C429" s="25"/>
      <c r="D429" s="25"/>
      <c r="E429" s="24"/>
      <c r="F429" s="25"/>
      <c r="G429" s="25"/>
      <c r="H429" s="25"/>
      <c r="I429" s="25"/>
      <c r="J429" s="138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</row>
    <row r="430">
      <c r="A430" s="25"/>
      <c r="B430" s="25"/>
      <c r="C430" s="25"/>
      <c r="D430" s="25"/>
      <c r="E430" s="24"/>
      <c r="F430" s="25"/>
      <c r="G430" s="25"/>
      <c r="H430" s="25"/>
      <c r="I430" s="25"/>
      <c r="J430" s="138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</row>
    <row r="431">
      <c r="A431" s="25"/>
      <c r="B431" s="25"/>
      <c r="C431" s="25"/>
      <c r="D431" s="25"/>
      <c r="E431" s="24"/>
      <c r="F431" s="25"/>
      <c r="G431" s="25"/>
      <c r="H431" s="25"/>
      <c r="I431" s="25"/>
      <c r="J431" s="138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</row>
    <row r="432">
      <c r="A432" s="25"/>
      <c r="B432" s="25"/>
      <c r="C432" s="25"/>
      <c r="D432" s="25"/>
      <c r="E432" s="24"/>
      <c r="F432" s="25"/>
      <c r="G432" s="25"/>
      <c r="H432" s="25"/>
      <c r="I432" s="25"/>
      <c r="J432" s="138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</row>
    <row r="433">
      <c r="A433" s="25"/>
      <c r="B433" s="25"/>
      <c r="C433" s="25"/>
      <c r="D433" s="25"/>
      <c r="E433" s="24"/>
      <c r="F433" s="25"/>
      <c r="G433" s="25"/>
      <c r="H433" s="25"/>
      <c r="I433" s="25"/>
      <c r="J433" s="138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</row>
    <row r="434">
      <c r="A434" s="25"/>
      <c r="B434" s="25"/>
      <c r="C434" s="25"/>
      <c r="D434" s="25"/>
      <c r="E434" s="24"/>
      <c r="F434" s="25"/>
      <c r="G434" s="25"/>
      <c r="H434" s="25"/>
      <c r="I434" s="25"/>
      <c r="J434" s="138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</row>
    <row r="435">
      <c r="A435" s="25"/>
      <c r="B435" s="25"/>
      <c r="C435" s="25"/>
      <c r="D435" s="25"/>
      <c r="E435" s="24"/>
      <c r="F435" s="25"/>
      <c r="G435" s="25"/>
      <c r="H435" s="25"/>
      <c r="I435" s="25"/>
      <c r="J435" s="138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</row>
    <row r="436">
      <c r="A436" s="25"/>
      <c r="B436" s="25"/>
      <c r="C436" s="25"/>
      <c r="D436" s="25"/>
      <c r="E436" s="24"/>
      <c r="F436" s="25"/>
      <c r="G436" s="25"/>
      <c r="H436" s="25"/>
      <c r="I436" s="25"/>
      <c r="J436" s="138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</row>
    <row r="437">
      <c r="A437" s="25"/>
      <c r="B437" s="25"/>
      <c r="C437" s="25"/>
      <c r="D437" s="25"/>
      <c r="E437" s="24"/>
      <c r="F437" s="25"/>
      <c r="G437" s="25"/>
      <c r="H437" s="25"/>
      <c r="I437" s="25"/>
      <c r="J437" s="138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</row>
    <row r="438">
      <c r="A438" s="25"/>
      <c r="B438" s="25"/>
      <c r="C438" s="25"/>
      <c r="D438" s="25"/>
      <c r="E438" s="24"/>
      <c r="F438" s="25"/>
      <c r="G438" s="25"/>
      <c r="H438" s="25"/>
      <c r="I438" s="25"/>
      <c r="J438" s="138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</row>
    <row r="439">
      <c r="A439" s="25"/>
      <c r="B439" s="25"/>
      <c r="C439" s="25"/>
      <c r="D439" s="25"/>
      <c r="E439" s="24"/>
      <c r="F439" s="25"/>
      <c r="G439" s="25"/>
      <c r="H439" s="25"/>
      <c r="I439" s="25"/>
      <c r="J439" s="138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</row>
    <row r="440">
      <c r="A440" s="25"/>
      <c r="B440" s="25"/>
      <c r="C440" s="25"/>
      <c r="D440" s="25"/>
      <c r="E440" s="24"/>
      <c r="F440" s="25"/>
      <c r="G440" s="25"/>
      <c r="H440" s="25"/>
      <c r="I440" s="25"/>
      <c r="J440" s="138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</row>
    <row r="441">
      <c r="A441" s="25"/>
      <c r="B441" s="25"/>
      <c r="C441" s="25"/>
      <c r="D441" s="25"/>
      <c r="E441" s="24"/>
      <c r="F441" s="25"/>
      <c r="G441" s="25"/>
      <c r="H441" s="25"/>
      <c r="I441" s="25"/>
      <c r="J441" s="138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</row>
    <row r="442">
      <c r="A442" s="25"/>
      <c r="B442" s="25"/>
      <c r="C442" s="25"/>
      <c r="D442" s="25"/>
      <c r="E442" s="24"/>
      <c r="F442" s="25"/>
      <c r="G442" s="25"/>
      <c r="H442" s="25"/>
      <c r="I442" s="25"/>
      <c r="J442" s="138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</row>
    <row r="443">
      <c r="A443" s="25"/>
      <c r="B443" s="25"/>
      <c r="C443" s="25"/>
      <c r="D443" s="25"/>
      <c r="E443" s="24"/>
      <c r="F443" s="25"/>
      <c r="G443" s="25"/>
      <c r="H443" s="25"/>
      <c r="I443" s="25"/>
      <c r="J443" s="138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</row>
    <row r="444">
      <c r="A444" s="25"/>
      <c r="B444" s="25"/>
      <c r="C444" s="25"/>
      <c r="D444" s="25"/>
      <c r="E444" s="24"/>
      <c r="F444" s="25"/>
      <c r="G444" s="25"/>
      <c r="H444" s="25"/>
      <c r="I444" s="25"/>
      <c r="J444" s="138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</row>
    <row r="445">
      <c r="A445" s="25"/>
      <c r="B445" s="25"/>
      <c r="C445" s="25"/>
      <c r="D445" s="25"/>
      <c r="E445" s="24"/>
      <c r="F445" s="25"/>
      <c r="G445" s="25"/>
      <c r="H445" s="25"/>
      <c r="I445" s="25"/>
      <c r="J445" s="138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</row>
    <row r="446">
      <c r="A446" s="25"/>
      <c r="B446" s="25"/>
      <c r="C446" s="25"/>
      <c r="D446" s="25"/>
      <c r="E446" s="24"/>
      <c r="F446" s="25"/>
      <c r="G446" s="25"/>
      <c r="H446" s="25"/>
      <c r="I446" s="25"/>
      <c r="J446" s="138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</row>
    <row r="447">
      <c r="A447" s="25"/>
      <c r="B447" s="25"/>
      <c r="C447" s="25"/>
      <c r="D447" s="25"/>
      <c r="E447" s="24"/>
      <c r="F447" s="25"/>
      <c r="G447" s="25"/>
      <c r="H447" s="25"/>
      <c r="I447" s="25"/>
      <c r="J447" s="138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</row>
    <row r="448">
      <c r="A448" s="25"/>
      <c r="B448" s="25"/>
      <c r="C448" s="25"/>
      <c r="D448" s="25"/>
      <c r="E448" s="24"/>
      <c r="F448" s="25"/>
      <c r="G448" s="25"/>
      <c r="H448" s="25"/>
      <c r="I448" s="25"/>
      <c r="J448" s="138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</row>
    <row r="449">
      <c r="A449" s="25"/>
      <c r="B449" s="25"/>
      <c r="C449" s="25"/>
      <c r="D449" s="25"/>
      <c r="E449" s="24"/>
      <c r="F449" s="25"/>
      <c r="G449" s="25"/>
      <c r="H449" s="25"/>
      <c r="I449" s="25"/>
      <c r="J449" s="138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</row>
    <row r="450">
      <c r="A450" s="25"/>
      <c r="B450" s="25"/>
      <c r="C450" s="25"/>
      <c r="D450" s="25"/>
      <c r="E450" s="24"/>
      <c r="F450" s="25"/>
      <c r="G450" s="25"/>
      <c r="H450" s="25"/>
      <c r="I450" s="25"/>
      <c r="J450" s="138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</row>
    <row r="451">
      <c r="A451" s="25"/>
      <c r="B451" s="25"/>
      <c r="C451" s="25"/>
      <c r="D451" s="25"/>
      <c r="E451" s="24"/>
      <c r="F451" s="25"/>
      <c r="G451" s="25"/>
      <c r="H451" s="25"/>
      <c r="I451" s="25"/>
      <c r="J451" s="138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</row>
    <row r="452">
      <c r="A452" s="25"/>
      <c r="B452" s="25"/>
      <c r="C452" s="25"/>
      <c r="D452" s="25"/>
      <c r="E452" s="24"/>
      <c r="F452" s="25"/>
      <c r="G452" s="25"/>
      <c r="H452" s="25"/>
      <c r="I452" s="25"/>
      <c r="J452" s="138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</row>
    <row r="453">
      <c r="A453" s="25"/>
      <c r="B453" s="25"/>
      <c r="C453" s="25"/>
      <c r="D453" s="25"/>
      <c r="E453" s="24"/>
      <c r="F453" s="25"/>
      <c r="G453" s="25"/>
      <c r="H453" s="25"/>
      <c r="I453" s="25"/>
      <c r="J453" s="138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</row>
    <row r="454">
      <c r="A454" s="25"/>
      <c r="B454" s="25"/>
      <c r="C454" s="25"/>
      <c r="D454" s="25"/>
      <c r="E454" s="24"/>
      <c r="F454" s="25"/>
      <c r="G454" s="25"/>
      <c r="H454" s="25"/>
      <c r="I454" s="25"/>
      <c r="J454" s="138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</row>
    <row r="455">
      <c r="A455" s="25"/>
      <c r="B455" s="25"/>
      <c r="C455" s="25"/>
      <c r="D455" s="25"/>
      <c r="E455" s="24"/>
      <c r="F455" s="25"/>
      <c r="G455" s="25"/>
      <c r="H455" s="25"/>
      <c r="I455" s="25"/>
      <c r="J455" s="138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</row>
    <row r="456">
      <c r="A456" s="25"/>
      <c r="B456" s="25"/>
      <c r="C456" s="25"/>
      <c r="D456" s="25"/>
      <c r="E456" s="24"/>
      <c r="F456" s="25"/>
      <c r="G456" s="25"/>
      <c r="H456" s="25"/>
      <c r="I456" s="25"/>
      <c r="J456" s="138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</row>
    <row r="457">
      <c r="A457" s="25"/>
      <c r="B457" s="25"/>
      <c r="C457" s="25"/>
      <c r="D457" s="25"/>
      <c r="E457" s="24"/>
      <c r="F457" s="25"/>
      <c r="G457" s="25"/>
      <c r="H457" s="25"/>
      <c r="I457" s="25"/>
      <c r="J457" s="138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</row>
    <row r="458">
      <c r="A458" s="25"/>
      <c r="B458" s="25"/>
      <c r="C458" s="25"/>
      <c r="D458" s="25"/>
      <c r="E458" s="24"/>
      <c r="F458" s="25"/>
      <c r="G458" s="25"/>
      <c r="H458" s="25"/>
      <c r="I458" s="25"/>
      <c r="J458" s="138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</row>
    <row r="459">
      <c r="A459" s="25"/>
      <c r="B459" s="25"/>
      <c r="C459" s="25"/>
      <c r="D459" s="25"/>
      <c r="E459" s="24"/>
      <c r="F459" s="25"/>
      <c r="G459" s="25"/>
      <c r="H459" s="25"/>
      <c r="I459" s="25"/>
      <c r="J459" s="138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</row>
    <row r="460">
      <c r="A460" s="25"/>
      <c r="B460" s="25"/>
      <c r="C460" s="25"/>
      <c r="D460" s="25"/>
      <c r="E460" s="24"/>
      <c r="F460" s="25"/>
      <c r="G460" s="25"/>
      <c r="H460" s="25"/>
      <c r="I460" s="25"/>
      <c r="J460" s="138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</row>
    <row r="461">
      <c r="A461" s="25"/>
      <c r="B461" s="25"/>
      <c r="C461" s="25"/>
      <c r="D461" s="25"/>
      <c r="E461" s="24"/>
      <c r="F461" s="25"/>
      <c r="G461" s="25"/>
      <c r="H461" s="25"/>
      <c r="I461" s="25"/>
      <c r="J461" s="138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</row>
    <row r="462">
      <c r="A462" s="25"/>
      <c r="B462" s="25"/>
      <c r="C462" s="25"/>
      <c r="D462" s="25"/>
      <c r="E462" s="24"/>
      <c r="F462" s="25"/>
      <c r="G462" s="25"/>
      <c r="H462" s="25"/>
      <c r="I462" s="25"/>
      <c r="J462" s="138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</row>
    <row r="463">
      <c r="A463" s="25"/>
      <c r="B463" s="25"/>
      <c r="C463" s="25"/>
      <c r="D463" s="25"/>
      <c r="E463" s="24"/>
      <c r="F463" s="25"/>
      <c r="G463" s="25"/>
      <c r="H463" s="25"/>
      <c r="I463" s="25"/>
      <c r="J463" s="138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</row>
    <row r="464">
      <c r="A464" s="25"/>
      <c r="B464" s="25"/>
      <c r="C464" s="25"/>
      <c r="D464" s="25"/>
      <c r="E464" s="24"/>
      <c r="F464" s="25"/>
      <c r="G464" s="25"/>
      <c r="H464" s="25"/>
      <c r="I464" s="25"/>
      <c r="J464" s="138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</row>
    <row r="465">
      <c r="A465" s="25"/>
      <c r="B465" s="25"/>
      <c r="C465" s="25"/>
      <c r="D465" s="25"/>
      <c r="E465" s="24"/>
      <c r="F465" s="25"/>
      <c r="G465" s="25"/>
      <c r="H465" s="25"/>
      <c r="I465" s="25"/>
      <c r="J465" s="138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</row>
    <row r="466">
      <c r="A466" s="25"/>
      <c r="B466" s="25"/>
      <c r="C466" s="25"/>
      <c r="D466" s="25"/>
      <c r="E466" s="24"/>
      <c r="F466" s="25"/>
      <c r="G466" s="25"/>
      <c r="H466" s="25"/>
      <c r="I466" s="25"/>
      <c r="J466" s="138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</row>
    <row r="467">
      <c r="A467" s="25"/>
      <c r="B467" s="25"/>
      <c r="C467" s="25"/>
      <c r="D467" s="25"/>
      <c r="E467" s="24"/>
      <c r="F467" s="25"/>
      <c r="G467" s="25"/>
      <c r="H467" s="25"/>
      <c r="I467" s="25"/>
      <c r="J467" s="138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</row>
    <row r="468">
      <c r="A468" s="25"/>
      <c r="B468" s="25"/>
      <c r="C468" s="25"/>
      <c r="D468" s="25"/>
      <c r="E468" s="24"/>
      <c r="F468" s="25"/>
      <c r="G468" s="25"/>
      <c r="H468" s="25"/>
      <c r="I468" s="25"/>
      <c r="J468" s="138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</row>
    <row r="469">
      <c r="A469" s="25"/>
      <c r="B469" s="25"/>
      <c r="C469" s="25"/>
      <c r="D469" s="25"/>
      <c r="E469" s="24"/>
      <c r="F469" s="25"/>
      <c r="G469" s="25"/>
      <c r="H469" s="25"/>
      <c r="I469" s="25"/>
      <c r="J469" s="138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</row>
    <row r="470">
      <c r="A470" s="25"/>
      <c r="B470" s="25"/>
      <c r="C470" s="25"/>
      <c r="D470" s="25"/>
      <c r="E470" s="24"/>
      <c r="F470" s="25"/>
      <c r="G470" s="25"/>
      <c r="H470" s="25"/>
      <c r="I470" s="25"/>
      <c r="J470" s="138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</row>
    <row r="471">
      <c r="A471" s="25"/>
      <c r="B471" s="25"/>
      <c r="C471" s="25"/>
      <c r="D471" s="25"/>
      <c r="E471" s="24"/>
      <c r="F471" s="25"/>
      <c r="G471" s="25"/>
      <c r="H471" s="25"/>
      <c r="I471" s="25"/>
      <c r="J471" s="138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</row>
    <row r="472">
      <c r="A472" s="25"/>
      <c r="B472" s="25"/>
      <c r="C472" s="25"/>
      <c r="D472" s="25"/>
      <c r="E472" s="24"/>
      <c r="F472" s="25"/>
      <c r="G472" s="25"/>
      <c r="H472" s="25"/>
      <c r="I472" s="25"/>
      <c r="J472" s="138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</row>
    <row r="473">
      <c r="A473" s="25"/>
      <c r="B473" s="25"/>
      <c r="C473" s="25"/>
      <c r="D473" s="25"/>
      <c r="E473" s="24"/>
      <c r="F473" s="25"/>
      <c r="G473" s="25"/>
      <c r="H473" s="25"/>
      <c r="I473" s="25"/>
      <c r="J473" s="138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</row>
    <row r="474">
      <c r="A474" s="25"/>
      <c r="B474" s="25"/>
      <c r="C474" s="25"/>
      <c r="D474" s="25"/>
      <c r="E474" s="24"/>
      <c r="F474" s="25"/>
      <c r="G474" s="25"/>
      <c r="H474" s="25"/>
      <c r="I474" s="25"/>
      <c r="J474" s="138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</row>
    <row r="475">
      <c r="A475" s="25"/>
      <c r="B475" s="25"/>
      <c r="C475" s="25"/>
      <c r="D475" s="25"/>
      <c r="E475" s="24"/>
      <c r="F475" s="25"/>
      <c r="G475" s="25"/>
      <c r="H475" s="25"/>
      <c r="I475" s="25"/>
      <c r="J475" s="138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</row>
    <row r="476">
      <c r="A476" s="25"/>
      <c r="B476" s="25"/>
      <c r="C476" s="25"/>
      <c r="D476" s="25"/>
      <c r="E476" s="24"/>
      <c r="F476" s="25"/>
      <c r="G476" s="25"/>
      <c r="H476" s="25"/>
      <c r="I476" s="25"/>
      <c r="J476" s="138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</row>
    <row r="477">
      <c r="A477" s="25"/>
      <c r="B477" s="25"/>
      <c r="C477" s="25"/>
      <c r="D477" s="25"/>
      <c r="E477" s="24"/>
      <c r="F477" s="25"/>
      <c r="G477" s="25"/>
      <c r="H477" s="25"/>
      <c r="I477" s="25"/>
      <c r="J477" s="138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</row>
    <row r="478">
      <c r="A478" s="25"/>
      <c r="B478" s="25"/>
      <c r="C478" s="25"/>
      <c r="D478" s="25"/>
      <c r="E478" s="24"/>
      <c r="F478" s="25"/>
      <c r="G478" s="25"/>
      <c r="H478" s="25"/>
      <c r="I478" s="25"/>
      <c r="J478" s="138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</row>
    <row r="479">
      <c r="A479" s="25"/>
      <c r="B479" s="25"/>
      <c r="C479" s="25"/>
      <c r="D479" s="25"/>
      <c r="E479" s="24"/>
      <c r="F479" s="25"/>
      <c r="G479" s="25"/>
      <c r="H479" s="25"/>
      <c r="I479" s="25"/>
      <c r="J479" s="138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</row>
    <row r="480">
      <c r="A480" s="25"/>
      <c r="B480" s="25"/>
      <c r="C480" s="25"/>
      <c r="D480" s="25"/>
      <c r="E480" s="24"/>
      <c r="F480" s="25"/>
      <c r="G480" s="25"/>
      <c r="H480" s="25"/>
      <c r="I480" s="25"/>
      <c r="J480" s="138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</row>
    <row r="481">
      <c r="A481" s="25"/>
      <c r="B481" s="25"/>
      <c r="C481" s="25"/>
      <c r="D481" s="25"/>
      <c r="E481" s="24"/>
      <c r="F481" s="25"/>
      <c r="G481" s="25"/>
      <c r="H481" s="25"/>
      <c r="I481" s="25"/>
      <c r="J481" s="138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</row>
    <row r="482">
      <c r="A482" s="25"/>
      <c r="B482" s="25"/>
      <c r="C482" s="25"/>
      <c r="D482" s="25"/>
      <c r="E482" s="24"/>
      <c r="F482" s="25"/>
      <c r="G482" s="25"/>
      <c r="H482" s="25"/>
      <c r="I482" s="25"/>
      <c r="J482" s="138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</row>
    <row r="483">
      <c r="A483" s="25"/>
      <c r="B483" s="25"/>
      <c r="C483" s="25"/>
      <c r="D483" s="25"/>
      <c r="E483" s="24"/>
      <c r="F483" s="25"/>
      <c r="G483" s="25"/>
      <c r="H483" s="25"/>
      <c r="I483" s="25"/>
      <c r="J483" s="138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</row>
    <row r="484">
      <c r="A484" s="25"/>
      <c r="B484" s="25"/>
      <c r="C484" s="25"/>
      <c r="D484" s="25"/>
      <c r="E484" s="24"/>
      <c r="F484" s="25"/>
      <c r="G484" s="25"/>
      <c r="H484" s="25"/>
      <c r="I484" s="25"/>
      <c r="J484" s="138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</row>
    <row r="485">
      <c r="A485" s="25"/>
      <c r="B485" s="25"/>
      <c r="C485" s="25"/>
      <c r="D485" s="25"/>
      <c r="E485" s="24"/>
      <c r="F485" s="25"/>
      <c r="G485" s="25"/>
      <c r="H485" s="25"/>
      <c r="I485" s="25"/>
      <c r="J485" s="138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</row>
    <row r="486">
      <c r="A486" s="25"/>
      <c r="B486" s="25"/>
      <c r="C486" s="25"/>
      <c r="D486" s="25"/>
      <c r="E486" s="24"/>
      <c r="F486" s="25"/>
      <c r="G486" s="25"/>
      <c r="H486" s="25"/>
      <c r="I486" s="25"/>
      <c r="J486" s="138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</row>
    <row r="487">
      <c r="A487" s="25"/>
      <c r="B487" s="25"/>
      <c r="C487" s="25"/>
      <c r="D487" s="25"/>
      <c r="E487" s="24"/>
      <c r="F487" s="25"/>
      <c r="G487" s="25"/>
      <c r="H487" s="25"/>
      <c r="I487" s="25"/>
      <c r="J487" s="138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</row>
    <row r="488">
      <c r="A488" s="25"/>
      <c r="B488" s="25"/>
      <c r="C488" s="25"/>
      <c r="D488" s="25"/>
      <c r="E488" s="24"/>
      <c r="F488" s="25"/>
      <c r="G488" s="25"/>
      <c r="H488" s="25"/>
      <c r="I488" s="25"/>
      <c r="J488" s="138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</row>
    <row r="489">
      <c r="A489" s="25"/>
      <c r="B489" s="25"/>
      <c r="C489" s="25"/>
      <c r="D489" s="25"/>
      <c r="E489" s="24"/>
      <c r="F489" s="25"/>
      <c r="G489" s="25"/>
      <c r="H489" s="25"/>
      <c r="I489" s="25"/>
      <c r="J489" s="138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</row>
    <row r="490">
      <c r="A490" s="25"/>
      <c r="B490" s="25"/>
      <c r="C490" s="25"/>
      <c r="D490" s="25"/>
      <c r="E490" s="24"/>
      <c r="F490" s="25"/>
      <c r="G490" s="25"/>
      <c r="H490" s="25"/>
      <c r="I490" s="25"/>
      <c r="J490" s="138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</row>
    <row r="491">
      <c r="A491" s="25"/>
      <c r="B491" s="25"/>
      <c r="C491" s="25"/>
      <c r="D491" s="25"/>
      <c r="E491" s="24"/>
      <c r="F491" s="25"/>
      <c r="G491" s="25"/>
      <c r="H491" s="25"/>
      <c r="I491" s="25"/>
      <c r="J491" s="138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</row>
    <row r="492">
      <c r="A492" s="25"/>
      <c r="B492" s="25"/>
      <c r="C492" s="25"/>
      <c r="D492" s="25"/>
      <c r="E492" s="24"/>
      <c r="F492" s="25"/>
      <c r="G492" s="25"/>
      <c r="H492" s="25"/>
      <c r="I492" s="25"/>
      <c r="J492" s="138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</row>
    <row r="493">
      <c r="A493" s="25"/>
      <c r="B493" s="25"/>
      <c r="C493" s="25"/>
      <c r="D493" s="25"/>
      <c r="E493" s="24"/>
      <c r="F493" s="25"/>
      <c r="G493" s="25"/>
      <c r="H493" s="25"/>
      <c r="I493" s="25"/>
      <c r="J493" s="138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</row>
    <row r="494">
      <c r="A494" s="25"/>
      <c r="B494" s="25"/>
      <c r="C494" s="25"/>
      <c r="D494" s="25"/>
      <c r="E494" s="24"/>
      <c r="F494" s="25"/>
      <c r="G494" s="25"/>
      <c r="H494" s="25"/>
      <c r="I494" s="25"/>
      <c r="J494" s="138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</row>
    <row r="495">
      <c r="A495" s="25"/>
      <c r="B495" s="25"/>
      <c r="C495" s="25"/>
      <c r="D495" s="25"/>
      <c r="E495" s="24"/>
      <c r="F495" s="25"/>
      <c r="G495" s="25"/>
      <c r="H495" s="25"/>
      <c r="I495" s="25"/>
      <c r="J495" s="138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</row>
    <row r="496">
      <c r="A496" s="25"/>
      <c r="B496" s="25"/>
      <c r="C496" s="25"/>
      <c r="D496" s="25"/>
      <c r="E496" s="24"/>
      <c r="F496" s="25"/>
      <c r="G496" s="25"/>
      <c r="H496" s="25"/>
      <c r="I496" s="25"/>
      <c r="J496" s="138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</row>
    <row r="497">
      <c r="A497" s="25"/>
      <c r="B497" s="25"/>
      <c r="C497" s="25"/>
      <c r="D497" s="25"/>
      <c r="E497" s="24"/>
      <c r="F497" s="25"/>
      <c r="G497" s="25"/>
      <c r="H497" s="25"/>
      <c r="I497" s="25"/>
      <c r="J497" s="138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</row>
    <row r="498">
      <c r="A498" s="25"/>
      <c r="B498" s="25"/>
      <c r="C498" s="25"/>
      <c r="D498" s="25"/>
      <c r="E498" s="24"/>
      <c r="F498" s="25"/>
      <c r="G498" s="25"/>
      <c r="H498" s="25"/>
      <c r="I498" s="25"/>
      <c r="J498" s="138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</row>
    <row r="499">
      <c r="A499" s="25"/>
      <c r="B499" s="25"/>
      <c r="C499" s="25"/>
      <c r="D499" s="25"/>
      <c r="E499" s="24"/>
      <c r="F499" s="25"/>
      <c r="G499" s="25"/>
      <c r="H499" s="25"/>
      <c r="I499" s="25"/>
      <c r="J499" s="138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</row>
    <row r="500">
      <c r="A500" s="25"/>
      <c r="B500" s="25"/>
      <c r="C500" s="25"/>
      <c r="D500" s="25"/>
      <c r="E500" s="24"/>
      <c r="F500" s="25"/>
      <c r="G500" s="25"/>
      <c r="H500" s="25"/>
      <c r="I500" s="25"/>
      <c r="J500" s="138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</row>
    <row r="501">
      <c r="A501" s="25"/>
      <c r="B501" s="25"/>
      <c r="C501" s="25"/>
      <c r="D501" s="25"/>
      <c r="E501" s="24"/>
      <c r="F501" s="25"/>
      <c r="G501" s="25"/>
      <c r="H501" s="25"/>
      <c r="I501" s="25"/>
      <c r="J501" s="138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</row>
    <row r="502">
      <c r="A502" s="25"/>
      <c r="B502" s="25"/>
      <c r="C502" s="25"/>
      <c r="D502" s="25"/>
      <c r="E502" s="24"/>
      <c r="F502" s="25"/>
      <c r="G502" s="25"/>
      <c r="H502" s="25"/>
      <c r="I502" s="25"/>
      <c r="J502" s="138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</row>
    <row r="503">
      <c r="A503" s="25"/>
      <c r="B503" s="25"/>
      <c r="C503" s="25"/>
      <c r="D503" s="25"/>
      <c r="E503" s="24"/>
      <c r="F503" s="25"/>
      <c r="G503" s="25"/>
      <c r="H503" s="25"/>
      <c r="I503" s="25"/>
      <c r="J503" s="138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</row>
    <row r="504">
      <c r="A504" s="25"/>
      <c r="B504" s="25"/>
      <c r="C504" s="25"/>
      <c r="D504" s="25"/>
      <c r="E504" s="24"/>
      <c r="F504" s="25"/>
      <c r="G504" s="25"/>
      <c r="H504" s="25"/>
      <c r="I504" s="25"/>
      <c r="J504" s="138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</row>
    <row r="505">
      <c r="A505" s="25"/>
      <c r="B505" s="25"/>
      <c r="C505" s="25"/>
      <c r="D505" s="25"/>
      <c r="E505" s="24"/>
      <c r="F505" s="25"/>
      <c r="G505" s="25"/>
      <c r="H505" s="25"/>
      <c r="I505" s="25"/>
      <c r="J505" s="138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</row>
    <row r="506">
      <c r="A506" s="25"/>
      <c r="B506" s="25"/>
      <c r="C506" s="25"/>
      <c r="D506" s="25"/>
      <c r="E506" s="24"/>
      <c r="F506" s="25"/>
      <c r="G506" s="25"/>
      <c r="H506" s="25"/>
      <c r="I506" s="25"/>
      <c r="J506" s="138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</row>
    <row r="507">
      <c r="A507" s="25"/>
      <c r="B507" s="25"/>
      <c r="C507" s="25"/>
      <c r="D507" s="25"/>
      <c r="E507" s="24"/>
      <c r="F507" s="25"/>
      <c r="G507" s="25"/>
      <c r="H507" s="25"/>
      <c r="I507" s="25"/>
      <c r="J507" s="138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</row>
    <row r="508">
      <c r="A508" s="25"/>
      <c r="B508" s="25"/>
      <c r="C508" s="25"/>
      <c r="D508" s="25"/>
      <c r="E508" s="24"/>
      <c r="F508" s="25"/>
      <c r="G508" s="25"/>
      <c r="H508" s="25"/>
      <c r="I508" s="25"/>
      <c r="J508" s="138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</row>
    <row r="509">
      <c r="A509" s="25"/>
      <c r="B509" s="25"/>
      <c r="C509" s="25"/>
      <c r="D509" s="25"/>
      <c r="E509" s="24"/>
      <c r="F509" s="25"/>
      <c r="G509" s="25"/>
      <c r="H509" s="25"/>
      <c r="I509" s="25"/>
      <c r="J509" s="138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</row>
    <row r="510">
      <c r="A510" s="25"/>
      <c r="B510" s="25"/>
      <c r="C510" s="25"/>
      <c r="D510" s="25"/>
      <c r="E510" s="24"/>
      <c r="F510" s="25"/>
      <c r="G510" s="25"/>
      <c r="H510" s="25"/>
      <c r="I510" s="25"/>
      <c r="J510" s="138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</row>
    <row r="511">
      <c r="A511" s="25"/>
      <c r="B511" s="25"/>
      <c r="C511" s="25"/>
      <c r="D511" s="25"/>
      <c r="E511" s="24"/>
      <c r="F511" s="25"/>
      <c r="G511" s="25"/>
      <c r="H511" s="25"/>
      <c r="I511" s="25"/>
      <c r="J511" s="138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</row>
    <row r="512">
      <c r="A512" s="25"/>
      <c r="B512" s="25"/>
      <c r="C512" s="25"/>
      <c r="D512" s="25"/>
      <c r="E512" s="24"/>
      <c r="F512" s="25"/>
      <c r="G512" s="25"/>
      <c r="H512" s="25"/>
      <c r="I512" s="25"/>
      <c r="J512" s="138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</row>
    <row r="513">
      <c r="A513" s="25"/>
      <c r="B513" s="25"/>
      <c r="C513" s="25"/>
      <c r="D513" s="25"/>
      <c r="E513" s="24"/>
      <c r="F513" s="25"/>
      <c r="G513" s="25"/>
      <c r="H513" s="25"/>
      <c r="I513" s="25"/>
      <c r="J513" s="138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</row>
    <row r="514">
      <c r="A514" s="25"/>
      <c r="B514" s="25"/>
      <c r="C514" s="25"/>
      <c r="D514" s="25"/>
      <c r="E514" s="24"/>
      <c r="F514" s="25"/>
      <c r="G514" s="25"/>
      <c r="H514" s="25"/>
      <c r="I514" s="25"/>
      <c r="J514" s="138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</row>
    <row r="515">
      <c r="A515" s="25"/>
      <c r="B515" s="25"/>
      <c r="C515" s="25"/>
      <c r="D515" s="25"/>
      <c r="E515" s="24"/>
      <c r="F515" s="25"/>
      <c r="G515" s="25"/>
      <c r="H515" s="25"/>
      <c r="I515" s="25"/>
      <c r="J515" s="138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</row>
    <row r="516">
      <c r="A516" s="25"/>
      <c r="B516" s="25"/>
      <c r="C516" s="25"/>
      <c r="D516" s="25"/>
      <c r="E516" s="24"/>
      <c r="F516" s="25"/>
      <c r="G516" s="25"/>
      <c r="H516" s="25"/>
      <c r="I516" s="25"/>
      <c r="J516" s="138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</row>
    <row r="517">
      <c r="A517" s="25"/>
      <c r="B517" s="25"/>
      <c r="C517" s="25"/>
      <c r="D517" s="25"/>
      <c r="E517" s="24"/>
      <c r="F517" s="25"/>
      <c r="G517" s="25"/>
      <c r="H517" s="25"/>
      <c r="I517" s="25"/>
      <c r="J517" s="138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</row>
    <row r="518">
      <c r="A518" s="25"/>
      <c r="B518" s="25"/>
      <c r="C518" s="25"/>
      <c r="D518" s="25"/>
      <c r="E518" s="24"/>
      <c r="F518" s="25"/>
      <c r="G518" s="25"/>
      <c r="H518" s="25"/>
      <c r="I518" s="25"/>
      <c r="J518" s="138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</row>
    <row r="519">
      <c r="A519" s="25"/>
      <c r="B519" s="25"/>
      <c r="C519" s="25"/>
      <c r="D519" s="25"/>
      <c r="E519" s="24"/>
      <c r="F519" s="25"/>
      <c r="G519" s="25"/>
      <c r="H519" s="25"/>
      <c r="I519" s="25"/>
      <c r="J519" s="138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</row>
    <row r="520">
      <c r="A520" s="25"/>
      <c r="B520" s="25"/>
      <c r="C520" s="25"/>
      <c r="D520" s="25"/>
      <c r="E520" s="24"/>
      <c r="F520" s="25"/>
      <c r="G520" s="25"/>
      <c r="H520" s="25"/>
      <c r="I520" s="25"/>
      <c r="J520" s="138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</row>
    <row r="521">
      <c r="A521" s="25"/>
      <c r="B521" s="25"/>
      <c r="C521" s="25"/>
      <c r="D521" s="25"/>
      <c r="E521" s="24"/>
      <c r="F521" s="25"/>
      <c r="G521" s="25"/>
      <c r="H521" s="25"/>
      <c r="I521" s="25"/>
      <c r="J521" s="138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</row>
    <row r="522">
      <c r="A522" s="25"/>
      <c r="B522" s="25"/>
      <c r="C522" s="25"/>
      <c r="D522" s="25"/>
      <c r="E522" s="24"/>
      <c r="F522" s="25"/>
      <c r="G522" s="25"/>
      <c r="H522" s="25"/>
      <c r="I522" s="25"/>
      <c r="J522" s="138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</row>
    <row r="523">
      <c r="A523" s="25"/>
      <c r="B523" s="25"/>
      <c r="C523" s="25"/>
      <c r="D523" s="25"/>
      <c r="E523" s="24"/>
      <c r="F523" s="25"/>
      <c r="G523" s="25"/>
      <c r="H523" s="25"/>
      <c r="I523" s="25"/>
      <c r="J523" s="138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</row>
    <row r="524">
      <c r="A524" s="25"/>
      <c r="B524" s="25"/>
      <c r="C524" s="25"/>
      <c r="D524" s="25"/>
      <c r="E524" s="24"/>
      <c r="F524" s="25"/>
      <c r="G524" s="25"/>
      <c r="H524" s="25"/>
      <c r="I524" s="25"/>
      <c r="J524" s="138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</row>
    <row r="525">
      <c r="A525" s="25"/>
      <c r="B525" s="25"/>
      <c r="C525" s="25"/>
      <c r="D525" s="25"/>
      <c r="E525" s="24"/>
      <c r="F525" s="25"/>
      <c r="G525" s="25"/>
      <c r="H525" s="25"/>
      <c r="I525" s="25"/>
      <c r="J525" s="138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</row>
    <row r="526">
      <c r="A526" s="25"/>
      <c r="B526" s="25"/>
      <c r="C526" s="25"/>
      <c r="D526" s="25"/>
      <c r="E526" s="24"/>
      <c r="F526" s="25"/>
      <c r="G526" s="25"/>
      <c r="H526" s="25"/>
      <c r="I526" s="25"/>
      <c r="J526" s="138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</row>
    <row r="527">
      <c r="A527" s="25"/>
      <c r="B527" s="25"/>
      <c r="C527" s="25"/>
      <c r="D527" s="25"/>
      <c r="E527" s="24"/>
      <c r="F527" s="25"/>
      <c r="G527" s="25"/>
      <c r="H527" s="25"/>
      <c r="I527" s="25"/>
      <c r="J527" s="138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</row>
    <row r="528">
      <c r="A528" s="25"/>
      <c r="B528" s="25"/>
      <c r="C528" s="25"/>
      <c r="D528" s="25"/>
      <c r="E528" s="24"/>
      <c r="F528" s="25"/>
      <c r="G528" s="25"/>
      <c r="H528" s="25"/>
      <c r="I528" s="25"/>
      <c r="J528" s="138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</row>
    <row r="529">
      <c r="A529" s="25"/>
      <c r="B529" s="25"/>
      <c r="C529" s="25"/>
      <c r="D529" s="25"/>
      <c r="E529" s="24"/>
      <c r="F529" s="25"/>
      <c r="G529" s="25"/>
      <c r="H529" s="25"/>
      <c r="I529" s="25"/>
      <c r="J529" s="138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</row>
    <row r="530">
      <c r="A530" s="25"/>
      <c r="B530" s="25"/>
      <c r="C530" s="25"/>
      <c r="D530" s="25"/>
      <c r="E530" s="24"/>
      <c r="F530" s="25"/>
      <c r="G530" s="25"/>
      <c r="H530" s="25"/>
      <c r="I530" s="25"/>
      <c r="J530" s="138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</row>
    <row r="531">
      <c r="A531" s="25"/>
      <c r="B531" s="25"/>
      <c r="C531" s="25"/>
      <c r="D531" s="25"/>
      <c r="E531" s="24"/>
      <c r="F531" s="25"/>
      <c r="G531" s="25"/>
      <c r="H531" s="25"/>
      <c r="I531" s="25"/>
      <c r="J531" s="138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</row>
    <row r="532">
      <c r="A532" s="25"/>
      <c r="B532" s="25"/>
      <c r="C532" s="25"/>
      <c r="D532" s="25"/>
      <c r="E532" s="24"/>
      <c r="F532" s="25"/>
      <c r="G532" s="25"/>
      <c r="H532" s="25"/>
      <c r="I532" s="25"/>
      <c r="J532" s="138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</row>
    <row r="533">
      <c r="A533" s="25"/>
      <c r="B533" s="25"/>
      <c r="C533" s="25"/>
      <c r="D533" s="25"/>
      <c r="E533" s="24"/>
      <c r="F533" s="25"/>
      <c r="G533" s="25"/>
      <c r="H533" s="25"/>
      <c r="I533" s="25"/>
      <c r="J533" s="138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</row>
    <row r="534">
      <c r="A534" s="25"/>
      <c r="B534" s="25"/>
      <c r="C534" s="25"/>
      <c r="D534" s="25"/>
      <c r="E534" s="24"/>
      <c r="F534" s="25"/>
      <c r="G534" s="25"/>
      <c r="H534" s="25"/>
      <c r="I534" s="25"/>
      <c r="J534" s="138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</row>
    <row r="535">
      <c r="A535" s="25"/>
      <c r="B535" s="25"/>
      <c r="C535" s="25"/>
      <c r="D535" s="25"/>
      <c r="E535" s="24"/>
      <c r="F535" s="25"/>
      <c r="G535" s="25"/>
      <c r="H535" s="25"/>
      <c r="I535" s="25"/>
      <c r="J535" s="138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</row>
    <row r="536">
      <c r="A536" s="25"/>
      <c r="B536" s="25"/>
      <c r="C536" s="25"/>
      <c r="D536" s="25"/>
      <c r="E536" s="24"/>
      <c r="F536" s="25"/>
      <c r="G536" s="25"/>
      <c r="H536" s="25"/>
      <c r="I536" s="25"/>
      <c r="J536" s="138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</row>
    <row r="537">
      <c r="A537" s="25"/>
      <c r="B537" s="25"/>
      <c r="C537" s="25"/>
      <c r="D537" s="25"/>
      <c r="E537" s="24"/>
      <c r="F537" s="25"/>
      <c r="G537" s="25"/>
      <c r="H537" s="25"/>
      <c r="I537" s="25"/>
      <c r="J537" s="138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</row>
    <row r="538">
      <c r="A538" s="25"/>
      <c r="B538" s="25"/>
      <c r="C538" s="25"/>
      <c r="D538" s="25"/>
      <c r="E538" s="24"/>
      <c r="F538" s="25"/>
      <c r="G538" s="25"/>
      <c r="H538" s="25"/>
      <c r="I538" s="25"/>
      <c r="J538" s="138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</row>
    <row r="539">
      <c r="A539" s="25"/>
      <c r="B539" s="25"/>
      <c r="C539" s="25"/>
      <c r="D539" s="25"/>
      <c r="E539" s="24"/>
      <c r="F539" s="25"/>
      <c r="G539" s="25"/>
      <c r="H539" s="25"/>
      <c r="I539" s="25"/>
      <c r="J539" s="138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</row>
    <row r="540">
      <c r="A540" s="25"/>
      <c r="B540" s="25"/>
      <c r="C540" s="25"/>
      <c r="D540" s="25"/>
      <c r="E540" s="24"/>
      <c r="F540" s="25"/>
      <c r="G540" s="25"/>
      <c r="H540" s="25"/>
      <c r="I540" s="25"/>
      <c r="J540" s="138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</row>
    <row r="541">
      <c r="A541" s="25"/>
      <c r="B541" s="25"/>
      <c r="C541" s="25"/>
      <c r="D541" s="25"/>
      <c r="E541" s="24"/>
      <c r="F541" s="25"/>
      <c r="G541" s="25"/>
      <c r="H541" s="25"/>
      <c r="I541" s="25"/>
      <c r="J541" s="138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</row>
    <row r="542">
      <c r="A542" s="25"/>
      <c r="B542" s="25"/>
      <c r="C542" s="25"/>
      <c r="D542" s="25"/>
      <c r="E542" s="24"/>
      <c r="F542" s="25"/>
      <c r="G542" s="25"/>
      <c r="H542" s="25"/>
      <c r="I542" s="25"/>
      <c r="J542" s="138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</row>
    <row r="543">
      <c r="A543" s="25"/>
      <c r="B543" s="25"/>
      <c r="C543" s="25"/>
      <c r="D543" s="25"/>
      <c r="E543" s="24"/>
      <c r="F543" s="25"/>
      <c r="G543" s="25"/>
      <c r="H543" s="25"/>
      <c r="I543" s="25"/>
      <c r="J543" s="138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</row>
    <row r="544">
      <c r="A544" s="25"/>
      <c r="B544" s="25"/>
      <c r="C544" s="25"/>
      <c r="D544" s="25"/>
      <c r="E544" s="24"/>
      <c r="F544" s="25"/>
      <c r="G544" s="25"/>
      <c r="H544" s="25"/>
      <c r="I544" s="25"/>
      <c r="J544" s="138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</row>
    <row r="545">
      <c r="A545" s="25"/>
      <c r="B545" s="25"/>
      <c r="C545" s="25"/>
      <c r="D545" s="25"/>
      <c r="E545" s="24"/>
      <c r="F545" s="25"/>
      <c r="G545" s="25"/>
      <c r="H545" s="25"/>
      <c r="I545" s="25"/>
      <c r="J545" s="138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</row>
    <row r="546">
      <c r="A546" s="25"/>
      <c r="B546" s="25"/>
      <c r="C546" s="25"/>
      <c r="D546" s="25"/>
      <c r="E546" s="24"/>
      <c r="F546" s="25"/>
      <c r="G546" s="25"/>
      <c r="H546" s="25"/>
      <c r="I546" s="25"/>
      <c r="J546" s="138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</row>
    <row r="547">
      <c r="A547" s="25"/>
      <c r="B547" s="25"/>
      <c r="C547" s="25"/>
      <c r="D547" s="25"/>
      <c r="E547" s="24"/>
      <c r="F547" s="25"/>
      <c r="G547" s="25"/>
      <c r="H547" s="25"/>
      <c r="I547" s="25"/>
      <c r="J547" s="138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</row>
    <row r="548">
      <c r="A548" s="25"/>
      <c r="B548" s="25"/>
      <c r="C548" s="25"/>
      <c r="D548" s="25"/>
      <c r="E548" s="24"/>
      <c r="F548" s="25"/>
      <c r="G548" s="25"/>
      <c r="H548" s="25"/>
      <c r="I548" s="25"/>
      <c r="J548" s="138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</row>
    <row r="549">
      <c r="A549" s="25"/>
      <c r="B549" s="25"/>
      <c r="C549" s="25"/>
      <c r="D549" s="25"/>
      <c r="E549" s="24"/>
      <c r="F549" s="25"/>
      <c r="G549" s="25"/>
      <c r="H549" s="25"/>
      <c r="I549" s="25"/>
      <c r="J549" s="138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</row>
    <row r="550">
      <c r="A550" s="25"/>
      <c r="B550" s="25"/>
      <c r="C550" s="25"/>
      <c r="D550" s="25"/>
      <c r="E550" s="24"/>
      <c r="F550" s="25"/>
      <c r="G550" s="25"/>
      <c r="H550" s="25"/>
      <c r="I550" s="25"/>
      <c r="J550" s="138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</row>
    <row r="551">
      <c r="A551" s="25"/>
      <c r="B551" s="25"/>
      <c r="C551" s="25"/>
      <c r="D551" s="25"/>
      <c r="E551" s="24"/>
      <c r="F551" s="25"/>
      <c r="G551" s="25"/>
      <c r="H551" s="25"/>
      <c r="I551" s="25"/>
      <c r="J551" s="138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</row>
    <row r="552">
      <c r="A552" s="25"/>
      <c r="B552" s="25"/>
      <c r="C552" s="25"/>
      <c r="D552" s="25"/>
      <c r="E552" s="24"/>
      <c r="F552" s="25"/>
      <c r="G552" s="25"/>
      <c r="H552" s="25"/>
      <c r="I552" s="25"/>
      <c r="J552" s="138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</row>
    <row r="553">
      <c r="A553" s="25"/>
      <c r="B553" s="25"/>
      <c r="C553" s="25"/>
      <c r="D553" s="25"/>
      <c r="E553" s="24"/>
      <c r="F553" s="25"/>
      <c r="G553" s="25"/>
      <c r="H553" s="25"/>
      <c r="I553" s="25"/>
      <c r="J553" s="138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</row>
    <row r="554">
      <c r="A554" s="25"/>
      <c r="B554" s="25"/>
      <c r="C554" s="25"/>
      <c r="D554" s="25"/>
      <c r="E554" s="24"/>
      <c r="F554" s="25"/>
      <c r="G554" s="25"/>
      <c r="H554" s="25"/>
      <c r="I554" s="25"/>
      <c r="J554" s="138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</row>
    <row r="555">
      <c r="A555" s="25"/>
      <c r="B555" s="25"/>
      <c r="C555" s="25"/>
      <c r="D555" s="25"/>
      <c r="E555" s="24"/>
      <c r="F555" s="25"/>
      <c r="G555" s="25"/>
      <c r="H555" s="25"/>
      <c r="I555" s="25"/>
      <c r="J555" s="138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</row>
    <row r="556">
      <c r="A556" s="25"/>
      <c r="B556" s="25"/>
      <c r="C556" s="25"/>
      <c r="D556" s="25"/>
      <c r="E556" s="24"/>
      <c r="F556" s="25"/>
      <c r="G556" s="25"/>
      <c r="H556" s="25"/>
      <c r="I556" s="25"/>
      <c r="J556" s="138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</row>
    <row r="557">
      <c r="A557" s="25"/>
      <c r="B557" s="25"/>
      <c r="C557" s="25"/>
      <c r="D557" s="25"/>
      <c r="E557" s="24"/>
      <c r="F557" s="25"/>
      <c r="G557" s="25"/>
      <c r="H557" s="25"/>
      <c r="I557" s="25"/>
      <c r="J557" s="138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</row>
    <row r="558">
      <c r="A558" s="25"/>
      <c r="B558" s="25"/>
      <c r="C558" s="25"/>
      <c r="D558" s="25"/>
      <c r="E558" s="24"/>
      <c r="F558" s="25"/>
      <c r="G558" s="25"/>
      <c r="H558" s="25"/>
      <c r="I558" s="25"/>
      <c r="J558" s="138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</row>
    <row r="559">
      <c r="A559" s="25"/>
      <c r="B559" s="25"/>
      <c r="C559" s="25"/>
      <c r="D559" s="25"/>
      <c r="E559" s="24"/>
      <c r="F559" s="25"/>
      <c r="G559" s="25"/>
      <c r="H559" s="25"/>
      <c r="I559" s="25"/>
      <c r="J559" s="138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</row>
    <row r="560">
      <c r="A560" s="25"/>
      <c r="B560" s="25"/>
      <c r="C560" s="25"/>
      <c r="D560" s="25"/>
      <c r="E560" s="24"/>
      <c r="F560" s="25"/>
      <c r="G560" s="25"/>
      <c r="H560" s="25"/>
      <c r="I560" s="25"/>
      <c r="J560" s="138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</row>
    <row r="561">
      <c r="A561" s="25"/>
      <c r="B561" s="25"/>
      <c r="C561" s="25"/>
      <c r="D561" s="25"/>
      <c r="E561" s="24"/>
      <c r="F561" s="25"/>
      <c r="G561" s="25"/>
      <c r="H561" s="25"/>
      <c r="I561" s="25"/>
      <c r="J561" s="138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</row>
    <row r="562">
      <c r="A562" s="25"/>
      <c r="B562" s="25"/>
      <c r="C562" s="25"/>
      <c r="D562" s="25"/>
      <c r="E562" s="24"/>
      <c r="F562" s="25"/>
      <c r="G562" s="25"/>
      <c r="H562" s="25"/>
      <c r="I562" s="25"/>
      <c r="J562" s="138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</row>
    <row r="563">
      <c r="A563" s="25"/>
      <c r="B563" s="25"/>
      <c r="C563" s="25"/>
      <c r="D563" s="25"/>
      <c r="E563" s="24"/>
      <c r="F563" s="25"/>
      <c r="G563" s="25"/>
      <c r="H563" s="25"/>
      <c r="I563" s="25"/>
      <c r="J563" s="138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</row>
    <row r="564">
      <c r="A564" s="25"/>
      <c r="B564" s="25"/>
      <c r="C564" s="25"/>
      <c r="D564" s="25"/>
      <c r="E564" s="24"/>
      <c r="F564" s="25"/>
      <c r="G564" s="25"/>
      <c r="H564" s="25"/>
      <c r="I564" s="25"/>
      <c r="J564" s="138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</row>
    <row r="565">
      <c r="A565" s="25"/>
      <c r="B565" s="25"/>
      <c r="C565" s="25"/>
      <c r="D565" s="25"/>
      <c r="E565" s="24"/>
      <c r="F565" s="25"/>
      <c r="G565" s="25"/>
      <c r="H565" s="25"/>
      <c r="I565" s="25"/>
      <c r="J565" s="138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</row>
    <row r="566">
      <c r="A566" s="25"/>
      <c r="B566" s="25"/>
      <c r="C566" s="25"/>
      <c r="D566" s="25"/>
      <c r="E566" s="24"/>
      <c r="F566" s="25"/>
      <c r="G566" s="25"/>
      <c r="H566" s="25"/>
      <c r="I566" s="25"/>
      <c r="J566" s="138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</row>
    <row r="567">
      <c r="A567" s="25"/>
      <c r="B567" s="25"/>
      <c r="C567" s="25"/>
      <c r="D567" s="25"/>
      <c r="E567" s="24"/>
      <c r="F567" s="25"/>
      <c r="G567" s="25"/>
      <c r="H567" s="25"/>
      <c r="I567" s="25"/>
      <c r="J567" s="138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</row>
    <row r="568">
      <c r="A568" s="25"/>
      <c r="B568" s="25"/>
      <c r="C568" s="25"/>
      <c r="D568" s="25"/>
      <c r="E568" s="24"/>
      <c r="F568" s="25"/>
      <c r="G568" s="25"/>
      <c r="H568" s="25"/>
      <c r="I568" s="25"/>
      <c r="J568" s="138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</row>
    <row r="569">
      <c r="A569" s="25"/>
      <c r="B569" s="25"/>
      <c r="C569" s="25"/>
      <c r="D569" s="25"/>
      <c r="E569" s="24"/>
      <c r="F569" s="25"/>
      <c r="G569" s="25"/>
      <c r="H569" s="25"/>
      <c r="I569" s="25"/>
      <c r="J569" s="138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</row>
    <row r="570">
      <c r="A570" s="25"/>
      <c r="B570" s="25"/>
      <c r="C570" s="25"/>
      <c r="D570" s="25"/>
      <c r="E570" s="24"/>
      <c r="F570" s="25"/>
      <c r="G570" s="25"/>
      <c r="H570" s="25"/>
      <c r="I570" s="25"/>
      <c r="J570" s="138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</row>
    <row r="571">
      <c r="A571" s="25"/>
      <c r="B571" s="25"/>
      <c r="C571" s="25"/>
      <c r="D571" s="25"/>
      <c r="E571" s="24"/>
      <c r="F571" s="25"/>
      <c r="G571" s="25"/>
      <c r="H571" s="25"/>
      <c r="I571" s="25"/>
      <c r="J571" s="138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</row>
    <row r="572">
      <c r="A572" s="25"/>
      <c r="B572" s="25"/>
      <c r="C572" s="25"/>
      <c r="D572" s="25"/>
      <c r="E572" s="24"/>
      <c r="F572" s="25"/>
      <c r="G572" s="25"/>
      <c r="H572" s="25"/>
      <c r="I572" s="25"/>
      <c r="J572" s="138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</row>
    <row r="573">
      <c r="A573" s="25"/>
      <c r="B573" s="25"/>
      <c r="C573" s="25"/>
      <c r="D573" s="25"/>
      <c r="E573" s="24"/>
      <c r="F573" s="25"/>
      <c r="G573" s="25"/>
      <c r="H573" s="25"/>
      <c r="I573" s="25"/>
      <c r="J573" s="138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</row>
    <row r="574">
      <c r="A574" s="25"/>
      <c r="B574" s="25"/>
      <c r="C574" s="25"/>
      <c r="D574" s="25"/>
      <c r="E574" s="24"/>
      <c r="F574" s="25"/>
      <c r="G574" s="25"/>
      <c r="H574" s="25"/>
      <c r="I574" s="25"/>
      <c r="J574" s="138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</row>
    <row r="575">
      <c r="A575" s="25"/>
      <c r="B575" s="25"/>
      <c r="C575" s="25"/>
      <c r="D575" s="25"/>
      <c r="E575" s="24"/>
      <c r="F575" s="25"/>
      <c r="G575" s="25"/>
      <c r="H575" s="25"/>
      <c r="I575" s="25"/>
      <c r="J575" s="138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</row>
    <row r="576">
      <c r="A576" s="25"/>
      <c r="B576" s="25"/>
      <c r="C576" s="25"/>
      <c r="D576" s="25"/>
      <c r="E576" s="24"/>
      <c r="F576" s="25"/>
      <c r="G576" s="25"/>
      <c r="H576" s="25"/>
      <c r="I576" s="25"/>
      <c r="J576" s="138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</row>
    <row r="577">
      <c r="A577" s="25"/>
      <c r="B577" s="25"/>
      <c r="C577" s="25"/>
      <c r="D577" s="25"/>
      <c r="E577" s="24"/>
      <c r="F577" s="25"/>
      <c r="G577" s="25"/>
      <c r="H577" s="25"/>
      <c r="I577" s="25"/>
      <c r="J577" s="138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</row>
    <row r="578">
      <c r="A578" s="25"/>
      <c r="B578" s="25"/>
      <c r="C578" s="25"/>
      <c r="D578" s="25"/>
      <c r="E578" s="24"/>
      <c r="F578" s="25"/>
      <c r="G578" s="25"/>
      <c r="H578" s="25"/>
      <c r="I578" s="25"/>
      <c r="J578" s="138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</row>
    <row r="579">
      <c r="A579" s="25"/>
      <c r="B579" s="25"/>
      <c r="C579" s="25"/>
      <c r="D579" s="25"/>
      <c r="E579" s="24"/>
      <c r="F579" s="25"/>
      <c r="G579" s="25"/>
      <c r="H579" s="25"/>
      <c r="I579" s="25"/>
      <c r="J579" s="138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</row>
    <row r="580">
      <c r="A580" s="25"/>
      <c r="B580" s="25"/>
      <c r="C580" s="25"/>
      <c r="D580" s="25"/>
      <c r="E580" s="24"/>
      <c r="F580" s="25"/>
      <c r="G580" s="25"/>
      <c r="H580" s="25"/>
      <c r="I580" s="25"/>
      <c r="J580" s="138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</row>
    <row r="581">
      <c r="A581" s="25"/>
      <c r="B581" s="25"/>
      <c r="C581" s="25"/>
      <c r="D581" s="25"/>
      <c r="E581" s="24"/>
      <c r="F581" s="25"/>
      <c r="G581" s="25"/>
      <c r="H581" s="25"/>
      <c r="I581" s="25"/>
      <c r="J581" s="138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</row>
    <row r="582">
      <c r="A582" s="25"/>
      <c r="B582" s="25"/>
      <c r="C582" s="25"/>
      <c r="D582" s="25"/>
      <c r="E582" s="24"/>
      <c r="F582" s="25"/>
      <c r="G582" s="25"/>
      <c r="H582" s="25"/>
      <c r="I582" s="25"/>
      <c r="J582" s="138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</row>
    <row r="583">
      <c r="A583" s="25"/>
      <c r="B583" s="25"/>
      <c r="C583" s="25"/>
      <c r="D583" s="25"/>
      <c r="E583" s="24"/>
      <c r="F583" s="25"/>
      <c r="G583" s="25"/>
      <c r="H583" s="25"/>
      <c r="I583" s="25"/>
      <c r="J583" s="138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</row>
    <row r="584">
      <c r="A584" s="25"/>
      <c r="B584" s="25"/>
      <c r="C584" s="25"/>
      <c r="D584" s="25"/>
      <c r="E584" s="24"/>
      <c r="F584" s="25"/>
      <c r="G584" s="25"/>
      <c r="H584" s="25"/>
      <c r="I584" s="25"/>
      <c r="J584" s="138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</row>
    <row r="585">
      <c r="A585" s="25"/>
      <c r="B585" s="25"/>
      <c r="C585" s="25"/>
      <c r="D585" s="25"/>
      <c r="E585" s="24"/>
      <c r="F585" s="25"/>
      <c r="G585" s="25"/>
      <c r="H585" s="25"/>
      <c r="I585" s="25"/>
      <c r="J585" s="138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</row>
    <row r="586">
      <c r="A586" s="25"/>
      <c r="B586" s="25"/>
      <c r="C586" s="25"/>
      <c r="D586" s="25"/>
      <c r="E586" s="24"/>
      <c r="F586" s="25"/>
      <c r="G586" s="25"/>
      <c r="H586" s="25"/>
      <c r="I586" s="25"/>
      <c r="J586" s="138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</row>
    <row r="587">
      <c r="A587" s="25"/>
      <c r="B587" s="25"/>
      <c r="C587" s="25"/>
      <c r="D587" s="25"/>
      <c r="E587" s="24"/>
      <c r="F587" s="25"/>
      <c r="G587" s="25"/>
      <c r="H587" s="25"/>
      <c r="I587" s="25"/>
      <c r="J587" s="138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</row>
    <row r="588">
      <c r="A588" s="25"/>
      <c r="B588" s="25"/>
      <c r="C588" s="25"/>
      <c r="D588" s="25"/>
      <c r="E588" s="24"/>
      <c r="F588" s="25"/>
      <c r="G588" s="25"/>
      <c r="H588" s="25"/>
      <c r="I588" s="25"/>
      <c r="J588" s="138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</row>
    <row r="589">
      <c r="A589" s="25"/>
      <c r="B589" s="25"/>
      <c r="C589" s="25"/>
      <c r="D589" s="25"/>
      <c r="E589" s="24"/>
      <c r="F589" s="25"/>
      <c r="G589" s="25"/>
      <c r="H589" s="25"/>
      <c r="I589" s="25"/>
      <c r="J589" s="138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</row>
    <row r="590">
      <c r="A590" s="25"/>
      <c r="B590" s="25"/>
      <c r="C590" s="25"/>
      <c r="D590" s="25"/>
      <c r="E590" s="24"/>
      <c r="F590" s="25"/>
      <c r="G590" s="25"/>
      <c r="H590" s="25"/>
      <c r="I590" s="25"/>
      <c r="J590" s="138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</row>
    <row r="591">
      <c r="A591" s="25"/>
      <c r="B591" s="25"/>
      <c r="C591" s="25"/>
      <c r="D591" s="25"/>
      <c r="E591" s="24"/>
      <c r="F591" s="25"/>
      <c r="G591" s="25"/>
      <c r="H591" s="25"/>
      <c r="I591" s="25"/>
      <c r="J591" s="138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</row>
    <row r="592">
      <c r="A592" s="25"/>
      <c r="B592" s="25"/>
      <c r="C592" s="25"/>
      <c r="D592" s="25"/>
      <c r="E592" s="24"/>
      <c r="F592" s="25"/>
      <c r="G592" s="25"/>
      <c r="H592" s="25"/>
      <c r="I592" s="25"/>
      <c r="J592" s="138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</row>
    <row r="593">
      <c r="A593" s="25"/>
      <c r="B593" s="25"/>
      <c r="C593" s="25"/>
      <c r="D593" s="25"/>
      <c r="E593" s="24"/>
      <c r="F593" s="25"/>
      <c r="G593" s="25"/>
      <c r="H593" s="25"/>
      <c r="I593" s="25"/>
      <c r="J593" s="138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</row>
    <row r="594">
      <c r="A594" s="25"/>
      <c r="B594" s="25"/>
      <c r="C594" s="25"/>
      <c r="D594" s="25"/>
      <c r="E594" s="24"/>
      <c r="F594" s="25"/>
      <c r="G594" s="25"/>
      <c r="H594" s="25"/>
      <c r="I594" s="25"/>
      <c r="J594" s="138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</row>
    <row r="595">
      <c r="A595" s="25"/>
      <c r="B595" s="25"/>
      <c r="C595" s="25"/>
      <c r="D595" s="25"/>
      <c r="E595" s="24"/>
      <c r="F595" s="25"/>
      <c r="G595" s="25"/>
      <c r="H595" s="25"/>
      <c r="I595" s="25"/>
      <c r="J595" s="138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</row>
    <row r="596">
      <c r="A596" s="25"/>
      <c r="B596" s="25"/>
      <c r="C596" s="25"/>
      <c r="D596" s="25"/>
      <c r="E596" s="24"/>
      <c r="F596" s="25"/>
      <c r="G596" s="25"/>
      <c r="H596" s="25"/>
      <c r="I596" s="25"/>
      <c r="J596" s="138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</row>
    <row r="597">
      <c r="A597" s="25"/>
      <c r="B597" s="25"/>
      <c r="C597" s="25"/>
      <c r="D597" s="25"/>
      <c r="E597" s="24"/>
      <c r="F597" s="25"/>
      <c r="G597" s="25"/>
      <c r="H597" s="25"/>
      <c r="I597" s="25"/>
      <c r="J597" s="138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</row>
    <row r="598">
      <c r="A598" s="25"/>
      <c r="B598" s="25"/>
      <c r="C598" s="25"/>
      <c r="D598" s="25"/>
      <c r="E598" s="24"/>
      <c r="F598" s="25"/>
      <c r="G598" s="25"/>
      <c r="H598" s="25"/>
      <c r="I598" s="25"/>
      <c r="J598" s="138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</row>
    <row r="599">
      <c r="A599" s="25"/>
      <c r="B599" s="25"/>
      <c r="C599" s="25"/>
      <c r="D599" s="25"/>
      <c r="E599" s="24"/>
      <c r="F599" s="25"/>
      <c r="G599" s="25"/>
      <c r="H599" s="25"/>
      <c r="I599" s="25"/>
      <c r="J599" s="138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</row>
    <row r="600">
      <c r="A600" s="25"/>
      <c r="B600" s="25"/>
      <c r="C600" s="25"/>
      <c r="D600" s="25"/>
      <c r="E600" s="24"/>
      <c r="F600" s="25"/>
      <c r="G600" s="25"/>
      <c r="H600" s="25"/>
      <c r="I600" s="25"/>
      <c r="J600" s="138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</row>
    <row r="601">
      <c r="A601" s="25"/>
      <c r="B601" s="25"/>
      <c r="C601" s="25"/>
      <c r="D601" s="25"/>
      <c r="E601" s="24"/>
      <c r="F601" s="25"/>
      <c r="G601" s="25"/>
      <c r="H601" s="25"/>
      <c r="I601" s="25"/>
      <c r="J601" s="138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</row>
    <row r="602">
      <c r="A602" s="25"/>
      <c r="B602" s="25"/>
      <c r="C602" s="25"/>
      <c r="D602" s="25"/>
      <c r="E602" s="24"/>
      <c r="F602" s="25"/>
      <c r="G602" s="25"/>
      <c r="H602" s="25"/>
      <c r="I602" s="25"/>
      <c r="J602" s="138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</row>
    <row r="603">
      <c r="A603" s="25"/>
      <c r="B603" s="25"/>
      <c r="C603" s="25"/>
      <c r="D603" s="25"/>
      <c r="E603" s="24"/>
      <c r="F603" s="25"/>
      <c r="G603" s="25"/>
      <c r="H603" s="25"/>
      <c r="I603" s="25"/>
      <c r="J603" s="138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</row>
    <row r="604">
      <c r="A604" s="25"/>
      <c r="B604" s="25"/>
      <c r="C604" s="25"/>
      <c r="D604" s="25"/>
      <c r="E604" s="24"/>
      <c r="F604" s="25"/>
      <c r="G604" s="25"/>
      <c r="H604" s="25"/>
      <c r="I604" s="25"/>
      <c r="J604" s="138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</row>
    <row r="605">
      <c r="A605" s="25"/>
      <c r="B605" s="25"/>
      <c r="C605" s="25"/>
      <c r="D605" s="25"/>
      <c r="E605" s="24"/>
      <c r="F605" s="25"/>
      <c r="G605" s="25"/>
      <c r="H605" s="25"/>
      <c r="I605" s="25"/>
      <c r="J605" s="138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</row>
    <row r="606">
      <c r="A606" s="25"/>
      <c r="B606" s="25"/>
      <c r="C606" s="25"/>
      <c r="D606" s="25"/>
      <c r="E606" s="24"/>
      <c r="F606" s="25"/>
      <c r="G606" s="25"/>
      <c r="H606" s="25"/>
      <c r="I606" s="25"/>
      <c r="J606" s="138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</row>
    <row r="607">
      <c r="A607" s="25"/>
      <c r="B607" s="25"/>
      <c r="C607" s="25"/>
      <c r="D607" s="25"/>
      <c r="E607" s="24"/>
      <c r="F607" s="25"/>
      <c r="G607" s="25"/>
      <c r="H607" s="25"/>
      <c r="I607" s="25"/>
      <c r="J607" s="138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</row>
    <row r="608">
      <c r="A608" s="25"/>
      <c r="B608" s="25"/>
      <c r="C608" s="25"/>
      <c r="D608" s="25"/>
      <c r="E608" s="24"/>
      <c r="F608" s="25"/>
      <c r="G608" s="25"/>
      <c r="H608" s="25"/>
      <c r="I608" s="25"/>
      <c r="J608" s="138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</row>
    <row r="609">
      <c r="A609" s="25"/>
      <c r="B609" s="25"/>
      <c r="C609" s="25"/>
      <c r="D609" s="25"/>
      <c r="E609" s="24"/>
      <c r="F609" s="25"/>
      <c r="G609" s="25"/>
      <c r="H609" s="25"/>
      <c r="I609" s="25"/>
      <c r="J609" s="138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</row>
    <row r="610">
      <c r="A610" s="25"/>
      <c r="B610" s="25"/>
      <c r="C610" s="25"/>
      <c r="D610" s="25"/>
      <c r="E610" s="24"/>
      <c r="F610" s="25"/>
      <c r="G610" s="25"/>
      <c r="H610" s="25"/>
      <c r="I610" s="25"/>
      <c r="J610" s="138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</row>
    <row r="611">
      <c r="A611" s="25"/>
      <c r="B611" s="25"/>
      <c r="C611" s="25"/>
      <c r="D611" s="25"/>
      <c r="E611" s="24"/>
      <c r="F611" s="25"/>
      <c r="G611" s="25"/>
      <c r="H611" s="25"/>
      <c r="I611" s="25"/>
      <c r="J611" s="138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</row>
    <row r="612">
      <c r="A612" s="25"/>
      <c r="B612" s="25"/>
      <c r="C612" s="25"/>
      <c r="D612" s="25"/>
      <c r="E612" s="24"/>
      <c r="F612" s="25"/>
      <c r="G612" s="25"/>
      <c r="H612" s="25"/>
      <c r="I612" s="25"/>
      <c r="J612" s="138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</row>
    <row r="613">
      <c r="A613" s="25"/>
      <c r="B613" s="25"/>
      <c r="C613" s="25"/>
      <c r="D613" s="25"/>
      <c r="E613" s="24"/>
      <c r="F613" s="25"/>
      <c r="G613" s="25"/>
      <c r="H613" s="25"/>
      <c r="I613" s="25"/>
      <c r="J613" s="138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</row>
    <row r="614">
      <c r="A614" s="25"/>
      <c r="B614" s="25"/>
      <c r="C614" s="25"/>
      <c r="D614" s="25"/>
      <c r="E614" s="24"/>
      <c r="F614" s="25"/>
      <c r="G614" s="25"/>
      <c r="H614" s="25"/>
      <c r="I614" s="25"/>
      <c r="J614" s="138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</row>
    <row r="615">
      <c r="A615" s="25"/>
      <c r="B615" s="25"/>
      <c r="C615" s="25"/>
      <c r="D615" s="25"/>
      <c r="E615" s="24"/>
      <c r="F615" s="25"/>
      <c r="G615" s="25"/>
      <c r="H615" s="25"/>
      <c r="I615" s="25"/>
      <c r="J615" s="138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</row>
    <row r="616">
      <c r="A616" s="25"/>
      <c r="B616" s="25"/>
      <c r="C616" s="25"/>
      <c r="D616" s="25"/>
      <c r="E616" s="24"/>
      <c r="F616" s="25"/>
      <c r="G616" s="25"/>
      <c r="H616" s="25"/>
      <c r="I616" s="25"/>
      <c r="J616" s="138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</row>
    <row r="617">
      <c r="A617" s="25"/>
      <c r="B617" s="25"/>
      <c r="C617" s="25"/>
      <c r="D617" s="25"/>
      <c r="E617" s="24"/>
      <c r="F617" s="25"/>
      <c r="G617" s="25"/>
      <c r="H617" s="25"/>
      <c r="I617" s="25"/>
      <c r="J617" s="138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</row>
    <row r="618">
      <c r="A618" s="25"/>
      <c r="B618" s="25"/>
      <c r="C618" s="25"/>
      <c r="D618" s="25"/>
      <c r="E618" s="24"/>
      <c r="F618" s="25"/>
      <c r="G618" s="25"/>
      <c r="H618" s="25"/>
      <c r="I618" s="25"/>
      <c r="J618" s="138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</row>
    <row r="619">
      <c r="A619" s="25"/>
      <c r="B619" s="25"/>
      <c r="C619" s="25"/>
      <c r="D619" s="25"/>
      <c r="E619" s="24"/>
      <c r="F619" s="25"/>
      <c r="G619" s="25"/>
      <c r="H619" s="25"/>
      <c r="I619" s="25"/>
      <c r="J619" s="138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</row>
    <row r="620">
      <c r="A620" s="25"/>
      <c r="B620" s="25"/>
      <c r="C620" s="25"/>
      <c r="D620" s="25"/>
      <c r="E620" s="24"/>
      <c r="F620" s="25"/>
      <c r="G620" s="25"/>
      <c r="H620" s="25"/>
      <c r="I620" s="25"/>
      <c r="J620" s="138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</row>
    <row r="621">
      <c r="A621" s="25"/>
      <c r="B621" s="25"/>
      <c r="C621" s="25"/>
      <c r="D621" s="25"/>
      <c r="E621" s="24"/>
      <c r="F621" s="25"/>
      <c r="G621" s="25"/>
      <c r="H621" s="25"/>
      <c r="I621" s="25"/>
      <c r="J621" s="138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</row>
    <row r="622">
      <c r="A622" s="25"/>
      <c r="B622" s="25"/>
      <c r="C622" s="25"/>
      <c r="D622" s="25"/>
      <c r="E622" s="24"/>
      <c r="F622" s="25"/>
      <c r="G622" s="25"/>
      <c r="H622" s="25"/>
      <c r="I622" s="25"/>
      <c r="J622" s="138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</row>
    <row r="623">
      <c r="A623" s="25"/>
      <c r="B623" s="25"/>
      <c r="C623" s="25"/>
      <c r="D623" s="25"/>
      <c r="E623" s="24"/>
      <c r="F623" s="25"/>
      <c r="G623" s="25"/>
      <c r="H623" s="25"/>
      <c r="I623" s="25"/>
      <c r="J623" s="138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</row>
    <row r="624">
      <c r="A624" s="25"/>
      <c r="B624" s="25"/>
      <c r="C624" s="25"/>
      <c r="D624" s="25"/>
      <c r="E624" s="24"/>
      <c r="F624" s="25"/>
      <c r="G624" s="25"/>
      <c r="H624" s="25"/>
      <c r="I624" s="25"/>
      <c r="J624" s="138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</row>
    <row r="625">
      <c r="A625" s="25"/>
      <c r="B625" s="25"/>
      <c r="C625" s="25"/>
      <c r="D625" s="25"/>
      <c r="E625" s="24"/>
      <c r="F625" s="25"/>
      <c r="G625" s="25"/>
      <c r="H625" s="25"/>
      <c r="I625" s="25"/>
      <c r="J625" s="138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</row>
    <row r="626">
      <c r="A626" s="25"/>
      <c r="B626" s="25"/>
      <c r="C626" s="25"/>
      <c r="D626" s="25"/>
      <c r="E626" s="24"/>
      <c r="F626" s="25"/>
      <c r="G626" s="25"/>
      <c r="H626" s="25"/>
      <c r="I626" s="25"/>
      <c r="J626" s="138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</row>
    <row r="627">
      <c r="A627" s="25"/>
      <c r="B627" s="25"/>
      <c r="C627" s="25"/>
      <c r="D627" s="25"/>
      <c r="E627" s="24"/>
      <c r="F627" s="25"/>
      <c r="G627" s="25"/>
      <c r="H627" s="25"/>
      <c r="I627" s="25"/>
      <c r="J627" s="138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</row>
    <row r="628">
      <c r="A628" s="25"/>
      <c r="B628" s="25"/>
      <c r="C628" s="25"/>
      <c r="D628" s="25"/>
      <c r="E628" s="24"/>
      <c r="F628" s="25"/>
      <c r="G628" s="25"/>
      <c r="H628" s="25"/>
      <c r="I628" s="25"/>
      <c r="J628" s="138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</row>
    <row r="629">
      <c r="A629" s="25"/>
      <c r="B629" s="25"/>
      <c r="C629" s="25"/>
      <c r="D629" s="25"/>
      <c r="E629" s="24"/>
      <c r="F629" s="25"/>
      <c r="G629" s="25"/>
      <c r="H629" s="25"/>
      <c r="I629" s="25"/>
      <c r="J629" s="138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</row>
    <row r="630">
      <c r="A630" s="25"/>
      <c r="B630" s="25"/>
      <c r="C630" s="25"/>
      <c r="D630" s="25"/>
      <c r="E630" s="24"/>
      <c r="F630" s="25"/>
      <c r="G630" s="25"/>
      <c r="H630" s="25"/>
      <c r="I630" s="25"/>
      <c r="J630" s="138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</row>
    <row r="631">
      <c r="A631" s="25"/>
      <c r="B631" s="25"/>
      <c r="C631" s="25"/>
      <c r="D631" s="25"/>
      <c r="E631" s="24"/>
      <c r="F631" s="25"/>
      <c r="G631" s="25"/>
      <c r="H631" s="25"/>
      <c r="I631" s="25"/>
      <c r="J631" s="138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</row>
    <row r="632">
      <c r="A632" s="25"/>
      <c r="B632" s="25"/>
      <c r="C632" s="25"/>
      <c r="D632" s="25"/>
      <c r="E632" s="24"/>
      <c r="F632" s="25"/>
      <c r="G632" s="25"/>
      <c r="H632" s="25"/>
      <c r="I632" s="25"/>
      <c r="J632" s="138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</row>
    <row r="633">
      <c r="A633" s="25"/>
      <c r="B633" s="25"/>
      <c r="C633" s="25"/>
      <c r="D633" s="25"/>
      <c r="E633" s="24"/>
      <c r="F633" s="25"/>
      <c r="G633" s="25"/>
      <c r="H633" s="25"/>
      <c r="I633" s="25"/>
      <c r="J633" s="138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</row>
    <row r="634">
      <c r="A634" s="25"/>
      <c r="B634" s="25"/>
      <c r="C634" s="25"/>
      <c r="D634" s="25"/>
      <c r="E634" s="24"/>
      <c r="F634" s="25"/>
      <c r="G634" s="25"/>
      <c r="H634" s="25"/>
      <c r="I634" s="25"/>
      <c r="J634" s="138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</row>
    <row r="635">
      <c r="A635" s="25"/>
      <c r="B635" s="25"/>
      <c r="C635" s="25"/>
      <c r="D635" s="25"/>
      <c r="E635" s="24"/>
      <c r="F635" s="25"/>
      <c r="G635" s="25"/>
      <c r="H635" s="25"/>
      <c r="I635" s="25"/>
      <c r="J635" s="138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</row>
    <row r="636">
      <c r="A636" s="25"/>
      <c r="B636" s="25"/>
      <c r="C636" s="25"/>
      <c r="D636" s="25"/>
      <c r="E636" s="24"/>
      <c r="F636" s="25"/>
      <c r="G636" s="25"/>
      <c r="H636" s="25"/>
      <c r="I636" s="25"/>
      <c r="J636" s="138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</row>
    <row r="637">
      <c r="A637" s="25"/>
      <c r="B637" s="25"/>
      <c r="C637" s="25"/>
      <c r="D637" s="25"/>
      <c r="E637" s="24"/>
      <c r="F637" s="25"/>
      <c r="G637" s="25"/>
      <c r="H637" s="25"/>
      <c r="I637" s="25"/>
      <c r="J637" s="138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</row>
    <row r="638">
      <c r="A638" s="25"/>
      <c r="B638" s="25"/>
      <c r="C638" s="25"/>
      <c r="D638" s="25"/>
      <c r="E638" s="24"/>
      <c r="F638" s="25"/>
      <c r="G638" s="25"/>
      <c r="H638" s="25"/>
      <c r="I638" s="25"/>
      <c r="J638" s="138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</row>
    <row r="639">
      <c r="A639" s="25"/>
      <c r="B639" s="25"/>
      <c r="C639" s="25"/>
      <c r="D639" s="25"/>
      <c r="E639" s="24"/>
      <c r="F639" s="25"/>
      <c r="G639" s="25"/>
      <c r="H639" s="25"/>
      <c r="I639" s="25"/>
      <c r="J639" s="138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</row>
    <row r="640">
      <c r="A640" s="25"/>
      <c r="B640" s="25"/>
      <c r="C640" s="25"/>
      <c r="D640" s="25"/>
      <c r="E640" s="24"/>
      <c r="F640" s="25"/>
      <c r="G640" s="25"/>
      <c r="H640" s="25"/>
      <c r="I640" s="25"/>
      <c r="J640" s="138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</row>
    <row r="641">
      <c r="A641" s="25"/>
      <c r="B641" s="25"/>
      <c r="C641" s="25"/>
      <c r="D641" s="25"/>
      <c r="E641" s="24"/>
      <c r="F641" s="25"/>
      <c r="G641" s="25"/>
      <c r="H641" s="25"/>
      <c r="I641" s="25"/>
      <c r="J641" s="138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</row>
    <row r="642">
      <c r="A642" s="25"/>
      <c r="B642" s="25"/>
      <c r="C642" s="25"/>
      <c r="D642" s="25"/>
      <c r="E642" s="24"/>
      <c r="F642" s="25"/>
      <c r="G642" s="25"/>
      <c r="H642" s="25"/>
      <c r="I642" s="25"/>
      <c r="J642" s="138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</row>
    <row r="643">
      <c r="A643" s="25"/>
      <c r="B643" s="25"/>
      <c r="C643" s="25"/>
      <c r="D643" s="25"/>
      <c r="E643" s="24"/>
      <c r="F643" s="25"/>
      <c r="G643" s="25"/>
      <c r="H643" s="25"/>
      <c r="I643" s="25"/>
      <c r="J643" s="138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</row>
    <row r="644">
      <c r="A644" s="25"/>
      <c r="B644" s="25"/>
      <c r="C644" s="25"/>
      <c r="D644" s="25"/>
      <c r="E644" s="24"/>
      <c r="F644" s="25"/>
      <c r="G644" s="25"/>
      <c r="H644" s="25"/>
      <c r="I644" s="25"/>
      <c r="J644" s="138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</row>
    <row r="645">
      <c r="A645" s="25"/>
      <c r="B645" s="25"/>
      <c r="C645" s="25"/>
      <c r="D645" s="25"/>
      <c r="E645" s="24"/>
      <c r="F645" s="25"/>
      <c r="G645" s="25"/>
      <c r="H645" s="25"/>
      <c r="I645" s="25"/>
      <c r="J645" s="138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</row>
    <row r="646">
      <c r="A646" s="25"/>
      <c r="B646" s="25"/>
      <c r="C646" s="25"/>
      <c r="D646" s="25"/>
      <c r="E646" s="24"/>
      <c r="F646" s="25"/>
      <c r="G646" s="25"/>
      <c r="H646" s="25"/>
      <c r="I646" s="25"/>
      <c r="J646" s="138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</row>
    <row r="647">
      <c r="A647" s="25"/>
      <c r="B647" s="25"/>
      <c r="C647" s="25"/>
      <c r="D647" s="25"/>
      <c r="E647" s="24"/>
      <c r="F647" s="25"/>
      <c r="G647" s="25"/>
      <c r="H647" s="25"/>
      <c r="I647" s="25"/>
      <c r="J647" s="138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</row>
    <row r="648">
      <c r="A648" s="25"/>
      <c r="B648" s="25"/>
      <c r="C648" s="25"/>
      <c r="D648" s="25"/>
      <c r="E648" s="24"/>
      <c r="F648" s="25"/>
      <c r="G648" s="25"/>
      <c r="H648" s="25"/>
      <c r="I648" s="25"/>
      <c r="J648" s="138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</row>
    <row r="649">
      <c r="A649" s="25"/>
      <c r="B649" s="25"/>
      <c r="C649" s="25"/>
      <c r="D649" s="25"/>
      <c r="E649" s="24"/>
      <c r="F649" s="25"/>
      <c r="G649" s="25"/>
      <c r="H649" s="25"/>
      <c r="I649" s="25"/>
      <c r="J649" s="138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</row>
    <row r="650">
      <c r="A650" s="25"/>
      <c r="B650" s="25"/>
      <c r="C650" s="25"/>
      <c r="D650" s="25"/>
      <c r="E650" s="24"/>
      <c r="F650" s="25"/>
      <c r="G650" s="25"/>
      <c r="H650" s="25"/>
      <c r="I650" s="25"/>
      <c r="J650" s="138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</row>
    <row r="651">
      <c r="A651" s="25"/>
      <c r="B651" s="25"/>
      <c r="C651" s="25"/>
      <c r="D651" s="25"/>
      <c r="E651" s="24"/>
      <c r="F651" s="25"/>
      <c r="G651" s="25"/>
      <c r="H651" s="25"/>
      <c r="I651" s="25"/>
      <c r="J651" s="138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</row>
    <row r="652">
      <c r="A652" s="25"/>
      <c r="B652" s="25"/>
      <c r="C652" s="25"/>
      <c r="D652" s="25"/>
      <c r="E652" s="24"/>
      <c r="F652" s="25"/>
      <c r="G652" s="25"/>
      <c r="H652" s="25"/>
      <c r="I652" s="25"/>
      <c r="J652" s="138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</row>
    <row r="653">
      <c r="A653" s="25"/>
      <c r="B653" s="25"/>
      <c r="C653" s="25"/>
      <c r="D653" s="25"/>
      <c r="E653" s="24"/>
      <c r="F653" s="25"/>
      <c r="G653" s="25"/>
      <c r="H653" s="25"/>
      <c r="I653" s="25"/>
      <c r="J653" s="138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</row>
    <row r="654">
      <c r="A654" s="25"/>
      <c r="B654" s="25"/>
      <c r="C654" s="25"/>
      <c r="D654" s="25"/>
      <c r="E654" s="24"/>
      <c r="F654" s="25"/>
      <c r="G654" s="25"/>
      <c r="H654" s="25"/>
      <c r="I654" s="25"/>
      <c r="J654" s="138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</row>
    <row r="655">
      <c r="A655" s="25"/>
      <c r="B655" s="25"/>
      <c r="C655" s="25"/>
      <c r="D655" s="25"/>
      <c r="E655" s="24"/>
      <c r="F655" s="25"/>
      <c r="G655" s="25"/>
      <c r="H655" s="25"/>
      <c r="I655" s="25"/>
      <c r="J655" s="138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</row>
    <row r="656">
      <c r="A656" s="25"/>
      <c r="B656" s="25"/>
      <c r="C656" s="25"/>
      <c r="D656" s="25"/>
      <c r="E656" s="24"/>
      <c r="F656" s="25"/>
      <c r="G656" s="25"/>
      <c r="H656" s="25"/>
      <c r="I656" s="25"/>
      <c r="J656" s="138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</row>
    <row r="657">
      <c r="A657" s="25"/>
      <c r="B657" s="25"/>
      <c r="C657" s="25"/>
      <c r="D657" s="25"/>
      <c r="E657" s="24"/>
      <c r="F657" s="25"/>
      <c r="G657" s="25"/>
      <c r="H657" s="25"/>
      <c r="I657" s="25"/>
      <c r="J657" s="138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</row>
    <row r="658">
      <c r="A658" s="25"/>
      <c r="B658" s="25"/>
      <c r="C658" s="25"/>
      <c r="D658" s="25"/>
      <c r="E658" s="24"/>
      <c r="F658" s="25"/>
      <c r="G658" s="25"/>
      <c r="H658" s="25"/>
      <c r="I658" s="25"/>
      <c r="J658" s="138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</row>
    <row r="659">
      <c r="A659" s="25"/>
      <c r="B659" s="25"/>
      <c r="C659" s="25"/>
      <c r="D659" s="25"/>
      <c r="E659" s="24"/>
      <c r="F659" s="25"/>
      <c r="G659" s="25"/>
      <c r="H659" s="25"/>
      <c r="I659" s="25"/>
      <c r="J659" s="138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</row>
    <row r="660">
      <c r="A660" s="25"/>
      <c r="B660" s="25"/>
      <c r="C660" s="25"/>
      <c r="D660" s="25"/>
      <c r="E660" s="24"/>
      <c r="F660" s="25"/>
      <c r="G660" s="25"/>
      <c r="H660" s="25"/>
      <c r="I660" s="25"/>
      <c r="J660" s="138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</row>
    <row r="661">
      <c r="A661" s="25"/>
      <c r="B661" s="25"/>
      <c r="C661" s="25"/>
      <c r="D661" s="25"/>
      <c r="E661" s="24"/>
      <c r="F661" s="25"/>
      <c r="G661" s="25"/>
      <c r="H661" s="25"/>
      <c r="I661" s="25"/>
      <c r="J661" s="138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</row>
    <row r="662">
      <c r="A662" s="25"/>
      <c r="B662" s="25"/>
      <c r="C662" s="25"/>
      <c r="D662" s="25"/>
      <c r="E662" s="24"/>
      <c r="F662" s="25"/>
      <c r="G662" s="25"/>
      <c r="H662" s="25"/>
      <c r="I662" s="25"/>
      <c r="J662" s="138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</row>
    <row r="663">
      <c r="A663" s="25"/>
      <c r="B663" s="25"/>
      <c r="C663" s="25"/>
      <c r="D663" s="25"/>
      <c r="E663" s="24"/>
      <c r="F663" s="25"/>
      <c r="G663" s="25"/>
      <c r="H663" s="25"/>
      <c r="I663" s="25"/>
      <c r="J663" s="138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</row>
    <row r="664">
      <c r="A664" s="25"/>
      <c r="B664" s="25"/>
      <c r="C664" s="25"/>
      <c r="D664" s="25"/>
      <c r="E664" s="24"/>
      <c r="F664" s="25"/>
      <c r="G664" s="25"/>
      <c r="H664" s="25"/>
      <c r="I664" s="25"/>
      <c r="J664" s="138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</row>
    <row r="665">
      <c r="A665" s="25"/>
      <c r="B665" s="25"/>
      <c r="C665" s="25"/>
      <c r="D665" s="25"/>
      <c r="E665" s="24"/>
      <c r="F665" s="25"/>
      <c r="G665" s="25"/>
      <c r="H665" s="25"/>
      <c r="I665" s="25"/>
      <c r="J665" s="138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</row>
    <row r="666">
      <c r="A666" s="25"/>
      <c r="B666" s="25"/>
      <c r="C666" s="25"/>
      <c r="D666" s="25"/>
      <c r="E666" s="24"/>
      <c r="F666" s="25"/>
      <c r="G666" s="25"/>
      <c r="H666" s="25"/>
      <c r="I666" s="25"/>
      <c r="J666" s="138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</row>
    <row r="667">
      <c r="A667" s="25"/>
      <c r="B667" s="25"/>
      <c r="C667" s="25"/>
      <c r="D667" s="25"/>
      <c r="E667" s="24"/>
      <c r="F667" s="25"/>
      <c r="G667" s="25"/>
      <c r="H667" s="25"/>
      <c r="I667" s="25"/>
      <c r="J667" s="138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</row>
    <row r="668">
      <c r="A668" s="25"/>
      <c r="B668" s="25"/>
      <c r="C668" s="25"/>
      <c r="D668" s="25"/>
      <c r="E668" s="24"/>
      <c r="F668" s="25"/>
      <c r="G668" s="25"/>
      <c r="H668" s="25"/>
      <c r="I668" s="25"/>
      <c r="J668" s="138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</row>
    <row r="669">
      <c r="A669" s="25"/>
      <c r="B669" s="25"/>
      <c r="C669" s="25"/>
      <c r="D669" s="25"/>
      <c r="E669" s="24"/>
      <c r="F669" s="25"/>
      <c r="G669" s="25"/>
      <c r="H669" s="25"/>
      <c r="I669" s="25"/>
      <c r="J669" s="138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</row>
    <row r="670">
      <c r="A670" s="25"/>
      <c r="B670" s="25"/>
      <c r="C670" s="25"/>
      <c r="D670" s="25"/>
      <c r="E670" s="24"/>
      <c r="F670" s="25"/>
      <c r="G670" s="25"/>
      <c r="H670" s="25"/>
      <c r="I670" s="25"/>
      <c r="J670" s="138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</row>
    <row r="671">
      <c r="A671" s="25"/>
      <c r="B671" s="25"/>
      <c r="C671" s="25"/>
      <c r="D671" s="25"/>
      <c r="E671" s="24"/>
      <c r="F671" s="25"/>
      <c r="G671" s="25"/>
      <c r="H671" s="25"/>
      <c r="I671" s="25"/>
      <c r="J671" s="138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</row>
    <row r="672">
      <c r="A672" s="25"/>
      <c r="B672" s="25"/>
      <c r="C672" s="25"/>
      <c r="D672" s="25"/>
      <c r="E672" s="24"/>
      <c r="F672" s="25"/>
      <c r="G672" s="25"/>
      <c r="H672" s="25"/>
      <c r="I672" s="25"/>
      <c r="J672" s="138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</row>
    <row r="673">
      <c r="A673" s="25"/>
      <c r="B673" s="25"/>
      <c r="C673" s="25"/>
      <c r="D673" s="25"/>
      <c r="E673" s="24"/>
      <c r="F673" s="25"/>
      <c r="G673" s="25"/>
      <c r="H673" s="25"/>
      <c r="I673" s="25"/>
      <c r="J673" s="138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</row>
    <row r="674">
      <c r="A674" s="25"/>
      <c r="B674" s="25"/>
      <c r="C674" s="25"/>
      <c r="D674" s="25"/>
      <c r="E674" s="24"/>
      <c r="F674" s="25"/>
      <c r="G674" s="25"/>
      <c r="H674" s="25"/>
      <c r="I674" s="25"/>
      <c r="J674" s="138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</row>
    <row r="675">
      <c r="A675" s="25"/>
      <c r="B675" s="25"/>
      <c r="C675" s="25"/>
      <c r="D675" s="25"/>
      <c r="E675" s="24"/>
      <c r="F675" s="25"/>
      <c r="G675" s="25"/>
      <c r="H675" s="25"/>
      <c r="I675" s="25"/>
      <c r="J675" s="138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</row>
    <row r="676">
      <c r="A676" s="25"/>
      <c r="B676" s="25"/>
      <c r="C676" s="25"/>
      <c r="D676" s="25"/>
      <c r="E676" s="24"/>
      <c r="F676" s="25"/>
      <c r="G676" s="25"/>
      <c r="H676" s="25"/>
      <c r="I676" s="25"/>
      <c r="J676" s="138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</row>
    <row r="677">
      <c r="A677" s="25"/>
      <c r="B677" s="25"/>
      <c r="C677" s="25"/>
      <c r="D677" s="25"/>
      <c r="E677" s="24"/>
      <c r="F677" s="25"/>
      <c r="G677" s="25"/>
      <c r="H677" s="25"/>
      <c r="I677" s="25"/>
      <c r="J677" s="138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</row>
    <row r="678">
      <c r="A678" s="25"/>
      <c r="B678" s="25"/>
      <c r="C678" s="25"/>
      <c r="D678" s="25"/>
      <c r="E678" s="24"/>
      <c r="F678" s="25"/>
      <c r="G678" s="25"/>
      <c r="H678" s="25"/>
      <c r="I678" s="25"/>
      <c r="J678" s="138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</row>
    <row r="679">
      <c r="A679" s="25"/>
      <c r="B679" s="25"/>
      <c r="C679" s="25"/>
      <c r="D679" s="25"/>
      <c r="E679" s="24"/>
      <c r="F679" s="25"/>
      <c r="G679" s="25"/>
      <c r="H679" s="25"/>
      <c r="I679" s="25"/>
      <c r="J679" s="138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</row>
    <row r="680">
      <c r="A680" s="25"/>
      <c r="B680" s="25"/>
      <c r="C680" s="25"/>
      <c r="D680" s="25"/>
      <c r="E680" s="24"/>
      <c r="F680" s="25"/>
      <c r="G680" s="25"/>
      <c r="H680" s="25"/>
      <c r="I680" s="25"/>
      <c r="J680" s="138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</row>
    <row r="681">
      <c r="A681" s="25"/>
      <c r="B681" s="25"/>
      <c r="C681" s="25"/>
      <c r="D681" s="25"/>
      <c r="E681" s="24"/>
      <c r="F681" s="25"/>
      <c r="G681" s="25"/>
      <c r="H681" s="25"/>
      <c r="I681" s="25"/>
      <c r="J681" s="138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</row>
    <row r="682">
      <c r="A682" s="25"/>
      <c r="B682" s="25"/>
      <c r="C682" s="25"/>
      <c r="D682" s="25"/>
      <c r="E682" s="24"/>
      <c r="F682" s="25"/>
      <c r="G682" s="25"/>
      <c r="H682" s="25"/>
      <c r="I682" s="25"/>
      <c r="J682" s="138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</row>
    <row r="683">
      <c r="A683" s="25"/>
      <c r="B683" s="25"/>
      <c r="C683" s="25"/>
      <c r="D683" s="25"/>
      <c r="E683" s="24"/>
      <c r="F683" s="25"/>
      <c r="G683" s="25"/>
      <c r="H683" s="25"/>
      <c r="I683" s="25"/>
      <c r="J683" s="138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</row>
    <row r="684">
      <c r="A684" s="25"/>
      <c r="B684" s="25"/>
      <c r="C684" s="25"/>
      <c r="D684" s="25"/>
      <c r="E684" s="24"/>
      <c r="F684" s="25"/>
      <c r="G684" s="25"/>
      <c r="H684" s="25"/>
      <c r="I684" s="25"/>
      <c r="J684" s="138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</row>
    <row r="685">
      <c r="A685" s="25"/>
      <c r="B685" s="25"/>
      <c r="C685" s="25"/>
      <c r="D685" s="25"/>
      <c r="E685" s="24"/>
      <c r="F685" s="25"/>
      <c r="G685" s="25"/>
      <c r="H685" s="25"/>
      <c r="I685" s="25"/>
      <c r="J685" s="138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</row>
    <row r="686">
      <c r="A686" s="25"/>
      <c r="B686" s="25"/>
      <c r="C686" s="25"/>
      <c r="D686" s="25"/>
      <c r="E686" s="24"/>
      <c r="F686" s="25"/>
      <c r="G686" s="25"/>
      <c r="H686" s="25"/>
      <c r="I686" s="25"/>
      <c r="J686" s="138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</row>
    <row r="687">
      <c r="A687" s="25"/>
      <c r="B687" s="25"/>
      <c r="C687" s="25"/>
      <c r="D687" s="25"/>
      <c r="E687" s="24"/>
      <c r="F687" s="25"/>
      <c r="G687" s="25"/>
      <c r="H687" s="25"/>
      <c r="I687" s="25"/>
      <c r="J687" s="138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</row>
    <row r="688">
      <c r="A688" s="25"/>
      <c r="B688" s="25"/>
      <c r="C688" s="25"/>
      <c r="D688" s="25"/>
      <c r="E688" s="24"/>
      <c r="F688" s="25"/>
      <c r="G688" s="25"/>
      <c r="H688" s="25"/>
      <c r="I688" s="25"/>
      <c r="J688" s="138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</row>
    <row r="689">
      <c r="A689" s="25"/>
      <c r="B689" s="25"/>
      <c r="C689" s="25"/>
      <c r="D689" s="25"/>
      <c r="E689" s="24"/>
      <c r="F689" s="25"/>
      <c r="G689" s="25"/>
      <c r="H689" s="25"/>
      <c r="I689" s="25"/>
      <c r="J689" s="138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</row>
    <row r="690">
      <c r="A690" s="25"/>
      <c r="B690" s="25"/>
      <c r="C690" s="25"/>
      <c r="D690" s="25"/>
      <c r="E690" s="24"/>
      <c r="F690" s="25"/>
      <c r="G690" s="25"/>
      <c r="H690" s="25"/>
      <c r="I690" s="25"/>
      <c r="J690" s="138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</row>
    <row r="691">
      <c r="A691" s="25"/>
      <c r="B691" s="25"/>
      <c r="C691" s="25"/>
      <c r="D691" s="25"/>
      <c r="E691" s="24"/>
      <c r="F691" s="25"/>
      <c r="G691" s="25"/>
      <c r="H691" s="25"/>
      <c r="I691" s="25"/>
      <c r="J691" s="138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</row>
    <row r="692">
      <c r="A692" s="25"/>
      <c r="B692" s="25"/>
      <c r="C692" s="25"/>
      <c r="D692" s="25"/>
      <c r="E692" s="24"/>
      <c r="F692" s="25"/>
      <c r="G692" s="25"/>
      <c r="H692" s="25"/>
      <c r="I692" s="25"/>
      <c r="J692" s="138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</row>
    <row r="693">
      <c r="A693" s="25"/>
      <c r="B693" s="25"/>
      <c r="C693" s="25"/>
      <c r="D693" s="25"/>
      <c r="E693" s="24"/>
      <c r="F693" s="25"/>
      <c r="G693" s="25"/>
      <c r="H693" s="25"/>
      <c r="I693" s="25"/>
      <c r="J693" s="138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</row>
    <row r="694">
      <c r="A694" s="25"/>
      <c r="B694" s="25"/>
      <c r="C694" s="25"/>
      <c r="D694" s="25"/>
      <c r="E694" s="24"/>
      <c r="F694" s="25"/>
      <c r="G694" s="25"/>
      <c r="H694" s="25"/>
      <c r="I694" s="25"/>
      <c r="J694" s="138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</row>
    <row r="695">
      <c r="A695" s="25"/>
      <c r="B695" s="25"/>
      <c r="C695" s="25"/>
      <c r="D695" s="25"/>
      <c r="E695" s="24"/>
      <c r="F695" s="25"/>
      <c r="G695" s="25"/>
      <c r="H695" s="25"/>
      <c r="I695" s="25"/>
      <c r="J695" s="138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</row>
    <row r="696">
      <c r="A696" s="25"/>
      <c r="B696" s="25"/>
      <c r="C696" s="25"/>
      <c r="D696" s="25"/>
      <c r="E696" s="24"/>
      <c r="F696" s="25"/>
      <c r="G696" s="25"/>
      <c r="H696" s="25"/>
      <c r="I696" s="25"/>
      <c r="J696" s="138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</row>
    <row r="697">
      <c r="A697" s="25"/>
      <c r="B697" s="25"/>
      <c r="C697" s="25"/>
      <c r="D697" s="25"/>
      <c r="E697" s="24"/>
      <c r="F697" s="25"/>
      <c r="G697" s="25"/>
      <c r="H697" s="25"/>
      <c r="I697" s="25"/>
      <c r="J697" s="138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</row>
    <row r="698">
      <c r="A698" s="25"/>
      <c r="B698" s="25"/>
      <c r="C698" s="25"/>
      <c r="D698" s="25"/>
      <c r="E698" s="24"/>
      <c r="F698" s="25"/>
      <c r="G698" s="25"/>
      <c r="H698" s="25"/>
      <c r="I698" s="25"/>
      <c r="J698" s="138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</row>
    <row r="699">
      <c r="A699" s="25"/>
      <c r="B699" s="25"/>
      <c r="C699" s="25"/>
      <c r="D699" s="25"/>
      <c r="E699" s="24"/>
      <c r="F699" s="25"/>
      <c r="G699" s="25"/>
      <c r="H699" s="25"/>
      <c r="I699" s="25"/>
      <c r="J699" s="138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</row>
    <row r="700">
      <c r="A700" s="25"/>
      <c r="B700" s="25"/>
      <c r="C700" s="25"/>
      <c r="D700" s="25"/>
      <c r="E700" s="24"/>
      <c r="F700" s="25"/>
      <c r="G700" s="25"/>
      <c r="H700" s="25"/>
      <c r="I700" s="25"/>
      <c r="J700" s="138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</row>
    <row r="701">
      <c r="A701" s="25"/>
      <c r="B701" s="25"/>
      <c r="C701" s="25"/>
      <c r="D701" s="25"/>
      <c r="E701" s="24"/>
      <c r="F701" s="25"/>
      <c r="G701" s="25"/>
      <c r="H701" s="25"/>
      <c r="I701" s="25"/>
      <c r="J701" s="138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</row>
    <row r="702">
      <c r="A702" s="25"/>
      <c r="B702" s="25"/>
      <c r="C702" s="25"/>
      <c r="D702" s="25"/>
      <c r="E702" s="24"/>
      <c r="F702" s="25"/>
      <c r="G702" s="25"/>
      <c r="H702" s="25"/>
      <c r="I702" s="25"/>
      <c r="J702" s="138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</row>
    <row r="703">
      <c r="A703" s="25"/>
      <c r="B703" s="25"/>
      <c r="C703" s="25"/>
      <c r="D703" s="25"/>
      <c r="E703" s="24"/>
      <c r="F703" s="25"/>
      <c r="G703" s="25"/>
      <c r="H703" s="25"/>
      <c r="I703" s="25"/>
      <c r="J703" s="138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</row>
    <row r="704">
      <c r="A704" s="25"/>
      <c r="B704" s="25"/>
      <c r="C704" s="25"/>
      <c r="D704" s="25"/>
      <c r="E704" s="24"/>
      <c r="F704" s="25"/>
      <c r="G704" s="25"/>
      <c r="H704" s="25"/>
      <c r="I704" s="25"/>
      <c r="J704" s="138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</row>
    <row r="705">
      <c r="A705" s="25"/>
      <c r="B705" s="25"/>
      <c r="C705" s="25"/>
      <c r="D705" s="25"/>
      <c r="E705" s="24"/>
      <c r="F705" s="25"/>
      <c r="G705" s="25"/>
      <c r="H705" s="25"/>
      <c r="I705" s="25"/>
      <c r="J705" s="138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</row>
    <row r="706">
      <c r="A706" s="25"/>
      <c r="B706" s="25"/>
      <c r="C706" s="25"/>
      <c r="D706" s="25"/>
      <c r="E706" s="24"/>
      <c r="F706" s="25"/>
      <c r="G706" s="25"/>
      <c r="H706" s="25"/>
      <c r="I706" s="25"/>
      <c r="J706" s="138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</row>
    <row r="707">
      <c r="A707" s="25"/>
      <c r="B707" s="25"/>
      <c r="C707" s="25"/>
      <c r="D707" s="25"/>
      <c r="E707" s="24"/>
      <c r="F707" s="25"/>
      <c r="G707" s="25"/>
      <c r="H707" s="25"/>
      <c r="I707" s="25"/>
      <c r="J707" s="138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</row>
    <row r="708">
      <c r="A708" s="25"/>
      <c r="B708" s="25"/>
      <c r="C708" s="25"/>
      <c r="D708" s="25"/>
      <c r="E708" s="24"/>
      <c r="F708" s="25"/>
      <c r="G708" s="25"/>
      <c r="H708" s="25"/>
      <c r="I708" s="25"/>
      <c r="J708" s="138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</row>
    <row r="709">
      <c r="A709" s="25"/>
      <c r="B709" s="25"/>
      <c r="C709" s="25"/>
      <c r="D709" s="25"/>
      <c r="E709" s="24"/>
      <c r="F709" s="25"/>
      <c r="G709" s="25"/>
      <c r="H709" s="25"/>
      <c r="I709" s="25"/>
      <c r="J709" s="138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</row>
    <row r="710">
      <c r="A710" s="25"/>
      <c r="B710" s="25"/>
      <c r="C710" s="25"/>
      <c r="D710" s="25"/>
      <c r="E710" s="24"/>
      <c r="F710" s="25"/>
      <c r="G710" s="25"/>
      <c r="H710" s="25"/>
      <c r="I710" s="25"/>
      <c r="J710" s="138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</row>
    <row r="711">
      <c r="A711" s="25"/>
      <c r="B711" s="25"/>
      <c r="C711" s="25"/>
      <c r="D711" s="25"/>
      <c r="E711" s="24"/>
      <c r="F711" s="25"/>
      <c r="G711" s="25"/>
      <c r="H711" s="25"/>
      <c r="I711" s="25"/>
      <c r="J711" s="138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</row>
    <row r="712">
      <c r="A712" s="25"/>
      <c r="B712" s="25"/>
      <c r="C712" s="25"/>
      <c r="D712" s="25"/>
      <c r="E712" s="24"/>
      <c r="F712" s="25"/>
      <c r="G712" s="25"/>
      <c r="H712" s="25"/>
      <c r="I712" s="25"/>
      <c r="J712" s="138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</row>
    <row r="713">
      <c r="A713" s="25"/>
      <c r="B713" s="25"/>
      <c r="C713" s="25"/>
      <c r="D713" s="25"/>
      <c r="E713" s="24"/>
      <c r="F713" s="25"/>
      <c r="G713" s="25"/>
      <c r="H713" s="25"/>
      <c r="I713" s="25"/>
      <c r="J713" s="138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</row>
    <row r="714">
      <c r="A714" s="25"/>
      <c r="B714" s="25"/>
      <c r="C714" s="25"/>
      <c r="D714" s="25"/>
      <c r="E714" s="24"/>
      <c r="F714" s="25"/>
      <c r="G714" s="25"/>
      <c r="H714" s="25"/>
      <c r="I714" s="25"/>
      <c r="J714" s="138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</row>
    <row r="715">
      <c r="A715" s="25"/>
      <c r="B715" s="25"/>
      <c r="C715" s="25"/>
      <c r="D715" s="25"/>
      <c r="E715" s="24"/>
      <c r="F715" s="25"/>
      <c r="G715" s="25"/>
      <c r="H715" s="25"/>
      <c r="I715" s="25"/>
      <c r="J715" s="138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</row>
    <row r="716">
      <c r="A716" s="25"/>
      <c r="B716" s="25"/>
      <c r="C716" s="25"/>
      <c r="D716" s="25"/>
      <c r="E716" s="24"/>
      <c r="F716" s="25"/>
      <c r="G716" s="25"/>
      <c r="H716" s="25"/>
      <c r="I716" s="25"/>
      <c r="J716" s="138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</row>
    <row r="717">
      <c r="A717" s="25"/>
      <c r="B717" s="25"/>
      <c r="C717" s="25"/>
      <c r="D717" s="25"/>
      <c r="E717" s="24"/>
      <c r="F717" s="25"/>
      <c r="G717" s="25"/>
      <c r="H717" s="25"/>
      <c r="I717" s="25"/>
      <c r="J717" s="138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</row>
    <row r="718">
      <c r="A718" s="25"/>
      <c r="B718" s="25"/>
      <c r="C718" s="25"/>
      <c r="D718" s="25"/>
      <c r="E718" s="24"/>
      <c r="F718" s="25"/>
      <c r="G718" s="25"/>
      <c r="H718" s="25"/>
      <c r="I718" s="25"/>
      <c r="J718" s="138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</row>
    <row r="719">
      <c r="A719" s="25"/>
      <c r="B719" s="25"/>
      <c r="C719" s="25"/>
      <c r="D719" s="25"/>
      <c r="E719" s="24"/>
      <c r="F719" s="25"/>
      <c r="G719" s="25"/>
      <c r="H719" s="25"/>
      <c r="I719" s="25"/>
      <c r="J719" s="138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</row>
    <row r="720">
      <c r="A720" s="25"/>
      <c r="B720" s="25"/>
      <c r="C720" s="25"/>
      <c r="D720" s="25"/>
      <c r="E720" s="24"/>
      <c r="F720" s="25"/>
      <c r="G720" s="25"/>
      <c r="H720" s="25"/>
      <c r="I720" s="25"/>
      <c r="J720" s="138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</row>
    <row r="721">
      <c r="A721" s="25"/>
      <c r="B721" s="25"/>
      <c r="C721" s="25"/>
      <c r="D721" s="25"/>
      <c r="E721" s="24"/>
      <c r="F721" s="25"/>
      <c r="G721" s="25"/>
      <c r="H721" s="25"/>
      <c r="I721" s="25"/>
      <c r="J721" s="138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</row>
    <row r="722">
      <c r="A722" s="25"/>
      <c r="B722" s="25"/>
      <c r="C722" s="25"/>
      <c r="D722" s="25"/>
      <c r="E722" s="24"/>
      <c r="F722" s="25"/>
      <c r="G722" s="25"/>
      <c r="H722" s="25"/>
      <c r="I722" s="25"/>
      <c r="J722" s="138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</row>
    <row r="723">
      <c r="A723" s="25"/>
      <c r="B723" s="25"/>
      <c r="C723" s="25"/>
      <c r="D723" s="25"/>
      <c r="E723" s="24"/>
      <c r="F723" s="25"/>
      <c r="G723" s="25"/>
      <c r="H723" s="25"/>
      <c r="I723" s="25"/>
      <c r="J723" s="138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</row>
    <row r="724">
      <c r="A724" s="25"/>
      <c r="B724" s="25"/>
      <c r="C724" s="25"/>
      <c r="D724" s="25"/>
      <c r="E724" s="24"/>
      <c r="F724" s="25"/>
      <c r="G724" s="25"/>
      <c r="H724" s="25"/>
      <c r="I724" s="25"/>
      <c r="J724" s="138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</row>
    <row r="725">
      <c r="A725" s="25"/>
      <c r="B725" s="25"/>
      <c r="C725" s="25"/>
      <c r="D725" s="25"/>
      <c r="E725" s="24"/>
      <c r="F725" s="25"/>
      <c r="G725" s="25"/>
      <c r="H725" s="25"/>
      <c r="I725" s="25"/>
      <c r="J725" s="138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</row>
    <row r="726">
      <c r="A726" s="25"/>
      <c r="B726" s="25"/>
      <c r="C726" s="25"/>
      <c r="D726" s="25"/>
      <c r="E726" s="24"/>
      <c r="F726" s="25"/>
      <c r="G726" s="25"/>
      <c r="H726" s="25"/>
      <c r="I726" s="25"/>
      <c r="J726" s="138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</row>
    <row r="727">
      <c r="A727" s="25"/>
      <c r="B727" s="25"/>
      <c r="C727" s="25"/>
      <c r="D727" s="25"/>
      <c r="E727" s="24"/>
      <c r="F727" s="25"/>
      <c r="G727" s="25"/>
      <c r="H727" s="25"/>
      <c r="I727" s="25"/>
      <c r="J727" s="138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</row>
    <row r="728">
      <c r="A728" s="25"/>
      <c r="B728" s="25"/>
      <c r="C728" s="25"/>
      <c r="D728" s="25"/>
      <c r="E728" s="24"/>
      <c r="F728" s="25"/>
      <c r="G728" s="25"/>
      <c r="H728" s="25"/>
      <c r="I728" s="25"/>
      <c r="J728" s="138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</row>
    <row r="729">
      <c r="A729" s="25"/>
      <c r="B729" s="25"/>
      <c r="C729" s="25"/>
      <c r="D729" s="25"/>
      <c r="E729" s="24"/>
      <c r="F729" s="25"/>
      <c r="G729" s="25"/>
      <c r="H729" s="25"/>
      <c r="I729" s="25"/>
      <c r="J729" s="138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</row>
    <row r="730">
      <c r="A730" s="25"/>
      <c r="B730" s="25"/>
      <c r="C730" s="25"/>
      <c r="D730" s="25"/>
      <c r="E730" s="24"/>
      <c r="F730" s="25"/>
      <c r="G730" s="25"/>
      <c r="H730" s="25"/>
      <c r="I730" s="25"/>
      <c r="J730" s="138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</row>
    <row r="731">
      <c r="A731" s="25"/>
      <c r="B731" s="25"/>
      <c r="C731" s="25"/>
      <c r="D731" s="25"/>
      <c r="E731" s="24"/>
      <c r="F731" s="25"/>
      <c r="G731" s="25"/>
      <c r="H731" s="25"/>
      <c r="I731" s="25"/>
      <c r="J731" s="138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</row>
    <row r="732">
      <c r="A732" s="25"/>
      <c r="B732" s="25"/>
      <c r="C732" s="25"/>
      <c r="D732" s="25"/>
      <c r="E732" s="24"/>
      <c r="F732" s="25"/>
      <c r="G732" s="25"/>
      <c r="H732" s="25"/>
      <c r="I732" s="25"/>
      <c r="J732" s="138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</row>
    <row r="733">
      <c r="A733" s="25"/>
      <c r="B733" s="25"/>
      <c r="C733" s="25"/>
      <c r="D733" s="25"/>
      <c r="E733" s="24"/>
      <c r="F733" s="25"/>
      <c r="G733" s="25"/>
      <c r="H733" s="25"/>
      <c r="I733" s="25"/>
      <c r="J733" s="138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</row>
    <row r="734">
      <c r="A734" s="25"/>
      <c r="B734" s="25"/>
      <c r="C734" s="25"/>
      <c r="D734" s="25"/>
      <c r="E734" s="24"/>
      <c r="F734" s="25"/>
      <c r="G734" s="25"/>
      <c r="H734" s="25"/>
      <c r="I734" s="25"/>
      <c r="J734" s="138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</row>
    <row r="735">
      <c r="A735" s="25"/>
      <c r="B735" s="25"/>
      <c r="C735" s="25"/>
      <c r="D735" s="25"/>
      <c r="E735" s="24"/>
      <c r="F735" s="25"/>
      <c r="G735" s="25"/>
      <c r="H735" s="25"/>
      <c r="I735" s="25"/>
      <c r="J735" s="138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</row>
    <row r="736">
      <c r="A736" s="25"/>
      <c r="B736" s="25"/>
      <c r="C736" s="25"/>
      <c r="D736" s="25"/>
      <c r="E736" s="24"/>
      <c r="F736" s="25"/>
      <c r="G736" s="25"/>
      <c r="H736" s="25"/>
      <c r="I736" s="25"/>
      <c r="J736" s="138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</row>
    <row r="737">
      <c r="A737" s="25"/>
      <c r="B737" s="25"/>
      <c r="C737" s="25"/>
      <c r="D737" s="25"/>
      <c r="E737" s="24"/>
      <c r="F737" s="25"/>
      <c r="G737" s="25"/>
      <c r="H737" s="25"/>
      <c r="I737" s="25"/>
      <c r="J737" s="138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</row>
    <row r="738">
      <c r="A738" s="25"/>
      <c r="B738" s="25"/>
      <c r="C738" s="25"/>
      <c r="D738" s="25"/>
      <c r="E738" s="24"/>
      <c r="F738" s="25"/>
      <c r="G738" s="25"/>
      <c r="H738" s="25"/>
      <c r="I738" s="25"/>
      <c r="J738" s="138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</row>
    <row r="739">
      <c r="A739" s="25"/>
      <c r="B739" s="25"/>
      <c r="C739" s="25"/>
      <c r="D739" s="25"/>
      <c r="E739" s="24"/>
      <c r="F739" s="25"/>
      <c r="G739" s="25"/>
      <c r="H739" s="25"/>
      <c r="I739" s="25"/>
      <c r="J739" s="138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</row>
    <row r="740">
      <c r="A740" s="25"/>
      <c r="B740" s="25"/>
      <c r="C740" s="25"/>
      <c r="D740" s="25"/>
      <c r="E740" s="24"/>
      <c r="F740" s="25"/>
      <c r="G740" s="25"/>
      <c r="H740" s="25"/>
      <c r="I740" s="25"/>
      <c r="J740" s="138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</row>
    <row r="741">
      <c r="A741" s="25"/>
      <c r="B741" s="25"/>
      <c r="C741" s="25"/>
      <c r="D741" s="25"/>
      <c r="E741" s="24"/>
      <c r="F741" s="25"/>
      <c r="G741" s="25"/>
      <c r="H741" s="25"/>
      <c r="I741" s="25"/>
      <c r="J741" s="138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</row>
    <row r="742">
      <c r="A742" s="25"/>
      <c r="B742" s="25"/>
      <c r="C742" s="25"/>
      <c r="D742" s="25"/>
      <c r="E742" s="24"/>
      <c r="F742" s="25"/>
      <c r="G742" s="25"/>
      <c r="H742" s="25"/>
      <c r="I742" s="25"/>
      <c r="J742" s="138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</row>
    <row r="743">
      <c r="A743" s="25"/>
      <c r="B743" s="25"/>
      <c r="C743" s="25"/>
      <c r="D743" s="25"/>
      <c r="E743" s="24"/>
      <c r="F743" s="25"/>
      <c r="G743" s="25"/>
      <c r="H743" s="25"/>
      <c r="I743" s="25"/>
      <c r="J743" s="138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</row>
    <row r="744">
      <c r="A744" s="25"/>
      <c r="B744" s="25"/>
      <c r="C744" s="25"/>
      <c r="D744" s="25"/>
      <c r="E744" s="24"/>
      <c r="F744" s="25"/>
      <c r="G744" s="25"/>
      <c r="H744" s="25"/>
      <c r="I744" s="25"/>
      <c r="J744" s="138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</row>
    <row r="745">
      <c r="A745" s="25"/>
      <c r="B745" s="25"/>
      <c r="C745" s="25"/>
      <c r="D745" s="25"/>
      <c r="E745" s="24"/>
      <c r="F745" s="25"/>
      <c r="G745" s="25"/>
      <c r="H745" s="25"/>
      <c r="I745" s="25"/>
      <c r="J745" s="138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</row>
    <row r="746">
      <c r="A746" s="25"/>
      <c r="B746" s="25"/>
      <c r="C746" s="25"/>
      <c r="D746" s="25"/>
      <c r="E746" s="24"/>
      <c r="F746" s="25"/>
      <c r="G746" s="25"/>
      <c r="H746" s="25"/>
      <c r="I746" s="25"/>
      <c r="J746" s="138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</row>
    <row r="747">
      <c r="A747" s="25"/>
      <c r="B747" s="25"/>
      <c r="C747" s="25"/>
      <c r="D747" s="25"/>
      <c r="E747" s="24"/>
      <c r="F747" s="25"/>
      <c r="G747" s="25"/>
      <c r="H747" s="25"/>
      <c r="I747" s="25"/>
      <c r="J747" s="138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</row>
    <row r="748">
      <c r="A748" s="25"/>
      <c r="B748" s="25"/>
      <c r="C748" s="25"/>
      <c r="D748" s="25"/>
      <c r="E748" s="24"/>
      <c r="F748" s="25"/>
      <c r="G748" s="25"/>
      <c r="H748" s="25"/>
      <c r="I748" s="25"/>
      <c r="J748" s="138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</row>
    <row r="749">
      <c r="A749" s="25"/>
      <c r="B749" s="25"/>
      <c r="C749" s="25"/>
      <c r="D749" s="25"/>
      <c r="E749" s="24"/>
      <c r="F749" s="25"/>
      <c r="G749" s="25"/>
      <c r="H749" s="25"/>
      <c r="I749" s="25"/>
      <c r="J749" s="138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</row>
    <row r="750">
      <c r="A750" s="25"/>
      <c r="B750" s="25"/>
      <c r="C750" s="25"/>
      <c r="D750" s="25"/>
      <c r="E750" s="24"/>
      <c r="F750" s="25"/>
      <c r="G750" s="25"/>
      <c r="H750" s="25"/>
      <c r="I750" s="25"/>
      <c r="J750" s="138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</row>
    <row r="751">
      <c r="A751" s="25"/>
      <c r="B751" s="25"/>
      <c r="C751" s="25"/>
      <c r="D751" s="25"/>
      <c r="E751" s="24"/>
      <c r="F751" s="25"/>
      <c r="G751" s="25"/>
      <c r="H751" s="25"/>
      <c r="I751" s="25"/>
      <c r="J751" s="138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</row>
    <row r="752">
      <c r="A752" s="25"/>
      <c r="B752" s="25"/>
      <c r="C752" s="25"/>
      <c r="D752" s="25"/>
      <c r="E752" s="24"/>
      <c r="F752" s="25"/>
      <c r="G752" s="25"/>
      <c r="H752" s="25"/>
      <c r="I752" s="25"/>
      <c r="J752" s="138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</row>
    <row r="753">
      <c r="A753" s="25"/>
      <c r="B753" s="25"/>
      <c r="C753" s="25"/>
      <c r="D753" s="25"/>
      <c r="E753" s="24"/>
      <c r="F753" s="25"/>
      <c r="G753" s="25"/>
      <c r="H753" s="25"/>
      <c r="I753" s="25"/>
      <c r="J753" s="138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</row>
    <row r="754">
      <c r="A754" s="25"/>
      <c r="B754" s="25"/>
      <c r="C754" s="25"/>
      <c r="D754" s="25"/>
      <c r="E754" s="24"/>
      <c r="F754" s="25"/>
      <c r="G754" s="25"/>
      <c r="H754" s="25"/>
      <c r="I754" s="25"/>
      <c r="J754" s="138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</row>
    <row r="755">
      <c r="A755" s="25"/>
      <c r="B755" s="25"/>
      <c r="C755" s="25"/>
      <c r="D755" s="25"/>
      <c r="E755" s="24"/>
      <c r="F755" s="25"/>
      <c r="G755" s="25"/>
      <c r="H755" s="25"/>
      <c r="I755" s="25"/>
      <c r="J755" s="138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</row>
    <row r="756">
      <c r="A756" s="25"/>
      <c r="B756" s="25"/>
      <c r="C756" s="25"/>
      <c r="D756" s="25"/>
      <c r="E756" s="24"/>
      <c r="F756" s="25"/>
      <c r="G756" s="25"/>
      <c r="H756" s="25"/>
      <c r="I756" s="25"/>
      <c r="J756" s="138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</row>
    <row r="757">
      <c r="A757" s="25"/>
      <c r="B757" s="25"/>
      <c r="C757" s="25"/>
      <c r="D757" s="25"/>
      <c r="E757" s="24"/>
      <c r="F757" s="25"/>
      <c r="G757" s="25"/>
      <c r="H757" s="25"/>
      <c r="I757" s="25"/>
      <c r="J757" s="138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</row>
    <row r="758">
      <c r="A758" s="25"/>
      <c r="B758" s="25"/>
      <c r="C758" s="25"/>
      <c r="D758" s="25"/>
      <c r="E758" s="24"/>
      <c r="F758" s="25"/>
      <c r="G758" s="25"/>
      <c r="H758" s="25"/>
      <c r="I758" s="25"/>
      <c r="J758" s="138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</row>
    <row r="759">
      <c r="A759" s="25"/>
      <c r="B759" s="25"/>
      <c r="C759" s="25"/>
      <c r="D759" s="25"/>
      <c r="E759" s="24"/>
      <c r="F759" s="25"/>
      <c r="G759" s="25"/>
      <c r="H759" s="25"/>
      <c r="I759" s="25"/>
      <c r="J759" s="138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</row>
    <row r="760">
      <c r="A760" s="25"/>
      <c r="B760" s="25"/>
      <c r="C760" s="25"/>
      <c r="D760" s="25"/>
      <c r="E760" s="24"/>
      <c r="F760" s="25"/>
      <c r="G760" s="25"/>
      <c r="H760" s="25"/>
      <c r="I760" s="25"/>
      <c r="J760" s="138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</row>
    <row r="761">
      <c r="A761" s="25"/>
      <c r="B761" s="25"/>
      <c r="C761" s="25"/>
      <c r="D761" s="25"/>
      <c r="E761" s="24"/>
      <c r="F761" s="25"/>
      <c r="G761" s="25"/>
      <c r="H761" s="25"/>
      <c r="I761" s="25"/>
      <c r="J761" s="138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</row>
    <row r="762">
      <c r="A762" s="25"/>
      <c r="B762" s="25"/>
      <c r="C762" s="25"/>
      <c r="D762" s="25"/>
      <c r="E762" s="24"/>
      <c r="F762" s="25"/>
      <c r="G762" s="25"/>
      <c r="H762" s="25"/>
      <c r="I762" s="25"/>
      <c r="J762" s="138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</row>
    <row r="763">
      <c r="A763" s="25"/>
      <c r="B763" s="25"/>
      <c r="C763" s="25"/>
      <c r="D763" s="25"/>
      <c r="E763" s="24"/>
      <c r="F763" s="25"/>
      <c r="G763" s="25"/>
      <c r="H763" s="25"/>
      <c r="I763" s="25"/>
      <c r="J763" s="138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</row>
    <row r="764">
      <c r="A764" s="25"/>
      <c r="B764" s="25"/>
      <c r="C764" s="25"/>
      <c r="D764" s="25"/>
      <c r="E764" s="24"/>
      <c r="F764" s="25"/>
      <c r="G764" s="25"/>
      <c r="H764" s="25"/>
      <c r="I764" s="25"/>
      <c r="J764" s="138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</row>
    <row r="765">
      <c r="A765" s="25"/>
      <c r="B765" s="25"/>
      <c r="C765" s="25"/>
      <c r="D765" s="25"/>
      <c r="E765" s="24"/>
      <c r="F765" s="25"/>
      <c r="G765" s="25"/>
      <c r="H765" s="25"/>
      <c r="I765" s="25"/>
      <c r="J765" s="138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</row>
    <row r="766">
      <c r="A766" s="25"/>
      <c r="B766" s="25"/>
      <c r="C766" s="25"/>
      <c r="D766" s="25"/>
      <c r="E766" s="24"/>
      <c r="F766" s="25"/>
      <c r="G766" s="25"/>
      <c r="H766" s="25"/>
      <c r="I766" s="25"/>
      <c r="J766" s="138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</row>
    <row r="767">
      <c r="A767" s="25"/>
      <c r="B767" s="25"/>
      <c r="C767" s="25"/>
      <c r="D767" s="25"/>
      <c r="E767" s="24"/>
      <c r="F767" s="25"/>
      <c r="G767" s="25"/>
      <c r="H767" s="25"/>
      <c r="I767" s="25"/>
      <c r="J767" s="138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</row>
    <row r="768">
      <c r="A768" s="25"/>
      <c r="B768" s="25"/>
      <c r="C768" s="25"/>
      <c r="D768" s="25"/>
      <c r="E768" s="24"/>
      <c r="F768" s="25"/>
      <c r="G768" s="25"/>
      <c r="H768" s="25"/>
      <c r="I768" s="25"/>
      <c r="J768" s="138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</row>
    <row r="769">
      <c r="A769" s="25"/>
      <c r="B769" s="25"/>
      <c r="C769" s="25"/>
      <c r="D769" s="25"/>
      <c r="E769" s="24"/>
      <c r="F769" s="25"/>
      <c r="G769" s="25"/>
      <c r="H769" s="25"/>
      <c r="I769" s="25"/>
      <c r="J769" s="138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</row>
    <row r="770">
      <c r="A770" s="25"/>
      <c r="B770" s="25"/>
      <c r="C770" s="25"/>
      <c r="D770" s="25"/>
      <c r="E770" s="24"/>
      <c r="F770" s="25"/>
      <c r="G770" s="25"/>
      <c r="H770" s="25"/>
      <c r="I770" s="25"/>
      <c r="J770" s="138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</row>
    <row r="771">
      <c r="A771" s="25"/>
      <c r="B771" s="25"/>
      <c r="C771" s="25"/>
      <c r="D771" s="25"/>
      <c r="E771" s="24"/>
      <c r="F771" s="25"/>
      <c r="G771" s="25"/>
      <c r="H771" s="25"/>
      <c r="I771" s="25"/>
      <c r="J771" s="138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</row>
    <row r="772">
      <c r="A772" s="25"/>
      <c r="B772" s="25"/>
      <c r="C772" s="25"/>
      <c r="D772" s="25"/>
      <c r="E772" s="24"/>
      <c r="F772" s="25"/>
      <c r="G772" s="25"/>
      <c r="H772" s="25"/>
      <c r="I772" s="25"/>
      <c r="J772" s="138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</row>
    <row r="773">
      <c r="A773" s="25"/>
      <c r="B773" s="25"/>
      <c r="C773" s="25"/>
      <c r="D773" s="25"/>
      <c r="E773" s="24"/>
      <c r="F773" s="25"/>
      <c r="G773" s="25"/>
      <c r="H773" s="25"/>
      <c r="I773" s="25"/>
      <c r="J773" s="138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</row>
    <row r="774">
      <c r="A774" s="25"/>
      <c r="B774" s="25"/>
      <c r="C774" s="25"/>
      <c r="D774" s="25"/>
      <c r="E774" s="24"/>
      <c r="F774" s="25"/>
      <c r="G774" s="25"/>
      <c r="H774" s="25"/>
      <c r="I774" s="25"/>
      <c r="J774" s="138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</row>
    <row r="775">
      <c r="A775" s="25"/>
      <c r="B775" s="25"/>
      <c r="C775" s="25"/>
      <c r="D775" s="25"/>
      <c r="E775" s="24"/>
      <c r="F775" s="25"/>
      <c r="G775" s="25"/>
      <c r="H775" s="25"/>
      <c r="I775" s="25"/>
      <c r="J775" s="138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</row>
    <row r="776">
      <c r="A776" s="25"/>
      <c r="B776" s="25"/>
      <c r="C776" s="25"/>
      <c r="D776" s="25"/>
      <c r="E776" s="24"/>
      <c r="F776" s="25"/>
      <c r="G776" s="25"/>
      <c r="H776" s="25"/>
      <c r="I776" s="25"/>
      <c r="J776" s="138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</row>
    <row r="777">
      <c r="A777" s="25"/>
      <c r="B777" s="25"/>
      <c r="C777" s="25"/>
      <c r="D777" s="25"/>
      <c r="E777" s="24"/>
      <c r="F777" s="25"/>
      <c r="G777" s="25"/>
      <c r="H777" s="25"/>
      <c r="I777" s="25"/>
      <c r="J777" s="138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</row>
    <row r="778">
      <c r="A778" s="25"/>
      <c r="B778" s="25"/>
      <c r="C778" s="25"/>
      <c r="D778" s="25"/>
      <c r="E778" s="24"/>
      <c r="F778" s="25"/>
      <c r="G778" s="25"/>
      <c r="H778" s="25"/>
      <c r="I778" s="25"/>
      <c r="J778" s="138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</row>
    <row r="779">
      <c r="A779" s="25"/>
      <c r="B779" s="25"/>
      <c r="C779" s="25"/>
      <c r="D779" s="25"/>
      <c r="E779" s="24"/>
      <c r="F779" s="25"/>
      <c r="G779" s="25"/>
      <c r="H779" s="25"/>
      <c r="I779" s="25"/>
      <c r="J779" s="138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</row>
    <row r="780">
      <c r="A780" s="25"/>
      <c r="B780" s="25"/>
      <c r="C780" s="25"/>
      <c r="D780" s="25"/>
      <c r="E780" s="24"/>
      <c r="F780" s="25"/>
      <c r="G780" s="25"/>
      <c r="H780" s="25"/>
      <c r="I780" s="25"/>
      <c r="J780" s="138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</row>
    <row r="781">
      <c r="A781" s="25"/>
      <c r="B781" s="25"/>
      <c r="C781" s="25"/>
      <c r="D781" s="25"/>
      <c r="E781" s="24"/>
      <c r="F781" s="25"/>
      <c r="G781" s="25"/>
      <c r="H781" s="25"/>
      <c r="I781" s="25"/>
      <c r="J781" s="138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</row>
    <row r="782">
      <c r="A782" s="25"/>
      <c r="B782" s="25"/>
      <c r="C782" s="25"/>
      <c r="D782" s="25"/>
      <c r="E782" s="24"/>
      <c r="F782" s="25"/>
      <c r="G782" s="25"/>
      <c r="H782" s="25"/>
      <c r="I782" s="25"/>
      <c r="J782" s="138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</row>
    <row r="783">
      <c r="A783" s="25"/>
      <c r="B783" s="25"/>
      <c r="C783" s="25"/>
      <c r="D783" s="25"/>
      <c r="E783" s="24"/>
      <c r="F783" s="25"/>
      <c r="G783" s="25"/>
      <c r="H783" s="25"/>
      <c r="I783" s="25"/>
      <c r="J783" s="138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</row>
    <row r="784">
      <c r="A784" s="25"/>
      <c r="B784" s="25"/>
      <c r="C784" s="25"/>
      <c r="D784" s="25"/>
      <c r="E784" s="24"/>
      <c r="F784" s="25"/>
      <c r="G784" s="25"/>
      <c r="H784" s="25"/>
      <c r="I784" s="25"/>
      <c r="J784" s="138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</row>
    <row r="785">
      <c r="A785" s="25"/>
      <c r="B785" s="25"/>
      <c r="C785" s="25"/>
      <c r="D785" s="25"/>
      <c r="E785" s="24"/>
      <c r="F785" s="25"/>
      <c r="G785" s="25"/>
      <c r="H785" s="25"/>
      <c r="I785" s="25"/>
      <c r="J785" s="138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</row>
    <row r="786">
      <c r="A786" s="25"/>
      <c r="B786" s="25"/>
      <c r="C786" s="25"/>
      <c r="D786" s="25"/>
      <c r="E786" s="24"/>
      <c r="F786" s="25"/>
      <c r="G786" s="25"/>
      <c r="H786" s="25"/>
      <c r="I786" s="25"/>
      <c r="J786" s="138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</row>
    <row r="787">
      <c r="A787" s="25"/>
      <c r="B787" s="25"/>
      <c r="C787" s="25"/>
      <c r="D787" s="25"/>
      <c r="E787" s="24"/>
      <c r="F787" s="25"/>
      <c r="G787" s="25"/>
      <c r="H787" s="25"/>
      <c r="I787" s="25"/>
      <c r="J787" s="138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</row>
    <row r="788">
      <c r="A788" s="25"/>
      <c r="B788" s="25"/>
      <c r="C788" s="25"/>
      <c r="D788" s="25"/>
      <c r="E788" s="24"/>
      <c r="F788" s="25"/>
      <c r="G788" s="25"/>
      <c r="H788" s="25"/>
      <c r="I788" s="25"/>
      <c r="J788" s="138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</row>
    <row r="789">
      <c r="A789" s="25"/>
      <c r="B789" s="25"/>
      <c r="C789" s="25"/>
      <c r="D789" s="25"/>
      <c r="E789" s="24"/>
      <c r="F789" s="25"/>
      <c r="G789" s="25"/>
      <c r="H789" s="25"/>
      <c r="I789" s="25"/>
      <c r="J789" s="138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</row>
    <row r="790">
      <c r="A790" s="25"/>
      <c r="B790" s="25"/>
      <c r="C790" s="25"/>
      <c r="D790" s="25"/>
      <c r="E790" s="24"/>
      <c r="F790" s="25"/>
      <c r="G790" s="25"/>
      <c r="H790" s="25"/>
      <c r="I790" s="25"/>
      <c r="J790" s="138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</row>
    <row r="791">
      <c r="A791" s="25"/>
      <c r="B791" s="25"/>
      <c r="C791" s="25"/>
      <c r="D791" s="25"/>
      <c r="E791" s="24"/>
      <c r="F791" s="25"/>
      <c r="G791" s="25"/>
      <c r="H791" s="25"/>
      <c r="I791" s="25"/>
      <c r="J791" s="138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</row>
    <row r="792">
      <c r="A792" s="25"/>
      <c r="B792" s="25"/>
      <c r="C792" s="25"/>
      <c r="D792" s="25"/>
      <c r="E792" s="24"/>
      <c r="F792" s="25"/>
      <c r="G792" s="25"/>
      <c r="H792" s="25"/>
      <c r="I792" s="25"/>
      <c r="J792" s="138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</row>
    <row r="793">
      <c r="A793" s="25"/>
      <c r="B793" s="25"/>
      <c r="C793" s="25"/>
      <c r="D793" s="25"/>
      <c r="E793" s="24"/>
      <c r="F793" s="25"/>
      <c r="G793" s="25"/>
      <c r="H793" s="25"/>
      <c r="I793" s="25"/>
      <c r="J793" s="138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</row>
    <row r="794">
      <c r="A794" s="25"/>
      <c r="B794" s="25"/>
      <c r="C794" s="25"/>
      <c r="D794" s="25"/>
      <c r="E794" s="24"/>
      <c r="F794" s="25"/>
      <c r="G794" s="25"/>
      <c r="H794" s="25"/>
      <c r="I794" s="25"/>
      <c r="J794" s="138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</row>
    <row r="795">
      <c r="A795" s="25"/>
      <c r="B795" s="25"/>
      <c r="C795" s="25"/>
      <c r="D795" s="25"/>
      <c r="E795" s="24"/>
      <c r="F795" s="25"/>
      <c r="G795" s="25"/>
      <c r="H795" s="25"/>
      <c r="I795" s="25"/>
      <c r="J795" s="138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</row>
    <row r="796">
      <c r="A796" s="25"/>
      <c r="B796" s="25"/>
      <c r="C796" s="25"/>
      <c r="D796" s="25"/>
      <c r="E796" s="24"/>
      <c r="F796" s="25"/>
      <c r="G796" s="25"/>
      <c r="H796" s="25"/>
      <c r="I796" s="25"/>
      <c r="J796" s="138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</row>
    <row r="797">
      <c r="A797" s="25"/>
      <c r="B797" s="25"/>
      <c r="C797" s="25"/>
      <c r="D797" s="25"/>
      <c r="E797" s="24"/>
      <c r="F797" s="25"/>
      <c r="G797" s="25"/>
      <c r="H797" s="25"/>
      <c r="I797" s="25"/>
      <c r="J797" s="138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</row>
    <row r="798">
      <c r="A798" s="25"/>
      <c r="B798" s="25"/>
      <c r="C798" s="25"/>
      <c r="D798" s="25"/>
      <c r="E798" s="24"/>
      <c r="F798" s="25"/>
      <c r="G798" s="25"/>
      <c r="H798" s="25"/>
      <c r="I798" s="25"/>
      <c r="J798" s="138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</row>
    <row r="799">
      <c r="A799" s="25"/>
      <c r="B799" s="25"/>
      <c r="C799" s="25"/>
      <c r="D799" s="25"/>
      <c r="E799" s="24"/>
      <c r="F799" s="25"/>
      <c r="G799" s="25"/>
      <c r="H799" s="25"/>
      <c r="I799" s="25"/>
      <c r="J799" s="138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</row>
    <row r="800">
      <c r="A800" s="25"/>
      <c r="B800" s="25"/>
      <c r="C800" s="25"/>
      <c r="D800" s="25"/>
      <c r="E800" s="24"/>
      <c r="F800" s="25"/>
      <c r="G800" s="25"/>
      <c r="H800" s="25"/>
      <c r="I800" s="25"/>
      <c r="J800" s="138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</row>
    <row r="801">
      <c r="A801" s="25"/>
      <c r="B801" s="25"/>
      <c r="C801" s="25"/>
      <c r="D801" s="25"/>
      <c r="E801" s="24"/>
      <c r="F801" s="25"/>
      <c r="G801" s="25"/>
      <c r="H801" s="25"/>
      <c r="I801" s="25"/>
      <c r="J801" s="138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</row>
    <row r="802">
      <c r="A802" s="25"/>
      <c r="B802" s="25"/>
      <c r="C802" s="25"/>
      <c r="D802" s="25"/>
      <c r="E802" s="24"/>
      <c r="F802" s="25"/>
      <c r="G802" s="25"/>
      <c r="H802" s="25"/>
      <c r="I802" s="25"/>
      <c r="J802" s="138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</row>
    <row r="803">
      <c r="A803" s="25"/>
      <c r="B803" s="25"/>
      <c r="C803" s="25"/>
      <c r="D803" s="25"/>
      <c r="E803" s="24"/>
      <c r="F803" s="25"/>
      <c r="G803" s="25"/>
      <c r="H803" s="25"/>
      <c r="I803" s="25"/>
      <c r="J803" s="138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</row>
    <row r="804">
      <c r="A804" s="25"/>
      <c r="B804" s="25"/>
      <c r="C804" s="25"/>
      <c r="D804" s="25"/>
      <c r="E804" s="24"/>
      <c r="F804" s="25"/>
      <c r="G804" s="25"/>
      <c r="H804" s="25"/>
      <c r="I804" s="25"/>
      <c r="J804" s="138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</row>
    <row r="805">
      <c r="A805" s="25"/>
      <c r="B805" s="25"/>
      <c r="C805" s="25"/>
      <c r="D805" s="25"/>
      <c r="E805" s="24"/>
      <c r="F805" s="25"/>
      <c r="G805" s="25"/>
      <c r="H805" s="25"/>
      <c r="I805" s="25"/>
      <c r="J805" s="138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</row>
    <row r="806">
      <c r="A806" s="25"/>
      <c r="B806" s="25"/>
      <c r="C806" s="25"/>
      <c r="D806" s="25"/>
      <c r="E806" s="24"/>
      <c r="F806" s="25"/>
      <c r="G806" s="25"/>
      <c r="H806" s="25"/>
      <c r="I806" s="25"/>
      <c r="J806" s="138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</row>
    <row r="807">
      <c r="A807" s="25"/>
      <c r="B807" s="25"/>
      <c r="C807" s="25"/>
      <c r="D807" s="25"/>
      <c r="E807" s="24"/>
      <c r="F807" s="25"/>
      <c r="G807" s="25"/>
      <c r="H807" s="25"/>
      <c r="I807" s="25"/>
      <c r="J807" s="138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</row>
    <row r="808">
      <c r="A808" s="25"/>
      <c r="B808" s="25"/>
      <c r="C808" s="25"/>
      <c r="D808" s="25"/>
      <c r="E808" s="24"/>
      <c r="F808" s="25"/>
      <c r="G808" s="25"/>
      <c r="H808" s="25"/>
      <c r="I808" s="25"/>
      <c r="J808" s="138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</row>
    <row r="809">
      <c r="A809" s="25"/>
      <c r="B809" s="25"/>
      <c r="C809" s="25"/>
      <c r="D809" s="25"/>
      <c r="E809" s="24"/>
      <c r="F809" s="25"/>
      <c r="G809" s="25"/>
      <c r="H809" s="25"/>
      <c r="I809" s="25"/>
      <c r="J809" s="138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</row>
    <row r="810">
      <c r="A810" s="25"/>
      <c r="B810" s="25"/>
      <c r="C810" s="25"/>
      <c r="D810" s="25"/>
      <c r="E810" s="24"/>
      <c r="F810" s="25"/>
      <c r="G810" s="25"/>
      <c r="H810" s="25"/>
      <c r="I810" s="25"/>
      <c r="J810" s="138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</row>
    <row r="811">
      <c r="A811" s="25"/>
      <c r="B811" s="25"/>
      <c r="C811" s="25"/>
      <c r="D811" s="25"/>
      <c r="E811" s="24"/>
      <c r="F811" s="25"/>
      <c r="G811" s="25"/>
      <c r="H811" s="25"/>
      <c r="I811" s="25"/>
      <c r="J811" s="138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</row>
    <row r="812">
      <c r="A812" s="25"/>
      <c r="B812" s="25"/>
      <c r="C812" s="25"/>
      <c r="D812" s="25"/>
      <c r="E812" s="24"/>
      <c r="F812" s="25"/>
      <c r="G812" s="25"/>
      <c r="H812" s="25"/>
      <c r="I812" s="25"/>
      <c r="J812" s="138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</row>
    <row r="813">
      <c r="A813" s="25"/>
      <c r="B813" s="25"/>
      <c r="C813" s="25"/>
      <c r="D813" s="25"/>
      <c r="E813" s="24"/>
      <c r="F813" s="25"/>
      <c r="G813" s="25"/>
      <c r="H813" s="25"/>
      <c r="I813" s="25"/>
      <c r="J813" s="138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</row>
    <row r="814">
      <c r="A814" s="25"/>
      <c r="B814" s="25"/>
      <c r="C814" s="25"/>
      <c r="D814" s="25"/>
      <c r="E814" s="24"/>
      <c r="F814" s="25"/>
      <c r="G814" s="25"/>
      <c r="H814" s="25"/>
      <c r="I814" s="25"/>
      <c r="J814" s="138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</row>
    <row r="815">
      <c r="A815" s="25"/>
      <c r="B815" s="25"/>
      <c r="C815" s="25"/>
      <c r="D815" s="25"/>
      <c r="E815" s="24"/>
      <c r="F815" s="25"/>
      <c r="G815" s="25"/>
      <c r="H815" s="25"/>
      <c r="I815" s="25"/>
      <c r="J815" s="138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</row>
    <row r="816">
      <c r="A816" s="25"/>
      <c r="B816" s="25"/>
      <c r="C816" s="25"/>
      <c r="D816" s="25"/>
      <c r="E816" s="24"/>
      <c r="F816" s="25"/>
      <c r="G816" s="25"/>
      <c r="H816" s="25"/>
      <c r="I816" s="25"/>
      <c r="J816" s="138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</row>
    <row r="817">
      <c r="A817" s="25"/>
      <c r="B817" s="25"/>
      <c r="C817" s="25"/>
      <c r="D817" s="25"/>
      <c r="E817" s="24"/>
      <c r="F817" s="25"/>
      <c r="G817" s="25"/>
      <c r="H817" s="25"/>
      <c r="I817" s="25"/>
      <c r="J817" s="138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</row>
    <row r="818">
      <c r="A818" s="25"/>
      <c r="B818" s="25"/>
      <c r="C818" s="25"/>
      <c r="D818" s="25"/>
      <c r="E818" s="24"/>
      <c r="F818" s="25"/>
      <c r="G818" s="25"/>
      <c r="H818" s="25"/>
      <c r="I818" s="25"/>
      <c r="J818" s="138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</row>
    <row r="819">
      <c r="A819" s="25"/>
      <c r="B819" s="25"/>
      <c r="C819" s="25"/>
      <c r="D819" s="25"/>
      <c r="E819" s="24"/>
      <c r="F819" s="25"/>
      <c r="G819" s="25"/>
      <c r="H819" s="25"/>
      <c r="I819" s="25"/>
      <c r="J819" s="138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</row>
    <row r="820">
      <c r="A820" s="25"/>
      <c r="B820" s="25"/>
      <c r="C820" s="25"/>
      <c r="D820" s="25"/>
      <c r="E820" s="24"/>
      <c r="F820" s="25"/>
      <c r="G820" s="25"/>
      <c r="H820" s="25"/>
      <c r="I820" s="25"/>
      <c r="J820" s="138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</row>
    <row r="821">
      <c r="A821" s="25"/>
      <c r="B821" s="25"/>
      <c r="C821" s="25"/>
      <c r="D821" s="25"/>
      <c r="E821" s="24"/>
      <c r="F821" s="25"/>
      <c r="G821" s="25"/>
      <c r="H821" s="25"/>
      <c r="I821" s="25"/>
      <c r="J821" s="138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</row>
    <row r="822">
      <c r="A822" s="25"/>
      <c r="B822" s="25"/>
      <c r="C822" s="25"/>
      <c r="D822" s="25"/>
      <c r="E822" s="24"/>
      <c r="F822" s="25"/>
      <c r="G822" s="25"/>
      <c r="H822" s="25"/>
      <c r="I822" s="25"/>
      <c r="J822" s="138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</row>
    <row r="823">
      <c r="A823" s="25"/>
      <c r="B823" s="25"/>
      <c r="C823" s="25"/>
      <c r="D823" s="25"/>
      <c r="E823" s="24"/>
      <c r="F823" s="25"/>
      <c r="G823" s="25"/>
      <c r="H823" s="25"/>
      <c r="I823" s="25"/>
      <c r="J823" s="138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</row>
    <row r="824">
      <c r="A824" s="25"/>
      <c r="B824" s="25"/>
      <c r="C824" s="25"/>
      <c r="D824" s="25"/>
      <c r="E824" s="24"/>
      <c r="F824" s="25"/>
      <c r="G824" s="25"/>
      <c r="H824" s="25"/>
      <c r="I824" s="25"/>
      <c r="J824" s="138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</row>
    <row r="825">
      <c r="A825" s="25"/>
      <c r="B825" s="25"/>
      <c r="C825" s="25"/>
      <c r="D825" s="25"/>
      <c r="E825" s="24"/>
      <c r="F825" s="25"/>
      <c r="G825" s="25"/>
      <c r="H825" s="25"/>
      <c r="I825" s="25"/>
      <c r="J825" s="138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</row>
    <row r="826">
      <c r="A826" s="25"/>
      <c r="B826" s="25"/>
      <c r="C826" s="25"/>
      <c r="D826" s="25"/>
      <c r="E826" s="24"/>
      <c r="F826" s="25"/>
      <c r="G826" s="25"/>
      <c r="H826" s="25"/>
      <c r="I826" s="25"/>
      <c r="J826" s="138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</row>
    <row r="827">
      <c r="A827" s="25"/>
      <c r="B827" s="25"/>
      <c r="C827" s="25"/>
      <c r="D827" s="25"/>
      <c r="E827" s="24"/>
      <c r="F827" s="25"/>
      <c r="G827" s="25"/>
      <c r="H827" s="25"/>
      <c r="I827" s="25"/>
      <c r="J827" s="138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</row>
    <row r="828">
      <c r="A828" s="25"/>
      <c r="B828" s="25"/>
      <c r="C828" s="25"/>
      <c r="D828" s="25"/>
      <c r="E828" s="24"/>
      <c r="F828" s="25"/>
      <c r="G828" s="25"/>
      <c r="H828" s="25"/>
      <c r="I828" s="25"/>
      <c r="J828" s="138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</row>
    <row r="829">
      <c r="A829" s="25"/>
      <c r="B829" s="25"/>
      <c r="C829" s="25"/>
      <c r="D829" s="25"/>
      <c r="E829" s="24"/>
      <c r="F829" s="25"/>
      <c r="G829" s="25"/>
      <c r="H829" s="25"/>
      <c r="I829" s="25"/>
      <c r="J829" s="138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</row>
    <row r="830">
      <c r="A830" s="25"/>
      <c r="B830" s="25"/>
      <c r="C830" s="25"/>
      <c r="D830" s="25"/>
      <c r="E830" s="24"/>
      <c r="F830" s="25"/>
      <c r="G830" s="25"/>
      <c r="H830" s="25"/>
      <c r="I830" s="25"/>
      <c r="J830" s="138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</row>
    <row r="831">
      <c r="A831" s="25"/>
      <c r="B831" s="25"/>
      <c r="C831" s="25"/>
      <c r="D831" s="25"/>
      <c r="E831" s="24"/>
      <c r="F831" s="25"/>
      <c r="G831" s="25"/>
      <c r="H831" s="25"/>
      <c r="I831" s="25"/>
      <c r="J831" s="138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</row>
    <row r="832">
      <c r="A832" s="25"/>
      <c r="B832" s="25"/>
      <c r="C832" s="25"/>
      <c r="D832" s="25"/>
      <c r="E832" s="24"/>
      <c r="F832" s="25"/>
      <c r="G832" s="25"/>
      <c r="H832" s="25"/>
      <c r="I832" s="25"/>
      <c r="J832" s="138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</row>
    <row r="833">
      <c r="A833" s="25"/>
      <c r="B833" s="25"/>
      <c r="C833" s="25"/>
      <c r="D833" s="25"/>
      <c r="E833" s="24"/>
      <c r="F833" s="25"/>
      <c r="G833" s="25"/>
      <c r="H833" s="25"/>
      <c r="I833" s="25"/>
      <c r="J833" s="138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</row>
    <row r="834">
      <c r="A834" s="25"/>
      <c r="B834" s="25"/>
      <c r="C834" s="25"/>
      <c r="D834" s="25"/>
      <c r="E834" s="24"/>
      <c r="F834" s="25"/>
      <c r="G834" s="25"/>
      <c r="H834" s="25"/>
      <c r="I834" s="25"/>
      <c r="J834" s="138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</row>
    <row r="835">
      <c r="A835" s="25"/>
      <c r="B835" s="25"/>
      <c r="C835" s="25"/>
      <c r="D835" s="25"/>
      <c r="E835" s="24"/>
      <c r="F835" s="25"/>
      <c r="G835" s="25"/>
      <c r="H835" s="25"/>
      <c r="I835" s="25"/>
      <c r="J835" s="138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</row>
    <row r="836">
      <c r="A836" s="25"/>
      <c r="B836" s="25"/>
      <c r="C836" s="25"/>
      <c r="D836" s="25"/>
      <c r="E836" s="24"/>
      <c r="F836" s="25"/>
      <c r="G836" s="25"/>
      <c r="H836" s="25"/>
      <c r="I836" s="25"/>
      <c r="J836" s="138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</row>
    <row r="837">
      <c r="A837" s="25"/>
      <c r="B837" s="25"/>
      <c r="C837" s="25"/>
      <c r="D837" s="25"/>
      <c r="E837" s="24"/>
      <c r="F837" s="25"/>
      <c r="G837" s="25"/>
      <c r="H837" s="25"/>
      <c r="I837" s="25"/>
      <c r="J837" s="138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</row>
    <row r="838">
      <c r="A838" s="25"/>
      <c r="B838" s="25"/>
      <c r="C838" s="25"/>
      <c r="D838" s="25"/>
      <c r="E838" s="24"/>
      <c r="F838" s="25"/>
      <c r="G838" s="25"/>
      <c r="H838" s="25"/>
      <c r="I838" s="25"/>
      <c r="J838" s="138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</row>
    <row r="839">
      <c r="A839" s="25"/>
      <c r="B839" s="25"/>
      <c r="C839" s="25"/>
      <c r="D839" s="25"/>
      <c r="E839" s="24"/>
      <c r="F839" s="25"/>
      <c r="G839" s="25"/>
      <c r="H839" s="25"/>
      <c r="I839" s="25"/>
      <c r="J839" s="138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</row>
    <row r="840">
      <c r="A840" s="25"/>
      <c r="B840" s="25"/>
      <c r="C840" s="25"/>
      <c r="D840" s="25"/>
      <c r="E840" s="24"/>
      <c r="F840" s="25"/>
      <c r="G840" s="25"/>
      <c r="H840" s="25"/>
      <c r="I840" s="25"/>
      <c r="J840" s="138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</row>
    <row r="841">
      <c r="A841" s="25"/>
      <c r="B841" s="25"/>
      <c r="C841" s="25"/>
      <c r="D841" s="25"/>
      <c r="E841" s="24"/>
      <c r="F841" s="25"/>
      <c r="G841" s="25"/>
      <c r="H841" s="25"/>
      <c r="I841" s="25"/>
      <c r="J841" s="138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</row>
    <row r="842">
      <c r="A842" s="25"/>
      <c r="B842" s="25"/>
      <c r="C842" s="25"/>
      <c r="D842" s="25"/>
      <c r="E842" s="24"/>
      <c r="F842" s="25"/>
      <c r="G842" s="25"/>
      <c r="H842" s="25"/>
      <c r="I842" s="25"/>
      <c r="J842" s="138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</row>
    <row r="843">
      <c r="A843" s="25"/>
      <c r="B843" s="25"/>
      <c r="C843" s="25"/>
      <c r="D843" s="25"/>
      <c r="E843" s="24"/>
      <c r="F843" s="25"/>
      <c r="G843" s="25"/>
      <c r="H843" s="25"/>
      <c r="I843" s="25"/>
      <c r="J843" s="138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</row>
    <row r="844">
      <c r="A844" s="25"/>
      <c r="B844" s="25"/>
      <c r="C844" s="25"/>
      <c r="D844" s="25"/>
      <c r="E844" s="24"/>
      <c r="F844" s="25"/>
      <c r="G844" s="25"/>
      <c r="H844" s="25"/>
      <c r="I844" s="25"/>
      <c r="J844" s="138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</row>
    <row r="845">
      <c r="A845" s="25"/>
      <c r="B845" s="25"/>
      <c r="C845" s="25"/>
      <c r="D845" s="25"/>
      <c r="E845" s="24"/>
      <c r="F845" s="25"/>
      <c r="G845" s="25"/>
      <c r="H845" s="25"/>
      <c r="I845" s="25"/>
      <c r="J845" s="138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</row>
    <row r="846">
      <c r="A846" s="25"/>
      <c r="B846" s="25"/>
      <c r="C846" s="25"/>
      <c r="D846" s="25"/>
      <c r="E846" s="24"/>
      <c r="F846" s="25"/>
      <c r="G846" s="25"/>
      <c r="H846" s="25"/>
      <c r="I846" s="25"/>
      <c r="J846" s="138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</row>
    <row r="847">
      <c r="A847" s="25"/>
      <c r="B847" s="25"/>
      <c r="C847" s="25"/>
      <c r="D847" s="25"/>
      <c r="E847" s="24"/>
      <c r="F847" s="25"/>
      <c r="G847" s="25"/>
      <c r="H847" s="25"/>
      <c r="I847" s="25"/>
      <c r="J847" s="138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</row>
    <row r="848">
      <c r="A848" s="25"/>
      <c r="B848" s="25"/>
      <c r="C848" s="25"/>
      <c r="D848" s="25"/>
      <c r="E848" s="24"/>
      <c r="F848" s="25"/>
      <c r="G848" s="25"/>
      <c r="H848" s="25"/>
      <c r="I848" s="25"/>
      <c r="J848" s="138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</row>
    <row r="849">
      <c r="A849" s="25"/>
      <c r="B849" s="25"/>
      <c r="C849" s="25"/>
      <c r="D849" s="25"/>
      <c r="E849" s="24"/>
      <c r="F849" s="25"/>
      <c r="G849" s="25"/>
      <c r="H849" s="25"/>
      <c r="I849" s="25"/>
      <c r="J849" s="138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</row>
    <row r="850">
      <c r="A850" s="25"/>
      <c r="B850" s="25"/>
      <c r="C850" s="25"/>
      <c r="D850" s="25"/>
      <c r="E850" s="24"/>
      <c r="F850" s="25"/>
      <c r="G850" s="25"/>
      <c r="H850" s="25"/>
      <c r="I850" s="25"/>
      <c r="J850" s="138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</row>
    <row r="851">
      <c r="A851" s="25"/>
      <c r="B851" s="25"/>
      <c r="C851" s="25"/>
      <c r="D851" s="25"/>
      <c r="E851" s="24"/>
      <c r="F851" s="25"/>
      <c r="G851" s="25"/>
      <c r="H851" s="25"/>
      <c r="I851" s="25"/>
      <c r="J851" s="138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</row>
    <row r="852">
      <c r="A852" s="25"/>
      <c r="B852" s="25"/>
      <c r="C852" s="25"/>
      <c r="D852" s="25"/>
      <c r="E852" s="24"/>
      <c r="F852" s="25"/>
      <c r="G852" s="25"/>
      <c r="H852" s="25"/>
      <c r="I852" s="25"/>
      <c r="J852" s="138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</row>
    <row r="853">
      <c r="A853" s="25"/>
      <c r="B853" s="25"/>
      <c r="C853" s="25"/>
      <c r="D853" s="25"/>
      <c r="E853" s="24"/>
      <c r="F853" s="25"/>
      <c r="G853" s="25"/>
      <c r="H853" s="25"/>
      <c r="I853" s="25"/>
      <c r="J853" s="138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</row>
    <row r="854">
      <c r="A854" s="25"/>
      <c r="B854" s="25"/>
      <c r="C854" s="25"/>
      <c r="D854" s="25"/>
      <c r="E854" s="24"/>
      <c r="F854" s="25"/>
      <c r="G854" s="25"/>
      <c r="H854" s="25"/>
      <c r="I854" s="25"/>
      <c r="J854" s="138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</row>
    <row r="855">
      <c r="A855" s="25"/>
      <c r="B855" s="25"/>
      <c r="C855" s="25"/>
      <c r="D855" s="25"/>
      <c r="E855" s="24"/>
      <c r="F855" s="25"/>
      <c r="G855" s="25"/>
      <c r="H855" s="25"/>
      <c r="I855" s="25"/>
      <c r="J855" s="138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</row>
    <row r="856">
      <c r="A856" s="25"/>
      <c r="B856" s="25"/>
      <c r="C856" s="25"/>
      <c r="D856" s="25"/>
      <c r="E856" s="24"/>
      <c r="F856" s="25"/>
      <c r="G856" s="25"/>
      <c r="H856" s="25"/>
      <c r="I856" s="25"/>
      <c r="J856" s="138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</row>
    <row r="857">
      <c r="A857" s="25"/>
      <c r="B857" s="25"/>
      <c r="C857" s="25"/>
      <c r="D857" s="25"/>
      <c r="E857" s="24"/>
      <c r="F857" s="25"/>
      <c r="G857" s="25"/>
      <c r="H857" s="25"/>
      <c r="I857" s="25"/>
      <c r="J857" s="138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</row>
    <row r="858">
      <c r="A858" s="25"/>
      <c r="B858" s="25"/>
      <c r="C858" s="25"/>
      <c r="D858" s="25"/>
      <c r="E858" s="24"/>
      <c r="F858" s="25"/>
      <c r="G858" s="25"/>
      <c r="H858" s="25"/>
      <c r="I858" s="25"/>
      <c r="J858" s="138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</row>
    <row r="859">
      <c r="A859" s="25"/>
      <c r="B859" s="25"/>
      <c r="C859" s="25"/>
      <c r="D859" s="25"/>
      <c r="E859" s="24"/>
      <c r="F859" s="25"/>
      <c r="G859" s="25"/>
      <c r="H859" s="25"/>
      <c r="I859" s="25"/>
      <c r="J859" s="138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</row>
    <row r="860">
      <c r="A860" s="25"/>
      <c r="B860" s="25"/>
      <c r="C860" s="25"/>
      <c r="D860" s="25"/>
      <c r="E860" s="24"/>
      <c r="F860" s="25"/>
      <c r="G860" s="25"/>
      <c r="H860" s="25"/>
      <c r="I860" s="25"/>
      <c r="J860" s="138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</row>
    <row r="861">
      <c r="A861" s="25"/>
      <c r="B861" s="25"/>
      <c r="C861" s="25"/>
      <c r="D861" s="25"/>
      <c r="E861" s="24"/>
      <c r="F861" s="25"/>
      <c r="G861" s="25"/>
      <c r="H861" s="25"/>
      <c r="I861" s="25"/>
      <c r="J861" s="138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</row>
    <row r="862">
      <c r="A862" s="25"/>
      <c r="B862" s="25"/>
      <c r="C862" s="25"/>
      <c r="D862" s="25"/>
      <c r="E862" s="24"/>
      <c r="F862" s="25"/>
      <c r="G862" s="25"/>
      <c r="H862" s="25"/>
      <c r="I862" s="25"/>
      <c r="J862" s="138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</row>
    <row r="863">
      <c r="A863" s="25"/>
      <c r="B863" s="25"/>
      <c r="C863" s="25"/>
      <c r="D863" s="25"/>
      <c r="E863" s="24"/>
      <c r="F863" s="25"/>
      <c r="G863" s="25"/>
      <c r="H863" s="25"/>
      <c r="I863" s="25"/>
      <c r="J863" s="138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</row>
    <row r="864">
      <c r="A864" s="25"/>
      <c r="B864" s="25"/>
      <c r="C864" s="25"/>
      <c r="D864" s="25"/>
      <c r="E864" s="24"/>
      <c r="F864" s="25"/>
      <c r="G864" s="25"/>
      <c r="H864" s="25"/>
      <c r="I864" s="25"/>
      <c r="J864" s="138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</row>
    <row r="865">
      <c r="A865" s="25"/>
      <c r="B865" s="25"/>
      <c r="C865" s="25"/>
      <c r="D865" s="25"/>
      <c r="E865" s="24"/>
      <c r="F865" s="25"/>
      <c r="G865" s="25"/>
      <c r="H865" s="25"/>
      <c r="I865" s="25"/>
      <c r="J865" s="138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</row>
    <row r="866">
      <c r="A866" s="25"/>
      <c r="B866" s="25"/>
      <c r="C866" s="25"/>
      <c r="D866" s="25"/>
      <c r="E866" s="24"/>
      <c r="F866" s="25"/>
      <c r="G866" s="25"/>
      <c r="H866" s="25"/>
      <c r="I866" s="25"/>
      <c r="J866" s="138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</row>
    <row r="867">
      <c r="A867" s="25"/>
      <c r="B867" s="25"/>
      <c r="C867" s="25"/>
      <c r="D867" s="25"/>
      <c r="E867" s="24"/>
      <c r="F867" s="25"/>
      <c r="G867" s="25"/>
      <c r="H867" s="25"/>
      <c r="I867" s="25"/>
      <c r="J867" s="138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</row>
    <row r="868">
      <c r="A868" s="25"/>
      <c r="B868" s="25"/>
      <c r="C868" s="25"/>
      <c r="D868" s="25"/>
      <c r="E868" s="24"/>
      <c r="F868" s="25"/>
      <c r="G868" s="25"/>
      <c r="H868" s="25"/>
      <c r="I868" s="25"/>
      <c r="J868" s="138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</row>
    <row r="869">
      <c r="A869" s="25"/>
      <c r="B869" s="25"/>
      <c r="C869" s="25"/>
      <c r="D869" s="25"/>
      <c r="E869" s="24"/>
      <c r="F869" s="25"/>
      <c r="G869" s="25"/>
      <c r="H869" s="25"/>
      <c r="I869" s="25"/>
      <c r="J869" s="138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</row>
    <row r="870">
      <c r="A870" s="25"/>
      <c r="B870" s="25"/>
      <c r="C870" s="25"/>
      <c r="D870" s="25"/>
      <c r="E870" s="24"/>
      <c r="F870" s="25"/>
      <c r="G870" s="25"/>
      <c r="H870" s="25"/>
      <c r="I870" s="25"/>
      <c r="J870" s="138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</row>
    <row r="871">
      <c r="A871" s="25"/>
      <c r="B871" s="25"/>
      <c r="C871" s="25"/>
      <c r="D871" s="25"/>
      <c r="E871" s="24"/>
      <c r="F871" s="25"/>
      <c r="G871" s="25"/>
      <c r="H871" s="25"/>
      <c r="I871" s="25"/>
      <c r="J871" s="138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</row>
    <row r="872">
      <c r="A872" s="25"/>
      <c r="B872" s="25"/>
      <c r="C872" s="25"/>
      <c r="D872" s="25"/>
      <c r="E872" s="24"/>
      <c r="F872" s="25"/>
      <c r="G872" s="25"/>
      <c r="H872" s="25"/>
      <c r="I872" s="25"/>
      <c r="J872" s="138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</row>
    <row r="873">
      <c r="A873" s="25"/>
      <c r="B873" s="25"/>
      <c r="C873" s="25"/>
      <c r="D873" s="25"/>
      <c r="E873" s="24"/>
      <c r="F873" s="25"/>
      <c r="G873" s="25"/>
      <c r="H873" s="25"/>
      <c r="I873" s="25"/>
      <c r="J873" s="138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</row>
    <row r="874">
      <c r="A874" s="25"/>
      <c r="B874" s="25"/>
      <c r="C874" s="25"/>
      <c r="D874" s="25"/>
      <c r="E874" s="24"/>
      <c r="F874" s="25"/>
      <c r="G874" s="25"/>
      <c r="H874" s="25"/>
      <c r="I874" s="25"/>
      <c r="J874" s="138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</row>
    <row r="875">
      <c r="A875" s="25"/>
      <c r="B875" s="25"/>
      <c r="C875" s="25"/>
      <c r="D875" s="25"/>
      <c r="E875" s="24"/>
      <c r="F875" s="25"/>
      <c r="G875" s="25"/>
      <c r="H875" s="25"/>
      <c r="I875" s="25"/>
      <c r="J875" s="138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</row>
    <row r="876">
      <c r="A876" s="25"/>
      <c r="B876" s="25"/>
      <c r="C876" s="25"/>
      <c r="D876" s="25"/>
      <c r="E876" s="24"/>
      <c r="F876" s="25"/>
      <c r="G876" s="25"/>
      <c r="H876" s="25"/>
      <c r="I876" s="25"/>
      <c r="J876" s="138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</row>
    <row r="877">
      <c r="A877" s="25"/>
      <c r="B877" s="25"/>
      <c r="C877" s="25"/>
      <c r="D877" s="25"/>
      <c r="E877" s="24"/>
      <c r="F877" s="25"/>
      <c r="G877" s="25"/>
      <c r="H877" s="25"/>
      <c r="I877" s="25"/>
      <c r="J877" s="138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</row>
    <row r="878">
      <c r="A878" s="25"/>
      <c r="B878" s="25"/>
      <c r="C878" s="25"/>
      <c r="D878" s="25"/>
      <c r="E878" s="24"/>
      <c r="F878" s="25"/>
      <c r="G878" s="25"/>
      <c r="H878" s="25"/>
      <c r="I878" s="25"/>
      <c r="J878" s="138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</row>
    <row r="879">
      <c r="A879" s="25"/>
      <c r="B879" s="25"/>
      <c r="C879" s="25"/>
      <c r="D879" s="25"/>
      <c r="E879" s="24"/>
      <c r="F879" s="25"/>
      <c r="G879" s="25"/>
      <c r="H879" s="25"/>
      <c r="I879" s="25"/>
      <c r="J879" s="138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</row>
    <row r="880">
      <c r="A880" s="25"/>
      <c r="B880" s="25"/>
      <c r="C880" s="25"/>
      <c r="D880" s="25"/>
      <c r="E880" s="24"/>
      <c r="F880" s="25"/>
      <c r="G880" s="25"/>
      <c r="H880" s="25"/>
      <c r="I880" s="25"/>
      <c r="J880" s="138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</row>
    <row r="881">
      <c r="A881" s="25"/>
      <c r="B881" s="25"/>
      <c r="C881" s="25"/>
      <c r="D881" s="25"/>
      <c r="E881" s="24"/>
      <c r="F881" s="25"/>
      <c r="G881" s="25"/>
      <c r="H881" s="25"/>
      <c r="I881" s="25"/>
      <c r="J881" s="138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</row>
    <row r="882">
      <c r="A882" s="25"/>
      <c r="B882" s="25"/>
      <c r="C882" s="25"/>
      <c r="D882" s="25"/>
      <c r="E882" s="24"/>
      <c r="F882" s="25"/>
      <c r="G882" s="25"/>
      <c r="H882" s="25"/>
      <c r="I882" s="25"/>
      <c r="J882" s="138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</row>
    <row r="883">
      <c r="A883" s="25"/>
      <c r="B883" s="25"/>
      <c r="C883" s="25"/>
      <c r="D883" s="25"/>
      <c r="E883" s="24"/>
      <c r="F883" s="25"/>
      <c r="G883" s="25"/>
      <c r="H883" s="25"/>
      <c r="I883" s="25"/>
      <c r="J883" s="138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</row>
    <row r="884">
      <c r="A884" s="25"/>
      <c r="B884" s="25"/>
      <c r="C884" s="25"/>
      <c r="D884" s="25"/>
      <c r="E884" s="24"/>
      <c r="F884" s="25"/>
      <c r="G884" s="25"/>
      <c r="H884" s="25"/>
      <c r="I884" s="25"/>
      <c r="J884" s="138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</row>
    <row r="885">
      <c r="A885" s="25"/>
      <c r="B885" s="25"/>
      <c r="C885" s="25"/>
      <c r="D885" s="25"/>
      <c r="E885" s="24"/>
      <c r="F885" s="25"/>
      <c r="G885" s="25"/>
      <c r="H885" s="25"/>
      <c r="I885" s="25"/>
      <c r="J885" s="138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</row>
    <row r="886">
      <c r="A886" s="25"/>
      <c r="B886" s="25"/>
      <c r="C886" s="25"/>
      <c r="D886" s="25"/>
      <c r="E886" s="24"/>
      <c r="F886" s="25"/>
      <c r="G886" s="25"/>
      <c r="H886" s="25"/>
      <c r="I886" s="25"/>
      <c r="J886" s="138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</row>
    <row r="887">
      <c r="A887" s="25"/>
      <c r="B887" s="25"/>
      <c r="C887" s="25"/>
      <c r="D887" s="25"/>
      <c r="E887" s="24"/>
      <c r="F887" s="25"/>
      <c r="G887" s="25"/>
      <c r="H887" s="25"/>
      <c r="I887" s="25"/>
      <c r="J887" s="138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</row>
    <row r="888">
      <c r="A888" s="25"/>
      <c r="B888" s="25"/>
      <c r="C888" s="25"/>
      <c r="D888" s="25"/>
      <c r="E888" s="24"/>
      <c r="F888" s="25"/>
      <c r="G888" s="25"/>
      <c r="H888" s="25"/>
      <c r="I888" s="25"/>
      <c r="J888" s="138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</row>
    <row r="889">
      <c r="A889" s="25"/>
      <c r="B889" s="25"/>
      <c r="C889" s="25"/>
      <c r="D889" s="25"/>
      <c r="E889" s="24"/>
      <c r="F889" s="25"/>
      <c r="G889" s="25"/>
      <c r="H889" s="25"/>
      <c r="I889" s="25"/>
      <c r="J889" s="138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</row>
    <row r="890">
      <c r="A890" s="25"/>
      <c r="B890" s="25"/>
      <c r="C890" s="25"/>
      <c r="D890" s="25"/>
      <c r="E890" s="24"/>
      <c r="F890" s="25"/>
      <c r="G890" s="25"/>
      <c r="H890" s="25"/>
      <c r="I890" s="25"/>
      <c r="J890" s="138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</row>
    <row r="891">
      <c r="A891" s="25"/>
      <c r="B891" s="25"/>
      <c r="C891" s="25"/>
      <c r="D891" s="25"/>
      <c r="E891" s="24"/>
      <c r="F891" s="25"/>
      <c r="G891" s="25"/>
      <c r="H891" s="25"/>
      <c r="I891" s="25"/>
      <c r="J891" s="138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</row>
    <row r="892">
      <c r="A892" s="25"/>
      <c r="B892" s="25"/>
      <c r="C892" s="25"/>
      <c r="D892" s="25"/>
      <c r="E892" s="24"/>
      <c r="F892" s="25"/>
      <c r="G892" s="25"/>
      <c r="H892" s="25"/>
      <c r="I892" s="25"/>
      <c r="J892" s="138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</row>
    <row r="893">
      <c r="A893" s="25"/>
      <c r="B893" s="25"/>
      <c r="C893" s="25"/>
      <c r="D893" s="25"/>
      <c r="E893" s="24"/>
      <c r="F893" s="25"/>
      <c r="G893" s="25"/>
      <c r="H893" s="25"/>
      <c r="I893" s="25"/>
      <c r="J893" s="138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</row>
    <row r="894">
      <c r="A894" s="25"/>
      <c r="B894" s="25"/>
      <c r="C894" s="25"/>
      <c r="D894" s="25"/>
      <c r="E894" s="24"/>
      <c r="F894" s="25"/>
      <c r="G894" s="25"/>
      <c r="H894" s="25"/>
      <c r="I894" s="25"/>
      <c r="J894" s="138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</row>
    <row r="895">
      <c r="A895" s="25"/>
      <c r="B895" s="25"/>
      <c r="C895" s="25"/>
      <c r="D895" s="25"/>
      <c r="E895" s="24"/>
      <c r="F895" s="25"/>
      <c r="G895" s="25"/>
      <c r="H895" s="25"/>
      <c r="I895" s="25"/>
      <c r="J895" s="138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</row>
    <row r="896">
      <c r="A896" s="25"/>
      <c r="B896" s="25"/>
      <c r="C896" s="25"/>
      <c r="D896" s="25"/>
      <c r="E896" s="24"/>
      <c r="F896" s="25"/>
      <c r="G896" s="25"/>
      <c r="H896" s="25"/>
      <c r="I896" s="25"/>
      <c r="J896" s="138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</row>
    <row r="897">
      <c r="A897" s="25"/>
      <c r="B897" s="25"/>
      <c r="C897" s="25"/>
      <c r="D897" s="25"/>
      <c r="E897" s="24"/>
      <c r="F897" s="25"/>
      <c r="G897" s="25"/>
      <c r="H897" s="25"/>
      <c r="I897" s="25"/>
      <c r="J897" s="138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</row>
    <row r="898">
      <c r="A898" s="25"/>
      <c r="B898" s="25"/>
      <c r="C898" s="25"/>
      <c r="D898" s="25"/>
      <c r="E898" s="24"/>
      <c r="F898" s="25"/>
      <c r="G898" s="25"/>
      <c r="H898" s="25"/>
      <c r="I898" s="25"/>
      <c r="J898" s="138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</row>
    <row r="899">
      <c r="A899" s="25"/>
      <c r="B899" s="25"/>
      <c r="C899" s="25"/>
      <c r="D899" s="25"/>
      <c r="E899" s="24"/>
      <c r="F899" s="25"/>
      <c r="G899" s="25"/>
      <c r="H899" s="25"/>
      <c r="I899" s="25"/>
      <c r="J899" s="138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</row>
    <row r="900">
      <c r="A900" s="25"/>
      <c r="B900" s="25"/>
      <c r="C900" s="25"/>
      <c r="D900" s="25"/>
      <c r="E900" s="24"/>
      <c r="F900" s="25"/>
      <c r="G900" s="25"/>
      <c r="H900" s="25"/>
      <c r="I900" s="25"/>
      <c r="J900" s="138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</row>
    <row r="901">
      <c r="A901" s="25"/>
      <c r="B901" s="25"/>
      <c r="C901" s="25"/>
      <c r="D901" s="25"/>
      <c r="E901" s="24"/>
      <c r="F901" s="25"/>
      <c r="G901" s="25"/>
      <c r="H901" s="25"/>
      <c r="I901" s="25"/>
      <c r="J901" s="138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</row>
    <row r="902">
      <c r="A902" s="25"/>
      <c r="B902" s="25"/>
      <c r="C902" s="25"/>
      <c r="D902" s="25"/>
      <c r="E902" s="24"/>
      <c r="F902" s="25"/>
      <c r="G902" s="25"/>
      <c r="H902" s="25"/>
      <c r="I902" s="25"/>
      <c r="J902" s="138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</row>
    <row r="903">
      <c r="A903" s="25"/>
      <c r="B903" s="25"/>
      <c r="C903" s="25"/>
      <c r="D903" s="25"/>
      <c r="E903" s="24"/>
      <c r="F903" s="25"/>
      <c r="G903" s="25"/>
      <c r="H903" s="25"/>
      <c r="I903" s="25"/>
      <c r="J903" s="138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</row>
    <row r="904">
      <c r="A904" s="25"/>
      <c r="B904" s="25"/>
      <c r="C904" s="25"/>
      <c r="D904" s="25"/>
      <c r="E904" s="24"/>
      <c r="F904" s="25"/>
      <c r="G904" s="25"/>
      <c r="H904" s="25"/>
      <c r="I904" s="25"/>
      <c r="J904" s="138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</row>
    <row r="905">
      <c r="A905" s="25"/>
      <c r="B905" s="25"/>
      <c r="C905" s="25"/>
      <c r="D905" s="25"/>
      <c r="E905" s="24"/>
      <c r="F905" s="25"/>
      <c r="G905" s="25"/>
      <c r="H905" s="25"/>
      <c r="I905" s="25"/>
      <c r="J905" s="138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</row>
    <row r="906">
      <c r="A906" s="25"/>
      <c r="B906" s="25"/>
      <c r="C906" s="25"/>
      <c r="D906" s="25"/>
      <c r="E906" s="24"/>
      <c r="F906" s="25"/>
      <c r="G906" s="25"/>
      <c r="H906" s="25"/>
      <c r="I906" s="25"/>
      <c r="J906" s="138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</row>
    <row r="907">
      <c r="A907" s="25"/>
      <c r="B907" s="25"/>
      <c r="C907" s="25"/>
      <c r="D907" s="25"/>
      <c r="E907" s="24"/>
      <c r="F907" s="25"/>
      <c r="G907" s="25"/>
      <c r="H907" s="25"/>
      <c r="I907" s="25"/>
      <c r="J907" s="138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</row>
    <row r="908">
      <c r="A908" s="25"/>
      <c r="B908" s="25"/>
      <c r="C908" s="25"/>
      <c r="D908" s="25"/>
      <c r="E908" s="24"/>
      <c r="F908" s="25"/>
      <c r="G908" s="25"/>
      <c r="H908" s="25"/>
      <c r="I908" s="25"/>
      <c r="J908" s="138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</row>
    <row r="909">
      <c r="A909" s="25"/>
      <c r="B909" s="25"/>
      <c r="C909" s="25"/>
      <c r="D909" s="25"/>
      <c r="E909" s="24"/>
      <c r="F909" s="25"/>
      <c r="G909" s="25"/>
      <c r="H909" s="25"/>
      <c r="I909" s="25"/>
      <c r="J909" s="138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</row>
    <row r="910">
      <c r="A910" s="25"/>
      <c r="B910" s="25"/>
      <c r="C910" s="25"/>
      <c r="D910" s="25"/>
      <c r="E910" s="24"/>
      <c r="F910" s="25"/>
      <c r="G910" s="25"/>
      <c r="H910" s="25"/>
      <c r="I910" s="25"/>
      <c r="J910" s="138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</row>
    <row r="911">
      <c r="A911" s="25"/>
      <c r="B911" s="25"/>
      <c r="C911" s="25"/>
      <c r="D911" s="25"/>
      <c r="E911" s="24"/>
      <c r="F911" s="25"/>
      <c r="G911" s="25"/>
      <c r="H911" s="25"/>
      <c r="I911" s="25"/>
      <c r="J911" s="138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</row>
    <row r="912">
      <c r="A912" s="25"/>
      <c r="B912" s="25"/>
      <c r="C912" s="25"/>
      <c r="D912" s="25"/>
      <c r="E912" s="24"/>
      <c r="F912" s="25"/>
      <c r="G912" s="25"/>
      <c r="H912" s="25"/>
      <c r="I912" s="25"/>
      <c r="J912" s="138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</row>
    <row r="913">
      <c r="A913" s="25"/>
      <c r="B913" s="25"/>
      <c r="C913" s="25"/>
      <c r="D913" s="25"/>
      <c r="E913" s="24"/>
      <c r="F913" s="25"/>
      <c r="G913" s="25"/>
      <c r="H913" s="25"/>
      <c r="I913" s="25"/>
      <c r="J913" s="138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</row>
    <row r="914">
      <c r="A914" s="25"/>
      <c r="B914" s="25"/>
      <c r="C914" s="25"/>
      <c r="D914" s="25"/>
      <c r="E914" s="24"/>
      <c r="F914" s="25"/>
      <c r="G914" s="25"/>
      <c r="H914" s="25"/>
      <c r="I914" s="25"/>
      <c r="J914" s="138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</row>
    <row r="915">
      <c r="A915" s="25"/>
      <c r="B915" s="25"/>
      <c r="C915" s="25"/>
      <c r="D915" s="25"/>
      <c r="E915" s="24"/>
      <c r="F915" s="25"/>
      <c r="G915" s="25"/>
      <c r="H915" s="25"/>
      <c r="I915" s="25"/>
      <c r="J915" s="138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</row>
    <row r="916">
      <c r="A916" s="25"/>
      <c r="B916" s="25"/>
      <c r="C916" s="25"/>
      <c r="D916" s="25"/>
      <c r="E916" s="24"/>
      <c r="F916" s="25"/>
      <c r="G916" s="25"/>
      <c r="H916" s="25"/>
      <c r="I916" s="25"/>
      <c r="J916" s="138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</row>
    <row r="917">
      <c r="A917" s="25"/>
      <c r="B917" s="25"/>
      <c r="C917" s="25"/>
      <c r="D917" s="25"/>
      <c r="E917" s="24"/>
      <c r="F917" s="25"/>
      <c r="G917" s="25"/>
      <c r="H917" s="25"/>
      <c r="I917" s="25"/>
      <c r="J917" s="138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</row>
    <row r="918">
      <c r="A918" s="25"/>
      <c r="B918" s="25"/>
      <c r="C918" s="25"/>
      <c r="D918" s="25"/>
      <c r="E918" s="24"/>
      <c r="F918" s="25"/>
      <c r="G918" s="25"/>
      <c r="H918" s="25"/>
      <c r="I918" s="25"/>
      <c r="J918" s="138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</row>
    <row r="919">
      <c r="A919" s="25"/>
      <c r="B919" s="25"/>
      <c r="C919" s="25"/>
      <c r="D919" s="25"/>
      <c r="E919" s="24"/>
      <c r="F919" s="25"/>
      <c r="G919" s="25"/>
      <c r="H919" s="25"/>
      <c r="I919" s="25"/>
      <c r="J919" s="138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</row>
    <row r="920">
      <c r="A920" s="25"/>
      <c r="B920" s="25"/>
      <c r="C920" s="25"/>
      <c r="D920" s="25"/>
      <c r="E920" s="24"/>
      <c r="F920" s="25"/>
      <c r="G920" s="25"/>
      <c r="H920" s="25"/>
      <c r="I920" s="25"/>
      <c r="J920" s="138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</row>
    <row r="921">
      <c r="A921" s="25"/>
      <c r="B921" s="25"/>
      <c r="C921" s="25"/>
      <c r="D921" s="25"/>
      <c r="E921" s="24"/>
      <c r="F921" s="25"/>
      <c r="G921" s="25"/>
      <c r="H921" s="25"/>
      <c r="I921" s="25"/>
      <c r="J921" s="138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</row>
    <row r="922">
      <c r="A922" s="25"/>
      <c r="B922" s="25"/>
      <c r="C922" s="25"/>
      <c r="D922" s="25"/>
      <c r="E922" s="24"/>
      <c r="F922" s="25"/>
      <c r="G922" s="25"/>
      <c r="H922" s="25"/>
      <c r="I922" s="25"/>
      <c r="J922" s="138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</row>
    <row r="923">
      <c r="A923" s="25"/>
      <c r="B923" s="25"/>
      <c r="C923" s="25"/>
      <c r="D923" s="25"/>
      <c r="E923" s="24"/>
      <c r="F923" s="25"/>
      <c r="G923" s="25"/>
      <c r="H923" s="25"/>
      <c r="I923" s="25"/>
      <c r="J923" s="138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</row>
    <row r="924">
      <c r="A924" s="25"/>
      <c r="B924" s="25"/>
      <c r="C924" s="25"/>
      <c r="D924" s="25"/>
      <c r="E924" s="24"/>
      <c r="F924" s="25"/>
      <c r="G924" s="25"/>
      <c r="H924" s="25"/>
      <c r="I924" s="25"/>
      <c r="J924" s="138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</row>
    <row r="925">
      <c r="A925" s="25"/>
      <c r="B925" s="25"/>
      <c r="C925" s="25"/>
      <c r="D925" s="25"/>
      <c r="E925" s="24"/>
      <c r="F925" s="25"/>
      <c r="G925" s="25"/>
      <c r="H925" s="25"/>
      <c r="I925" s="25"/>
      <c r="J925" s="138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</row>
    <row r="926">
      <c r="A926" s="25"/>
      <c r="B926" s="25"/>
      <c r="C926" s="25"/>
      <c r="D926" s="25"/>
      <c r="E926" s="24"/>
      <c r="F926" s="25"/>
      <c r="G926" s="25"/>
      <c r="H926" s="25"/>
      <c r="I926" s="25"/>
      <c r="J926" s="138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</row>
    <row r="927">
      <c r="A927" s="25"/>
      <c r="B927" s="25"/>
      <c r="C927" s="25"/>
      <c r="D927" s="25"/>
      <c r="E927" s="24"/>
      <c r="F927" s="25"/>
      <c r="G927" s="25"/>
      <c r="H927" s="25"/>
      <c r="I927" s="25"/>
      <c r="J927" s="138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</row>
    <row r="928">
      <c r="A928" s="25"/>
      <c r="B928" s="25"/>
      <c r="C928" s="25"/>
      <c r="D928" s="25"/>
      <c r="E928" s="24"/>
      <c r="F928" s="25"/>
      <c r="G928" s="25"/>
      <c r="H928" s="25"/>
      <c r="I928" s="25"/>
      <c r="J928" s="138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</row>
    <row r="929">
      <c r="A929" s="25"/>
      <c r="B929" s="25"/>
      <c r="C929" s="25"/>
      <c r="D929" s="25"/>
      <c r="E929" s="24"/>
      <c r="F929" s="25"/>
      <c r="G929" s="25"/>
      <c r="H929" s="25"/>
      <c r="I929" s="25"/>
      <c r="J929" s="138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</row>
    <row r="930">
      <c r="A930" s="25"/>
      <c r="B930" s="25"/>
      <c r="C930" s="25"/>
      <c r="D930" s="25"/>
      <c r="E930" s="24"/>
      <c r="F930" s="25"/>
      <c r="G930" s="25"/>
      <c r="H930" s="25"/>
      <c r="I930" s="25"/>
      <c r="J930" s="138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</row>
    <row r="931">
      <c r="A931" s="25"/>
      <c r="B931" s="25"/>
      <c r="C931" s="25"/>
      <c r="D931" s="25"/>
      <c r="E931" s="24"/>
      <c r="F931" s="25"/>
      <c r="G931" s="25"/>
      <c r="H931" s="25"/>
      <c r="I931" s="25"/>
      <c r="J931" s="138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</row>
    <row r="932">
      <c r="A932" s="25"/>
      <c r="B932" s="25"/>
      <c r="C932" s="25"/>
      <c r="D932" s="25"/>
      <c r="E932" s="24"/>
      <c r="F932" s="25"/>
      <c r="G932" s="25"/>
      <c r="H932" s="25"/>
      <c r="I932" s="25"/>
      <c r="J932" s="138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</row>
    <row r="933">
      <c r="A933" s="25"/>
      <c r="B933" s="25"/>
      <c r="C933" s="25"/>
      <c r="D933" s="25"/>
      <c r="E933" s="24"/>
      <c r="F933" s="25"/>
      <c r="G933" s="25"/>
      <c r="H933" s="25"/>
      <c r="I933" s="25"/>
      <c r="J933" s="138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</row>
    <row r="934">
      <c r="A934" s="25"/>
      <c r="B934" s="25"/>
      <c r="C934" s="25"/>
      <c r="D934" s="25"/>
      <c r="E934" s="24"/>
      <c r="F934" s="25"/>
      <c r="G934" s="25"/>
      <c r="H934" s="25"/>
      <c r="I934" s="25"/>
      <c r="J934" s="138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</row>
    <row r="935">
      <c r="A935" s="25"/>
      <c r="B935" s="25"/>
      <c r="C935" s="25"/>
      <c r="D935" s="25"/>
      <c r="E935" s="24"/>
      <c r="F935" s="25"/>
      <c r="G935" s="25"/>
      <c r="H935" s="25"/>
      <c r="I935" s="25"/>
      <c r="J935" s="138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</row>
    <row r="936">
      <c r="A936" s="25"/>
      <c r="B936" s="25"/>
      <c r="C936" s="25"/>
      <c r="D936" s="25"/>
      <c r="E936" s="24"/>
      <c r="F936" s="25"/>
      <c r="G936" s="25"/>
      <c r="H936" s="25"/>
      <c r="I936" s="25"/>
      <c r="J936" s="138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</row>
    <row r="937">
      <c r="A937" s="25"/>
      <c r="B937" s="25"/>
      <c r="C937" s="25"/>
      <c r="D937" s="25"/>
      <c r="E937" s="24"/>
      <c r="F937" s="25"/>
      <c r="G937" s="25"/>
      <c r="H937" s="25"/>
      <c r="I937" s="25"/>
      <c r="J937" s="138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</row>
    <row r="938">
      <c r="A938" s="25"/>
      <c r="B938" s="25"/>
      <c r="C938" s="25"/>
      <c r="D938" s="25"/>
      <c r="E938" s="24"/>
      <c r="F938" s="25"/>
      <c r="G938" s="25"/>
      <c r="H938" s="25"/>
      <c r="I938" s="25"/>
      <c r="J938" s="138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</row>
    <row r="939">
      <c r="A939" s="25"/>
      <c r="B939" s="25"/>
      <c r="C939" s="25"/>
      <c r="D939" s="25"/>
      <c r="E939" s="24"/>
      <c r="F939" s="25"/>
      <c r="G939" s="25"/>
      <c r="H939" s="25"/>
      <c r="I939" s="25"/>
      <c r="J939" s="138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</row>
    <row r="940">
      <c r="A940" s="25"/>
      <c r="B940" s="25"/>
      <c r="C940" s="25"/>
      <c r="D940" s="25"/>
      <c r="E940" s="24"/>
      <c r="F940" s="25"/>
      <c r="G940" s="25"/>
      <c r="H940" s="25"/>
      <c r="I940" s="25"/>
      <c r="J940" s="138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</row>
    <row r="941">
      <c r="A941" s="25"/>
      <c r="B941" s="25"/>
      <c r="C941" s="25"/>
      <c r="D941" s="25"/>
      <c r="E941" s="24"/>
      <c r="F941" s="25"/>
      <c r="G941" s="25"/>
      <c r="H941" s="25"/>
      <c r="I941" s="25"/>
      <c r="J941" s="138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</row>
    <row r="942">
      <c r="A942" s="25"/>
      <c r="B942" s="25"/>
      <c r="C942" s="25"/>
      <c r="D942" s="25"/>
      <c r="E942" s="24"/>
      <c r="F942" s="25"/>
      <c r="G942" s="25"/>
      <c r="H942" s="25"/>
      <c r="I942" s="25"/>
      <c r="J942" s="138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</row>
    <row r="943">
      <c r="A943" s="25"/>
      <c r="B943" s="25"/>
      <c r="C943" s="25"/>
      <c r="D943" s="25"/>
      <c r="E943" s="24"/>
      <c r="F943" s="25"/>
      <c r="G943" s="25"/>
      <c r="H943" s="25"/>
      <c r="I943" s="25"/>
      <c r="J943" s="138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</row>
    <row r="944">
      <c r="A944" s="25"/>
      <c r="B944" s="25"/>
      <c r="C944" s="25"/>
      <c r="D944" s="25"/>
      <c r="E944" s="24"/>
      <c r="F944" s="25"/>
      <c r="G944" s="25"/>
      <c r="H944" s="25"/>
      <c r="I944" s="25"/>
      <c r="J944" s="138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</row>
    <row r="945">
      <c r="A945" s="25"/>
      <c r="B945" s="25"/>
      <c r="C945" s="25"/>
      <c r="D945" s="25"/>
      <c r="E945" s="24"/>
      <c r="F945" s="25"/>
      <c r="G945" s="25"/>
      <c r="H945" s="25"/>
      <c r="I945" s="25"/>
      <c r="J945" s="138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</row>
    <row r="946">
      <c r="A946" s="25"/>
      <c r="B946" s="25"/>
      <c r="C946" s="25"/>
      <c r="D946" s="25"/>
      <c r="E946" s="24"/>
      <c r="F946" s="25"/>
      <c r="G946" s="25"/>
      <c r="H946" s="25"/>
      <c r="I946" s="25"/>
      <c r="J946" s="138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</row>
    <row r="947">
      <c r="A947" s="25"/>
      <c r="B947" s="25"/>
      <c r="C947" s="25"/>
      <c r="D947" s="25"/>
      <c r="E947" s="24"/>
      <c r="F947" s="25"/>
      <c r="G947" s="25"/>
      <c r="H947" s="25"/>
      <c r="I947" s="25"/>
      <c r="J947" s="138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</row>
    <row r="948">
      <c r="A948" s="25"/>
      <c r="B948" s="25"/>
      <c r="C948" s="25"/>
      <c r="D948" s="25"/>
      <c r="E948" s="24"/>
      <c r="F948" s="25"/>
      <c r="G948" s="25"/>
      <c r="H948" s="25"/>
      <c r="I948" s="25"/>
      <c r="J948" s="138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</row>
    <row r="949">
      <c r="A949" s="25"/>
      <c r="B949" s="25"/>
      <c r="C949" s="25"/>
      <c r="D949" s="25"/>
      <c r="E949" s="24"/>
      <c r="F949" s="25"/>
      <c r="G949" s="25"/>
      <c r="H949" s="25"/>
      <c r="I949" s="25"/>
      <c r="J949" s="138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</row>
    <row r="950">
      <c r="A950" s="25"/>
      <c r="B950" s="25"/>
      <c r="C950" s="25"/>
      <c r="D950" s="25"/>
      <c r="E950" s="24"/>
      <c r="F950" s="25"/>
      <c r="G950" s="25"/>
      <c r="H950" s="25"/>
      <c r="I950" s="25"/>
      <c r="J950" s="138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</row>
    <row r="951">
      <c r="A951" s="25"/>
      <c r="B951" s="25"/>
      <c r="C951" s="25"/>
      <c r="D951" s="25"/>
      <c r="E951" s="24"/>
      <c r="F951" s="25"/>
      <c r="G951" s="25"/>
      <c r="H951" s="25"/>
      <c r="I951" s="25"/>
      <c r="J951" s="138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</row>
    <row r="952">
      <c r="A952" s="25"/>
      <c r="B952" s="25"/>
      <c r="C952" s="25"/>
      <c r="D952" s="25"/>
      <c r="E952" s="24"/>
      <c r="F952" s="25"/>
      <c r="G952" s="25"/>
      <c r="H952" s="25"/>
      <c r="I952" s="25"/>
      <c r="J952" s="138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</row>
    <row r="953">
      <c r="A953" s="25"/>
      <c r="B953" s="25"/>
      <c r="C953" s="25"/>
      <c r="D953" s="25"/>
      <c r="E953" s="24"/>
      <c r="F953" s="25"/>
      <c r="G953" s="25"/>
      <c r="H953" s="25"/>
      <c r="I953" s="25"/>
      <c r="J953" s="138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</row>
    <row r="954">
      <c r="A954" s="25"/>
      <c r="B954" s="25"/>
      <c r="C954" s="25"/>
      <c r="D954" s="25"/>
      <c r="E954" s="24"/>
      <c r="F954" s="25"/>
      <c r="G954" s="25"/>
      <c r="H954" s="25"/>
      <c r="I954" s="25"/>
      <c r="J954" s="138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</row>
    <row r="955">
      <c r="A955" s="25"/>
      <c r="B955" s="25"/>
      <c r="C955" s="25"/>
      <c r="D955" s="25"/>
      <c r="E955" s="24"/>
      <c r="F955" s="25"/>
      <c r="G955" s="25"/>
      <c r="H955" s="25"/>
      <c r="I955" s="25"/>
      <c r="J955" s="138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</row>
    <row r="956">
      <c r="A956" s="25"/>
      <c r="B956" s="25"/>
      <c r="C956" s="25"/>
      <c r="D956" s="25"/>
      <c r="E956" s="24"/>
      <c r="F956" s="25"/>
      <c r="G956" s="25"/>
      <c r="H956" s="25"/>
      <c r="I956" s="25"/>
      <c r="J956" s="138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</row>
    <row r="957">
      <c r="A957" s="25"/>
      <c r="B957" s="25"/>
      <c r="C957" s="25"/>
      <c r="D957" s="25"/>
      <c r="E957" s="24"/>
      <c r="F957" s="25"/>
      <c r="G957" s="25"/>
      <c r="H957" s="25"/>
      <c r="I957" s="25"/>
      <c r="J957" s="138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</row>
    <row r="958">
      <c r="A958" s="25"/>
      <c r="B958" s="25"/>
      <c r="C958" s="25"/>
      <c r="D958" s="25"/>
      <c r="E958" s="24"/>
      <c r="F958" s="25"/>
      <c r="G958" s="25"/>
      <c r="H958" s="25"/>
      <c r="I958" s="25"/>
      <c r="J958" s="138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</row>
    <row r="959">
      <c r="A959" s="25"/>
      <c r="B959" s="25"/>
      <c r="C959" s="25"/>
      <c r="D959" s="25"/>
      <c r="E959" s="24"/>
      <c r="F959" s="25"/>
      <c r="G959" s="25"/>
      <c r="H959" s="25"/>
      <c r="I959" s="25"/>
      <c r="J959" s="138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</row>
    <row r="960">
      <c r="A960" s="25"/>
      <c r="B960" s="25"/>
      <c r="C960" s="25"/>
      <c r="D960" s="25"/>
      <c r="E960" s="24"/>
      <c r="F960" s="25"/>
      <c r="G960" s="25"/>
      <c r="H960" s="25"/>
      <c r="I960" s="25"/>
      <c r="J960" s="138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</row>
    <row r="961">
      <c r="A961" s="25"/>
      <c r="B961" s="25"/>
      <c r="C961" s="25"/>
      <c r="D961" s="25"/>
      <c r="E961" s="24"/>
      <c r="F961" s="25"/>
      <c r="G961" s="25"/>
      <c r="H961" s="25"/>
      <c r="I961" s="25"/>
      <c r="J961" s="138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</row>
    <row r="962">
      <c r="A962" s="25"/>
      <c r="B962" s="25"/>
      <c r="C962" s="25"/>
      <c r="D962" s="25"/>
      <c r="E962" s="24"/>
      <c r="F962" s="25"/>
      <c r="G962" s="25"/>
      <c r="H962" s="25"/>
      <c r="I962" s="25"/>
      <c r="J962" s="138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</row>
    <row r="963">
      <c r="A963" s="25"/>
      <c r="B963" s="25"/>
      <c r="C963" s="25"/>
      <c r="D963" s="25"/>
      <c r="E963" s="24"/>
      <c r="F963" s="25"/>
      <c r="G963" s="25"/>
      <c r="H963" s="25"/>
      <c r="I963" s="25"/>
      <c r="J963" s="138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</row>
    <row r="964">
      <c r="A964" s="25"/>
      <c r="B964" s="25"/>
      <c r="C964" s="25"/>
      <c r="D964" s="25"/>
      <c r="E964" s="24"/>
      <c r="F964" s="25"/>
      <c r="G964" s="25"/>
      <c r="H964" s="25"/>
      <c r="I964" s="25"/>
      <c r="J964" s="138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</row>
    <row r="965">
      <c r="A965" s="25"/>
      <c r="B965" s="25"/>
      <c r="C965" s="25"/>
      <c r="D965" s="25"/>
      <c r="E965" s="24"/>
      <c r="F965" s="25"/>
      <c r="G965" s="25"/>
      <c r="H965" s="25"/>
      <c r="I965" s="25"/>
      <c r="J965" s="138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</row>
    <row r="966">
      <c r="A966" s="25"/>
      <c r="B966" s="25"/>
      <c r="C966" s="25"/>
      <c r="D966" s="25"/>
      <c r="E966" s="24"/>
      <c r="F966" s="25"/>
      <c r="G966" s="25"/>
      <c r="H966" s="25"/>
      <c r="I966" s="25"/>
      <c r="J966" s="138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</row>
    <row r="967">
      <c r="A967" s="25"/>
      <c r="B967" s="25"/>
      <c r="C967" s="25"/>
      <c r="D967" s="25"/>
      <c r="E967" s="24"/>
      <c r="F967" s="25"/>
      <c r="G967" s="25"/>
      <c r="H967" s="25"/>
      <c r="I967" s="25"/>
      <c r="J967" s="138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</row>
    <row r="968">
      <c r="A968" s="25"/>
      <c r="B968" s="25"/>
      <c r="C968" s="25"/>
      <c r="D968" s="25"/>
      <c r="E968" s="24"/>
      <c r="F968" s="25"/>
      <c r="G968" s="25"/>
      <c r="H968" s="25"/>
      <c r="I968" s="25"/>
      <c r="J968" s="138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</row>
    <row r="969">
      <c r="A969" s="25"/>
      <c r="B969" s="25"/>
      <c r="C969" s="25"/>
      <c r="D969" s="25"/>
      <c r="E969" s="24"/>
      <c r="F969" s="25"/>
      <c r="G969" s="25"/>
      <c r="H969" s="25"/>
      <c r="I969" s="25"/>
      <c r="J969" s="138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</row>
    <row r="970">
      <c r="A970" s="25"/>
      <c r="B970" s="25"/>
      <c r="C970" s="25"/>
      <c r="D970" s="25"/>
      <c r="E970" s="24"/>
      <c r="F970" s="25"/>
      <c r="G970" s="25"/>
      <c r="H970" s="25"/>
      <c r="I970" s="25"/>
      <c r="J970" s="138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</row>
    <row r="971">
      <c r="A971" s="25"/>
      <c r="B971" s="25"/>
      <c r="C971" s="25"/>
      <c r="D971" s="25"/>
      <c r="E971" s="24"/>
      <c r="F971" s="25"/>
      <c r="G971" s="25"/>
      <c r="H971" s="25"/>
      <c r="I971" s="25"/>
      <c r="J971" s="138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</row>
    <row r="972">
      <c r="A972" s="25"/>
      <c r="B972" s="25"/>
      <c r="C972" s="25"/>
      <c r="D972" s="25"/>
      <c r="E972" s="24"/>
      <c r="F972" s="25"/>
      <c r="G972" s="25"/>
      <c r="H972" s="25"/>
      <c r="I972" s="25"/>
      <c r="J972" s="138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</row>
    <row r="973">
      <c r="A973" s="25"/>
      <c r="B973" s="25"/>
      <c r="C973" s="25"/>
      <c r="D973" s="25"/>
      <c r="E973" s="24"/>
      <c r="F973" s="25"/>
      <c r="G973" s="25"/>
      <c r="H973" s="25"/>
      <c r="I973" s="25"/>
      <c r="J973" s="138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</row>
    <row r="974">
      <c r="A974" s="25"/>
      <c r="B974" s="25"/>
      <c r="C974" s="25"/>
      <c r="D974" s="25"/>
      <c r="E974" s="24"/>
      <c r="F974" s="25"/>
      <c r="G974" s="25"/>
      <c r="H974" s="25"/>
      <c r="I974" s="25"/>
      <c r="J974" s="138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</row>
    <row r="975">
      <c r="A975" s="25"/>
      <c r="B975" s="25"/>
      <c r="C975" s="25"/>
      <c r="D975" s="25"/>
      <c r="E975" s="24"/>
      <c r="F975" s="25"/>
      <c r="G975" s="25"/>
      <c r="H975" s="25"/>
      <c r="I975" s="25"/>
      <c r="J975" s="138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</row>
    <row r="976">
      <c r="A976" s="25"/>
      <c r="B976" s="25"/>
      <c r="C976" s="25"/>
      <c r="D976" s="25"/>
      <c r="E976" s="24"/>
      <c r="F976" s="25"/>
      <c r="G976" s="25"/>
      <c r="H976" s="25"/>
      <c r="I976" s="25"/>
      <c r="J976" s="138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</row>
    <row r="977">
      <c r="A977" s="25"/>
      <c r="B977" s="25"/>
      <c r="C977" s="25"/>
      <c r="D977" s="25"/>
      <c r="E977" s="24"/>
      <c r="F977" s="25"/>
      <c r="G977" s="25"/>
      <c r="H977" s="25"/>
      <c r="I977" s="25"/>
      <c r="J977" s="138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</row>
    <row r="978">
      <c r="A978" s="25"/>
      <c r="B978" s="25"/>
      <c r="C978" s="25"/>
      <c r="D978" s="25"/>
      <c r="E978" s="24"/>
      <c r="F978" s="25"/>
      <c r="G978" s="25"/>
      <c r="H978" s="25"/>
      <c r="I978" s="25"/>
      <c r="J978" s="138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</row>
    <row r="979">
      <c r="A979" s="25"/>
      <c r="B979" s="25"/>
      <c r="C979" s="25"/>
      <c r="D979" s="25"/>
      <c r="E979" s="24"/>
      <c r="F979" s="25"/>
      <c r="G979" s="25"/>
      <c r="H979" s="25"/>
      <c r="I979" s="25"/>
      <c r="J979" s="138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</row>
    <row r="980">
      <c r="A980" s="25"/>
      <c r="B980" s="25"/>
      <c r="C980" s="25"/>
      <c r="D980" s="25"/>
      <c r="E980" s="24"/>
      <c r="F980" s="25"/>
      <c r="G980" s="25"/>
      <c r="H980" s="25"/>
      <c r="I980" s="25"/>
      <c r="J980" s="138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</row>
    <row r="981">
      <c r="A981" s="25"/>
      <c r="B981" s="25"/>
      <c r="C981" s="25"/>
      <c r="D981" s="25"/>
      <c r="E981" s="24"/>
      <c r="F981" s="25"/>
      <c r="G981" s="25"/>
      <c r="H981" s="25"/>
      <c r="I981" s="25"/>
      <c r="J981" s="138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</row>
    <row r="982">
      <c r="A982" s="25"/>
      <c r="B982" s="25"/>
      <c r="C982" s="25"/>
      <c r="D982" s="25"/>
      <c r="E982" s="24"/>
      <c r="F982" s="25"/>
      <c r="G982" s="25"/>
      <c r="H982" s="25"/>
      <c r="I982" s="25"/>
      <c r="J982" s="138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</row>
    <row r="983">
      <c r="A983" s="25"/>
      <c r="B983" s="25"/>
      <c r="C983" s="25"/>
      <c r="D983" s="25"/>
      <c r="E983" s="24"/>
      <c r="F983" s="25"/>
      <c r="G983" s="25"/>
      <c r="H983" s="25"/>
      <c r="I983" s="25"/>
      <c r="J983" s="138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</row>
    <row r="984">
      <c r="A984" s="25"/>
      <c r="B984" s="25"/>
      <c r="C984" s="25"/>
      <c r="D984" s="25"/>
      <c r="E984" s="24"/>
      <c r="F984" s="25"/>
      <c r="G984" s="25"/>
      <c r="H984" s="25"/>
      <c r="I984" s="25"/>
      <c r="J984" s="138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</row>
    <row r="985">
      <c r="A985" s="25"/>
      <c r="B985" s="25"/>
      <c r="C985" s="25"/>
      <c r="D985" s="25"/>
      <c r="E985" s="24"/>
      <c r="F985" s="25"/>
      <c r="G985" s="25"/>
      <c r="H985" s="25"/>
      <c r="I985" s="25"/>
      <c r="J985" s="138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</row>
    <row r="986">
      <c r="A986" s="25"/>
      <c r="B986" s="25"/>
      <c r="C986" s="25"/>
      <c r="D986" s="25"/>
      <c r="E986" s="24"/>
      <c r="F986" s="25"/>
      <c r="G986" s="25"/>
      <c r="H986" s="25"/>
      <c r="I986" s="25"/>
      <c r="J986" s="138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</row>
    <row r="987">
      <c r="A987" s="25"/>
      <c r="B987" s="25"/>
      <c r="C987" s="25"/>
      <c r="D987" s="25"/>
      <c r="E987" s="24"/>
      <c r="F987" s="25"/>
      <c r="G987" s="25"/>
      <c r="H987" s="25"/>
      <c r="I987" s="25"/>
      <c r="J987" s="138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</row>
    <row r="988">
      <c r="A988" s="25"/>
      <c r="B988" s="25"/>
      <c r="C988" s="25"/>
      <c r="D988" s="25"/>
      <c r="E988" s="24"/>
      <c r="F988" s="25"/>
      <c r="G988" s="25"/>
      <c r="H988" s="25"/>
      <c r="I988" s="25"/>
      <c r="J988" s="138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</row>
    <row r="989">
      <c r="A989" s="25"/>
      <c r="B989" s="25"/>
      <c r="C989" s="25"/>
      <c r="D989" s="25"/>
      <c r="E989" s="24"/>
      <c r="F989" s="25"/>
      <c r="G989" s="25"/>
      <c r="H989" s="25"/>
      <c r="I989" s="25"/>
      <c r="J989" s="138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</row>
    <row r="990">
      <c r="A990" s="25"/>
      <c r="B990" s="25"/>
      <c r="C990" s="25"/>
      <c r="D990" s="25"/>
      <c r="E990" s="24"/>
      <c r="F990" s="25"/>
      <c r="G990" s="25"/>
      <c r="H990" s="25"/>
      <c r="I990" s="25"/>
      <c r="J990" s="138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</row>
    <row r="991">
      <c r="A991" s="25"/>
      <c r="B991" s="25"/>
      <c r="C991" s="25"/>
      <c r="D991" s="25"/>
      <c r="E991" s="24"/>
      <c r="F991" s="25"/>
      <c r="G991" s="25"/>
      <c r="H991" s="25"/>
      <c r="I991" s="25"/>
      <c r="J991" s="138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</row>
    <row r="992">
      <c r="A992" s="25"/>
      <c r="B992" s="25"/>
      <c r="C992" s="25"/>
      <c r="D992" s="25"/>
      <c r="E992" s="24"/>
      <c r="F992" s="25"/>
      <c r="G992" s="25"/>
      <c r="H992" s="25"/>
      <c r="I992" s="25"/>
      <c r="J992" s="138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</row>
    <row r="993">
      <c r="A993" s="25"/>
      <c r="B993" s="25"/>
      <c r="C993" s="25"/>
      <c r="D993" s="25"/>
      <c r="E993" s="24"/>
      <c r="F993" s="25"/>
      <c r="G993" s="25"/>
      <c r="H993" s="25"/>
      <c r="I993" s="25"/>
      <c r="J993" s="138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</row>
    <row r="994">
      <c r="A994" s="25"/>
      <c r="B994" s="25"/>
      <c r="C994" s="25"/>
      <c r="D994" s="25"/>
      <c r="E994" s="24"/>
      <c r="F994" s="25"/>
      <c r="G994" s="25"/>
      <c r="H994" s="25"/>
      <c r="I994" s="25"/>
      <c r="J994" s="138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</row>
    <row r="995">
      <c r="A995" s="25"/>
      <c r="B995" s="25"/>
      <c r="C995" s="25"/>
      <c r="D995" s="25"/>
      <c r="E995" s="24"/>
      <c r="F995" s="25"/>
      <c r="G995" s="25"/>
      <c r="H995" s="25"/>
      <c r="I995" s="25"/>
      <c r="J995" s="138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</row>
    <row r="996">
      <c r="A996" s="25"/>
      <c r="B996" s="25"/>
      <c r="C996" s="25"/>
      <c r="D996" s="25"/>
      <c r="E996" s="24"/>
      <c r="F996" s="25"/>
      <c r="G996" s="25"/>
      <c r="H996" s="25"/>
      <c r="I996" s="25"/>
      <c r="J996" s="138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/>
    </row>
  </sheetData>
  <mergeCells count="21">
    <mergeCell ref="B2:G2"/>
    <mergeCell ref="B3:D3"/>
    <mergeCell ref="I3:J3"/>
    <mergeCell ref="B4:D4"/>
    <mergeCell ref="B5:D5"/>
    <mergeCell ref="B6:D6"/>
    <mergeCell ref="B7:D7"/>
    <mergeCell ref="B15:D15"/>
    <mergeCell ref="B16:D16"/>
    <mergeCell ref="B17:D17"/>
    <mergeCell ref="B18:D18"/>
    <mergeCell ref="B19:D19"/>
    <mergeCell ref="B20:D20"/>
    <mergeCell ref="F20:G20"/>
    <mergeCell ref="B8:D8"/>
    <mergeCell ref="B9:D9"/>
    <mergeCell ref="B10:D10"/>
    <mergeCell ref="B11:D11"/>
    <mergeCell ref="B12:D12"/>
    <mergeCell ref="B13:D13"/>
    <mergeCell ref="B14:D14"/>
  </mergeCells>
  <dataValidations>
    <dataValidation type="list" allowBlank="1" sqref="E4:E19">
      <formula1>'08) Drop Down Menus'!$A$2:$A$17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.86"/>
    <col customWidth="1" min="4" max="4" width="14.71"/>
    <col customWidth="1" min="5" max="5" width="18.14"/>
    <col customWidth="1" min="8" max="8" width="3.71"/>
    <col customWidth="1" min="9" max="9" width="17.57"/>
  </cols>
  <sheetData>
    <row r="1">
      <c r="A1" s="25"/>
      <c r="B1" s="25"/>
      <c r="C1" s="25"/>
      <c r="D1" s="25"/>
      <c r="E1" s="24"/>
      <c r="F1" s="25"/>
      <c r="G1" s="25"/>
      <c r="H1" s="25"/>
      <c r="I1" s="25"/>
      <c r="J1" s="138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</row>
    <row r="2">
      <c r="A2" s="25"/>
      <c r="B2" s="187" t="s">
        <v>483</v>
      </c>
      <c r="C2" s="860"/>
      <c r="D2" s="860"/>
      <c r="E2" s="860"/>
      <c r="F2" s="860"/>
      <c r="G2" s="188"/>
      <c r="H2" s="25"/>
      <c r="I2" s="25"/>
      <c r="J2" s="138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</row>
    <row r="3">
      <c r="A3" s="25"/>
      <c r="B3" s="861" t="s">
        <v>140</v>
      </c>
      <c r="C3" s="862"/>
      <c r="D3" s="265"/>
      <c r="E3" s="521" t="s">
        <v>44</v>
      </c>
      <c r="F3" s="521" t="s">
        <v>2</v>
      </c>
      <c r="G3" s="521" t="s">
        <v>67</v>
      </c>
      <c r="H3" s="25"/>
      <c r="I3" s="187" t="s">
        <v>470</v>
      </c>
      <c r="J3" s="188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</row>
    <row r="4">
      <c r="A4" s="25"/>
      <c r="B4" s="863" t="s">
        <v>484</v>
      </c>
      <c r="C4" s="225"/>
      <c r="D4" s="226"/>
      <c r="E4" s="864" t="s">
        <v>21</v>
      </c>
      <c r="F4" s="221">
        <v>44.47</v>
      </c>
      <c r="G4" s="198">
        <f>F4</f>
        <v>44.47</v>
      </c>
      <c r="H4" s="25"/>
      <c r="I4" s="865" t="str">
        <f>'08) Drop Down Menus'!A2</f>
        <v>Groceries</v>
      </c>
      <c r="J4" s="193">
        <f t="shared" ref="J4:J10" si="1">SUMIF($E$4:$E$19,$I4,$F$4:$F$19)</f>
        <v>106.91</v>
      </c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>
      <c r="A5" s="25"/>
      <c r="B5" s="866" t="s">
        <v>41</v>
      </c>
      <c r="C5" s="862"/>
      <c r="D5" s="265"/>
      <c r="E5" s="533" t="s">
        <v>21</v>
      </c>
      <c r="F5" s="223">
        <v>8.95</v>
      </c>
      <c r="G5" s="193">
        <f t="shared" ref="G5:G19" si="2">G4+F5</f>
        <v>53.42</v>
      </c>
      <c r="H5" s="25"/>
      <c r="I5" s="867" t="str">
        <f>'08) Drop Down Menus'!A3</f>
        <v>Cigarettes</v>
      </c>
      <c r="J5" s="198">
        <f t="shared" si="1"/>
        <v>77.19</v>
      </c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</row>
    <row r="6">
      <c r="A6" s="25"/>
      <c r="B6" s="863" t="s">
        <v>485</v>
      </c>
      <c r="C6" s="225"/>
      <c r="D6" s="226"/>
      <c r="E6" s="864" t="s">
        <v>21</v>
      </c>
      <c r="F6" s="221">
        <v>-29.99</v>
      </c>
      <c r="G6" s="198">
        <f t="shared" si="2"/>
        <v>23.43</v>
      </c>
      <c r="H6" s="25"/>
      <c r="I6" s="865" t="str">
        <f>'08) Drop Down Menus'!A4</f>
        <v>Gas</v>
      </c>
      <c r="J6" s="193">
        <f t="shared" si="1"/>
        <v>32.8</v>
      </c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</row>
    <row r="7">
      <c r="A7" s="25"/>
      <c r="B7" s="866" t="s">
        <v>486</v>
      </c>
      <c r="C7" s="862"/>
      <c r="D7" s="265"/>
      <c r="E7" s="533" t="s">
        <v>144</v>
      </c>
      <c r="F7" s="223">
        <v>19.09</v>
      </c>
      <c r="G7" s="193">
        <f t="shared" si="2"/>
        <v>42.52</v>
      </c>
      <c r="H7" s="25"/>
      <c r="I7" s="867" t="str">
        <f>'08) Drop Down Menus'!A5</f>
        <v>Entertainment</v>
      </c>
      <c r="J7" s="198">
        <f t="shared" si="1"/>
        <v>7.24</v>
      </c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</row>
    <row r="8">
      <c r="A8" s="25"/>
      <c r="B8" s="863" t="s">
        <v>487</v>
      </c>
      <c r="C8" s="225"/>
      <c r="D8" s="226"/>
      <c r="E8" s="864" t="s">
        <v>110</v>
      </c>
      <c r="F8" s="221">
        <f>20.4-F7</f>
        <v>1.31</v>
      </c>
      <c r="G8" s="198">
        <f t="shared" si="2"/>
        <v>43.83</v>
      </c>
      <c r="H8" s="25"/>
      <c r="I8" s="865" t="str">
        <f>'08) Drop Down Menus'!A6</f>
        <v>Medical</v>
      </c>
      <c r="J8" s="193">
        <f t="shared" si="1"/>
        <v>30</v>
      </c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</row>
    <row r="9">
      <c r="A9" s="25"/>
      <c r="B9" s="866" t="s">
        <v>488</v>
      </c>
      <c r="C9" s="862"/>
      <c r="D9" s="265"/>
      <c r="E9" s="533" t="s">
        <v>110</v>
      </c>
      <c r="F9" s="223">
        <v>105.6</v>
      </c>
      <c r="G9" s="193">
        <f t="shared" si="2"/>
        <v>149.43</v>
      </c>
      <c r="H9" s="25"/>
      <c r="I9" s="870" t="str">
        <f>'08) Drop Down Menus'!A7</f>
        <v>Vehicle</v>
      </c>
      <c r="J9" s="871">
        <f t="shared" si="1"/>
        <v>0</v>
      </c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>
      <c r="A10" s="25"/>
      <c r="B10" s="863" t="s">
        <v>489</v>
      </c>
      <c r="C10" s="225"/>
      <c r="D10" s="226"/>
      <c r="E10" s="864" t="s">
        <v>146</v>
      </c>
      <c r="F10" s="221">
        <v>7.24</v>
      </c>
      <c r="G10" s="198">
        <f t="shared" si="2"/>
        <v>156.67</v>
      </c>
      <c r="H10" s="25"/>
      <c r="I10" s="870" t="str">
        <f>'08) Drop Down Menus'!A8</f>
        <v>Maintenance</v>
      </c>
      <c r="J10" s="871">
        <f t="shared" si="1"/>
        <v>23.43</v>
      </c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>
      <c r="A11" s="25"/>
      <c r="B11" s="866" t="s">
        <v>145</v>
      </c>
      <c r="C11" s="862"/>
      <c r="D11" s="265"/>
      <c r="E11" s="533" t="s">
        <v>145</v>
      </c>
      <c r="F11" s="223">
        <v>32.8</v>
      </c>
      <c r="G11" s="193">
        <f t="shared" si="2"/>
        <v>189.47</v>
      </c>
      <c r="H11" s="25"/>
      <c r="I11" s="25"/>
      <c r="J11" s="138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>
      <c r="A12" s="25"/>
      <c r="B12" s="863" t="s">
        <v>490</v>
      </c>
      <c r="C12" s="225"/>
      <c r="D12" s="226"/>
      <c r="E12" s="864" t="s">
        <v>144</v>
      </c>
      <c r="F12" s="221">
        <v>25.4</v>
      </c>
      <c r="G12" s="198">
        <f t="shared" si="2"/>
        <v>214.87</v>
      </c>
      <c r="H12" s="25"/>
      <c r="I12" s="25"/>
      <c r="J12" s="138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>
      <c r="A13" s="25"/>
      <c r="B13" s="866" t="s">
        <v>491</v>
      </c>
      <c r="C13" s="862"/>
      <c r="D13" s="265"/>
      <c r="E13" s="533" t="s">
        <v>132</v>
      </c>
      <c r="F13" s="223">
        <v>30.0</v>
      </c>
      <c r="G13" s="193">
        <f t="shared" si="2"/>
        <v>244.87</v>
      </c>
      <c r="H13" s="25"/>
      <c r="I13" s="25"/>
      <c r="J13" s="138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>
      <c r="A14" s="25"/>
      <c r="B14" s="863" t="s">
        <v>490</v>
      </c>
      <c r="C14" s="225"/>
      <c r="D14" s="226"/>
      <c r="E14" s="864" t="s">
        <v>144</v>
      </c>
      <c r="F14" s="221">
        <f>33.08-0.18-0.8+0.6</f>
        <v>32.7</v>
      </c>
      <c r="G14" s="198">
        <f t="shared" si="2"/>
        <v>277.57</v>
      </c>
      <c r="H14" s="25"/>
      <c r="I14" s="25"/>
      <c r="J14" s="138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>
      <c r="A15" s="25"/>
      <c r="B15" s="869"/>
      <c r="C15" s="862"/>
      <c r="D15" s="265"/>
      <c r="E15" s="533"/>
      <c r="F15" s="223">
        <v>0.0</v>
      </c>
      <c r="G15" s="193">
        <f t="shared" si="2"/>
        <v>277.57</v>
      </c>
      <c r="H15" s="25"/>
      <c r="I15" s="25"/>
      <c r="J15" s="138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>
      <c r="A16" s="25"/>
      <c r="B16" s="868"/>
      <c r="C16" s="225"/>
      <c r="D16" s="226"/>
      <c r="E16" s="864"/>
      <c r="F16" s="221">
        <v>0.0</v>
      </c>
      <c r="G16" s="198">
        <f t="shared" si="2"/>
        <v>277.57</v>
      </c>
      <c r="H16" s="25"/>
      <c r="I16" s="25"/>
      <c r="J16" s="138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>
      <c r="A17" s="25"/>
      <c r="B17" s="869"/>
      <c r="C17" s="862"/>
      <c r="D17" s="265"/>
      <c r="E17" s="533"/>
      <c r="F17" s="223">
        <v>0.0</v>
      </c>
      <c r="G17" s="193">
        <f t="shared" si="2"/>
        <v>277.57</v>
      </c>
      <c r="H17" s="25"/>
      <c r="I17" s="25"/>
      <c r="J17" s="138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>
      <c r="A18" s="25"/>
      <c r="B18" s="868"/>
      <c r="C18" s="225"/>
      <c r="D18" s="226"/>
      <c r="E18" s="864"/>
      <c r="F18" s="221">
        <v>0.0</v>
      </c>
      <c r="G18" s="198">
        <f t="shared" si="2"/>
        <v>277.57</v>
      </c>
      <c r="H18" s="25"/>
      <c r="I18" s="25"/>
      <c r="J18" s="138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>
      <c r="A19" s="25"/>
      <c r="B19" s="869"/>
      <c r="C19" s="862"/>
      <c r="D19" s="265"/>
      <c r="E19" s="533"/>
      <c r="F19" s="223">
        <v>0.0</v>
      </c>
      <c r="G19" s="193">
        <f t="shared" si="2"/>
        <v>277.57</v>
      </c>
      <c r="H19" s="25"/>
      <c r="I19" s="25"/>
      <c r="J19" s="138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>
      <c r="A20" s="25"/>
      <c r="B20" s="872" t="s">
        <v>455</v>
      </c>
      <c r="C20" s="225"/>
      <c r="D20" s="226"/>
      <c r="E20" s="873"/>
      <c r="F20" s="874">
        <f>G19-SUM(F4:F6)</f>
        <v>254.14</v>
      </c>
      <c r="G20" s="226"/>
      <c r="H20" s="25"/>
      <c r="I20" s="25"/>
      <c r="J20" s="138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>
      <c r="A21" s="25"/>
      <c r="B21" s="25"/>
      <c r="C21" s="25"/>
      <c r="D21" s="25"/>
      <c r="E21" s="24"/>
      <c r="F21" s="25"/>
      <c r="G21" s="25"/>
      <c r="H21" s="25"/>
      <c r="I21" s="25"/>
      <c r="J21" s="138"/>
      <c r="K21" s="167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>
      <c r="A22" s="25"/>
      <c r="B22" s="25"/>
      <c r="C22" s="25"/>
      <c r="D22" s="25"/>
      <c r="E22" s="24"/>
      <c r="F22" s="25"/>
      <c r="G22" s="25"/>
      <c r="H22" s="25"/>
      <c r="I22" s="25"/>
      <c r="J22" s="125"/>
      <c r="K22" s="167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</row>
    <row r="23">
      <c r="A23" s="25"/>
      <c r="B23" s="25"/>
      <c r="C23" s="25"/>
      <c r="D23" s="25"/>
      <c r="E23" s="24"/>
      <c r="F23" s="25"/>
      <c r="G23" s="25"/>
      <c r="H23" s="25"/>
      <c r="I23" s="25"/>
      <c r="J23" s="125"/>
      <c r="K23" s="167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</row>
    <row r="24">
      <c r="A24" s="25"/>
      <c r="B24" s="25"/>
      <c r="C24" s="25"/>
      <c r="D24" s="25"/>
      <c r="E24" s="24"/>
      <c r="F24" s="25"/>
      <c r="G24" s="25"/>
      <c r="H24" s="25"/>
      <c r="I24" s="25"/>
      <c r="J24" s="138"/>
      <c r="K24" s="167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</row>
    <row r="25">
      <c r="A25" s="25"/>
      <c r="B25" s="25"/>
      <c r="C25" s="25"/>
      <c r="D25" s="25"/>
      <c r="E25" s="24"/>
      <c r="F25" s="25"/>
      <c r="G25" s="25"/>
      <c r="H25" s="25"/>
      <c r="I25" s="25"/>
      <c r="J25" s="138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>
      <c r="A26" s="25"/>
      <c r="B26" s="25"/>
      <c r="C26" s="25"/>
      <c r="D26" s="25"/>
      <c r="E26" s="24"/>
      <c r="F26" s="25"/>
      <c r="G26" s="25"/>
      <c r="H26" s="25"/>
      <c r="I26" s="25"/>
      <c r="J26" s="138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>
      <c r="A27" s="25"/>
      <c r="B27" s="25"/>
      <c r="C27" s="25"/>
      <c r="D27" s="25"/>
      <c r="E27" s="24"/>
      <c r="F27" s="25"/>
      <c r="G27" s="25"/>
      <c r="H27" s="25"/>
      <c r="I27" s="25"/>
      <c r="J27" s="138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>
      <c r="A28" s="25"/>
      <c r="B28" s="25"/>
      <c r="C28" s="25"/>
      <c r="D28" s="25"/>
      <c r="E28" s="24"/>
      <c r="F28" s="25"/>
      <c r="G28" s="25"/>
      <c r="H28" s="25"/>
      <c r="I28" s="25"/>
      <c r="J28" s="138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>
      <c r="A29" s="25"/>
      <c r="B29" s="25"/>
      <c r="C29" s="25"/>
      <c r="D29" s="25"/>
      <c r="E29" s="24"/>
      <c r="F29" s="25"/>
      <c r="G29" s="25"/>
      <c r="H29" s="25"/>
      <c r="I29" s="25"/>
      <c r="J29" s="138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</row>
    <row r="30">
      <c r="A30" s="25"/>
      <c r="B30" s="25"/>
      <c r="C30" s="25"/>
      <c r="D30" s="25"/>
      <c r="E30" s="24"/>
      <c r="F30" s="25"/>
      <c r="G30" s="25"/>
      <c r="H30" s="25"/>
      <c r="I30" s="25"/>
      <c r="J30" s="138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</row>
    <row r="31">
      <c r="A31" s="25"/>
      <c r="B31" s="25"/>
      <c r="C31" s="25"/>
      <c r="D31" s="25"/>
      <c r="E31" s="24"/>
      <c r="F31" s="25"/>
      <c r="G31" s="25"/>
      <c r="H31" s="25"/>
      <c r="I31" s="25"/>
      <c r="J31" s="138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r="32">
      <c r="A32" s="25"/>
      <c r="B32" s="25"/>
      <c r="C32" s="25"/>
      <c r="D32" s="25"/>
      <c r="E32" s="24"/>
      <c r="F32" s="25"/>
      <c r="G32" s="25"/>
      <c r="H32" s="25"/>
      <c r="I32" s="25"/>
      <c r="J32" s="138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</row>
    <row r="33">
      <c r="A33" s="25"/>
      <c r="B33" s="25"/>
      <c r="C33" s="25"/>
      <c r="D33" s="25"/>
      <c r="E33" s="24"/>
      <c r="F33" s="25"/>
      <c r="G33" s="25"/>
      <c r="H33" s="25"/>
      <c r="I33" s="25"/>
      <c r="J33" s="138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>
      <c r="A34" s="25"/>
      <c r="B34" s="25"/>
      <c r="C34" s="25"/>
      <c r="D34" s="25"/>
      <c r="E34" s="24"/>
      <c r="F34" s="25"/>
      <c r="G34" s="25"/>
      <c r="H34" s="25"/>
      <c r="I34" s="25"/>
      <c r="J34" s="138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</row>
    <row r="35">
      <c r="A35" s="25"/>
      <c r="B35" s="25"/>
      <c r="C35" s="25"/>
      <c r="D35" s="25"/>
      <c r="E35" s="24"/>
      <c r="F35" s="25"/>
      <c r="G35" s="25"/>
      <c r="H35" s="25"/>
      <c r="I35" s="25"/>
      <c r="J35" s="138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</row>
    <row r="36">
      <c r="A36" s="25"/>
      <c r="B36" s="25"/>
      <c r="C36" s="25"/>
      <c r="D36" s="25"/>
      <c r="E36" s="24"/>
      <c r="F36" s="25"/>
      <c r="G36" s="25"/>
      <c r="H36" s="25"/>
      <c r="I36" s="25"/>
      <c r="J36" s="138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</row>
    <row r="37">
      <c r="A37" s="25"/>
      <c r="B37" s="25"/>
      <c r="C37" s="25"/>
      <c r="D37" s="25"/>
      <c r="E37" s="24"/>
      <c r="F37" s="25"/>
      <c r="G37" s="25"/>
      <c r="H37" s="25"/>
      <c r="I37" s="25"/>
      <c r="J37" s="138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>
      <c r="A38" s="25"/>
      <c r="B38" s="25"/>
      <c r="C38" s="25"/>
      <c r="D38" s="25"/>
      <c r="E38" s="24"/>
      <c r="F38" s="25"/>
      <c r="G38" s="25"/>
      <c r="H38" s="25"/>
      <c r="I38" s="25"/>
      <c r="J38" s="138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</row>
    <row r="39">
      <c r="A39" s="25"/>
      <c r="B39" s="25"/>
      <c r="C39" s="25"/>
      <c r="D39" s="25"/>
      <c r="E39" s="24"/>
      <c r="F39" s="25"/>
      <c r="G39" s="25"/>
      <c r="H39" s="25"/>
      <c r="I39" s="25"/>
      <c r="J39" s="138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</row>
    <row r="40">
      <c r="A40" s="25"/>
      <c r="B40" s="25"/>
      <c r="C40" s="25"/>
      <c r="D40" s="25"/>
      <c r="E40" s="24"/>
      <c r="F40" s="25"/>
      <c r="G40" s="25"/>
      <c r="H40" s="25"/>
      <c r="I40" s="25"/>
      <c r="J40" s="138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</row>
    <row r="41">
      <c r="A41" s="25"/>
      <c r="B41" s="25"/>
      <c r="C41" s="25"/>
      <c r="D41" s="25"/>
      <c r="E41" s="24"/>
      <c r="F41" s="25"/>
      <c r="G41" s="25"/>
      <c r="H41" s="25"/>
      <c r="I41" s="25"/>
      <c r="J41" s="138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</row>
    <row r="42">
      <c r="A42" s="25"/>
      <c r="B42" s="25"/>
      <c r="C42" s="25"/>
      <c r="D42" s="25"/>
      <c r="E42" s="24"/>
      <c r="F42" s="25"/>
      <c r="G42" s="25"/>
      <c r="H42" s="25"/>
      <c r="I42" s="25"/>
      <c r="J42" s="138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</row>
    <row r="43">
      <c r="A43" s="25"/>
      <c r="B43" s="25"/>
      <c r="C43" s="25"/>
      <c r="D43" s="25"/>
      <c r="E43" s="24"/>
      <c r="F43" s="25"/>
      <c r="G43" s="25"/>
      <c r="H43" s="25"/>
      <c r="I43" s="25"/>
      <c r="J43" s="138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</row>
    <row r="44">
      <c r="A44" s="25"/>
      <c r="B44" s="25"/>
      <c r="C44" s="25"/>
      <c r="D44" s="25"/>
      <c r="E44" s="24"/>
      <c r="F44" s="25"/>
      <c r="G44" s="25"/>
      <c r="H44" s="25"/>
      <c r="I44" s="25"/>
      <c r="J44" s="138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</row>
    <row r="45">
      <c r="A45" s="25"/>
      <c r="B45" s="25"/>
      <c r="C45" s="25"/>
      <c r="D45" s="25"/>
      <c r="E45" s="24"/>
      <c r="F45" s="25"/>
      <c r="G45" s="25"/>
      <c r="H45" s="25"/>
      <c r="I45" s="25"/>
      <c r="J45" s="138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</row>
    <row r="46">
      <c r="A46" s="25"/>
      <c r="B46" s="25"/>
      <c r="C46" s="25"/>
      <c r="D46" s="25"/>
      <c r="E46" s="24"/>
      <c r="F46" s="25"/>
      <c r="G46" s="25"/>
      <c r="H46" s="25"/>
      <c r="I46" s="25"/>
      <c r="J46" s="138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</row>
    <row r="47">
      <c r="A47" s="25"/>
      <c r="B47" s="25"/>
      <c r="C47" s="25"/>
      <c r="D47" s="25"/>
      <c r="E47" s="24"/>
      <c r="F47" s="25"/>
      <c r="G47" s="25"/>
      <c r="H47" s="25"/>
      <c r="I47" s="25"/>
      <c r="J47" s="138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</row>
    <row r="48">
      <c r="A48" s="25"/>
      <c r="B48" s="25"/>
      <c r="C48" s="25"/>
      <c r="D48" s="25"/>
      <c r="E48" s="24"/>
      <c r="F48" s="25"/>
      <c r="G48" s="25"/>
      <c r="H48" s="25"/>
      <c r="I48" s="25"/>
      <c r="J48" s="138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</row>
    <row r="49">
      <c r="A49" s="25"/>
      <c r="B49" s="25"/>
      <c r="C49" s="25"/>
      <c r="D49" s="25"/>
      <c r="E49" s="24"/>
      <c r="F49" s="25"/>
      <c r="G49" s="25"/>
      <c r="H49" s="25"/>
      <c r="I49" s="25"/>
      <c r="J49" s="138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</row>
    <row r="50">
      <c r="A50" s="25"/>
      <c r="B50" s="25"/>
      <c r="C50" s="25"/>
      <c r="D50" s="25"/>
      <c r="E50" s="24"/>
      <c r="F50" s="25"/>
      <c r="G50" s="25"/>
      <c r="H50" s="25"/>
      <c r="I50" s="25"/>
      <c r="J50" s="138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</row>
    <row r="51">
      <c r="A51" s="25"/>
      <c r="B51" s="25"/>
      <c r="C51" s="25"/>
      <c r="D51" s="25"/>
      <c r="E51" s="24"/>
      <c r="F51" s="25"/>
      <c r="G51" s="25"/>
      <c r="H51" s="25"/>
      <c r="I51" s="25"/>
      <c r="J51" s="138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</row>
    <row r="52">
      <c r="A52" s="25"/>
      <c r="B52" s="25"/>
      <c r="C52" s="25"/>
      <c r="D52" s="25"/>
      <c r="E52" s="24"/>
      <c r="F52" s="25"/>
      <c r="G52" s="25"/>
      <c r="H52" s="25"/>
      <c r="I52" s="25"/>
      <c r="J52" s="138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</row>
    <row r="53">
      <c r="A53" s="25"/>
      <c r="B53" s="25"/>
      <c r="C53" s="25"/>
      <c r="D53" s="25"/>
      <c r="E53" s="24"/>
      <c r="F53" s="25"/>
      <c r="G53" s="25"/>
      <c r="H53" s="25"/>
      <c r="I53" s="25"/>
      <c r="J53" s="138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</row>
    <row r="54">
      <c r="A54" s="25"/>
      <c r="B54" s="25"/>
      <c r="C54" s="25"/>
      <c r="D54" s="25"/>
      <c r="E54" s="24"/>
      <c r="F54" s="25"/>
      <c r="G54" s="25"/>
      <c r="H54" s="25"/>
      <c r="I54" s="25"/>
      <c r="J54" s="138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</row>
    <row r="55">
      <c r="A55" s="25"/>
      <c r="B55" s="25"/>
      <c r="C55" s="25"/>
      <c r="D55" s="25"/>
      <c r="E55" s="24"/>
      <c r="F55" s="25"/>
      <c r="G55" s="25"/>
      <c r="H55" s="25"/>
      <c r="I55" s="25"/>
      <c r="J55" s="138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</row>
    <row r="56">
      <c r="A56" s="25"/>
      <c r="B56" s="25"/>
      <c r="C56" s="25"/>
      <c r="D56" s="25"/>
      <c r="E56" s="24"/>
      <c r="F56" s="25"/>
      <c r="G56" s="25"/>
      <c r="H56" s="25"/>
      <c r="I56" s="25"/>
      <c r="J56" s="138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</row>
    <row r="57">
      <c r="A57" s="25"/>
      <c r="B57" s="25"/>
      <c r="C57" s="25"/>
      <c r="D57" s="25"/>
      <c r="E57" s="24"/>
      <c r="F57" s="25"/>
      <c r="G57" s="25"/>
      <c r="H57" s="25"/>
      <c r="I57" s="25"/>
      <c r="J57" s="138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</row>
    <row r="58">
      <c r="A58" s="25"/>
      <c r="B58" s="25"/>
      <c r="C58" s="25"/>
      <c r="D58" s="25"/>
      <c r="E58" s="24"/>
      <c r="F58" s="25"/>
      <c r="G58" s="25"/>
      <c r="H58" s="25"/>
      <c r="I58" s="25"/>
      <c r="J58" s="138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</row>
    <row r="59">
      <c r="A59" s="25"/>
      <c r="B59" s="25"/>
      <c r="C59" s="25"/>
      <c r="D59" s="25"/>
      <c r="E59" s="24"/>
      <c r="F59" s="25"/>
      <c r="G59" s="25"/>
      <c r="H59" s="25"/>
      <c r="I59" s="25"/>
      <c r="J59" s="138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</row>
    <row r="60">
      <c r="A60" s="25"/>
      <c r="B60" s="25"/>
      <c r="C60" s="25"/>
      <c r="D60" s="25"/>
      <c r="E60" s="24"/>
      <c r="F60" s="25"/>
      <c r="G60" s="25"/>
      <c r="H60" s="25"/>
      <c r="I60" s="25"/>
      <c r="J60" s="138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</row>
    <row r="61">
      <c r="A61" s="25"/>
      <c r="B61" s="25"/>
      <c r="C61" s="25"/>
      <c r="D61" s="25"/>
      <c r="E61" s="24"/>
      <c r="F61" s="25"/>
      <c r="G61" s="25"/>
      <c r="H61" s="25"/>
      <c r="I61" s="25"/>
      <c r="J61" s="138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</row>
    <row r="62">
      <c r="A62" s="25"/>
      <c r="B62" s="25"/>
      <c r="C62" s="25"/>
      <c r="D62" s="25"/>
      <c r="E62" s="24"/>
      <c r="F62" s="25"/>
      <c r="G62" s="25"/>
      <c r="H62" s="25"/>
      <c r="I62" s="25"/>
      <c r="J62" s="138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</row>
    <row r="63">
      <c r="A63" s="25"/>
      <c r="B63" s="25"/>
      <c r="C63" s="25"/>
      <c r="D63" s="25"/>
      <c r="E63" s="24"/>
      <c r="F63" s="25"/>
      <c r="G63" s="25"/>
      <c r="H63" s="25"/>
      <c r="I63" s="25"/>
      <c r="J63" s="138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</row>
    <row r="64">
      <c r="A64" s="25"/>
      <c r="B64" s="25"/>
      <c r="C64" s="25"/>
      <c r="D64" s="25"/>
      <c r="E64" s="24"/>
      <c r="F64" s="25"/>
      <c r="G64" s="25"/>
      <c r="H64" s="25"/>
      <c r="I64" s="25"/>
      <c r="J64" s="138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</row>
    <row r="65">
      <c r="A65" s="25"/>
      <c r="B65" s="25"/>
      <c r="C65" s="25"/>
      <c r="D65" s="25"/>
      <c r="E65" s="24"/>
      <c r="F65" s="25"/>
      <c r="G65" s="25"/>
      <c r="H65" s="25"/>
      <c r="I65" s="25"/>
      <c r="J65" s="138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</row>
    <row r="66">
      <c r="A66" s="25"/>
      <c r="B66" s="25"/>
      <c r="C66" s="25"/>
      <c r="D66" s="25"/>
      <c r="E66" s="24"/>
      <c r="F66" s="25"/>
      <c r="G66" s="25"/>
      <c r="H66" s="25"/>
      <c r="I66" s="25"/>
      <c r="J66" s="138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</row>
    <row r="67">
      <c r="A67" s="25"/>
      <c r="B67" s="25"/>
      <c r="C67" s="25"/>
      <c r="D67" s="25"/>
      <c r="E67" s="24"/>
      <c r="F67" s="25"/>
      <c r="G67" s="25"/>
      <c r="H67" s="25"/>
      <c r="I67" s="25"/>
      <c r="J67" s="138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</row>
    <row r="68">
      <c r="A68" s="25"/>
      <c r="B68" s="25"/>
      <c r="C68" s="25"/>
      <c r="D68" s="25"/>
      <c r="E68" s="24"/>
      <c r="F68" s="25"/>
      <c r="G68" s="25"/>
      <c r="H68" s="25"/>
      <c r="I68" s="25"/>
      <c r="J68" s="138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</row>
    <row r="69">
      <c r="A69" s="25"/>
      <c r="B69" s="25"/>
      <c r="C69" s="25"/>
      <c r="D69" s="25"/>
      <c r="E69" s="24"/>
      <c r="F69" s="25"/>
      <c r="G69" s="25"/>
      <c r="H69" s="25"/>
      <c r="I69" s="25"/>
      <c r="J69" s="138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</row>
    <row r="70">
      <c r="A70" s="25"/>
      <c r="B70" s="25"/>
      <c r="C70" s="25"/>
      <c r="D70" s="25"/>
      <c r="E70" s="24"/>
      <c r="F70" s="25"/>
      <c r="G70" s="25"/>
      <c r="H70" s="25"/>
      <c r="I70" s="25"/>
      <c r="J70" s="138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</row>
    <row r="71">
      <c r="A71" s="25"/>
      <c r="B71" s="25"/>
      <c r="C71" s="25"/>
      <c r="D71" s="25"/>
      <c r="E71" s="24"/>
      <c r="F71" s="25"/>
      <c r="G71" s="25"/>
      <c r="H71" s="25"/>
      <c r="I71" s="25"/>
      <c r="J71" s="138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</row>
    <row r="72">
      <c r="A72" s="25"/>
      <c r="B72" s="25"/>
      <c r="C72" s="25"/>
      <c r="D72" s="25"/>
      <c r="E72" s="24"/>
      <c r="F72" s="25"/>
      <c r="G72" s="25"/>
      <c r="H72" s="25"/>
      <c r="I72" s="25"/>
      <c r="J72" s="138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</row>
    <row r="73">
      <c r="A73" s="25"/>
      <c r="B73" s="25"/>
      <c r="C73" s="25"/>
      <c r="D73" s="25"/>
      <c r="E73" s="24"/>
      <c r="F73" s="25"/>
      <c r="G73" s="25"/>
      <c r="H73" s="25"/>
      <c r="I73" s="25"/>
      <c r="J73" s="138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</row>
    <row r="74">
      <c r="A74" s="25"/>
      <c r="B74" s="25"/>
      <c r="C74" s="25"/>
      <c r="D74" s="25"/>
      <c r="E74" s="24"/>
      <c r="F74" s="25"/>
      <c r="G74" s="25"/>
      <c r="H74" s="25"/>
      <c r="I74" s="25"/>
      <c r="J74" s="138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</row>
    <row r="75">
      <c r="A75" s="25"/>
      <c r="B75" s="25"/>
      <c r="C75" s="25"/>
      <c r="D75" s="25"/>
      <c r="E75" s="24"/>
      <c r="F75" s="25"/>
      <c r="G75" s="25"/>
      <c r="H75" s="25"/>
      <c r="I75" s="25"/>
      <c r="J75" s="138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</row>
    <row r="76">
      <c r="A76" s="25"/>
      <c r="B76" s="25"/>
      <c r="C76" s="25"/>
      <c r="D76" s="25"/>
      <c r="E76" s="24"/>
      <c r="F76" s="25"/>
      <c r="G76" s="25"/>
      <c r="H76" s="25"/>
      <c r="I76" s="25"/>
      <c r="J76" s="138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</row>
    <row r="77">
      <c r="A77" s="25"/>
      <c r="B77" s="25"/>
      <c r="C77" s="25"/>
      <c r="D77" s="25"/>
      <c r="E77" s="24"/>
      <c r="F77" s="25"/>
      <c r="G77" s="25"/>
      <c r="H77" s="25"/>
      <c r="I77" s="25"/>
      <c r="J77" s="138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</row>
    <row r="78">
      <c r="A78" s="25"/>
      <c r="B78" s="25"/>
      <c r="C78" s="25"/>
      <c r="D78" s="25"/>
      <c r="E78" s="24"/>
      <c r="F78" s="25"/>
      <c r="G78" s="25"/>
      <c r="H78" s="25"/>
      <c r="I78" s="25"/>
      <c r="J78" s="138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</row>
    <row r="79">
      <c r="A79" s="25"/>
      <c r="B79" s="25"/>
      <c r="C79" s="25"/>
      <c r="D79" s="25"/>
      <c r="E79" s="24"/>
      <c r="F79" s="25"/>
      <c r="G79" s="25"/>
      <c r="H79" s="25"/>
      <c r="I79" s="25"/>
      <c r="J79" s="138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</row>
    <row r="80">
      <c r="A80" s="25"/>
      <c r="B80" s="25"/>
      <c r="C80" s="25"/>
      <c r="D80" s="25"/>
      <c r="E80" s="24"/>
      <c r="F80" s="25"/>
      <c r="G80" s="25"/>
      <c r="H80" s="25"/>
      <c r="I80" s="25"/>
      <c r="J80" s="138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</row>
    <row r="81">
      <c r="A81" s="25"/>
      <c r="B81" s="25"/>
      <c r="C81" s="25"/>
      <c r="D81" s="25"/>
      <c r="E81" s="24"/>
      <c r="F81" s="25"/>
      <c r="G81" s="25"/>
      <c r="H81" s="25"/>
      <c r="I81" s="25"/>
      <c r="J81" s="138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</row>
    <row r="82">
      <c r="A82" s="25"/>
      <c r="B82" s="25"/>
      <c r="C82" s="25"/>
      <c r="D82" s="25"/>
      <c r="E82" s="24"/>
      <c r="F82" s="25"/>
      <c r="G82" s="25"/>
      <c r="H82" s="25"/>
      <c r="I82" s="25"/>
      <c r="J82" s="138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</row>
    <row r="83">
      <c r="A83" s="25"/>
      <c r="B83" s="25"/>
      <c r="C83" s="25"/>
      <c r="D83" s="25"/>
      <c r="E83" s="24"/>
      <c r="F83" s="25"/>
      <c r="G83" s="25"/>
      <c r="H83" s="25"/>
      <c r="I83" s="25"/>
      <c r="J83" s="138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</row>
    <row r="84">
      <c r="A84" s="25"/>
      <c r="B84" s="25"/>
      <c r="C84" s="25"/>
      <c r="D84" s="25"/>
      <c r="E84" s="24"/>
      <c r="F84" s="25"/>
      <c r="G84" s="25"/>
      <c r="H84" s="25"/>
      <c r="I84" s="25"/>
      <c r="J84" s="138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</row>
    <row r="85">
      <c r="A85" s="25"/>
      <c r="B85" s="25"/>
      <c r="C85" s="25"/>
      <c r="D85" s="25"/>
      <c r="E85" s="24"/>
      <c r="F85" s="25"/>
      <c r="G85" s="25"/>
      <c r="H85" s="25"/>
      <c r="I85" s="25"/>
      <c r="J85" s="138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</row>
    <row r="86">
      <c r="A86" s="25"/>
      <c r="B86" s="25"/>
      <c r="C86" s="25"/>
      <c r="D86" s="25"/>
      <c r="E86" s="24"/>
      <c r="F86" s="25"/>
      <c r="G86" s="25"/>
      <c r="H86" s="25"/>
      <c r="I86" s="25"/>
      <c r="J86" s="138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</row>
    <row r="87">
      <c r="A87" s="25"/>
      <c r="B87" s="25"/>
      <c r="C87" s="25"/>
      <c r="D87" s="25"/>
      <c r="E87" s="24"/>
      <c r="F87" s="25"/>
      <c r="G87" s="25"/>
      <c r="H87" s="25"/>
      <c r="I87" s="25"/>
      <c r="J87" s="138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</row>
    <row r="88">
      <c r="A88" s="25"/>
      <c r="B88" s="25"/>
      <c r="C88" s="25"/>
      <c r="D88" s="25"/>
      <c r="E88" s="24"/>
      <c r="F88" s="25"/>
      <c r="G88" s="25"/>
      <c r="H88" s="25"/>
      <c r="I88" s="25"/>
      <c r="J88" s="138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</row>
    <row r="89">
      <c r="A89" s="25"/>
      <c r="B89" s="25"/>
      <c r="C89" s="25"/>
      <c r="D89" s="25"/>
      <c r="E89" s="24"/>
      <c r="F89" s="25"/>
      <c r="G89" s="25"/>
      <c r="H89" s="25"/>
      <c r="I89" s="25"/>
      <c r="J89" s="138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</row>
    <row r="90">
      <c r="A90" s="25"/>
      <c r="B90" s="25"/>
      <c r="C90" s="25"/>
      <c r="D90" s="25"/>
      <c r="E90" s="24"/>
      <c r="F90" s="25"/>
      <c r="G90" s="25"/>
      <c r="H90" s="25"/>
      <c r="I90" s="25"/>
      <c r="J90" s="138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</row>
    <row r="91">
      <c r="A91" s="25"/>
      <c r="B91" s="25"/>
      <c r="C91" s="25"/>
      <c r="D91" s="25"/>
      <c r="E91" s="24"/>
      <c r="F91" s="25"/>
      <c r="G91" s="25"/>
      <c r="H91" s="25"/>
      <c r="I91" s="25"/>
      <c r="J91" s="138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</row>
    <row r="92">
      <c r="A92" s="25"/>
      <c r="B92" s="25"/>
      <c r="C92" s="25"/>
      <c r="D92" s="25"/>
      <c r="E92" s="24"/>
      <c r="F92" s="25"/>
      <c r="G92" s="25"/>
      <c r="H92" s="25"/>
      <c r="I92" s="25"/>
      <c r="J92" s="138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</row>
    <row r="93">
      <c r="A93" s="25"/>
      <c r="B93" s="25"/>
      <c r="C93" s="25"/>
      <c r="D93" s="25"/>
      <c r="E93" s="24"/>
      <c r="F93" s="25"/>
      <c r="G93" s="25"/>
      <c r="H93" s="25"/>
      <c r="I93" s="25"/>
      <c r="J93" s="138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</row>
    <row r="94">
      <c r="A94" s="25"/>
      <c r="B94" s="25"/>
      <c r="C94" s="25"/>
      <c r="D94" s="25"/>
      <c r="E94" s="24"/>
      <c r="F94" s="25"/>
      <c r="G94" s="25"/>
      <c r="H94" s="25"/>
      <c r="I94" s="25"/>
      <c r="J94" s="138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</row>
    <row r="95">
      <c r="A95" s="25"/>
      <c r="B95" s="25"/>
      <c r="C95" s="25"/>
      <c r="D95" s="25"/>
      <c r="E95" s="24"/>
      <c r="F95" s="25"/>
      <c r="G95" s="25"/>
      <c r="H95" s="25"/>
      <c r="I95" s="25"/>
      <c r="J95" s="138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</row>
    <row r="96">
      <c r="A96" s="25"/>
      <c r="B96" s="25"/>
      <c r="C96" s="25"/>
      <c r="D96" s="25"/>
      <c r="E96" s="24"/>
      <c r="F96" s="25"/>
      <c r="G96" s="25"/>
      <c r="H96" s="25"/>
      <c r="I96" s="25"/>
      <c r="J96" s="138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</row>
    <row r="97">
      <c r="A97" s="25"/>
      <c r="B97" s="25"/>
      <c r="C97" s="25"/>
      <c r="D97" s="25"/>
      <c r="E97" s="24"/>
      <c r="F97" s="25"/>
      <c r="G97" s="25"/>
      <c r="H97" s="25"/>
      <c r="I97" s="25"/>
      <c r="J97" s="138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</row>
    <row r="98">
      <c r="A98" s="25"/>
      <c r="B98" s="25"/>
      <c r="C98" s="25"/>
      <c r="D98" s="25"/>
      <c r="E98" s="24"/>
      <c r="F98" s="25"/>
      <c r="G98" s="25"/>
      <c r="H98" s="25"/>
      <c r="I98" s="25"/>
      <c r="J98" s="138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</row>
    <row r="99">
      <c r="A99" s="25"/>
      <c r="B99" s="25"/>
      <c r="C99" s="25"/>
      <c r="D99" s="25"/>
      <c r="E99" s="24"/>
      <c r="F99" s="25"/>
      <c r="G99" s="25"/>
      <c r="H99" s="25"/>
      <c r="I99" s="25"/>
      <c r="J99" s="138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</row>
    <row r="100">
      <c r="A100" s="25"/>
      <c r="B100" s="25"/>
      <c r="C100" s="25"/>
      <c r="D100" s="25"/>
      <c r="E100" s="24"/>
      <c r="F100" s="25"/>
      <c r="G100" s="25"/>
      <c r="H100" s="25"/>
      <c r="I100" s="25"/>
      <c r="J100" s="138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</row>
    <row r="101">
      <c r="A101" s="25"/>
      <c r="B101" s="25"/>
      <c r="C101" s="25"/>
      <c r="D101" s="25"/>
      <c r="E101" s="24"/>
      <c r="F101" s="25"/>
      <c r="G101" s="25"/>
      <c r="H101" s="25"/>
      <c r="I101" s="25"/>
      <c r="J101" s="138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</row>
    <row r="102">
      <c r="A102" s="25"/>
      <c r="B102" s="25"/>
      <c r="C102" s="25"/>
      <c r="D102" s="25"/>
      <c r="E102" s="24"/>
      <c r="F102" s="25"/>
      <c r="G102" s="25"/>
      <c r="H102" s="25"/>
      <c r="I102" s="25"/>
      <c r="J102" s="138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</row>
    <row r="103">
      <c r="A103" s="25"/>
      <c r="B103" s="25"/>
      <c r="C103" s="25"/>
      <c r="D103" s="25"/>
      <c r="E103" s="24"/>
      <c r="F103" s="25"/>
      <c r="G103" s="25"/>
      <c r="H103" s="25"/>
      <c r="I103" s="25"/>
      <c r="J103" s="138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</row>
    <row r="104">
      <c r="A104" s="25"/>
      <c r="B104" s="25"/>
      <c r="C104" s="25"/>
      <c r="D104" s="25"/>
      <c r="E104" s="24"/>
      <c r="F104" s="25"/>
      <c r="G104" s="25"/>
      <c r="H104" s="25"/>
      <c r="I104" s="25"/>
      <c r="J104" s="138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</row>
    <row r="105">
      <c r="A105" s="25"/>
      <c r="B105" s="25"/>
      <c r="C105" s="25"/>
      <c r="D105" s="25"/>
      <c r="E105" s="24"/>
      <c r="F105" s="25"/>
      <c r="G105" s="25"/>
      <c r="H105" s="25"/>
      <c r="I105" s="25"/>
      <c r="J105" s="138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</row>
    <row r="106">
      <c r="A106" s="25"/>
      <c r="B106" s="25"/>
      <c r="C106" s="25"/>
      <c r="D106" s="25"/>
      <c r="E106" s="24"/>
      <c r="F106" s="25"/>
      <c r="G106" s="25"/>
      <c r="H106" s="25"/>
      <c r="I106" s="25"/>
      <c r="J106" s="138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</row>
    <row r="107">
      <c r="A107" s="25"/>
      <c r="B107" s="25"/>
      <c r="C107" s="25"/>
      <c r="D107" s="25"/>
      <c r="E107" s="24"/>
      <c r="F107" s="25"/>
      <c r="G107" s="25"/>
      <c r="H107" s="25"/>
      <c r="I107" s="25"/>
      <c r="J107" s="138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</row>
    <row r="108">
      <c r="A108" s="25"/>
      <c r="B108" s="25"/>
      <c r="C108" s="25"/>
      <c r="D108" s="25"/>
      <c r="E108" s="24"/>
      <c r="F108" s="25"/>
      <c r="G108" s="25"/>
      <c r="H108" s="25"/>
      <c r="I108" s="25"/>
      <c r="J108" s="138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</row>
    <row r="109">
      <c r="A109" s="25"/>
      <c r="B109" s="25"/>
      <c r="C109" s="25"/>
      <c r="D109" s="25"/>
      <c r="E109" s="24"/>
      <c r="F109" s="25"/>
      <c r="G109" s="25"/>
      <c r="H109" s="25"/>
      <c r="I109" s="25"/>
      <c r="J109" s="138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</row>
    <row r="110">
      <c r="A110" s="25"/>
      <c r="B110" s="25"/>
      <c r="C110" s="25"/>
      <c r="D110" s="25"/>
      <c r="E110" s="24"/>
      <c r="F110" s="25"/>
      <c r="G110" s="25"/>
      <c r="H110" s="25"/>
      <c r="I110" s="25"/>
      <c r="J110" s="138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</row>
    <row r="111">
      <c r="A111" s="25"/>
      <c r="B111" s="25"/>
      <c r="C111" s="25"/>
      <c r="D111" s="25"/>
      <c r="E111" s="24"/>
      <c r="F111" s="25"/>
      <c r="G111" s="25"/>
      <c r="H111" s="25"/>
      <c r="I111" s="25"/>
      <c r="J111" s="138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</row>
    <row r="112">
      <c r="A112" s="25"/>
      <c r="B112" s="25"/>
      <c r="C112" s="25"/>
      <c r="D112" s="25"/>
      <c r="E112" s="24"/>
      <c r="F112" s="25"/>
      <c r="G112" s="25"/>
      <c r="H112" s="25"/>
      <c r="I112" s="25"/>
      <c r="J112" s="138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</row>
    <row r="113">
      <c r="A113" s="25"/>
      <c r="B113" s="25"/>
      <c r="C113" s="25"/>
      <c r="D113" s="25"/>
      <c r="E113" s="24"/>
      <c r="F113" s="25"/>
      <c r="G113" s="25"/>
      <c r="H113" s="25"/>
      <c r="I113" s="25"/>
      <c r="J113" s="138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</row>
    <row r="114">
      <c r="A114" s="25"/>
      <c r="B114" s="25"/>
      <c r="C114" s="25"/>
      <c r="D114" s="25"/>
      <c r="E114" s="24"/>
      <c r="F114" s="25"/>
      <c r="G114" s="25"/>
      <c r="H114" s="25"/>
      <c r="I114" s="25"/>
      <c r="J114" s="138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</row>
    <row r="115">
      <c r="A115" s="25"/>
      <c r="B115" s="25"/>
      <c r="C115" s="25"/>
      <c r="D115" s="25"/>
      <c r="E115" s="24"/>
      <c r="F115" s="25"/>
      <c r="G115" s="25"/>
      <c r="H115" s="25"/>
      <c r="I115" s="25"/>
      <c r="J115" s="138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</row>
    <row r="116">
      <c r="A116" s="25"/>
      <c r="B116" s="25"/>
      <c r="C116" s="25"/>
      <c r="D116" s="25"/>
      <c r="E116" s="24"/>
      <c r="F116" s="25"/>
      <c r="G116" s="25"/>
      <c r="H116" s="25"/>
      <c r="I116" s="25"/>
      <c r="J116" s="138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</row>
    <row r="117">
      <c r="A117" s="25"/>
      <c r="B117" s="25"/>
      <c r="C117" s="25"/>
      <c r="D117" s="25"/>
      <c r="E117" s="24"/>
      <c r="F117" s="25"/>
      <c r="G117" s="25"/>
      <c r="H117" s="25"/>
      <c r="I117" s="25"/>
      <c r="J117" s="138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</row>
    <row r="118">
      <c r="A118" s="25"/>
      <c r="B118" s="25"/>
      <c r="C118" s="25"/>
      <c r="D118" s="25"/>
      <c r="E118" s="24"/>
      <c r="F118" s="25"/>
      <c r="G118" s="25"/>
      <c r="H118" s="25"/>
      <c r="I118" s="25"/>
      <c r="J118" s="138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</row>
    <row r="119">
      <c r="A119" s="25"/>
      <c r="B119" s="25"/>
      <c r="C119" s="25"/>
      <c r="D119" s="25"/>
      <c r="E119" s="24"/>
      <c r="F119" s="25"/>
      <c r="G119" s="25"/>
      <c r="H119" s="25"/>
      <c r="I119" s="25"/>
      <c r="J119" s="138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</row>
    <row r="120">
      <c r="A120" s="25"/>
      <c r="B120" s="25"/>
      <c r="C120" s="25"/>
      <c r="D120" s="25"/>
      <c r="E120" s="24"/>
      <c r="F120" s="25"/>
      <c r="G120" s="25"/>
      <c r="H120" s="25"/>
      <c r="I120" s="25"/>
      <c r="J120" s="138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</row>
    <row r="121">
      <c r="A121" s="25"/>
      <c r="B121" s="25"/>
      <c r="C121" s="25"/>
      <c r="D121" s="25"/>
      <c r="E121" s="24"/>
      <c r="F121" s="25"/>
      <c r="G121" s="25"/>
      <c r="H121" s="25"/>
      <c r="I121" s="25"/>
      <c r="J121" s="138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</row>
    <row r="122">
      <c r="A122" s="25"/>
      <c r="B122" s="25"/>
      <c r="C122" s="25"/>
      <c r="D122" s="25"/>
      <c r="E122" s="24"/>
      <c r="F122" s="25"/>
      <c r="G122" s="25"/>
      <c r="H122" s="25"/>
      <c r="I122" s="25"/>
      <c r="J122" s="138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</row>
    <row r="123">
      <c r="A123" s="25"/>
      <c r="B123" s="25"/>
      <c r="C123" s="25"/>
      <c r="D123" s="25"/>
      <c r="E123" s="24"/>
      <c r="F123" s="25"/>
      <c r="G123" s="25"/>
      <c r="H123" s="25"/>
      <c r="I123" s="25"/>
      <c r="J123" s="138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</row>
    <row r="124">
      <c r="A124" s="25"/>
      <c r="B124" s="25"/>
      <c r="C124" s="25"/>
      <c r="D124" s="25"/>
      <c r="E124" s="24"/>
      <c r="F124" s="25"/>
      <c r="G124" s="25"/>
      <c r="H124" s="25"/>
      <c r="I124" s="25"/>
      <c r="J124" s="138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</row>
    <row r="125">
      <c r="A125" s="25"/>
      <c r="B125" s="25"/>
      <c r="C125" s="25"/>
      <c r="D125" s="25"/>
      <c r="E125" s="24"/>
      <c r="F125" s="25"/>
      <c r="G125" s="25"/>
      <c r="H125" s="25"/>
      <c r="I125" s="25"/>
      <c r="J125" s="138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</row>
    <row r="126">
      <c r="A126" s="25"/>
      <c r="B126" s="25"/>
      <c r="C126" s="25"/>
      <c r="D126" s="25"/>
      <c r="E126" s="24"/>
      <c r="F126" s="25"/>
      <c r="G126" s="25"/>
      <c r="H126" s="25"/>
      <c r="I126" s="25"/>
      <c r="J126" s="138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</row>
    <row r="127">
      <c r="A127" s="25"/>
      <c r="B127" s="25"/>
      <c r="C127" s="25"/>
      <c r="D127" s="25"/>
      <c r="E127" s="24"/>
      <c r="F127" s="25"/>
      <c r="G127" s="25"/>
      <c r="H127" s="25"/>
      <c r="I127" s="25"/>
      <c r="J127" s="138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</row>
    <row r="128">
      <c r="A128" s="25"/>
      <c r="B128" s="25"/>
      <c r="C128" s="25"/>
      <c r="D128" s="25"/>
      <c r="E128" s="24"/>
      <c r="F128" s="25"/>
      <c r="G128" s="25"/>
      <c r="H128" s="25"/>
      <c r="I128" s="25"/>
      <c r="J128" s="138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</row>
    <row r="129">
      <c r="A129" s="25"/>
      <c r="B129" s="25"/>
      <c r="C129" s="25"/>
      <c r="D129" s="25"/>
      <c r="E129" s="24"/>
      <c r="F129" s="25"/>
      <c r="G129" s="25"/>
      <c r="H129" s="25"/>
      <c r="I129" s="25"/>
      <c r="J129" s="138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</row>
    <row r="130">
      <c r="A130" s="25"/>
      <c r="B130" s="25"/>
      <c r="C130" s="25"/>
      <c r="D130" s="25"/>
      <c r="E130" s="24"/>
      <c r="F130" s="25"/>
      <c r="G130" s="25"/>
      <c r="H130" s="25"/>
      <c r="I130" s="25"/>
      <c r="J130" s="138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</row>
    <row r="131">
      <c r="A131" s="25"/>
      <c r="B131" s="25"/>
      <c r="C131" s="25"/>
      <c r="D131" s="25"/>
      <c r="E131" s="24"/>
      <c r="F131" s="25"/>
      <c r="G131" s="25"/>
      <c r="H131" s="25"/>
      <c r="I131" s="25"/>
      <c r="J131" s="138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</row>
    <row r="132">
      <c r="A132" s="25"/>
      <c r="B132" s="25"/>
      <c r="C132" s="25"/>
      <c r="D132" s="25"/>
      <c r="E132" s="24"/>
      <c r="F132" s="25"/>
      <c r="G132" s="25"/>
      <c r="H132" s="25"/>
      <c r="I132" s="25"/>
      <c r="J132" s="138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</row>
    <row r="133">
      <c r="A133" s="25"/>
      <c r="B133" s="25"/>
      <c r="C133" s="25"/>
      <c r="D133" s="25"/>
      <c r="E133" s="24"/>
      <c r="F133" s="25"/>
      <c r="G133" s="25"/>
      <c r="H133" s="25"/>
      <c r="I133" s="25"/>
      <c r="J133" s="138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</row>
    <row r="134">
      <c r="A134" s="25"/>
      <c r="B134" s="25"/>
      <c r="C134" s="25"/>
      <c r="D134" s="25"/>
      <c r="E134" s="24"/>
      <c r="F134" s="25"/>
      <c r="G134" s="25"/>
      <c r="H134" s="25"/>
      <c r="I134" s="25"/>
      <c r="J134" s="138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</row>
    <row r="135">
      <c r="A135" s="25"/>
      <c r="B135" s="25"/>
      <c r="C135" s="25"/>
      <c r="D135" s="25"/>
      <c r="E135" s="24"/>
      <c r="F135" s="25"/>
      <c r="G135" s="25"/>
      <c r="H135" s="25"/>
      <c r="I135" s="25"/>
      <c r="J135" s="138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</row>
    <row r="136">
      <c r="A136" s="25"/>
      <c r="B136" s="25"/>
      <c r="C136" s="25"/>
      <c r="D136" s="25"/>
      <c r="E136" s="24"/>
      <c r="F136" s="25"/>
      <c r="G136" s="25"/>
      <c r="H136" s="25"/>
      <c r="I136" s="25"/>
      <c r="J136" s="138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</row>
    <row r="137">
      <c r="A137" s="25"/>
      <c r="B137" s="25"/>
      <c r="C137" s="25"/>
      <c r="D137" s="25"/>
      <c r="E137" s="24"/>
      <c r="F137" s="25"/>
      <c r="G137" s="25"/>
      <c r="H137" s="25"/>
      <c r="I137" s="25"/>
      <c r="J137" s="138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</row>
    <row r="138">
      <c r="A138" s="25"/>
      <c r="B138" s="25"/>
      <c r="C138" s="25"/>
      <c r="D138" s="25"/>
      <c r="E138" s="24"/>
      <c r="F138" s="25"/>
      <c r="G138" s="25"/>
      <c r="H138" s="25"/>
      <c r="I138" s="25"/>
      <c r="J138" s="138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</row>
    <row r="139">
      <c r="A139" s="25"/>
      <c r="B139" s="25"/>
      <c r="C139" s="25"/>
      <c r="D139" s="25"/>
      <c r="E139" s="24"/>
      <c r="F139" s="25"/>
      <c r="G139" s="25"/>
      <c r="H139" s="25"/>
      <c r="I139" s="25"/>
      <c r="J139" s="138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</row>
    <row r="140">
      <c r="A140" s="25"/>
      <c r="B140" s="25"/>
      <c r="C140" s="25"/>
      <c r="D140" s="25"/>
      <c r="E140" s="24"/>
      <c r="F140" s="25"/>
      <c r="G140" s="25"/>
      <c r="H140" s="25"/>
      <c r="I140" s="25"/>
      <c r="J140" s="138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</row>
    <row r="141">
      <c r="A141" s="25"/>
      <c r="B141" s="25"/>
      <c r="C141" s="25"/>
      <c r="D141" s="25"/>
      <c r="E141" s="24"/>
      <c r="F141" s="25"/>
      <c r="G141" s="25"/>
      <c r="H141" s="25"/>
      <c r="I141" s="25"/>
      <c r="J141" s="138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</row>
    <row r="142">
      <c r="A142" s="25"/>
      <c r="B142" s="25"/>
      <c r="C142" s="25"/>
      <c r="D142" s="25"/>
      <c r="E142" s="24"/>
      <c r="F142" s="25"/>
      <c r="G142" s="25"/>
      <c r="H142" s="25"/>
      <c r="I142" s="25"/>
      <c r="J142" s="138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</row>
    <row r="143">
      <c r="A143" s="25"/>
      <c r="B143" s="25"/>
      <c r="C143" s="25"/>
      <c r="D143" s="25"/>
      <c r="E143" s="24"/>
      <c r="F143" s="25"/>
      <c r="G143" s="25"/>
      <c r="H143" s="25"/>
      <c r="I143" s="25"/>
      <c r="J143" s="138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</row>
    <row r="144">
      <c r="A144" s="25"/>
      <c r="B144" s="25"/>
      <c r="C144" s="25"/>
      <c r="D144" s="25"/>
      <c r="E144" s="24"/>
      <c r="F144" s="25"/>
      <c r="G144" s="25"/>
      <c r="H144" s="25"/>
      <c r="I144" s="25"/>
      <c r="J144" s="138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</row>
    <row r="145">
      <c r="A145" s="25"/>
      <c r="B145" s="25"/>
      <c r="C145" s="25"/>
      <c r="D145" s="25"/>
      <c r="E145" s="24"/>
      <c r="F145" s="25"/>
      <c r="G145" s="25"/>
      <c r="H145" s="25"/>
      <c r="I145" s="25"/>
      <c r="J145" s="138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</row>
    <row r="146">
      <c r="A146" s="25"/>
      <c r="B146" s="25"/>
      <c r="C146" s="25"/>
      <c r="D146" s="25"/>
      <c r="E146" s="24"/>
      <c r="F146" s="25"/>
      <c r="G146" s="25"/>
      <c r="H146" s="25"/>
      <c r="I146" s="25"/>
      <c r="J146" s="138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</row>
    <row r="147">
      <c r="A147" s="25"/>
      <c r="B147" s="25"/>
      <c r="C147" s="25"/>
      <c r="D147" s="25"/>
      <c r="E147" s="24"/>
      <c r="F147" s="25"/>
      <c r="G147" s="25"/>
      <c r="H147" s="25"/>
      <c r="I147" s="25"/>
      <c r="J147" s="138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</row>
    <row r="148">
      <c r="A148" s="25"/>
      <c r="B148" s="25"/>
      <c r="C148" s="25"/>
      <c r="D148" s="25"/>
      <c r="E148" s="24"/>
      <c r="F148" s="25"/>
      <c r="G148" s="25"/>
      <c r="H148" s="25"/>
      <c r="I148" s="25"/>
      <c r="J148" s="138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</row>
    <row r="149">
      <c r="A149" s="25"/>
      <c r="B149" s="25"/>
      <c r="C149" s="25"/>
      <c r="D149" s="25"/>
      <c r="E149" s="24"/>
      <c r="F149" s="25"/>
      <c r="G149" s="25"/>
      <c r="H149" s="25"/>
      <c r="I149" s="25"/>
      <c r="J149" s="138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</row>
    <row r="150">
      <c r="A150" s="25"/>
      <c r="B150" s="25"/>
      <c r="C150" s="25"/>
      <c r="D150" s="25"/>
      <c r="E150" s="24"/>
      <c r="F150" s="25"/>
      <c r="G150" s="25"/>
      <c r="H150" s="25"/>
      <c r="I150" s="25"/>
      <c r="J150" s="138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</row>
    <row r="151">
      <c r="A151" s="25"/>
      <c r="B151" s="25"/>
      <c r="C151" s="25"/>
      <c r="D151" s="25"/>
      <c r="E151" s="24"/>
      <c r="F151" s="25"/>
      <c r="G151" s="25"/>
      <c r="H151" s="25"/>
      <c r="I151" s="25"/>
      <c r="J151" s="138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</row>
    <row r="152">
      <c r="A152" s="25"/>
      <c r="B152" s="25"/>
      <c r="C152" s="25"/>
      <c r="D152" s="25"/>
      <c r="E152" s="24"/>
      <c r="F152" s="25"/>
      <c r="G152" s="25"/>
      <c r="H152" s="25"/>
      <c r="I152" s="25"/>
      <c r="J152" s="138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</row>
    <row r="153">
      <c r="A153" s="25"/>
      <c r="B153" s="25"/>
      <c r="C153" s="25"/>
      <c r="D153" s="25"/>
      <c r="E153" s="24"/>
      <c r="F153" s="25"/>
      <c r="G153" s="25"/>
      <c r="H153" s="25"/>
      <c r="I153" s="25"/>
      <c r="J153" s="138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</row>
    <row r="154">
      <c r="A154" s="25"/>
      <c r="B154" s="25"/>
      <c r="C154" s="25"/>
      <c r="D154" s="25"/>
      <c r="E154" s="24"/>
      <c r="F154" s="25"/>
      <c r="G154" s="25"/>
      <c r="H154" s="25"/>
      <c r="I154" s="25"/>
      <c r="J154" s="138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</row>
    <row r="155">
      <c r="A155" s="25"/>
      <c r="B155" s="25"/>
      <c r="C155" s="25"/>
      <c r="D155" s="25"/>
      <c r="E155" s="24"/>
      <c r="F155" s="25"/>
      <c r="G155" s="25"/>
      <c r="H155" s="25"/>
      <c r="I155" s="25"/>
      <c r="J155" s="138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</row>
    <row r="156">
      <c r="A156" s="25"/>
      <c r="B156" s="25"/>
      <c r="C156" s="25"/>
      <c r="D156" s="25"/>
      <c r="E156" s="24"/>
      <c r="F156" s="25"/>
      <c r="G156" s="25"/>
      <c r="H156" s="25"/>
      <c r="I156" s="25"/>
      <c r="J156" s="138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</row>
    <row r="157">
      <c r="A157" s="25"/>
      <c r="B157" s="25"/>
      <c r="C157" s="25"/>
      <c r="D157" s="25"/>
      <c r="E157" s="24"/>
      <c r="F157" s="25"/>
      <c r="G157" s="25"/>
      <c r="H157" s="25"/>
      <c r="I157" s="25"/>
      <c r="J157" s="138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</row>
    <row r="158">
      <c r="A158" s="25"/>
      <c r="B158" s="25"/>
      <c r="C158" s="25"/>
      <c r="D158" s="25"/>
      <c r="E158" s="24"/>
      <c r="F158" s="25"/>
      <c r="G158" s="25"/>
      <c r="H158" s="25"/>
      <c r="I158" s="25"/>
      <c r="J158" s="138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</row>
    <row r="159">
      <c r="A159" s="25"/>
      <c r="B159" s="25"/>
      <c r="C159" s="25"/>
      <c r="D159" s="25"/>
      <c r="E159" s="24"/>
      <c r="F159" s="25"/>
      <c r="G159" s="25"/>
      <c r="H159" s="25"/>
      <c r="I159" s="25"/>
      <c r="J159" s="138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</row>
    <row r="160">
      <c r="A160" s="25"/>
      <c r="B160" s="25"/>
      <c r="C160" s="25"/>
      <c r="D160" s="25"/>
      <c r="E160" s="24"/>
      <c r="F160" s="25"/>
      <c r="G160" s="25"/>
      <c r="H160" s="25"/>
      <c r="I160" s="25"/>
      <c r="J160" s="138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</row>
    <row r="161">
      <c r="A161" s="25"/>
      <c r="B161" s="25"/>
      <c r="C161" s="25"/>
      <c r="D161" s="25"/>
      <c r="E161" s="24"/>
      <c r="F161" s="25"/>
      <c r="G161" s="25"/>
      <c r="H161" s="25"/>
      <c r="I161" s="25"/>
      <c r="J161" s="138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</row>
    <row r="162">
      <c r="A162" s="25"/>
      <c r="B162" s="25"/>
      <c r="C162" s="25"/>
      <c r="D162" s="25"/>
      <c r="E162" s="24"/>
      <c r="F162" s="25"/>
      <c r="G162" s="25"/>
      <c r="H162" s="25"/>
      <c r="I162" s="25"/>
      <c r="J162" s="138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</row>
    <row r="163">
      <c r="A163" s="25"/>
      <c r="B163" s="25"/>
      <c r="C163" s="25"/>
      <c r="D163" s="25"/>
      <c r="E163" s="24"/>
      <c r="F163" s="25"/>
      <c r="G163" s="25"/>
      <c r="H163" s="25"/>
      <c r="I163" s="25"/>
      <c r="J163" s="138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</row>
    <row r="164">
      <c r="A164" s="25"/>
      <c r="B164" s="25"/>
      <c r="C164" s="25"/>
      <c r="D164" s="25"/>
      <c r="E164" s="24"/>
      <c r="F164" s="25"/>
      <c r="G164" s="25"/>
      <c r="H164" s="25"/>
      <c r="I164" s="25"/>
      <c r="J164" s="138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</row>
    <row r="165">
      <c r="A165" s="25"/>
      <c r="B165" s="25"/>
      <c r="C165" s="25"/>
      <c r="D165" s="25"/>
      <c r="E165" s="24"/>
      <c r="F165" s="25"/>
      <c r="G165" s="25"/>
      <c r="H165" s="25"/>
      <c r="I165" s="25"/>
      <c r="J165" s="138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</row>
    <row r="166">
      <c r="A166" s="25"/>
      <c r="B166" s="25"/>
      <c r="C166" s="25"/>
      <c r="D166" s="25"/>
      <c r="E166" s="24"/>
      <c r="F166" s="25"/>
      <c r="G166" s="25"/>
      <c r="H166" s="25"/>
      <c r="I166" s="25"/>
      <c r="J166" s="138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</row>
    <row r="167">
      <c r="A167" s="25"/>
      <c r="B167" s="25"/>
      <c r="C167" s="25"/>
      <c r="D167" s="25"/>
      <c r="E167" s="24"/>
      <c r="F167" s="25"/>
      <c r="G167" s="25"/>
      <c r="H167" s="25"/>
      <c r="I167" s="25"/>
      <c r="J167" s="138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</row>
    <row r="168">
      <c r="A168" s="25"/>
      <c r="B168" s="25"/>
      <c r="C168" s="25"/>
      <c r="D168" s="25"/>
      <c r="E168" s="24"/>
      <c r="F168" s="25"/>
      <c r="G168" s="25"/>
      <c r="H168" s="25"/>
      <c r="I168" s="25"/>
      <c r="J168" s="138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</row>
    <row r="169">
      <c r="A169" s="25"/>
      <c r="B169" s="25"/>
      <c r="C169" s="25"/>
      <c r="D169" s="25"/>
      <c r="E169" s="24"/>
      <c r="F169" s="25"/>
      <c r="G169" s="25"/>
      <c r="H169" s="25"/>
      <c r="I169" s="25"/>
      <c r="J169" s="138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</row>
    <row r="170">
      <c r="A170" s="25"/>
      <c r="B170" s="25"/>
      <c r="C170" s="25"/>
      <c r="D170" s="25"/>
      <c r="E170" s="24"/>
      <c r="F170" s="25"/>
      <c r="G170" s="25"/>
      <c r="H170" s="25"/>
      <c r="I170" s="25"/>
      <c r="J170" s="138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</row>
    <row r="171">
      <c r="A171" s="25"/>
      <c r="B171" s="25"/>
      <c r="C171" s="25"/>
      <c r="D171" s="25"/>
      <c r="E171" s="24"/>
      <c r="F171" s="25"/>
      <c r="G171" s="25"/>
      <c r="H171" s="25"/>
      <c r="I171" s="25"/>
      <c r="J171" s="138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</row>
    <row r="172">
      <c r="A172" s="25"/>
      <c r="B172" s="25"/>
      <c r="C172" s="25"/>
      <c r="D172" s="25"/>
      <c r="E172" s="24"/>
      <c r="F172" s="25"/>
      <c r="G172" s="25"/>
      <c r="H172" s="25"/>
      <c r="I172" s="25"/>
      <c r="J172" s="138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</row>
    <row r="173">
      <c r="A173" s="25"/>
      <c r="B173" s="25"/>
      <c r="C173" s="25"/>
      <c r="D173" s="25"/>
      <c r="E173" s="24"/>
      <c r="F173" s="25"/>
      <c r="G173" s="25"/>
      <c r="H173" s="25"/>
      <c r="I173" s="25"/>
      <c r="J173" s="138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</row>
    <row r="174">
      <c r="A174" s="25"/>
      <c r="B174" s="25"/>
      <c r="C174" s="25"/>
      <c r="D174" s="25"/>
      <c r="E174" s="24"/>
      <c r="F174" s="25"/>
      <c r="G174" s="25"/>
      <c r="H174" s="25"/>
      <c r="I174" s="25"/>
      <c r="J174" s="138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</row>
    <row r="175">
      <c r="A175" s="25"/>
      <c r="B175" s="25"/>
      <c r="C175" s="25"/>
      <c r="D175" s="25"/>
      <c r="E175" s="24"/>
      <c r="F175" s="25"/>
      <c r="G175" s="25"/>
      <c r="H175" s="25"/>
      <c r="I175" s="25"/>
      <c r="J175" s="138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</row>
    <row r="176">
      <c r="A176" s="25"/>
      <c r="B176" s="25"/>
      <c r="C176" s="25"/>
      <c r="D176" s="25"/>
      <c r="E176" s="24"/>
      <c r="F176" s="25"/>
      <c r="G176" s="25"/>
      <c r="H176" s="25"/>
      <c r="I176" s="25"/>
      <c r="J176" s="138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</row>
    <row r="177">
      <c r="A177" s="25"/>
      <c r="B177" s="25"/>
      <c r="C177" s="25"/>
      <c r="D177" s="25"/>
      <c r="E177" s="24"/>
      <c r="F177" s="25"/>
      <c r="G177" s="25"/>
      <c r="H177" s="25"/>
      <c r="I177" s="25"/>
      <c r="J177" s="138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</row>
    <row r="178">
      <c r="A178" s="25"/>
      <c r="B178" s="25"/>
      <c r="C178" s="25"/>
      <c r="D178" s="25"/>
      <c r="E178" s="24"/>
      <c r="F178" s="25"/>
      <c r="G178" s="25"/>
      <c r="H178" s="25"/>
      <c r="I178" s="25"/>
      <c r="J178" s="138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</row>
    <row r="179">
      <c r="A179" s="25"/>
      <c r="B179" s="25"/>
      <c r="C179" s="25"/>
      <c r="D179" s="25"/>
      <c r="E179" s="24"/>
      <c r="F179" s="25"/>
      <c r="G179" s="25"/>
      <c r="H179" s="25"/>
      <c r="I179" s="25"/>
      <c r="J179" s="138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</row>
    <row r="180">
      <c r="A180" s="25"/>
      <c r="B180" s="25"/>
      <c r="C180" s="25"/>
      <c r="D180" s="25"/>
      <c r="E180" s="24"/>
      <c r="F180" s="25"/>
      <c r="G180" s="25"/>
      <c r="H180" s="25"/>
      <c r="I180" s="25"/>
      <c r="J180" s="138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</row>
    <row r="181">
      <c r="A181" s="25"/>
      <c r="B181" s="25"/>
      <c r="C181" s="25"/>
      <c r="D181" s="25"/>
      <c r="E181" s="24"/>
      <c r="F181" s="25"/>
      <c r="G181" s="25"/>
      <c r="H181" s="25"/>
      <c r="I181" s="25"/>
      <c r="J181" s="138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</row>
    <row r="182">
      <c r="A182" s="25"/>
      <c r="B182" s="25"/>
      <c r="C182" s="25"/>
      <c r="D182" s="25"/>
      <c r="E182" s="24"/>
      <c r="F182" s="25"/>
      <c r="G182" s="25"/>
      <c r="H182" s="25"/>
      <c r="I182" s="25"/>
      <c r="J182" s="138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</row>
    <row r="183">
      <c r="A183" s="25"/>
      <c r="B183" s="25"/>
      <c r="C183" s="25"/>
      <c r="D183" s="25"/>
      <c r="E183" s="24"/>
      <c r="F183" s="25"/>
      <c r="G183" s="25"/>
      <c r="H183" s="25"/>
      <c r="I183" s="25"/>
      <c r="J183" s="138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</row>
    <row r="184">
      <c r="A184" s="25"/>
      <c r="B184" s="25"/>
      <c r="C184" s="25"/>
      <c r="D184" s="25"/>
      <c r="E184" s="24"/>
      <c r="F184" s="25"/>
      <c r="G184" s="25"/>
      <c r="H184" s="25"/>
      <c r="I184" s="25"/>
      <c r="J184" s="138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</row>
    <row r="185">
      <c r="A185" s="25"/>
      <c r="B185" s="25"/>
      <c r="C185" s="25"/>
      <c r="D185" s="25"/>
      <c r="E185" s="24"/>
      <c r="F185" s="25"/>
      <c r="G185" s="25"/>
      <c r="H185" s="25"/>
      <c r="I185" s="25"/>
      <c r="J185" s="138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</row>
    <row r="186">
      <c r="A186" s="25"/>
      <c r="B186" s="25"/>
      <c r="C186" s="25"/>
      <c r="D186" s="25"/>
      <c r="E186" s="24"/>
      <c r="F186" s="25"/>
      <c r="G186" s="25"/>
      <c r="H186" s="25"/>
      <c r="I186" s="25"/>
      <c r="J186" s="138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</row>
    <row r="187">
      <c r="A187" s="25"/>
      <c r="B187" s="25"/>
      <c r="C187" s="25"/>
      <c r="D187" s="25"/>
      <c r="E187" s="24"/>
      <c r="F187" s="25"/>
      <c r="G187" s="25"/>
      <c r="H187" s="25"/>
      <c r="I187" s="25"/>
      <c r="J187" s="138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</row>
    <row r="188">
      <c r="A188" s="25"/>
      <c r="B188" s="25"/>
      <c r="C188" s="25"/>
      <c r="D188" s="25"/>
      <c r="E188" s="24"/>
      <c r="F188" s="25"/>
      <c r="G188" s="25"/>
      <c r="H188" s="25"/>
      <c r="I188" s="25"/>
      <c r="J188" s="138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</row>
    <row r="189">
      <c r="A189" s="25"/>
      <c r="B189" s="25"/>
      <c r="C189" s="25"/>
      <c r="D189" s="25"/>
      <c r="E189" s="24"/>
      <c r="F189" s="25"/>
      <c r="G189" s="25"/>
      <c r="H189" s="25"/>
      <c r="I189" s="25"/>
      <c r="J189" s="138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</row>
    <row r="190">
      <c r="A190" s="25"/>
      <c r="B190" s="25"/>
      <c r="C190" s="25"/>
      <c r="D190" s="25"/>
      <c r="E190" s="24"/>
      <c r="F190" s="25"/>
      <c r="G190" s="25"/>
      <c r="H190" s="25"/>
      <c r="I190" s="25"/>
      <c r="J190" s="138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</row>
    <row r="191">
      <c r="A191" s="25"/>
      <c r="B191" s="25"/>
      <c r="C191" s="25"/>
      <c r="D191" s="25"/>
      <c r="E191" s="24"/>
      <c r="F191" s="25"/>
      <c r="G191" s="25"/>
      <c r="H191" s="25"/>
      <c r="I191" s="25"/>
      <c r="J191" s="138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</row>
    <row r="192">
      <c r="A192" s="25"/>
      <c r="B192" s="25"/>
      <c r="C192" s="25"/>
      <c r="D192" s="25"/>
      <c r="E192" s="24"/>
      <c r="F192" s="25"/>
      <c r="G192" s="25"/>
      <c r="H192" s="25"/>
      <c r="I192" s="25"/>
      <c r="J192" s="138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</row>
    <row r="193">
      <c r="A193" s="25"/>
      <c r="B193" s="25"/>
      <c r="C193" s="25"/>
      <c r="D193" s="25"/>
      <c r="E193" s="24"/>
      <c r="F193" s="25"/>
      <c r="G193" s="25"/>
      <c r="H193" s="25"/>
      <c r="I193" s="25"/>
      <c r="J193" s="138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</row>
    <row r="194">
      <c r="A194" s="25"/>
      <c r="B194" s="25"/>
      <c r="C194" s="25"/>
      <c r="D194" s="25"/>
      <c r="E194" s="24"/>
      <c r="F194" s="25"/>
      <c r="G194" s="25"/>
      <c r="H194" s="25"/>
      <c r="I194" s="25"/>
      <c r="J194" s="138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</row>
    <row r="195">
      <c r="A195" s="25"/>
      <c r="B195" s="25"/>
      <c r="C195" s="25"/>
      <c r="D195" s="25"/>
      <c r="E195" s="24"/>
      <c r="F195" s="25"/>
      <c r="G195" s="25"/>
      <c r="H195" s="25"/>
      <c r="I195" s="25"/>
      <c r="J195" s="138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</row>
    <row r="196">
      <c r="A196" s="25"/>
      <c r="B196" s="25"/>
      <c r="C196" s="25"/>
      <c r="D196" s="25"/>
      <c r="E196" s="24"/>
      <c r="F196" s="25"/>
      <c r="G196" s="25"/>
      <c r="H196" s="25"/>
      <c r="I196" s="25"/>
      <c r="J196" s="138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</row>
    <row r="197">
      <c r="A197" s="25"/>
      <c r="B197" s="25"/>
      <c r="C197" s="25"/>
      <c r="D197" s="25"/>
      <c r="E197" s="24"/>
      <c r="F197" s="25"/>
      <c r="G197" s="25"/>
      <c r="H197" s="25"/>
      <c r="I197" s="25"/>
      <c r="J197" s="138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</row>
    <row r="198">
      <c r="A198" s="25"/>
      <c r="B198" s="25"/>
      <c r="C198" s="25"/>
      <c r="D198" s="25"/>
      <c r="E198" s="24"/>
      <c r="F198" s="25"/>
      <c r="G198" s="25"/>
      <c r="H198" s="25"/>
      <c r="I198" s="25"/>
      <c r="J198" s="138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</row>
    <row r="199">
      <c r="A199" s="25"/>
      <c r="B199" s="25"/>
      <c r="C199" s="25"/>
      <c r="D199" s="25"/>
      <c r="E199" s="24"/>
      <c r="F199" s="25"/>
      <c r="G199" s="25"/>
      <c r="H199" s="25"/>
      <c r="I199" s="25"/>
      <c r="J199" s="138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</row>
    <row r="200">
      <c r="A200" s="25"/>
      <c r="B200" s="25"/>
      <c r="C200" s="25"/>
      <c r="D200" s="25"/>
      <c r="E200" s="24"/>
      <c r="F200" s="25"/>
      <c r="G200" s="25"/>
      <c r="H200" s="25"/>
      <c r="I200" s="25"/>
      <c r="J200" s="138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</row>
    <row r="201">
      <c r="A201" s="25"/>
      <c r="B201" s="25"/>
      <c r="C201" s="25"/>
      <c r="D201" s="25"/>
      <c r="E201" s="24"/>
      <c r="F201" s="25"/>
      <c r="G201" s="25"/>
      <c r="H201" s="25"/>
      <c r="I201" s="25"/>
      <c r="J201" s="138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</row>
    <row r="202">
      <c r="A202" s="25"/>
      <c r="B202" s="25"/>
      <c r="C202" s="25"/>
      <c r="D202" s="25"/>
      <c r="E202" s="24"/>
      <c r="F202" s="25"/>
      <c r="G202" s="25"/>
      <c r="H202" s="25"/>
      <c r="I202" s="25"/>
      <c r="J202" s="138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</row>
    <row r="203">
      <c r="A203" s="25"/>
      <c r="B203" s="25"/>
      <c r="C203" s="25"/>
      <c r="D203" s="25"/>
      <c r="E203" s="24"/>
      <c r="F203" s="25"/>
      <c r="G203" s="25"/>
      <c r="H203" s="25"/>
      <c r="I203" s="25"/>
      <c r="J203" s="138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</row>
    <row r="204">
      <c r="A204" s="25"/>
      <c r="B204" s="25"/>
      <c r="C204" s="25"/>
      <c r="D204" s="25"/>
      <c r="E204" s="24"/>
      <c r="F204" s="25"/>
      <c r="G204" s="25"/>
      <c r="H204" s="25"/>
      <c r="I204" s="25"/>
      <c r="J204" s="138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</row>
    <row r="205">
      <c r="A205" s="25"/>
      <c r="B205" s="25"/>
      <c r="C205" s="25"/>
      <c r="D205" s="25"/>
      <c r="E205" s="24"/>
      <c r="F205" s="25"/>
      <c r="G205" s="25"/>
      <c r="H205" s="25"/>
      <c r="I205" s="25"/>
      <c r="J205" s="138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</row>
    <row r="206">
      <c r="A206" s="25"/>
      <c r="B206" s="25"/>
      <c r="C206" s="25"/>
      <c r="D206" s="25"/>
      <c r="E206" s="24"/>
      <c r="F206" s="25"/>
      <c r="G206" s="25"/>
      <c r="H206" s="25"/>
      <c r="I206" s="25"/>
      <c r="J206" s="138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</row>
    <row r="207">
      <c r="A207" s="25"/>
      <c r="B207" s="25"/>
      <c r="C207" s="25"/>
      <c r="D207" s="25"/>
      <c r="E207" s="24"/>
      <c r="F207" s="25"/>
      <c r="G207" s="25"/>
      <c r="H207" s="25"/>
      <c r="I207" s="25"/>
      <c r="J207" s="138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</row>
    <row r="208">
      <c r="A208" s="25"/>
      <c r="B208" s="25"/>
      <c r="C208" s="25"/>
      <c r="D208" s="25"/>
      <c r="E208" s="24"/>
      <c r="F208" s="25"/>
      <c r="G208" s="25"/>
      <c r="H208" s="25"/>
      <c r="I208" s="25"/>
      <c r="J208" s="138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</row>
    <row r="209">
      <c r="A209" s="25"/>
      <c r="B209" s="25"/>
      <c r="C209" s="25"/>
      <c r="D209" s="25"/>
      <c r="E209" s="24"/>
      <c r="F209" s="25"/>
      <c r="G209" s="25"/>
      <c r="H209" s="25"/>
      <c r="I209" s="25"/>
      <c r="J209" s="138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</row>
    <row r="210">
      <c r="A210" s="25"/>
      <c r="B210" s="25"/>
      <c r="C210" s="25"/>
      <c r="D210" s="25"/>
      <c r="E210" s="24"/>
      <c r="F210" s="25"/>
      <c r="G210" s="25"/>
      <c r="H210" s="25"/>
      <c r="I210" s="25"/>
      <c r="J210" s="138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</row>
    <row r="211">
      <c r="A211" s="25"/>
      <c r="B211" s="25"/>
      <c r="C211" s="25"/>
      <c r="D211" s="25"/>
      <c r="E211" s="24"/>
      <c r="F211" s="25"/>
      <c r="G211" s="25"/>
      <c r="H211" s="25"/>
      <c r="I211" s="25"/>
      <c r="J211" s="138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</row>
    <row r="212">
      <c r="A212" s="25"/>
      <c r="B212" s="25"/>
      <c r="C212" s="25"/>
      <c r="D212" s="25"/>
      <c r="E212" s="24"/>
      <c r="F212" s="25"/>
      <c r="G212" s="25"/>
      <c r="H212" s="25"/>
      <c r="I212" s="25"/>
      <c r="J212" s="138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</row>
    <row r="213">
      <c r="A213" s="25"/>
      <c r="B213" s="25"/>
      <c r="C213" s="25"/>
      <c r="D213" s="25"/>
      <c r="E213" s="24"/>
      <c r="F213" s="25"/>
      <c r="G213" s="25"/>
      <c r="H213" s="25"/>
      <c r="I213" s="25"/>
      <c r="J213" s="138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</row>
    <row r="214">
      <c r="A214" s="25"/>
      <c r="B214" s="25"/>
      <c r="C214" s="25"/>
      <c r="D214" s="25"/>
      <c r="E214" s="24"/>
      <c r="F214" s="25"/>
      <c r="G214" s="25"/>
      <c r="H214" s="25"/>
      <c r="I214" s="25"/>
      <c r="J214" s="138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</row>
    <row r="215">
      <c r="A215" s="25"/>
      <c r="B215" s="25"/>
      <c r="C215" s="25"/>
      <c r="D215" s="25"/>
      <c r="E215" s="24"/>
      <c r="F215" s="25"/>
      <c r="G215" s="25"/>
      <c r="H215" s="25"/>
      <c r="I215" s="25"/>
      <c r="J215" s="138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</row>
    <row r="216">
      <c r="A216" s="25"/>
      <c r="B216" s="25"/>
      <c r="C216" s="25"/>
      <c r="D216" s="25"/>
      <c r="E216" s="24"/>
      <c r="F216" s="25"/>
      <c r="G216" s="25"/>
      <c r="H216" s="25"/>
      <c r="I216" s="25"/>
      <c r="J216" s="138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</row>
    <row r="217">
      <c r="A217" s="25"/>
      <c r="B217" s="25"/>
      <c r="C217" s="25"/>
      <c r="D217" s="25"/>
      <c r="E217" s="24"/>
      <c r="F217" s="25"/>
      <c r="G217" s="25"/>
      <c r="H217" s="25"/>
      <c r="I217" s="25"/>
      <c r="J217" s="138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</row>
    <row r="218">
      <c r="A218" s="25"/>
      <c r="B218" s="25"/>
      <c r="C218" s="25"/>
      <c r="D218" s="25"/>
      <c r="E218" s="24"/>
      <c r="F218" s="25"/>
      <c r="G218" s="25"/>
      <c r="H218" s="25"/>
      <c r="I218" s="25"/>
      <c r="J218" s="138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</row>
    <row r="219">
      <c r="A219" s="25"/>
      <c r="B219" s="25"/>
      <c r="C219" s="25"/>
      <c r="D219" s="25"/>
      <c r="E219" s="24"/>
      <c r="F219" s="25"/>
      <c r="G219" s="25"/>
      <c r="H219" s="25"/>
      <c r="I219" s="25"/>
      <c r="J219" s="138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</row>
    <row r="220">
      <c r="A220" s="25"/>
      <c r="B220" s="25"/>
      <c r="C220" s="25"/>
      <c r="D220" s="25"/>
      <c r="E220" s="24"/>
      <c r="F220" s="25"/>
      <c r="G220" s="25"/>
      <c r="H220" s="25"/>
      <c r="I220" s="25"/>
      <c r="J220" s="138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</row>
    <row r="221">
      <c r="A221" s="25"/>
      <c r="B221" s="25"/>
      <c r="C221" s="25"/>
      <c r="D221" s="25"/>
      <c r="E221" s="24"/>
      <c r="F221" s="25"/>
      <c r="G221" s="25"/>
      <c r="H221" s="25"/>
      <c r="I221" s="25"/>
      <c r="J221" s="138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</row>
    <row r="222">
      <c r="A222" s="25"/>
      <c r="B222" s="25"/>
      <c r="C222" s="25"/>
      <c r="D222" s="25"/>
      <c r="E222" s="24"/>
      <c r="F222" s="25"/>
      <c r="G222" s="25"/>
      <c r="H222" s="25"/>
      <c r="I222" s="25"/>
      <c r="J222" s="138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</row>
    <row r="223">
      <c r="A223" s="25"/>
      <c r="B223" s="25"/>
      <c r="C223" s="25"/>
      <c r="D223" s="25"/>
      <c r="E223" s="24"/>
      <c r="F223" s="25"/>
      <c r="G223" s="25"/>
      <c r="H223" s="25"/>
      <c r="I223" s="25"/>
      <c r="J223" s="138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</row>
    <row r="224">
      <c r="A224" s="25"/>
      <c r="B224" s="25"/>
      <c r="C224" s="25"/>
      <c r="D224" s="25"/>
      <c r="E224" s="24"/>
      <c r="F224" s="25"/>
      <c r="G224" s="25"/>
      <c r="H224" s="25"/>
      <c r="I224" s="25"/>
      <c r="J224" s="138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</row>
    <row r="225">
      <c r="A225" s="25"/>
      <c r="B225" s="25"/>
      <c r="C225" s="25"/>
      <c r="D225" s="25"/>
      <c r="E225" s="24"/>
      <c r="F225" s="25"/>
      <c r="G225" s="25"/>
      <c r="H225" s="25"/>
      <c r="I225" s="25"/>
      <c r="J225" s="138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</row>
    <row r="226">
      <c r="A226" s="25"/>
      <c r="B226" s="25"/>
      <c r="C226" s="25"/>
      <c r="D226" s="25"/>
      <c r="E226" s="24"/>
      <c r="F226" s="25"/>
      <c r="G226" s="25"/>
      <c r="H226" s="25"/>
      <c r="I226" s="25"/>
      <c r="J226" s="138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</row>
    <row r="227">
      <c r="A227" s="25"/>
      <c r="B227" s="25"/>
      <c r="C227" s="25"/>
      <c r="D227" s="25"/>
      <c r="E227" s="24"/>
      <c r="F227" s="25"/>
      <c r="G227" s="25"/>
      <c r="H227" s="25"/>
      <c r="I227" s="25"/>
      <c r="J227" s="138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</row>
    <row r="228">
      <c r="A228" s="25"/>
      <c r="B228" s="25"/>
      <c r="C228" s="25"/>
      <c r="D228" s="25"/>
      <c r="E228" s="24"/>
      <c r="F228" s="25"/>
      <c r="G228" s="25"/>
      <c r="H228" s="25"/>
      <c r="I228" s="25"/>
      <c r="J228" s="138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</row>
    <row r="229">
      <c r="A229" s="25"/>
      <c r="B229" s="25"/>
      <c r="C229" s="25"/>
      <c r="D229" s="25"/>
      <c r="E229" s="24"/>
      <c r="F229" s="25"/>
      <c r="G229" s="25"/>
      <c r="H229" s="25"/>
      <c r="I229" s="25"/>
      <c r="J229" s="138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</row>
    <row r="230">
      <c r="A230" s="25"/>
      <c r="B230" s="25"/>
      <c r="C230" s="25"/>
      <c r="D230" s="25"/>
      <c r="E230" s="24"/>
      <c r="F230" s="25"/>
      <c r="G230" s="25"/>
      <c r="H230" s="25"/>
      <c r="I230" s="25"/>
      <c r="J230" s="138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</row>
    <row r="231">
      <c r="A231" s="25"/>
      <c r="B231" s="25"/>
      <c r="C231" s="25"/>
      <c r="D231" s="25"/>
      <c r="E231" s="24"/>
      <c r="F231" s="25"/>
      <c r="G231" s="25"/>
      <c r="H231" s="25"/>
      <c r="I231" s="25"/>
      <c r="J231" s="138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</row>
    <row r="232">
      <c r="A232" s="25"/>
      <c r="B232" s="25"/>
      <c r="C232" s="25"/>
      <c r="D232" s="25"/>
      <c r="E232" s="24"/>
      <c r="F232" s="25"/>
      <c r="G232" s="25"/>
      <c r="H232" s="25"/>
      <c r="I232" s="25"/>
      <c r="J232" s="138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</row>
    <row r="233">
      <c r="A233" s="25"/>
      <c r="B233" s="25"/>
      <c r="C233" s="25"/>
      <c r="D233" s="25"/>
      <c r="E233" s="24"/>
      <c r="F233" s="25"/>
      <c r="G233" s="25"/>
      <c r="H233" s="25"/>
      <c r="I233" s="25"/>
      <c r="J233" s="138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</row>
    <row r="234">
      <c r="A234" s="25"/>
      <c r="B234" s="25"/>
      <c r="C234" s="25"/>
      <c r="D234" s="25"/>
      <c r="E234" s="24"/>
      <c r="F234" s="25"/>
      <c r="G234" s="25"/>
      <c r="H234" s="25"/>
      <c r="I234" s="25"/>
      <c r="J234" s="138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</row>
    <row r="235">
      <c r="A235" s="25"/>
      <c r="B235" s="25"/>
      <c r="C235" s="25"/>
      <c r="D235" s="25"/>
      <c r="E235" s="24"/>
      <c r="F235" s="25"/>
      <c r="G235" s="25"/>
      <c r="H235" s="25"/>
      <c r="I235" s="25"/>
      <c r="J235" s="138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</row>
    <row r="236">
      <c r="A236" s="25"/>
      <c r="B236" s="25"/>
      <c r="C236" s="25"/>
      <c r="D236" s="25"/>
      <c r="E236" s="24"/>
      <c r="F236" s="25"/>
      <c r="G236" s="25"/>
      <c r="H236" s="25"/>
      <c r="I236" s="25"/>
      <c r="J236" s="138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</row>
    <row r="237">
      <c r="A237" s="25"/>
      <c r="B237" s="25"/>
      <c r="C237" s="25"/>
      <c r="D237" s="25"/>
      <c r="E237" s="24"/>
      <c r="F237" s="25"/>
      <c r="G237" s="25"/>
      <c r="H237" s="25"/>
      <c r="I237" s="25"/>
      <c r="J237" s="138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</row>
    <row r="238">
      <c r="A238" s="25"/>
      <c r="B238" s="25"/>
      <c r="C238" s="25"/>
      <c r="D238" s="25"/>
      <c r="E238" s="24"/>
      <c r="F238" s="25"/>
      <c r="G238" s="25"/>
      <c r="H238" s="25"/>
      <c r="I238" s="25"/>
      <c r="J238" s="138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</row>
    <row r="239">
      <c r="A239" s="25"/>
      <c r="B239" s="25"/>
      <c r="C239" s="25"/>
      <c r="D239" s="25"/>
      <c r="E239" s="24"/>
      <c r="F239" s="25"/>
      <c r="G239" s="25"/>
      <c r="H239" s="25"/>
      <c r="I239" s="25"/>
      <c r="J239" s="138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</row>
    <row r="240">
      <c r="A240" s="25"/>
      <c r="B240" s="25"/>
      <c r="C240" s="25"/>
      <c r="D240" s="25"/>
      <c r="E240" s="24"/>
      <c r="F240" s="25"/>
      <c r="G240" s="25"/>
      <c r="H240" s="25"/>
      <c r="I240" s="25"/>
      <c r="J240" s="138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</row>
    <row r="241">
      <c r="A241" s="25"/>
      <c r="B241" s="25"/>
      <c r="C241" s="25"/>
      <c r="D241" s="25"/>
      <c r="E241" s="24"/>
      <c r="F241" s="25"/>
      <c r="G241" s="25"/>
      <c r="H241" s="25"/>
      <c r="I241" s="25"/>
      <c r="J241" s="138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</row>
    <row r="242">
      <c r="A242" s="25"/>
      <c r="B242" s="25"/>
      <c r="C242" s="25"/>
      <c r="D242" s="25"/>
      <c r="E242" s="24"/>
      <c r="F242" s="25"/>
      <c r="G242" s="25"/>
      <c r="H242" s="25"/>
      <c r="I242" s="25"/>
      <c r="J242" s="138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</row>
    <row r="243">
      <c r="A243" s="25"/>
      <c r="B243" s="25"/>
      <c r="C243" s="25"/>
      <c r="D243" s="25"/>
      <c r="E243" s="24"/>
      <c r="F243" s="25"/>
      <c r="G243" s="25"/>
      <c r="H243" s="25"/>
      <c r="I243" s="25"/>
      <c r="J243" s="138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</row>
    <row r="244">
      <c r="A244" s="25"/>
      <c r="B244" s="25"/>
      <c r="C244" s="25"/>
      <c r="D244" s="25"/>
      <c r="E244" s="24"/>
      <c r="F244" s="25"/>
      <c r="G244" s="25"/>
      <c r="H244" s="25"/>
      <c r="I244" s="25"/>
      <c r="J244" s="138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</row>
    <row r="245">
      <c r="A245" s="25"/>
      <c r="B245" s="25"/>
      <c r="C245" s="25"/>
      <c r="D245" s="25"/>
      <c r="E245" s="24"/>
      <c r="F245" s="25"/>
      <c r="G245" s="25"/>
      <c r="H245" s="25"/>
      <c r="I245" s="25"/>
      <c r="J245" s="138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</row>
    <row r="246">
      <c r="A246" s="25"/>
      <c r="B246" s="25"/>
      <c r="C246" s="25"/>
      <c r="D246" s="25"/>
      <c r="E246" s="24"/>
      <c r="F246" s="25"/>
      <c r="G246" s="25"/>
      <c r="H246" s="25"/>
      <c r="I246" s="25"/>
      <c r="J246" s="138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</row>
    <row r="247">
      <c r="A247" s="25"/>
      <c r="B247" s="25"/>
      <c r="C247" s="25"/>
      <c r="D247" s="25"/>
      <c r="E247" s="24"/>
      <c r="F247" s="25"/>
      <c r="G247" s="25"/>
      <c r="H247" s="25"/>
      <c r="I247" s="25"/>
      <c r="J247" s="138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</row>
    <row r="248">
      <c r="A248" s="25"/>
      <c r="B248" s="25"/>
      <c r="C248" s="25"/>
      <c r="D248" s="25"/>
      <c r="E248" s="24"/>
      <c r="F248" s="25"/>
      <c r="G248" s="25"/>
      <c r="H248" s="25"/>
      <c r="I248" s="25"/>
      <c r="J248" s="138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</row>
    <row r="249">
      <c r="A249" s="25"/>
      <c r="B249" s="25"/>
      <c r="C249" s="25"/>
      <c r="D249" s="25"/>
      <c r="E249" s="24"/>
      <c r="F249" s="25"/>
      <c r="G249" s="25"/>
      <c r="H249" s="25"/>
      <c r="I249" s="25"/>
      <c r="J249" s="138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</row>
    <row r="250">
      <c r="A250" s="25"/>
      <c r="B250" s="25"/>
      <c r="C250" s="25"/>
      <c r="D250" s="25"/>
      <c r="E250" s="24"/>
      <c r="F250" s="25"/>
      <c r="G250" s="25"/>
      <c r="H250" s="25"/>
      <c r="I250" s="25"/>
      <c r="J250" s="138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</row>
    <row r="251">
      <c r="A251" s="25"/>
      <c r="B251" s="25"/>
      <c r="C251" s="25"/>
      <c r="D251" s="25"/>
      <c r="E251" s="24"/>
      <c r="F251" s="25"/>
      <c r="G251" s="25"/>
      <c r="H251" s="25"/>
      <c r="I251" s="25"/>
      <c r="J251" s="138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</row>
    <row r="252">
      <c r="A252" s="25"/>
      <c r="B252" s="25"/>
      <c r="C252" s="25"/>
      <c r="D252" s="25"/>
      <c r="E252" s="24"/>
      <c r="F252" s="25"/>
      <c r="G252" s="25"/>
      <c r="H252" s="25"/>
      <c r="I252" s="25"/>
      <c r="J252" s="138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</row>
    <row r="253">
      <c r="A253" s="25"/>
      <c r="B253" s="25"/>
      <c r="C253" s="25"/>
      <c r="D253" s="25"/>
      <c r="E253" s="24"/>
      <c r="F253" s="25"/>
      <c r="G253" s="25"/>
      <c r="H253" s="25"/>
      <c r="I253" s="25"/>
      <c r="J253" s="138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</row>
    <row r="254">
      <c r="A254" s="25"/>
      <c r="B254" s="25"/>
      <c r="C254" s="25"/>
      <c r="D254" s="25"/>
      <c r="E254" s="24"/>
      <c r="F254" s="25"/>
      <c r="G254" s="25"/>
      <c r="H254" s="25"/>
      <c r="I254" s="25"/>
      <c r="J254" s="138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</row>
    <row r="255">
      <c r="A255" s="25"/>
      <c r="B255" s="25"/>
      <c r="C255" s="25"/>
      <c r="D255" s="25"/>
      <c r="E255" s="24"/>
      <c r="F255" s="25"/>
      <c r="G255" s="25"/>
      <c r="H255" s="25"/>
      <c r="I255" s="25"/>
      <c r="J255" s="138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</row>
    <row r="256">
      <c r="A256" s="25"/>
      <c r="B256" s="25"/>
      <c r="C256" s="25"/>
      <c r="D256" s="25"/>
      <c r="E256" s="24"/>
      <c r="F256" s="25"/>
      <c r="G256" s="25"/>
      <c r="H256" s="25"/>
      <c r="I256" s="25"/>
      <c r="J256" s="138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</row>
    <row r="257">
      <c r="A257" s="25"/>
      <c r="B257" s="25"/>
      <c r="C257" s="25"/>
      <c r="D257" s="25"/>
      <c r="E257" s="24"/>
      <c r="F257" s="25"/>
      <c r="G257" s="25"/>
      <c r="H257" s="25"/>
      <c r="I257" s="25"/>
      <c r="J257" s="138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</row>
    <row r="258">
      <c r="A258" s="25"/>
      <c r="B258" s="25"/>
      <c r="C258" s="25"/>
      <c r="D258" s="25"/>
      <c r="E258" s="24"/>
      <c r="F258" s="25"/>
      <c r="G258" s="25"/>
      <c r="H258" s="25"/>
      <c r="I258" s="25"/>
      <c r="J258" s="138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</row>
    <row r="259">
      <c r="A259" s="25"/>
      <c r="B259" s="25"/>
      <c r="C259" s="25"/>
      <c r="D259" s="25"/>
      <c r="E259" s="24"/>
      <c r="F259" s="25"/>
      <c r="G259" s="25"/>
      <c r="H259" s="25"/>
      <c r="I259" s="25"/>
      <c r="J259" s="138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</row>
    <row r="260">
      <c r="A260" s="25"/>
      <c r="B260" s="25"/>
      <c r="C260" s="25"/>
      <c r="D260" s="25"/>
      <c r="E260" s="24"/>
      <c r="F260" s="25"/>
      <c r="G260" s="25"/>
      <c r="H260" s="25"/>
      <c r="I260" s="25"/>
      <c r="J260" s="138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</row>
    <row r="261">
      <c r="A261" s="25"/>
      <c r="B261" s="25"/>
      <c r="C261" s="25"/>
      <c r="D261" s="25"/>
      <c r="E261" s="24"/>
      <c r="F261" s="25"/>
      <c r="G261" s="25"/>
      <c r="H261" s="25"/>
      <c r="I261" s="25"/>
      <c r="J261" s="138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</row>
    <row r="262">
      <c r="A262" s="25"/>
      <c r="B262" s="25"/>
      <c r="C262" s="25"/>
      <c r="D262" s="25"/>
      <c r="E262" s="24"/>
      <c r="F262" s="25"/>
      <c r="G262" s="25"/>
      <c r="H262" s="25"/>
      <c r="I262" s="25"/>
      <c r="J262" s="138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</row>
    <row r="263">
      <c r="A263" s="25"/>
      <c r="B263" s="25"/>
      <c r="C263" s="25"/>
      <c r="D263" s="25"/>
      <c r="E263" s="24"/>
      <c r="F263" s="25"/>
      <c r="G263" s="25"/>
      <c r="H263" s="25"/>
      <c r="I263" s="25"/>
      <c r="J263" s="138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</row>
    <row r="264">
      <c r="A264" s="25"/>
      <c r="B264" s="25"/>
      <c r="C264" s="25"/>
      <c r="D264" s="25"/>
      <c r="E264" s="24"/>
      <c r="F264" s="25"/>
      <c r="G264" s="25"/>
      <c r="H264" s="25"/>
      <c r="I264" s="25"/>
      <c r="J264" s="138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</row>
    <row r="265">
      <c r="A265" s="25"/>
      <c r="B265" s="25"/>
      <c r="C265" s="25"/>
      <c r="D265" s="25"/>
      <c r="E265" s="24"/>
      <c r="F265" s="25"/>
      <c r="G265" s="25"/>
      <c r="H265" s="25"/>
      <c r="I265" s="25"/>
      <c r="J265" s="138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</row>
    <row r="266">
      <c r="A266" s="25"/>
      <c r="B266" s="25"/>
      <c r="C266" s="25"/>
      <c r="D266" s="25"/>
      <c r="E266" s="24"/>
      <c r="F266" s="25"/>
      <c r="G266" s="25"/>
      <c r="H266" s="25"/>
      <c r="I266" s="25"/>
      <c r="J266" s="138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</row>
    <row r="267">
      <c r="A267" s="25"/>
      <c r="B267" s="25"/>
      <c r="C267" s="25"/>
      <c r="D267" s="25"/>
      <c r="E267" s="24"/>
      <c r="F267" s="25"/>
      <c r="G267" s="25"/>
      <c r="H267" s="25"/>
      <c r="I267" s="25"/>
      <c r="J267" s="138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</row>
    <row r="268">
      <c r="A268" s="25"/>
      <c r="B268" s="25"/>
      <c r="C268" s="25"/>
      <c r="D268" s="25"/>
      <c r="E268" s="24"/>
      <c r="F268" s="25"/>
      <c r="G268" s="25"/>
      <c r="H268" s="25"/>
      <c r="I268" s="25"/>
      <c r="J268" s="138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</row>
    <row r="269">
      <c r="A269" s="25"/>
      <c r="B269" s="25"/>
      <c r="C269" s="25"/>
      <c r="D269" s="25"/>
      <c r="E269" s="24"/>
      <c r="F269" s="25"/>
      <c r="G269" s="25"/>
      <c r="H269" s="25"/>
      <c r="I269" s="25"/>
      <c r="J269" s="138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</row>
    <row r="270">
      <c r="A270" s="25"/>
      <c r="B270" s="25"/>
      <c r="C270" s="25"/>
      <c r="D270" s="25"/>
      <c r="E270" s="24"/>
      <c r="F270" s="25"/>
      <c r="G270" s="25"/>
      <c r="H270" s="25"/>
      <c r="I270" s="25"/>
      <c r="J270" s="138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</row>
    <row r="271">
      <c r="A271" s="25"/>
      <c r="B271" s="25"/>
      <c r="C271" s="25"/>
      <c r="D271" s="25"/>
      <c r="E271" s="24"/>
      <c r="F271" s="25"/>
      <c r="G271" s="25"/>
      <c r="H271" s="25"/>
      <c r="I271" s="25"/>
      <c r="J271" s="138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</row>
    <row r="272">
      <c r="A272" s="25"/>
      <c r="B272" s="25"/>
      <c r="C272" s="25"/>
      <c r="D272" s="25"/>
      <c r="E272" s="24"/>
      <c r="F272" s="25"/>
      <c r="G272" s="25"/>
      <c r="H272" s="25"/>
      <c r="I272" s="25"/>
      <c r="J272" s="138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</row>
    <row r="273">
      <c r="A273" s="25"/>
      <c r="B273" s="25"/>
      <c r="C273" s="25"/>
      <c r="D273" s="25"/>
      <c r="E273" s="24"/>
      <c r="F273" s="25"/>
      <c r="G273" s="25"/>
      <c r="H273" s="25"/>
      <c r="I273" s="25"/>
      <c r="J273" s="138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</row>
    <row r="274">
      <c r="A274" s="25"/>
      <c r="B274" s="25"/>
      <c r="C274" s="25"/>
      <c r="D274" s="25"/>
      <c r="E274" s="24"/>
      <c r="F274" s="25"/>
      <c r="G274" s="25"/>
      <c r="H274" s="25"/>
      <c r="I274" s="25"/>
      <c r="J274" s="138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</row>
    <row r="275">
      <c r="A275" s="25"/>
      <c r="B275" s="25"/>
      <c r="C275" s="25"/>
      <c r="D275" s="25"/>
      <c r="E275" s="24"/>
      <c r="F275" s="25"/>
      <c r="G275" s="25"/>
      <c r="H275" s="25"/>
      <c r="I275" s="25"/>
      <c r="J275" s="138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</row>
    <row r="276">
      <c r="A276" s="25"/>
      <c r="B276" s="25"/>
      <c r="C276" s="25"/>
      <c r="D276" s="25"/>
      <c r="E276" s="24"/>
      <c r="F276" s="25"/>
      <c r="G276" s="25"/>
      <c r="H276" s="25"/>
      <c r="I276" s="25"/>
      <c r="J276" s="138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</row>
    <row r="277">
      <c r="A277" s="25"/>
      <c r="B277" s="25"/>
      <c r="C277" s="25"/>
      <c r="D277" s="25"/>
      <c r="E277" s="24"/>
      <c r="F277" s="25"/>
      <c r="G277" s="25"/>
      <c r="H277" s="25"/>
      <c r="I277" s="25"/>
      <c r="J277" s="138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</row>
    <row r="278">
      <c r="A278" s="25"/>
      <c r="B278" s="25"/>
      <c r="C278" s="25"/>
      <c r="D278" s="25"/>
      <c r="E278" s="24"/>
      <c r="F278" s="25"/>
      <c r="G278" s="25"/>
      <c r="H278" s="25"/>
      <c r="I278" s="25"/>
      <c r="J278" s="138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</row>
    <row r="279">
      <c r="A279" s="25"/>
      <c r="B279" s="25"/>
      <c r="C279" s="25"/>
      <c r="D279" s="25"/>
      <c r="E279" s="24"/>
      <c r="F279" s="25"/>
      <c r="G279" s="25"/>
      <c r="H279" s="25"/>
      <c r="I279" s="25"/>
      <c r="J279" s="138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</row>
    <row r="280">
      <c r="A280" s="25"/>
      <c r="B280" s="25"/>
      <c r="C280" s="25"/>
      <c r="D280" s="25"/>
      <c r="E280" s="24"/>
      <c r="F280" s="25"/>
      <c r="G280" s="25"/>
      <c r="H280" s="25"/>
      <c r="I280" s="25"/>
      <c r="J280" s="138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</row>
    <row r="281">
      <c r="A281" s="25"/>
      <c r="B281" s="25"/>
      <c r="C281" s="25"/>
      <c r="D281" s="25"/>
      <c r="E281" s="24"/>
      <c r="F281" s="25"/>
      <c r="G281" s="25"/>
      <c r="H281" s="25"/>
      <c r="I281" s="25"/>
      <c r="J281" s="138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</row>
    <row r="282">
      <c r="A282" s="25"/>
      <c r="B282" s="25"/>
      <c r="C282" s="25"/>
      <c r="D282" s="25"/>
      <c r="E282" s="24"/>
      <c r="F282" s="25"/>
      <c r="G282" s="25"/>
      <c r="H282" s="25"/>
      <c r="I282" s="25"/>
      <c r="J282" s="138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</row>
    <row r="283">
      <c r="A283" s="25"/>
      <c r="B283" s="25"/>
      <c r="C283" s="25"/>
      <c r="D283" s="25"/>
      <c r="E283" s="24"/>
      <c r="F283" s="25"/>
      <c r="G283" s="25"/>
      <c r="H283" s="25"/>
      <c r="I283" s="25"/>
      <c r="J283" s="138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</row>
    <row r="284">
      <c r="A284" s="25"/>
      <c r="B284" s="25"/>
      <c r="C284" s="25"/>
      <c r="D284" s="25"/>
      <c r="E284" s="24"/>
      <c r="F284" s="25"/>
      <c r="G284" s="25"/>
      <c r="H284" s="25"/>
      <c r="I284" s="25"/>
      <c r="J284" s="138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</row>
    <row r="285">
      <c r="A285" s="25"/>
      <c r="B285" s="25"/>
      <c r="C285" s="25"/>
      <c r="D285" s="25"/>
      <c r="E285" s="24"/>
      <c r="F285" s="25"/>
      <c r="G285" s="25"/>
      <c r="H285" s="25"/>
      <c r="I285" s="25"/>
      <c r="J285" s="138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</row>
    <row r="286">
      <c r="A286" s="25"/>
      <c r="B286" s="25"/>
      <c r="C286" s="25"/>
      <c r="D286" s="25"/>
      <c r="E286" s="24"/>
      <c r="F286" s="25"/>
      <c r="G286" s="25"/>
      <c r="H286" s="25"/>
      <c r="I286" s="25"/>
      <c r="J286" s="138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</row>
    <row r="287">
      <c r="A287" s="25"/>
      <c r="B287" s="25"/>
      <c r="C287" s="25"/>
      <c r="D287" s="25"/>
      <c r="E287" s="24"/>
      <c r="F287" s="25"/>
      <c r="G287" s="25"/>
      <c r="H287" s="25"/>
      <c r="I287" s="25"/>
      <c r="J287" s="138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</row>
    <row r="288">
      <c r="A288" s="25"/>
      <c r="B288" s="25"/>
      <c r="C288" s="25"/>
      <c r="D288" s="25"/>
      <c r="E288" s="24"/>
      <c r="F288" s="25"/>
      <c r="G288" s="25"/>
      <c r="H288" s="25"/>
      <c r="I288" s="25"/>
      <c r="J288" s="138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</row>
    <row r="289">
      <c r="A289" s="25"/>
      <c r="B289" s="25"/>
      <c r="C289" s="25"/>
      <c r="D289" s="25"/>
      <c r="E289" s="24"/>
      <c r="F289" s="25"/>
      <c r="G289" s="25"/>
      <c r="H289" s="25"/>
      <c r="I289" s="25"/>
      <c r="J289" s="138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</row>
    <row r="290">
      <c r="A290" s="25"/>
      <c r="B290" s="25"/>
      <c r="C290" s="25"/>
      <c r="D290" s="25"/>
      <c r="E290" s="24"/>
      <c r="F290" s="25"/>
      <c r="G290" s="25"/>
      <c r="H290" s="25"/>
      <c r="I290" s="25"/>
      <c r="J290" s="138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</row>
    <row r="291">
      <c r="A291" s="25"/>
      <c r="B291" s="25"/>
      <c r="C291" s="25"/>
      <c r="D291" s="25"/>
      <c r="E291" s="24"/>
      <c r="F291" s="25"/>
      <c r="G291" s="25"/>
      <c r="H291" s="25"/>
      <c r="I291" s="25"/>
      <c r="J291" s="138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</row>
    <row r="292">
      <c r="A292" s="25"/>
      <c r="B292" s="25"/>
      <c r="C292" s="25"/>
      <c r="D292" s="25"/>
      <c r="E292" s="24"/>
      <c r="F292" s="25"/>
      <c r="G292" s="25"/>
      <c r="H292" s="25"/>
      <c r="I292" s="25"/>
      <c r="J292" s="138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</row>
    <row r="293">
      <c r="A293" s="25"/>
      <c r="B293" s="25"/>
      <c r="C293" s="25"/>
      <c r="D293" s="25"/>
      <c r="E293" s="24"/>
      <c r="F293" s="25"/>
      <c r="G293" s="25"/>
      <c r="H293" s="25"/>
      <c r="I293" s="25"/>
      <c r="J293" s="138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</row>
    <row r="294">
      <c r="A294" s="25"/>
      <c r="B294" s="25"/>
      <c r="C294" s="25"/>
      <c r="D294" s="25"/>
      <c r="E294" s="24"/>
      <c r="F294" s="25"/>
      <c r="G294" s="25"/>
      <c r="H294" s="25"/>
      <c r="I294" s="25"/>
      <c r="J294" s="138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</row>
    <row r="295">
      <c r="A295" s="25"/>
      <c r="B295" s="25"/>
      <c r="C295" s="25"/>
      <c r="D295" s="25"/>
      <c r="E295" s="24"/>
      <c r="F295" s="25"/>
      <c r="G295" s="25"/>
      <c r="H295" s="25"/>
      <c r="I295" s="25"/>
      <c r="J295" s="138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</row>
    <row r="296">
      <c r="A296" s="25"/>
      <c r="B296" s="25"/>
      <c r="C296" s="25"/>
      <c r="D296" s="25"/>
      <c r="E296" s="24"/>
      <c r="F296" s="25"/>
      <c r="G296" s="25"/>
      <c r="H296" s="25"/>
      <c r="I296" s="25"/>
      <c r="J296" s="138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</row>
    <row r="297">
      <c r="A297" s="25"/>
      <c r="B297" s="25"/>
      <c r="C297" s="25"/>
      <c r="D297" s="25"/>
      <c r="E297" s="24"/>
      <c r="F297" s="25"/>
      <c r="G297" s="25"/>
      <c r="H297" s="25"/>
      <c r="I297" s="25"/>
      <c r="J297" s="138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</row>
    <row r="298">
      <c r="A298" s="25"/>
      <c r="B298" s="25"/>
      <c r="C298" s="25"/>
      <c r="D298" s="25"/>
      <c r="E298" s="24"/>
      <c r="F298" s="25"/>
      <c r="G298" s="25"/>
      <c r="H298" s="25"/>
      <c r="I298" s="25"/>
      <c r="J298" s="138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</row>
    <row r="299">
      <c r="A299" s="25"/>
      <c r="B299" s="25"/>
      <c r="C299" s="25"/>
      <c r="D299" s="25"/>
      <c r="E299" s="24"/>
      <c r="F299" s="25"/>
      <c r="G299" s="25"/>
      <c r="H299" s="25"/>
      <c r="I299" s="25"/>
      <c r="J299" s="138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</row>
    <row r="300">
      <c r="A300" s="25"/>
      <c r="B300" s="25"/>
      <c r="C300" s="25"/>
      <c r="D300" s="25"/>
      <c r="E300" s="24"/>
      <c r="F300" s="25"/>
      <c r="G300" s="25"/>
      <c r="H300" s="25"/>
      <c r="I300" s="25"/>
      <c r="J300" s="138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</row>
    <row r="301">
      <c r="A301" s="25"/>
      <c r="B301" s="25"/>
      <c r="C301" s="25"/>
      <c r="D301" s="25"/>
      <c r="E301" s="24"/>
      <c r="F301" s="25"/>
      <c r="G301" s="25"/>
      <c r="H301" s="25"/>
      <c r="I301" s="25"/>
      <c r="J301" s="138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</row>
    <row r="302">
      <c r="A302" s="25"/>
      <c r="B302" s="25"/>
      <c r="C302" s="25"/>
      <c r="D302" s="25"/>
      <c r="E302" s="24"/>
      <c r="F302" s="25"/>
      <c r="G302" s="25"/>
      <c r="H302" s="25"/>
      <c r="I302" s="25"/>
      <c r="J302" s="138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</row>
    <row r="303">
      <c r="A303" s="25"/>
      <c r="B303" s="25"/>
      <c r="C303" s="25"/>
      <c r="D303" s="25"/>
      <c r="E303" s="24"/>
      <c r="F303" s="25"/>
      <c r="G303" s="25"/>
      <c r="H303" s="25"/>
      <c r="I303" s="25"/>
      <c r="J303" s="138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</row>
    <row r="304">
      <c r="A304" s="25"/>
      <c r="B304" s="25"/>
      <c r="C304" s="25"/>
      <c r="D304" s="25"/>
      <c r="E304" s="24"/>
      <c r="F304" s="25"/>
      <c r="G304" s="25"/>
      <c r="H304" s="25"/>
      <c r="I304" s="25"/>
      <c r="J304" s="138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</row>
    <row r="305">
      <c r="A305" s="25"/>
      <c r="B305" s="25"/>
      <c r="C305" s="25"/>
      <c r="D305" s="25"/>
      <c r="E305" s="24"/>
      <c r="F305" s="25"/>
      <c r="G305" s="25"/>
      <c r="H305" s="25"/>
      <c r="I305" s="25"/>
      <c r="J305" s="138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</row>
    <row r="306">
      <c r="A306" s="25"/>
      <c r="B306" s="25"/>
      <c r="C306" s="25"/>
      <c r="D306" s="25"/>
      <c r="E306" s="24"/>
      <c r="F306" s="25"/>
      <c r="G306" s="25"/>
      <c r="H306" s="25"/>
      <c r="I306" s="25"/>
      <c r="J306" s="138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</row>
    <row r="307">
      <c r="A307" s="25"/>
      <c r="B307" s="25"/>
      <c r="C307" s="25"/>
      <c r="D307" s="25"/>
      <c r="E307" s="24"/>
      <c r="F307" s="25"/>
      <c r="G307" s="25"/>
      <c r="H307" s="25"/>
      <c r="I307" s="25"/>
      <c r="J307" s="138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</row>
    <row r="308">
      <c r="A308" s="25"/>
      <c r="B308" s="25"/>
      <c r="C308" s="25"/>
      <c r="D308" s="25"/>
      <c r="E308" s="24"/>
      <c r="F308" s="25"/>
      <c r="G308" s="25"/>
      <c r="H308" s="25"/>
      <c r="I308" s="25"/>
      <c r="J308" s="138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</row>
    <row r="309">
      <c r="A309" s="25"/>
      <c r="B309" s="25"/>
      <c r="C309" s="25"/>
      <c r="D309" s="25"/>
      <c r="E309" s="24"/>
      <c r="F309" s="25"/>
      <c r="G309" s="25"/>
      <c r="H309" s="25"/>
      <c r="I309" s="25"/>
      <c r="J309" s="138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</row>
    <row r="310">
      <c r="A310" s="25"/>
      <c r="B310" s="25"/>
      <c r="C310" s="25"/>
      <c r="D310" s="25"/>
      <c r="E310" s="24"/>
      <c r="F310" s="25"/>
      <c r="G310" s="25"/>
      <c r="H310" s="25"/>
      <c r="I310" s="25"/>
      <c r="J310" s="138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</row>
    <row r="311">
      <c r="A311" s="25"/>
      <c r="B311" s="25"/>
      <c r="C311" s="25"/>
      <c r="D311" s="25"/>
      <c r="E311" s="24"/>
      <c r="F311" s="25"/>
      <c r="G311" s="25"/>
      <c r="H311" s="25"/>
      <c r="I311" s="25"/>
      <c r="J311" s="138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</row>
    <row r="312">
      <c r="A312" s="25"/>
      <c r="B312" s="25"/>
      <c r="C312" s="25"/>
      <c r="D312" s="25"/>
      <c r="E312" s="24"/>
      <c r="F312" s="25"/>
      <c r="G312" s="25"/>
      <c r="H312" s="25"/>
      <c r="I312" s="25"/>
      <c r="J312" s="138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</row>
    <row r="313">
      <c r="A313" s="25"/>
      <c r="B313" s="25"/>
      <c r="C313" s="25"/>
      <c r="D313" s="25"/>
      <c r="E313" s="24"/>
      <c r="F313" s="25"/>
      <c r="G313" s="25"/>
      <c r="H313" s="25"/>
      <c r="I313" s="25"/>
      <c r="J313" s="138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</row>
    <row r="314">
      <c r="A314" s="25"/>
      <c r="B314" s="25"/>
      <c r="C314" s="25"/>
      <c r="D314" s="25"/>
      <c r="E314" s="24"/>
      <c r="F314" s="25"/>
      <c r="G314" s="25"/>
      <c r="H314" s="25"/>
      <c r="I314" s="25"/>
      <c r="J314" s="138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</row>
    <row r="315">
      <c r="A315" s="25"/>
      <c r="B315" s="25"/>
      <c r="C315" s="25"/>
      <c r="D315" s="25"/>
      <c r="E315" s="24"/>
      <c r="F315" s="25"/>
      <c r="G315" s="25"/>
      <c r="H315" s="25"/>
      <c r="I315" s="25"/>
      <c r="J315" s="138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</row>
    <row r="316">
      <c r="A316" s="25"/>
      <c r="B316" s="25"/>
      <c r="C316" s="25"/>
      <c r="D316" s="25"/>
      <c r="E316" s="24"/>
      <c r="F316" s="25"/>
      <c r="G316" s="25"/>
      <c r="H316" s="25"/>
      <c r="I316" s="25"/>
      <c r="J316" s="138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</row>
    <row r="317">
      <c r="A317" s="25"/>
      <c r="B317" s="25"/>
      <c r="C317" s="25"/>
      <c r="D317" s="25"/>
      <c r="E317" s="24"/>
      <c r="F317" s="25"/>
      <c r="G317" s="25"/>
      <c r="H317" s="25"/>
      <c r="I317" s="25"/>
      <c r="J317" s="138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</row>
    <row r="318">
      <c r="A318" s="25"/>
      <c r="B318" s="25"/>
      <c r="C318" s="25"/>
      <c r="D318" s="25"/>
      <c r="E318" s="24"/>
      <c r="F318" s="25"/>
      <c r="G318" s="25"/>
      <c r="H318" s="25"/>
      <c r="I318" s="25"/>
      <c r="J318" s="138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</row>
    <row r="319">
      <c r="A319" s="25"/>
      <c r="B319" s="25"/>
      <c r="C319" s="25"/>
      <c r="D319" s="25"/>
      <c r="E319" s="24"/>
      <c r="F319" s="25"/>
      <c r="G319" s="25"/>
      <c r="H319" s="25"/>
      <c r="I319" s="25"/>
      <c r="J319" s="138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</row>
    <row r="320">
      <c r="A320" s="25"/>
      <c r="B320" s="25"/>
      <c r="C320" s="25"/>
      <c r="D320" s="25"/>
      <c r="E320" s="24"/>
      <c r="F320" s="25"/>
      <c r="G320" s="25"/>
      <c r="H320" s="25"/>
      <c r="I320" s="25"/>
      <c r="J320" s="138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</row>
    <row r="321">
      <c r="A321" s="25"/>
      <c r="B321" s="25"/>
      <c r="C321" s="25"/>
      <c r="D321" s="25"/>
      <c r="E321" s="24"/>
      <c r="F321" s="25"/>
      <c r="G321" s="25"/>
      <c r="H321" s="25"/>
      <c r="I321" s="25"/>
      <c r="J321" s="138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</row>
    <row r="322">
      <c r="A322" s="25"/>
      <c r="B322" s="25"/>
      <c r="C322" s="25"/>
      <c r="D322" s="25"/>
      <c r="E322" s="24"/>
      <c r="F322" s="25"/>
      <c r="G322" s="25"/>
      <c r="H322" s="25"/>
      <c r="I322" s="25"/>
      <c r="J322" s="138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</row>
    <row r="323">
      <c r="A323" s="25"/>
      <c r="B323" s="25"/>
      <c r="C323" s="25"/>
      <c r="D323" s="25"/>
      <c r="E323" s="24"/>
      <c r="F323" s="25"/>
      <c r="G323" s="25"/>
      <c r="H323" s="25"/>
      <c r="I323" s="25"/>
      <c r="J323" s="138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</row>
    <row r="324">
      <c r="A324" s="25"/>
      <c r="B324" s="25"/>
      <c r="C324" s="25"/>
      <c r="D324" s="25"/>
      <c r="E324" s="24"/>
      <c r="F324" s="25"/>
      <c r="G324" s="25"/>
      <c r="H324" s="25"/>
      <c r="I324" s="25"/>
      <c r="J324" s="138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</row>
    <row r="325">
      <c r="A325" s="25"/>
      <c r="B325" s="25"/>
      <c r="C325" s="25"/>
      <c r="D325" s="25"/>
      <c r="E325" s="24"/>
      <c r="F325" s="25"/>
      <c r="G325" s="25"/>
      <c r="H325" s="25"/>
      <c r="I325" s="25"/>
      <c r="J325" s="138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</row>
    <row r="326">
      <c r="A326" s="25"/>
      <c r="B326" s="25"/>
      <c r="C326" s="25"/>
      <c r="D326" s="25"/>
      <c r="E326" s="24"/>
      <c r="F326" s="25"/>
      <c r="G326" s="25"/>
      <c r="H326" s="25"/>
      <c r="I326" s="25"/>
      <c r="J326" s="138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</row>
    <row r="327">
      <c r="A327" s="25"/>
      <c r="B327" s="25"/>
      <c r="C327" s="25"/>
      <c r="D327" s="25"/>
      <c r="E327" s="24"/>
      <c r="F327" s="25"/>
      <c r="G327" s="25"/>
      <c r="H327" s="25"/>
      <c r="I327" s="25"/>
      <c r="J327" s="138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</row>
    <row r="328">
      <c r="A328" s="25"/>
      <c r="B328" s="25"/>
      <c r="C328" s="25"/>
      <c r="D328" s="25"/>
      <c r="E328" s="24"/>
      <c r="F328" s="25"/>
      <c r="G328" s="25"/>
      <c r="H328" s="25"/>
      <c r="I328" s="25"/>
      <c r="J328" s="138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</row>
    <row r="329">
      <c r="A329" s="25"/>
      <c r="B329" s="25"/>
      <c r="C329" s="25"/>
      <c r="D329" s="25"/>
      <c r="E329" s="24"/>
      <c r="F329" s="25"/>
      <c r="G329" s="25"/>
      <c r="H329" s="25"/>
      <c r="I329" s="25"/>
      <c r="J329" s="138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</row>
    <row r="330">
      <c r="A330" s="25"/>
      <c r="B330" s="25"/>
      <c r="C330" s="25"/>
      <c r="D330" s="25"/>
      <c r="E330" s="24"/>
      <c r="F330" s="25"/>
      <c r="G330" s="25"/>
      <c r="H330" s="25"/>
      <c r="I330" s="25"/>
      <c r="J330" s="138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</row>
    <row r="331">
      <c r="A331" s="25"/>
      <c r="B331" s="25"/>
      <c r="C331" s="25"/>
      <c r="D331" s="25"/>
      <c r="E331" s="24"/>
      <c r="F331" s="25"/>
      <c r="G331" s="25"/>
      <c r="H331" s="25"/>
      <c r="I331" s="25"/>
      <c r="J331" s="138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</row>
    <row r="332">
      <c r="A332" s="25"/>
      <c r="B332" s="25"/>
      <c r="C332" s="25"/>
      <c r="D332" s="25"/>
      <c r="E332" s="24"/>
      <c r="F332" s="25"/>
      <c r="G332" s="25"/>
      <c r="H332" s="25"/>
      <c r="I332" s="25"/>
      <c r="J332" s="138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</row>
    <row r="333">
      <c r="A333" s="25"/>
      <c r="B333" s="25"/>
      <c r="C333" s="25"/>
      <c r="D333" s="25"/>
      <c r="E333" s="24"/>
      <c r="F333" s="25"/>
      <c r="G333" s="25"/>
      <c r="H333" s="25"/>
      <c r="I333" s="25"/>
      <c r="J333" s="138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</row>
    <row r="334">
      <c r="A334" s="25"/>
      <c r="B334" s="25"/>
      <c r="C334" s="25"/>
      <c r="D334" s="25"/>
      <c r="E334" s="24"/>
      <c r="F334" s="25"/>
      <c r="G334" s="25"/>
      <c r="H334" s="25"/>
      <c r="I334" s="25"/>
      <c r="J334" s="138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</row>
    <row r="335">
      <c r="A335" s="25"/>
      <c r="B335" s="25"/>
      <c r="C335" s="25"/>
      <c r="D335" s="25"/>
      <c r="E335" s="24"/>
      <c r="F335" s="25"/>
      <c r="G335" s="25"/>
      <c r="H335" s="25"/>
      <c r="I335" s="25"/>
      <c r="J335" s="138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</row>
    <row r="336">
      <c r="A336" s="25"/>
      <c r="B336" s="25"/>
      <c r="C336" s="25"/>
      <c r="D336" s="25"/>
      <c r="E336" s="24"/>
      <c r="F336" s="25"/>
      <c r="G336" s="25"/>
      <c r="H336" s="25"/>
      <c r="I336" s="25"/>
      <c r="J336" s="138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</row>
    <row r="337">
      <c r="A337" s="25"/>
      <c r="B337" s="25"/>
      <c r="C337" s="25"/>
      <c r="D337" s="25"/>
      <c r="E337" s="24"/>
      <c r="F337" s="25"/>
      <c r="G337" s="25"/>
      <c r="H337" s="25"/>
      <c r="I337" s="25"/>
      <c r="J337" s="138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</row>
    <row r="338">
      <c r="A338" s="25"/>
      <c r="B338" s="25"/>
      <c r="C338" s="25"/>
      <c r="D338" s="25"/>
      <c r="E338" s="24"/>
      <c r="F338" s="25"/>
      <c r="G338" s="25"/>
      <c r="H338" s="25"/>
      <c r="I338" s="25"/>
      <c r="J338" s="138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</row>
    <row r="339">
      <c r="A339" s="25"/>
      <c r="B339" s="25"/>
      <c r="C339" s="25"/>
      <c r="D339" s="25"/>
      <c r="E339" s="24"/>
      <c r="F339" s="25"/>
      <c r="G339" s="25"/>
      <c r="H339" s="25"/>
      <c r="I339" s="25"/>
      <c r="J339" s="138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</row>
    <row r="340">
      <c r="A340" s="25"/>
      <c r="B340" s="25"/>
      <c r="C340" s="25"/>
      <c r="D340" s="25"/>
      <c r="E340" s="24"/>
      <c r="F340" s="25"/>
      <c r="G340" s="25"/>
      <c r="H340" s="25"/>
      <c r="I340" s="25"/>
      <c r="J340" s="138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</row>
    <row r="341">
      <c r="A341" s="25"/>
      <c r="B341" s="25"/>
      <c r="C341" s="25"/>
      <c r="D341" s="25"/>
      <c r="E341" s="24"/>
      <c r="F341" s="25"/>
      <c r="G341" s="25"/>
      <c r="H341" s="25"/>
      <c r="I341" s="25"/>
      <c r="J341" s="138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</row>
    <row r="342">
      <c r="A342" s="25"/>
      <c r="B342" s="25"/>
      <c r="C342" s="25"/>
      <c r="D342" s="25"/>
      <c r="E342" s="24"/>
      <c r="F342" s="25"/>
      <c r="G342" s="25"/>
      <c r="H342" s="25"/>
      <c r="I342" s="25"/>
      <c r="J342" s="138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</row>
    <row r="343">
      <c r="A343" s="25"/>
      <c r="B343" s="25"/>
      <c r="C343" s="25"/>
      <c r="D343" s="25"/>
      <c r="E343" s="24"/>
      <c r="F343" s="25"/>
      <c r="G343" s="25"/>
      <c r="H343" s="25"/>
      <c r="I343" s="25"/>
      <c r="J343" s="138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</row>
    <row r="344">
      <c r="A344" s="25"/>
      <c r="B344" s="25"/>
      <c r="C344" s="25"/>
      <c r="D344" s="25"/>
      <c r="E344" s="24"/>
      <c r="F344" s="25"/>
      <c r="G344" s="25"/>
      <c r="H344" s="25"/>
      <c r="I344" s="25"/>
      <c r="J344" s="138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</row>
    <row r="345">
      <c r="A345" s="25"/>
      <c r="B345" s="25"/>
      <c r="C345" s="25"/>
      <c r="D345" s="25"/>
      <c r="E345" s="24"/>
      <c r="F345" s="25"/>
      <c r="G345" s="25"/>
      <c r="H345" s="25"/>
      <c r="I345" s="25"/>
      <c r="J345" s="138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</row>
    <row r="346">
      <c r="A346" s="25"/>
      <c r="B346" s="25"/>
      <c r="C346" s="25"/>
      <c r="D346" s="25"/>
      <c r="E346" s="24"/>
      <c r="F346" s="25"/>
      <c r="G346" s="25"/>
      <c r="H346" s="25"/>
      <c r="I346" s="25"/>
      <c r="J346" s="138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</row>
    <row r="347">
      <c r="A347" s="25"/>
      <c r="B347" s="25"/>
      <c r="C347" s="25"/>
      <c r="D347" s="25"/>
      <c r="E347" s="24"/>
      <c r="F347" s="25"/>
      <c r="G347" s="25"/>
      <c r="H347" s="25"/>
      <c r="I347" s="25"/>
      <c r="J347" s="138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</row>
    <row r="348">
      <c r="A348" s="25"/>
      <c r="B348" s="25"/>
      <c r="C348" s="25"/>
      <c r="D348" s="25"/>
      <c r="E348" s="24"/>
      <c r="F348" s="25"/>
      <c r="G348" s="25"/>
      <c r="H348" s="25"/>
      <c r="I348" s="25"/>
      <c r="J348" s="138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</row>
    <row r="349">
      <c r="A349" s="25"/>
      <c r="B349" s="25"/>
      <c r="C349" s="25"/>
      <c r="D349" s="25"/>
      <c r="E349" s="24"/>
      <c r="F349" s="25"/>
      <c r="G349" s="25"/>
      <c r="H349" s="25"/>
      <c r="I349" s="25"/>
      <c r="J349" s="138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</row>
    <row r="350">
      <c r="A350" s="25"/>
      <c r="B350" s="25"/>
      <c r="C350" s="25"/>
      <c r="D350" s="25"/>
      <c r="E350" s="24"/>
      <c r="F350" s="25"/>
      <c r="G350" s="25"/>
      <c r="H350" s="25"/>
      <c r="I350" s="25"/>
      <c r="J350" s="138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</row>
    <row r="351">
      <c r="A351" s="25"/>
      <c r="B351" s="25"/>
      <c r="C351" s="25"/>
      <c r="D351" s="25"/>
      <c r="E351" s="24"/>
      <c r="F351" s="25"/>
      <c r="G351" s="25"/>
      <c r="H351" s="25"/>
      <c r="I351" s="25"/>
      <c r="J351" s="138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</row>
    <row r="352">
      <c r="A352" s="25"/>
      <c r="B352" s="25"/>
      <c r="C352" s="25"/>
      <c r="D352" s="25"/>
      <c r="E352" s="24"/>
      <c r="F352" s="25"/>
      <c r="G352" s="25"/>
      <c r="H352" s="25"/>
      <c r="I352" s="25"/>
      <c r="J352" s="138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</row>
    <row r="353">
      <c r="A353" s="25"/>
      <c r="B353" s="25"/>
      <c r="C353" s="25"/>
      <c r="D353" s="25"/>
      <c r="E353" s="24"/>
      <c r="F353" s="25"/>
      <c r="G353" s="25"/>
      <c r="H353" s="25"/>
      <c r="I353" s="25"/>
      <c r="J353" s="138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</row>
    <row r="354">
      <c r="A354" s="25"/>
      <c r="B354" s="25"/>
      <c r="C354" s="25"/>
      <c r="D354" s="25"/>
      <c r="E354" s="24"/>
      <c r="F354" s="25"/>
      <c r="G354" s="25"/>
      <c r="H354" s="25"/>
      <c r="I354" s="25"/>
      <c r="J354" s="138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</row>
    <row r="355">
      <c r="A355" s="25"/>
      <c r="B355" s="25"/>
      <c r="C355" s="25"/>
      <c r="D355" s="25"/>
      <c r="E355" s="24"/>
      <c r="F355" s="25"/>
      <c r="G355" s="25"/>
      <c r="H355" s="25"/>
      <c r="I355" s="25"/>
      <c r="J355" s="138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</row>
    <row r="356">
      <c r="A356" s="25"/>
      <c r="B356" s="25"/>
      <c r="C356" s="25"/>
      <c r="D356" s="25"/>
      <c r="E356" s="24"/>
      <c r="F356" s="25"/>
      <c r="G356" s="25"/>
      <c r="H356" s="25"/>
      <c r="I356" s="25"/>
      <c r="J356" s="138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</row>
    <row r="357">
      <c r="A357" s="25"/>
      <c r="B357" s="25"/>
      <c r="C357" s="25"/>
      <c r="D357" s="25"/>
      <c r="E357" s="24"/>
      <c r="F357" s="25"/>
      <c r="G357" s="25"/>
      <c r="H357" s="25"/>
      <c r="I357" s="25"/>
      <c r="J357" s="138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</row>
    <row r="358">
      <c r="A358" s="25"/>
      <c r="B358" s="25"/>
      <c r="C358" s="25"/>
      <c r="D358" s="25"/>
      <c r="E358" s="24"/>
      <c r="F358" s="25"/>
      <c r="G358" s="25"/>
      <c r="H358" s="25"/>
      <c r="I358" s="25"/>
      <c r="J358" s="138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</row>
    <row r="359">
      <c r="A359" s="25"/>
      <c r="B359" s="25"/>
      <c r="C359" s="25"/>
      <c r="D359" s="25"/>
      <c r="E359" s="24"/>
      <c r="F359" s="25"/>
      <c r="G359" s="25"/>
      <c r="H359" s="25"/>
      <c r="I359" s="25"/>
      <c r="J359" s="138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</row>
    <row r="360">
      <c r="A360" s="25"/>
      <c r="B360" s="25"/>
      <c r="C360" s="25"/>
      <c r="D360" s="25"/>
      <c r="E360" s="24"/>
      <c r="F360" s="25"/>
      <c r="G360" s="25"/>
      <c r="H360" s="25"/>
      <c r="I360" s="25"/>
      <c r="J360" s="138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</row>
    <row r="361">
      <c r="A361" s="25"/>
      <c r="B361" s="25"/>
      <c r="C361" s="25"/>
      <c r="D361" s="25"/>
      <c r="E361" s="24"/>
      <c r="F361" s="25"/>
      <c r="G361" s="25"/>
      <c r="H361" s="25"/>
      <c r="I361" s="25"/>
      <c r="J361" s="138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</row>
    <row r="362">
      <c r="A362" s="25"/>
      <c r="B362" s="25"/>
      <c r="C362" s="25"/>
      <c r="D362" s="25"/>
      <c r="E362" s="24"/>
      <c r="F362" s="25"/>
      <c r="G362" s="25"/>
      <c r="H362" s="25"/>
      <c r="I362" s="25"/>
      <c r="J362" s="138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</row>
    <row r="363">
      <c r="A363" s="25"/>
      <c r="B363" s="25"/>
      <c r="C363" s="25"/>
      <c r="D363" s="25"/>
      <c r="E363" s="24"/>
      <c r="F363" s="25"/>
      <c r="G363" s="25"/>
      <c r="H363" s="25"/>
      <c r="I363" s="25"/>
      <c r="J363" s="138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</row>
    <row r="364">
      <c r="A364" s="25"/>
      <c r="B364" s="25"/>
      <c r="C364" s="25"/>
      <c r="D364" s="25"/>
      <c r="E364" s="24"/>
      <c r="F364" s="25"/>
      <c r="G364" s="25"/>
      <c r="H364" s="25"/>
      <c r="I364" s="25"/>
      <c r="J364" s="138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</row>
    <row r="365">
      <c r="A365" s="25"/>
      <c r="B365" s="25"/>
      <c r="C365" s="25"/>
      <c r="D365" s="25"/>
      <c r="E365" s="24"/>
      <c r="F365" s="25"/>
      <c r="G365" s="25"/>
      <c r="H365" s="25"/>
      <c r="I365" s="25"/>
      <c r="J365" s="138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</row>
    <row r="366">
      <c r="A366" s="25"/>
      <c r="B366" s="25"/>
      <c r="C366" s="25"/>
      <c r="D366" s="25"/>
      <c r="E366" s="24"/>
      <c r="F366" s="25"/>
      <c r="G366" s="25"/>
      <c r="H366" s="25"/>
      <c r="I366" s="25"/>
      <c r="J366" s="138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</row>
    <row r="367">
      <c r="A367" s="25"/>
      <c r="B367" s="25"/>
      <c r="C367" s="25"/>
      <c r="D367" s="25"/>
      <c r="E367" s="24"/>
      <c r="F367" s="25"/>
      <c r="G367" s="25"/>
      <c r="H367" s="25"/>
      <c r="I367" s="25"/>
      <c r="J367" s="138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</row>
    <row r="368">
      <c r="A368" s="25"/>
      <c r="B368" s="25"/>
      <c r="C368" s="25"/>
      <c r="D368" s="25"/>
      <c r="E368" s="24"/>
      <c r="F368" s="25"/>
      <c r="G368" s="25"/>
      <c r="H368" s="25"/>
      <c r="I368" s="25"/>
      <c r="J368" s="138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</row>
    <row r="369">
      <c r="A369" s="25"/>
      <c r="B369" s="25"/>
      <c r="C369" s="25"/>
      <c r="D369" s="25"/>
      <c r="E369" s="24"/>
      <c r="F369" s="25"/>
      <c r="G369" s="25"/>
      <c r="H369" s="25"/>
      <c r="I369" s="25"/>
      <c r="J369" s="138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</row>
    <row r="370">
      <c r="A370" s="25"/>
      <c r="B370" s="25"/>
      <c r="C370" s="25"/>
      <c r="D370" s="25"/>
      <c r="E370" s="24"/>
      <c r="F370" s="25"/>
      <c r="G370" s="25"/>
      <c r="H370" s="25"/>
      <c r="I370" s="25"/>
      <c r="J370" s="138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</row>
    <row r="371">
      <c r="A371" s="25"/>
      <c r="B371" s="25"/>
      <c r="C371" s="25"/>
      <c r="D371" s="25"/>
      <c r="E371" s="24"/>
      <c r="F371" s="25"/>
      <c r="G371" s="25"/>
      <c r="H371" s="25"/>
      <c r="I371" s="25"/>
      <c r="J371" s="138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</row>
    <row r="372">
      <c r="A372" s="25"/>
      <c r="B372" s="25"/>
      <c r="C372" s="25"/>
      <c r="D372" s="25"/>
      <c r="E372" s="24"/>
      <c r="F372" s="25"/>
      <c r="G372" s="25"/>
      <c r="H372" s="25"/>
      <c r="I372" s="25"/>
      <c r="J372" s="138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</row>
    <row r="373">
      <c r="A373" s="25"/>
      <c r="B373" s="25"/>
      <c r="C373" s="25"/>
      <c r="D373" s="25"/>
      <c r="E373" s="24"/>
      <c r="F373" s="25"/>
      <c r="G373" s="25"/>
      <c r="H373" s="25"/>
      <c r="I373" s="25"/>
      <c r="J373" s="138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</row>
    <row r="374">
      <c r="A374" s="25"/>
      <c r="B374" s="25"/>
      <c r="C374" s="25"/>
      <c r="D374" s="25"/>
      <c r="E374" s="24"/>
      <c r="F374" s="25"/>
      <c r="G374" s="25"/>
      <c r="H374" s="25"/>
      <c r="I374" s="25"/>
      <c r="J374" s="138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</row>
    <row r="375">
      <c r="A375" s="25"/>
      <c r="B375" s="25"/>
      <c r="C375" s="25"/>
      <c r="D375" s="25"/>
      <c r="E375" s="24"/>
      <c r="F375" s="25"/>
      <c r="G375" s="25"/>
      <c r="H375" s="25"/>
      <c r="I375" s="25"/>
      <c r="J375" s="138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</row>
    <row r="376">
      <c r="A376" s="25"/>
      <c r="B376" s="25"/>
      <c r="C376" s="25"/>
      <c r="D376" s="25"/>
      <c r="E376" s="24"/>
      <c r="F376" s="25"/>
      <c r="G376" s="25"/>
      <c r="H376" s="25"/>
      <c r="I376" s="25"/>
      <c r="J376" s="138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</row>
    <row r="377">
      <c r="A377" s="25"/>
      <c r="B377" s="25"/>
      <c r="C377" s="25"/>
      <c r="D377" s="25"/>
      <c r="E377" s="24"/>
      <c r="F377" s="25"/>
      <c r="G377" s="25"/>
      <c r="H377" s="25"/>
      <c r="I377" s="25"/>
      <c r="J377" s="138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</row>
    <row r="378">
      <c r="A378" s="25"/>
      <c r="B378" s="25"/>
      <c r="C378" s="25"/>
      <c r="D378" s="25"/>
      <c r="E378" s="24"/>
      <c r="F378" s="25"/>
      <c r="G378" s="25"/>
      <c r="H378" s="25"/>
      <c r="I378" s="25"/>
      <c r="J378" s="138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</row>
    <row r="379">
      <c r="A379" s="25"/>
      <c r="B379" s="25"/>
      <c r="C379" s="25"/>
      <c r="D379" s="25"/>
      <c r="E379" s="24"/>
      <c r="F379" s="25"/>
      <c r="G379" s="25"/>
      <c r="H379" s="25"/>
      <c r="I379" s="25"/>
      <c r="J379" s="138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</row>
    <row r="380">
      <c r="A380" s="25"/>
      <c r="B380" s="25"/>
      <c r="C380" s="25"/>
      <c r="D380" s="25"/>
      <c r="E380" s="24"/>
      <c r="F380" s="25"/>
      <c r="G380" s="25"/>
      <c r="H380" s="25"/>
      <c r="I380" s="25"/>
      <c r="J380" s="138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</row>
    <row r="381">
      <c r="A381" s="25"/>
      <c r="B381" s="25"/>
      <c r="C381" s="25"/>
      <c r="D381" s="25"/>
      <c r="E381" s="24"/>
      <c r="F381" s="25"/>
      <c r="G381" s="25"/>
      <c r="H381" s="25"/>
      <c r="I381" s="25"/>
      <c r="J381" s="138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</row>
    <row r="382">
      <c r="A382" s="25"/>
      <c r="B382" s="25"/>
      <c r="C382" s="25"/>
      <c r="D382" s="25"/>
      <c r="E382" s="24"/>
      <c r="F382" s="25"/>
      <c r="G382" s="25"/>
      <c r="H382" s="25"/>
      <c r="I382" s="25"/>
      <c r="J382" s="138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</row>
    <row r="383">
      <c r="A383" s="25"/>
      <c r="B383" s="25"/>
      <c r="C383" s="25"/>
      <c r="D383" s="25"/>
      <c r="E383" s="24"/>
      <c r="F383" s="25"/>
      <c r="G383" s="25"/>
      <c r="H383" s="25"/>
      <c r="I383" s="25"/>
      <c r="J383" s="138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</row>
    <row r="384">
      <c r="A384" s="25"/>
      <c r="B384" s="25"/>
      <c r="C384" s="25"/>
      <c r="D384" s="25"/>
      <c r="E384" s="24"/>
      <c r="F384" s="25"/>
      <c r="G384" s="25"/>
      <c r="H384" s="25"/>
      <c r="I384" s="25"/>
      <c r="J384" s="138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</row>
    <row r="385">
      <c r="A385" s="25"/>
      <c r="B385" s="25"/>
      <c r="C385" s="25"/>
      <c r="D385" s="25"/>
      <c r="E385" s="24"/>
      <c r="F385" s="25"/>
      <c r="G385" s="25"/>
      <c r="H385" s="25"/>
      <c r="I385" s="25"/>
      <c r="J385" s="138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</row>
    <row r="386">
      <c r="A386" s="25"/>
      <c r="B386" s="25"/>
      <c r="C386" s="25"/>
      <c r="D386" s="25"/>
      <c r="E386" s="24"/>
      <c r="F386" s="25"/>
      <c r="G386" s="25"/>
      <c r="H386" s="25"/>
      <c r="I386" s="25"/>
      <c r="J386" s="138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</row>
    <row r="387">
      <c r="A387" s="25"/>
      <c r="B387" s="25"/>
      <c r="C387" s="25"/>
      <c r="D387" s="25"/>
      <c r="E387" s="24"/>
      <c r="F387" s="25"/>
      <c r="G387" s="25"/>
      <c r="H387" s="25"/>
      <c r="I387" s="25"/>
      <c r="J387" s="138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</row>
    <row r="388">
      <c r="A388" s="25"/>
      <c r="B388" s="25"/>
      <c r="C388" s="25"/>
      <c r="D388" s="25"/>
      <c r="E388" s="24"/>
      <c r="F388" s="25"/>
      <c r="G388" s="25"/>
      <c r="H388" s="25"/>
      <c r="I388" s="25"/>
      <c r="J388" s="138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</row>
    <row r="389">
      <c r="A389" s="25"/>
      <c r="B389" s="25"/>
      <c r="C389" s="25"/>
      <c r="D389" s="25"/>
      <c r="E389" s="24"/>
      <c r="F389" s="25"/>
      <c r="G389" s="25"/>
      <c r="H389" s="25"/>
      <c r="I389" s="25"/>
      <c r="J389" s="138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</row>
    <row r="390">
      <c r="A390" s="25"/>
      <c r="B390" s="25"/>
      <c r="C390" s="25"/>
      <c r="D390" s="25"/>
      <c r="E390" s="24"/>
      <c r="F390" s="25"/>
      <c r="G390" s="25"/>
      <c r="H390" s="25"/>
      <c r="I390" s="25"/>
      <c r="J390" s="138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</row>
    <row r="391">
      <c r="A391" s="25"/>
      <c r="B391" s="25"/>
      <c r="C391" s="25"/>
      <c r="D391" s="25"/>
      <c r="E391" s="24"/>
      <c r="F391" s="25"/>
      <c r="G391" s="25"/>
      <c r="H391" s="25"/>
      <c r="I391" s="25"/>
      <c r="J391" s="138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</row>
    <row r="392">
      <c r="A392" s="25"/>
      <c r="B392" s="25"/>
      <c r="C392" s="25"/>
      <c r="D392" s="25"/>
      <c r="E392" s="24"/>
      <c r="F392" s="25"/>
      <c r="G392" s="25"/>
      <c r="H392" s="25"/>
      <c r="I392" s="25"/>
      <c r="J392" s="138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</row>
    <row r="393">
      <c r="A393" s="25"/>
      <c r="B393" s="25"/>
      <c r="C393" s="25"/>
      <c r="D393" s="25"/>
      <c r="E393" s="24"/>
      <c r="F393" s="25"/>
      <c r="G393" s="25"/>
      <c r="H393" s="25"/>
      <c r="I393" s="25"/>
      <c r="J393" s="138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</row>
    <row r="394">
      <c r="A394" s="25"/>
      <c r="B394" s="25"/>
      <c r="C394" s="25"/>
      <c r="D394" s="25"/>
      <c r="E394" s="24"/>
      <c r="F394" s="25"/>
      <c r="G394" s="25"/>
      <c r="H394" s="25"/>
      <c r="I394" s="25"/>
      <c r="J394" s="138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</row>
    <row r="395">
      <c r="A395" s="25"/>
      <c r="B395" s="25"/>
      <c r="C395" s="25"/>
      <c r="D395" s="25"/>
      <c r="E395" s="24"/>
      <c r="F395" s="25"/>
      <c r="G395" s="25"/>
      <c r="H395" s="25"/>
      <c r="I395" s="25"/>
      <c r="J395" s="138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</row>
    <row r="396">
      <c r="A396" s="25"/>
      <c r="B396" s="25"/>
      <c r="C396" s="25"/>
      <c r="D396" s="25"/>
      <c r="E396" s="24"/>
      <c r="F396" s="25"/>
      <c r="G396" s="25"/>
      <c r="H396" s="25"/>
      <c r="I396" s="25"/>
      <c r="J396" s="138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</row>
    <row r="397">
      <c r="A397" s="25"/>
      <c r="B397" s="25"/>
      <c r="C397" s="25"/>
      <c r="D397" s="25"/>
      <c r="E397" s="24"/>
      <c r="F397" s="25"/>
      <c r="G397" s="25"/>
      <c r="H397" s="25"/>
      <c r="I397" s="25"/>
      <c r="J397" s="138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</row>
    <row r="398">
      <c r="A398" s="25"/>
      <c r="B398" s="25"/>
      <c r="C398" s="25"/>
      <c r="D398" s="25"/>
      <c r="E398" s="24"/>
      <c r="F398" s="25"/>
      <c r="G398" s="25"/>
      <c r="H398" s="25"/>
      <c r="I398" s="25"/>
      <c r="J398" s="138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</row>
    <row r="399">
      <c r="A399" s="25"/>
      <c r="B399" s="25"/>
      <c r="C399" s="25"/>
      <c r="D399" s="25"/>
      <c r="E399" s="24"/>
      <c r="F399" s="25"/>
      <c r="G399" s="25"/>
      <c r="H399" s="25"/>
      <c r="I399" s="25"/>
      <c r="J399" s="138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</row>
    <row r="400">
      <c r="A400" s="25"/>
      <c r="B400" s="25"/>
      <c r="C400" s="25"/>
      <c r="D400" s="25"/>
      <c r="E400" s="24"/>
      <c r="F400" s="25"/>
      <c r="G400" s="25"/>
      <c r="H400" s="25"/>
      <c r="I400" s="25"/>
      <c r="J400" s="138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</row>
    <row r="401">
      <c r="A401" s="25"/>
      <c r="B401" s="25"/>
      <c r="C401" s="25"/>
      <c r="D401" s="25"/>
      <c r="E401" s="24"/>
      <c r="F401" s="25"/>
      <c r="G401" s="25"/>
      <c r="H401" s="25"/>
      <c r="I401" s="25"/>
      <c r="J401" s="138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</row>
    <row r="402">
      <c r="A402" s="25"/>
      <c r="B402" s="25"/>
      <c r="C402" s="25"/>
      <c r="D402" s="25"/>
      <c r="E402" s="24"/>
      <c r="F402" s="25"/>
      <c r="G402" s="25"/>
      <c r="H402" s="25"/>
      <c r="I402" s="25"/>
      <c r="J402" s="138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</row>
    <row r="403">
      <c r="A403" s="25"/>
      <c r="B403" s="25"/>
      <c r="C403" s="25"/>
      <c r="D403" s="25"/>
      <c r="E403" s="24"/>
      <c r="F403" s="25"/>
      <c r="G403" s="25"/>
      <c r="H403" s="25"/>
      <c r="I403" s="25"/>
      <c r="J403" s="138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</row>
    <row r="404">
      <c r="A404" s="25"/>
      <c r="B404" s="25"/>
      <c r="C404" s="25"/>
      <c r="D404" s="25"/>
      <c r="E404" s="24"/>
      <c r="F404" s="25"/>
      <c r="G404" s="25"/>
      <c r="H404" s="25"/>
      <c r="I404" s="25"/>
      <c r="J404" s="138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</row>
    <row r="405">
      <c r="A405" s="25"/>
      <c r="B405" s="25"/>
      <c r="C405" s="25"/>
      <c r="D405" s="25"/>
      <c r="E405" s="24"/>
      <c r="F405" s="25"/>
      <c r="G405" s="25"/>
      <c r="H405" s="25"/>
      <c r="I405" s="25"/>
      <c r="J405" s="138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</row>
    <row r="406">
      <c r="A406" s="25"/>
      <c r="B406" s="25"/>
      <c r="C406" s="25"/>
      <c r="D406" s="25"/>
      <c r="E406" s="24"/>
      <c r="F406" s="25"/>
      <c r="G406" s="25"/>
      <c r="H406" s="25"/>
      <c r="I406" s="25"/>
      <c r="J406" s="138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</row>
    <row r="407">
      <c r="A407" s="25"/>
      <c r="B407" s="25"/>
      <c r="C407" s="25"/>
      <c r="D407" s="25"/>
      <c r="E407" s="24"/>
      <c r="F407" s="25"/>
      <c r="G407" s="25"/>
      <c r="H407" s="25"/>
      <c r="I407" s="25"/>
      <c r="J407" s="138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</row>
    <row r="408">
      <c r="A408" s="25"/>
      <c r="B408" s="25"/>
      <c r="C408" s="25"/>
      <c r="D408" s="25"/>
      <c r="E408" s="24"/>
      <c r="F408" s="25"/>
      <c r="G408" s="25"/>
      <c r="H408" s="25"/>
      <c r="I408" s="25"/>
      <c r="J408" s="138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</row>
    <row r="409">
      <c r="A409" s="25"/>
      <c r="B409" s="25"/>
      <c r="C409" s="25"/>
      <c r="D409" s="25"/>
      <c r="E409" s="24"/>
      <c r="F409" s="25"/>
      <c r="G409" s="25"/>
      <c r="H409" s="25"/>
      <c r="I409" s="25"/>
      <c r="J409" s="138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</row>
    <row r="410">
      <c r="A410" s="25"/>
      <c r="B410" s="25"/>
      <c r="C410" s="25"/>
      <c r="D410" s="25"/>
      <c r="E410" s="24"/>
      <c r="F410" s="25"/>
      <c r="G410" s="25"/>
      <c r="H410" s="25"/>
      <c r="I410" s="25"/>
      <c r="J410" s="138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</row>
    <row r="411">
      <c r="A411" s="25"/>
      <c r="B411" s="25"/>
      <c r="C411" s="25"/>
      <c r="D411" s="25"/>
      <c r="E411" s="24"/>
      <c r="F411" s="25"/>
      <c r="G411" s="25"/>
      <c r="H411" s="25"/>
      <c r="I411" s="25"/>
      <c r="J411" s="138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</row>
    <row r="412">
      <c r="A412" s="25"/>
      <c r="B412" s="25"/>
      <c r="C412" s="25"/>
      <c r="D412" s="25"/>
      <c r="E412" s="24"/>
      <c r="F412" s="25"/>
      <c r="G412" s="25"/>
      <c r="H412" s="25"/>
      <c r="I412" s="25"/>
      <c r="J412" s="138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</row>
    <row r="413">
      <c r="A413" s="25"/>
      <c r="B413" s="25"/>
      <c r="C413" s="25"/>
      <c r="D413" s="25"/>
      <c r="E413" s="24"/>
      <c r="F413" s="25"/>
      <c r="G413" s="25"/>
      <c r="H413" s="25"/>
      <c r="I413" s="25"/>
      <c r="J413" s="138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</row>
    <row r="414">
      <c r="A414" s="25"/>
      <c r="B414" s="25"/>
      <c r="C414" s="25"/>
      <c r="D414" s="25"/>
      <c r="E414" s="24"/>
      <c r="F414" s="25"/>
      <c r="G414" s="25"/>
      <c r="H414" s="25"/>
      <c r="I414" s="25"/>
      <c r="J414" s="138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</row>
    <row r="415">
      <c r="A415" s="25"/>
      <c r="B415" s="25"/>
      <c r="C415" s="25"/>
      <c r="D415" s="25"/>
      <c r="E415" s="24"/>
      <c r="F415" s="25"/>
      <c r="G415" s="25"/>
      <c r="H415" s="25"/>
      <c r="I415" s="25"/>
      <c r="J415" s="138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</row>
    <row r="416">
      <c r="A416" s="25"/>
      <c r="B416" s="25"/>
      <c r="C416" s="25"/>
      <c r="D416" s="25"/>
      <c r="E416" s="24"/>
      <c r="F416" s="25"/>
      <c r="G416" s="25"/>
      <c r="H416" s="25"/>
      <c r="I416" s="25"/>
      <c r="J416" s="138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</row>
    <row r="417">
      <c r="A417" s="25"/>
      <c r="B417" s="25"/>
      <c r="C417" s="25"/>
      <c r="D417" s="25"/>
      <c r="E417" s="24"/>
      <c r="F417" s="25"/>
      <c r="G417" s="25"/>
      <c r="H417" s="25"/>
      <c r="I417" s="25"/>
      <c r="J417" s="138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</row>
    <row r="418">
      <c r="A418" s="25"/>
      <c r="B418" s="25"/>
      <c r="C418" s="25"/>
      <c r="D418" s="25"/>
      <c r="E418" s="24"/>
      <c r="F418" s="25"/>
      <c r="G418" s="25"/>
      <c r="H418" s="25"/>
      <c r="I418" s="25"/>
      <c r="J418" s="138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</row>
    <row r="419">
      <c r="A419" s="25"/>
      <c r="B419" s="25"/>
      <c r="C419" s="25"/>
      <c r="D419" s="25"/>
      <c r="E419" s="24"/>
      <c r="F419" s="25"/>
      <c r="G419" s="25"/>
      <c r="H419" s="25"/>
      <c r="I419" s="25"/>
      <c r="J419" s="138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</row>
    <row r="420">
      <c r="A420" s="25"/>
      <c r="B420" s="25"/>
      <c r="C420" s="25"/>
      <c r="D420" s="25"/>
      <c r="E420" s="24"/>
      <c r="F420" s="25"/>
      <c r="G420" s="25"/>
      <c r="H420" s="25"/>
      <c r="I420" s="25"/>
      <c r="J420" s="138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</row>
    <row r="421">
      <c r="A421" s="25"/>
      <c r="B421" s="25"/>
      <c r="C421" s="25"/>
      <c r="D421" s="25"/>
      <c r="E421" s="24"/>
      <c r="F421" s="25"/>
      <c r="G421" s="25"/>
      <c r="H421" s="25"/>
      <c r="I421" s="25"/>
      <c r="J421" s="138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</row>
    <row r="422">
      <c r="A422" s="25"/>
      <c r="B422" s="25"/>
      <c r="C422" s="25"/>
      <c r="D422" s="25"/>
      <c r="E422" s="24"/>
      <c r="F422" s="25"/>
      <c r="G422" s="25"/>
      <c r="H422" s="25"/>
      <c r="I422" s="25"/>
      <c r="J422" s="138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</row>
    <row r="423">
      <c r="A423" s="25"/>
      <c r="B423" s="25"/>
      <c r="C423" s="25"/>
      <c r="D423" s="25"/>
      <c r="E423" s="24"/>
      <c r="F423" s="25"/>
      <c r="G423" s="25"/>
      <c r="H423" s="25"/>
      <c r="I423" s="25"/>
      <c r="J423" s="138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</row>
    <row r="424">
      <c r="A424" s="25"/>
      <c r="B424" s="25"/>
      <c r="C424" s="25"/>
      <c r="D424" s="25"/>
      <c r="E424" s="24"/>
      <c r="F424" s="25"/>
      <c r="G424" s="25"/>
      <c r="H424" s="25"/>
      <c r="I424" s="25"/>
      <c r="J424" s="138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</row>
    <row r="425">
      <c r="A425" s="25"/>
      <c r="B425" s="25"/>
      <c r="C425" s="25"/>
      <c r="D425" s="25"/>
      <c r="E425" s="24"/>
      <c r="F425" s="25"/>
      <c r="G425" s="25"/>
      <c r="H425" s="25"/>
      <c r="I425" s="25"/>
      <c r="J425" s="138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</row>
    <row r="426">
      <c r="A426" s="25"/>
      <c r="B426" s="25"/>
      <c r="C426" s="25"/>
      <c r="D426" s="25"/>
      <c r="E426" s="24"/>
      <c r="F426" s="25"/>
      <c r="G426" s="25"/>
      <c r="H426" s="25"/>
      <c r="I426" s="25"/>
      <c r="J426" s="138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</row>
    <row r="427">
      <c r="A427" s="25"/>
      <c r="B427" s="25"/>
      <c r="C427" s="25"/>
      <c r="D427" s="25"/>
      <c r="E427" s="24"/>
      <c r="F427" s="25"/>
      <c r="G427" s="25"/>
      <c r="H427" s="25"/>
      <c r="I427" s="25"/>
      <c r="J427" s="138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</row>
    <row r="428">
      <c r="A428" s="25"/>
      <c r="B428" s="25"/>
      <c r="C428" s="25"/>
      <c r="D428" s="25"/>
      <c r="E428" s="24"/>
      <c r="F428" s="25"/>
      <c r="G428" s="25"/>
      <c r="H428" s="25"/>
      <c r="I428" s="25"/>
      <c r="J428" s="138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</row>
    <row r="429">
      <c r="A429" s="25"/>
      <c r="B429" s="25"/>
      <c r="C429" s="25"/>
      <c r="D429" s="25"/>
      <c r="E429" s="24"/>
      <c r="F429" s="25"/>
      <c r="G429" s="25"/>
      <c r="H429" s="25"/>
      <c r="I429" s="25"/>
      <c r="J429" s="138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</row>
    <row r="430">
      <c r="A430" s="25"/>
      <c r="B430" s="25"/>
      <c r="C430" s="25"/>
      <c r="D430" s="25"/>
      <c r="E430" s="24"/>
      <c r="F430" s="25"/>
      <c r="G430" s="25"/>
      <c r="H430" s="25"/>
      <c r="I430" s="25"/>
      <c r="J430" s="138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</row>
    <row r="431">
      <c r="A431" s="25"/>
      <c r="B431" s="25"/>
      <c r="C431" s="25"/>
      <c r="D431" s="25"/>
      <c r="E431" s="24"/>
      <c r="F431" s="25"/>
      <c r="G431" s="25"/>
      <c r="H431" s="25"/>
      <c r="I431" s="25"/>
      <c r="J431" s="138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</row>
    <row r="432">
      <c r="A432" s="25"/>
      <c r="B432" s="25"/>
      <c r="C432" s="25"/>
      <c r="D432" s="25"/>
      <c r="E432" s="24"/>
      <c r="F432" s="25"/>
      <c r="G432" s="25"/>
      <c r="H432" s="25"/>
      <c r="I432" s="25"/>
      <c r="J432" s="138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</row>
    <row r="433">
      <c r="A433" s="25"/>
      <c r="B433" s="25"/>
      <c r="C433" s="25"/>
      <c r="D433" s="25"/>
      <c r="E433" s="24"/>
      <c r="F433" s="25"/>
      <c r="G433" s="25"/>
      <c r="H433" s="25"/>
      <c r="I433" s="25"/>
      <c r="J433" s="138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</row>
    <row r="434">
      <c r="A434" s="25"/>
      <c r="B434" s="25"/>
      <c r="C434" s="25"/>
      <c r="D434" s="25"/>
      <c r="E434" s="24"/>
      <c r="F434" s="25"/>
      <c r="G434" s="25"/>
      <c r="H434" s="25"/>
      <c r="I434" s="25"/>
      <c r="J434" s="138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</row>
    <row r="435">
      <c r="A435" s="25"/>
      <c r="B435" s="25"/>
      <c r="C435" s="25"/>
      <c r="D435" s="25"/>
      <c r="E435" s="24"/>
      <c r="F435" s="25"/>
      <c r="G435" s="25"/>
      <c r="H435" s="25"/>
      <c r="I435" s="25"/>
      <c r="J435" s="138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</row>
    <row r="436">
      <c r="A436" s="25"/>
      <c r="B436" s="25"/>
      <c r="C436" s="25"/>
      <c r="D436" s="25"/>
      <c r="E436" s="24"/>
      <c r="F436" s="25"/>
      <c r="G436" s="25"/>
      <c r="H436" s="25"/>
      <c r="I436" s="25"/>
      <c r="J436" s="138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</row>
    <row r="437">
      <c r="A437" s="25"/>
      <c r="B437" s="25"/>
      <c r="C437" s="25"/>
      <c r="D437" s="25"/>
      <c r="E437" s="24"/>
      <c r="F437" s="25"/>
      <c r="G437" s="25"/>
      <c r="H437" s="25"/>
      <c r="I437" s="25"/>
      <c r="J437" s="138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</row>
    <row r="438">
      <c r="A438" s="25"/>
      <c r="B438" s="25"/>
      <c r="C438" s="25"/>
      <c r="D438" s="25"/>
      <c r="E438" s="24"/>
      <c r="F438" s="25"/>
      <c r="G438" s="25"/>
      <c r="H438" s="25"/>
      <c r="I438" s="25"/>
      <c r="J438" s="138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</row>
    <row r="439">
      <c r="A439" s="25"/>
      <c r="B439" s="25"/>
      <c r="C439" s="25"/>
      <c r="D439" s="25"/>
      <c r="E439" s="24"/>
      <c r="F439" s="25"/>
      <c r="G439" s="25"/>
      <c r="H439" s="25"/>
      <c r="I439" s="25"/>
      <c r="J439" s="138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</row>
    <row r="440">
      <c r="A440" s="25"/>
      <c r="B440" s="25"/>
      <c r="C440" s="25"/>
      <c r="D440" s="25"/>
      <c r="E440" s="24"/>
      <c r="F440" s="25"/>
      <c r="G440" s="25"/>
      <c r="H440" s="25"/>
      <c r="I440" s="25"/>
      <c r="J440" s="138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</row>
    <row r="441">
      <c r="A441" s="25"/>
      <c r="B441" s="25"/>
      <c r="C441" s="25"/>
      <c r="D441" s="25"/>
      <c r="E441" s="24"/>
      <c r="F441" s="25"/>
      <c r="G441" s="25"/>
      <c r="H441" s="25"/>
      <c r="I441" s="25"/>
      <c r="J441" s="138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</row>
    <row r="442">
      <c r="A442" s="25"/>
      <c r="B442" s="25"/>
      <c r="C442" s="25"/>
      <c r="D442" s="25"/>
      <c r="E442" s="24"/>
      <c r="F442" s="25"/>
      <c r="G442" s="25"/>
      <c r="H442" s="25"/>
      <c r="I442" s="25"/>
      <c r="J442" s="138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</row>
    <row r="443">
      <c r="A443" s="25"/>
      <c r="B443" s="25"/>
      <c r="C443" s="25"/>
      <c r="D443" s="25"/>
      <c r="E443" s="24"/>
      <c r="F443" s="25"/>
      <c r="G443" s="25"/>
      <c r="H443" s="25"/>
      <c r="I443" s="25"/>
      <c r="J443" s="138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</row>
    <row r="444">
      <c r="A444" s="25"/>
      <c r="B444" s="25"/>
      <c r="C444" s="25"/>
      <c r="D444" s="25"/>
      <c r="E444" s="24"/>
      <c r="F444" s="25"/>
      <c r="G444" s="25"/>
      <c r="H444" s="25"/>
      <c r="I444" s="25"/>
      <c r="J444" s="138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</row>
    <row r="445">
      <c r="A445" s="25"/>
      <c r="B445" s="25"/>
      <c r="C445" s="25"/>
      <c r="D445" s="25"/>
      <c r="E445" s="24"/>
      <c r="F445" s="25"/>
      <c r="G445" s="25"/>
      <c r="H445" s="25"/>
      <c r="I445" s="25"/>
      <c r="J445" s="138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</row>
    <row r="446">
      <c r="A446" s="25"/>
      <c r="B446" s="25"/>
      <c r="C446" s="25"/>
      <c r="D446" s="25"/>
      <c r="E446" s="24"/>
      <c r="F446" s="25"/>
      <c r="G446" s="25"/>
      <c r="H446" s="25"/>
      <c r="I446" s="25"/>
      <c r="J446" s="138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</row>
    <row r="447">
      <c r="A447" s="25"/>
      <c r="B447" s="25"/>
      <c r="C447" s="25"/>
      <c r="D447" s="25"/>
      <c r="E447" s="24"/>
      <c r="F447" s="25"/>
      <c r="G447" s="25"/>
      <c r="H447" s="25"/>
      <c r="I447" s="25"/>
      <c r="J447" s="138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</row>
    <row r="448">
      <c r="A448" s="25"/>
      <c r="B448" s="25"/>
      <c r="C448" s="25"/>
      <c r="D448" s="25"/>
      <c r="E448" s="24"/>
      <c r="F448" s="25"/>
      <c r="G448" s="25"/>
      <c r="H448" s="25"/>
      <c r="I448" s="25"/>
      <c r="J448" s="138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</row>
    <row r="449">
      <c r="A449" s="25"/>
      <c r="B449" s="25"/>
      <c r="C449" s="25"/>
      <c r="D449" s="25"/>
      <c r="E449" s="24"/>
      <c r="F449" s="25"/>
      <c r="G449" s="25"/>
      <c r="H449" s="25"/>
      <c r="I449" s="25"/>
      <c r="J449" s="138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</row>
    <row r="450">
      <c r="A450" s="25"/>
      <c r="B450" s="25"/>
      <c r="C450" s="25"/>
      <c r="D450" s="25"/>
      <c r="E450" s="24"/>
      <c r="F450" s="25"/>
      <c r="G450" s="25"/>
      <c r="H450" s="25"/>
      <c r="I450" s="25"/>
      <c r="J450" s="138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</row>
    <row r="451">
      <c r="A451" s="25"/>
      <c r="B451" s="25"/>
      <c r="C451" s="25"/>
      <c r="D451" s="25"/>
      <c r="E451" s="24"/>
      <c r="F451" s="25"/>
      <c r="G451" s="25"/>
      <c r="H451" s="25"/>
      <c r="I451" s="25"/>
      <c r="J451" s="138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</row>
    <row r="452">
      <c r="A452" s="25"/>
      <c r="B452" s="25"/>
      <c r="C452" s="25"/>
      <c r="D452" s="25"/>
      <c r="E452" s="24"/>
      <c r="F452" s="25"/>
      <c r="G452" s="25"/>
      <c r="H452" s="25"/>
      <c r="I452" s="25"/>
      <c r="J452" s="138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</row>
    <row r="453">
      <c r="A453" s="25"/>
      <c r="B453" s="25"/>
      <c r="C453" s="25"/>
      <c r="D453" s="25"/>
      <c r="E453" s="24"/>
      <c r="F453" s="25"/>
      <c r="G453" s="25"/>
      <c r="H453" s="25"/>
      <c r="I453" s="25"/>
      <c r="J453" s="138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</row>
    <row r="454">
      <c r="A454" s="25"/>
      <c r="B454" s="25"/>
      <c r="C454" s="25"/>
      <c r="D454" s="25"/>
      <c r="E454" s="24"/>
      <c r="F454" s="25"/>
      <c r="G454" s="25"/>
      <c r="H454" s="25"/>
      <c r="I454" s="25"/>
      <c r="J454" s="138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</row>
    <row r="455">
      <c r="A455" s="25"/>
      <c r="B455" s="25"/>
      <c r="C455" s="25"/>
      <c r="D455" s="25"/>
      <c r="E455" s="24"/>
      <c r="F455" s="25"/>
      <c r="G455" s="25"/>
      <c r="H455" s="25"/>
      <c r="I455" s="25"/>
      <c r="J455" s="138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</row>
    <row r="456">
      <c r="A456" s="25"/>
      <c r="B456" s="25"/>
      <c r="C456" s="25"/>
      <c r="D456" s="25"/>
      <c r="E456" s="24"/>
      <c r="F456" s="25"/>
      <c r="G456" s="25"/>
      <c r="H456" s="25"/>
      <c r="I456" s="25"/>
      <c r="J456" s="138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</row>
    <row r="457">
      <c r="A457" s="25"/>
      <c r="B457" s="25"/>
      <c r="C457" s="25"/>
      <c r="D457" s="25"/>
      <c r="E457" s="24"/>
      <c r="F457" s="25"/>
      <c r="G457" s="25"/>
      <c r="H457" s="25"/>
      <c r="I457" s="25"/>
      <c r="J457" s="138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</row>
    <row r="458">
      <c r="A458" s="25"/>
      <c r="B458" s="25"/>
      <c r="C458" s="25"/>
      <c r="D458" s="25"/>
      <c r="E458" s="24"/>
      <c r="F458" s="25"/>
      <c r="G458" s="25"/>
      <c r="H458" s="25"/>
      <c r="I458" s="25"/>
      <c r="J458" s="138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</row>
    <row r="459">
      <c r="A459" s="25"/>
      <c r="B459" s="25"/>
      <c r="C459" s="25"/>
      <c r="D459" s="25"/>
      <c r="E459" s="24"/>
      <c r="F459" s="25"/>
      <c r="G459" s="25"/>
      <c r="H459" s="25"/>
      <c r="I459" s="25"/>
      <c r="J459" s="138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</row>
    <row r="460">
      <c r="A460" s="25"/>
      <c r="B460" s="25"/>
      <c r="C460" s="25"/>
      <c r="D460" s="25"/>
      <c r="E460" s="24"/>
      <c r="F460" s="25"/>
      <c r="G460" s="25"/>
      <c r="H460" s="25"/>
      <c r="I460" s="25"/>
      <c r="J460" s="138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</row>
    <row r="461">
      <c r="A461" s="25"/>
      <c r="B461" s="25"/>
      <c r="C461" s="25"/>
      <c r="D461" s="25"/>
      <c r="E461" s="24"/>
      <c r="F461" s="25"/>
      <c r="G461" s="25"/>
      <c r="H461" s="25"/>
      <c r="I461" s="25"/>
      <c r="J461" s="138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</row>
    <row r="462">
      <c r="A462" s="25"/>
      <c r="B462" s="25"/>
      <c r="C462" s="25"/>
      <c r="D462" s="25"/>
      <c r="E462" s="24"/>
      <c r="F462" s="25"/>
      <c r="G462" s="25"/>
      <c r="H462" s="25"/>
      <c r="I462" s="25"/>
      <c r="J462" s="138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</row>
    <row r="463">
      <c r="A463" s="25"/>
      <c r="B463" s="25"/>
      <c r="C463" s="25"/>
      <c r="D463" s="25"/>
      <c r="E463" s="24"/>
      <c r="F463" s="25"/>
      <c r="G463" s="25"/>
      <c r="H463" s="25"/>
      <c r="I463" s="25"/>
      <c r="J463" s="138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</row>
    <row r="464">
      <c r="A464" s="25"/>
      <c r="B464" s="25"/>
      <c r="C464" s="25"/>
      <c r="D464" s="25"/>
      <c r="E464" s="24"/>
      <c r="F464" s="25"/>
      <c r="G464" s="25"/>
      <c r="H464" s="25"/>
      <c r="I464" s="25"/>
      <c r="J464" s="138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</row>
    <row r="465">
      <c r="A465" s="25"/>
      <c r="B465" s="25"/>
      <c r="C465" s="25"/>
      <c r="D465" s="25"/>
      <c r="E465" s="24"/>
      <c r="F465" s="25"/>
      <c r="G465" s="25"/>
      <c r="H465" s="25"/>
      <c r="I465" s="25"/>
      <c r="J465" s="138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</row>
    <row r="466">
      <c r="A466" s="25"/>
      <c r="B466" s="25"/>
      <c r="C466" s="25"/>
      <c r="D466" s="25"/>
      <c r="E466" s="24"/>
      <c r="F466" s="25"/>
      <c r="G466" s="25"/>
      <c r="H466" s="25"/>
      <c r="I466" s="25"/>
      <c r="J466" s="138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</row>
    <row r="467">
      <c r="A467" s="25"/>
      <c r="B467" s="25"/>
      <c r="C467" s="25"/>
      <c r="D467" s="25"/>
      <c r="E467" s="24"/>
      <c r="F467" s="25"/>
      <c r="G467" s="25"/>
      <c r="H467" s="25"/>
      <c r="I467" s="25"/>
      <c r="J467" s="138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</row>
    <row r="468">
      <c r="A468" s="25"/>
      <c r="B468" s="25"/>
      <c r="C468" s="25"/>
      <c r="D468" s="25"/>
      <c r="E468" s="24"/>
      <c r="F468" s="25"/>
      <c r="G468" s="25"/>
      <c r="H468" s="25"/>
      <c r="I468" s="25"/>
      <c r="J468" s="138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</row>
    <row r="469">
      <c r="A469" s="25"/>
      <c r="B469" s="25"/>
      <c r="C469" s="25"/>
      <c r="D469" s="25"/>
      <c r="E469" s="24"/>
      <c r="F469" s="25"/>
      <c r="G469" s="25"/>
      <c r="H469" s="25"/>
      <c r="I469" s="25"/>
      <c r="J469" s="138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</row>
    <row r="470">
      <c r="A470" s="25"/>
      <c r="B470" s="25"/>
      <c r="C470" s="25"/>
      <c r="D470" s="25"/>
      <c r="E470" s="24"/>
      <c r="F470" s="25"/>
      <c r="G470" s="25"/>
      <c r="H470" s="25"/>
      <c r="I470" s="25"/>
      <c r="J470" s="138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</row>
    <row r="471">
      <c r="A471" s="25"/>
      <c r="B471" s="25"/>
      <c r="C471" s="25"/>
      <c r="D471" s="25"/>
      <c r="E471" s="24"/>
      <c r="F471" s="25"/>
      <c r="G471" s="25"/>
      <c r="H471" s="25"/>
      <c r="I471" s="25"/>
      <c r="J471" s="138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</row>
    <row r="472">
      <c r="A472" s="25"/>
      <c r="B472" s="25"/>
      <c r="C472" s="25"/>
      <c r="D472" s="25"/>
      <c r="E472" s="24"/>
      <c r="F472" s="25"/>
      <c r="G472" s="25"/>
      <c r="H472" s="25"/>
      <c r="I472" s="25"/>
      <c r="J472" s="138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</row>
    <row r="473">
      <c r="A473" s="25"/>
      <c r="B473" s="25"/>
      <c r="C473" s="25"/>
      <c r="D473" s="25"/>
      <c r="E473" s="24"/>
      <c r="F473" s="25"/>
      <c r="G473" s="25"/>
      <c r="H473" s="25"/>
      <c r="I473" s="25"/>
      <c r="J473" s="138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</row>
    <row r="474">
      <c r="A474" s="25"/>
      <c r="B474" s="25"/>
      <c r="C474" s="25"/>
      <c r="D474" s="25"/>
      <c r="E474" s="24"/>
      <c r="F474" s="25"/>
      <c r="G474" s="25"/>
      <c r="H474" s="25"/>
      <c r="I474" s="25"/>
      <c r="J474" s="138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</row>
    <row r="475">
      <c r="A475" s="25"/>
      <c r="B475" s="25"/>
      <c r="C475" s="25"/>
      <c r="D475" s="25"/>
      <c r="E475" s="24"/>
      <c r="F475" s="25"/>
      <c r="G475" s="25"/>
      <c r="H475" s="25"/>
      <c r="I475" s="25"/>
      <c r="J475" s="138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</row>
    <row r="476">
      <c r="A476" s="25"/>
      <c r="B476" s="25"/>
      <c r="C476" s="25"/>
      <c r="D476" s="25"/>
      <c r="E476" s="24"/>
      <c r="F476" s="25"/>
      <c r="G476" s="25"/>
      <c r="H476" s="25"/>
      <c r="I476" s="25"/>
      <c r="J476" s="138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</row>
    <row r="477">
      <c r="A477" s="25"/>
      <c r="B477" s="25"/>
      <c r="C477" s="25"/>
      <c r="D477" s="25"/>
      <c r="E477" s="24"/>
      <c r="F477" s="25"/>
      <c r="G477" s="25"/>
      <c r="H477" s="25"/>
      <c r="I477" s="25"/>
      <c r="J477" s="138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</row>
    <row r="478">
      <c r="A478" s="25"/>
      <c r="B478" s="25"/>
      <c r="C478" s="25"/>
      <c r="D478" s="25"/>
      <c r="E478" s="24"/>
      <c r="F478" s="25"/>
      <c r="G478" s="25"/>
      <c r="H478" s="25"/>
      <c r="I478" s="25"/>
      <c r="J478" s="138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</row>
    <row r="479">
      <c r="A479" s="25"/>
      <c r="B479" s="25"/>
      <c r="C479" s="25"/>
      <c r="D479" s="25"/>
      <c r="E479" s="24"/>
      <c r="F479" s="25"/>
      <c r="G479" s="25"/>
      <c r="H479" s="25"/>
      <c r="I479" s="25"/>
      <c r="J479" s="138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</row>
    <row r="480">
      <c r="A480" s="25"/>
      <c r="B480" s="25"/>
      <c r="C480" s="25"/>
      <c r="D480" s="25"/>
      <c r="E480" s="24"/>
      <c r="F480" s="25"/>
      <c r="G480" s="25"/>
      <c r="H480" s="25"/>
      <c r="I480" s="25"/>
      <c r="J480" s="138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</row>
    <row r="481">
      <c r="A481" s="25"/>
      <c r="B481" s="25"/>
      <c r="C481" s="25"/>
      <c r="D481" s="25"/>
      <c r="E481" s="24"/>
      <c r="F481" s="25"/>
      <c r="G481" s="25"/>
      <c r="H481" s="25"/>
      <c r="I481" s="25"/>
      <c r="J481" s="138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</row>
    <row r="482">
      <c r="A482" s="25"/>
      <c r="B482" s="25"/>
      <c r="C482" s="25"/>
      <c r="D482" s="25"/>
      <c r="E482" s="24"/>
      <c r="F482" s="25"/>
      <c r="G482" s="25"/>
      <c r="H482" s="25"/>
      <c r="I482" s="25"/>
      <c r="J482" s="138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</row>
    <row r="483">
      <c r="A483" s="25"/>
      <c r="B483" s="25"/>
      <c r="C483" s="25"/>
      <c r="D483" s="25"/>
      <c r="E483" s="24"/>
      <c r="F483" s="25"/>
      <c r="G483" s="25"/>
      <c r="H483" s="25"/>
      <c r="I483" s="25"/>
      <c r="J483" s="138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</row>
    <row r="484">
      <c r="A484" s="25"/>
      <c r="B484" s="25"/>
      <c r="C484" s="25"/>
      <c r="D484" s="25"/>
      <c r="E484" s="24"/>
      <c r="F484" s="25"/>
      <c r="G484" s="25"/>
      <c r="H484" s="25"/>
      <c r="I484" s="25"/>
      <c r="J484" s="138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</row>
    <row r="485">
      <c r="A485" s="25"/>
      <c r="B485" s="25"/>
      <c r="C485" s="25"/>
      <c r="D485" s="25"/>
      <c r="E485" s="24"/>
      <c r="F485" s="25"/>
      <c r="G485" s="25"/>
      <c r="H485" s="25"/>
      <c r="I485" s="25"/>
      <c r="J485" s="138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</row>
    <row r="486">
      <c r="A486" s="25"/>
      <c r="B486" s="25"/>
      <c r="C486" s="25"/>
      <c r="D486" s="25"/>
      <c r="E486" s="24"/>
      <c r="F486" s="25"/>
      <c r="G486" s="25"/>
      <c r="H486" s="25"/>
      <c r="I486" s="25"/>
      <c r="J486" s="138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</row>
    <row r="487">
      <c r="A487" s="25"/>
      <c r="B487" s="25"/>
      <c r="C487" s="25"/>
      <c r="D487" s="25"/>
      <c r="E487" s="24"/>
      <c r="F487" s="25"/>
      <c r="G487" s="25"/>
      <c r="H487" s="25"/>
      <c r="I487" s="25"/>
      <c r="J487" s="138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</row>
    <row r="488">
      <c r="A488" s="25"/>
      <c r="B488" s="25"/>
      <c r="C488" s="25"/>
      <c r="D488" s="25"/>
      <c r="E488" s="24"/>
      <c r="F488" s="25"/>
      <c r="G488" s="25"/>
      <c r="H488" s="25"/>
      <c r="I488" s="25"/>
      <c r="J488" s="138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</row>
    <row r="489">
      <c r="A489" s="25"/>
      <c r="B489" s="25"/>
      <c r="C489" s="25"/>
      <c r="D489" s="25"/>
      <c r="E489" s="24"/>
      <c r="F489" s="25"/>
      <c r="G489" s="25"/>
      <c r="H489" s="25"/>
      <c r="I489" s="25"/>
      <c r="J489" s="138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</row>
    <row r="490">
      <c r="A490" s="25"/>
      <c r="B490" s="25"/>
      <c r="C490" s="25"/>
      <c r="D490" s="25"/>
      <c r="E490" s="24"/>
      <c r="F490" s="25"/>
      <c r="G490" s="25"/>
      <c r="H490" s="25"/>
      <c r="I490" s="25"/>
      <c r="J490" s="138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</row>
    <row r="491">
      <c r="A491" s="25"/>
      <c r="B491" s="25"/>
      <c r="C491" s="25"/>
      <c r="D491" s="25"/>
      <c r="E491" s="24"/>
      <c r="F491" s="25"/>
      <c r="G491" s="25"/>
      <c r="H491" s="25"/>
      <c r="I491" s="25"/>
      <c r="J491" s="138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</row>
    <row r="492">
      <c r="A492" s="25"/>
      <c r="B492" s="25"/>
      <c r="C492" s="25"/>
      <c r="D492" s="25"/>
      <c r="E492" s="24"/>
      <c r="F492" s="25"/>
      <c r="G492" s="25"/>
      <c r="H492" s="25"/>
      <c r="I492" s="25"/>
      <c r="J492" s="138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</row>
    <row r="493">
      <c r="A493" s="25"/>
      <c r="B493" s="25"/>
      <c r="C493" s="25"/>
      <c r="D493" s="25"/>
      <c r="E493" s="24"/>
      <c r="F493" s="25"/>
      <c r="G493" s="25"/>
      <c r="H493" s="25"/>
      <c r="I493" s="25"/>
      <c r="J493" s="138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</row>
    <row r="494">
      <c r="A494" s="25"/>
      <c r="B494" s="25"/>
      <c r="C494" s="25"/>
      <c r="D494" s="25"/>
      <c r="E494" s="24"/>
      <c r="F494" s="25"/>
      <c r="G494" s="25"/>
      <c r="H494" s="25"/>
      <c r="I494" s="25"/>
      <c r="J494" s="138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</row>
    <row r="495">
      <c r="A495" s="25"/>
      <c r="B495" s="25"/>
      <c r="C495" s="25"/>
      <c r="D495" s="25"/>
      <c r="E495" s="24"/>
      <c r="F495" s="25"/>
      <c r="G495" s="25"/>
      <c r="H495" s="25"/>
      <c r="I495" s="25"/>
      <c r="J495" s="138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</row>
    <row r="496">
      <c r="A496" s="25"/>
      <c r="B496" s="25"/>
      <c r="C496" s="25"/>
      <c r="D496" s="25"/>
      <c r="E496" s="24"/>
      <c r="F496" s="25"/>
      <c r="G496" s="25"/>
      <c r="H496" s="25"/>
      <c r="I496" s="25"/>
      <c r="J496" s="138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</row>
    <row r="497">
      <c r="A497" s="25"/>
      <c r="B497" s="25"/>
      <c r="C497" s="25"/>
      <c r="D497" s="25"/>
      <c r="E497" s="24"/>
      <c r="F497" s="25"/>
      <c r="G497" s="25"/>
      <c r="H497" s="25"/>
      <c r="I497" s="25"/>
      <c r="J497" s="138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</row>
    <row r="498">
      <c r="A498" s="25"/>
      <c r="B498" s="25"/>
      <c r="C498" s="25"/>
      <c r="D498" s="25"/>
      <c r="E498" s="24"/>
      <c r="F498" s="25"/>
      <c r="G498" s="25"/>
      <c r="H498" s="25"/>
      <c r="I498" s="25"/>
      <c r="J498" s="138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</row>
    <row r="499">
      <c r="A499" s="25"/>
      <c r="B499" s="25"/>
      <c r="C499" s="25"/>
      <c r="D499" s="25"/>
      <c r="E499" s="24"/>
      <c r="F499" s="25"/>
      <c r="G499" s="25"/>
      <c r="H499" s="25"/>
      <c r="I499" s="25"/>
      <c r="J499" s="138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</row>
    <row r="500">
      <c r="A500" s="25"/>
      <c r="B500" s="25"/>
      <c r="C500" s="25"/>
      <c r="D500" s="25"/>
      <c r="E500" s="24"/>
      <c r="F500" s="25"/>
      <c r="G500" s="25"/>
      <c r="H500" s="25"/>
      <c r="I500" s="25"/>
      <c r="J500" s="138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</row>
    <row r="501">
      <c r="A501" s="25"/>
      <c r="B501" s="25"/>
      <c r="C501" s="25"/>
      <c r="D501" s="25"/>
      <c r="E501" s="24"/>
      <c r="F501" s="25"/>
      <c r="G501" s="25"/>
      <c r="H501" s="25"/>
      <c r="I501" s="25"/>
      <c r="J501" s="138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</row>
    <row r="502">
      <c r="A502" s="25"/>
      <c r="B502" s="25"/>
      <c r="C502" s="25"/>
      <c r="D502" s="25"/>
      <c r="E502" s="24"/>
      <c r="F502" s="25"/>
      <c r="G502" s="25"/>
      <c r="H502" s="25"/>
      <c r="I502" s="25"/>
      <c r="J502" s="138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</row>
    <row r="503">
      <c r="A503" s="25"/>
      <c r="B503" s="25"/>
      <c r="C503" s="25"/>
      <c r="D503" s="25"/>
      <c r="E503" s="24"/>
      <c r="F503" s="25"/>
      <c r="G503" s="25"/>
      <c r="H503" s="25"/>
      <c r="I503" s="25"/>
      <c r="J503" s="138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</row>
    <row r="504">
      <c r="A504" s="25"/>
      <c r="B504" s="25"/>
      <c r="C504" s="25"/>
      <c r="D504" s="25"/>
      <c r="E504" s="24"/>
      <c r="F504" s="25"/>
      <c r="G504" s="25"/>
      <c r="H504" s="25"/>
      <c r="I504" s="25"/>
      <c r="J504" s="138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</row>
    <row r="505">
      <c r="A505" s="25"/>
      <c r="B505" s="25"/>
      <c r="C505" s="25"/>
      <c r="D505" s="25"/>
      <c r="E505" s="24"/>
      <c r="F505" s="25"/>
      <c r="G505" s="25"/>
      <c r="H505" s="25"/>
      <c r="I505" s="25"/>
      <c r="J505" s="138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</row>
    <row r="506">
      <c r="A506" s="25"/>
      <c r="B506" s="25"/>
      <c r="C506" s="25"/>
      <c r="D506" s="25"/>
      <c r="E506" s="24"/>
      <c r="F506" s="25"/>
      <c r="G506" s="25"/>
      <c r="H506" s="25"/>
      <c r="I506" s="25"/>
      <c r="J506" s="138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</row>
    <row r="507">
      <c r="A507" s="25"/>
      <c r="B507" s="25"/>
      <c r="C507" s="25"/>
      <c r="D507" s="25"/>
      <c r="E507" s="24"/>
      <c r="F507" s="25"/>
      <c r="G507" s="25"/>
      <c r="H507" s="25"/>
      <c r="I507" s="25"/>
      <c r="J507" s="138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</row>
    <row r="508">
      <c r="A508" s="25"/>
      <c r="B508" s="25"/>
      <c r="C508" s="25"/>
      <c r="D508" s="25"/>
      <c r="E508" s="24"/>
      <c r="F508" s="25"/>
      <c r="G508" s="25"/>
      <c r="H508" s="25"/>
      <c r="I508" s="25"/>
      <c r="J508" s="138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</row>
    <row r="509">
      <c r="A509" s="25"/>
      <c r="B509" s="25"/>
      <c r="C509" s="25"/>
      <c r="D509" s="25"/>
      <c r="E509" s="24"/>
      <c r="F509" s="25"/>
      <c r="G509" s="25"/>
      <c r="H509" s="25"/>
      <c r="I509" s="25"/>
      <c r="J509" s="138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</row>
    <row r="510">
      <c r="A510" s="25"/>
      <c r="B510" s="25"/>
      <c r="C510" s="25"/>
      <c r="D510" s="25"/>
      <c r="E510" s="24"/>
      <c r="F510" s="25"/>
      <c r="G510" s="25"/>
      <c r="H510" s="25"/>
      <c r="I510" s="25"/>
      <c r="J510" s="138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</row>
    <row r="511">
      <c r="A511" s="25"/>
      <c r="B511" s="25"/>
      <c r="C511" s="25"/>
      <c r="D511" s="25"/>
      <c r="E511" s="24"/>
      <c r="F511" s="25"/>
      <c r="G511" s="25"/>
      <c r="H511" s="25"/>
      <c r="I511" s="25"/>
      <c r="J511" s="138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</row>
    <row r="512">
      <c r="A512" s="25"/>
      <c r="B512" s="25"/>
      <c r="C512" s="25"/>
      <c r="D512" s="25"/>
      <c r="E512" s="24"/>
      <c r="F512" s="25"/>
      <c r="G512" s="25"/>
      <c r="H512" s="25"/>
      <c r="I512" s="25"/>
      <c r="J512" s="138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</row>
    <row r="513">
      <c r="A513" s="25"/>
      <c r="B513" s="25"/>
      <c r="C513" s="25"/>
      <c r="D513" s="25"/>
      <c r="E513" s="24"/>
      <c r="F513" s="25"/>
      <c r="G513" s="25"/>
      <c r="H513" s="25"/>
      <c r="I513" s="25"/>
      <c r="J513" s="138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</row>
    <row r="514">
      <c r="A514" s="25"/>
      <c r="B514" s="25"/>
      <c r="C514" s="25"/>
      <c r="D514" s="25"/>
      <c r="E514" s="24"/>
      <c r="F514" s="25"/>
      <c r="G514" s="25"/>
      <c r="H514" s="25"/>
      <c r="I514" s="25"/>
      <c r="J514" s="138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</row>
    <row r="515">
      <c r="A515" s="25"/>
      <c r="B515" s="25"/>
      <c r="C515" s="25"/>
      <c r="D515" s="25"/>
      <c r="E515" s="24"/>
      <c r="F515" s="25"/>
      <c r="G515" s="25"/>
      <c r="H515" s="25"/>
      <c r="I515" s="25"/>
      <c r="J515" s="138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</row>
    <row r="516">
      <c r="A516" s="25"/>
      <c r="B516" s="25"/>
      <c r="C516" s="25"/>
      <c r="D516" s="25"/>
      <c r="E516" s="24"/>
      <c r="F516" s="25"/>
      <c r="G516" s="25"/>
      <c r="H516" s="25"/>
      <c r="I516" s="25"/>
      <c r="J516" s="138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</row>
    <row r="517">
      <c r="A517" s="25"/>
      <c r="B517" s="25"/>
      <c r="C517" s="25"/>
      <c r="D517" s="25"/>
      <c r="E517" s="24"/>
      <c r="F517" s="25"/>
      <c r="G517" s="25"/>
      <c r="H517" s="25"/>
      <c r="I517" s="25"/>
      <c r="J517" s="138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</row>
    <row r="518">
      <c r="A518" s="25"/>
      <c r="B518" s="25"/>
      <c r="C518" s="25"/>
      <c r="D518" s="25"/>
      <c r="E518" s="24"/>
      <c r="F518" s="25"/>
      <c r="G518" s="25"/>
      <c r="H518" s="25"/>
      <c r="I518" s="25"/>
      <c r="J518" s="138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</row>
    <row r="519">
      <c r="A519" s="25"/>
      <c r="B519" s="25"/>
      <c r="C519" s="25"/>
      <c r="D519" s="25"/>
      <c r="E519" s="24"/>
      <c r="F519" s="25"/>
      <c r="G519" s="25"/>
      <c r="H519" s="25"/>
      <c r="I519" s="25"/>
      <c r="J519" s="138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</row>
    <row r="520">
      <c r="A520" s="25"/>
      <c r="B520" s="25"/>
      <c r="C520" s="25"/>
      <c r="D520" s="25"/>
      <c r="E520" s="24"/>
      <c r="F520" s="25"/>
      <c r="G520" s="25"/>
      <c r="H520" s="25"/>
      <c r="I520" s="25"/>
      <c r="J520" s="138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</row>
    <row r="521">
      <c r="A521" s="25"/>
      <c r="B521" s="25"/>
      <c r="C521" s="25"/>
      <c r="D521" s="25"/>
      <c r="E521" s="24"/>
      <c r="F521" s="25"/>
      <c r="G521" s="25"/>
      <c r="H521" s="25"/>
      <c r="I521" s="25"/>
      <c r="J521" s="138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</row>
    <row r="522">
      <c r="A522" s="25"/>
      <c r="B522" s="25"/>
      <c r="C522" s="25"/>
      <c r="D522" s="25"/>
      <c r="E522" s="24"/>
      <c r="F522" s="25"/>
      <c r="G522" s="25"/>
      <c r="H522" s="25"/>
      <c r="I522" s="25"/>
      <c r="J522" s="138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</row>
    <row r="523">
      <c r="A523" s="25"/>
      <c r="B523" s="25"/>
      <c r="C523" s="25"/>
      <c r="D523" s="25"/>
      <c r="E523" s="24"/>
      <c r="F523" s="25"/>
      <c r="G523" s="25"/>
      <c r="H523" s="25"/>
      <c r="I523" s="25"/>
      <c r="J523" s="138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</row>
    <row r="524">
      <c r="A524" s="25"/>
      <c r="B524" s="25"/>
      <c r="C524" s="25"/>
      <c r="D524" s="25"/>
      <c r="E524" s="24"/>
      <c r="F524" s="25"/>
      <c r="G524" s="25"/>
      <c r="H524" s="25"/>
      <c r="I524" s="25"/>
      <c r="J524" s="138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</row>
    <row r="525">
      <c r="A525" s="25"/>
      <c r="B525" s="25"/>
      <c r="C525" s="25"/>
      <c r="D525" s="25"/>
      <c r="E525" s="24"/>
      <c r="F525" s="25"/>
      <c r="G525" s="25"/>
      <c r="H525" s="25"/>
      <c r="I525" s="25"/>
      <c r="J525" s="138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</row>
    <row r="526">
      <c r="A526" s="25"/>
      <c r="B526" s="25"/>
      <c r="C526" s="25"/>
      <c r="D526" s="25"/>
      <c r="E526" s="24"/>
      <c r="F526" s="25"/>
      <c r="G526" s="25"/>
      <c r="H526" s="25"/>
      <c r="I526" s="25"/>
      <c r="J526" s="138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</row>
    <row r="527">
      <c r="A527" s="25"/>
      <c r="B527" s="25"/>
      <c r="C527" s="25"/>
      <c r="D527" s="25"/>
      <c r="E527" s="24"/>
      <c r="F527" s="25"/>
      <c r="G527" s="25"/>
      <c r="H527" s="25"/>
      <c r="I527" s="25"/>
      <c r="J527" s="138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</row>
    <row r="528">
      <c r="A528" s="25"/>
      <c r="B528" s="25"/>
      <c r="C528" s="25"/>
      <c r="D528" s="25"/>
      <c r="E528" s="24"/>
      <c r="F528" s="25"/>
      <c r="G528" s="25"/>
      <c r="H528" s="25"/>
      <c r="I528" s="25"/>
      <c r="J528" s="138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</row>
    <row r="529">
      <c r="A529" s="25"/>
      <c r="B529" s="25"/>
      <c r="C529" s="25"/>
      <c r="D529" s="25"/>
      <c r="E529" s="24"/>
      <c r="F529" s="25"/>
      <c r="G529" s="25"/>
      <c r="H529" s="25"/>
      <c r="I529" s="25"/>
      <c r="J529" s="138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</row>
    <row r="530">
      <c r="A530" s="25"/>
      <c r="B530" s="25"/>
      <c r="C530" s="25"/>
      <c r="D530" s="25"/>
      <c r="E530" s="24"/>
      <c r="F530" s="25"/>
      <c r="G530" s="25"/>
      <c r="H530" s="25"/>
      <c r="I530" s="25"/>
      <c r="J530" s="138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</row>
    <row r="531">
      <c r="A531" s="25"/>
      <c r="B531" s="25"/>
      <c r="C531" s="25"/>
      <c r="D531" s="25"/>
      <c r="E531" s="24"/>
      <c r="F531" s="25"/>
      <c r="G531" s="25"/>
      <c r="H531" s="25"/>
      <c r="I531" s="25"/>
      <c r="J531" s="138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</row>
    <row r="532">
      <c r="A532" s="25"/>
      <c r="B532" s="25"/>
      <c r="C532" s="25"/>
      <c r="D532" s="25"/>
      <c r="E532" s="24"/>
      <c r="F532" s="25"/>
      <c r="G532" s="25"/>
      <c r="H532" s="25"/>
      <c r="I532" s="25"/>
      <c r="J532" s="138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</row>
    <row r="533">
      <c r="A533" s="25"/>
      <c r="B533" s="25"/>
      <c r="C533" s="25"/>
      <c r="D533" s="25"/>
      <c r="E533" s="24"/>
      <c r="F533" s="25"/>
      <c r="G533" s="25"/>
      <c r="H533" s="25"/>
      <c r="I533" s="25"/>
      <c r="J533" s="138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</row>
    <row r="534">
      <c r="A534" s="25"/>
      <c r="B534" s="25"/>
      <c r="C534" s="25"/>
      <c r="D534" s="25"/>
      <c r="E534" s="24"/>
      <c r="F534" s="25"/>
      <c r="G534" s="25"/>
      <c r="H534" s="25"/>
      <c r="I534" s="25"/>
      <c r="J534" s="138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</row>
    <row r="535">
      <c r="A535" s="25"/>
      <c r="B535" s="25"/>
      <c r="C535" s="25"/>
      <c r="D535" s="25"/>
      <c r="E535" s="24"/>
      <c r="F535" s="25"/>
      <c r="G535" s="25"/>
      <c r="H535" s="25"/>
      <c r="I535" s="25"/>
      <c r="J535" s="138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</row>
    <row r="536">
      <c r="A536" s="25"/>
      <c r="B536" s="25"/>
      <c r="C536" s="25"/>
      <c r="D536" s="25"/>
      <c r="E536" s="24"/>
      <c r="F536" s="25"/>
      <c r="G536" s="25"/>
      <c r="H536" s="25"/>
      <c r="I536" s="25"/>
      <c r="J536" s="138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</row>
    <row r="537">
      <c r="A537" s="25"/>
      <c r="B537" s="25"/>
      <c r="C537" s="25"/>
      <c r="D537" s="25"/>
      <c r="E537" s="24"/>
      <c r="F537" s="25"/>
      <c r="G537" s="25"/>
      <c r="H537" s="25"/>
      <c r="I537" s="25"/>
      <c r="J537" s="138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</row>
    <row r="538">
      <c r="A538" s="25"/>
      <c r="B538" s="25"/>
      <c r="C538" s="25"/>
      <c r="D538" s="25"/>
      <c r="E538" s="24"/>
      <c r="F538" s="25"/>
      <c r="G538" s="25"/>
      <c r="H538" s="25"/>
      <c r="I538" s="25"/>
      <c r="J538" s="138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</row>
    <row r="539">
      <c r="A539" s="25"/>
      <c r="B539" s="25"/>
      <c r="C539" s="25"/>
      <c r="D539" s="25"/>
      <c r="E539" s="24"/>
      <c r="F539" s="25"/>
      <c r="G539" s="25"/>
      <c r="H539" s="25"/>
      <c r="I539" s="25"/>
      <c r="J539" s="138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</row>
    <row r="540">
      <c r="A540" s="25"/>
      <c r="B540" s="25"/>
      <c r="C540" s="25"/>
      <c r="D540" s="25"/>
      <c r="E540" s="24"/>
      <c r="F540" s="25"/>
      <c r="G540" s="25"/>
      <c r="H540" s="25"/>
      <c r="I540" s="25"/>
      <c r="J540" s="138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</row>
    <row r="541">
      <c r="A541" s="25"/>
      <c r="B541" s="25"/>
      <c r="C541" s="25"/>
      <c r="D541" s="25"/>
      <c r="E541" s="24"/>
      <c r="F541" s="25"/>
      <c r="G541" s="25"/>
      <c r="H541" s="25"/>
      <c r="I541" s="25"/>
      <c r="J541" s="138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</row>
    <row r="542">
      <c r="A542" s="25"/>
      <c r="B542" s="25"/>
      <c r="C542" s="25"/>
      <c r="D542" s="25"/>
      <c r="E542" s="24"/>
      <c r="F542" s="25"/>
      <c r="G542" s="25"/>
      <c r="H542" s="25"/>
      <c r="I542" s="25"/>
      <c r="J542" s="138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</row>
    <row r="543">
      <c r="A543" s="25"/>
      <c r="B543" s="25"/>
      <c r="C543" s="25"/>
      <c r="D543" s="25"/>
      <c r="E543" s="24"/>
      <c r="F543" s="25"/>
      <c r="G543" s="25"/>
      <c r="H543" s="25"/>
      <c r="I543" s="25"/>
      <c r="J543" s="138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</row>
    <row r="544">
      <c r="A544" s="25"/>
      <c r="B544" s="25"/>
      <c r="C544" s="25"/>
      <c r="D544" s="25"/>
      <c r="E544" s="24"/>
      <c r="F544" s="25"/>
      <c r="G544" s="25"/>
      <c r="H544" s="25"/>
      <c r="I544" s="25"/>
      <c r="J544" s="138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</row>
    <row r="545">
      <c r="A545" s="25"/>
      <c r="B545" s="25"/>
      <c r="C545" s="25"/>
      <c r="D545" s="25"/>
      <c r="E545" s="24"/>
      <c r="F545" s="25"/>
      <c r="G545" s="25"/>
      <c r="H545" s="25"/>
      <c r="I545" s="25"/>
      <c r="J545" s="138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</row>
    <row r="546">
      <c r="A546" s="25"/>
      <c r="B546" s="25"/>
      <c r="C546" s="25"/>
      <c r="D546" s="25"/>
      <c r="E546" s="24"/>
      <c r="F546" s="25"/>
      <c r="G546" s="25"/>
      <c r="H546" s="25"/>
      <c r="I546" s="25"/>
      <c r="J546" s="138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</row>
    <row r="547">
      <c r="A547" s="25"/>
      <c r="B547" s="25"/>
      <c r="C547" s="25"/>
      <c r="D547" s="25"/>
      <c r="E547" s="24"/>
      <c r="F547" s="25"/>
      <c r="G547" s="25"/>
      <c r="H547" s="25"/>
      <c r="I547" s="25"/>
      <c r="J547" s="138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</row>
    <row r="548">
      <c r="A548" s="25"/>
      <c r="B548" s="25"/>
      <c r="C548" s="25"/>
      <c r="D548" s="25"/>
      <c r="E548" s="24"/>
      <c r="F548" s="25"/>
      <c r="G548" s="25"/>
      <c r="H548" s="25"/>
      <c r="I548" s="25"/>
      <c r="J548" s="138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</row>
    <row r="549">
      <c r="A549" s="25"/>
      <c r="B549" s="25"/>
      <c r="C549" s="25"/>
      <c r="D549" s="25"/>
      <c r="E549" s="24"/>
      <c r="F549" s="25"/>
      <c r="G549" s="25"/>
      <c r="H549" s="25"/>
      <c r="I549" s="25"/>
      <c r="J549" s="138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</row>
    <row r="550">
      <c r="A550" s="25"/>
      <c r="B550" s="25"/>
      <c r="C550" s="25"/>
      <c r="D550" s="25"/>
      <c r="E550" s="24"/>
      <c r="F550" s="25"/>
      <c r="G550" s="25"/>
      <c r="H550" s="25"/>
      <c r="I550" s="25"/>
      <c r="J550" s="138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</row>
    <row r="551">
      <c r="A551" s="25"/>
      <c r="B551" s="25"/>
      <c r="C551" s="25"/>
      <c r="D551" s="25"/>
      <c r="E551" s="24"/>
      <c r="F551" s="25"/>
      <c r="G551" s="25"/>
      <c r="H551" s="25"/>
      <c r="I551" s="25"/>
      <c r="J551" s="138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</row>
    <row r="552">
      <c r="A552" s="25"/>
      <c r="B552" s="25"/>
      <c r="C552" s="25"/>
      <c r="D552" s="25"/>
      <c r="E552" s="24"/>
      <c r="F552" s="25"/>
      <c r="G552" s="25"/>
      <c r="H552" s="25"/>
      <c r="I552" s="25"/>
      <c r="J552" s="138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</row>
    <row r="553">
      <c r="A553" s="25"/>
      <c r="B553" s="25"/>
      <c r="C553" s="25"/>
      <c r="D553" s="25"/>
      <c r="E553" s="24"/>
      <c r="F553" s="25"/>
      <c r="G553" s="25"/>
      <c r="H553" s="25"/>
      <c r="I553" s="25"/>
      <c r="J553" s="138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</row>
    <row r="554">
      <c r="A554" s="25"/>
      <c r="B554" s="25"/>
      <c r="C554" s="25"/>
      <c r="D554" s="25"/>
      <c r="E554" s="24"/>
      <c r="F554" s="25"/>
      <c r="G554" s="25"/>
      <c r="H554" s="25"/>
      <c r="I554" s="25"/>
      <c r="J554" s="138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</row>
    <row r="555">
      <c r="A555" s="25"/>
      <c r="B555" s="25"/>
      <c r="C555" s="25"/>
      <c r="D555" s="25"/>
      <c r="E555" s="24"/>
      <c r="F555" s="25"/>
      <c r="G555" s="25"/>
      <c r="H555" s="25"/>
      <c r="I555" s="25"/>
      <c r="J555" s="138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</row>
    <row r="556">
      <c r="A556" s="25"/>
      <c r="B556" s="25"/>
      <c r="C556" s="25"/>
      <c r="D556" s="25"/>
      <c r="E556" s="24"/>
      <c r="F556" s="25"/>
      <c r="G556" s="25"/>
      <c r="H556" s="25"/>
      <c r="I556" s="25"/>
      <c r="J556" s="138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</row>
    <row r="557">
      <c r="A557" s="25"/>
      <c r="B557" s="25"/>
      <c r="C557" s="25"/>
      <c r="D557" s="25"/>
      <c r="E557" s="24"/>
      <c r="F557" s="25"/>
      <c r="G557" s="25"/>
      <c r="H557" s="25"/>
      <c r="I557" s="25"/>
      <c r="J557" s="138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</row>
    <row r="558">
      <c r="A558" s="25"/>
      <c r="B558" s="25"/>
      <c r="C558" s="25"/>
      <c r="D558" s="25"/>
      <c r="E558" s="24"/>
      <c r="F558" s="25"/>
      <c r="G558" s="25"/>
      <c r="H558" s="25"/>
      <c r="I558" s="25"/>
      <c r="J558" s="138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</row>
    <row r="559">
      <c r="A559" s="25"/>
      <c r="B559" s="25"/>
      <c r="C559" s="25"/>
      <c r="D559" s="25"/>
      <c r="E559" s="24"/>
      <c r="F559" s="25"/>
      <c r="G559" s="25"/>
      <c r="H559" s="25"/>
      <c r="I559" s="25"/>
      <c r="J559" s="138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</row>
    <row r="560">
      <c r="A560" s="25"/>
      <c r="B560" s="25"/>
      <c r="C560" s="25"/>
      <c r="D560" s="25"/>
      <c r="E560" s="24"/>
      <c r="F560" s="25"/>
      <c r="G560" s="25"/>
      <c r="H560" s="25"/>
      <c r="I560" s="25"/>
      <c r="J560" s="138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</row>
    <row r="561">
      <c r="A561" s="25"/>
      <c r="B561" s="25"/>
      <c r="C561" s="25"/>
      <c r="D561" s="25"/>
      <c r="E561" s="24"/>
      <c r="F561" s="25"/>
      <c r="G561" s="25"/>
      <c r="H561" s="25"/>
      <c r="I561" s="25"/>
      <c r="J561" s="138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</row>
    <row r="562">
      <c r="A562" s="25"/>
      <c r="B562" s="25"/>
      <c r="C562" s="25"/>
      <c r="D562" s="25"/>
      <c r="E562" s="24"/>
      <c r="F562" s="25"/>
      <c r="G562" s="25"/>
      <c r="H562" s="25"/>
      <c r="I562" s="25"/>
      <c r="J562" s="138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</row>
    <row r="563">
      <c r="A563" s="25"/>
      <c r="B563" s="25"/>
      <c r="C563" s="25"/>
      <c r="D563" s="25"/>
      <c r="E563" s="24"/>
      <c r="F563" s="25"/>
      <c r="G563" s="25"/>
      <c r="H563" s="25"/>
      <c r="I563" s="25"/>
      <c r="J563" s="138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</row>
    <row r="564">
      <c r="A564" s="25"/>
      <c r="B564" s="25"/>
      <c r="C564" s="25"/>
      <c r="D564" s="25"/>
      <c r="E564" s="24"/>
      <c r="F564" s="25"/>
      <c r="G564" s="25"/>
      <c r="H564" s="25"/>
      <c r="I564" s="25"/>
      <c r="J564" s="138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</row>
    <row r="565">
      <c r="A565" s="25"/>
      <c r="B565" s="25"/>
      <c r="C565" s="25"/>
      <c r="D565" s="25"/>
      <c r="E565" s="24"/>
      <c r="F565" s="25"/>
      <c r="G565" s="25"/>
      <c r="H565" s="25"/>
      <c r="I565" s="25"/>
      <c r="J565" s="138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</row>
    <row r="566">
      <c r="A566" s="25"/>
      <c r="B566" s="25"/>
      <c r="C566" s="25"/>
      <c r="D566" s="25"/>
      <c r="E566" s="24"/>
      <c r="F566" s="25"/>
      <c r="G566" s="25"/>
      <c r="H566" s="25"/>
      <c r="I566" s="25"/>
      <c r="J566" s="138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</row>
    <row r="567">
      <c r="A567" s="25"/>
      <c r="B567" s="25"/>
      <c r="C567" s="25"/>
      <c r="D567" s="25"/>
      <c r="E567" s="24"/>
      <c r="F567" s="25"/>
      <c r="G567" s="25"/>
      <c r="H567" s="25"/>
      <c r="I567" s="25"/>
      <c r="J567" s="138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</row>
    <row r="568">
      <c r="A568" s="25"/>
      <c r="B568" s="25"/>
      <c r="C568" s="25"/>
      <c r="D568" s="25"/>
      <c r="E568" s="24"/>
      <c r="F568" s="25"/>
      <c r="G568" s="25"/>
      <c r="H568" s="25"/>
      <c r="I568" s="25"/>
      <c r="J568" s="138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</row>
    <row r="569">
      <c r="A569" s="25"/>
      <c r="B569" s="25"/>
      <c r="C569" s="25"/>
      <c r="D569" s="25"/>
      <c r="E569" s="24"/>
      <c r="F569" s="25"/>
      <c r="G569" s="25"/>
      <c r="H569" s="25"/>
      <c r="I569" s="25"/>
      <c r="J569" s="138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</row>
    <row r="570">
      <c r="A570" s="25"/>
      <c r="B570" s="25"/>
      <c r="C570" s="25"/>
      <c r="D570" s="25"/>
      <c r="E570" s="24"/>
      <c r="F570" s="25"/>
      <c r="G570" s="25"/>
      <c r="H570" s="25"/>
      <c r="I570" s="25"/>
      <c r="J570" s="138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</row>
    <row r="571">
      <c r="A571" s="25"/>
      <c r="B571" s="25"/>
      <c r="C571" s="25"/>
      <c r="D571" s="25"/>
      <c r="E571" s="24"/>
      <c r="F571" s="25"/>
      <c r="G571" s="25"/>
      <c r="H571" s="25"/>
      <c r="I571" s="25"/>
      <c r="J571" s="138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</row>
    <row r="572">
      <c r="A572" s="25"/>
      <c r="B572" s="25"/>
      <c r="C572" s="25"/>
      <c r="D572" s="25"/>
      <c r="E572" s="24"/>
      <c r="F572" s="25"/>
      <c r="G572" s="25"/>
      <c r="H572" s="25"/>
      <c r="I572" s="25"/>
      <c r="J572" s="138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</row>
    <row r="573">
      <c r="A573" s="25"/>
      <c r="B573" s="25"/>
      <c r="C573" s="25"/>
      <c r="D573" s="25"/>
      <c r="E573" s="24"/>
      <c r="F573" s="25"/>
      <c r="G573" s="25"/>
      <c r="H573" s="25"/>
      <c r="I573" s="25"/>
      <c r="J573" s="138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</row>
    <row r="574">
      <c r="A574" s="25"/>
      <c r="B574" s="25"/>
      <c r="C574" s="25"/>
      <c r="D574" s="25"/>
      <c r="E574" s="24"/>
      <c r="F574" s="25"/>
      <c r="G574" s="25"/>
      <c r="H574" s="25"/>
      <c r="I574" s="25"/>
      <c r="J574" s="138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</row>
    <row r="575">
      <c r="A575" s="25"/>
      <c r="B575" s="25"/>
      <c r="C575" s="25"/>
      <c r="D575" s="25"/>
      <c r="E575" s="24"/>
      <c r="F575" s="25"/>
      <c r="G575" s="25"/>
      <c r="H575" s="25"/>
      <c r="I575" s="25"/>
      <c r="J575" s="138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</row>
    <row r="576">
      <c r="A576" s="25"/>
      <c r="B576" s="25"/>
      <c r="C576" s="25"/>
      <c r="D576" s="25"/>
      <c r="E576" s="24"/>
      <c r="F576" s="25"/>
      <c r="G576" s="25"/>
      <c r="H576" s="25"/>
      <c r="I576" s="25"/>
      <c r="J576" s="138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</row>
    <row r="577">
      <c r="A577" s="25"/>
      <c r="B577" s="25"/>
      <c r="C577" s="25"/>
      <c r="D577" s="25"/>
      <c r="E577" s="24"/>
      <c r="F577" s="25"/>
      <c r="G577" s="25"/>
      <c r="H577" s="25"/>
      <c r="I577" s="25"/>
      <c r="J577" s="138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</row>
    <row r="578">
      <c r="A578" s="25"/>
      <c r="B578" s="25"/>
      <c r="C578" s="25"/>
      <c r="D578" s="25"/>
      <c r="E578" s="24"/>
      <c r="F578" s="25"/>
      <c r="G578" s="25"/>
      <c r="H578" s="25"/>
      <c r="I578" s="25"/>
      <c r="J578" s="138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</row>
    <row r="579">
      <c r="A579" s="25"/>
      <c r="B579" s="25"/>
      <c r="C579" s="25"/>
      <c r="D579" s="25"/>
      <c r="E579" s="24"/>
      <c r="F579" s="25"/>
      <c r="G579" s="25"/>
      <c r="H579" s="25"/>
      <c r="I579" s="25"/>
      <c r="J579" s="138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</row>
    <row r="580">
      <c r="A580" s="25"/>
      <c r="B580" s="25"/>
      <c r="C580" s="25"/>
      <c r="D580" s="25"/>
      <c r="E580" s="24"/>
      <c r="F580" s="25"/>
      <c r="G580" s="25"/>
      <c r="H580" s="25"/>
      <c r="I580" s="25"/>
      <c r="J580" s="138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</row>
    <row r="581">
      <c r="A581" s="25"/>
      <c r="B581" s="25"/>
      <c r="C581" s="25"/>
      <c r="D581" s="25"/>
      <c r="E581" s="24"/>
      <c r="F581" s="25"/>
      <c r="G581" s="25"/>
      <c r="H581" s="25"/>
      <c r="I581" s="25"/>
      <c r="J581" s="138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</row>
    <row r="582">
      <c r="A582" s="25"/>
      <c r="B582" s="25"/>
      <c r="C582" s="25"/>
      <c r="D582" s="25"/>
      <c r="E582" s="24"/>
      <c r="F582" s="25"/>
      <c r="G582" s="25"/>
      <c r="H582" s="25"/>
      <c r="I582" s="25"/>
      <c r="J582" s="138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</row>
    <row r="583">
      <c r="A583" s="25"/>
      <c r="B583" s="25"/>
      <c r="C583" s="25"/>
      <c r="D583" s="25"/>
      <c r="E583" s="24"/>
      <c r="F583" s="25"/>
      <c r="G583" s="25"/>
      <c r="H583" s="25"/>
      <c r="I583" s="25"/>
      <c r="J583" s="138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</row>
    <row r="584">
      <c r="A584" s="25"/>
      <c r="B584" s="25"/>
      <c r="C584" s="25"/>
      <c r="D584" s="25"/>
      <c r="E584" s="24"/>
      <c r="F584" s="25"/>
      <c r="G584" s="25"/>
      <c r="H584" s="25"/>
      <c r="I584" s="25"/>
      <c r="J584" s="138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</row>
    <row r="585">
      <c r="A585" s="25"/>
      <c r="B585" s="25"/>
      <c r="C585" s="25"/>
      <c r="D585" s="25"/>
      <c r="E585" s="24"/>
      <c r="F585" s="25"/>
      <c r="G585" s="25"/>
      <c r="H585" s="25"/>
      <c r="I585" s="25"/>
      <c r="J585" s="138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</row>
    <row r="586">
      <c r="A586" s="25"/>
      <c r="B586" s="25"/>
      <c r="C586" s="25"/>
      <c r="D586" s="25"/>
      <c r="E586" s="24"/>
      <c r="F586" s="25"/>
      <c r="G586" s="25"/>
      <c r="H586" s="25"/>
      <c r="I586" s="25"/>
      <c r="J586" s="138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</row>
    <row r="587">
      <c r="A587" s="25"/>
      <c r="B587" s="25"/>
      <c r="C587" s="25"/>
      <c r="D587" s="25"/>
      <c r="E587" s="24"/>
      <c r="F587" s="25"/>
      <c r="G587" s="25"/>
      <c r="H587" s="25"/>
      <c r="I587" s="25"/>
      <c r="J587" s="138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</row>
    <row r="588">
      <c r="A588" s="25"/>
      <c r="B588" s="25"/>
      <c r="C588" s="25"/>
      <c r="D588" s="25"/>
      <c r="E588" s="24"/>
      <c r="F588" s="25"/>
      <c r="G588" s="25"/>
      <c r="H588" s="25"/>
      <c r="I588" s="25"/>
      <c r="J588" s="138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</row>
    <row r="589">
      <c r="A589" s="25"/>
      <c r="B589" s="25"/>
      <c r="C589" s="25"/>
      <c r="D589" s="25"/>
      <c r="E589" s="24"/>
      <c r="F589" s="25"/>
      <c r="G589" s="25"/>
      <c r="H589" s="25"/>
      <c r="I589" s="25"/>
      <c r="J589" s="138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</row>
    <row r="590">
      <c r="A590" s="25"/>
      <c r="B590" s="25"/>
      <c r="C590" s="25"/>
      <c r="D590" s="25"/>
      <c r="E590" s="24"/>
      <c r="F590" s="25"/>
      <c r="G590" s="25"/>
      <c r="H590" s="25"/>
      <c r="I590" s="25"/>
      <c r="J590" s="138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</row>
    <row r="591">
      <c r="A591" s="25"/>
      <c r="B591" s="25"/>
      <c r="C591" s="25"/>
      <c r="D591" s="25"/>
      <c r="E591" s="24"/>
      <c r="F591" s="25"/>
      <c r="G591" s="25"/>
      <c r="H591" s="25"/>
      <c r="I591" s="25"/>
      <c r="J591" s="138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</row>
    <row r="592">
      <c r="A592" s="25"/>
      <c r="B592" s="25"/>
      <c r="C592" s="25"/>
      <c r="D592" s="25"/>
      <c r="E592" s="24"/>
      <c r="F592" s="25"/>
      <c r="G592" s="25"/>
      <c r="H592" s="25"/>
      <c r="I592" s="25"/>
      <c r="J592" s="138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</row>
    <row r="593">
      <c r="A593" s="25"/>
      <c r="B593" s="25"/>
      <c r="C593" s="25"/>
      <c r="D593" s="25"/>
      <c r="E593" s="24"/>
      <c r="F593" s="25"/>
      <c r="G593" s="25"/>
      <c r="H593" s="25"/>
      <c r="I593" s="25"/>
      <c r="J593" s="138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</row>
    <row r="594">
      <c r="A594" s="25"/>
      <c r="B594" s="25"/>
      <c r="C594" s="25"/>
      <c r="D594" s="25"/>
      <c r="E594" s="24"/>
      <c r="F594" s="25"/>
      <c r="G594" s="25"/>
      <c r="H594" s="25"/>
      <c r="I594" s="25"/>
      <c r="J594" s="138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</row>
    <row r="595">
      <c r="A595" s="25"/>
      <c r="B595" s="25"/>
      <c r="C595" s="25"/>
      <c r="D595" s="25"/>
      <c r="E595" s="24"/>
      <c r="F595" s="25"/>
      <c r="G595" s="25"/>
      <c r="H595" s="25"/>
      <c r="I595" s="25"/>
      <c r="J595" s="138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</row>
    <row r="596">
      <c r="A596" s="25"/>
      <c r="B596" s="25"/>
      <c r="C596" s="25"/>
      <c r="D596" s="25"/>
      <c r="E596" s="24"/>
      <c r="F596" s="25"/>
      <c r="G596" s="25"/>
      <c r="H596" s="25"/>
      <c r="I596" s="25"/>
      <c r="J596" s="138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</row>
    <row r="597">
      <c r="A597" s="25"/>
      <c r="B597" s="25"/>
      <c r="C597" s="25"/>
      <c r="D597" s="25"/>
      <c r="E597" s="24"/>
      <c r="F597" s="25"/>
      <c r="G597" s="25"/>
      <c r="H597" s="25"/>
      <c r="I597" s="25"/>
      <c r="J597" s="138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</row>
    <row r="598">
      <c r="A598" s="25"/>
      <c r="B598" s="25"/>
      <c r="C598" s="25"/>
      <c r="D598" s="25"/>
      <c r="E598" s="24"/>
      <c r="F598" s="25"/>
      <c r="G598" s="25"/>
      <c r="H598" s="25"/>
      <c r="I598" s="25"/>
      <c r="J598" s="138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</row>
    <row r="599">
      <c r="A599" s="25"/>
      <c r="B599" s="25"/>
      <c r="C599" s="25"/>
      <c r="D599" s="25"/>
      <c r="E599" s="24"/>
      <c r="F599" s="25"/>
      <c r="G599" s="25"/>
      <c r="H599" s="25"/>
      <c r="I599" s="25"/>
      <c r="J599" s="138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</row>
    <row r="600">
      <c r="A600" s="25"/>
      <c r="B600" s="25"/>
      <c r="C600" s="25"/>
      <c r="D600" s="25"/>
      <c r="E600" s="24"/>
      <c r="F600" s="25"/>
      <c r="G600" s="25"/>
      <c r="H600" s="25"/>
      <c r="I600" s="25"/>
      <c r="J600" s="138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</row>
    <row r="601">
      <c r="A601" s="25"/>
      <c r="B601" s="25"/>
      <c r="C601" s="25"/>
      <c r="D601" s="25"/>
      <c r="E601" s="24"/>
      <c r="F601" s="25"/>
      <c r="G601" s="25"/>
      <c r="H601" s="25"/>
      <c r="I601" s="25"/>
      <c r="J601" s="138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</row>
    <row r="602">
      <c r="A602" s="25"/>
      <c r="B602" s="25"/>
      <c r="C602" s="25"/>
      <c r="D602" s="25"/>
      <c r="E602" s="24"/>
      <c r="F602" s="25"/>
      <c r="G602" s="25"/>
      <c r="H602" s="25"/>
      <c r="I602" s="25"/>
      <c r="J602" s="138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</row>
    <row r="603">
      <c r="A603" s="25"/>
      <c r="B603" s="25"/>
      <c r="C603" s="25"/>
      <c r="D603" s="25"/>
      <c r="E603" s="24"/>
      <c r="F603" s="25"/>
      <c r="G603" s="25"/>
      <c r="H603" s="25"/>
      <c r="I603" s="25"/>
      <c r="J603" s="138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</row>
    <row r="604">
      <c r="A604" s="25"/>
      <c r="B604" s="25"/>
      <c r="C604" s="25"/>
      <c r="D604" s="25"/>
      <c r="E604" s="24"/>
      <c r="F604" s="25"/>
      <c r="G604" s="25"/>
      <c r="H604" s="25"/>
      <c r="I604" s="25"/>
      <c r="J604" s="138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</row>
    <row r="605">
      <c r="A605" s="25"/>
      <c r="B605" s="25"/>
      <c r="C605" s="25"/>
      <c r="D605" s="25"/>
      <c r="E605" s="24"/>
      <c r="F605" s="25"/>
      <c r="G605" s="25"/>
      <c r="H605" s="25"/>
      <c r="I605" s="25"/>
      <c r="J605" s="138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</row>
    <row r="606">
      <c r="A606" s="25"/>
      <c r="B606" s="25"/>
      <c r="C606" s="25"/>
      <c r="D606" s="25"/>
      <c r="E606" s="24"/>
      <c r="F606" s="25"/>
      <c r="G606" s="25"/>
      <c r="H606" s="25"/>
      <c r="I606" s="25"/>
      <c r="J606" s="138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</row>
    <row r="607">
      <c r="A607" s="25"/>
      <c r="B607" s="25"/>
      <c r="C607" s="25"/>
      <c r="D607" s="25"/>
      <c r="E607" s="24"/>
      <c r="F607" s="25"/>
      <c r="G607" s="25"/>
      <c r="H607" s="25"/>
      <c r="I607" s="25"/>
      <c r="J607" s="138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</row>
    <row r="608">
      <c r="A608" s="25"/>
      <c r="B608" s="25"/>
      <c r="C608" s="25"/>
      <c r="D608" s="25"/>
      <c r="E608" s="24"/>
      <c r="F608" s="25"/>
      <c r="G608" s="25"/>
      <c r="H608" s="25"/>
      <c r="I608" s="25"/>
      <c r="J608" s="138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</row>
    <row r="609">
      <c r="A609" s="25"/>
      <c r="B609" s="25"/>
      <c r="C609" s="25"/>
      <c r="D609" s="25"/>
      <c r="E609" s="24"/>
      <c r="F609" s="25"/>
      <c r="G609" s="25"/>
      <c r="H609" s="25"/>
      <c r="I609" s="25"/>
      <c r="J609" s="138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</row>
    <row r="610">
      <c r="A610" s="25"/>
      <c r="B610" s="25"/>
      <c r="C610" s="25"/>
      <c r="D610" s="25"/>
      <c r="E610" s="24"/>
      <c r="F610" s="25"/>
      <c r="G610" s="25"/>
      <c r="H610" s="25"/>
      <c r="I610" s="25"/>
      <c r="J610" s="138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</row>
    <row r="611">
      <c r="A611" s="25"/>
      <c r="B611" s="25"/>
      <c r="C611" s="25"/>
      <c r="D611" s="25"/>
      <c r="E611" s="24"/>
      <c r="F611" s="25"/>
      <c r="G611" s="25"/>
      <c r="H611" s="25"/>
      <c r="I611" s="25"/>
      <c r="J611" s="138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</row>
    <row r="612">
      <c r="A612" s="25"/>
      <c r="B612" s="25"/>
      <c r="C612" s="25"/>
      <c r="D612" s="25"/>
      <c r="E612" s="24"/>
      <c r="F612" s="25"/>
      <c r="G612" s="25"/>
      <c r="H612" s="25"/>
      <c r="I612" s="25"/>
      <c r="J612" s="138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</row>
    <row r="613">
      <c r="A613" s="25"/>
      <c r="B613" s="25"/>
      <c r="C613" s="25"/>
      <c r="D613" s="25"/>
      <c r="E613" s="24"/>
      <c r="F613" s="25"/>
      <c r="G613" s="25"/>
      <c r="H613" s="25"/>
      <c r="I613" s="25"/>
      <c r="J613" s="138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</row>
    <row r="614">
      <c r="A614" s="25"/>
      <c r="B614" s="25"/>
      <c r="C614" s="25"/>
      <c r="D614" s="25"/>
      <c r="E614" s="24"/>
      <c r="F614" s="25"/>
      <c r="G614" s="25"/>
      <c r="H614" s="25"/>
      <c r="I614" s="25"/>
      <c r="J614" s="138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</row>
    <row r="615">
      <c r="A615" s="25"/>
      <c r="B615" s="25"/>
      <c r="C615" s="25"/>
      <c r="D615" s="25"/>
      <c r="E615" s="24"/>
      <c r="F615" s="25"/>
      <c r="G615" s="25"/>
      <c r="H615" s="25"/>
      <c r="I615" s="25"/>
      <c r="J615" s="138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</row>
    <row r="616">
      <c r="A616" s="25"/>
      <c r="B616" s="25"/>
      <c r="C616" s="25"/>
      <c r="D616" s="25"/>
      <c r="E616" s="24"/>
      <c r="F616" s="25"/>
      <c r="G616" s="25"/>
      <c r="H616" s="25"/>
      <c r="I616" s="25"/>
      <c r="J616" s="138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</row>
    <row r="617">
      <c r="A617" s="25"/>
      <c r="B617" s="25"/>
      <c r="C617" s="25"/>
      <c r="D617" s="25"/>
      <c r="E617" s="24"/>
      <c r="F617" s="25"/>
      <c r="G617" s="25"/>
      <c r="H617" s="25"/>
      <c r="I617" s="25"/>
      <c r="J617" s="138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</row>
    <row r="618">
      <c r="A618" s="25"/>
      <c r="B618" s="25"/>
      <c r="C618" s="25"/>
      <c r="D618" s="25"/>
      <c r="E618" s="24"/>
      <c r="F618" s="25"/>
      <c r="G618" s="25"/>
      <c r="H618" s="25"/>
      <c r="I618" s="25"/>
      <c r="J618" s="138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</row>
    <row r="619">
      <c r="A619" s="25"/>
      <c r="B619" s="25"/>
      <c r="C619" s="25"/>
      <c r="D619" s="25"/>
      <c r="E619" s="24"/>
      <c r="F619" s="25"/>
      <c r="G619" s="25"/>
      <c r="H619" s="25"/>
      <c r="I619" s="25"/>
      <c r="J619" s="138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</row>
    <row r="620">
      <c r="A620" s="25"/>
      <c r="B620" s="25"/>
      <c r="C620" s="25"/>
      <c r="D620" s="25"/>
      <c r="E620" s="24"/>
      <c r="F620" s="25"/>
      <c r="G620" s="25"/>
      <c r="H620" s="25"/>
      <c r="I620" s="25"/>
      <c r="J620" s="138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</row>
    <row r="621">
      <c r="A621" s="25"/>
      <c r="B621" s="25"/>
      <c r="C621" s="25"/>
      <c r="D621" s="25"/>
      <c r="E621" s="24"/>
      <c r="F621" s="25"/>
      <c r="G621" s="25"/>
      <c r="H621" s="25"/>
      <c r="I621" s="25"/>
      <c r="J621" s="138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</row>
    <row r="622">
      <c r="A622" s="25"/>
      <c r="B622" s="25"/>
      <c r="C622" s="25"/>
      <c r="D622" s="25"/>
      <c r="E622" s="24"/>
      <c r="F622" s="25"/>
      <c r="G622" s="25"/>
      <c r="H622" s="25"/>
      <c r="I622" s="25"/>
      <c r="J622" s="138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</row>
    <row r="623">
      <c r="A623" s="25"/>
      <c r="B623" s="25"/>
      <c r="C623" s="25"/>
      <c r="D623" s="25"/>
      <c r="E623" s="24"/>
      <c r="F623" s="25"/>
      <c r="G623" s="25"/>
      <c r="H623" s="25"/>
      <c r="I623" s="25"/>
      <c r="J623" s="138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</row>
    <row r="624">
      <c r="A624" s="25"/>
      <c r="B624" s="25"/>
      <c r="C624" s="25"/>
      <c r="D624" s="25"/>
      <c r="E624" s="24"/>
      <c r="F624" s="25"/>
      <c r="G624" s="25"/>
      <c r="H624" s="25"/>
      <c r="I624" s="25"/>
      <c r="J624" s="138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</row>
    <row r="625">
      <c r="A625" s="25"/>
      <c r="B625" s="25"/>
      <c r="C625" s="25"/>
      <c r="D625" s="25"/>
      <c r="E625" s="24"/>
      <c r="F625" s="25"/>
      <c r="G625" s="25"/>
      <c r="H625" s="25"/>
      <c r="I625" s="25"/>
      <c r="J625" s="138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</row>
    <row r="626">
      <c r="A626" s="25"/>
      <c r="B626" s="25"/>
      <c r="C626" s="25"/>
      <c r="D626" s="25"/>
      <c r="E626" s="24"/>
      <c r="F626" s="25"/>
      <c r="G626" s="25"/>
      <c r="H626" s="25"/>
      <c r="I626" s="25"/>
      <c r="J626" s="138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</row>
    <row r="627">
      <c r="A627" s="25"/>
      <c r="B627" s="25"/>
      <c r="C627" s="25"/>
      <c r="D627" s="25"/>
      <c r="E627" s="24"/>
      <c r="F627" s="25"/>
      <c r="G627" s="25"/>
      <c r="H627" s="25"/>
      <c r="I627" s="25"/>
      <c r="J627" s="138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</row>
    <row r="628">
      <c r="A628" s="25"/>
      <c r="B628" s="25"/>
      <c r="C628" s="25"/>
      <c r="D628" s="25"/>
      <c r="E628" s="24"/>
      <c r="F628" s="25"/>
      <c r="G628" s="25"/>
      <c r="H628" s="25"/>
      <c r="I628" s="25"/>
      <c r="J628" s="138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</row>
    <row r="629">
      <c r="A629" s="25"/>
      <c r="B629" s="25"/>
      <c r="C629" s="25"/>
      <c r="D629" s="25"/>
      <c r="E629" s="24"/>
      <c r="F629" s="25"/>
      <c r="G629" s="25"/>
      <c r="H629" s="25"/>
      <c r="I629" s="25"/>
      <c r="J629" s="138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</row>
    <row r="630">
      <c r="A630" s="25"/>
      <c r="B630" s="25"/>
      <c r="C630" s="25"/>
      <c r="D630" s="25"/>
      <c r="E630" s="24"/>
      <c r="F630" s="25"/>
      <c r="G630" s="25"/>
      <c r="H630" s="25"/>
      <c r="I630" s="25"/>
      <c r="J630" s="138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</row>
    <row r="631">
      <c r="A631" s="25"/>
      <c r="B631" s="25"/>
      <c r="C631" s="25"/>
      <c r="D631" s="25"/>
      <c r="E631" s="24"/>
      <c r="F631" s="25"/>
      <c r="G631" s="25"/>
      <c r="H631" s="25"/>
      <c r="I631" s="25"/>
      <c r="J631" s="138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</row>
    <row r="632">
      <c r="A632" s="25"/>
      <c r="B632" s="25"/>
      <c r="C632" s="25"/>
      <c r="D632" s="25"/>
      <c r="E632" s="24"/>
      <c r="F632" s="25"/>
      <c r="G632" s="25"/>
      <c r="H632" s="25"/>
      <c r="I632" s="25"/>
      <c r="J632" s="138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</row>
    <row r="633">
      <c r="A633" s="25"/>
      <c r="B633" s="25"/>
      <c r="C633" s="25"/>
      <c r="D633" s="25"/>
      <c r="E633" s="24"/>
      <c r="F633" s="25"/>
      <c r="G633" s="25"/>
      <c r="H633" s="25"/>
      <c r="I633" s="25"/>
      <c r="J633" s="138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</row>
    <row r="634">
      <c r="A634" s="25"/>
      <c r="B634" s="25"/>
      <c r="C634" s="25"/>
      <c r="D634" s="25"/>
      <c r="E634" s="24"/>
      <c r="F634" s="25"/>
      <c r="G634" s="25"/>
      <c r="H634" s="25"/>
      <c r="I634" s="25"/>
      <c r="J634" s="138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</row>
    <row r="635">
      <c r="A635" s="25"/>
      <c r="B635" s="25"/>
      <c r="C635" s="25"/>
      <c r="D635" s="25"/>
      <c r="E635" s="24"/>
      <c r="F635" s="25"/>
      <c r="G635" s="25"/>
      <c r="H635" s="25"/>
      <c r="I635" s="25"/>
      <c r="J635" s="138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</row>
    <row r="636">
      <c r="A636" s="25"/>
      <c r="B636" s="25"/>
      <c r="C636" s="25"/>
      <c r="D636" s="25"/>
      <c r="E636" s="24"/>
      <c r="F636" s="25"/>
      <c r="G636" s="25"/>
      <c r="H636" s="25"/>
      <c r="I636" s="25"/>
      <c r="J636" s="138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</row>
    <row r="637">
      <c r="A637" s="25"/>
      <c r="B637" s="25"/>
      <c r="C637" s="25"/>
      <c r="D637" s="25"/>
      <c r="E637" s="24"/>
      <c r="F637" s="25"/>
      <c r="G637" s="25"/>
      <c r="H637" s="25"/>
      <c r="I637" s="25"/>
      <c r="J637" s="138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</row>
    <row r="638">
      <c r="A638" s="25"/>
      <c r="B638" s="25"/>
      <c r="C638" s="25"/>
      <c r="D638" s="25"/>
      <c r="E638" s="24"/>
      <c r="F638" s="25"/>
      <c r="G638" s="25"/>
      <c r="H638" s="25"/>
      <c r="I638" s="25"/>
      <c r="J638" s="138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</row>
    <row r="639">
      <c r="A639" s="25"/>
      <c r="B639" s="25"/>
      <c r="C639" s="25"/>
      <c r="D639" s="25"/>
      <c r="E639" s="24"/>
      <c r="F639" s="25"/>
      <c r="G639" s="25"/>
      <c r="H639" s="25"/>
      <c r="I639" s="25"/>
      <c r="J639" s="138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</row>
    <row r="640">
      <c r="A640" s="25"/>
      <c r="B640" s="25"/>
      <c r="C640" s="25"/>
      <c r="D640" s="25"/>
      <c r="E640" s="24"/>
      <c r="F640" s="25"/>
      <c r="G640" s="25"/>
      <c r="H640" s="25"/>
      <c r="I640" s="25"/>
      <c r="J640" s="138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</row>
    <row r="641">
      <c r="A641" s="25"/>
      <c r="B641" s="25"/>
      <c r="C641" s="25"/>
      <c r="D641" s="25"/>
      <c r="E641" s="24"/>
      <c r="F641" s="25"/>
      <c r="G641" s="25"/>
      <c r="H641" s="25"/>
      <c r="I641" s="25"/>
      <c r="J641" s="138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</row>
    <row r="642">
      <c r="A642" s="25"/>
      <c r="B642" s="25"/>
      <c r="C642" s="25"/>
      <c r="D642" s="25"/>
      <c r="E642" s="24"/>
      <c r="F642" s="25"/>
      <c r="G642" s="25"/>
      <c r="H642" s="25"/>
      <c r="I642" s="25"/>
      <c r="J642" s="138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</row>
    <row r="643">
      <c r="A643" s="25"/>
      <c r="B643" s="25"/>
      <c r="C643" s="25"/>
      <c r="D643" s="25"/>
      <c r="E643" s="24"/>
      <c r="F643" s="25"/>
      <c r="G643" s="25"/>
      <c r="H643" s="25"/>
      <c r="I643" s="25"/>
      <c r="J643" s="138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</row>
    <row r="644">
      <c r="A644" s="25"/>
      <c r="B644" s="25"/>
      <c r="C644" s="25"/>
      <c r="D644" s="25"/>
      <c r="E644" s="24"/>
      <c r="F644" s="25"/>
      <c r="G644" s="25"/>
      <c r="H644" s="25"/>
      <c r="I644" s="25"/>
      <c r="J644" s="138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</row>
    <row r="645">
      <c r="A645" s="25"/>
      <c r="B645" s="25"/>
      <c r="C645" s="25"/>
      <c r="D645" s="25"/>
      <c r="E645" s="24"/>
      <c r="F645" s="25"/>
      <c r="G645" s="25"/>
      <c r="H645" s="25"/>
      <c r="I645" s="25"/>
      <c r="J645" s="138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</row>
    <row r="646">
      <c r="A646" s="25"/>
      <c r="B646" s="25"/>
      <c r="C646" s="25"/>
      <c r="D646" s="25"/>
      <c r="E646" s="24"/>
      <c r="F646" s="25"/>
      <c r="G646" s="25"/>
      <c r="H646" s="25"/>
      <c r="I646" s="25"/>
      <c r="J646" s="138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</row>
    <row r="647">
      <c r="A647" s="25"/>
      <c r="B647" s="25"/>
      <c r="C647" s="25"/>
      <c r="D647" s="25"/>
      <c r="E647" s="24"/>
      <c r="F647" s="25"/>
      <c r="G647" s="25"/>
      <c r="H647" s="25"/>
      <c r="I647" s="25"/>
      <c r="J647" s="138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</row>
    <row r="648">
      <c r="A648" s="25"/>
      <c r="B648" s="25"/>
      <c r="C648" s="25"/>
      <c r="D648" s="25"/>
      <c r="E648" s="24"/>
      <c r="F648" s="25"/>
      <c r="G648" s="25"/>
      <c r="H648" s="25"/>
      <c r="I648" s="25"/>
      <c r="J648" s="138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</row>
    <row r="649">
      <c r="A649" s="25"/>
      <c r="B649" s="25"/>
      <c r="C649" s="25"/>
      <c r="D649" s="25"/>
      <c r="E649" s="24"/>
      <c r="F649" s="25"/>
      <c r="G649" s="25"/>
      <c r="H649" s="25"/>
      <c r="I649" s="25"/>
      <c r="J649" s="138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</row>
    <row r="650">
      <c r="A650" s="25"/>
      <c r="B650" s="25"/>
      <c r="C650" s="25"/>
      <c r="D650" s="25"/>
      <c r="E650" s="24"/>
      <c r="F650" s="25"/>
      <c r="G650" s="25"/>
      <c r="H650" s="25"/>
      <c r="I650" s="25"/>
      <c r="J650" s="138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</row>
    <row r="651">
      <c r="A651" s="25"/>
      <c r="B651" s="25"/>
      <c r="C651" s="25"/>
      <c r="D651" s="25"/>
      <c r="E651" s="24"/>
      <c r="F651" s="25"/>
      <c r="G651" s="25"/>
      <c r="H651" s="25"/>
      <c r="I651" s="25"/>
      <c r="J651" s="138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</row>
    <row r="652">
      <c r="A652" s="25"/>
      <c r="B652" s="25"/>
      <c r="C652" s="25"/>
      <c r="D652" s="25"/>
      <c r="E652" s="24"/>
      <c r="F652" s="25"/>
      <c r="G652" s="25"/>
      <c r="H652" s="25"/>
      <c r="I652" s="25"/>
      <c r="J652" s="138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</row>
    <row r="653">
      <c r="A653" s="25"/>
      <c r="B653" s="25"/>
      <c r="C653" s="25"/>
      <c r="D653" s="25"/>
      <c r="E653" s="24"/>
      <c r="F653" s="25"/>
      <c r="G653" s="25"/>
      <c r="H653" s="25"/>
      <c r="I653" s="25"/>
      <c r="J653" s="138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</row>
    <row r="654">
      <c r="A654" s="25"/>
      <c r="B654" s="25"/>
      <c r="C654" s="25"/>
      <c r="D654" s="25"/>
      <c r="E654" s="24"/>
      <c r="F654" s="25"/>
      <c r="G654" s="25"/>
      <c r="H654" s="25"/>
      <c r="I654" s="25"/>
      <c r="J654" s="138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</row>
    <row r="655">
      <c r="A655" s="25"/>
      <c r="B655" s="25"/>
      <c r="C655" s="25"/>
      <c r="D655" s="25"/>
      <c r="E655" s="24"/>
      <c r="F655" s="25"/>
      <c r="G655" s="25"/>
      <c r="H655" s="25"/>
      <c r="I655" s="25"/>
      <c r="J655" s="138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</row>
    <row r="656">
      <c r="A656" s="25"/>
      <c r="B656" s="25"/>
      <c r="C656" s="25"/>
      <c r="D656" s="25"/>
      <c r="E656" s="24"/>
      <c r="F656" s="25"/>
      <c r="G656" s="25"/>
      <c r="H656" s="25"/>
      <c r="I656" s="25"/>
      <c r="J656" s="138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</row>
    <row r="657">
      <c r="A657" s="25"/>
      <c r="B657" s="25"/>
      <c r="C657" s="25"/>
      <c r="D657" s="25"/>
      <c r="E657" s="24"/>
      <c r="F657" s="25"/>
      <c r="G657" s="25"/>
      <c r="H657" s="25"/>
      <c r="I657" s="25"/>
      <c r="J657" s="138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</row>
    <row r="658">
      <c r="A658" s="25"/>
      <c r="B658" s="25"/>
      <c r="C658" s="25"/>
      <c r="D658" s="25"/>
      <c r="E658" s="24"/>
      <c r="F658" s="25"/>
      <c r="G658" s="25"/>
      <c r="H658" s="25"/>
      <c r="I658" s="25"/>
      <c r="J658" s="138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</row>
    <row r="659">
      <c r="A659" s="25"/>
      <c r="B659" s="25"/>
      <c r="C659" s="25"/>
      <c r="D659" s="25"/>
      <c r="E659" s="24"/>
      <c r="F659" s="25"/>
      <c r="G659" s="25"/>
      <c r="H659" s="25"/>
      <c r="I659" s="25"/>
      <c r="J659" s="138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</row>
    <row r="660">
      <c r="A660" s="25"/>
      <c r="B660" s="25"/>
      <c r="C660" s="25"/>
      <c r="D660" s="25"/>
      <c r="E660" s="24"/>
      <c r="F660" s="25"/>
      <c r="G660" s="25"/>
      <c r="H660" s="25"/>
      <c r="I660" s="25"/>
      <c r="J660" s="138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</row>
    <row r="661">
      <c r="A661" s="25"/>
      <c r="B661" s="25"/>
      <c r="C661" s="25"/>
      <c r="D661" s="25"/>
      <c r="E661" s="24"/>
      <c r="F661" s="25"/>
      <c r="G661" s="25"/>
      <c r="H661" s="25"/>
      <c r="I661" s="25"/>
      <c r="J661" s="138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</row>
    <row r="662">
      <c r="A662" s="25"/>
      <c r="B662" s="25"/>
      <c r="C662" s="25"/>
      <c r="D662" s="25"/>
      <c r="E662" s="24"/>
      <c r="F662" s="25"/>
      <c r="G662" s="25"/>
      <c r="H662" s="25"/>
      <c r="I662" s="25"/>
      <c r="J662" s="138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</row>
    <row r="663">
      <c r="A663" s="25"/>
      <c r="B663" s="25"/>
      <c r="C663" s="25"/>
      <c r="D663" s="25"/>
      <c r="E663" s="24"/>
      <c r="F663" s="25"/>
      <c r="G663" s="25"/>
      <c r="H663" s="25"/>
      <c r="I663" s="25"/>
      <c r="J663" s="138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</row>
    <row r="664">
      <c r="A664" s="25"/>
      <c r="B664" s="25"/>
      <c r="C664" s="25"/>
      <c r="D664" s="25"/>
      <c r="E664" s="24"/>
      <c r="F664" s="25"/>
      <c r="G664" s="25"/>
      <c r="H664" s="25"/>
      <c r="I664" s="25"/>
      <c r="J664" s="138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</row>
    <row r="665">
      <c r="A665" s="25"/>
      <c r="B665" s="25"/>
      <c r="C665" s="25"/>
      <c r="D665" s="25"/>
      <c r="E665" s="24"/>
      <c r="F665" s="25"/>
      <c r="G665" s="25"/>
      <c r="H665" s="25"/>
      <c r="I665" s="25"/>
      <c r="J665" s="138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</row>
    <row r="666">
      <c r="A666" s="25"/>
      <c r="B666" s="25"/>
      <c r="C666" s="25"/>
      <c r="D666" s="25"/>
      <c r="E666" s="24"/>
      <c r="F666" s="25"/>
      <c r="G666" s="25"/>
      <c r="H666" s="25"/>
      <c r="I666" s="25"/>
      <c r="J666" s="138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</row>
    <row r="667">
      <c r="A667" s="25"/>
      <c r="B667" s="25"/>
      <c r="C667" s="25"/>
      <c r="D667" s="25"/>
      <c r="E667" s="24"/>
      <c r="F667" s="25"/>
      <c r="G667" s="25"/>
      <c r="H667" s="25"/>
      <c r="I667" s="25"/>
      <c r="J667" s="138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</row>
    <row r="668">
      <c r="A668" s="25"/>
      <c r="B668" s="25"/>
      <c r="C668" s="25"/>
      <c r="D668" s="25"/>
      <c r="E668" s="24"/>
      <c r="F668" s="25"/>
      <c r="G668" s="25"/>
      <c r="H668" s="25"/>
      <c r="I668" s="25"/>
      <c r="J668" s="138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</row>
    <row r="669">
      <c r="A669" s="25"/>
      <c r="B669" s="25"/>
      <c r="C669" s="25"/>
      <c r="D669" s="25"/>
      <c r="E669" s="24"/>
      <c r="F669" s="25"/>
      <c r="G669" s="25"/>
      <c r="H669" s="25"/>
      <c r="I669" s="25"/>
      <c r="J669" s="138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</row>
    <row r="670">
      <c r="A670" s="25"/>
      <c r="B670" s="25"/>
      <c r="C670" s="25"/>
      <c r="D670" s="25"/>
      <c r="E670" s="24"/>
      <c r="F670" s="25"/>
      <c r="G670" s="25"/>
      <c r="H670" s="25"/>
      <c r="I670" s="25"/>
      <c r="J670" s="138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</row>
    <row r="671">
      <c r="A671" s="25"/>
      <c r="B671" s="25"/>
      <c r="C671" s="25"/>
      <c r="D671" s="25"/>
      <c r="E671" s="24"/>
      <c r="F671" s="25"/>
      <c r="G671" s="25"/>
      <c r="H671" s="25"/>
      <c r="I671" s="25"/>
      <c r="J671" s="138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</row>
    <row r="672">
      <c r="A672" s="25"/>
      <c r="B672" s="25"/>
      <c r="C672" s="25"/>
      <c r="D672" s="25"/>
      <c r="E672" s="24"/>
      <c r="F672" s="25"/>
      <c r="G672" s="25"/>
      <c r="H672" s="25"/>
      <c r="I672" s="25"/>
      <c r="J672" s="138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</row>
    <row r="673">
      <c r="A673" s="25"/>
      <c r="B673" s="25"/>
      <c r="C673" s="25"/>
      <c r="D673" s="25"/>
      <c r="E673" s="24"/>
      <c r="F673" s="25"/>
      <c r="G673" s="25"/>
      <c r="H673" s="25"/>
      <c r="I673" s="25"/>
      <c r="J673" s="138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</row>
    <row r="674">
      <c r="A674" s="25"/>
      <c r="B674" s="25"/>
      <c r="C674" s="25"/>
      <c r="D674" s="25"/>
      <c r="E674" s="24"/>
      <c r="F674" s="25"/>
      <c r="G674" s="25"/>
      <c r="H674" s="25"/>
      <c r="I674" s="25"/>
      <c r="J674" s="138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</row>
    <row r="675">
      <c r="A675" s="25"/>
      <c r="B675" s="25"/>
      <c r="C675" s="25"/>
      <c r="D675" s="25"/>
      <c r="E675" s="24"/>
      <c r="F675" s="25"/>
      <c r="G675" s="25"/>
      <c r="H675" s="25"/>
      <c r="I675" s="25"/>
      <c r="J675" s="138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</row>
    <row r="676">
      <c r="A676" s="25"/>
      <c r="B676" s="25"/>
      <c r="C676" s="25"/>
      <c r="D676" s="25"/>
      <c r="E676" s="24"/>
      <c r="F676" s="25"/>
      <c r="G676" s="25"/>
      <c r="H676" s="25"/>
      <c r="I676" s="25"/>
      <c r="J676" s="138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</row>
    <row r="677">
      <c r="A677" s="25"/>
      <c r="B677" s="25"/>
      <c r="C677" s="25"/>
      <c r="D677" s="25"/>
      <c r="E677" s="24"/>
      <c r="F677" s="25"/>
      <c r="G677" s="25"/>
      <c r="H677" s="25"/>
      <c r="I677" s="25"/>
      <c r="J677" s="138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</row>
    <row r="678">
      <c r="A678" s="25"/>
      <c r="B678" s="25"/>
      <c r="C678" s="25"/>
      <c r="D678" s="25"/>
      <c r="E678" s="24"/>
      <c r="F678" s="25"/>
      <c r="G678" s="25"/>
      <c r="H678" s="25"/>
      <c r="I678" s="25"/>
      <c r="J678" s="138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</row>
    <row r="679">
      <c r="A679" s="25"/>
      <c r="B679" s="25"/>
      <c r="C679" s="25"/>
      <c r="D679" s="25"/>
      <c r="E679" s="24"/>
      <c r="F679" s="25"/>
      <c r="G679" s="25"/>
      <c r="H679" s="25"/>
      <c r="I679" s="25"/>
      <c r="J679" s="138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</row>
    <row r="680">
      <c r="A680" s="25"/>
      <c r="B680" s="25"/>
      <c r="C680" s="25"/>
      <c r="D680" s="25"/>
      <c r="E680" s="24"/>
      <c r="F680" s="25"/>
      <c r="G680" s="25"/>
      <c r="H680" s="25"/>
      <c r="I680" s="25"/>
      <c r="J680" s="138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</row>
    <row r="681">
      <c r="A681" s="25"/>
      <c r="B681" s="25"/>
      <c r="C681" s="25"/>
      <c r="D681" s="25"/>
      <c r="E681" s="24"/>
      <c r="F681" s="25"/>
      <c r="G681" s="25"/>
      <c r="H681" s="25"/>
      <c r="I681" s="25"/>
      <c r="J681" s="138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</row>
    <row r="682">
      <c r="A682" s="25"/>
      <c r="B682" s="25"/>
      <c r="C682" s="25"/>
      <c r="D682" s="25"/>
      <c r="E682" s="24"/>
      <c r="F682" s="25"/>
      <c r="G682" s="25"/>
      <c r="H682" s="25"/>
      <c r="I682" s="25"/>
      <c r="J682" s="138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</row>
    <row r="683">
      <c r="A683" s="25"/>
      <c r="B683" s="25"/>
      <c r="C683" s="25"/>
      <c r="D683" s="25"/>
      <c r="E683" s="24"/>
      <c r="F683" s="25"/>
      <c r="G683" s="25"/>
      <c r="H683" s="25"/>
      <c r="I683" s="25"/>
      <c r="J683" s="138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</row>
    <row r="684">
      <c r="A684" s="25"/>
      <c r="B684" s="25"/>
      <c r="C684" s="25"/>
      <c r="D684" s="25"/>
      <c r="E684" s="24"/>
      <c r="F684" s="25"/>
      <c r="G684" s="25"/>
      <c r="H684" s="25"/>
      <c r="I684" s="25"/>
      <c r="J684" s="138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</row>
    <row r="685">
      <c r="A685" s="25"/>
      <c r="B685" s="25"/>
      <c r="C685" s="25"/>
      <c r="D685" s="25"/>
      <c r="E685" s="24"/>
      <c r="F685" s="25"/>
      <c r="G685" s="25"/>
      <c r="H685" s="25"/>
      <c r="I685" s="25"/>
      <c r="J685" s="138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</row>
    <row r="686">
      <c r="A686" s="25"/>
      <c r="B686" s="25"/>
      <c r="C686" s="25"/>
      <c r="D686" s="25"/>
      <c r="E686" s="24"/>
      <c r="F686" s="25"/>
      <c r="G686" s="25"/>
      <c r="H686" s="25"/>
      <c r="I686" s="25"/>
      <c r="J686" s="138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</row>
    <row r="687">
      <c r="A687" s="25"/>
      <c r="B687" s="25"/>
      <c r="C687" s="25"/>
      <c r="D687" s="25"/>
      <c r="E687" s="24"/>
      <c r="F687" s="25"/>
      <c r="G687" s="25"/>
      <c r="H687" s="25"/>
      <c r="I687" s="25"/>
      <c r="J687" s="138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</row>
    <row r="688">
      <c r="A688" s="25"/>
      <c r="B688" s="25"/>
      <c r="C688" s="25"/>
      <c r="D688" s="25"/>
      <c r="E688" s="24"/>
      <c r="F688" s="25"/>
      <c r="G688" s="25"/>
      <c r="H688" s="25"/>
      <c r="I688" s="25"/>
      <c r="J688" s="138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</row>
    <row r="689">
      <c r="A689" s="25"/>
      <c r="B689" s="25"/>
      <c r="C689" s="25"/>
      <c r="D689" s="25"/>
      <c r="E689" s="24"/>
      <c r="F689" s="25"/>
      <c r="G689" s="25"/>
      <c r="H689" s="25"/>
      <c r="I689" s="25"/>
      <c r="J689" s="138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</row>
    <row r="690">
      <c r="A690" s="25"/>
      <c r="B690" s="25"/>
      <c r="C690" s="25"/>
      <c r="D690" s="25"/>
      <c r="E690" s="24"/>
      <c r="F690" s="25"/>
      <c r="G690" s="25"/>
      <c r="H690" s="25"/>
      <c r="I690" s="25"/>
      <c r="J690" s="138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</row>
    <row r="691">
      <c r="A691" s="25"/>
      <c r="B691" s="25"/>
      <c r="C691" s="25"/>
      <c r="D691" s="25"/>
      <c r="E691" s="24"/>
      <c r="F691" s="25"/>
      <c r="G691" s="25"/>
      <c r="H691" s="25"/>
      <c r="I691" s="25"/>
      <c r="J691" s="138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</row>
    <row r="692">
      <c r="A692" s="25"/>
      <c r="B692" s="25"/>
      <c r="C692" s="25"/>
      <c r="D692" s="25"/>
      <c r="E692" s="24"/>
      <c r="F692" s="25"/>
      <c r="G692" s="25"/>
      <c r="H692" s="25"/>
      <c r="I692" s="25"/>
      <c r="J692" s="138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</row>
    <row r="693">
      <c r="A693" s="25"/>
      <c r="B693" s="25"/>
      <c r="C693" s="25"/>
      <c r="D693" s="25"/>
      <c r="E693" s="24"/>
      <c r="F693" s="25"/>
      <c r="G693" s="25"/>
      <c r="H693" s="25"/>
      <c r="I693" s="25"/>
      <c r="J693" s="138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</row>
    <row r="694">
      <c r="A694" s="25"/>
      <c r="B694" s="25"/>
      <c r="C694" s="25"/>
      <c r="D694" s="25"/>
      <c r="E694" s="24"/>
      <c r="F694" s="25"/>
      <c r="G694" s="25"/>
      <c r="H694" s="25"/>
      <c r="I694" s="25"/>
      <c r="J694" s="138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</row>
    <row r="695">
      <c r="A695" s="25"/>
      <c r="B695" s="25"/>
      <c r="C695" s="25"/>
      <c r="D695" s="25"/>
      <c r="E695" s="24"/>
      <c r="F695" s="25"/>
      <c r="G695" s="25"/>
      <c r="H695" s="25"/>
      <c r="I695" s="25"/>
      <c r="J695" s="138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</row>
    <row r="696">
      <c r="A696" s="25"/>
      <c r="B696" s="25"/>
      <c r="C696" s="25"/>
      <c r="D696" s="25"/>
      <c r="E696" s="24"/>
      <c r="F696" s="25"/>
      <c r="G696" s="25"/>
      <c r="H696" s="25"/>
      <c r="I696" s="25"/>
      <c r="J696" s="138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</row>
    <row r="697">
      <c r="A697" s="25"/>
      <c r="B697" s="25"/>
      <c r="C697" s="25"/>
      <c r="D697" s="25"/>
      <c r="E697" s="24"/>
      <c r="F697" s="25"/>
      <c r="G697" s="25"/>
      <c r="H697" s="25"/>
      <c r="I697" s="25"/>
      <c r="J697" s="138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</row>
    <row r="698">
      <c r="A698" s="25"/>
      <c r="B698" s="25"/>
      <c r="C698" s="25"/>
      <c r="D698" s="25"/>
      <c r="E698" s="24"/>
      <c r="F698" s="25"/>
      <c r="G698" s="25"/>
      <c r="H698" s="25"/>
      <c r="I698" s="25"/>
      <c r="J698" s="138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</row>
    <row r="699">
      <c r="A699" s="25"/>
      <c r="B699" s="25"/>
      <c r="C699" s="25"/>
      <c r="D699" s="25"/>
      <c r="E699" s="24"/>
      <c r="F699" s="25"/>
      <c r="G699" s="25"/>
      <c r="H699" s="25"/>
      <c r="I699" s="25"/>
      <c r="J699" s="138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</row>
    <row r="700">
      <c r="A700" s="25"/>
      <c r="B700" s="25"/>
      <c r="C700" s="25"/>
      <c r="D700" s="25"/>
      <c r="E700" s="24"/>
      <c r="F700" s="25"/>
      <c r="G700" s="25"/>
      <c r="H700" s="25"/>
      <c r="I700" s="25"/>
      <c r="J700" s="138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</row>
    <row r="701">
      <c r="A701" s="25"/>
      <c r="B701" s="25"/>
      <c r="C701" s="25"/>
      <c r="D701" s="25"/>
      <c r="E701" s="24"/>
      <c r="F701" s="25"/>
      <c r="G701" s="25"/>
      <c r="H701" s="25"/>
      <c r="I701" s="25"/>
      <c r="J701" s="138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</row>
    <row r="702">
      <c r="A702" s="25"/>
      <c r="B702" s="25"/>
      <c r="C702" s="25"/>
      <c r="D702" s="25"/>
      <c r="E702" s="24"/>
      <c r="F702" s="25"/>
      <c r="G702" s="25"/>
      <c r="H702" s="25"/>
      <c r="I702" s="25"/>
      <c r="J702" s="138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</row>
    <row r="703">
      <c r="A703" s="25"/>
      <c r="B703" s="25"/>
      <c r="C703" s="25"/>
      <c r="D703" s="25"/>
      <c r="E703" s="24"/>
      <c r="F703" s="25"/>
      <c r="G703" s="25"/>
      <c r="H703" s="25"/>
      <c r="I703" s="25"/>
      <c r="J703" s="138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</row>
    <row r="704">
      <c r="A704" s="25"/>
      <c r="B704" s="25"/>
      <c r="C704" s="25"/>
      <c r="D704" s="25"/>
      <c r="E704" s="24"/>
      <c r="F704" s="25"/>
      <c r="G704" s="25"/>
      <c r="H704" s="25"/>
      <c r="I704" s="25"/>
      <c r="J704" s="138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</row>
    <row r="705">
      <c r="A705" s="25"/>
      <c r="B705" s="25"/>
      <c r="C705" s="25"/>
      <c r="D705" s="25"/>
      <c r="E705" s="24"/>
      <c r="F705" s="25"/>
      <c r="G705" s="25"/>
      <c r="H705" s="25"/>
      <c r="I705" s="25"/>
      <c r="J705" s="138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</row>
    <row r="706">
      <c r="A706" s="25"/>
      <c r="B706" s="25"/>
      <c r="C706" s="25"/>
      <c r="D706" s="25"/>
      <c r="E706" s="24"/>
      <c r="F706" s="25"/>
      <c r="G706" s="25"/>
      <c r="H706" s="25"/>
      <c r="I706" s="25"/>
      <c r="J706" s="138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</row>
    <row r="707">
      <c r="A707" s="25"/>
      <c r="B707" s="25"/>
      <c r="C707" s="25"/>
      <c r="D707" s="25"/>
      <c r="E707" s="24"/>
      <c r="F707" s="25"/>
      <c r="G707" s="25"/>
      <c r="H707" s="25"/>
      <c r="I707" s="25"/>
      <c r="J707" s="138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</row>
    <row r="708">
      <c r="A708" s="25"/>
      <c r="B708" s="25"/>
      <c r="C708" s="25"/>
      <c r="D708" s="25"/>
      <c r="E708" s="24"/>
      <c r="F708" s="25"/>
      <c r="G708" s="25"/>
      <c r="H708" s="25"/>
      <c r="I708" s="25"/>
      <c r="J708" s="138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</row>
    <row r="709">
      <c r="A709" s="25"/>
      <c r="B709" s="25"/>
      <c r="C709" s="25"/>
      <c r="D709" s="25"/>
      <c r="E709" s="24"/>
      <c r="F709" s="25"/>
      <c r="G709" s="25"/>
      <c r="H709" s="25"/>
      <c r="I709" s="25"/>
      <c r="J709" s="138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</row>
    <row r="710">
      <c r="A710" s="25"/>
      <c r="B710" s="25"/>
      <c r="C710" s="25"/>
      <c r="D710" s="25"/>
      <c r="E710" s="24"/>
      <c r="F710" s="25"/>
      <c r="G710" s="25"/>
      <c r="H710" s="25"/>
      <c r="I710" s="25"/>
      <c r="J710" s="138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</row>
    <row r="711">
      <c r="A711" s="25"/>
      <c r="B711" s="25"/>
      <c r="C711" s="25"/>
      <c r="D711" s="25"/>
      <c r="E711" s="24"/>
      <c r="F711" s="25"/>
      <c r="G711" s="25"/>
      <c r="H711" s="25"/>
      <c r="I711" s="25"/>
      <c r="J711" s="138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</row>
    <row r="712">
      <c r="A712" s="25"/>
      <c r="B712" s="25"/>
      <c r="C712" s="25"/>
      <c r="D712" s="25"/>
      <c r="E712" s="24"/>
      <c r="F712" s="25"/>
      <c r="G712" s="25"/>
      <c r="H712" s="25"/>
      <c r="I712" s="25"/>
      <c r="J712" s="138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</row>
    <row r="713">
      <c r="A713" s="25"/>
      <c r="B713" s="25"/>
      <c r="C713" s="25"/>
      <c r="D713" s="25"/>
      <c r="E713" s="24"/>
      <c r="F713" s="25"/>
      <c r="G713" s="25"/>
      <c r="H713" s="25"/>
      <c r="I713" s="25"/>
      <c r="J713" s="138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</row>
    <row r="714">
      <c r="A714" s="25"/>
      <c r="B714" s="25"/>
      <c r="C714" s="25"/>
      <c r="D714" s="25"/>
      <c r="E714" s="24"/>
      <c r="F714" s="25"/>
      <c r="G714" s="25"/>
      <c r="H714" s="25"/>
      <c r="I714" s="25"/>
      <c r="J714" s="138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</row>
    <row r="715">
      <c r="A715" s="25"/>
      <c r="B715" s="25"/>
      <c r="C715" s="25"/>
      <c r="D715" s="25"/>
      <c r="E715" s="24"/>
      <c r="F715" s="25"/>
      <c r="G715" s="25"/>
      <c r="H715" s="25"/>
      <c r="I715" s="25"/>
      <c r="J715" s="138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</row>
    <row r="716">
      <c r="A716" s="25"/>
      <c r="B716" s="25"/>
      <c r="C716" s="25"/>
      <c r="D716" s="25"/>
      <c r="E716" s="24"/>
      <c r="F716" s="25"/>
      <c r="G716" s="25"/>
      <c r="H716" s="25"/>
      <c r="I716" s="25"/>
      <c r="J716" s="138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</row>
    <row r="717">
      <c r="A717" s="25"/>
      <c r="B717" s="25"/>
      <c r="C717" s="25"/>
      <c r="D717" s="25"/>
      <c r="E717" s="24"/>
      <c r="F717" s="25"/>
      <c r="G717" s="25"/>
      <c r="H717" s="25"/>
      <c r="I717" s="25"/>
      <c r="J717" s="138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</row>
    <row r="718">
      <c r="A718" s="25"/>
      <c r="B718" s="25"/>
      <c r="C718" s="25"/>
      <c r="D718" s="25"/>
      <c r="E718" s="24"/>
      <c r="F718" s="25"/>
      <c r="G718" s="25"/>
      <c r="H718" s="25"/>
      <c r="I718" s="25"/>
      <c r="J718" s="138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</row>
    <row r="719">
      <c r="A719" s="25"/>
      <c r="B719" s="25"/>
      <c r="C719" s="25"/>
      <c r="D719" s="25"/>
      <c r="E719" s="24"/>
      <c r="F719" s="25"/>
      <c r="G719" s="25"/>
      <c r="H719" s="25"/>
      <c r="I719" s="25"/>
      <c r="J719" s="138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</row>
    <row r="720">
      <c r="A720" s="25"/>
      <c r="B720" s="25"/>
      <c r="C720" s="25"/>
      <c r="D720" s="25"/>
      <c r="E720" s="24"/>
      <c r="F720" s="25"/>
      <c r="G720" s="25"/>
      <c r="H720" s="25"/>
      <c r="I720" s="25"/>
      <c r="J720" s="138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</row>
    <row r="721">
      <c r="A721" s="25"/>
      <c r="B721" s="25"/>
      <c r="C721" s="25"/>
      <c r="D721" s="25"/>
      <c r="E721" s="24"/>
      <c r="F721" s="25"/>
      <c r="G721" s="25"/>
      <c r="H721" s="25"/>
      <c r="I721" s="25"/>
      <c r="J721" s="138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</row>
    <row r="722">
      <c r="A722" s="25"/>
      <c r="B722" s="25"/>
      <c r="C722" s="25"/>
      <c r="D722" s="25"/>
      <c r="E722" s="24"/>
      <c r="F722" s="25"/>
      <c r="G722" s="25"/>
      <c r="H722" s="25"/>
      <c r="I722" s="25"/>
      <c r="J722" s="138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</row>
    <row r="723">
      <c r="A723" s="25"/>
      <c r="B723" s="25"/>
      <c r="C723" s="25"/>
      <c r="D723" s="25"/>
      <c r="E723" s="24"/>
      <c r="F723" s="25"/>
      <c r="G723" s="25"/>
      <c r="H723" s="25"/>
      <c r="I723" s="25"/>
      <c r="J723" s="138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</row>
    <row r="724">
      <c r="A724" s="25"/>
      <c r="B724" s="25"/>
      <c r="C724" s="25"/>
      <c r="D724" s="25"/>
      <c r="E724" s="24"/>
      <c r="F724" s="25"/>
      <c r="G724" s="25"/>
      <c r="H724" s="25"/>
      <c r="I724" s="25"/>
      <c r="J724" s="138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</row>
    <row r="725">
      <c r="A725" s="25"/>
      <c r="B725" s="25"/>
      <c r="C725" s="25"/>
      <c r="D725" s="25"/>
      <c r="E725" s="24"/>
      <c r="F725" s="25"/>
      <c r="G725" s="25"/>
      <c r="H725" s="25"/>
      <c r="I725" s="25"/>
      <c r="J725" s="138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</row>
    <row r="726">
      <c r="A726" s="25"/>
      <c r="B726" s="25"/>
      <c r="C726" s="25"/>
      <c r="D726" s="25"/>
      <c r="E726" s="24"/>
      <c r="F726" s="25"/>
      <c r="G726" s="25"/>
      <c r="H726" s="25"/>
      <c r="I726" s="25"/>
      <c r="J726" s="138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</row>
    <row r="727">
      <c r="A727" s="25"/>
      <c r="B727" s="25"/>
      <c r="C727" s="25"/>
      <c r="D727" s="25"/>
      <c r="E727" s="24"/>
      <c r="F727" s="25"/>
      <c r="G727" s="25"/>
      <c r="H727" s="25"/>
      <c r="I727" s="25"/>
      <c r="J727" s="138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</row>
    <row r="728">
      <c r="A728" s="25"/>
      <c r="B728" s="25"/>
      <c r="C728" s="25"/>
      <c r="D728" s="25"/>
      <c r="E728" s="24"/>
      <c r="F728" s="25"/>
      <c r="G728" s="25"/>
      <c r="H728" s="25"/>
      <c r="I728" s="25"/>
      <c r="J728" s="138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</row>
    <row r="729">
      <c r="A729" s="25"/>
      <c r="B729" s="25"/>
      <c r="C729" s="25"/>
      <c r="D729" s="25"/>
      <c r="E729" s="24"/>
      <c r="F729" s="25"/>
      <c r="G729" s="25"/>
      <c r="H729" s="25"/>
      <c r="I729" s="25"/>
      <c r="J729" s="138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</row>
    <row r="730">
      <c r="A730" s="25"/>
      <c r="B730" s="25"/>
      <c r="C730" s="25"/>
      <c r="D730" s="25"/>
      <c r="E730" s="24"/>
      <c r="F730" s="25"/>
      <c r="G730" s="25"/>
      <c r="H730" s="25"/>
      <c r="I730" s="25"/>
      <c r="J730" s="138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</row>
    <row r="731">
      <c r="A731" s="25"/>
      <c r="B731" s="25"/>
      <c r="C731" s="25"/>
      <c r="D731" s="25"/>
      <c r="E731" s="24"/>
      <c r="F731" s="25"/>
      <c r="G731" s="25"/>
      <c r="H731" s="25"/>
      <c r="I731" s="25"/>
      <c r="J731" s="138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</row>
    <row r="732">
      <c r="A732" s="25"/>
      <c r="B732" s="25"/>
      <c r="C732" s="25"/>
      <c r="D732" s="25"/>
      <c r="E732" s="24"/>
      <c r="F732" s="25"/>
      <c r="G732" s="25"/>
      <c r="H732" s="25"/>
      <c r="I732" s="25"/>
      <c r="J732" s="138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</row>
    <row r="733">
      <c r="A733" s="25"/>
      <c r="B733" s="25"/>
      <c r="C733" s="25"/>
      <c r="D733" s="25"/>
      <c r="E733" s="24"/>
      <c r="F733" s="25"/>
      <c r="G733" s="25"/>
      <c r="H733" s="25"/>
      <c r="I733" s="25"/>
      <c r="J733" s="138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</row>
    <row r="734">
      <c r="A734" s="25"/>
      <c r="B734" s="25"/>
      <c r="C734" s="25"/>
      <c r="D734" s="25"/>
      <c r="E734" s="24"/>
      <c r="F734" s="25"/>
      <c r="G734" s="25"/>
      <c r="H734" s="25"/>
      <c r="I734" s="25"/>
      <c r="J734" s="138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</row>
    <row r="735">
      <c r="A735" s="25"/>
      <c r="B735" s="25"/>
      <c r="C735" s="25"/>
      <c r="D735" s="25"/>
      <c r="E735" s="24"/>
      <c r="F735" s="25"/>
      <c r="G735" s="25"/>
      <c r="H735" s="25"/>
      <c r="I735" s="25"/>
      <c r="J735" s="138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</row>
    <row r="736">
      <c r="A736" s="25"/>
      <c r="B736" s="25"/>
      <c r="C736" s="25"/>
      <c r="D736" s="25"/>
      <c r="E736" s="24"/>
      <c r="F736" s="25"/>
      <c r="G736" s="25"/>
      <c r="H736" s="25"/>
      <c r="I736" s="25"/>
      <c r="J736" s="138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</row>
    <row r="737">
      <c r="A737" s="25"/>
      <c r="B737" s="25"/>
      <c r="C737" s="25"/>
      <c r="D737" s="25"/>
      <c r="E737" s="24"/>
      <c r="F737" s="25"/>
      <c r="G737" s="25"/>
      <c r="H737" s="25"/>
      <c r="I737" s="25"/>
      <c r="J737" s="138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</row>
    <row r="738">
      <c r="A738" s="25"/>
      <c r="B738" s="25"/>
      <c r="C738" s="25"/>
      <c r="D738" s="25"/>
      <c r="E738" s="24"/>
      <c r="F738" s="25"/>
      <c r="G738" s="25"/>
      <c r="H738" s="25"/>
      <c r="I738" s="25"/>
      <c r="J738" s="138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</row>
    <row r="739">
      <c r="A739" s="25"/>
      <c r="B739" s="25"/>
      <c r="C739" s="25"/>
      <c r="D739" s="25"/>
      <c r="E739" s="24"/>
      <c r="F739" s="25"/>
      <c r="G739" s="25"/>
      <c r="H739" s="25"/>
      <c r="I739" s="25"/>
      <c r="J739" s="138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</row>
    <row r="740">
      <c r="A740" s="25"/>
      <c r="B740" s="25"/>
      <c r="C740" s="25"/>
      <c r="D740" s="25"/>
      <c r="E740" s="24"/>
      <c r="F740" s="25"/>
      <c r="G740" s="25"/>
      <c r="H740" s="25"/>
      <c r="I740" s="25"/>
      <c r="J740" s="138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</row>
    <row r="741">
      <c r="A741" s="25"/>
      <c r="B741" s="25"/>
      <c r="C741" s="25"/>
      <c r="D741" s="25"/>
      <c r="E741" s="24"/>
      <c r="F741" s="25"/>
      <c r="G741" s="25"/>
      <c r="H741" s="25"/>
      <c r="I741" s="25"/>
      <c r="J741" s="138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</row>
    <row r="742">
      <c r="A742" s="25"/>
      <c r="B742" s="25"/>
      <c r="C742" s="25"/>
      <c r="D742" s="25"/>
      <c r="E742" s="24"/>
      <c r="F742" s="25"/>
      <c r="G742" s="25"/>
      <c r="H742" s="25"/>
      <c r="I742" s="25"/>
      <c r="J742" s="138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</row>
    <row r="743">
      <c r="A743" s="25"/>
      <c r="B743" s="25"/>
      <c r="C743" s="25"/>
      <c r="D743" s="25"/>
      <c r="E743" s="24"/>
      <c r="F743" s="25"/>
      <c r="G743" s="25"/>
      <c r="H743" s="25"/>
      <c r="I743" s="25"/>
      <c r="J743" s="138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</row>
    <row r="744">
      <c r="A744" s="25"/>
      <c r="B744" s="25"/>
      <c r="C744" s="25"/>
      <c r="D744" s="25"/>
      <c r="E744" s="24"/>
      <c r="F744" s="25"/>
      <c r="G744" s="25"/>
      <c r="H744" s="25"/>
      <c r="I744" s="25"/>
      <c r="J744" s="138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</row>
    <row r="745">
      <c r="A745" s="25"/>
      <c r="B745" s="25"/>
      <c r="C745" s="25"/>
      <c r="D745" s="25"/>
      <c r="E745" s="24"/>
      <c r="F745" s="25"/>
      <c r="G745" s="25"/>
      <c r="H745" s="25"/>
      <c r="I745" s="25"/>
      <c r="J745" s="138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</row>
    <row r="746">
      <c r="A746" s="25"/>
      <c r="B746" s="25"/>
      <c r="C746" s="25"/>
      <c r="D746" s="25"/>
      <c r="E746" s="24"/>
      <c r="F746" s="25"/>
      <c r="G746" s="25"/>
      <c r="H746" s="25"/>
      <c r="I746" s="25"/>
      <c r="J746" s="138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</row>
    <row r="747">
      <c r="A747" s="25"/>
      <c r="B747" s="25"/>
      <c r="C747" s="25"/>
      <c r="D747" s="25"/>
      <c r="E747" s="24"/>
      <c r="F747" s="25"/>
      <c r="G747" s="25"/>
      <c r="H747" s="25"/>
      <c r="I747" s="25"/>
      <c r="J747" s="138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</row>
    <row r="748">
      <c r="A748" s="25"/>
      <c r="B748" s="25"/>
      <c r="C748" s="25"/>
      <c r="D748" s="25"/>
      <c r="E748" s="24"/>
      <c r="F748" s="25"/>
      <c r="G748" s="25"/>
      <c r="H748" s="25"/>
      <c r="I748" s="25"/>
      <c r="J748" s="138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</row>
    <row r="749">
      <c r="A749" s="25"/>
      <c r="B749" s="25"/>
      <c r="C749" s="25"/>
      <c r="D749" s="25"/>
      <c r="E749" s="24"/>
      <c r="F749" s="25"/>
      <c r="G749" s="25"/>
      <c r="H749" s="25"/>
      <c r="I749" s="25"/>
      <c r="J749" s="138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</row>
    <row r="750">
      <c r="A750" s="25"/>
      <c r="B750" s="25"/>
      <c r="C750" s="25"/>
      <c r="D750" s="25"/>
      <c r="E750" s="24"/>
      <c r="F750" s="25"/>
      <c r="G750" s="25"/>
      <c r="H750" s="25"/>
      <c r="I750" s="25"/>
      <c r="J750" s="138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</row>
    <row r="751">
      <c r="A751" s="25"/>
      <c r="B751" s="25"/>
      <c r="C751" s="25"/>
      <c r="D751" s="25"/>
      <c r="E751" s="24"/>
      <c r="F751" s="25"/>
      <c r="G751" s="25"/>
      <c r="H751" s="25"/>
      <c r="I751" s="25"/>
      <c r="J751" s="138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</row>
    <row r="752">
      <c r="A752" s="25"/>
      <c r="B752" s="25"/>
      <c r="C752" s="25"/>
      <c r="D752" s="25"/>
      <c r="E752" s="24"/>
      <c r="F752" s="25"/>
      <c r="G752" s="25"/>
      <c r="H752" s="25"/>
      <c r="I752" s="25"/>
      <c r="J752" s="138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</row>
    <row r="753">
      <c r="A753" s="25"/>
      <c r="B753" s="25"/>
      <c r="C753" s="25"/>
      <c r="D753" s="25"/>
      <c r="E753" s="24"/>
      <c r="F753" s="25"/>
      <c r="G753" s="25"/>
      <c r="H753" s="25"/>
      <c r="I753" s="25"/>
      <c r="J753" s="138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</row>
    <row r="754">
      <c r="A754" s="25"/>
      <c r="B754" s="25"/>
      <c r="C754" s="25"/>
      <c r="D754" s="25"/>
      <c r="E754" s="24"/>
      <c r="F754" s="25"/>
      <c r="G754" s="25"/>
      <c r="H754" s="25"/>
      <c r="I754" s="25"/>
      <c r="J754" s="138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</row>
    <row r="755">
      <c r="A755" s="25"/>
      <c r="B755" s="25"/>
      <c r="C755" s="25"/>
      <c r="D755" s="25"/>
      <c r="E755" s="24"/>
      <c r="F755" s="25"/>
      <c r="G755" s="25"/>
      <c r="H755" s="25"/>
      <c r="I755" s="25"/>
      <c r="J755" s="138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</row>
    <row r="756">
      <c r="A756" s="25"/>
      <c r="B756" s="25"/>
      <c r="C756" s="25"/>
      <c r="D756" s="25"/>
      <c r="E756" s="24"/>
      <c r="F756" s="25"/>
      <c r="G756" s="25"/>
      <c r="H756" s="25"/>
      <c r="I756" s="25"/>
      <c r="J756" s="138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</row>
    <row r="757">
      <c r="A757" s="25"/>
      <c r="B757" s="25"/>
      <c r="C757" s="25"/>
      <c r="D757" s="25"/>
      <c r="E757" s="24"/>
      <c r="F757" s="25"/>
      <c r="G757" s="25"/>
      <c r="H757" s="25"/>
      <c r="I757" s="25"/>
      <c r="J757" s="138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</row>
    <row r="758">
      <c r="A758" s="25"/>
      <c r="B758" s="25"/>
      <c r="C758" s="25"/>
      <c r="D758" s="25"/>
      <c r="E758" s="24"/>
      <c r="F758" s="25"/>
      <c r="G758" s="25"/>
      <c r="H758" s="25"/>
      <c r="I758" s="25"/>
      <c r="J758" s="138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</row>
    <row r="759">
      <c r="A759" s="25"/>
      <c r="B759" s="25"/>
      <c r="C759" s="25"/>
      <c r="D759" s="25"/>
      <c r="E759" s="24"/>
      <c r="F759" s="25"/>
      <c r="G759" s="25"/>
      <c r="H759" s="25"/>
      <c r="I759" s="25"/>
      <c r="J759" s="138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</row>
    <row r="760">
      <c r="A760" s="25"/>
      <c r="B760" s="25"/>
      <c r="C760" s="25"/>
      <c r="D760" s="25"/>
      <c r="E760" s="24"/>
      <c r="F760" s="25"/>
      <c r="G760" s="25"/>
      <c r="H760" s="25"/>
      <c r="I760" s="25"/>
      <c r="J760" s="138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</row>
    <row r="761">
      <c r="A761" s="25"/>
      <c r="B761" s="25"/>
      <c r="C761" s="25"/>
      <c r="D761" s="25"/>
      <c r="E761" s="24"/>
      <c r="F761" s="25"/>
      <c r="G761" s="25"/>
      <c r="H761" s="25"/>
      <c r="I761" s="25"/>
      <c r="J761" s="138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</row>
    <row r="762">
      <c r="A762" s="25"/>
      <c r="B762" s="25"/>
      <c r="C762" s="25"/>
      <c r="D762" s="25"/>
      <c r="E762" s="24"/>
      <c r="F762" s="25"/>
      <c r="G762" s="25"/>
      <c r="H762" s="25"/>
      <c r="I762" s="25"/>
      <c r="J762" s="138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</row>
    <row r="763">
      <c r="A763" s="25"/>
      <c r="B763" s="25"/>
      <c r="C763" s="25"/>
      <c r="D763" s="25"/>
      <c r="E763" s="24"/>
      <c r="F763" s="25"/>
      <c r="G763" s="25"/>
      <c r="H763" s="25"/>
      <c r="I763" s="25"/>
      <c r="J763" s="138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</row>
    <row r="764">
      <c r="A764" s="25"/>
      <c r="B764" s="25"/>
      <c r="C764" s="25"/>
      <c r="D764" s="25"/>
      <c r="E764" s="24"/>
      <c r="F764" s="25"/>
      <c r="G764" s="25"/>
      <c r="H764" s="25"/>
      <c r="I764" s="25"/>
      <c r="J764" s="138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</row>
    <row r="765">
      <c r="A765" s="25"/>
      <c r="B765" s="25"/>
      <c r="C765" s="25"/>
      <c r="D765" s="25"/>
      <c r="E765" s="24"/>
      <c r="F765" s="25"/>
      <c r="G765" s="25"/>
      <c r="H765" s="25"/>
      <c r="I765" s="25"/>
      <c r="J765" s="138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</row>
    <row r="766">
      <c r="A766" s="25"/>
      <c r="B766" s="25"/>
      <c r="C766" s="25"/>
      <c r="D766" s="25"/>
      <c r="E766" s="24"/>
      <c r="F766" s="25"/>
      <c r="G766" s="25"/>
      <c r="H766" s="25"/>
      <c r="I766" s="25"/>
      <c r="J766" s="138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</row>
    <row r="767">
      <c r="A767" s="25"/>
      <c r="B767" s="25"/>
      <c r="C767" s="25"/>
      <c r="D767" s="25"/>
      <c r="E767" s="24"/>
      <c r="F767" s="25"/>
      <c r="G767" s="25"/>
      <c r="H767" s="25"/>
      <c r="I767" s="25"/>
      <c r="J767" s="138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</row>
    <row r="768">
      <c r="A768" s="25"/>
      <c r="B768" s="25"/>
      <c r="C768" s="25"/>
      <c r="D768" s="25"/>
      <c r="E768" s="24"/>
      <c r="F768" s="25"/>
      <c r="G768" s="25"/>
      <c r="H768" s="25"/>
      <c r="I768" s="25"/>
      <c r="J768" s="138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</row>
    <row r="769">
      <c r="A769" s="25"/>
      <c r="B769" s="25"/>
      <c r="C769" s="25"/>
      <c r="D769" s="25"/>
      <c r="E769" s="24"/>
      <c r="F769" s="25"/>
      <c r="G769" s="25"/>
      <c r="H769" s="25"/>
      <c r="I769" s="25"/>
      <c r="J769" s="138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</row>
    <row r="770">
      <c r="A770" s="25"/>
      <c r="B770" s="25"/>
      <c r="C770" s="25"/>
      <c r="D770" s="25"/>
      <c r="E770" s="24"/>
      <c r="F770" s="25"/>
      <c r="G770" s="25"/>
      <c r="H770" s="25"/>
      <c r="I770" s="25"/>
      <c r="J770" s="138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</row>
    <row r="771">
      <c r="A771" s="25"/>
      <c r="B771" s="25"/>
      <c r="C771" s="25"/>
      <c r="D771" s="25"/>
      <c r="E771" s="24"/>
      <c r="F771" s="25"/>
      <c r="G771" s="25"/>
      <c r="H771" s="25"/>
      <c r="I771" s="25"/>
      <c r="J771" s="138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</row>
    <row r="772">
      <c r="A772" s="25"/>
      <c r="B772" s="25"/>
      <c r="C772" s="25"/>
      <c r="D772" s="25"/>
      <c r="E772" s="24"/>
      <c r="F772" s="25"/>
      <c r="G772" s="25"/>
      <c r="H772" s="25"/>
      <c r="I772" s="25"/>
      <c r="J772" s="138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</row>
    <row r="773">
      <c r="A773" s="25"/>
      <c r="B773" s="25"/>
      <c r="C773" s="25"/>
      <c r="D773" s="25"/>
      <c r="E773" s="24"/>
      <c r="F773" s="25"/>
      <c r="G773" s="25"/>
      <c r="H773" s="25"/>
      <c r="I773" s="25"/>
      <c r="J773" s="138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</row>
    <row r="774">
      <c r="A774" s="25"/>
      <c r="B774" s="25"/>
      <c r="C774" s="25"/>
      <c r="D774" s="25"/>
      <c r="E774" s="24"/>
      <c r="F774" s="25"/>
      <c r="G774" s="25"/>
      <c r="H774" s="25"/>
      <c r="I774" s="25"/>
      <c r="J774" s="138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</row>
    <row r="775">
      <c r="A775" s="25"/>
      <c r="B775" s="25"/>
      <c r="C775" s="25"/>
      <c r="D775" s="25"/>
      <c r="E775" s="24"/>
      <c r="F775" s="25"/>
      <c r="G775" s="25"/>
      <c r="H775" s="25"/>
      <c r="I775" s="25"/>
      <c r="J775" s="138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</row>
    <row r="776">
      <c r="A776" s="25"/>
      <c r="B776" s="25"/>
      <c r="C776" s="25"/>
      <c r="D776" s="25"/>
      <c r="E776" s="24"/>
      <c r="F776" s="25"/>
      <c r="G776" s="25"/>
      <c r="H776" s="25"/>
      <c r="I776" s="25"/>
      <c r="J776" s="138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</row>
    <row r="777">
      <c r="A777" s="25"/>
      <c r="B777" s="25"/>
      <c r="C777" s="25"/>
      <c r="D777" s="25"/>
      <c r="E777" s="24"/>
      <c r="F777" s="25"/>
      <c r="G777" s="25"/>
      <c r="H777" s="25"/>
      <c r="I777" s="25"/>
      <c r="J777" s="138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</row>
    <row r="778">
      <c r="A778" s="25"/>
      <c r="B778" s="25"/>
      <c r="C778" s="25"/>
      <c r="D778" s="25"/>
      <c r="E778" s="24"/>
      <c r="F778" s="25"/>
      <c r="G778" s="25"/>
      <c r="H778" s="25"/>
      <c r="I778" s="25"/>
      <c r="J778" s="138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</row>
    <row r="779">
      <c r="A779" s="25"/>
      <c r="B779" s="25"/>
      <c r="C779" s="25"/>
      <c r="D779" s="25"/>
      <c r="E779" s="24"/>
      <c r="F779" s="25"/>
      <c r="G779" s="25"/>
      <c r="H779" s="25"/>
      <c r="I779" s="25"/>
      <c r="J779" s="138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</row>
    <row r="780">
      <c r="A780" s="25"/>
      <c r="B780" s="25"/>
      <c r="C780" s="25"/>
      <c r="D780" s="25"/>
      <c r="E780" s="24"/>
      <c r="F780" s="25"/>
      <c r="G780" s="25"/>
      <c r="H780" s="25"/>
      <c r="I780" s="25"/>
      <c r="J780" s="138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</row>
    <row r="781">
      <c r="A781" s="25"/>
      <c r="B781" s="25"/>
      <c r="C781" s="25"/>
      <c r="D781" s="25"/>
      <c r="E781" s="24"/>
      <c r="F781" s="25"/>
      <c r="G781" s="25"/>
      <c r="H781" s="25"/>
      <c r="I781" s="25"/>
      <c r="J781" s="138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</row>
    <row r="782">
      <c r="A782" s="25"/>
      <c r="B782" s="25"/>
      <c r="C782" s="25"/>
      <c r="D782" s="25"/>
      <c r="E782" s="24"/>
      <c r="F782" s="25"/>
      <c r="G782" s="25"/>
      <c r="H782" s="25"/>
      <c r="I782" s="25"/>
      <c r="J782" s="138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</row>
    <row r="783">
      <c r="A783" s="25"/>
      <c r="B783" s="25"/>
      <c r="C783" s="25"/>
      <c r="D783" s="25"/>
      <c r="E783" s="24"/>
      <c r="F783" s="25"/>
      <c r="G783" s="25"/>
      <c r="H783" s="25"/>
      <c r="I783" s="25"/>
      <c r="J783" s="138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</row>
    <row r="784">
      <c r="A784" s="25"/>
      <c r="B784" s="25"/>
      <c r="C784" s="25"/>
      <c r="D784" s="25"/>
      <c r="E784" s="24"/>
      <c r="F784" s="25"/>
      <c r="G784" s="25"/>
      <c r="H784" s="25"/>
      <c r="I784" s="25"/>
      <c r="J784" s="138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</row>
    <row r="785">
      <c r="A785" s="25"/>
      <c r="B785" s="25"/>
      <c r="C785" s="25"/>
      <c r="D785" s="25"/>
      <c r="E785" s="24"/>
      <c r="F785" s="25"/>
      <c r="G785" s="25"/>
      <c r="H785" s="25"/>
      <c r="I785" s="25"/>
      <c r="J785" s="138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</row>
    <row r="786">
      <c r="A786" s="25"/>
      <c r="B786" s="25"/>
      <c r="C786" s="25"/>
      <c r="D786" s="25"/>
      <c r="E786" s="24"/>
      <c r="F786" s="25"/>
      <c r="G786" s="25"/>
      <c r="H786" s="25"/>
      <c r="I786" s="25"/>
      <c r="J786" s="138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</row>
    <row r="787">
      <c r="A787" s="25"/>
      <c r="B787" s="25"/>
      <c r="C787" s="25"/>
      <c r="D787" s="25"/>
      <c r="E787" s="24"/>
      <c r="F787" s="25"/>
      <c r="G787" s="25"/>
      <c r="H787" s="25"/>
      <c r="I787" s="25"/>
      <c r="J787" s="138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</row>
    <row r="788">
      <c r="A788" s="25"/>
      <c r="B788" s="25"/>
      <c r="C788" s="25"/>
      <c r="D788" s="25"/>
      <c r="E788" s="24"/>
      <c r="F788" s="25"/>
      <c r="G788" s="25"/>
      <c r="H788" s="25"/>
      <c r="I788" s="25"/>
      <c r="J788" s="138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</row>
    <row r="789">
      <c r="A789" s="25"/>
      <c r="B789" s="25"/>
      <c r="C789" s="25"/>
      <c r="D789" s="25"/>
      <c r="E789" s="24"/>
      <c r="F789" s="25"/>
      <c r="G789" s="25"/>
      <c r="H789" s="25"/>
      <c r="I789" s="25"/>
      <c r="J789" s="138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</row>
    <row r="790">
      <c r="A790" s="25"/>
      <c r="B790" s="25"/>
      <c r="C790" s="25"/>
      <c r="D790" s="25"/>
      <c r="E790" s="24"/>
      <c r="F790" s="25"/>
      <c r="G790" s="25"/>
      <c r="H790" s="25"/>
      <c r="I790" s="25"/>
      <c r="J790" s="138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</row>
    <row r="791">
      <c r="A791" s="25"/>
      <c r="B791" s="25"/>
      <c r="C791" s="25"/>
      <c r="D791" s="25"/>
      <c r="E791" s="24"/>
      <c r="F791" s="25"/>
      <c r="G791" s="25"/>
      <c r="H791" s="25"/>
      <c r="I791" s="25"/>
      <c r="J791" s="138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</row>
    <row r="792">
      <c r="A792" s="25"/>
      <c r="B792" s="25"/>
      <c r="C792" s="25"/>
      <c r="D792" s="25"/>
      <c r="E792" s="24"/>
      <c r="F792" s="25"/>
      <c r="G792" s="25"/>
      <c r="H792" s="25"/>
      <c r="I792" s="25"/>
      <c r="J792" s="138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</row>
    <row r="793">
      <c r="A793" s="25"/>
      <c r="B793" s="25"/>
      <c r="C793" s="25"/>
      <c r="D793" s="25"/>
      <c r="E793" s="24"/>
      <c r="F793" s="25"/>
      <c r="G793" s="25"/>
      <c r="H793" s="25"/>
      <c r="I793" s="25"/>
      <c r="J793" s="138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</row>
    <row r="794">
      <c r="A794" s="25"/>
      <c r="B794" s="25"/>
      <c r="C794" s="25"/>
      <c r="D794" s="25"/>
      <c r="E794" s="24"/>
      <c r="F794" s="25"/>
      <c r="G794" s="25"/>
      <c r="H794" s="25"/>
      <c r="I794" s="25"/>
      <c r="J794" s="138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</row>
    <row r="795">
      <c r="A795" s="25"/>
      <c r="B795" s="25"/>
      <c r="C795" s="25"/>
      <c r="D795" s="25"/>
      <c r="E795" s="24"/>
      <c r="F795" s="25"/>
      <c r="G795" s="25"/>
      <c r="H795" s="25"/>
      <c r="I795" s="25"/>
      <c r="J795" s="138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</row>
    <row r="796">
      <c r="A796" s="25"/>
      <c r="B796" s="25"/>
      <c r="C796" s="25"/>
      <c r="D796" s="25"/>
      <c r="E796" s="24"/>
      <c r="F796" s="25"/>
      <c r="G796" s="25"/>
      <c r="H796" s="25"/>
      <c r="I796" s="25"/>
      <c r="J796" s="138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</row>
    <row r="797">
      <c r="A797" s="25"/>
      <c r="B797" s="25"/>
      <c r="C797" s="25"/>
      <c r="D797" s="25"/>
      <c r="E797" s="24"/>
      <c r="F797" s="25"/>
      <c r="G797" s="25"/>
      <c r="H797" s="25"/>
      <c r="I797" s="25"/>
      <c r="J797" s="138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</row>
    <row r="798">
      <c r="A798" s="25"/>
      <c r="B798" s="25"/>
      <c r="C798" s="25"/>
      <c r="D798" s="25"/>
      <c r="E798" s="24"/>
      <c r="F798" s="25"/>
      <c r="G798" s="25"/>
      <c r="H798" s="25"/>
      <c r="I798" s="25"/>
      <c r="J798" s="138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</row>
    <row r="799">
      <c r="A799" s="25"/>
      <c r="B799" s="25"/>
      <c r="C799" s="25"/>
      <c r="D799" s="25"/>
      <c r="E799" s="24"/>
      <c r="F799" s="25"/>
      <c r="G799" s="25"/>
      <c r="H799" s="25"/>
      <c r="I799" s="25"/>
      <c r="J799" s="138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</row>
    <row r="800">
      <c r="A800" s="25"/>
      <c r="B800" s="25"/>
      <c r="C800" s="25"/>
      <c r="D800" s="25"/>
      <c r="E800" s="24"/>
      <c r="F800" s="25"/>
      <c r="G800" s="25"/>
      <c r="H800" s="25"/>
      <c r="I800" s="25"/>
      <c r="J800" s="138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</row>
    <row r="801">
      <c r="A801" s="25"/>
      <c r="B801" s="25"/>
      <c r="C801" s="25"/>
      <c r="D801" s="25"/>
      <c r="E801" s="24"/>
      <c r="F801" s="25"/>
      <c r="G801" s="25"/>
      <c r="H801" s="25"/>
      <c r="I801" s="25"/>
      <c r="J801" s="138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</row>
    <row r="802">
      <c r="A802" s="25"/>
      <c r="B802" s="25"/>
      <c r="C802" s="25"/>
      <c r="D802" s="25"/>
      <c r="E802" s="24"/>
      <c r="F802" s="25"/>
      <c r="G802" s="25"/>
      <c r="H802" s="25"/>
      <c r="I802" s="25"/>
      <c r="J802" s="138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</row>
    <row r="803">
      <c r="A803" s="25"/>
      <c r="B803" s="25"/>
      <c r="C803" s="25"/>
      <c r="D803" s="25"/>
      <c r="E803" s="24"/>
      <c r="F803" s="25"/>
      <c r="G803" s="25"/>
      <c r="H803" s="25"/>
      <c r="I803" s="25"/>
      <c r="J803" s="138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</row>
    <row r="804">
      <c r="A804" s="25"/>
      <c r="B804" s="25"/>
      <c r="C804" s="25"/>
      <c r="D804" s="25"/>
      <c r="E804" s="24"/>
      <c r="F804" s="25"/>
      <c r="G804" s="25"/>
      <c r="H804" s="25"/>
      <c r="I804" s="25"/>
      <c r="J804" s="138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</row>
    <row r="805">
      <c r="A805" s="25"/>
      <c r="B805" s="25"/>
      <c r="C805" s="25"/>
      <c r="D805" s="25"/>
      <c r="E805" s="24"/>
      <c r="F805" s="25"/>
      <c r="G805" s="25"/>
      <c r="H805" s="25"/>
      <c r="I805" s="25"/>
      <c r="J805" s="138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</row>
    <row r="806">
      <c r="A806" s="25"/>
      <c r="B806" s="25"/>
      <c r="C806" s="25"/>
      <c r="D806" s="25"/>
      <c r="E806" s="24"/>
      <c r="F806" s="25"/>
      <c r="G806" s="25"/>
      <c r="H806" s="25"/>
      <c r="I806" s="25"/>
      <c r="J806" s="138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</row>
    <row r="807">
      <c r="A807" s="25"/>
      <c r="B807" s="25"/>
      <c r="C807" s="25"/>
      <c r="D807" s="25"/>
      <c r="E807" s="24"/>
      <c r="F807" s="25"/>
      <c r="G807" s="25"/>
      <c r="H807" s="25"/>
      <c r="I807" s="25"/>
      <c r="J807" s="138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</row>
    <row r="808">
      <c r="A808" s="25"/>
      <c r="B808" s="25"/>
      <c r="C808" s="25"/>
      <c r="D808" s="25"/>
      <c r="E808" s="24"/>
      <c r="F808" s="25"/>
      <c r="G808" s="25"/>
      <c r="H808" s="25"/>
      <c r="I808" s="25"/>
      <c r="J808" s="138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</row>
    <row r="809">
      <c r="A809" s="25"/>
      <c r="B809" s="25"/>
      <c r="C809" s="25"/>
      <c r="D809" s="25"/>
      <c r="E809" s="24"/>
      <c r="F809" s="25"/>
      <c r="G809" s="25"/>
      <c r="H809" s="25"/>
      <c r="I809" s="25"/>
      <c r="J809" s="138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</row>
    <row r="810">
      <c r="A810" s="25"/>
      <c r="B810" s="25"/>
      <c r="C810" s="25"/>
      <c r="D810" s="25"/>
      <c r="E810" s="24"/>
      <c r="F810" s="25"/>
      <c r="G810" s="25"/>
      <c r="H810" s="25"/>
      <c r="I810" s="25"/>
      <c r="J810" s="138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</row>
    <row r="811">
      <c r="A811" s="25"/>
      <c r="B811" s="25"/>
      <c r="C811" s="25"/>
      <c r="D811" s="25"/>
      <c r="E811" s="24"/>
      <c r="F811" s="25"/>
      <c r="G811" s="25"/>
      <c r="H811" s="25"/>
      <c r="I811" s="25"/>
      <c r="J811" s="138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</row>
    <row r="812">
      <c r="A812" s="25"/>
      <c r="B812" s="25"/>
      <c r="C812" s="25"/>
      <c r="D812" s="25"/>
      <c r="E812" s="24"/>
      <c r="F812" s="25"/>
      <c r="G812" s="25"/>
      <c r="H812" s="25"/>
      <c r="I812" s="25"/>
      <c r="J812" s="138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</row>
    <row r="813">
      <c r="A813" s="25"/>
      <c r="B813" s="25"/>
      <c r="C813" s="25"/>
      <c r="D813" s="25"/>
      <c r="E813" s="24"/>
      <c r="F813" s="25"/>
      <c r="G813" s="25"/>
      <c r="H813" s="25"/>
      <c r="I813" s="25"/>
      <c r="J813" s="138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</row>
    <row r="814">
      <c r="A814" s="25"/>
      <c r="B814" s="25"/>
      <c r="C814" s="25"/>
      <c r="D814" s="25"/>
      <c r="E814" s="24"/>
      <c r="F814" s="25"/>
      <c r="G814" s="25"/>
      <c r="H814" s="25"/>
      <c r="I814" s="25"/>
      <c r="J814" s="138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</row>
    <row r="815">
      <c r="A815" s="25"/>
      <c r="B815" s="25"/>
      <c r="C815" s="25"/>
      <c r="D815" s="25"/>
      <c r="E815" s="24"/>
      <c r="F815" s="25"/>
      <c r="G815" s="25"/>
      <c r="H815" s="25"/>
      <c r="I815" s="25"/>
      <c r="J815" s="138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</row>
    <row r="816">
      <c r="A816" s="25"/>
      <c r="B816" s="25"/>
      <c r="C816" s="25"/>
      <c r="D816" s="25"/>
      <c r="E816" s="24"/>
      <c r="F816" s="25"/>
      <c r="G816" s="25"/>
      <c r="H816" s="25"/>
      <c r="I816" s="25"/>
      <c r="J816" s="138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</row>
    <row r="817">
      <c r="A817" s="25"/>
      <c r="B817" s="25"/>
      <c r="C817" s="25"/>
      <c r="D817" s="25"/>
      <c r="E817" s="24"/>
      <c r="F817" s="25"/>
      <c r="G817" s="25"/>
      <c r="H817" s="25"/>
      <c r="I817" s="25"/>
      <c r="J817" s="138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</row>
    <row r="818">
      <c r="A818" s="25"/>
      <c r="B818" s="25"/>
      <c r="C818" s="25"/>
      <c r="D818" s="25"/>
      <c r="E818" s="24"/>
      <c r="F818" s="25"/>
      <c r="G818" s="25"/>
      <c r="H818" s="25"/>
      <c r="I818" s="25"/>
      <c r="J818" s="138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</row>
    <row r="819">
      <c r="A819" s="25"/>
      <c r="B819" s="25"/>
      <c r="C819" s="25"/>
      <c r="D819" s="25"/>
      <c r="E819" s="24"/>
      <c r="F819" s="25"/>
      <c r="G819" s="25"/>
      <c r="H819" s="25"/>
      <c r="I819" s="25"/>
      <c r="J819" s="138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</row>
    <row r="820">
      <c r="A820" s="25"/>
      <c r="B820" s="25"/>
      <c r="C820" s="25"/>
      <c r="D820" s="25"/>
      <c r="E820" s="24"/>
      <c r="F820" s="25"/>
      <c r="G820" s="25"/>
      <c r="H820" s="25"/>
      <c r="I820" s="25"/>
      <c r="J820" s="138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</row>
    <row r="821">
      <c r="A821" s="25"/>
      <c r="B821" s="25"/>
      <c r="C821" s="25"/>
      <c r="D821" s="25"/>
      <c r="E821" s="24"/>
      <c r="F821" s="25"/>
      <c r="G821" s="25"/>
      <c r="H821" s="25"/>
      <c r="I821" s="25"/>
      <c r="J821" s="138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</row>
    <row r="822">
      <c r="A822" s="25"/>
      <c r="B822" s="25"/>
      <c r="C822" s="25"/>
      <c r="D822" s="25"/>
      <c r="E822" s="24"/>
      <c r="F822" s="25"/>
      <c r="G822" s="25"/>
      <c r="H822" s="25"/>
      <c r="I822" s="25"/>
      <c r="J822" s="138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</row>
    <row r="823">
      <c r="A823" s="25"/>
      <c r="B823" s="25"/>
      <c r="C823" s="25"/>
      <c r="D823" s="25"/>
      <c r="E823" s="24"/>
      <c r="F823" s="25"/>
      <c r="G823" s="25"/>
      <c r="H823" s="25"/>
      <c r="I823" s="25"/>
      <c r="J823" s="138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</row>
    <row r="824">
      <c r="A824" s="25"/>
      <c r="B824" s="25"/>
      <c r="C824" s="25"/>
      <c r="D824" s="25"/>
      <c r="E824" s="24"/>
      <c r="F824" s="25"/>
      <c r="G824" s="25"/>
      <c r="H824" s="25"/>
      <c r="I824" s="25"/>
      <c r="J824" s="138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</row>
    <row r="825">
      <c r="A825" s="25"/>
      <c r="B825" s="25"/>
      <c r="C825" s="25"/>
      <c r="D825" s="25"/>
      <c r="E825" s="24"/>
      <c r="F825" s="25"/>
      <c r="G825" s="25"/>
      <c r="H825" s="25"/>
      <c r="I825" s="25"/>
      <c r="J825" s="138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</row>
    <row r="826">
      <c r="A826" s="25"/>
      <c r="B826" s="25"/>
      <c r="C826" s="25"/>
      <c r="D826" s="25"/>
      <c r="E826" s="24"/>
      <c r="F826" s="25"/>
      <c r="G826" s="25"/>
      <c r="H826" s="25"/>
      <c r="I826" s="25"/>
      <c r="J826" s="138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</row>
    <row r="827">
      <c r="A827" s="25"/>
      <c r="B827" s="25"/>
      <c r="C827" s="25"/>
      <c r="D827" s="25"/>
      <c r="E827" s="24"/>
      <c r="F827" s="25"/>
      <c r="G827" s="25"/>
      <c r="H827" s="25"/>
      <c r="I827" s="25"/>
      <c r="J827" s="138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</row>
    <row r="828">
      <c r="A828" s="25"/>
      <c r="B828" s="25"/>
      <c r="C828" s="25"/>
      <c r="D828" s="25"/>
      <c r="E828" s="24"/>
      <c r="F828" s="25"/>
      <c r="G828" s="25"/>
      <c r="H828" s="25"/>
      <c r="I828" s="25"/>
      <c r="J828" s="138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</row>
    <row r="829">
      <c r="A829" s="25"/>
      <c r="B829" s="25"/>
      <c r="C829" s="25"/>
      <c r="D829" s="25"/>
      <c r="E829" s="24"/>
      <c r="F829" s="25"/>
      <c r="G829" s="25"/>
      <c r="H829" s="25"/>
      <c r="I829" s="25"/>
      <c r="J829" s="138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</row>
    <row r="830">
      <c r="A830" s="25"/>
      <c r="B830" s="25"/>
      <c r="C830" s="25"/>
      <c r="D830" s="25"/>
      <c r="E830" s="24"/>
      <c r="F830" s="25"/>
      <c r="G830" s="25"/>
      <c r="H830" s="25"/>
      <c r="I830" s="25"/>
      <c r="J830" s="138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</row>
    <row r="831">
      <c r="A831" s="25"/>
      <c r="B831" s="25"/>
      <c r="C831" s="25"/>
      <c r="D831" s="25"/>
      <c r="E831" s="24"/>
      <c r="F831" s="25"/>
      <c r="G831" s="25"/>
      <c r="H831" s="25"/>
      <c r="I831" s="25"/>
      <c r="J831" s="138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</row>
    <row r="832">
      <c r="A832" s="25"/>
      <c r="B832" s="25"/>
      <c r="C832" s="25"/>
      <c r="D832" s="25"/>
      <c r="E832" s="24"/>
      <c r="F832" s="25"/>
      <c r="G832" s="25"/>
      <c r="H832" s="25"/>
      <c r="I832" s="25"/>
      <c r="J832" s="138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</row>
    <row r="833">
      <c r="A833" s="25"/>
      <c r="B833" s="25"/>
      <c r="C833" s="25"/>
      <c r="D833" s="25"/>
      <c r="E833" s="24"/>
      <c r="F833" s="25"/>
      <c r="G833" s="25"/>
      <c r="H833" s="25"/>
      <c r="I833" s="25"/>
      <c r="J833" s="138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</row>
    <row r="834">
      <c r="A834" s="25"/>
      <c r="B834" s="25"/>
      <c r="C834" s="25"/>
      <c r="D834" s="25"/>
      <c r="E834" s="24"/>
      <c r="F834" s="25"/>
      <c r="G834" s="25"/>
      <c r="H834" s="25"/>
      <c r="I834" s="25"/>
      <c r="J834" s="138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</row>
    <row r="835">
      <c r="A835" s="25"/>
      <c r="B835" s="25"/>
      <c r="C835" s="25"/>
      <c r="D835" s="25"/>
      <c r="E835" s="24"/>
      <c r="F835" s="25"/>
      <c r="G835" s="25"/>
      <c r="H835" s="25"/>
      <c r="I835" s="25"/>
      <c r="J835" s="138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</row>
    <row r="836">
      <c r="A836" s="25"/>
      <c r="B836" s="25"/>
      <c r="C836" s="25"/>
      <c r="D836" s="25"/>
      <c r="E836" s="24"/>
      <c r="F836" s="25"/>
      <c r="G836" s="25"/>
      <c r="H836" s="25"/>
      <c r="I836" s="25"/>
      <c r="J836" s="138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</row>
    <row r="837">
      <c r="A837" s="25"/>
      <c r="B837" s="25"/>
      <c r="C837" s="25"/>
      <c r="D837" s="25"/>
      <c r="E837" s="24"/>
      <c r="F837" s="25"/>
      <c r="G837" s="25"/>
      <c r="H837" s="25"/>
      <c r="I837" s="25"/>
      <c r="J837" s="138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</row>
    <row r="838">
      <c r="A838" s="25"/>
      <c r="B838" s="25"/>
      <c r="C838" s="25"/>
      <c r="D838" s="25"/>
      <c r="E838" s="24"/>
      <c r="F838" s="25"/>
      <c r="G838" s="25"/>
      <c r="H838" s="25"/>
      <c r="I838" s="25"/>
      <c r="J838" s="138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</row>
    <row r="839">
      <c r="A839" s="25"/>
      <c r="B839" s="25"/>
      <c r="C839" s="25"/>
      <c r="D839" s="25"/>
      <c r="E839" s="24"/>
      <c r="F839" s="25"/>
      <c r="G839" s="25"/>
      <c r="H839" s="25"/>
      <c r="I839" s="25"/>
      <c r="J839" s="138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</row>
    <row r="840">
      <c r="A840" s="25"/>
      <c r="B840" s="25"/>
      <c r="C840" s="25"/>
      <c r="D840" s="25"/>
      <c r="E840" s="24"/>
      <c r="F840" s="25"/>
      <c r="G840" s="25"/>
      <c r="H840" s="25"/>
      <c r="I840" s="25"/>
      <c r="J840" s="138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</row>
    <row r="841">
      <c r="A841" s="25"/>
      <c r="B841" s="25"/>
      <c r="C841" s="25"/>
      <c r="D841" s="25"/>
      <c r="E841" s="24"/>
      <c r="F841" s="25"/>
      <c r="G841" s="25"/>
      <c r="H841" s="25"/>
      <c r="I841" s="25"/>
      <c r="J841" s="138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</row>
    <row r="842">
      <c r="A842" s="25"/>
      <c r="B842" s="25"/>
      <c r="C842" s="25"/>
      <c r="D842" s="25"/>
      <c r="E842" s="24"/>
      <c r="F842" s="25"/>
      <c r="G842" s="25"/>
      <c r="H842" s="25"/>
      <c r="I842" s="25"/>
      <c r="J842" s="138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</row>
    <row r="843">
      <c r="A843" s="25"/>
      <c r="B843" s="25"/>
      <c r="C843" s="25"/>
      <c r="D843" s="25"/>
      <c r="E843" s="24"/>
      <c r="F843" s="25"/>
      <c r="G843" s="25"/>
      <c r="H843" s="25"/>
      <c r="I843" s="25"/>
      <c r="J843" s="138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</row>
    <row r="844">
      <c r="A844" s="25"/>
      <c r="B844" s="25"/>
      <c r="C844" s="25"/>
      <c r="D844" s="25"/>
      <c r="E844" s="24"/>
      <c r="F844" s="25"/>
      <c r="G844" s="25"/>
      <c r="H844" s="25"/>
      <c r="I844" s="25"/>
      <c r="J844" s="138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</row>
    <row r="845">
      <c r="A845" s="25"/>
      <c r="B845" s="25"/>
      <c r="C845" s="25"/>
      <c r="D845" s="25"/>
      <c r="E845" s="24"/>
      <c r="F845" s="25"/>
      <c r="G845" s="25"/>
      <c r="H845" s="25"/>
      <c r="I845" s="25"/>
      <c r="J845" s="138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</row>
    <row r="846">
      <c r="A846" s="25"/>
      <c r="B846" s="25"/>
      <c r="C846" s="25"/>
      <c r="D846" s="25"/>
      <c r="E846" s="24"/>
      <c r="F846" s="25"/>
      <c r="G846" s="25"/>
      <c r="H846" s="25"/>
      <c r="I846" s="25"/>
      <c r="J846" s="138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</row>
    <row r="847">
      <c r="A847" s="25"/>
      <c r="B847" s="25"/>
      <c r="C847" s="25"/>
      <c r="D847" s="25"/>
      <c r="E847" s="24"/>
      <c r="F847" s="25"/>
      <c r="G847" s="25"/>
      <c r="H847" s="25"/>
      <c r="I847" s="25"/>
      <c r="J847" s="138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</row>
    <row r="848">
      <c r="A848" s="25"/>
      <c r="B848" s="25"/>
      <c r="C848" s="25"/>
      <c r="D848" s="25"/>
      <c r="E848" s="24"/>
      <c r="F848" s="25"/>
      <c r="G848" s="25"/>
      <c r="H848" s="25"/>
      <c r="I848" s="25"/>
      <c r="J848" s="138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</row>
    <row r="849">
      <c r="A849" s="25"/>
      <c r="B849" s="25"/>
      <c r="C849" s="25"/>
      <c r="D849" s="25"/>
      <c r="E849" s="24"/>
      <c r="F849" s="25"/>
      <c r="G849" s="25"/>
      <c r="H849" s="25"/>
      <c r="I849" s="25"/>
      <c r="J849" s="138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</row>
    <row r="850">
      <c r="A850" s="25"/>
      <c r="B850" s="25"/>
      <c r="C850" s="25"/>
      <c r="D850" s="25"/>
      <c r="E850" s="24"/>
      <c r="F850" s="25"/>
      <c r="G850" s="25"/>
      <c r="H850" s="25"/>
      <c r="I850" s="25"/>
      <c r="J850" s="138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</row>
    <row r="851">
      <c r="A851" s="25"/>
      <c r="B851" s="25"/>
      <c r="C851" s="25"/>
      <c r="D851" s="25"/>
      <c r="E851" s="24"/>
      <c r="F851" s="25"/>
      <c r="G851" s="25"/>
      <c r="H851" s="25"/>
      <c r="I851" s="25"/>
      <c r="J851" s="138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</row>
    <row r="852">
      <c r="A852" s="25"/>
      <c r="B852" s="25"/>
      <c r="C852" s="25"/>
      <c r="D852" s="25"/>
      <c r="E852" s="24"/>
      <c r="F852" s="25"/>
      <c r="G852" s="25"/>
      <c r="H852" s="25"/>
      <c r="I852" s="25"/>
      <c r="J852" s="138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</row>
    <row r="853">
      <c r="A853" s="25"/>
      <c r="B853" s="25"/>
      <c r="C853" s="25"/>
      <c r="D853" s="25"/>
      <c r="E853" s="24"/>
      <c r="F853" s="25"/>
      <c r="G853" s="25"/>
      <c r="H853" s="25"/>
      <c r="I853" s="25"/>
      <c r="J853" s="138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</row>
    <row r="854">
      <c r="A854" s="25"/>
      <c r="B854" s="25"/>
      <c r="C854" s="25"/>
      <c r="D854" s="25"/>
      <c r="E854" s="24"/>
      <c r="F854" s="25"/>
      <c r="G854" s="25"/>
      <c r="H854" s="25"/>
      <c r="I854" s="25"/>
      <c r="J854" s="138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</row>
    <row r="855">
      <c r="A855" s="25"/>
      <c r="B855" s="25"/>
      <c r="C855" s="25"/>
      <c r="D855" s="25"/>
      <c r="E855" s="24"/>
      <c r="F855" s="25"/>
      <c r="G855" s="25"/>
      <c r="H855" s="25"/>
      <c r="I855" s="25"/>
      <c r="J855" s="138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</row>
    <row r="856">
      <c r="A856" s="25"/>
      <c r="B856" s="25"/>
      <c r="C856" s="25"/>
      <c r="D856" s="25"/>
      <c r="E856" s="24"/>
      <c r="F856" s="25"/>
      <c r="G856" s="25"/>
      <c r="H856" s="25"/>
      <c r="I856" s="25"/>
      <c r="J856" s="138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</row>
    <row r="857">
      <c r="A857" s="25"/>
      <c r="B857" s="25"/>
      <c r="C857" s="25"/>
      <c r="D857" s="25"/>
      <c r="E857" s="24"/>
      <c r="F857" s="25"/>
      <c r="G857" s="25"/>
      <c r="H857" s="25"/>
      <c r="I857" s="25"/>
      <c r="J857" s="138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</row>
    <row r="858">
      <c r="A858" s="25"/>
      <c r="B858" s="25"/>
      <c r="C858" s="25"/>
      <c r="D858" s="25"/>
      <c r="E858" s="24"/>
      <c r="F858" s="25"/>
      <c r="G858" s="25"/>
      <c r="H858" s="25"/>
      <c r="I858" s="25"/>
      <c r="J858" s="138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</row>
    <row r="859">
      <c r="A859" s="25"/>
      <c r="B859" s="25"/>
      <c r="C859" s="25"/>
      <c r="D859" s="25"/>
      <c r="E859" s="24"/>
      <c r="F859" s="25"/>
      <c r="G859" s="25"/>
      <c r="H859" s="25"/>
      <c r="I859" s="25"/>
      <c r="J859" s="138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</row>
    <row r="860">
      <c r="A860" s="25"/>
      <c r="B860" s="25"/>
      <c r="C860" s="25"/>
      <c r="D860" s="25"/>
      <c r="E860" s="24"/>
      <c r="F860" s="25"/>
      <c r="G860" s="25"/>
      <c r="H860" s="25"/>
      <c r="I860" s="25"/>
      <c r="J860" s="138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</row>
    <row r="861">
      <c r="A861" s="25"/>
      <c r="B861" s="25"/>
      <c r="C861" s="25"/>
      <c r="D861" s="25"/>
      <c r="E861" s="24"/>
      <c r="F861" s="25"/>
      <c r="G861" s="25"/>
      <c r="H861" s="25"/>
      <c r="I861" s="25"/>
      <c r="J861" s="138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</row>
    <row r="862">
      <c r="A862" s="25"/>
      <c r="B862" s="25"/>
      <c r="C862" s="25"/>
      <c r="D862" s="25"/>
      <c r="E862" s="24"/>
      <c r="F862" s="25"/>
      <c r="G862" s="25"/>
      <c r="H862" s="25"/>
      <c r="I862" s="25"/>
      <c r="J862" s="138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</row>
    <row r="863">
      <c r="A863" s="25"/>
      <c r="B863" s="25"/>
      <c r="C863" s="25"/>
      <c r="D863" s="25"/>
      <c r="E863" s="24"/>
      <c r="F863" s="25"/>
      <c r="G863" s="25"/>
      <c r="H863" s="25"/>
      <c r="I863" s="25"/>
      <c r="J863" s="138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</row>
    <row r="864">
      <c r="A864" s="25"/>
      <c r="B864" s="25"/>
      <c r="C864" s="25"/>
      <c r="D864" s="25"/>
      <c r="E864" s="24"/>
      <c r="F864" s="25"/>
      <c r="G864" s="25"/>
      <c r="H864" s="25"/>
      <c r="I864" s="25"/>
      <c r="J864" s="138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</row>
    <row r="865">
      <c r="A865" s="25"/>
      <c r="B865" s="25"/>
      <c r="C865" s="25"/>
      <c r="D865" s="25"/>
      <c r="E865" s="24"/>
      <c r="F865" s="25"/>
      <c r="G865" s="25"/>
      <c r="H865" s="25"/>
      <c r="I865" s="25"/>
      <c r="J865" s="138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</row>
    <row r="866">
      <c r="A866" s="25"/>
      <c r="B866" s="25"/>
      <c r="C866" s="25"/>
      <c r="D866" s="25"/>
      <c r="E866" s="24"/>
      <c r="F866" s="25"/>
      <c r="G866" s="25"/>
      <c r="H866" s="25"/>
      <c r="I866" s="25"/>
      <c r="J866" s="138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</row>
    <row r="867">
      <c r="A867" s="25"/>
      <c r="B867" s="25"/>
      <c r="C867" s="25"/>
      <c r="D867" s="25"/>
      <c r="E867" s="24"/>
      <c r="F867" s="25"/>
      <c r="G867" s="25"/>
      <c r="H867" s="25"/>
      <c r="I867" s="25"/>
      <c r="J867" s="138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</row>
    <row r="868">
      <c r="A868" s="25"/>
      <c r="B868" s="25"/>
      <c r="C868" s="25"/>
      <c r="D868" s="25"/>
      <c r="E868" s="24"/>
      <c r="F868" s="25"/>
      <c r="G868" s="25"/>
      <c r="H868" s="25"/>
      <c r="I868" s="25"/>
      <c r="J868" s="138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</row>
    <row r="869">
      <c r="A869" s="25"/>
      <c r="B869" s="25"/>
      <c r="C869" s="25"/>
      <c r="D869" s="25"/>
      <c r="E869" s="24"/>
      <c r="F869" s="25"/>
      <c r="G869" s="25"/>
      <c r="H869" s="25"/>
      <c r="I869" s="25"/>
      <c r="J869" s="138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</row>
    <row r="870">
      <c r="A870" s="25"/>
      <c r="B870" s="25"/>
      <c r="C870" s="25"/>
      <c r="D870" s="25"/>
      <c r="E870" s="24"/>
      <c r="F870" s="25"/>
      <c r="G870" s="25"/>
      <c r="H870" s="25"/>
      <c r="I870" s="25"/>
      <c r="J870" s="138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</row>
    <row r="871">
      <c r="A871" s="25"/>
      <c r="B871" s="25"/>
      <c r="C871" s="25"/>
      <c r="D871" s="25"/>
      <c r="E871" s="24"/>
      <c r="F871" s="25"/>
      <c r="G871" s="25"/>
      <c r="H871" s="25"/>
      <c r="I871" s="25"/>
      <c r="J871" s="138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</row>
    <row r="872">
      <c r="A872" s="25"/>
      <c r="B872" s="25"/>
      <c r="C872" s="25"/>
      <c r="D872" s="25"/>
      <c r="E872" s="24"/>
      <c r="F872" s="25"/>
      <c r="G872" s="25"/>
      <c r="H872" s="25"/>
      <c r="I872" s="25"/>
      <c r="J872" s="138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</row>
    <row r="873">
      <c r="A873" s="25"/>
      <c r="B873" s="25"/>
      <c r="C873" s="25"/>
      <c r="D873" s="25"/>
      <c r="E873" s="24"/>
      <c r="F873" s="25"/>
      <c r="G873" s="25"/>
      <c r="H873" s="25"/>
      <c r="I873" s="25"/>
      <c r="J873" s="138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</row>
    <row r="874">
      <c r="A874" s="25"/>
      <c r="B874" s="25"/>
      <c r="C874" s="25"/>
      <c r="D874" s="25"/>
      <c r="E874" s="24"/>
      <c r="F874" s="25"/>
      <c r="G874" s="25"/>
      <c r="H874" s="25"/>
      <c r="I874" s="25"/>
      <c r="J874" s="138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</row>
    <row r="875">
      <c r="A875" s="25"/>
      <c r="B875" s="25"/>
      <c r="C875" s="25"/>
      <c r="D875" s="25"/>
      <c r="E875" s="24"/>
      <c r="F875" s="25"/>
      <c r="G875" s="25"/>
      <c r="H875" s="25"/>
      <c r="I875" s="25"/>
      <c r="J875" s="138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</row>
    <row r="876">
      <c r="A876" s="25"/>
      <c r="B876" s="25"/>
      <c r="C876" s="25"/>
      <c r="D876" s="25"/>
      <c r="E876" s="24"/>
      <c r="F876" s="25"/>
      <c r="G876" s="25"/>
      <c r="H876" s="25"/>
      <c r="I876" s="25"/>
      <c r="J876" s="138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</row>
    <row r="877">
      <c r="A877" s="25"/>
      <c r="B877" s="25"/>
      <c r="C877" s="25"/>
      <c r="D877" s="25"/>
      <c r="E877" s="24"/>
      <c r="F877" s="25"/>
      <c r="G877" s="25"/>
      <c r="H877" s="25"/>
      <c r="I877" s="25"/>
      <c r="J877" s="138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</row>
    <row r="878">
      <c r="A878" s="25"/>
      <c r="B878" s="25"/>
      <c r="C878" s="25"/>
      <c r="D878" s="25"/>
      <c r="E878" s="24"/>
      <c r="F878" s="25"/>
      <c r="G878" s="25"/>
      <c r="H878" s="25"/>
      <c r="I878" s="25"/>
      <c r="J878" s="138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</row>
    <row r="879">
      <c r="A879" s="25"/>
      <c r="B879" s="25"/>
      <c r="C879" s="25"/>
      <c r="D879" s="25"/>
      <c r="E879" s="24"/>
      <c r="F879" s="25"/>
      <c r="G879" s="25"/>
      <c r="H879" s="25"/>
      <c r="I879" s="25"/>
      <c r="J879" s="138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</row>
    <row r="880">
      <c r="A880" s="25"/>
      <c r="B880" s="25"/>
      <c r="C880" s="25"/>
      <c r="D880" s="25"/>
      <c r="E880" s="24"/>
      <c r="F880" s="25"/>
      <c r="G880" s="25"/>
      <c r="H880" s="25"/>
      <c r="I880" s="25"/>
      <c r="J880" s="138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</row>
    <row r="881">
      <c r="A881" s="25"/>
      <c r="B881" s="25"/>
      <c r="C881" s="25"/>
      <c r="D881" s="25"/>
      <c r="E881" s="24"/>
      <c r="F881" s="25"/>
      <c r="G881" s="25"/>
      <c r="H881" s="25"/>
      <c r="I881" s="25"/>
      <c r="J881" s="138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</row>
    <row r="882">
      <c r="A882" s="25"/>
      <c r="B882" s="25"/>
      <c r="C882" s="25"/>
      <c r="D882" s="25"/>
      <c r="E882" s="24"/>
      <c r="F882" s="25"/>
      <c r="G882" s="25"/>
      <c r="H882" s="25"/>
      <c r="I882" s="25"/>
      <c r="J882" s="138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</row>
    <row r="883">
      <c r="A883" s="25"/>
      <c r="B883" s="25"/>
      <c r="C883" s="25"/>
      <c r="D883" s="25"/>
      <c r="E883" s="24"/>
      <c r="F883" s="25"/>
      <c r="G883" s="25"/>
      <c r="H883" s="25"/>
      <c r="I883" s="25"/>
      <c r="J883" s="138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</row>
    <row r="884">
      <c r="A884" s="25"/>
      <c r="B884" s="25"/>
      <c r="C884" s="25"/>
      <c r="D884" s="25"/>
      <c r="E884" s="24"/>
      <c r="F884" s="25"/>
      <c r="G884" s="25"/>
      <c r="H884" s="25"/>
      <c r="I884" s="25"/>
      <c r="J884" s="138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</row>
    <row r="885">
      <c r="A885" s="25"/>
      <c r="B885" s="25"/>
      <c r="C885" s="25"/>
      <c r="D885" s="25"/>
      <c r="E885" s="24"/>
      <c r="F885" s="25"/>
      <c r="G885" s="25"/>
      <c r="H885" s="25"/>
      <c r="I885" s="25"/>
      <c r="J885" s="138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</row>
    <row r="886">
      <c r="A886" s="25"/>
      <c r="B886" s="25"/>
      <c r="C886" s="25"/>
      <c r="D886" s="25"/>
      <c r="E886" s="24"/>
      <c r="F886" s="25"/>
      <c r="G886" s="25"/>
      <c r="H886" s="25"/>
      <c r="I886" s="25"/>
      <c r="J886" s="138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</row>
    <row r="887">
      <c r="A887" s="25"/>
      <c r="B887" s="25"/>
      <c r="C887" s="25"/>
      <c r="D887" s="25"/>
      <c r="E887" s="24"/>
      <c r="F887" s="25"/>
      <c r="G887" s="25"/>
      <c r="H887" s="25"/>
      <c r="I887" s="25"/>
      <c r="J887" s="138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</row>
    <row r="888">
      <c r="A888" s="25"/>
      <c r="B888" s="25"/>
      <c r="C888" s="25"/>
      <c r="D888" s="25"/>
      <c r="E888" s="24"/>
      <c r="F888" s="25"/>
      <c r="G888" s="25"/>
      <c r="H888" s="25"/>
      <c r="I888" s="25"/>
      <c r="J888" s="138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</row>
    <row r="889">
      <c r="A889" s="25"/>
      <c r="B889" s="25"/>
      <c r="C889" s="25"/>
      <c r="D889" s="25"/>
      <c r="E889" s="24"/>
      <c r="F889" s="25"/>
      <c r="G889" s="25"/>
      <c r="H889" s="25"/>
      <c r="I889" s="25"/>
      <c r="J889" s="138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</row>
    <row r="890">
      <c r="A890" s="25"/>
      <c r="B890" s="25"/>
      <c r="C890" s="25"/>
      <c r="D890" s="25"/>
      <c r="E890" s="24"/>
      <c r="F890" s="25"/>
      <c r="G890" s="25"/>
      <c r="H890" s="25"/>
      <c r="I890" s="25"/>
      <c r="J890" s="138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</row>
    <row r="891">
      <c r="A891" s="25"/>
      <c r="B891" s="25"/>
      <c r="C891" s="25"/>
      <c r="D891" s="25"/>
      <c r="E891" s="24"/>
      <c r="F891" s="25"/>
      <c r="G891" s="25"/>
      <c r="H891" s="25"/>
      <c r="I891" s="25"/>
      <c r="J891" s="138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</row>
    <row r="892">
      <c r="A892" s="25"/>
      <c r="B892" s="25"/>
      <c r="C892" s="25"/>
      <c r="D892" s="25"/>
      <c r="E892" s="24"/>
      <c r="F892" s="25"/>
      <c r="G892" s="25"/>
      <c r="H892" s="25"/>
      <c r="I892" s="25"/>
      <c r="J892" s="138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</row>
    <row r="893">
      <c r="A893" s="25"/>
      <c r="B893" s="25"/>
      <c r="C893" s="25"/>
      <c r="D893" s="25"/>
      <c r="E893" s="24"/>
      <c r="F893" s="25"/>
      <c r="G893" s="25"/>
      <c r="H893" s="25"/>
      <c r="I893" s="25"/>
      <c r="J893" s="138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</row>
    <row r="894">
      <c r="A894" s="25"/>
      <c r="B894" s="25"/>
      <c r="C894" s="25"/>
      <c r="D894" s="25"/>
      <c r="E894" s="24"/>
      <c r="F894" s="25"/>
      <c r="G894" s="25"/>
      <c r="H894" s="25"/>
      <c r="I894" s="25"/>
      <c r="J894" s="138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</row>
    <row r="895">
      <c r="A895" s="25"/>
      <c r="B895" s="25"/>
      <c r="C895" s="25"/>
      <c r="D895" s="25"/>
      <c r="E895" s="24"/>
      <c r="F895" s="25"/>
      <c r="G895" s="25"/>
      <c r="H895" s="25"/>
      <c r="I895" s="25"/>
      <c r="J895" s="138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</row>
    <row r="896">
      <c r="A896" s="25"/>
      <c r="B896" s="25"/>
      <c r="C896" s="25"/>
      <c r="D896" s="25"/>
      <c r="E896" s="24"/>
      <c r="F896" s="25"/>
      <c r="G896" s="25"/>
      <c r="H896" s="25"/>
      <c r="I896" s="25"/>
      <c r="J896" s="138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</row>
    <row r="897">
      <c r="A897" s="25"/>
      <c r="B897" s="25"/>
      <c r="C897" s="25"/>
      <c r="D897" s="25"/>
      <c r="E897" s="24"/>
      <c r="F897" s="25"/>
      <c r="G897" s="25"/>
      <c r="H897" s="25"/>
      <c r="I897" s="25"/>
      <c r="J897" s="138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</row>
    <row r="898">
      <c r="A898" s="25"/>
      <c r="B898" s="25"/>
      <c r="C898" s="25"/>
      <c r="D898" s="25"/>
      <c r="E898" s="24"/>
      <c r="F898" s="25"/>
      <c r="G898" s="25"/>
      <c r="H898" s="25"/>
      <c r="I898" s="25"/>
      <c r="J898" s="138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</row>
    <row r="899">
      <c r="A899" s="25"/>
      <c r="B899" s="25"/>
      <c r="C899" s="25"/>
      <c r="D899" s="25"/>
      <c r="E899" s="24"/>
      <c r="F899" s="25"/>
      <c r="G899" s="25"/>
      <c r="H899" s="25"/>
      <c r="I899" s="25"/>
      <c r="J899" s="138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</row>
    <row r="900">
      <c r="A900" s="25"/>
      <c r="B900" s="25"/>
      <c r="C900" s="25"/>
      <c r="D900" s="25"/>
      <c r="E900" s="24"/>
      <c r="F900" s="25"/>
      <c r="G900" s="25"/>
      <c r="H900" s="25"/>
      <c r="I900" s="25"/>
      <c r="J900" s="138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</row>
    <row r="901">
      <c r="A901" s="25"/>
      <c r="B901" s="25"/>
      <c r="C901" s="25"/>
      <c r="D901" s="25"/>
      <c r="E901" s="24"/>
      <c r="F901" s="25"/>
      <c r="G901" s="25"/>
      <c r="H901" s="25"/>
      <c r="I901" s="25"/>
      <c r="J901" s="138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</row>
    <row r="902">
      <c r="A902" s="25"/>
      <c r="B902" s="25"/>
      <c r="C902" s="25"/>
      <c r="D902" s="25"/>
      <c r="E902" s="24"/>
      <c r="F902" s="25"/>
      <c r="G902" s="25"/>
      <c r="H902" s="25"/>
      <c r="I902" s="25"/>
      <c r="J902" s="138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</row>
    <row r="903">
      <c r="A903" s="25"/>
      <c r="B903" s="25"/>
      <c r="C903" s="25"/>
      <c r="D903" s="25"/>
      <c r="E903" s="24"/>
      <c r="F903" s="25"/>
      <c r="G903" s="25"/>
      <c r="H903" s="25"/>
      <c r="I903" s="25"/>
      <c r="J903" s="138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</row>
    <row r="904">
      <c r="A904" s="25"/>
      <c r="B904" s="25"/>
      <c r="C904" s="25"/>
      <c r="D904" s="25"/>
      <c r="E904" s="24"/>
      <c r="F904" s="25"/>
      <c r="G904" s="25"/>
      <c r="H904" s="25"/>
      <c r="I904" s="25"/>
      <c r="J904" s="138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</row>
    <row r="905">
      <c r="A905" s="25"/>
      <c r="B905" s="25"/>
      <c r="C905" s="25"/>
      <c r="D905" s="25"/>
      <c r="E905" s="24"/>
      <c r="F905" s="25"/>
      <c r="G905" s="25"/>
      <c r="H905" s="25"/>
      <c r="I905" s="25"/>
      <c r="J905" s="138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</row>
    <row r="906">
      <c r="A906" s="25"/>
      <c r="B906" s="25"/>
      <c r="C906" s="25"/>
      <c r="D906" s="25"/>
      <c r="E906" s="24"/>
      <c r="F906" s="25"/>
      <c r="G906" s="25"/>
      <c r="H906" s="25"/>
      <c r="I906" s="25"/>
      <c r="J906" s="138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</row>
    <row r="907">
      <c r="A907" s="25"/>
      <c r="B907" s="25"/>
      <c r="C907" s="25"/>
      <c r="D907" s="25"/>
      <c r="E907" s="24"/>
      <c r="F907" s="25"/>
      <c r="G907" s="25"/>
      <c r="H907" s="25"/>
      <c r="I907" s="25"/>
      <c r="J907" s="138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</row>
    <row r="908">
      <c r="A908" s="25"/>
      <c r="B908" s="25"/>
      <c r="C908" s="25"/>
      <c r="D908" s="25"/>
      <c r="E908" s="24"/>
      <c r="F908" s="25"/>
      <c r="G908" s="25"/>
      <c r="H908" s="25"/>
      <c r="I908" s="25"/>
      <c r="J908" s="138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</row>
    <row r="909">
      <c r="A909" s="25"/>
      <c r="B909" s="25"/>
      <c r="C909" s="25"/>
      <c r="D909" s="25"/>
      <c r="E909" s="24"/>
      <c r="F909" s="25"/>
      <c r="G909" s="25"/>
      <c r="H909" s="25"/>
      <c r="I909" s="25"/>
      <c r="J909" s="138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</row>
    <row r="910">
      <c r="A910" s="25"/>
      <c r="B910" s="25"/>
      <c r="C910" s="25"/>
      <c r="D910" s="25"/>
      <c r="E910" s="24"/>
      <c r="F910" s="25"/>
      <c r="G910" s="25"/>
      <c r="H910" s="25"/>
      <c r="I910" s="25"/>
      <c r="J910" s="138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</row>
    <row r="911">
      <c r="A911" s="25"/>
      <c r="B911" s="25"/>
      <c r="C911" s="25"/>
      <c r="D911" s="25"/>
      <c r="E911" s="24"/>
      <c r="F911" s="25"/>
      <c r="G911" s="25"/>
      <c r="H911" s="25"/>
      <c r="I911" s="25"/>
      <c r="J911" s="138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</row>
    <row r="912">
      <c r="A912" s="25"/>
      <c r="B912" s="25"/>
      <c r="C912" s="25"/>
      <c r="D912" s="25"/>
      <c r="E912" s="24"/>
      <c r="F912" s="25"/>
      <c r="G912" s="25"/>
      <c r="H912" s="25"/>
      <c r="I912" s="25"/>
      <c r="J912" s="138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</row>
    <row r="913">
      <c r="A913" s="25"/>
      <c r="B913" s="25"/>
      <c r="C913" s="25"/>
      <c r="D913" s="25"/>
      <c r="E913" s="24"/>
      <c r="F913" s="25"/>
      <c r="G913" s="25"/>
      <c r="H913" s="25"/>
      <c r="I913" s="25"/>
      <c r="J913" s="138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</row>
    <row r="914">
      <c r="A914" s="25"/>
      <c r="B914" s="25"/>
      <c r="C914" s="25"/>
      <c r="D914" s="25"/>
      <c r="E914" s="24"/>
      <c r="F914" s="25"/>
      <c r="G914" s="25"/>
      <c r="H914" s="25"/>
      <c r="I914" s="25"/>
      <c r="J914" s="138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</row>
    <row r="915">
      <c r="A915" s="25"/>
      <c r="B915" s="25"/>
      <c r="C915" s="25"/>
      <c r="D915" s="25"/>
      <c r="E915" s="24"/>
      <c r="F915" s="25"/>
      <c r="G915" s="25"/>
      <c r="H915" s="25"/>
      <c r="I915" s="25"/>
      <c r="J915" s="138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</row>
    <row r="916">
      <c r="A916" s="25"/>
      <c r="B916" s="25"/>
      <c r="C916" s="25"/>
      <c r="D916" s="25"/>
      <c r="E916" s="24"/>
      <c r="F916" s="25"/>
      <c r="G916" s="25"/>
      <c r="H916" s="25"/>
      <c r="I916" s="25"/>
      <c r="J916" s="138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</row>
    <row r="917">
      <c r="A917" s="25"/>
      <c r="B917" s="25"/>
      <c r="C917" s="25"/>
      <c r="D917" s="25"/>
      <c r="E917" s="24"/>
      <c r="F917" s="25"/>
      <c r="G917" s="25"/>
      <c r="H917" s="25"/>
      <c r="I917" s="25"/>
      <c r="J917" s="138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</row>
    <row r="918">
      <c r="A918" s="25"/>
      <c r="B918" s="25"/>
      <c r="C918" s="25"/>
      <c r="D918" s="25"/>
      <c r="E918" s="24"/>
      <c r="F918" s="25"/>
      <c r="G918" s="25"/>
      <c r="H918" s="25"/>
      <c r="I918" s="25"/>
      <c r="J918" s="138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</row>
    <row r="919">
      <c r="A919" s="25"/>
      <c r="B919" s="25"/>
      <c r="C919" s="25"/>
      <c r="D919" s="25"/>
      <c r="E919" s="24"/>
      <c r="F919" s="25"/>
      <c r="G919" s="25"/>
      <c r="H919" s="25"/>
      <c r="I919" s="25"/>
      <c r="J919" s="138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</row>
    <row r="920">
      <c r="A920" s="25"/>
      <c r="B920" s="25"/>
      <c r="C920" s="25"/>
      <c r="D920" s="25"/>
      <c r="E920" s="24"/>
      <c r="F920" s="25"/>
      <c r="G920" s="25"/>
      <c r="H920" s="25"/>
      <c r="I920" s="25"/>
      <c r="J920" s="138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</row>
    <row r="921">
      <c r="A921" s="25"/>
      <c r="B921" s="25"/>
      <c r="C921" s="25"/>
      <c r="D921" s="25"/>
      <c r="E921" s="24"/>
      <c r="F921" s="25"/>
      <c r="G921" s="25"/>
      <c r="H921" s="25"/>
      <c r="I921" s="25"/>
      <c r="J921" s="138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</row>
    <row r="922">
      <c r="A922" s="25"/>
      <c r="B922" s="25"/>
      <c r="C922" s="25"/>
      <c r="D922" s="25"/>
      <c r="E922" s="24"/>
      <c r="F922" s="25"/>
      <c r="G922" s="25"/>
      <c r="H922" s="25"/>
      <c r="I922" s="25"/>
      <c r="J922" s="138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</row>
    <row r="923">
      <c r="A923" s="25"/>
      <c r="B923" s="25"/>
      <c r="C923" s="25"/>
      <c r="D923" s="25"/>
      <c r="E923" s="24"/>
      <c r="F923" s="25"/>
      <c r="G923" s="25"/>
      <c r="H923" s="25"/>
      <c r="I923" s="25"/>
      <c r="J923" s="138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</row>
    <row r="924">
      <c r="A924" s="25"/>
      <c r="B924" s="25"/>
      <c r="C924" s="25"/>
      <c r="D924" s="25"/>
      <c r="E924" s="24"/>
      <c r="F924" s="25"/>
      <c r="G924" s="25"/>
      <c r="H924" s="25"/>
      <c r="I924" s="25"/>
      <c r="J924" s="138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</row>
    <row r="925">
      <c r="A925" s="25"/>
      <c r="B925" s="25"/>
      <c r="C925" s="25"/>
      <c r="D925" s="25"/>
      <c r="E925" s="24"/>
      <c r="F925" s="25"/>
      <c r="G925" s="25"/>
      <c r="H925" s="25"/>
      <c r="I925" s="25"/>
      <c r="J925" s="138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</row>
    <row r="926">
      <c r="A926" s="25"/>
      <c r="B926" s="25"/>
      <c r="C926" s="25"/>
      <c r="D926" s="25"/>
      <c r="E926" s="24"/>
      <c r="F926" s="25"/>
      <c r="G926" s="25"/>
      <c r="H926" s="25"/>
      <c r="I926" s="25"/>
      <c r="J926" s="138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</row>
    <row r="927">
      <c r="A927" s="25"/>
      <c r="B927" s="25"/>
      <c r="C927" s="25"/>
      <c r="D927" s="25"/>
      <c r="E927" s="24"/>
      <c r="F927" s="25"/>
      <c r="G927" s="25"/>
      <c r="H927" s="25"/>
      <c r="I927" s="25"/>
      <c r="J927" s="138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</row>
    <row r="928">
      <c r="A928" s="25"/>
      <c r="B928" s="25"/>
      <c r="C928" s="25"/>
      <c r="D928" s="25"/>
      <c r="E928" s="24"/>
      <c r="F928" s="25"/>
      <c r="G928" s="25"/>
      <c r="H928" s="25"/>
      <c r="I928" s="25"/>
      <c r="J928" s="138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</row>
    <row r="929">
      <c r="A929" s="25"/>
      <c r="B929" s="25"/>
      <c r="C929" s="25"/>
      <c r="D929" s="25"/>
      <c r="E929" s="24"/>
      <c r="F929" s="25"/>
      <c r="G929" s="25"/>
      <c r="H929" s="25"/>
      <c r="I929" s="25"/>
      <c r="J929" s="138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</row>
    <row r="930">
      <c r="A930" s="25"/>
      <c r="B930" s="25"/>
      <c r="C930" s="25"/>
      <c r="D930" s="25"/>
      <c r="E930" s="24"/>
      <c r="F930" s="25"/>
      <c r="G930" s="25"/>
      <c r="H930" s="25"/>
      <c r="I930" s="25"/>
      <c r="J930" s="138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</row>
    <row r="931">
      <c r="A931" s="25"/>
      <c r="B931" s="25"/>
      <c r="C931" s="25"/>
      <c r="D931" s="25"/>
      <c r="E931" s="24"/>
      <c r="F931" s="25"/>
      <c r="G931" s="25"/>
      <c r="H931" s="25"/>
      <c r="I931" s="25"/>
      <c r="J931" s="138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</row>
    <row r="932">
      <c r="A932" s="25"/>
      <c r="B932" s="25"/>
      <c r="C932" s="25"/>
      <c r="D932" s="25"/>
      <c r="E932" s="24"/>
      <c r="F932" s="25"/>
      <c r="G932" s="25"/>
      <c r="H932" s="25"/>
      <c r="I932" s="25"/>
      <c r="J932" s="138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</row>
    <row r="933">
      <c r="A933" s="25"/>
      <c r="B933" s="25"/>
      <c r="C933" s="25"/>
      <c r="D933" s="25"/>
      <c r="E933" s="24"/>
      <c r="F933" s="25"/>
      <c r="G933" s="25"/>
      <c r="H933" s="25"/>
      <c r="I933" s="25"/>
      <c r="J933" s="138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</row>
    <row r="934">
      <c r="A934" s="25"/>
      <c r="B934" s="25"/>
      <c r="C934" s="25"/>
      <c r="D934" s="25"/>
      <c r="E934" s="24"/>
      <c r="F934" s="25"/>
      <c r="G934" s="25"/>
      <c r="H934" s="25"/>
      <c r="I934" s="25"/>
      <c r="J934" s="138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</row>
    <row r="935">
      <c r="A935" s="25"/>
      <c r="B935" s="25"/>
      <c r="C935" s="25"/>
      <c r="D935" s="25"/>
      <c r="E935" s="24"/>
      <c r="F935" s="25"/>
      <c r="G935" s="25"/>
      <c r="H935" s="25"/>
      <c r="I935" s="25"/>
      <c r="J935" s="138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</row>
    <row r="936">
      <c r="A936" s="25"/>
      <c r="B936" s="25"/>
      <c r="C936" s="25"/>
      <c r="D936" s="25"/>
      <c r="E936" s="24"/>
      <c r="F936" s="25"/>
      <c r="G936" s="25"/>
      <c r="H936" s="25"/>
      <c r="I936" s="25"/>
      <c r="J936" s="138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</row>
    <row r="937">
      <c r="A937" s="25"/>
      <c r="B937" s="25"/>
      <c r="C937" s="25"/>
      <c r="D937" s="25"/>
      <c r="E937" s="24"/>
      <c r="F937" s="25"/>
      <c r="G937" s="25"/>
      <c r="H937" s="25"/>
      <c r="I937" s="25"/>
      <c r="J937" s="138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</row>
    <row r="938">
      <c r="A938" s="25"/>
      <c r="B938" s="25"/>
      <c r="C938" s="25"/>
      <c r="D938" s="25"/>
      <c r="E938" s="24"/>
      <c r="F938" s="25"/>
      <c r="G938" s="25"/>
      <c r="H938" s="25"/>
      <c r="I938" s="25"/>
      <c r="J938" s="138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</row>
    <row r="939">
      <c r="A939" s="25"/>
      <c r="B939" s="25"/>
      <c r="C939" s="25"/>
      <c r="D939" s="25"/>
      <c r="E939" s="24"/>
      <c r="F939" s="25"/>
      <c r="G939" s="25"/>
      <c r="H939" s="25"/>
      <c r="I939" s="25"/>
      <c r="J939" s="138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</row>
    <row r="940">
      <c r="A940" s="25"/>
      <c r="B940" s="25"/>
      <c r="C940" s="25"/>
      <c r="D940" s="25"/>
      <c r="E940" s="24"/>
      <c r="F940" s="25"/>
      <c r="G940" s="25"/>
      <c r="H940" s="25"/>
      <c r="I940" s="25"/>
      <c r="J940" s="138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</row>
    <row r="941">
      <c r="A941" s="25"/>
      <c r="B941" s="25"/>
      <c r="C941" s="25"/>
      <c r="D941" s="25"/>
      <c r="E941" s="24"/>
      <c r="F941" s="25"/>
      <c r="G941" s="25"/>
      <c r="H941" s="25"/>
      <c r="I941" s="25"/>
      <c r="J941" s="138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</row>
    <row r="942">
      <c r="A942" s="25"/>
      <c r="B942" s="25"/>
      <c r="C942" s="25"/>
      <c r="D942" s="25"/>
      <c r="E942" s="24"/>
      <c r="F942" s="25"/>
      <c r="G942" s="25"/>
      <c r="H942" s="25"/>
      <c r="I942" s="25"/>
      <c r="J942" s="138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</row>
    <row r="943">
      <c r="A943" s="25"/>
      <c r="B943" s="25"/>
      <c r="C943" s="25"/>
      <c r="D943" s="25"/>
      <c r="E943" s="24"/>
      <c r="F943" s="25"/>
      <c r="G943" s="25"/>
      <c r="H943" s="25"/>
      <c r="I943" s="25"/>
      <c r="J943" s="138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</row>
    <row r="944">
      <c r="A944" s="25"/>
      <c r="B944" s="25"/>
      <c r="C944" s="25"/>
      <c r="D944" s="25"/>
      <c r="E944" s="24"/>
      <c r="F944" s="25"/>
      <c r="G944" s="25"/>
      <c r="H944" s="25"/>
      <c r="I944" s="25"/>
      <c r="J944" s="138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</row>
    <row r="945">
      <c r="A945" s="25"/>
      <c r="B945" s="25"/>
      <c r="C945" s="25"/>
      <c r="D945" s="25"/>
      <c r="E945" s="24"/>
      <c r="F945" s="25"/>
      <c r="G945" s="25"/>
      <c r="H945" s="25"/>
      <c r="I945" s="25"/>
      <c r="J945" s="138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</row>
    <row r="946">
      <c r="A946" s="25"/>
      <c r="B946" s="25"/>
      <c r="C946" s="25"/>
      <c r="D946" s="25"/>
      <c r="E946" s="24"/>
      <c r="F946" s="25"/>
      <c r="G946" s="25"/>
      <c r="H946" s="25"/>
      <c r="I946" s="25"/>
      <c r="J946" s="138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</row>
    <row r="947">
      <c r="A947" s="25"/>
      <c r="B947" s="25"/>
      <c r="C947" s="25"/>
      <c r="D947" s="25"/>
      <c r="E947" s="24"/>
      <c r="F947" s="25"/>
      <c r="G947" s="25"/>
      <c r="H947" s="25"/>
      <c r="I947" s="25"/>
      <c r="J947" s="138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</row>
    <row r="948">
      <c r="A948" s="25"/>
      <c r="B948" s="25"/>
      <c r="C948" s="25"/>
      <c r="D948" s="25"/>
      <c r="E948" s="24"/>
      <c r="F948" s="25"/>
      <c r="G948" s="25"/>
      <c r="H948" s="25"/>
      <c r="I948" s="25"/>
      <c r="J948" s="138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</row>
    <row r="949">
      <c r="A949" s="25"/>
      <c r="B949" s="25"/>
      <c r="C949" s="25"/>
      <c r="D949" s="25"/>
      <c r="E949" s="24"/>
      <c r="F949" s="25"/>
      <c r="G949" s="25"/>
      <c r="H949" s="25"/>
      <c r="I949" s="25"/>
      <c r="J949" s="138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</row>
    <row r="950">
      <c r="A950" s="25"/>
      <c r="B950" s="25"/>
      <c r="C950" s="25"/>
      <c r="D950" s="25"/>
      <c r="E950" s="24"/>
      <c r="F950" s="25"/>
      <c r="G950" s="25"/>
      <c r="H950" s="25"/>
      <c r="I950" s="25"/>
      <c r="J950" s="138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</row>
    <row r="951">
      <c r="A951" s="25"/>
      <c r="B951" s="25"/>
      <c r="C951" s="25"/>
      <c r="D951" s="25"/>
      <c r="E951" s="24"/>
      <c r="F951" s="25"/>
      <c r="G951" s="25"/>
      <c r="H951" s="25"/>
      <c r="I951" s="25"/>
      <c r="J951" s="138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</row>
    <row r="952">
      <c r="A952" s="25"/>
      <c r="B952" s="25"/>
      <c r="C952" s="25"/>
      <c r="D952" s="25"/>
      <c r="E952" s="24"/>
      <c r="F952" s="25"/>
      <c r="G952" s="25"/>
      <c r="H952" s="25"/>
      <c r="I952" s="25"/>
      <c r="J952" s="138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</row>
    <row r="953">
      <c r="A953" s="25"/>
      <c r="B953" s="25"/>
      <c r="C953" s="25"/>
      <c r="D953" s="25"/>
      <c r="E953" s="24"/>
      <c r="F953" s="25"/>
      <c r="G953" s="25"/>
      <c r="H953" s="25"/>
      <c r="I953" s="25"/>
      <c r="J953" s="138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</row>
    <row r="954">
      <c r="A954" s="25"/>
      <c r="B954" s="25"/>
      <c r="C954" s="25"/>
      <c r="D954" s="25"/>
      <c r="E954" s="24"/>
      <c r="F954" s="25"/>
      <c r="G954" s="25"/>
      <c r="H954" s="25"/>
      <c r="I954" s="25"/>
      <c r="J954" s="138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</row>
    <row r="955">
      <c r="A955" s="25"/>
      <c r="B955" s="25"/>
      <c r="C955" s="25"/>
      <c r="D955" s="25"/>
      <c r="E955" s="24"/>
      <c r="F955" s="25"/>
      <c r="G955" s="25"/>
      <c r="H955" s="25"/>
      <c r="I955" s="25"/>
      <c r="J955" s="138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</row>
    <row r="956">
      <c r="A956" s="25"/>
      <c r="B956" s="25"/>
      <c r="C956" s="25"/>
      <c r="D956" s="25"/>
      <c r="E956" s="24"/>
      <c r="F956" s="25"/>
      <c r="G956" s="25"/>
      <c r="H956" s="25"/>
      <c r="I956" s="25"/>
      <c r="J956" s="138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</row>
    <row r="957">
      <c r="A957" s="25"/>
      <c r="B957" s="25"/>
      <c r="C957" s="25"/>
      <c r="D957" s="25"/>
      <c r="E957" s="24"/>
      <c r="F957" s="25"/>
      <c r="G957" s="25"/>
      <c r="H957" s="25"/>
      <c r="I957" s="25"/>
      <c r="J957" s="138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</row>
    <row r="958">
      <c r="A958" s="25"/>
      <c r="B958" s="25"/>
      <c r="C958" s="25"/>
      <c r="D958" s="25"/>
      <c r="E958" s="24"/>
      <c r="F958" s="25"/>
      <c r="G958" s="25"/>
      <c r="H958" s="25"/>
      <c r="I958" s="25"/>
      <c r="J958" s="138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</row>
    <row r="959">
      <c r="A959" s="25"/>
      <c r="B959" s="25"/>
      <c r="C959" s="25"/>
      <c r="D959" s="25"/>
      <c r="E959" s="24"/>
      <c r="F959" s="25"/>
      <c r="G959" s="25"/>
      <c r="H959" s="25"/>
      <c r="I959" s="25"/>
      <c r="J959" s="138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</row>
    <row r="960">
      <c r="A960" s="25"/>
      <c r="B960" s="25"/>
      <c r="C960" s="25"/>
      <c r="D960" s="25"/>
      <c r="E960" s="24"/>
      <c r="F960" s="25"/>
      <c r="G960" s="25"/>
      <c r="H960" s="25"/>
      <c r="I960" s="25"/>
      <c r="J960" s="138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</row>
    <row r="961">
      <c r="A961" s="25"/>
      <c r="B961" s="25"/>
      <c r="C961" s="25"/>
      <c r="D961" s="25"/>
      <c r="E961" s="24"/>
      <c r="F961" s="25"/>
      <c r="G961" s="25"/>
      <c r="H961" s="25"/>
      <c r="I961" s="25"/>
      <c r="J961" s="138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</row>
    <row r="962">
      <c r="A962" s="25"/>
      <c r="B962" s="25"/>
      <c r="C962" s="25"/>
      <c r="D962" s="25"/>
      <c r="E962" s="24"/>
      <c r="F962" s="25"/>
      <c r="G962" s="25"/>
      <c r="H962" s="25"/>
      <c r="I962" s="25"/>
      <c r="J962" s="138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</row>
    <row r="963">
      <c r="A963" s="25"/>
      <c r="B963" s="25"/>
      <c r="C963" s="25"/>
      <c r="D963" s="25"/>
      <c r="E963" s="24"/>
      <c r="F963" s="25"/>
      <c r="G963" s="25"/>
      <c r="H963" s="25"/>
      <c r="I963" s="25"/>
      <c r="J963" s="138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</row>
    <row r="964">
      <c r="A964" s="25"/>
      <c r="B964" s="25"/>
      <c r="C964" s="25"/>
      <c r="D964" s="25"/>
      <c r="E964" s="24"/>
      <c r="F964" s="25"/>
      <c r="G964" s="25"/>
      <c r="H964" s="25"/>
      <c r="I964" s="25"/>
      <c r="J964" s="138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</row>
    <row r="965">
      <c r="A965" s="25"/>
      <c r="B965" s="25"/>
      <c r="C965" s="25"/>
      <c r="D965" s="25"/>
      <c r="E965" s="24"/>
      <c r="F965" s="25"/>
      <c r="G965" s="25"/>
      <c r="H965" s="25"/>
      <c r="I965" s="25"/>
      <c r="J965" s="138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</row>
    <row r="966">
      <c r="A966" s="25"/>
      <c r="B966" s="25"/>
      <c r="C966" s="25"/>
      <c r="D966" s="25"/>
      <c r="E966" s="24"/>
      <c r="F966" s="25"/>
      <c r="G966" s="25"/>
      <c r="H966" s="25"/>
      <c r="I966" s="25"/>
      <c r="J966" s="138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</row>
    <row r="967">
      <c r="A967" s="25"/>
      <c r="B967" s="25"/>
      <c r="C967" s="25"/>
      <c r="D967" s="25"/>
      <c r="E967" s="24"/>
      <c r="F967" s="25"/>
      <c r="G967" s="25"/>
      <c r="H967" s="25"/>
      <c r="I967" s="25"/>
      <c r="J967" s="138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</row>
    <row r="968">
      <c r="A968" s="25"/>
      <c r="B968" s="25"/>
      <c r="C968" s="25"/>
      <c r="D968" s="25"/>
      <c r="E968" s="24"/>
      <c r="F968" s="25"/>
      <c r="G968" s="25"/>
      <c r="H968" s="25"/>
      <c r="I968" s="25"/>
      <c r="J968" s="138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</row>
    <row r="969">
      <c r="A969" s="25"/>
      <c r="B969" s="25"/>
      <c r="C969" s="25"/>
      <c r="D969" s="25"/>
      <c r="E969" s="24"/>
      <c r="F969" s="25"/>
      <c r="G969" s="25"/>
      <c r="H969" s="25"/>
      <c r="I969" s="25"/>
      <c r="J969" s="138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</row>
    <row r="970">
      <c r="A970" s="25"/>
      <c r="B970" s="25"/>
      <c r="C970" s="25"/>
      <c r="D970" s="25"/>
      <c r="E970" s="24"/>
      <c r="F970" s="25"/>
      <c r="G970" s="25"/>
      <c r="H970" s="25"/>
      <c r="I970" s="25"/>
      <c r="J970" s="138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</row>
    <row r="971">
      <c r="A971" s="25"/>
      <c r="B971" s="25"/>
      <c r="C971" s="25"/>
      <c r="D971" s="25"/>
      <c r="E971" s="24"/>
      <c r="F971" s="25"/>
      <c r="G971" s="25"/>
      <c r="H971" s="25"/>
      <c r="I971" s="25"/>
      <c r="J971" s="138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</row>
    <row r="972">
      <c r="A972" s="25"/>
      <c r="B972" s="25"/>
      <c r="C972" s="25"/>
      <c r="D972" s="25"/>
      <c r="E972" s="24"/>
      <c r="F972" s="25"/>
      <c r="G972" s="25"/>
      <c r="H972" s="25"/>
      <c r="I972" s="25"/>
      <c r="J972" s="138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</row>
    <row r="973">
      <c r="A973" s="25"/>
      <c r="B973" s="25"/>
      <c r="C973" s="25"/>
      <c r="D973" s="25"/>
      <c r="E973" s="24"/>
      <c r="F973" s="25"/>
      <c r="G973" s="25"/>
      <c r="H973" s="25"/>
      <c r="I973" s="25"/>
      <c r="J973" s="138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</row>
    <row r="974">
      <c r="A974" s="25"/>
      <c r="B974" s="25"/>
      <c r="C974" s="25"/>
      <c r="D974" s="25"/>
      <c r="E974" s="24"/>
      <c r="F974" s="25"/>
      <c r="G974" s="25"/>
      <c r="H974" s="25"/>
      <c r="I974" s="25"/>
      <c r="J974" s="138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</row>
    <row r="975">
      <c r="A975" s="25"/>
      <c r="B975" s="25"/>
      <c r="C975" s="25"/>
      <c r="D975" s="25"/>
      <c r="E975" s="24"/>
      <c r="F975" s="25"/>
      <c r="G975" s="25"/>
      <c r="H975" s="25"/>
      <c r="I975" s="25"/>
      <c r="J975" s="138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</row>
    <row r="976">
      <c r="A976" s="25"/>
      <c r="B976" s="25"/>
      <c r="C976" s="25"/>
      <c r="D976" s="25"/>
      <c r="E976" s="24"/>
      <c r="F976" s="25"/>
      <c r="G976" s="25"/>
      <c r="H976" s="25"/>
      <c r="I976" s="25"/>
      <c r="J976" s="138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</row>
    <row r="977">
      <c r="A977" s="25"/>
      <c r="B977" s="25"/>
      <c r="C977" s="25"/>
      <c r="D977" s="25"/>
      <c r="E977" s="24"/>
      <c r="F977" s="25"/>
      <c r="G977" s="25"/>
      <c r="H977" s="25"/>
      <c r="I977" s="25"/>
      <c r="J977" s="138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</row>
    <row r="978">
      <c r="A978" s="25"/>
      <c r="B978" s="25"/>
      <c r="C978" s="25"/>
      <c r="D978" s="25"/>
      <c r="E978" s="24"/>
      <c r="F978" s="25"/>
      <c r="G978" s="25"/>
      <c r="H978" s="25"/>
      <c r="I978" s="25"/>
      <c r="J978" s="138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</row>
    <row r="979">
      <c r="A979" s="25"/>
      <c r="B979" s="25"/>
      <c r="C979" s="25"/>
      <c r="D979" s="25"/>
      <c r="E979" s="24"/>
      <c r="F979" s="25"/>
      <c r="G979" s="25"/>
      <c r="H979" s="25"/>
      <c r="I979" s="25"/>
      <c r="J979" s="138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</row>
    <row r="980">
      <c r="A980" s="25"/>
      <c r="B980" s="25"/>
      <c r="C980" s="25"/>
      <c r="D980" s="25"/>
      <c r="E980" s="24"/>
      <c r="F980" s="25"/>
      <c r="G980" s="25"/>
      <c r="H980" s="25"/>
      <c r="I980" s="25"/>
      <c r="J980" s="138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</row>
    <row r="981">
      <c r="A981" s="25"/>
      <c r="B981" s="25"/>
      <c r="C981" s="25"/>
      <c r="D981" s="25"/>
      <c r="E981" s="24"/>
      <c r="F981" s="25"/>
      <c r="G981" s="25"/>
      <c r="H981" s="25"/>
      <c r="I981" s="25"/>
      <c r="J981" s="138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</row>
    <row r="982">
      <c r="A982" s="25"/>
      <c r="B982" s="25"/>
      <c r="C982" s="25"/>
      <c r="D982" s="25"/>
      <c r="E982" s="24"/>
      <c r="F982" s="25"/>
      <c r="G982" s="25"/>
      <c r="H982" s="25"/>
      <c r="I982" s="25"/>
      <c r="J982" s="138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</row>
    <row r="983">
      <c r="A983" s="25"/>
      <c r="B983" s="25"/>
      <c r="C983" s="25"/>
      <c r="D983" s="25"/>
      <c r="E983" s="24"/>
      <c r="F983" s="25"/>
      <c r="G983" s="25"/>
      <c r="H983" s="25"/>
      <c r="I983" s="25"/>
      <c r="J983" s="138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</row>
    <row r="984">
      <c r="A984" s="25"/>
      <c r="B984" s="25"/>
      <c r="C984" s="25"/>
      <c r="D984" s="25"/>
      <c r="E984" s="24"/>
      <c r="F984" s="25"/>
      <c r="G984" s="25"/>
      <c r="H984" s="25"/>
      <c r="I984" s="25"/>
      <c r="J984" s="138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</row>
    <row r="985">
      <c r="A985" s="25"/>
      <c r="B985" s="25"/>
      <c r="C985" s="25"/>
      <c r="D985" s="25"/>
      <c r="E985" s="24"/>
      <c r="F985" s="25"/>
      <c r="G985" s="25"/>
      <c r="H985" s="25"/>
      <c r="I985" s="25"/>
      <c r="J985" s="138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</row>
    <row r="986">
      <c r="A986" s="25"/>
      <c r="B986" s="25"/>
      <c r="C986" s="25"/>
      <c r="D986" s="25"/>
      <c r="E986" s="24"/>
      <c r="F986" s="25"/>
      <c r="G986" s="25"/>
      <c r="H986" s="25"/>
      <c r="I986" s="25"/>
      <c r="J986" s="138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</row>
    <row r="987">
      <c r="A987" s="25"/>
      <c r="B987" s="25"/>
      <c r="C987" s="25"/>
      <c r="D987" s="25"/>
      <c r="E987" s="24"/>
      <c r="F987" s="25"/>
      <c r="G987" s="25"/>
      <c r="H987" s="25"/>
      <c r="I987" s="25"/>
      <c r="J987" s="138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</row>
    <row r="988">
      <c r="A988" s="25"/>
      <c r="B988" s="25"/>
      <c r="C988" s="25"/>
      <c r="D988" s="25"/>
      <c r="E988" s="24"/>
      <c r="F988" s="25"/>
      <c r="G988" s="25"/>
      <c r="H988" s="25"/>
      <c r="I988" s="25"/>
      <c r="J988" s="138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</row>
    <row r="989">
      <c r="A989" s="25"/>
      <c r="B989" s="25"/>
      <c r="C989" s="25"/>
      <c r="D989" s="25"/>
      <c r="E989" s="24"/>
      <c r="F989" s="25"/>
      <c r="G989" s="25"/>
      <c r="H989" s="25"/>
      <c r="I989" s="25"/>
      <c r="J989" s="138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</row>
    <row r="990">
      <c r="A990" s="25"/>
      <c r="B990" s="25"/>
      <c r="C990" s="25"/>
      <c r="D990" s="25"/>
      <c r="E990" s="24"/>
      <c r="F990" s="25"/>
      <c r="G990" s="25"/>
      <c r="H990" s="25"/>
      <c r="I990" s="25"/>
      <c r="J990" s="138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</row>
    <row r="991">
      <c r="A991" s="25"/>
      <c r="B991" s="25"/>
      <c r="C991" s="25"/>
      <c r="D991" s="25"/>
      <c r="E991" s="24"/>
      <c r="F991" s="25"/>
      <c r="G991" s="25"/>
      <c r="H991" s="25"/>
      <c r="I991" s="25"/>
      <c r="J991" s="138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</row>
    <row r="992">
      <c r="A992" s="25"/>
      <c r="B992" s="25"/>
      <c r="C992" s="25"/>
      <c r="D992" s="25"/>
      <c r="E992" s="24"/>
      <c r="F992" s="25"/>
      <c r="G992" s="25"/>
      <c r="H992" s="25"/>
      <c r="I992" s="25"/>
      <c r="J992" s="138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</row>
    <row r="993">
      <c r="A993" s="25"/>
      <c r="B993" s="25"/>
      <c r="C993" s="25"/>
      <c r="D993" s="25"/>
      <c r="E993" s="24"/>
      <c r="F993" s="25"/>
      <c r="G993" s="25"/>
      <c r="H993" s="25"/>
      <c r="I993" s="25"/>
      <c r="J993" s="138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</row>
    <row r="994">
      <c r="A994" s="25"/>
      <c r="B994" s="25"/>
      <c r="C994" s="25"/>
      <c r="D994" s="25"/>
      <c r="E994" s="24"/>
      <c r="F994" s="25"/>
      <c r="G994" s="25"/>
      <c r="H994" s="25"/>
      <c r="I994" s="25"/>
      <c r="J994" s="138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</row>
    <row r="995">
      <c r="A995" s="25"/>
      <c r="B995" s="25"/>
      <c r="C995" s="25"/>
      <c r="D995" s="25"/>
      <c r="E995" s="24"/>
      <c r="F995" s="25"/>
      <c r="G995" s="25"/>
      <c r="H995" s="25"/>
      <c r="I995" s="25"/>
      <c r="J995" s="138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</row>
    <row r="996">
      <c r="A996" s="25"/>
      <c r="B996" s="25"/>
      <c r="C996" s="25"/>
      <c r="D996" s="25"/>
      <c r="E996" s="24"/>
      <c r="F996" s="25"/>
      <c r="G996" s="25"/>
      <c r="H996" s="25"/>
      <c r="I996" s="25"/>
      <c r="J996" s="138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/>
    </row>
  </sheetData>
  <mergeCells count="21">
    <mergeCell ref="B2:G2"/>
    <mergeCell ref="B3:D3"/>
    <mergeCell ref="I3:J3"/>
    <mergeCell ref="B4:D4"/>
    <mergeCell ref="B5:D5"/>
    <mergeCell ref="B6:D6"/>
    <mergeCell ref="B7:D7"/>
    <mergeCell ref="B15:D15"/>
    <mergeCell ref="B16:D16"/>
    <mergeCell ref="B17:D17"/>
    <mergeCell ref="B18:D18"/>
    <mergeCell ref="B19:D19"/>
    <mergeCell ref="B20:D20"/>
    <mergeCell ref="F20:G20"/>
    <mergeCell ref="B8:D8"/>
    <mergeCell ref="B9:D9"/>
    <mergeCell ref="B10:D10"/>
    <mergeCell ref="B11:D11"/>
    <mergeCell ref="B12:D12"/>
    <mergeCell ref="B13:D13"/>
    <mergeCell ref="B14:D14"/>
  </mergeCells>
  <dataValidations>
    <dataValidation type="list" allowBlank="1" sqref="E4:E19">
      <formula1>'08) Drop Down Menus'!$A$2:$A$17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.86"/>
    <col customWidth="1" min="4" max="4" width="14.71"/>
    <col customWidth="1" min="5" max="5" width="18.14"/>
    <col customWidth="1" min="8" max="8" width="3.71"/>
    <col customWidth="1" min="9" max="9" width="17.57"/>
  </cols>
  <sheetData>
    <row r="1">
      <c r="A1" s="25"/>
      <c r="B1" s="25"/>
      <c r="C1" s="25"/>
      <c r="D1" s="25"/>
      <c r="E1" s="24"/>
      <c r="F1" s="25"/>
      <c r="G1" s="25"/>
      <c r="H1" s="25"/>
      <c r="I1" s="25"/>
      <c r="J1" s="138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</row>
    <row r="2">
      <c r="A2" s="25"/>
      <c r="B2" s="187" t="s">
        <v>492</v>
      </c>
      <c r="C2" s="860"/>
      <c r="D2" s="860"/>
      <c r="E2" s="860"/>
      <c r="F2" s="860"/>
      <c r="G2" s="188"/>
      <c r="H2" s="25"/>
      <c r="I2" s="25"/>
      <c r="J2" s="138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</row>
    <row r="3">
      <c r="A3" s="25"/>
      <c r="B3" s="861" t="s">
        <v>140</v>
      </c>
      <c r="C3" s="862"/>
      <c r="D3" s="265"/>
      <c r="E3" s="521" t="s">
        <v>44</v>
      </c>
      <c r="F3" s="521" t="s">
        <v>2</v>
      </c>
      <c r="G3" s="521" t="s">
        <v>67</v>
      </c>
      <c r="H3" s="25"/>
      <c r="I3" s="187" t="s">
        <v>470</v>
      </c>
      <c r="J3" s="188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</row>
    <row r="4">
      <c r="A4" s="25"/>
      <c r="B4" s="863" t="s">
        <v>144</v>
      </c>
      <c r="C4" s="225"/>
      <c r="D4" s="226"/>
      <c r="E4" s="864" t="s">
        <v>144</v>
      </c>
      <c r="F4" s="221">
        <v>21.45</v>
      </c>
      <c r="G4" s="198">
        <f>F4</f>
        <v>21.45</v>
      </c>
      <c r="H4" s="25"/>
      <c r="I4" s="865" t="str">
        <f>'08) Drop Down Menus'!A2</f>
        <v>Groceries</v>
      </c>
      <c r="J4" s="193">
        <f t="shared" ref="J4:J10" si="1">SUMIF($E$4:$E$19,$I4,$F$4:$F$19)</f>
        <v>232.14</v>
      </c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>
      <c r="A5" s="25"/>
      <c r="B5" s="866" t="s">
        <v>493</v>
      </c>
      <c r="C5" s="862"/>
      <c r="D5" s="265"/>
      <c r="E5" s="533" t="s">
        <v>132</v>
      </c>
      <c r="F5" s="223">
        <v>5.25</v>
      </c>
      <c r="G5" s="193">
        <f t="shared" ref="G5:G19" si="2">G4+F5</f>
        <v>26.7</v>
      </c>
      <c r="H5" s="25"/>
      <c r="I5" s="867" t="str">
        <f>'08) Drop Down Menus'!A3</f>
        <v>Cigarettes</v>
      </c>
      <c r="J5" s="198">
        <f t="shared" si="1"/>
        <v>38.71</v>
      </c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</row>
    <row r="6">
      <c r="A6" s="25"/>
      <c r="B6" s="863" t="s">
        <v>472</v>
      </c>
      <c r="C6" s="225"/>
      <c r="D6" s="226"/>
      <c r="E6" s="864" t="s">
        <v>110</v>
      </c>
      <c r="F6" s="221">
        <v>201.55</v>
      </c>
      <c r="G6" s="198">
        <f t="shared" si="2"/>
        <v>228.25</v>
      </c>
      <c r="H6" s="25"/>
      <c r="I6" s="865" t="str">
        <f>'08) Drop Down Menus'!A4</f>
        <v>Gas</v>
      </c>
      <c r="J6" s="193">
        <f t="shared" si="1"/>
        <v>0</v>
      </c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</row>
    <row r="7">
      <c r="A7" s="25"/>
      <c r="B7" s="866" t="s">
        <v>494</v>
      </c>
      <c r="C7" s="862"/>
      <c r="D7" s="265"/>
      <c r="E7" s="533" t="s">
        <v>132</v>
      </c>
      <c r="F7" s="223">
        <v>10.0</v>
      </c>
      <c r="G7" s="193">
        <f t="shared" si="2"/>
        <v>238.25</v>
      </c>
      <c r="H7" s="25"/>
      <c r="I7" s="867" t="str">
        <f>'08) Drop Down Menus'!A5</f>
        <v>Entertainment</v>
      </c>
      <c r="J7" s="198">
        <f t="shared" si="1"/>
        <v>14.99</v>
      </c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</row>
    <row r="8">
      <c r="A8" s="25"/>
      <c r="B8" s="875" t="s">
        <v>495</v>
      </c>
      <c r="C8" s="225"/>
      <c r="D8" s="226"/>
      <c r="E8" s="864" t="s">
        <v>146</v>
      </c>
      <c r="F8" s="221">
        <v>14.99</v>
      </c>
      <c r="G8" s="198">
        <f t="shared" si="2"/>
        <v>253.24</v>
      </c>
      <c r="H8" s="25"/>
      <c r="I8" s="865" t="str">
        <f>'08) Drop Down Menus'!A6</f>
        <v>Medical</v>
      </c>
      <c r="J8" s="193">
        <f t="shared" si="1"/>
        <v>15.25</v>
      </c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</row>
    <row r="9">
      <c r="A9" s="25"/>
      <c r="B9" s="866" t="s">
        <v>496</v>
      </c>
      <c r="C9" s="862"/>
      <c r="D9" s="265"/>
      <c r="E9" s="533" t="s">
        <v>144</v>
      </c>
      <c r="F9" s="223">
        <v>17.26</v>
      </c>
      <c r="G9" s="193">
        <f t="shared" si="2"/>
        <v>270.5</v>
      </c>
      <c r="H9" s="25"/>
      <c r="I9" s="867" t="str">
        <f>'08) Drop Down Menus'!A7</f>
        <v>Vehicle</v>
      </c>
      <c r="J9" s="198">
        <f t="shared" si="1"/>
        <v>0</v>
      </c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>
      <c r="A10" s="25"/>
      <c r="B10" s="863" t="s">
        <v>472</v>
      </c>
      <c r="C10" s="225"/>
      <c r="D10" s="226"/>
      <c r="E10" s="864" t="s">
        <v>110</v>
      </c>
      <c r="F10" s="221">
        <v>23.07</v>
      </c>
      <c r="G10" s="198">
        <f t="shared" si="2"/>
        <v>293.57</v>
      </c>
      <c r="H10" s="25"/>
      <c r="I10" s="865" t="str">
        <f>'08) Drop Down Menus'!A8</f>
        <v>Maintenance</v>
      </c>
      <c r="J10" s="193">
        <f t="shared" si="1"/>
        <v>0</v>
      </c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>
      <c r="A11" s="25"/>
      <c r="B11" s="866" t="s">
        <v>497</v>
      </c>
      <c r="C11" s="862"/>
      <c r="D11" s="265"/>
      <c r="E11" s="533" t="s">
        <v>110</v>
      </c>
      <c r="F11" s="223">
        <v>2.09</v>
      </c>
      <c r="G11" s="193">
        <f t="shared" si="2"/>
        <v>295.66</v>
      </c>
      <c r="H11" s="25"/>
      <c r="I11" s="876" t="s">
        <v>498</v>
      </c>
      <c r="J11" s="877">
        <f>sum(J4:J10)</f>
        <v>301.09</v>
      </c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>
      <c r="A12" s="25"/>
      <c r="B12" s="863" t="s">
        <v>497</v>
      </c>
      <c r="C12" s="225"/>
      <c r="D12" s="226"/>
      <c r="E12" s="864" t="s">
        <v>110</v>
      </c>
      <c r="F12" s="221">
        <v>2.09</v>
      </c>
      <c r="G12" s="198">
        <f t="shared" si="2"/>
        <v>297.75</v>
      </c>
      <c r="H12" s="25"/>
      <c r="I12" s="25"/>
      <c r="J12" s="138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>
      <c r="A13" s="25"/>
      <c r="B13" s="866" t="s">
        <v>497</v>
      </c>
      <c r="C13" s="862"/>
      <c r="D13" s="265"/>
      <c r="E13" s="533" t="s">
        <v>110</v>
      </c>
      <c r="F13" s="223">
        <v>3.34</v>
      </c>
      <c r="G13" s="193">
        <f t="shared" si="2"/>
        <v>301.09</v>
      </c>
      <c r="H13" s="25"/>
      <c r="I13" s="25"/>
      <c r="J13" s="138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>
      <c r="A14" s="25"/>
      <c r="B14" s="868"/>
      <c r="C14" s="225"/>
      <c r="D14" s="226"/>
      <c r="E14" s="864"/>
      <c r="F14" s="221">
        <v>0.0</v>
      </c>
      <c r="G14" s="198">
        <f t="shared" si="2"/>
        <v>301.09</v>
      </c>
      <c r="H14" s="25"/>
      <c r="I14" s="25"/>
      <c r="J14" s="138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>
      <c r="A15" s="25"/>
      <c r="B15" s="869"/>
      <c r="C15" s="862"/>
      <c r="D15" s="265"/>
      <c r="E15" s="533"/>
      <c r="F15" s="223">
        <v>0.0</v>
      </c>
      <c r="G15" s="193">
        <f t="shared" si="2"/>
        <v>301.09</v>
      </c>
      <c r="H15" s="25"/>
      <c r="I15" s="25"/>
      <c r="J15" s="138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>
      <c r="A16" s="25"/>
      <c r="B16" s="868"/>
      <c r="C16" s="225"/>
      <c r="D16" s="226"/>
      <c r="E16" s="864"/>
      <c r="F16" s="221">
        <v>0.0</v>
      </c>
      <c r="G16" s="198">
        <f t="shared" si="2"/>
        <v>301.09</v>
      </c>
      <c r="H16" s="25"/>
      <c r="I16" s="25"/>
      <c r="J16" s="138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>
      <c r="A17" s="25"/>
      <c r="B17" s="869"/>
      <c r="C17" s="862"/>
      <c r="D17" s="265"/>
      <c r="E17" s="533"/>
      <c r="F17" s="223">
        <v>0.0</v>
      </c>
      <c r="G17" s="193">
        <f t="shared" si="2"/>
        <v>301.09</v>
      </c>
      <c r="H17" s="25"/>
      <c r="I17" s="25"/>
      <c r="J17" s="138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>
      <c r="A18" s="25"/>
      <c r="B18" s="868"/>
      <c r="C18" s="225"/>
      <c r="D18" s="226"/>
      <c r="E18" s="864"/>
      <c r="F18" s="221">
        <v>0.0</v>
      </c>
      <c r="G18" s="198">
        <f t="shared" si="2"/>
        <v>301.09</v>
      </c>
      <c r="H18" s="25"/>
      <c r="I18" s="25"/>
      <c r="J18" s="138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>
      <c r="A19" s="25"/>
      <c r="B19" s="869"/>
      <c r="C19" s="862"/>
      <c r="D19" s="265"/>
      <c r="E19" s="533"/>
      <c r="F19" s="223">
        <v>0.0</v>
      </c>
      <c r="G19" s="193">
        <f t="shared" si="2"/>
        <v>301.09</v>
      </c>
      <c r="H19" s="25"/>
      <c r="I19" s="25"/>
      <c r="J19" s="138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>
      <c r="A20" s="25"/>
      <c r="B20" s="872" t="s">
        <v>455</v>
      </c>
      <c r="C20" s="225"/>
      <c r="D20" s="225"/>
      <c r="E20" s="226"/>
      <c r="F20" s="874">
        <f>G19</f>
        <v>301.09</v>
      </c>
      <c r="G20" s="226"/>
      <c r="H20" s="25"/>
      <c r="I20" s="25"/>
      <c r="J20" s="138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>
      <c r="A21" s="25"/>
      <c r="B21" s="25"/>
      <c r="C21" s="25"/>
      <c r="D21" s="25"/>
      <c r="E21" s="24"/>
      <c r="F21" s="25"/>
      <c r="G21" s="25"/>
      <c r="H21" s="25"/>
      <c r="I21" s="25"/>
      <c r="J21" s="138"/>
      <c r="K21" s="167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>
      <c r="A22" s="25"/>
      <c r="B22" s="25"/>
      <c r="C22" s="25"/>
      <c r="D22" s="25"/>
      <c r="E22" s="24"/>
      <c r="F22" s="25"/>
      <c r="G22" s="25"/>
      <c r="H22" s="25"/>
      <c r="I22" s="25"/>
      <c r="J22" s="125"/>
      <c r="K22" s="167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</row>
    <row r="23">
      <c r="A23" s="25"/>
      <c r="B23" s="25"/>
      <c r="C23" s="25"/>
      <c r="D23" s="25"/>
      <c r="E23" s="24"/>
      <c r="F23" s="25"/>
      <c r="G23" s="25"/>
      <c r="H23" s="25"/>
      <c r="I23" s="25"/>
      <c r="J23" s="125"/>
      <c r="K23" s="167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</row>
    <row r="24">
      <c r="A24" s="25"/>
      <c r="B24" s="25"/>
      <c r="C24" s="25"/>
      <c r="D24" s="25"/>
      <c r="E24" s="24"/>
      <c r="F24" s="25"/>
      <c r="G24" s="25"/>
      <c r="H24" s="25"/>
      <c r="I24" s="25"/>
      <c r="J24" s="138"/>
      <c r="K24" s="167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</row>
    <row r="25">
      <c r="A25" s="25"/>
      <c r="B25" s="25"/>
      <c r="C25" s="25"/>
      <c r="D25" s="25"/>
      <c r="E25" s="24"/>
      <c r="F25" s="25"/>
      <c r="G25" s="25"/>
      <c r="H25" s="25"/>
      <c r="I25" s="25"/>
      <c r="J25" s="138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>
      <c r="A26" s="25"/>
      <c r="B26" s="25"/>
      <c r="C26" s="25"/>
      <c r="D26" s="25"/>
      <c r="E26" s="24"/>
      <c r="F26" s="25"/>
      <c r="G26" s="25"/>
      <c r="H26" s="25"/>
      <c r="I26" s="25"/>
      <c r="J26" s="138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>
      <c r="A27" s="25"/>
      <c r="B27" s="25"/>
      <c r="C27" s="25"/>
      <c r="D27" s="25"/>
      <c r="E27" s="24"/>
      <c r="F27" s="25"/>
      <c r="G27" s="25"/>
      <c r="H27" s="25"/>
      <c r="I27" s="25"/>
      <c r="J27" s="138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>
      <c r="A28" s="25"/>
      <c r="B28" s="25"/>
      <c r="C28" s="25"/>
      <c r="D28" s="25"/>
      <c r="E28" s="24"/>
      <c r="F28" s="25"/>
      <c r="G28" s="25"/>
      <c r="H28" s="25"/>
      <c r="I28" s="25"/>
      <c r="J28" s="138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>
      <c r="A29" s="25"/>
      <c r="B29" s="25"/>
      <c r="C29" s="25"/>
      <c r="D29" s="25"/>
      <c r="E29" s="24"/>
      <c r="F29" s="25"/>
      <c r="G29" s="25"/>
      <c r="H29" s="25"/>
      <c r="I29" s="25"/>
      <c r="J29" s="138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</row>
    <row r="30">
      <c r="A30" s="25"/>
      <c r="B30" s="25"/>
      <c r="C30" s="25"/>
      <c r="D30" s="25"/>
      <c r="E30" s="24"/>
      <c r="F30" s="25"/>
      <c r="G30" s="25"/>
      <c r="H30" s="25"/>
      <c r="I30" s="25"/>
      <c r="J30" s="138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</row>
    <row r="31">
      <c r="A31" s="25"/>
      <c r="B31" s="25"/>
      <c r="C31" s="25"/>
      <c r="D31" s="25"/>
      <c r="E31" s="24"/>
      <c r="F31" s="25"/>
      <c r="G31" s="25"/>
      <c r="H31" s="25"/>
      <c r="I31" s="25"/>
      <c r="J31" s="138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r="32">
      <c r="A32" s="25"/>
      <c r="B32" s="25"/>
      <c r="C32" s="25"/>
      <c r="D32" s="25"/>
      <c r="E32" s="24"/>
      <c r="F32" s="25"/>
      <c r="G32" s="25"/>
      <c r="H32" s="25"/>
      <c r="I32" s="25"/>
      <c r="J32" s="138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</row>
    <row r="33">
      <c r="A33" s="25"/>
      <c r="B33" s="25"/>
      <c r="C33" s="25"/>
      <c r="D33" s="25"/>
      <c r="E33" s="24"/>
      <c r="F33" s="25"/>
      <c r="G33" s="25"/>
      <c r="H33" s="25"/>
      <c r="I33" s="25"/>
      <c r="J33" s="138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>
      <c r="A34" s="25"/>
      <c r="B34" s="25"/>
      <c r="C34" s="25"/>
      <c r="D34" s="25"/>
      <c r="E34" s="24"/>
      <c r="F34" s="25"/>
      <c r="G34" s="25"/>
      <c r="H34" s="25"/>
      <c r="I34" s="25"/>
      <c r="J34" s="138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</row>
    <row r="35">
      <c r="A35" s="25"/>
      <c r="B35" s="25"/>
      <c r="C35" s="25"/>
      <c r="D35" s="25"/>
      <c r="E35" s="24"/>
      <c r="F35" s="25"/>
      <c r="G35" s="25"/>
      <c r="H35" s="25"/>
      <c r="I35" s="25"/>
      <c r="J35" s="138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</row>
    <row r="36">
      <c r="A36" s="25"/>
      <c r="B36" s="25"/>
      <c r="C36" s="25"/>
      <c r="D36" s="25"/>
      <c r="E36" s="24"/>
      <c r="F36" s="25"/>
      <c r="G36" s="25"/>
      <c r="H36" s="25"/>
      <c r="I36" s="25"/>
      <c r="J36" s="138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</row>
    <row r="37">
      <c r="A37" s="25"/>
      <c r="B37" s="25"/>
      <c r="C37" s="25"/>
      <c r="D37" s="25"/>
      <c r="E37" s="24"/>
      <c r="F37" s="25"/>
      <c r="G37" s="25"/>
      <c r="H37" s="25"/>
      <c r="I37" s="25"/>
      <c r="J37" s="138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>
      <c r="A38" s="25"/>
      <c r="B38" s="25"/>
      <c r="C38" s="25"/>
      <c r="D38" s="25"/>
      <c r="E38" s="24"/>
      <c r="F38" s="25"/>
      <c r="G38" s="25"/>
      <c r="H38" s="25"/>
      <c r="I38" s="25"/>
      <c r="J38" s="138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</row>
    <row r="39">
      <c r="A39" s="25"/>
      <c r="B39" s="25"/>
      <c r="C39" s="25"/>
      <c r="D39" s="25"/>
      <c r="E39" s="24"/>
      <c r="F39" s="25"/>
      <c r="G39" s="25"/>
      <c r="H39" s="25"/>
      <c r="I39" s="25"/>
      <c r="J39" s="138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</row>
    <row r="40">
      <c r="A40" s="25"/>
      <c r="B40" s="25"/>
      <c r="C40" s="25"/>
      <c r="D40" s="25"/>
      <c r="E40" s="24"/>
      <c r="F40" s="25"/>
      <c r="G40" s="25"/>
      <c r="H40" s="25"/>
      <c r="I40" s="25"/>
      <c r="J40" s="138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</row>
    <row r="41">
      <c r="A41" s="25"/>
      <c r="B41" s="25"/>
      <c r="C41" s="25"/>
      <c r="D41" s="25"/>
      <c r="E41" s="24"/>
      <c r="F41" s="25"/>
      <c r="G41" s="25"/>
      <c r="H41" s="25"/>
      <c r="I41" s="25"/>
      <c r="J41" s="138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</row>
    <row r="42">
      <c r="A42" s="25"/>
      <c r="B42" s="25"/>
      <c r="C42" s="25"/>
      <c r="D42" s="25"/>
      <c r="E42" s="24"/>
      <c r="F42" s="25"/>
      <c r="G42" s="25"/>
      <c r="H42" s="25"/>
      <c r="I42" s="25"/>
      <c r="J42" s="138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</row>
    <row r="43">
      <c r="A43" s="25"/>
      <c r="B43" s="25"/>
      <c r="C43" s="25"/>
      <c r="D43" s="25"/>
      <c r="E43" s="24"/>
      <c r="F43" s="25"/>
      <c r="G43" s="25"/>
      <c r="H43" s="25"/>
      <c r="I43" s="25"/>
      <c r="J43" s="138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</row>
    <row r="44">
      <c r="A44" s="25"/>
      <c r="B44" s="25"/>
      <c r="C44" s="25"/>
      <c r="D44" s="25"/>
      <c r="E44" s="24"/>
      <c r="F44" s="25"/>
      <c r="G44" s="25"/>
      <c r="H44" s="25"/>
      <c r="I44" s="25"/>
      <c r="J44" s="138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</row>
    <row r="45">
      <c r="A45" s="25"/>
      <c r="B45" s="25"/>
      <c r="C45" s="25"/>
      <c r="D45" s="25"/>
      <c r="E45" s="24"/>
      <c r="F45" s="25"/>
      <c r="G45" s="25"/>
      <c r="H45" s="25"/>
      <c r="I45" s="25"/>
      <c r="J45" s="138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</row>
    <row r="46">
      <c r="A46" s="25"/>
      <c r="B46" s="25"/>
      <c r="C46" s="25"/>
      <c r="D46" s="25"/>
      <c r="E46" s="24"/>
      <c r="F46" s="25"/>
      <c r="G46" s="25"/>
      <c r="H46" s="25"/>
      <c r="I46" s="25"/>
      <c r="J46" s="138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</row>
    <row r="47">
      <c r="A47" s="25"/>
      <c r="B47" s="25"/>
      <c r="C47" s="25"/>
      <c r="D47" s="25"/>
      <c r="E47" s="24"/>
      <c r="F47" s="25"/>
      <c r="G47" s="25"/>
      <c r="H47" s="25"/>
      <c r="I47" s="25"/>
      <c r="J47" s="138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</row>
    <row r="48">
      <c r="A48" s="25"/>
      <c r="B48" s="25"/>
      <c r="C48" s="25"/>
      <c r="D48" s="25"/>
      <c r="E48" s="24"/>
      <c r="F48" s="25"/>
      <c r="G48" s="25"/>
      <c r="H48" s="25"/>
      <c r="I48" s="25"/>
      <c r="J48" s="138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</row>
    <row r="49">
      <c r="A49" s="25"/>
      <c r="B49" s="25"/>
      <c r="C49" s="25"/>
      <c r="D49" s="25"/>
      <c r="E49" s="24"/>
      <c r="F49" s="25"/>
      <c r="G49" s="25"/>
      <c r="H49" s="25"/>
      <c r="I49" s="25"/>
      <c r="J49" s="138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</row>
    <row r="50">
      <c r="A50" s="25"/>
      <c r="B50" s="25"/>
      <c r="C50" s="25"/>
      <c r="D50" s="25"/>
      <c r="E50" s="24"/>
      <c r="F50" s="25"/>
      <c r="G50" s="25"/>
      <c r="H50" s="25"/>
      <c r="I50" s="25"/>
      <c r="J50" s="138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</row>
    <row r="51">
      <c r="A51" s="25"/>
      <c r="B51" s="25"/>
      <c r="C51" s="25"/>
      <c r="D51" s="25"/>
      <c r="E51" s="24"/>
      <c r="F51" s="25"/>
      <c r="G51" s="25"/>
      <c r="H51" s="25"/>
      <c r="I51" s="25"/>
      <c r="J51" s="138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</row>
    <row r="52">
      <c r="A52" s="25"/>
      <c r="B52" s="25"/>
      <c r="C52" s="25"/>
      <c r="D52" s="25"/>
      <c r="E52" s="24"/>
      <c r="F52" s="25"/>
      <c r="G52" s="25"/>
      <c r="H52" s="25"/>
      <c r="I52" s="25"/>
      <c r="J52" s="138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</row>
    <row r="53">
      <c r="A53" s="25"/>
      <c r="B53" s="25"/>
      <c r="C53" s="25"/>
      <c r="D53" s="25"/>
      <c r="E53" s="24"/>
      <c r="F53" s="25"/>
      <c r="G53" s="25"/>
      <c r="H53" s="25"/>
      <c r="I53" s="25"/>
      <c r="J53" s="138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</row>
    <row r="54">
      <c r="A54" s="25"/>
      <c r="B54" s="25"/>
      <c r="C54" s="25"/>
      <c r="D54" s="25"/>
      <c r="E54" s="24"/>
      <c r="F54" s="25"/>
      <c r="G54" s="25"/>
      <c r="H54" s="25"/>
      <c r="I54" s="25"/>
      <c r="J54" s="138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</row>
    <row r="55">
      <c r="A55" s="25"/>
      <c r="B55" s="25"/>
      <c r="C55" s="25"/>
      <c r="D55" s="25"/>
      <c r="E55" s="24"/>
      <c r="F55" s="25"/>
      <c r="G55" s="25"/>
      <c r="H55" s="25"/>
      <c r="I55" s="25"/>
      <c r="J55" s="138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</row>
    <row r="56">
      <c r="A56" s="25"/>
      <c r="B56" s="25"/>
      <c r="C56" s="25"/>
      <c r="D56" s="25"/>
      <c r="E56" s="24"/>
      <c r="F56" s="25"/>
      <c r="G56" s="25"/>
      <c r="H56" s="25"/>
      <c r="I56" s="25"/>
      <c r="J56" s="138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</row>
    <row r="57">
      <c r="A57" s="25"/>
      <c r="B57" s="25"/>
      <c r="C57" s="25"/>
      <c r="D57" s="25"/>
      <c r="E57" s="24"/>
      <c r="F57" s="25"/>
      <c r="G57" s="25"/>
      <c r="H57" s="25"/>
      <c r="I57" s="25"/>
      <c r="J57" s="138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</row>
    <row r="58">
      <c r="A58" s="25"/>
      <c r="B58" s="25"/>
      <c r="C58" s="25"/>
      <c r="D58" s="25"/>
      <c r="E58" s="24"/>
      <c r="F58" s="25"/>
      <c r="G58" s="25"/>
      <c r="H58" s="25"/>
      <c r="I58" s="25"/>
      <c r="J58" s="138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</row>
    <row r="59">
      <c r="A59" s="25"/>
      <c r="B59" s="25"/>
      <c r="C59" s="25"/>
      <c r="D59" s="25"/>
      <c r="E59" s="24"/>
      <c r="F59" s="25"/>
      <c r="G59" s="25"/>
      <c r="H59" s="25"/>
      <c r="I59" s="25"/>
      <c r="J59" s="138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</row>
    <row r="60">
      <c r="A60" s="25"/>
      <c r="B60" s="25"/>
      <c r="C60" s="25"/>
      <c r="D60" s="25"/>
      <c r="E60" s="24"/>
      <c r="F60" s="25"/>
      <c r="G60" s="25"/>
      <c r="H60" s="25"/>
      <c r="I60" s="25"/>
      <c r="J60" s="138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</row>
    <row r="61">
      <c r="A61" s="25"/>
      <c r="B61" s="25"/>
      <c r="C61" s="25"/>
      <c r="D61" s="25"/>
      <c r="E61" s="24"/>
      <c r="F61" s="25"/>
      <c r="G61" s="25"/>
      <c r="H61" s="25"/>
      <c r="I61" s="25"/>
      <c r="J61" s="138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</row>
    <row r="62">
      <c r="A62" s="25"/>
      <c r="B62" s="25"/>
      <c r="C62" s="25"/>
      <c r="D62" s="25"/>
      <c r="E62" s="24"/>
      <c r="F62" s="25"/>
      <c r="G62" s="25"/>
      <c r="H62" s="25"/>
      <c r="I62" s="25"/>
      <c r="J62" s="138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</row>
    <row r="63">
      <c r="A63" s="25"/>
      <c r="B63" s="25"/>
      <c r="C63" s="25"/>
      <c r="D63" s="25"/>
      <c r="E63" s="24"/>
      <c r="F63" s="25"/>
      <c r="G63" s="25"/>
      <c r="H63" s="25"/>
      <c r="I63" s="25"/>
      <c r="J63" s="138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</row>
    <row r="64">
      <c r="A64" s="25"/>
      <c r="B64" s="25"/>
      <c r="C64" s="25"/>
      <c r="D64" s="25"/>
      <c r="E64" s="24"/>
      <c r="F64" s="25"/>
      <c r="G64" s="25"/>
      <c r="H64" s="25"/>
      <c r="I64" s="25"/>
      <c r="J64" s="138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</row>
    <row r="65">
      <c r="A65" s="25"/>
      <c r="B65" s="25"/>
      <c r="C65" s="25"/>
      <c r="D65" s="25"/>
      <c r="E65" s="24"/>
      <c r="F65" s="25"/>
      <c r="G65" s="25"/>
      <c r="H65" s="25"/>
      <c r="I65" s="25"/>
      <c r="J65" s="138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</row>
    <row r="66">
      <c r="A66" s="25"/>
      <c r="B66" s="25"/>
      <c r="C66" s="25"/>
      <c r="D66" s="25"/>
      <c r="E66" s="24"/>
      <c r="F66" s="25"/>
      <c r="G66" s="25"/>
      <c r="H66" s="25"/>
      <c r="I66" s="25"/>
      <c r="J66" s="138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</row>
    <row r="67">
      <c r="A67" s="25"/>
      <c r="B67" s="25"/>
      <c r="C67" s="25"/>
      <c r="D67" s="25"/>
      <c r="E67" s="24"/>
      <c r="F67" s="25"/>
      <c r="G67" s="25"/>
      <c r="H67" s="25"/>
      <c r="I67" s="25"/>
      <c r="J67" s="138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</row>
    <row r="68">
      <c r="A68" s="25"/>
      <c r="B68" s="25"/>
      <c r="C68" s="25"/>
      <c r="D68" s="25"/>
      <c r="E68" s="24"/>
      <c r="F68" s="25"/>
      <c r="G68" s="25"/>
      <c r="H68" s="25"/>
      <c r="I68" s="25"/>
      <c r="J68" s="138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</row>
    <row r="69">
      <c r="A69" s="25"/>
      <c r="B69" s="25"/>
      <c r="C69" s="25"/>
      <c r="D69" s="25"/>
      <c r="E69" s="24"/>
      <c r="F69" s="25"/>
      <c r="G69" s="25"/>
      <c r="H69" s="25"/>
      <c r="I69" s="25"/>
      <c r="J69" s="138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</row>
    <row r="70">
      <c r="A70" s="25"/>
      <c r="B70" s="25"/>
      <c r="C70" s="25"/>
      <c r="D70" s="25"/>
      <c r="E70" s="24"/>
      <c r="F70" s="25"/>
      <c r="G70" s="25"/>
      <c r="H70" s="25"/>
      <c r="I70" s="25"/>
      <c r="J70" s="138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</row>
    <row r="71">
      <c r="A71" s="25"/>
      <c r="B71" s="25"/>
      <c r="C71" s="25"/>
      <c r="D71" s="25"/>
      <c r="E71" s="24"/>
      <c r="F71" s="25"/>
      <c r="G71" s="25"/>
      <c r="H71" s="25"/>
      <c r="I71" s="25"/>
      <c r="J71" s="138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</row>
    <row r="72">
      <c r="A72" s="25"/>
      <c r="B72" s="25"/>
      <c r="C72" s="25"/>
      <c r="D72" s="25"/>
      <c r="E72" s="24"/>
      <c r="F72" s="25"/>
      <c r="G72" s="25"/>
      <c r="H72" s="25"/>
      <c r="I72" s="25"/>
      <c r="J72" s="138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</row>
    <row r="73">
      <c r="A73" s="25"/>
      <c r="B73" s="25"/>
      <c r="C73" s="25"/>
      <c r="D73" s="25"/>
      <c r="E73" s="24"/>
      <c r="F73" s="25"/>
      <c r="G73" s="25"/>
      <c r="H73" s="25"/>
      <c r="I73" s="25"/>
      <c r="J73" s="138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</row>
    <row r="74">
      <c r="A74" s="25"/>
      <c r="B74" s="25"/>
      <c r="C74" s="25"/>
      <c r="D74" s="25"/>
      <c r="E74" s="24"/>
      <c r="F74" s="25"/>
      <c r="G74" s="25"/>
      <c r="H74" s="25"/>
      <c r="I74" s="25"/>
      <c r="J74" s="138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</row>
    <row r="75">
      <c r="A75" s="25"/>
      <c r="B75" s="25"/>
      <c r="C75" s="25"/>
      <c r="D75" s="25"/>
      <c r="E75" s="24"/>
      <c r="F75" s="25"/>
      <c r="G75" s="25"/>
      <c r="H75" s="25"/>
      <c r="I75" s="25"/>
      <c r="J75" s="138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</row>
    <row r="76">
      <c r="A76" s="25"/>
      <c r="B76" s="25"/>
      <c r="C76" s="25"/>
      <c r="D76" s="25"/>
      <c r="E76" s="24"/>
      <c r="F76" s="25"/>
      <c r="G76" s="25"/>
      <c r="H76" s="25"/>
      <c r="I76" s="25"/>
      <c r="J76" s="138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</row>
    <row r="77">
      <c r="A77" s="25"/>
      <c r="B77" s="25"/>
      <c r="C77" s="25"/>
      <c r="D77" s="25"/>
      <c r="E77" s="24"/>
      <c r="F77" s="25"/>
      <c r="G77" s="25"/>
      <c r="H77" s="25"/>
      <c r="I77" s="25"/>
      <c r="J77" s="138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</row>
    <row r="78">
      <c r="A78" s="25"/>
      <c r="B78" s="25"/>
      <c r="C78" s="25"/>
      <c r="D78" s="25"/>
      <c r="E78" s="24"/>
      <c r="F78" s="25"/>
      <c r="G78" s="25"/>
      <c r="H78" s="25"/>
      <c r="I78" s="25"/>
      <c r="J78" s="138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</row>
    <row r="79">
      <c r="A79" s="25"/>
      <c r="B79" s="25"/>
      <c r="C79" s="25"/>
      <c r="D79" s="25"/>
      <c r="E79" s="24"/>
      <c r="F79" s="25"/>
      <c r="G79" s="25"/>
      <c r="H79" s="25"/>
      <c r="I79" s="25"/>
      <c r="J79" s="138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</row>
    <row r="80">
      <c r="A80" s="25"/>
      <c r="B80" s="25"/>
      <c r="C80" s="25"/>
      <c r="D80" s="25"/>
      <c r="E80" s="24"/>
      <c r="F80" s="25"/>
      <c r="G80" s="25"/>
      <c r="H80" s="25"/>
      <c r="I80" s="25"/>
      <c r="J80" s="138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</row>
    <row r="81">
      <c r="A81" s="25"/>
      <c r="B81" s="25"/>
      <c r="C81" s="25"/>
      <c r="D81" s="25"/>
      <c r="E81" s="24"/>
      <c r="F81" s="25"/>
      <c r="G81" s="25"/>
      <c r="H81" s="25"/>
      <c r="I81" s="25"/>
      <c r="J81" s="138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</row>
    <row r="82">
      <c r="A82" s="25"/>
      <c r="B82" s="25"/>
      <c r="C82" s="25"/>
      <c r="D82" s="25"/>
      <c r="E82" s="24"/>
      <c r="F82" s="25"/>
      <c r="G82" s="25"/>
      <c r="H82" s="25"/>
      <c r="I82" s="25"/>
      <c r="J82" s="138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</row>
    <row r="83">
      <c r="A83" s="25"/>
      <c r="B83" s="25"/>
      <c r="C83" s="25"/>
      <c r="D83" s="25"/>
      <c r="E83" s="24"/>
      <c r="F83" s="25"/>
      <c r="G83" s="25"/>
      <c r="H83" s="25"/>
      <c r="I83" s="25"/>
      <c r="J83" s="138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</row>
    <row r="84">
      <c r="A84" s="25"/>
      <c r="B84" s="25"/>
      <c r="C84" s="25"/>
      <c r="D84" s="25"/>
      <c r="E84" s="24"/>
      <c r="F84" s="25"/>
      <c r="G84" s="25"/>
      <c r="H84" s="25"/>
      <c r="I84" s="25"/>
      <c r="J84" s="138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</row>
    <row r="85">
      <c r="A85" s="25"/>
      <c r="B85" s="25"/>
      <c r="C85" s="25"/>
      <c r="D85" s="25"/>
      <c r="E85" s="24"/>
      <c r="F85" s="25"/>
      <c r="G85" s="25"/>
      <c r="H85" s="25"/>
      <c r="I85" s="25"/>
      <c r="J85" s="138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</row>
    <row r="86">
      <c r="A86" s="25"/>
      <c r="B86" s="25"/>
      <c r="C86" s="25"/>
      <c r="D86" s="25"/>
      <c r="E86" s="24"/>
      <c r="F86" s="25"/>
      <c r="G86" s="25"/>
      <c r="H86" s="25"/>
      <c r="I86" s="25"/>
      <c r="J86" s="138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</row>
    <row r="87">
      <c r="A87" s="25"/>
      <c r="B87" s="25"/>
      <c r="C87" s="25"/>
      <c r="D87" s="25"/>
      <c r="E87" s="24"/>
      <c r="F87" s="25"/>
      <c r="G87" s="25"/>
      <c r="H87" s="25"/>
      <c r="I87" s="25"/>
      <c r="J87" s="138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</row>
    <row r="88">
      <c r="A88" s="25"/>
      <c r="B88" s="25"/>
      <c r="C88" s="25"/>
      <c r="D88" s="25"/>
      <c r="E88" s="24"/>
      <c r="F88" s="25"/>
      <c r="G88" s="25"/>
      <c r="H88" s="25"/>
      <c r="I88" s="25"/>
      <c r="J88" s="138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</row>
    <row r="89">
      <c r="A89" s="25"/>
      <c r="B89" s="25"/>
      <c r="C89" s="25"/>
      <c r="D89" s="25"/>
      <c r="E89" s="24"/>
      <c r="F89" s="25"/>
      <c r="G89" s="25"/>
      <c r="H89" s="25"/>
      <c r="I89" s="25"/>
      <c r="J89" s="138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</row>
    <row r="90">
      <c r="A90" s="25"/>
      <c r="B90" s="25"/>
      <c r="C90" s="25"/>
      <c r="D90" s="25"/>
      <c r="E90" s="24"/>
      <c r="F90" s="25"/>
      <c r="G90" s="25"/>
      <c r="H90" s="25"/>
      <c r="I90" s="25"/>
      <c r="J90" s="138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</row>
    <row r="91">
      <c r="A91" s="25"/>
      <c r="B91" s="25"/>
      <c r="C91" s="25"/>
      <c r="D91" s="25"/>
      <c r="E91" s="24"/>
      <c r="F91" s="25"/>
      <c r="G91" s="25"/>
      <c r="H91" s="25"/>
      <c r="I91" s="25"/>
      <c r="J91" s="138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</row>
    <row r="92">
      <c r="A92" s="25"/>
      <c r="B92" s="25"/>
      <c r="C92" s="25"/>
      <c r="D92" s="25"/>
      <c r="E92" s="24"/>
      <c r="F92" s="25"/>
      <c r="G92" s="25"/>
      <c r="H92" s="25"/>
      <c r="I92" s="25"/>
      <c r="J92" s="138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</row>
    <row r="93">
      <c r="A93" s="25"/>
      <c r="B93" s="25"/>
      <c r="C93" s="25"/>
      <c r="D93" s="25"/>
      <c r="E93" s="24"/>
      <c r="F93" s="25"/>
      <c r="G93" s="25"/>
      <c r="H93" s="25"/>
      <c r="I93" s="25"/>
      <c r="J93" s="138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</row>
    <row r="94">
      <c r="A94" s="25"/>
      <c r="B94" s="25"/>
      <c r="C94" s="25"/>
      <c r="D94" s="25"/>
      <c r="E94" s="24"/>
      <c r="F94" s="25"/>
      <c r="G94" s="25"/>
      <c r="H94" s="25"/>
      <c r="I94" s="25"/>
      <c r="J94" s="138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</row>
    <row r="95">
      <c r="A95" s="25"/>
      <c r="B95" s="25"/>
      <c r="C95" s="25"/>
      <c r="D95" s="25"/>
      <c r="E95" s="24"/>
      <c r="F95" s="25"/>
      <c r="G95" s="25"/>
      <c r="H95" s="25"/>
      <c r="I95" s="25"/>
      <c r="J95" s="138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</row>
    <row r="96">
      <c r="A96" s="25"/>
      <c r="B96" s="25"/>
      <c r="C96" s="25"/>
      <c r="D96" s="25"/>
      <c r="E96" s="24"/>
      <c r="F96" s="25"/>
      <c r="G96" s="25"/>
      <c r="H96" s="25"/>
      <c r="I96" s="25"/>
      <c r="J96" s="138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</row>
    <row r="97">
      <c r="A97" s="25"/>
      <c r="B97" s="25"/>
      <c r="C97" s="25"/>
      <c r="D97" s="25"/>
      <c r="E97" s="24"/>
      <c r="F97" s="25"/>
      <c r="G97" s="25"/>
      <c r="H97" s="25"/>
      <c r="I97" s="25"/>
      <c r="J97" s="138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</row>
    <row r="98">
      <c r="A98" s="25"/>
      <c r="B98" s="25"/>
      <c r="C98" s="25"/>
      <c r="D98" s="25"/>
      <c r="E98" s="24"/>
      <c r="F98" s="25"/>
      <c r="G98" s="25"/>
      <c r="H98" s="25"/>
      <c r="I98" s="25"/>
      <c r="J98" s="138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</row>
    <row r="99">
      <c r="A99" s="25"/>
      <c r="B99" s="25"/>
      <c r="C99" s="25"/>
      <c r="D99" s="25"/>
      <c r="E99" s="24"/>
      <c r="F99" s="25"/>
      <c r="G99" s="25"/>
      <c r="H99" s="25"/>
      <c r="I99" s="25"/>
      <c r="J99" s="138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</row>
    <row r="100">
      <c r="A100" s="25"/>
      <c r="B100" s="25"/>
      <c r="C100" s="25"/>
      <c r="D100" s="25"/>
      <c r="E100" s="24"/>
      <c r="F100" s="25"/>
      <c r="G100" s="25"/>
      <c r="H100" s="25"/>
      <c r="I100" s="25"/>
      <c r="J100" s="138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</row>
    <row r="101">
      <c r="A101" s="25"/>
      <c r="B101" s="25"/>
      <c r="C101" s="25"/>
      <c r="D101" s="25"/>
      <c r="E101" s="24"/>
      <c r="F101" s="25"/>
      <c r="G101" s="25"/>
      <c r="H101" s="25"/>
      <c r="I101" s="25"/>
      <c r="J101" s="138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</row>
    <row r="102">
      <c r="A102" s="25"/>
      <c r="B102" s="25"/>
      <c r="C102" s="25"/>
      <c r="D102" s="25"/>
      <c r="E102" s="24"/>
      <c r="F102" s="25"/>
      <c r="G102" s="25"/>
      <c r="H102" s="25"/>
      <c r="I102" s="25"/>
      <c r="J102" s="138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</row>
    <row r="103">
      <c r="A103" s="25"/>
      <c r="B103" s="25"/>
      <c r="C103" s="25"/>
      <c r="D103" s="25"/>
      <c r="E103" s="24"/>
      <c r="F103" s="25"/>
      <c r="G103" s="25"/>
      <c r="H103" s="25"/>
      <c r="I103" s="25"/>
      <c r="J103" s="138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</row>
    <row r="104">
      <c r="A104" s="25"/>
      <c r="B104" s="25"/>
      <c r="C104" s="25"/>
      <c r="D104" s="25"/>
      <c r="E104" s="24"/>
      <c r="F104" s="25"/>
      <c r="G104" s="25"/>
      <c r="H104" s="25"/>
      <c r="I104" s="25"/>
      <c r="J104" s="138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</row>
    <row r="105">
      <c r="A105" s="25"/>
      <c r="B105" s="25"/>
      <c r="C105" s="25"/>
      <c r="D105" s="25"/>
      <c r="E105" s="24"/>
      <c r="F105" s="25"/>
      <c r="G105" s="25"/>
      <c r="H105" s="25"/>
      <c r="I105" s="25"/>
      <c r="J105" s="138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</row>
    <row r="106">
      <c r="A106" s="25"/>
      <c r="B106" s="25"/>
      <c r="C106" s="25"/>
      <c r="D106" s="25"/>
      <c r="E106" s="24"/>
      <c r="F106" s="25"/>
      <c r="G106" s="25"/>
      <c r="H106" s="25"/>
      <c r="I106" s="25"/>
      <c r="J106" s="138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</row>
    <row r="107">
      <c r="A107" s="25"/>
      <c r="B107" s="25"/>
      <c r="C107" s="25"/>
      <c r="D107" s="25"/>
      <c r="E107" s="24"/>
      <c r="F107" s="25"/>
      <c r="G107" s="25"/>
      <c r="H107" s="25"/>
      <c r="I107" s="25"/>
      <c r="J107" s="138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</row>
    <row r="108">
      <c r="A108" s="25"/>
      <c r="B108" s="25"/>
      <c r="C108" s="25"/>
      <c r="D108" s="25"/>
      <c r="E108" s="24"/>
      <c r="F108" s="25"/>
      <c r="G108" s="25"/>
      <c r="H108" s="25"/>
      <c r="I108" s="25"/>
      <c r="J108" s="138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</row>
    <row r="109">
      <c r="A109" s="25"/>
      <c r="B109" s="25"/>
      <c r="C109" s="25"/>
      <c r="D109" s="25"/>
      <c r="E109" s="24"/>
      <c r="F109" s="25"/>
      <c r="G109" s="25"/>
      <c r="H109" s="25"/>
      <c r="I109" s="25"/>
      <c r="J109" s="138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</row>
    <row r="110">
      <c r="A110" s="25"/>
      <c r="B110" s="25"/>
      <c r="C110" s="25"/>
      <c r="D110" s="25"/>
      <c r="E110" s="24"/>
      <c r="F110" s="25"/>
      <c r="G110" s="25"/>
      <c r="H110" s="25"/>
      <c r="I110" s="25"/>
      <c r="J110" s="138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</row>
    <row r="111">
      <c r="A111" s="25"/>
      <c r="B111" s="25"/>
      <c r="C111" s="25"/>
      <c r="D111" s="25"/>
      <c r="E111" s="24"/>
      <c r="F111" s="25"/>
      <c r="G111" s="25"/>
      <c r="H111" s="25"/>
      <c r="I111" s="25"/>
      <c r="J111" s="138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</row>
    <row r="112">
      <c r="A112" s="25"/>
      <c r="B112" s="25"/>
      <c r="C112" s="25"/>
      <c r="D112" s="25"/>
      <c r="E112" s="24"/>
      <c r="F112" s="25"/>
      <c r="G112" s="25"/>
      <c r="H112" s="25"/>
      <c r="I112" s="25"/>
      <c r="J112" s="138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</row>
    <row r="113">
      <c r="A113" s="25"/>
      <c r="B113" s="25"/>
      <c r="C113" s="25"/>
      <c r="D113" s="25"/>
      <c r="E113" s="24"/>
      <c r="F113" s="25"/>
      <c r="G113" s="25"/>
      <c r="H113" s="25"/>
      <c r="I113" s="25"/>
      <c r="J113" s="138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</row>
    <row r="114">
      <c r="A114" s="25"/>
      <c r="B114" s="25"/>
      <c r="C114" s="25"/>
      <c r="D114" s="25"/>
      <c r="E114" s="24"/>
      <c r="F114" s="25"/>
      <c r="G114" s="25"/>
      <c r="H114" s="25"/>
      <c r="I114" s="25"/>
      <c r="J114" s="138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</row>
    <row r="115">
      <c r="A115" s="25"/>
      <c r="B115" s="25"/>
      <c r="C115" s="25"/>
      <c r="D115" s="25"/>
      <c r="E115" s="24"/>
      <c r="F115" s="25"/>
      <c r="G115" s="25"/>
      <c r="H115" s="25"/>
      <c r="I115" s="25"/>
      <c r="J115" s="138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</row>
    <row r="116">
      <c r="A116" s="25"/>
      <c r="B116" s="25"/>
      <c r="C116" s="25"/>
      <c r="D116" s="25"/>
      <c r="E116" s="24"/>
      <c r="F116" s="25"/>
      <c r="G116" s="25"/>
      <c r="H116" s="25"/>
      <c r="I116" s="25"/>
      <c r="J116" s="138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</row>
    <row r="117">
      <c r="A117" s="25"/>
      <c r="B117" s="25"/>
      <c r="C117" s="25"/>
      <c r="D117" s="25"/>
      <c r="E117" s="24"/>
      <c r="F117" s="25"/>
      <c r="G117" s="25"/>
      <c r="H117" s="25"/>
      <c r="I117" s="25"/>
      <c r="J117" s="138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</row>
    <row r="118">
      <c r="A118" s="25"/>
      <c r="B118" s="25"/>
      <c r="C118" s="25"/>
      <c r="D118" s="25"/>
      <c r="E118" s="24"/>
      <c r="F118" s="25"/>
      <c r="G118" s="25"/>
      <c r="H118" s="25"/>
      <c r="I118" s="25"/>
      <c r="J118" s="138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</row>
    <row r="119">
      <c r="A119" s="25"/>
      <c r="B119" s="25"/>
      <c r="C119" s="25"/>
      <c r="D119" s="25"/>
      <c r="E119" s="24"/>
      <c r="F119" s="25"/>
      <c r="G119" s="25"/>
      <c r="H119" s="25"/>
      <c r="I119" s="25"/>
      <c r="J119" s="138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</row>
    <row r="120">
      <c r="A120" s="25"/>
      <c r="B120" s="25"/>
      <c r="C120" s="25"/>
      <c r="D120" s="25"/>
      <c r="E120" s="24"/>
      <c r="F120" s="25"/>
      <c r="G120" s="25"/>
      <c r="H120" s="25"/>
      <c r="I120" s="25"/>
      <c r="J120" s="138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</row>
    <row r="121">
      <c r="A121" s="25"/>
      <c r="B121" s="25"/>
      <c r="C121" s="25"/>
      <c r="D121" s="25"/>
      <c r="E121" s="24"/>
      <c r="F121" s="25"/>
      <c r="G121" s="25"/>
      <c r="H121" s="25"/>
      <c r="I121" s="25"/>
      <c r="J121" s="138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</row>
    <row r="122">
      <c r="A122" s="25"/>
      <c r="B122" s="25"/>
      <c r="C122" s="25"/>
      <c r="D122" s="25"/>
      <c r="E122" s="24"/>
      <c r="F122" s="25"/>
      <c r="G122" s="25"/>
      <c r="H122" s="25"/>
      <c r="I122" s="25"/>
      <c r="J122" s="138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</row>
    <row r="123">
      <c r="A123" s="25"/>
      <c r="B123" s="25"/>
      <c r="C123" s="25"/>
      <c r="D123" s="25"/>
      <c r="E123" s="24"/>
      <c r="F123" s="25"/>
      <c r="G123" s="25"/>
      <c r="H123" s="25"/>
      <c r="I123" s="25"/>
      <c r="J123" s="138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</row>
    <row r="124">
      <c r="A124" s="25"/>
      <c r="B124" s="25"/>
      <c r="C124" s="25"/>
      <c r="D124" s="25"/>
      <c r="E124" s="24"/>
      <c r="F124" s="25"/>
      <c r="G124" s="25"/>
      <c r="H124" s="25"/>
      <c r="I124" s="25"/>
      <c r="J124" s="138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</row>
    <row r="125">
      <c r="A125" s="25"/>
      <c r="B125" s="25"/>
      <c r="C125" s="25"/>
      <c r="D125" s="25"/>
      <c r="E125" s="24"/>
      <c r="F125" s="25"/>
      <c r="G125" s="25"/>
      <c r="H125" s="25"/>
      <c r="I125" s="25"/>
      <c r="J125" s="138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</row>
    <row r="126">
      <c r="A126" s="25"/>
      <c r="B126" s="25"/>
      <c r="C126" s="25"/>
      <c r="D126" s="25"/>
      <c r="E126" s="24"/>
      <c r="F126" s="25"/>
      <c r="G126" s="25"/>
      <c r="H126" s="25"/>
      <c r="I126" s="25"/>
      <c r="J126" s="138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</row>
    <row r="127">
      <c r="A127" s="25"/>
      <c r="B127" s="25"/>
      <c r="C127" s="25"/>
      <c r="D127" s="25"/>
      <c r="E127" s="24"/>
      <c r="F127" s="25"/>
      <c r="G127" s="25"/>
      <c r="H127" s="25"/>
      <c r="I127" s="25"/>
      <c r="J127" s="138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</row>
    <row r="128">
      <c r="A128" s="25"/>
      <c r="B128" s="25"/>
      <c r="C128" s="25"/>
      <c r="D128" s="25"/>
      <c r="E128" s="24"/>
      <c r="F128" s="25"/>
      <c r="G128" s="25"/>
      <c r="H128" s="25"/>
      <c r="I128" s="25"/>
      <c r="J128" s="138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</row>
    <row r="129">
      <c r="A129" s="25"/>
      <c r="B129" s="25"/>
      <c r="C129" s="25"/>
      <c r="D129" s="25"/>
      <c r="E129" s="24"/>
      <c r="F129" s="25"/>
      <c r="G129" s="25"/>
      <c r="H129" s="25"/>
      <c r="I129" s="25"/>
      <c r="J129" s="138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</row>
    <row r="130">
      <c r="A130" s="25"/>
      <c r="B130" s="25"/>
      <c r="C130" s="25"/>
      <c r="D130" s="25"/>
      <c r="E130" s="24"/>
      <c r="F130" s="25"/>
      <c r="G130" s="25"/>
      <c r="H130" s="25"/>
      <c r="I130" s="25"/>
      <c r="J130" s="138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</row>
    <row r="131">
      <c r="A131" s="25"/>
      <c r="B131" s="25"/>
      <c r="C131" s="25"/>
      <c r="D131" s="25"/>
      <c r="E131" s="24"/>
      <c r="F131" s="25"/>
      <c r="G131" s="25"/>
      <c r="H131" s="25"/>
      <c r="I131" s="25"/>
      <c r="J131" s="138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</row>
    <row r="132">
      <c r="A132" s="25"/>
      <c r="B132" s="25"/>
      <c r="C132" s="25"/>
      <c r="D132" s="25"/>
      <c r="E132" s="24"/>
      <c r="F132" s="25"/>
      <c r="G132" s="25"/>
      <c r="H132" s="25"/>
      <c r="I132" s="25"/>
      <c r="J132" s="138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</row>
    <row r="133">
      <c r="A133" s="25"/>
      <c r="B133" s="25"/>
      <c r="C133" s="25"/>
      <c r="D133" s="25"/>
      <c r="E133" s="24"/>
      <c r="F133" s="25"/>
      <c r="G133" s="25"/>
      <c r="H133" s="25"/>
      <c r="I133" s="25"/>
      <c r="J133" s="138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</row>
    <row r="134">
      <c r="A134" s="25"/>
      <c r="B134" s="25"/>
      <c r="C134" s="25"/>
      <c r="D134" s="25"/>
      <c r="E134" s="24"/>
      <c r="F134" s="25"/>
      <c r="G134" s="25"/>
      <c r="H134" s="25"/>
      <c r="I134" s="25"/>
      <c r="J134" s="138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</row>
    <row r="135">
      <c r="A135" s="25"/>
      <c r="B135" s="25"/>
      <c r="C135" s="25"/>
      <c r="D135" s="25"/>
      <c r="E135" s="24"/>
      <c r="F135" s="25"/>
      <c r="G135" s="25"/>
      <c r="H135" s="25"/>
      <c r="I135" s="25"/>
      <c r="J135" s="138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</row>
    <row r="136">
      <c r="A136" s="25"/>
      <c r="B136" s="25"/>
      <c r="C136" s="25"/>
      <c r="D136" s="25"/>
      <c r="E136" s="24"/>
      <c r="F136" s="25"/>
      <c r="G136" s="25"/>
      <c r="H136" s="25"/>
      <c r="I136" s="25"/>
      <c r="J136" s="138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</row>
    <row r="137">
      <c r="A137" s="25"/>
      <c r="B137" s="25"/>
      <c r="C137" s="25"/>
      <c r="D137" s="25"/>
      <c r="E137" s="24"/>
      <c r="F137" s="25"/>
      <c r="G137" s="25"/>
      <c r="H137" s="25"/>
      <c r="I137" s="25"/>
      <c r="J137" s="138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</row>
    <row r="138">
      <c r="A138" s="25"/>
      <c r="B138" s="25"/>
      <c r="C138" s="25"/>
      <c r="D138" s="25"/>
      <c r="E138" s="24"/>
      <c r="F138" s="25"/>
      <c r="G138" s="25"/>
      <c r="H138" s="25"/>
      <c r="I138" s="25"/>
      <c r="J138" s="138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</row>
    <row r="139">
      <c r="A139" s="25"/>
      <c r="B139" s="25"/>
      <c r="C139" s="25"/>
      <c r="D139" s="25"/>
      <c r="E139" s="24"/>
      <c r="F139" s="25"/>
      <c r="G139" s="25"/>
      <c r="H139" s="25"/>
      <c r="I139" s="25"/>
      <c r="J139" s="138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</row>
    <row r="140">
      <c r="A140" s="25"/>
      <c r="B140" s="25"/>
      <c r="C140" s="25"/>
      <c r="D140" s="25"/>
      <c r="E140" s="24"/>
      <c r="F140" s="25"/>
      <c r="G140" s="25"/>
      <c r="H140" s="25"/>
      <c r="I140" s="25"/>
      <c r="J140" s="138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</row>
    <row r="141">
      <c r="A141" s="25"/>
      <c r="B141" s="25"/>
      <c r="C141" s="25"/>
      <c r="D141" s="25"/>
      <c r="E141" s="24"/>
      <c r="F141" s="25"/>
      <c r="G141" s="25"/>
      <c r="H141" s="25"/>
      <c r="I141" s="25"/>
      <c r="J141" s="138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</row>
    <row r="142">
      <c r="A142" s="25"/>
      <c r="B142" s="25"/>
      <c r="C142" s="25"/>
      <c r="D142" s="25"/>
      <c r="E142" s="24"/>
      <c r="F142" s="25"/>
      <c r="G142" s="25"/>
      <c r="H142" s="25"/>
      <c r="I142" s="25"/>
      <c r="J142" s="138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</row>
    <row r="143">
      <c r="A143" s="25"/>
      <c r="B143" s="25"/>
      <c r="C143" s="25"/>
      <c r="D143" s="25"/>
      <c r="E143" s="24"/>
      <c r="F143" s="25"/>
      <c r="G143" s="25"/>
      <c r="H143" s="25"/>
      <c r="I143" s="25"/>
      <c r="J143" s="138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</row>
    <row r="144">
      <c r="A144" s="25"/>
      <c r="B144" s="25"/>
      <c r="C144" s="25"/>
      <c r="D144" s="25"/>
      <c r="E144" s="24"/>
      <c r="F144" s="25"/>
      <c r="G144" s="25"/>
      <c r="H144" s="25"/>
      <c r="I144" s="25"/>
      <c r="J144" s="138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</row>
    <row r="145">
      <c r="A145" s="25"/>
      <c r="B145" s="25"/>
      <c r="C145" s="25"/>
      <c r="D145" s="25"/>
      <c r="E145" s="24"/>
      <c r="F145" s="25"/>
      <c r="G145" s="25"/>
      <c r="H145" s="25"/>
      <c r="I145" s="25"/>
      <c r="J145" s="138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</row>
    <row r="146">
      <c r="A146" s="25"/>
      <c r="B146" s="25"/>
      <c r="C146" s="25"/>
      <c r="D146" s="25"/>
      <c r="E146" s="24"/>
      <c r="F146" s="25"/>
      <c r="G146" s="25"/>
      <c r="H146" s="25"/>
      <c r="I146" s="25"/>
      <c r="J146" s="138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</row>
    <row r="147">
      <c r="A147" s="25"/>
      <c r="B147" s="25"/>
      <c r="C147" s="25"/>
      <c r="D147" s="25"/>
      <c r="E147" s="24"/>
      <c r="F147" s="25"/>
      <c r="G147" s="25"/>
      <c r="H147" s="25"/>
      <c r="I147" s="25"/>
      <c r="J147" s="138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</row>
    <row r="148">
      <c r="A148" s="25"/>
      <c r="B148" s="25"/>
      <c r="C148" s="25"/>
      <c r="D148" s="25"/>
      <c r="E148" s="24"/>
      <c r="F148" s="25"/>
      <c r="G148" s="25"/>
      <c r="H148" s="25"/>
      <c r="I148" s="25"/>
      <c r="J148" s="138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</row>
    <row r="149">
      <c r="A149" s="25"/>
      <c r="B149" s="25"/>
      <c r="C149" s="25"/>
      <c r="D149" s="25"/>
      <c r="E149" s="24"/>
      <c r="F149" s="25"/>
      <c r="G149" s="25"/>
      <c r="H149" s="25"/>
      <c r="I149" s="25"/>
      <c r="J149" s="138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</row>
    <row r="150">
      <c r="A150" s="25"/>
      <c r="B150" s="25"/>
      <c r="C150" s="25"/>
      <c r="D150" s="25"/>
      <c r="E150" s="24"/>
      <c r="F150" s="25"/>
      <c r="G150" s="25"/>
      <c r="H150" s="25"/>
      <c r="I150" s="25"/>
      <c r="J150" s="138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</row>
    <row r="151">
      <c r="A151" s="25"/>
      <c r="B151" s="25"/>
      <c r="C151" s="25"/>
      <c r="D151" s="25"/>
      <c r="E151" s="24"/>
      <c r="F151" s="25"/>
      <c r="G151" s="25"/>
      <c r="H151" s="25"/>
      <c r="I151" s="25"/>
      <c r="J151" s="138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</row>
    <row r="152">
      <c r="A152" s="25"/>
      <c r="B152" s="25"/>
      <c r="C152" s="25"/>
      <c r="D152" s="25"/>
      <c r="E152" s="24"/>
      <c r="F152" s="25"/>
      <c r="G152" s="25"/>
      <c r="H152" s="25"/>
      <c r="I152" s="25"/>
      <c r="J152" s="138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</row>
    <row r="153">
      <c r="A153" s="25"/>
      <c r="B153" s="25"/>
      <c r="C153" s="25"/>
      <c r="D153" s="25"/>
      <c r="E153" s="24"/>
      <c r="F153" s="25"/>
      <c r="G153" s="25"/>
      <c r="H153" s="25"/>
      <c r="I153" s="25"/>
      <c r="J153" s="138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</row>
    <row r="154">
      <c r="A154" s="25"/>
      <c r="B154" s="25"/>
      <c r="C154" s="25"/>
      <c r="D154" s="25"/>
      <c r="E154" s="24"/>
      <c r="F154" s="25"/>
      <c r="G154" s="25"/>
      <c r="H154" s="25"/>
      <c r="I154" s="25"/>
      <c r="J154" s="138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</row>
    <row r="155">
      <c r="A155" s="25"/>
      <c r="B155" s="25"/>
      <c r="C155" s="25"/>
      <c r="D155" s="25"/>
      <c r="E155" s="24"/>
      <c r="F155" s="25"/>
      <c r="G155" s="25"/>
      <c r="H155" s="25"/>
      <c r="I155" s="25"/>
      <c r="J155" s="138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</row>
    <row r="156">
      <c r="A156" s="25"/>
      <c r="B156" s="25"/>
      <c r="C156" s="25"/>
      <c r="D156" s="25"/>
      <c r="E156" s="24"/>
      <c r="F156" s="25"/>
      <c r="G156" s="25"/>
      <c r="H156" s="25"/>
      <c r="I156" s="25"/>
      <c r="J156" s="138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</row>
    <row r="157">
      <c r="A157" s="25"/>
      <c r="B157" s="25"/>
      <c r="C157" s="25"/>
      <c r="D157" s="25"/>
      <c r="E157" s="24"/>
      <c r="F157" s="25"/>
      <c r="G157" s="25"/>
      <c r="H157" s="25"/>
      <c r="I157" s="25"/>
      <c r="J157" s="138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</row>
    <row r="158">
      <c r="A158" s="25"/>
      <c r="B158" s="25"/>
      <c r="C158" s="25"/>
      <c r="D158" s="25"/>
      <c r="E158" s="24"/>
      <c r="F158" s="25"/>
      <c r="G158" s="25"/>
      <c r="H158" s="25"/>
      <c r="I158" s="25"/>
      <c r="J158" s="138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</row>
    <row r="159">
      <c r="A159" s="25"/>
      <c r="B159" s="25"/>
      <c r="C159" s="25"/>
      <c r="D159" s="25"/>
      <c r="E159" s="24"/>
      <c r="F159" s="25"/>
      <c r="G159" s="25"/>
      <c r="H159" s="25"/>
      <c r="I159" s="25"/>
      <c r="J159" s="138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</row>
    <row r="160">
      <c r="A160" s="25"/>
      <c r="B160" s="25"/>
      <c r="C160" s="25"/>
      <c r="D160" s="25"/>
      <c r="E160" s="24"/>
      <c r="F160" s="25"/>
      <c r="G160" s="25"/>
      <c r="H160" s="25"/>
      <c r="I160" s="25"/>
      <c r="J160" s="138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</row>
    <row r="161">
      <c r="A161" s="25"/>
      <c r="B161" s="25"/>
      <c r="C161" s="25"/>
      <c r="D161" s="25"/>
      <c r="E161" s="24"/>
      <c r="F161" s="25"/>
      <c r="G161" s="25"/>
      <c r="H161" s="25"/>
      <c r="I161" s="25"/>
      <c r="J161" s="138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</row>
    <row r="162">
      <c r="A162" s="25"/>
      <c r="B162" s="25"/>
      <c r="C162" s="25"/>
      <c r="D162" s="25"/>
      <c r="E162" s="24"/>
      <c r="F162" s="25"/>
      <c r="G162" s="25"/>
      <c r="H162" s="25"/>
      <c r="I162" s="25"/>
      <c r="J162" s="138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</row>
    <row r="163">
      <c r="A163" s="25"/>
      <c r="B163" s="25"/>
      <c r="C163" s="25"/>
      <c r="D163" s="25"/>
      <c r="E163" s="24"/>
      <c r="F163" s="25"/>
      <c r="G163" s="25"/>
      <c r="H163" s="25"/>
      <c r="I163" s="25"/>
      <c r="J163" s="138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</row>
    <row r="164">
      <c r="A164" s="25"/>
      <c r="B164" s="25"/>
      <c r="C164" s="25"/>
      <c r="D164" s="25"/>
      <c r="E164" s="24"/>
      <c r="F164" s="25"/>
      <c r="G164" s="25"/>
      <c r="H164" s="25"/>
      <c r="I164" s="25"/>
      <c r="J164" s="138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</row>
    <row r="165">
      <c r="A165" s="25"/>
      <c r="B165" s="25"/>
      <c r="C165" s="25"/>
      <c r="D165" s="25"/>
      <c r="E165" s="24"/>
      <c r="F165" s="25"/>
      <c r="G165" s="25"/>
      <c r="H165" s="25"/>
      <c r="I165" s="25"/>
      <c r="J165" s="138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</row>
    <row r="166">
      <c r="A166" s="25"/>
      <c r="B166" s="25"/>
      <c r="C166" s="25"/>
      <c r="D166" s="25"/>
      <c r="E166" s="24"/>
      <c r="F166" s="25"/>
      <c r="G166" s="25"/>
      <c r="H166" s="25"/>
      <c r="I166" s="25"/>
      <c r="J166" s="138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</row>
    <row r="167">
      <c r="A167" s="25"/>
      <c r="B167" s="25"/>
      <c r="C167" s="25"/>
      <c r="D167" s="25"/>
      <c r="E167" s="24"/>
      <c r="F167" s="25"/>
      <c r="G167" s="25"/>
      <c r="H167" s="25"/>
      <c r="I167" s="25"/>
      <c r="J167" s="138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</row>
    <row r="168">
      <c r="A168" s="25"/>
      <c r="B168" s="25"/>
      <c r="C168" s="25"/>
      <c r="D168" s="25"/>
      <c r="E168" s="24"/>
      <c r="F168" s="25"/>
      <c r="G168" s="25"/>
      <c r="H168" s="25"/>
      <c r="I168" s="25"/>
      <c r="J168" s="138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</row>
    <row r="169">
      <c r="A169" s="25"/>
      <c r="B169" s="25"/>
      <c r="C169" s="25"/>
      <c r="D169" s="25"/>
      <c r="E169" s="24"/>
      <c r="F169" s="25"/>
      <c r="G169" s="25"/>
      <c r="H169" s="25"/>
      <c r="I169" s="25"/>
      <c r="J169" s="138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</row>
    <row r="170">
      <c r="A170" s="25"/>
      <c r="B170" s="25"/>
      <c r="C170" s="25"/>
      <c r="D170" s="25"/>
      <c r="E170" s="24"/>
      <c r="F170" s="25"/>
      <c r="G170" s="25"/>
      <c r="H170" s="25"/>
      <c r="I170" s="25"/>
      <c r="J170" s="138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</row>
    <row r="171">
      <c r="A171" s="25"/>
      <c r="B171" s="25"/>
      <c r="C171" s="25"/>
      <c r="D171" s="25"/>
      <c r="E171" s="24"/>
      <c r="F171" s="25"/>
      <c r="G171" s="25"/>
      <c r="H171" s="25"/>
      <c r="I171" s="25"/>
      <c r="J171" s="138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</row>
    <row r="172">
      <c r="A172" s="25"/>
      <c r="B172" s="25"/>
      <c r="C172" s="25"/>
      <c r="D172" s="25"/>
      <c r="E172" s="24"/>
      <c r="F172" s="25"/>
      <c r="G172" s="25"/>
      <c r="H172" s="25"/>
      <c r="I172" s="25"/>
      <c r="J172" s="138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</row>
    <row r="173">
      <c r="A173" s="25"/>
      <c r="B173" s="25"/>
      <c r="C173" s="25"/>
      <c r="D173" s="25"/>
      <c r="E173" s="24"/>
      <c r="F173" s="25"/>
      <c r="G173" s="25"/>
      <c r="H173" s="25"/>
      <c r="I173" s="25"/>
      <c r="J173" s="138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</row>
    <row r="174">
      <c r="A174" s="25"/>
      <c r="B174" s="25"/>
      <c r="C174" s="25"/>
      <c r="D174" s="25"/>
      <c r="E174" s="24"/>
      <c r="F174" s="25"/>
      <c r="G174" s="25"/>
      <c r="H174" s="25"/>
      <c r="I174" s="25"/>
      <c r="J174" s="138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</row>
    <row r="175">
      <c r="A175" s="25"/>
      <c r="B175" s="25"/>
      <c r="C175" s="25"/>
      <c r="D175" s="25"/>
      <c r="E175" s="24"/>
      <c r="F175" s="25"/>
      <c r="G175" s="25"/>
      <c r="H175" s="25"/>
      <c r="I175" s="25"/>
      <c r="J175" s="138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</row>
    <row r="176">
      <c r="A176" s="25"/>
      <c r="B176" s="25"/>
      <c r="C176" s="25"/>
      <c r="D176" s="25"/>
      <c r="E176" s="24"/>
      <c r="F176" s="25"/>
      <c r="G176" s="25"/>
      <c r="H176" s="25"/>
      <c r="I176" s="25"/>
      <c r="J176" s="138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</row>
    <row r="177">
      <c r="A177" s="25"/>
      <c r="B177" s="25"/>
      <c r="C177" s="25"/>
      <c r="D177" s="25"/>
      <c r="E177" s="24"/>
      <c r="F177" s="25"/>
      <c r="G177" s="25"/>
      <c r="H177" s="25"/>
      <c r="I177" s="25"/>
      <c r="J177" s="138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</row>
    <row r="178">
      <c r="A178" s="25"/>
      <c r="B178" s="25"/>
      <c r="C178" s="25"/>
      <c r="D178" s="25"/>
      <c r="E178" s="24"/>
      <c r="F178" s="25"/>
      <c r="G178" s="25"/>
      <c r="H178" s="25"/>
      <c r="I178" s="25"/>
      <c r="J178" s="138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</row>
    <row r="179">
      <c r="A179" s="25"/>
      <c r="B179" s="25"/>
      <c r="C179" s="25"/>
      <c r="D179" s="25"/>
      <c r="E179" s="24"/>
      <c r="F179" s="25"/>
      <c r="G179" s="25"/>
      <c r="H179" s="25"/>
      <c r="I179" s="25"/>
      <c r="J179" s="138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</row>
    <row r="180">
      <c r="A180" s="25"/>
      <c r="B180" s="25"/>
      <c r="C180" s="25"/>
      <c r="D180" s="25"/>
      <c r="E180" s="24"/>
      <c r="F180" s="25"/>
      <c r="G180" s="25"/>
      <c r="H180" s="25"/>
      <c r="I180" s="25"/>
      <c r="J180" s="138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</row>
    <row r="181">
      <c r="A181" s="25"/>
      <c r="B181" s="25"/>
      <c r="C181" s="25"/>
      <c r="D181" s="25"/>
      <c r="E181" s="24"/>
      <c r="F181" s="25"/>
      <c r="G181" s="25"/>
      <c r="H181" s="25"/>
      <c r="I181" s="25"/>
      <c r="J181" s="138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</row>
    <row r="182">
      <c r="A182" s="25"/>
      <c r="B182" s="25"/>
      <c r="C182" s="25"/>
      <c r="D182" s="25"/>
      <c r="E182" s="24"/>
      <c r="F182" s="25"/>
      <c r="G182" s="25"/>
      <c r="H182" s="25"/>
      <c r="I182" s="25"/>
      <c r="J182" s="138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</row>
    <row r="183">
      <c r="A183" s="25"/>
      <c r="B183" s="25"/>
      <c r="C183" s="25"/>
      <c r="D183" s="25"/>
      <c r="E183" s="24"/>
      <c r="F183" s="25"/>
      <c r="G183" s="25"/>
      <c r="H183" s="25"/>
      <c r="I183" s="25"/>
      <c r="J183" s="138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</row>
    <row r="184">
      <c r="A184" s="25"/>
      <c r="B184" s="25"/>
      <c r="C184" s="25"/>
      <c r="D184" s="25"/>
      <c r="E184" s="24"/>
      <c r="F184" s="25"/>
      <c r="G184" s="25"/>
      <c r="H184" s="25"/>
      <c r="I184" s="25"/>
      <c r="J184" s="138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</row>
    <row r="185">
      <c r="A185" s="25"/>
      <c r="B185" s="25"/>
      <c r="C185" s="25"/>
      <c r="D185" s="25"/>
      <c r="E185" s="24"/>
      <c r="F185" s="25"/>
      <c r="G185" s="25"/>
      <c r="H185" s="25"/>
      <c r="I185" s="25"/>
      <c r="J185" s="138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</row>
    <row r="186">
      <c r="A186" s="25"/>
      <c r="B186" s="25"/>
      <c r="C186" s="25"/>
      <c r="D186" s="25"/>
      <c r="E186" s="24"/>
      <c r="F186" s="25"/>
      <c r="G186" s="25"/>
      <c r="H186" s="25"/>
      <c r="I186" s="25"/>
      <c r="J186" s="138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</row>
    <row r="187">
      <c r="A187" s="25"/>
      <c r="B187" s="25"/>
      <c r="C187" s="25"/>
      <c r="D187" s="25"/>
      <c r="E187" s="24"/>
      <c r="F187" s="25"/>
      <c r="G187" s="25"/>
      <c r="H187" s="25"/>
      <c r="I187" s="25"/>
      <c r="J187" s="138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</row>
    <row r="188">
      <c r="A188" s="25"/>
      <c r="B188" s="25"/>
      <c r="C188" s="25"/>
      <c r="D188" s="25"/>
      <c r="E188" s="24"/>
      <c r="F188" s="25"/>
      <c r="G188" s="25"/>
      <c r="H188" s="25"/>
      <c r="I188" s="25"/>
      <c r="J188" s="138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</row>
    <row r="189">
      <c r="A189" s="25"/>
      <c r="B189" s="25"/>
      <c r="C189" s="25"/>
      <c r="D189" s="25"/>
      <c r="E189" s="24"/>
      <c r="F189" s="25"/>
      <c r="G189" s="25"/>
      <c r="H189" s="25"/>
      <c r="I189" s="25"/>
      <c r="J189" s="138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</row>
    <row r="190">
      <c r="A190" s="25"/>
      <c r="B190" s="25"/>
      <c r="C190" s="25"/>
      <c r="D190" s="25"/>
      <c r="E190" s="24"/>
      <c r="F190" s="25"/>
      <c r="G190" s="25"/>
      <c r="H190" s="25"/>
      <c r="I190" s="25"/>
      <c r="J190" s="138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</row>
    <row r="191">
      <c r="A191" s="25"/>
      <c r="B191" s="25"/>
      <c r="C191" s="25"/>
      <c r="D191" s="25"/>
      <c r="E191" s="24"/>
      <c r="F191" s="25"/>
      <c r="G191" s="25"/>
      <c r="H191" s="25"/>
      <c r="I191" s="25"/>
      <c r="J191" s="138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</row>
    <row r="192">
      <c r="A192" s="25"/>
      <c r="B192" s="25"/>
      <c r="C192" s="25"/>
      <c r="D192" s="25"/>
      <c r="E192" s="24"/>
      <c r="F192" s="25"/>
      <c r="G192" s="25"/>
      <c r="H192" s="25"/>
      <c r="I192" s="25"/>
      <c r="J192" s="138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</row>
    <row r="193">
      <c r="A193" s="25"/>
      <c r="B193" s="25"/>
      <c r="C193" s="25"/>
      <c r="D193" s="25"/>
      <c r="E193" s="24"/>
      <c r="F193" s="25"/>
      <c r="G193" s="25"/>
      <c r="H193" s="25"/>
      <c r="I193" s="25"/>
      <c r="J193" s="138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</row>
    <row r="194">
      <c r="A194" s="25"/>
      <c r="B194" s="25"/>
      <c r="C194" s="25"/>
      <c r="D194" s="25"/>
      <c r="E194" s="24"/>
      <c r="F194" s="25"/>
      <c r="G194" s="25"/>
      <c r="H194" s="25"/>
      <c r="I194" s="25"/>
      <c r="J194" s="138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</row>
    <row r="195">
      <c r="A195" s="25"/>
      <c r="B195" s="25"/>
      <c r="C195" s="25"/>
      <c r="D195" s="25"/>
      <c r="E195" s="24"/>
      <c r="F195" s="25"/>
      <c r="G195" s="25"/>
      <c r="H195" s="25"/>
      <c r="I195" s="25"/>
      <c r="J195" s="138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</row>
    <row r="196">
      <c r="A196" s="25"/>
      <c r="B196" s="25"/>
      <c r="C196" s="25"/>
      <c r="D196" s="25"/>
      <c r="E196" s="24"/>
      <c r="F196" s="25"/>
      <c r="G196" s="25"/>
      <c r="H196" s="25"/>
      <c r="I196" s="25"/>
      <c r="J196" s="138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</row>
    <row r="197">
      <c r="A197" s="25"/>
      <c r="B197" s="25"/>
      <c r="C197" s="25"/>
      <c r="D197" s="25"/>
      <c r="E197" s="24"/>
      <c r="F197" s="25"/>
      <c r="G197" s="25"/>
      <c r="H197" s="25"/>
      <c r="I197" s="25"/>
      <c r="J197" s="138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</row>
    <row r="198">
      <c r="A198" s="25"/>
      <c r="B198" s="25"/>
      <c r="C198" s="25"/>
      <c r="D198" s="25"/>
      <c r="E198" s="24"/>
      <c r="F198" s="25"/>
      <c r="G198" s="25"/>
      <c r="H198" s="25"/>
      <c r="I198" s="25"/>
      <c r="J198" s="138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</row>
    <row r="199">
      <c r="A199" s="25"/>
      <c r="B199" s="25"/>
      <c r="C199" s="25"/>
      <c r="D199" s="25"/>
      <c r="E199" s="24"/>
      <c r="F199" s="25"/>
      <c r="G199" s="25"/>
      <c r="H199" s="25"/>
      <c r="I199" s="25"/>
      <c r="J199" s="138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</row>
    <row r="200">
      <c r="A200" s="25"/>
      <c r="B200" s="25"/>
      <c r="C200" s="25"/>
      <c r="D200" s="25"/>
      <c r="E200" s="24"/>
      <c r="F200" s="25"/>
      <c r="G200" s="25"/>
      <c r="H200" s="25"/>
      <c r="I200" s="25"/>
      <c r="J200" s="138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</row>
    <row r="201">
      <c r="A201" s="25"/>
      <c r="B201" s="25"/>
      <c r="C201" s="25"/>
      <c r="D201" s="25"/>
      <c r="E201" s="24"/>
      <c r="F201" s="25"/>
      <c r="G201" s="25"/>
      <c r="H201" s="25"/>
      <c r="I201" s="25"/>
      <c r="J201" s="138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</row>
    <row r="202">
      <c r="A202" s="25"/>
      <c r="B202" s="25"/>
      <c r="C202" s="25"/>
      <c r="D202" s="25"/>
      <c r="E202" s="24"/>
      <c r="F202" s="25"/>
      <c r="G202" s="25"/>
      <c r="H202" s="25"/>
      <c r="I202" s="25"/>
      <c r="J202" s="138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</row>
    <row r="203">
      <c r="A203" s="25"/>
      <c r="B203" s="25"/>
      <c r="C203" s="25"/>
      <c r="D203" s="25"/>
      <c r="E203" s="24"/>
      <c r="F203" s="25"/>
      <c r="G203" s="25"/>
      <c r="H203" s="25"/>
      <c r="I203" s="25"/>
      <c r="J203" s="138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</row>
    <row r="204">
      <c r="A204" s="25"/>
      <c r="B204" s="25"/>
      <c r="C204" s="25"/>
      <c r="D204" s="25"/>
      <c r="E204" s="24"/>
      <c r="F204" s="25"/>
      <c r="G204" s="25"/>
      <c r="H204" s="25"/>
      <c r="I204" s="25"/>
      <c r="J204" s="138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</row>
    <row r="205">
      <c r="A205" s="25"/>
      <c r="B205" s="25"/>
      <c r="C205" s="25"/>
      <c r="D205" s="25"/>
      <c r="E205" s="24"/>
      <c r="F205" s="25"/>
      <c r="G205" s="25"/>
      <c r="H205" s="25"/>
      <c r="I205" s="25"/>
      <c r="J205" s="138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</row>
    <row r="206">
      <c r="A206" s="25"/>
      <c r="B206" s="25"/>
      <c r="C206" s="25"/>
      <c r="D206" s="25"/>
      <c r="E206" s="24"/>
      <c r="F206" s="25"/>
      <c r="G206" s="25"/>
      <c r="H206" s="25"/>
      <c r="I206" s="25"/>
      <c r="J206" s="138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</row>
    <row r="207">
      <c r="A207" s="25"/>
      <c r="B207" s="25"/>
      <c r="C207" s="25"/>
      <c r="D207" s="25"/>
      <c r="E207" s="24"/>
      <c r="F207" s="25"/>
      <c r="G207" s="25"/>
      <c r="H207" s="25"/>
      <c r="I207" s="25"/>
      <c r="J207" s="138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</row>
    <row r="208">
      <c r="A208" s="25"/>
      <c r="B208" s="25"/>
      <c r="C208" s="25"/>
      <c r="D208" s="25"/>
      <c r="E208" s="24"/>
      <c r="F208" s="25"/>
      <c r="G208" s="25"/>
      <c r="H208" s="25"/>
      <c r="I208" s="25"/>
      <c r="J208" s="138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</row>
    <row r="209">
      <c r="A209" s="25"/>
      <c r="B209" s="25"/>
      <c r="C209" s="25"/>
      <c r="D209" s="25"/>
      <c r="E209" s="24"/>
      <c r="F209" s="25"/>
      <c r="G209" s="25"/>
      <c r="H209" s="25"/>
      <c r="I209" s="25"/>
      <c r="J209" s="138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</row>
    <row r="210">
      <c r="A210" s="25"/>
      <c r="B210" s="25"/>
      <c r="C210" s="25"/>
      <c r="D210" s="25"/>
      <c r="E210" s="24"/>
      <c r="F210" s="25"/>
      <c r="G210" s="25"/>
      <c r="H210" s="25"/>
      <c r="I210" s="25"/>
      <c r="J210" s="138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</row>
    <row r="211">
      <c r="A211" s="25"/>
      <c r="B211" s="25"/>
      <c r="C211" s="25"/>
      <c r="D211" s="25"/>
      <c r="E211" s="24"/>
      <c r="F211" s="25"/>
      <c r="G211" s="25"/>
      <c r="H211" s="25"/>
      <c r="I211" s="25"/>
      <c r="J211" s="138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</row>
    <row r="212">
      <c r="A212" s="25"/>
      <c r="B212" s="25"/>
      <c r="C212" s="25"/>
      <c r="D212" s="25"/>
      <c r="E212" s="24"/>
      <c r="F212" s="25"/>
      <c r="G212" s="25"/>
      <c r="H212" s="25"/>
      <c r="I212" s="25"/>
      <c r="J212" s="138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</row>
    <row r="213">
      <c r="A213" s="25"/>
      <c r="B213" s="25"/>
      <c r="C213" s="25"/>
      <c r="D213" s="25"/>
      <c r="E213" s="24"/>
      <c r="F213" s="25"/>
      <c r="G213" s="25"/>
      <c r="H213" s="25"/>
      <c r="I213" s="25"/>
      <c r="J213" s="138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</row>
    <row r="214">
      <c r="A214" s="25"/>
      <c r="B214" s="25"/>
      <c r="C214" s="25"/>
      <c r="D214" s="25"/>
      <c r="E214" s="24"/>
      <c r="F214" s="25"/>
      <c r="G214" s="25"/>
      <c r="H214" s="25"/>
      <c r="I214" s="25"/>
      <c r="J214" s="138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</row>
    <row r="215">
      <c r="A215" s="25"/>
      <c r="B215" s="25"/>
      <c r="C215" s="25"/>
      <c r="D215" s="25"/>
      <c r="E215" s="24"/>
      <c r="F215" s="25"/>
      <c r="G215" s="25"/>
      <c r="H215" s="25"/>
      <c r="I215" s="25"/>
      <c r="J215" s="138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</row>
    <row r="216">
      <c r="A216" s="25"/>
      <c r="B216" s="25"/>
      <c r="C216" s="25"/>
      <c r="D216" s="25"/>
      <c r="E216" s="24"/>
      <c r="F216" s="25"/>
      <c r="G216" s="25"/>
      <c r="H216" s="25"/>
      <c r="I216" s="25"/>
      <c r="J216" s="138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</row>
    <row r="217">
      <c r="A217" s="25"/>
      <c r="B217" s="25"/>
      <c r="C217" s="25"/>
      <c r="D217" s="25"/>
      <c r="E217" s="24"/>
      <c r="F217" s="25"/>
      <c r="G217" s="25"/>
      <c r="H217" s="25"/>
      <c r="I217" s="25"/>
      <c r="J217" s="138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</row>
    <row r="218">
      <c r="A218" s="25"/>
      <c r="B218" s="25"/>
      <c r="C218" s="25"/>
      <c r="D218" s="25"/>
      <c r="E218" s="24"/>
      <c r="F218" s="25"/>
      <c r="G218" s="25"/>
      <c r="H218" s="25"/>
      <c r="I218" s="25"/>
      <c r="J218" s="138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</row>
    <row r="219">
      <c r="A219" s="25"/>
      <c r="B219" s="25"/>
      <c r="C219" s="25"/>
      <c r="D219" s="25"/>
      <c r="E219" s="24"/>
      <c r="F219" s="25"/>
      <c r="G219" s="25"/>
      <c r="H219" s="25"/>
      <c r="I219" s="25"/>
      <c r="J219" s="138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</row>
    <row r="220">
      <c r="A220" s="25"/>
      <c r="B220" s="25"/>
      <c r="C220" s="25"/>
      <c r="D220" s="25"/>
      <c r="E220" s="24"/>
      <c r="F220" s="25"/>
      <c r="G220" s="25"/>
      <c r="H220" s="25"/>
      <c r="I220" s="25"/>
      <c r="J220" s="138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</row>
    <row r="221">
      <c r="A221" s="25"/>
      <c r="B221" s="25"/>
      <c r="C221" s="25"/>
      <c r="D221" s="25"/>
      <c r="E221" s="24"/>
      <c r="F221" s="25"/>
      <c r="G221" s="25"/>
      <c r="H221" s="25"/>
      <c r="I221" s="25"/>
      <c r="J221" s="138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</row>
    <row r="222">
      <c r="A222" s="25"/>
      <c r="B222" s="25"/>
      <c r="C222" s="25"/>
      <c r="D222" s="25"/>
      <c r="E222" s="24"/>
      <c r="F222" s="25"/>
      <c r="G222" s="25"/>
      <c r="H222" s="25"/>
      <c r="I222" s="25"/>
      <c r="J222" s="138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</row>
    <row r="223">
      <c r="A223" s="25"/>
      <c r="B223" s="25"/>
      <c r="C223" s="25"/>
      <c r="D223" s="25"/>
      <c r="E223" s="24"/>
      <c r="F223" s="25"/>
      <c r="G223" s="25"/>
      <c r="H223" s="25"/>
      <c r="I223" s="25"/>
      <c r="J223" s="138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</row>
    <row r="224">
      <c r="A224" s="25"/>
      <c r="B224" s="25"/>
      <c r="C224" s="25"/>
      <c r="D224" s="25"/>
      <c r="E224" s="24"/>
      <c r="F224" s="25"/>
      <c r="G224" s="25"/>
      <c r="H224" s="25"/>
      <c r="I224" s="25"/>
      <c r="J224" s="138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</row>
    <row r="225">
      <c r="A225" s="25"/>
      <c r="B225" s="25"/>
      <c r="C225" s="25"/>
      <c r="D225" s="25"/>
      <c r="E225" s="24"/>
      <c r="F225" s="25"/>
      <c r="G225" s="25"/>
      <c r="H225" s="25"/>
      <c r="I225" s="25"/>
      <c r="J225" s="138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</row>
    <row r="226">
      <c r="A226" s="25"/>
      <c r="B226" s="25"/>
      <c r="C226" s="25"/>
      <c r="D226" s="25"/>
      <c r="E226" s="24"/>
      <c r="F226" s="25"/>
      <c r="G226" s="25"/>
      <c r="H226" s="25"/>
      <c r="I226" s="25"/>
      <c r="J226" s="138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</row>
    <row r="227">
      <c r="A227" s="25"/>
      <c r="B227" s="25"/>
      <c r="C227" s="25"/>
      <c r="D227" s="25"/>
      <c r="E227" s="24"/>
      <c r="F227" s="25"/>
      <c r="G227" s="25"/>
      <c r="H227" s="25"/>
      <c r="I227" s="25"/>
      <c r="J227" s="138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</row>
    <row r="228">
      <c r="A228" s="25"/>
      <c r="B228" s="25"/>
      <c r="C228" s="25"/>
      <c r="D228" s="25"/>
      <c r="E228" s="24"/>
      <c r="F228" s="25"/>
      <c r="G228" s="25"/>
      <c r="H228" s="25"/>
      <c r="I228" s="25"/>
      <c r="J228" s="138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</row>
    <row r="229">
      <c r="A229" s="25"/>
      <c r="B229" s="25"/>
      <c r="C229" s="25"/>
      <c r="D229" s="25"/>
      <c r="E229" s="24"/>
      <c r="F229" s="25"/>
      <c r="G229" s="25"/>
      <c r="H229" s="25"/>
      <c r="I229" s="25"/>
      <c r="J229" s="138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</row>
    <row r="230">
      <c r="A230" s="25"/>
      <c r="B230" s="25"/>
      <c r="C230" s="25"/>
      <c r="D230" s="25"/>
      <c r="E230" s="24"/>
      <c r="F230" s="25"/>
      <c r="G230" s="25"/>
      <c r="H230" s="25"/>
      <c r="I230" s="25"/>
      <c r="J230" s="138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</row>
    <row r="231">
      <c r="A231" s="25"/>
      <c r="B231" s="25"/>
      <c r="C231" s="25"/>
      <c r="D231" s="25"/>
      <c r="E231" s="24"/>
      <c r="F231" s="25"/>
      <c r="G231" s="25"/>
      <c r="H231" s="25"/>
      <c r="I231" s="25"/>
      <c r="J231" s="138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</row>
    <row r="232">
      <c r="A232" s="25"/>
      <c r="B232" s="25"/>
      <c r="C232" s="25"/>
      <c r="D232" s="25"/>
      <c r="E232" s="24"/>
      <c r="F232" s="25"/>
      <c r="G232" s="25"/>
      <c r="H232" s="25"/>
      <c r="I232" s="25"/>
      <c r="J232" s="138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</row>
    <row r="233">
      <c r="A233" s="25"/>
      <c r="B233" s="25"/>
      <c r="C233" s="25"/>
      <c r="D233" s="25"/>
      <c r="E233" s="24"/>
      <c r="F233" s="25"/>
      <c r="G233" s="25"/>
      <c r="H233" s="25"/>
      <c r="I233" s="25"/>
      <c r="J233" s="138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</row>
    <row r="234">
      <c r="A234" s="25"/>
      <c r="B234" s="25"/>
      <c r="C234" s="25"/>
      <c r="D234" s="25"/>
      <c r="E234" s="24"/>
      <c r="F234" s="25"/>
      <c r="G234" s="25"/>
      <c r="H234" s="25"/>
      <c r="I234" s="25"/>
      <c r="J234" s="138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</row>
    <row r="235">
      <c r="A235" s="25"/>
      <c r="B235" s="25"/>
      <c r="C235" s="25"/>
      <c r="D235" s="25"/>
      <c r="E235" s="24"/>
      <c r="F235" s="25"/>
      <c r="G235" s="25"/>
      <c r="H235" s="25"/>
      <c r="I235" s="25"/>
      <c r="J235" s="138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</row>
    <row r="236">
      <c r="A236" s="25"/>
      <c r="B236" s="25"/>
      <c r="C236" s="25"/>
      <c r="D236" s="25"/>
      <c r="E236" s="24"/>
      <c r="F236" s="25"/>
      <c r="G236" s="25"/>
      <c r="H236" s="25"/>
      <c r="I236" s="25"/>
      <c r="J236" s="138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</row>
    <row r="237">
      <c r="A237" s="25"/>
      <c r="B237" s="25"/>
      <c r="C237" s="25"/>
      <c r="D237" s="25"/>
      <c r="E237" s="24"/>
      <c r="F237" s="25"/>
      <c r="G237" s="25"/>
      <c r="H237" s="25"/>
      <c r="I237" s="25"/>
      <c r="J237" s="138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</row>
    <row r="238">
      <c r="A238" s="25"/>
      <c r="B238" s="25"/>
      <c r="C238" s="25"/>
      <c r="D238" s="25"/>
      <c r="E238" s="24"/>
      <c r="F238" s="25"/>
      <c r="G238" s="25"/>
      <c r="H238" s="25"/>
      <c r="I238" s="25"/>
      <c r="J238" s="138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</row>
    <row r="239">
      <c r="A239" s="25"/>
      <c r="B239" s="25"/>
      <c r="C239" s="25"/>
      <c r="D239" s="25"/>
      <c r="E239" s="24"/>
      <c r="F239" s="25"/>
      <c r="G239" s="25"/>
      <c r="H239" s="25"/>
      <c r="I239" s="25"/>
      <c r="J239" s="138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</row>
    <row r="240">
      <c r="A240" s="25"/>
      <c r="B240" s="25"/>
      <c r="C240" s="25"/>
      <c r="D240" s="25"/>
      <c r="E240" s="24"/>
      <c r="F240" s="25"/>
      <c r="G240" s="25"/>
      <c r="H240" s="25"/>
      <c r="I240" s="25"/>
      <c r="J240" s="138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</row>
    <row r="241">
      <c r="A241" s="25"/>
      <c r="B241" s="25"/>
      <c r="C241" s="25"/>
      <c r="D241" s="25"/>
      <c r="E241" s="24"/>
      <c r="F241" s="25"/>
      <c r="G241" s="25"/>
      <c r="H241" s="25"/>
      <c r="I241" s="25"/>
      <c r="J241" s="138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</row>
    <row r="242">
      <c r="A242" s="25"/>
      <c r="B242" s="25"/>
      <c r="C242" s="25"/>
      <c r="D242" s="25"/>
      <c r="E242" s="24"/>
      <c r="F242" s="25"/>
      <c r="G242" s="25"/>
      <c r="H242" s="25"/>
      <c r="I242" s="25"/>
      <c r="J242" s="138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</row>
    <row r="243">
      <c r="A243" s="25"/>
      <c r="B243" s="25"/>
      <c r="C243" s="25"/>
      <c r="D243" s="25"/>
      <c r="E243" s="24"/>
      <c r="F243" s="25"/>
      <c r="G243" s="25"/>
      <c r="H243" s="25"/>
      <c r="I243" s="25"/>
      <c r="J243" s="138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</row>
    <row r="244">
      <c r="A244" s="25"/>
      <c r="B244" s="25"/>
      <c r="C244" s="25"/>
      <c r="D244" s="25"/>
      <c r="E244" s="24"/>
      <c r="F244" s="25"/>
      <c r="G244" s="25"/>
      <c r="H244" s="25"/>
      <c r="I244" s="25"/>
      <c r="J244" s="138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</row>
    <row r="245">
      <c r="A245" s="25"/>
      <c r="B245" s="25"/>
      <c r="C245" s="25"/>
      <c r="D245" s="25"/>
      <c r="E245" s="24"/>
      <c r="F245" s="25"/>
      <c r="G245" s="25"/>
      <c r="H245" s="25"/>
      <c r="I245" s="25"/>
      <c r="J245" s="138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</row>
    <row r="246">
      <c r="A246" s="25"/>
      <c r="B246" s="25"/>
      <c r="C246" s="25"/>
      <c r="D246" s="25"/>
      <c r="E246" s="24"/>
      <c r="F246" s="25"/>
      <c r="G246" s="25"/>
      <c r="H246" s="25"/>
      <c r="I246" s="25"/>
      <c r="J246" s="138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</row>
    <row r="247">
      <c r="A247" s="25"/>
      <c r="B247" s="25"/>
      <c r="C247" s="25"/>
      <c r="D247" s="25"/>
      <c r="E247" s="24"/>
      <c r="F247" s="25"/>
      <c r="G247" s="25"/>
      <c r="H247" s="25"/>
      <c r="I247" s="25"/>
      <c r="J247" s="138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</row>
    <row r="248">
      <c r="A248" s="25"/>
      <c r="B248" s="25"/>
      <c r="C248" s="25"/>
      <c r="D248" s="25"/>
      <c r="E248" s="24"/>
      <c r="F248" s="25"/>
      <c r="G248" s="25"/>
      <c r="H248" s="25"/>
      <c r="I248" s="25"/>
      <c r="J248" s="138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</row>
    <row r="249">
      <c r="A249" s="25"/>
      <c r="B249" s="25"/>
      <c r="C249" s="25"/>
      <c r="D249" s="25"/>
      <c r="E249" s="24"/>
      <c r="F249" s="25"/>
      <c r="G249" s="25"/>
      <c r="H249" s="25"/>
      <c r="I249" s="25"/>
      <c r="J249" s="138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</row>
    <row r="250">
      <c r="A250" s="25"/>
      <c r="B250" s="25"/>
      <c r="C250" s="25"/>
      <c r="D250" s="25"/>
      <c r="E250" s="24"/>
      <c r="F250" s="25"/>
      <c r="G250" s="25"/>
      <c r="H250" s="25"/>
      <c r="I250" s="25"/>
      <c r="J250" s="138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</row>
    <row r="251">
      <c r="A251" s="25"/>
      <c r="B251" s="25"/>
      <c r="C251" s="25"/>
      <c r="D251" s="25"/>
      <c r="E251" s="24"/>
      <c r="F251" s="25"/>
      <c r="G251" s="25"/>
      <c r="H251" s="25"/>
      <c r="I251" s="25"/>
      <c r="J251" s="138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</row>
    <row r="252">
      <c r="A252" s="25"/>
      <c r="B252" s="25"/>
      <c r="C252" s="25"/>
      <c r="D252" s="25"/>
      <c r="E252" s="24"/>
      <c r="F252" s="25"/>
      <c r="G252" s="25"/>
      <c r="H252" s="25"/>
      <c r="I252" s="25"/>
      <c r="J252" s="138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</row>
    <row r="253">
      <c r="A253" s="25"/>
      <c r="B253" s="25"/>
      <c r="C253" s="25"/>
      <c r="D253" s="25"/>
      <c r="E253" s="24"/>
      <c r="F253" s="25"/>
      <c r="G253" s="25"/>
      <c r="H253" s="25"/>
      <c r="I253" s="25"/>
      <c r="J253" s="138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</row>
    <row r="254">
      <c r="A254" s="25"/>
      <c r="B254" s="25"/>
      <c r="C254" s="25"/>
      <c r="D254" s="25"/>
      <c r="E254" s="24"/>
      <c r="F254" s="25"/>
      <c r="G254" s="25"/>
      <c r="H254" s="25"/>
      <c r="I254" s="25"/>
      <c r="J254" s="138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</row>
    <row r="255">
      <c r="A255" s="25"/>
      <c r="B255" s="25"/>
      <c r="C255" s="25"/>
      <c r="D255" s="25"/>
      <c r="E255" s="24"/>
      <c r="F255" s="25"/>
      <c r="G255" s="25"/>
      <c r="H255" s="25"/>
      <c r="I255" s="25"/>
      <c r="J255" s="138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</row>
    <row r="256">
      <c r="A256" s="25"/>
      <c r="B256" s="25"/>
      <c r="C256" s="25"/>
      <c r="D256" s="25"/>
      <c r="E256" s="24"/>
      <c r="F256" s="25"/>
      <c r="G256" s="25"/>
      <c r="H256" s="25"/>
      <c r="I256" s="25"/>
      <c r="J256" s="138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</row>
    <row r="257">
      <c r="A257" s="25"/>
      <c r="B257" s="25"/>
      <c r="C257" s="25"/>
      <c r="D257" s="25"/>
      <c r="E257" s="24"/>
      <c r="F257" s="25"/>
      <c r="G257" s="25"/>
      <c r="H257" s="25"/>
      <c r="I257" s="25"/>
      <c r="J257" s="138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</row>
    <row r="258">
      <c r="A258" s="25"/>
      <c r="B258" s="25"/>
      <c r="C258" s="25"/>
      <c r="D258" s="25"/>
      <c r="E258" s="24"/>
      <c r="F258" s="25"/>
      <c r="G258" s="25"/>
      <c r="H258" s="25"/>
      <c r="I258" s="25"/>
      <c r="J258" s="138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</row>
    <row r="259">
      <c r="A259" s="25"/>
      <c r="B259" s="25"/>
      <c r="C259" s="25"/>
      <c r="D259" s="25"/>
      <c r="E259" s="24"/>
      <c r="F259" s="25"/>
      <c r="G259" s="25"/>
      <c r="H259" s="25"/>
      <c r="I259" s="25"/>
      <c r="J259" s="138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</row>
    <row r="260">
      <c r="A260" s="25"/>
      <c r="B260" s="25"/>
      <c r="C260" s="25"/>
      <c r="D260" s="25"/>
      <c r="E260" s="24"/>
      <c r="F260" s="25"/>
      <c r="G260" s="25"/>
      <c r="H260" s="25"/>
      <c r="I260" s="25"/>
      <c r="J260" s="138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</row>
    <row r="261">
      <c r="A261" s="25"/>
      <c r="B261" s="25"/>
      <c r="C261" s="25"/>
      <c r="D261" s="25"/>
      <c r="E261" s="24"/>
      <c r="F261" s="25"/>
      <c r="G261" s="25"/>
      <c r="H261" s="25"/>
      <c r="I261" s="25"/>
      <c r="J261" s="138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</row>
    <row r="262">
      <c r="A262" s="25"/>
      <c r="B262" s="25"/>
      <c r="C262" s="25"/>
      <c r="D262" s="25"/>
      <c r="E262" s="24"/>
      <c r="F262" s="25"/>
      <c r="G262" s="25"/>
      <c r="H262" s="25"/>
      <c r="I262" s="25"/>
      <c r="J262" s="138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</row>
    <row r="263">
      <c r="A263" s="25"/>
      <c r="B263" s="25"/>
      <c r="C263" s="25"/>
      <c r="D263" s="25"/>
      <c r="E263" s="24"/>
      <c r="F263" s="25"/>
      <c r="G263" s="25"/>
      <c r="H263" s="25"/>
      <c r="I263" s="25"/>
      <c r="J263" s="138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</row>
    <row r="264">
      <c r="A264" s="25"/>
      <c r="B264" s="25"/>
      <c r="C264" s="25"/>
      <c r="D264" s="25"/>
      <c r="E264" s="24"/>
      <c r="F264" s="25"/>
      <c r="G264" s="25"/>
      <c r="H264" s="25"/>
      <c r="I264" s="25"/>
      <c r="J264" s="138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</row>
    <row r="265">
      <c r="A265" s="25"/>
      <c r="B265" s="25"/>
      <c r="C265" s="25"/>
      <c r="D265" s="25"/>
      <c r="E265" s="24"/>
      <c r="F265" s="25"/>
      <c r="G265" s="25"/>
      <c r="H265" s="25"/>
      <c r="I265" s="25"/>
      <c r="J265" s="138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</row>
    <row r="266">
      <c r="A266" s="25"/>
      <c r="B266" s="25"/>
      <c r="C266" s="25"/>
      <c r="D266" s="25"/>
      <c r="E266" s="24"/>
      <c r="F266" s="25"/>
      <c r="G266" s="25"/>
      <c r="H266" s="25"/>
      <c r="I266" s="25"/>
      <c r="J266" s="138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</row>
    <row r="267">
      <c r="A267" s="25"/>
      <c r="B267" s="25"/>
      <c r="C267" s="25"/>
      <c r="D267" s="25"/>
      <c r="E267" s="24"/>
      <c r="F267" s="25"/>
      <c r="G267" s="25"/>
      <c r="H267" s="25"/>
      <c r="I267" s="25"/>
      <c r="J267" s="138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</row>
    <row r="268">
      <c r="A268" s="25"/>
      <c r="B268" s="25"/>
      <c r="C268" s="25"/>
      <c r="D268" s="25"/>
      <c r="E268" s="24"/>
      <c r="F268" s="25"/>
      <c r="G268" s="25"/>
      <c r="H268" s="25"/>
      <c r="I268" s="25"/>
      <c r="J268" s="138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</row>
    <row r="269">
      <c r="A269" s="25"/>
      <c r="B269" s="25"/>
      <c r="C269" s="25"/>
      <c r="D269" s="25"/>
      <c r="E269" s="24"/>
      <c r="F269" s="25"/>
      <c r="G269" s="25"/>
      <c r="H269" s="25"/>
      <c r="I269" s="25"/>
      <c r="J269" s="138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</row>
    <row r="270">
      <c r="A270" s="25"/>
      <c r="B270" s="25"/>
      <c r="C270" s="25"/>
      <c r="D270" s="25"/>
      <c r="E270" s="24"/>
      <c r="F270" s="25"/>
      <c r="G270" s="25"/>
      <c r="H270" s="25"/>
      <c r="I270" s="25"/>
      <c r="J270" s="138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</row>
    <row r="271">
      <c r="A271" s="25"/>
      <c r="B271" s="25"/>
      <c r="C271" s="25"/>
      <c r="D271" s="25"/>
      <c r="E271" s="24"/>
      <c r="F271" s="25"/>
      <c r="G271" s="25"/>
      <c r="H271" s="25"/>
      <c r="I271" s="25"/>
      <c r="J271" s="138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</row>
    <row r="272">
      <c r="A272" s="25"/>
      <c r="B272" s="25"/>
      <c r="C272" s="25"/>
      <c r="D272" s="25"/>
      <c r="E272" s="24"/>
      <c r="F272" s="25"/>
      <c r="G272" s="25"/>
      <c r="H272" s="25"/>
      <c r="I272" s="25"/>
      <c r="J272" s="138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</row>
    <row r="273">
      <c r="A273" s="25"/>
      <c r="B273" s="25"/>
      <c r="C273" s="25"/>
      <c r="D273" s="25"/>
      <c r="E273" s="24"/>
      <c r="F273" s="25"/>
      <c r="G273" s="25"/>
      <c r="H273" s="25"/>
      <c r="I273" s="25"/>
      <c r="J273" s="138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</row>
    <row r="274">
      <c r="A274" s="25"/>
      <c r="B274" s="25"/>
      <c r="C274" s="25"/>
      <c r="D274" s="25"/>
      <c r="E274" s="24"/>
      <c r="F274" s="25"/>
      <c r="G274" s="25"/>
      <c r="H274" s="25"/>
      <c r="I274" s="25"/>
      <c r="J274" s="138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</row>
    <row r="275">
      <c r="A275" s="25"/>
      <c r="B275" s="25"/>
      <c r="C275" s="25"/>
      <c r="D275" s="25"/>
      <c r="E275" s="24"/>
      <c r="F275" s="25"/>
      <c r="G275" s="25"/>
      <c r="H275" s="25"/>
      <c r="I275" s="25"/>
      <c r="J275" s="138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</row>
    <row r="276">
      <c r="A276" s="25"/>
      <c r="B276" s="25"/>
      <c r="C276" s="25"/>
      <c r="D276" s="25"/>
      <c r="E276" s="24"/>
      <c r="F276" s="25"/>
      <c r="G276" s="25"/>
      <c r="H276" s="25"/>
      <c r="I276" s="25"/>
      <c r="J276" s="138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</row>
    <row r="277">
      <c r="A277" s="25"/>
      <c r="B277" s="25"/>
      <c r="C277" s="25"/>
      <c r="D277" s="25"/>
      <c r="E277" s="24"/>
      <c r="F277" s="25"/>
      <c r="G277" s="25"/>
      <c r="H277" s="25"/>
      <c r="I277" s="25"/>
      <c r="J277" s="138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</row>
    <row r="278">
      <c r="A278" s="25"/>
      <c r="B278" s="25"/>
      <c r="C278" s="25"/>
      <c r="D278" s="25"/>
      <c r="E278" s="24"/>
      <c r="F278" s="25"/>
      <c r="G278" s="25"/>
      <c r="H278" s="25"/>
      <c r="I278" s="25"/>
      <c r="J278" s="138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</row>
    <row r="279">
      <c r="A279" s="25"/>
      <c r="B279" s="25"/>
      <c r="C279" s="25"/>
      <c r="D279" s="25"/>
      <c r="E279" s="24"/>
      <c r="F279" s="25"/>
      <c r="G279" s="25"/>
      <c r="H279" s="25"/>
      <c r="I279" s="25"/>
      <c r="J279" s="138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</row>
    <row r="280">
      <c r="A280" s="25"/>
      <c r="B280" s="25"/>
      <c r="C280" s="25"/>
      <c r="D280" s="25"/>
      <c r="E280" s="24"/>
      <c r="F280" s="25"/>
      <c r="G280" s="25"/>
      <c r="H280" s="25"/>
      <c r="I280" s="25"/>
      <c r="J280" s="138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</row>
    <row r="281">
      <c r="A281" s="25"/>
      <c r="B281" s="25"/>
      <c r="C281" s="25"/>
      <c r="D281" s="25"/>
      <c r="E281" s="24"/>
      <c r="F281" s="25"/>
      <c r="G281" s="25"/>
      <c r="H281" s="25"/>
      <c r="I281" s="25"/>
      <c r="J281" s="138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</row>
    <row r="282">
      <c r="A282" s="25"/>
      <c r="B282" s="25"/>
      <c r="C282" s="25"/>
      <c r="D282" s="25"/>
      <c r="E282" s="24"/>
      <c r="F282" s="25"/>
      <c r="G282" s="25"/>
      <c r="H282" s="25"/>
      <c r="I282" s="25"/>
      <c r="J282" s="138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</row>
    <row r="283">
      <c r="A283" s="25"/>
      <c r="B283" s="25"/>
      <c r="C283" s="25"/>
      <c r="D283" s="25"/>
      <c r="E283" s="24"/>
      <c r="F283" s="25"/>
      <c r="G283" s="25"/>
      <c r="H283" s="25"/>
      <c r="I283" s="25"/>
      <c r="J283" s="138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</row>
    <row r="284">
      <c r="A284" s="25"/>
      <c r="B284" s="25"/>
      <c r="C284" s="25"/>
      <c r="D284" s="25"/>
      <c r="E284" s="24"/>
      <c r="F284" s="25"/>
      <c r="G284" s="25"/>
      <c r="H284" s="25"/>
      <c r="I284" s="25"/>
      <c r="J284" s="138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</row>
    <row r="285">
      <c r="A285" s="25"/>
      <c r="B285" s="25"/>
      <c r="C285" s="25"/>
      <c r="D285" s="25"/>
      <c r="E285" s="24"/>
      <c r="F285" s="25"/>
      <c r="G285" s="25"/>
      <c r="H285" s="25"/>
      <c r="I285" s="25"/>
      <c r="J285" s="138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</row>
    <row r="286">
      <c r="A286" s="25"/>
      <c r="B286" s="25"/>
      <c r="C286" s="25"/>
      <c r="D286" s="25"/>
      <c r="E286" s="24"/>
      <c r="F286" s="25"/>
      <c r="G286" s="25"/>
      <c r="H286" s="25"/>
      <c r="I286" s="25"/>
      <c r="J286" s="138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</row>
    <row r="287">
      <c r="A287" s="25"/>
      <c r="B287" s="25"/>
      <c r="C287" s="25"/>
      <c r="D287" s="25"/>
      <c r="E287" s="24"/>
      <c r="F287" s="25"/>
      <c r="G287" s="25"/>
      <c r="H287" s="25"/>
      <c r="I287" s="25"/>
      <c r="J287" s="138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</row>
    <row r="288">
      <c r="A288" s="25"/>
      <c r="B288" s="25"/>
      <c r="C288" s="25"/>
      <c r="D288" s="25"/>
      <c r="E288" s="24"/>
      <c r="F288" s="25"/>
      <c r="G288" s="25"/>
      <c r="H288" s="25"/>
      <c r="I288" s="25"/>
      <c r="J288" s="138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</row>
    <row r="289">
      <c r="A289" s="25"/>
      <c r="B289" s="25"/>
      <c r="C289" s="25"/>
      <c r="D289" s="25"/>
      <c r="E289" s="24"/>
      <c r="F289" s="25"/>
      <c r="G289" s="25"/>
      <c r="H289" s="25"/>
      <c r="I289" s="25"/>
      <c r="J289" s="138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</row>
    <row r="290">
      <c r="A290" s="25"/>
      <c r="B290" s="25"/>
      <c r="C290" s="25"/>
      <c r="D290" s="25"/>
      <c r="E290" s="24"/>
      <c r="F290" s="25"/>
      <c r="G290" s="25"/>
      <c r="H290" s="25"/>
      <c r="I290" s="25"/>
      <c r="J290" s="138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</row>
    <row r="291">
      <c r="A291" s="25"/>
      <c r="B291" s="25"/>
      <c r="C291" s="25"/>
      <c r="D291" s="25"/>
      <c r="E291" s="24"/>
      <c r="F291" s="25"/>
      <c r="G291" s="25"/>
      <c r="H291" s="25"/>
      <c r="I291" s="25"/>
      <c r="J291" s="138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</row>
    <row r="292">
      <c r="A292" s="25"/>
      <c r="B292" s="25"/>
      <c r="C292" s="25"/>
      <c r="D292" s="25"/>
      <c r="E292" s="24"/>
      <c r="F292" s="25"/>
      <c r="G292" s="25"/>
      <c r="H292" s="25"/>
      <c r="I292" s="25"/>
      <c r="J292" s="138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</row>
    <row r="293">
      <c r="A293" s="25"/>
      <c r="B293" s="25"/>
      <c r="C293" s="25"/>
      <c r="D293" s="25"/>
      <c r="E293" s="24"/>
      <c r="F293" s="25"/>
      <c r="G293" s="25"/>
      <c r="H293" s="25"/>
      <c r="I293" s="25"/>
      <c r="J293" s="138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</row>
    <row r="294">
      <c r="A294" s="25"/>
      <c r="B294" s="25"/>
      <c r="C294" s="25"/>
      <c r="D294" s="25"/>
      <c r="E294" s="24"/>
      <c r="F294" s="25"/>
      <c r="G294" s="25"/>
      <c r="H294" s="25"/>
      <c r="I294" s="25"/>
      <c r="J294" s="138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</row>
    <row r="295">
      <c r="A295" s="25"/>
      <c r="B295" s="25"/>
      <c r="C295" s="25"/>
      <c r="D295" s="25"/>
      <c r="E295" s="24"/>
      <c r="F295" s="25"/>
      <c r="G295" s="25"/>
      <c r="H295" s="25"/>
      <c r="I295" s="25"/>
      <c r="J295" s="138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</row>
    <row r="296">
      <c r="A296" s="25"/>
      <c r="B296" s="25"/>
      <c r="C296" s="25"/>
      <c r="D296" s="25"/>
      <c r="E296" s="24"/>
      <c r="F296" s="25"/>
      <c r="G296" s="25"/>
      <c r="H296" s="25"/>
      <c r="I296" s="25"/>
      <c r="J296" s="138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</row>
    <row r="297">
      <c r="A297" s="25"/>
      <c r="B297" s="25"/>
      <c r="C297" s="25"/>
      <c r="D297" s="25"/>
      <c r="E297" s="24"/>
      <c r="F297" s="25"/>
      <c r="G297" s="25"/>
      <c r="H297" s="25"/>
      <c r="I297" s="25"/>
      <c r="J297" s="138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</row>
    <row r="298">
      <c r="A298" s="25"/>
      <c r="B298" s="25"/>
      <c r="C298" s="25"/>
      <c r="D298" s="25"/>
      <c r="E298" s="24"/>
      <c r="F298" s="25"/>
      <c r="G298" s="25"/>
      <c r="H298" s="25"/>
      <c r="I298" s="25"/>
      <c r="J298" s="138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</row>
    <row r="299">
      <c r="A299" s="25"/>
      <c r="B299" s="25"/>
      <c r="C299" s="25"/>
      <c r="D299" s="25"/>
      <c r="E299" s="24"/>
      <c r="F299" s="25"/>
      <c r="G299" s="25"/>
      <c r="H299" s="25"/>
      <c r="I299" s="25"/>
      <c r="J299" s="138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</row>
    <row r="300">
      <c r="A300" s="25"/>
      <c r="B300" s="25"/>
      <c r="C300" s="25"/>
      <c r="D300" s="25"/>
      <c r="E300" s="24"/>
      <c r="F300" s="25"/>
      <c r="G300" s="25"/>
      <c r="H300" s="25"/>
      <c r="I300" s="25"/>
      <c r="J300" s="138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</row>
    <row r="301">
      <c r="A301" s="25"/>
      <c r="B301" s="25"/>
      <c r="C301" s="25"/>
      <c r="D301" s="25"/>
      <c r="E301" s="24"/>
      <c r="F301" s="25"/>
      <c r="G301" s="25"/>
      <c r="H301" s="25"/>
      <c r="I301" s="25"/>
      <c r="J301" s="138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</row>
    <row r="302">
      <c r="A302" s="25"/>
      <c r="B302" s="25"/>
      <c r="C302" s="25"/>
      <c r="D302" s="25"/>
      <c r="E302" s="24"/>
      <c r="F302" s="25"/>
      <c r="G302" s="25"/>
      <c r="H302" s="25"/>
      <c r="I302" s="25"/>
      <c r="J302" s="138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</row>
    <row r="303">
      <c r="A303" s="25"/>
      <c r="B303" s="25"/>
      <c r="C303" s="25"/>
      <c r="D303" s="25"/>
      <c r="E303" s="24"/>
      <c r="F303" s="25"/>
      <c r="G303" s="25"/>
      <c r="H303" s="25"/>
      <c r="I303" s="25"/>
      <c r="J303" s="138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</row>
    <row r="304">
      <c r="A304" s="25"/>
      <c r="B304" s="25"/>
      <c r="C304" s="25"/>
      <c r="D304" s="25"/>
      <c r="E304" s="24"/>
      <c r="F304" s="25"/>
      <c r="G304" s="25"/>
      <c r="H304" s="25"/>
      <c r="I304" s="25"/>
      <c r="J304" s="138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</row>
    <row r="305">
      <c r="A305" s="25"/>
      <c r="B305" s="25"/>
      <c r="C305" s="25"/>
      <c r="D305" s="25"/>
      <c r="E305" s="24"/>
      <c r="F305" s="25"/>
      <c r="G305" s="25"/>
      <c r="H305" s="25"/>
      <c r="I305" s="25"/>
      <c r="J305" s="138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</row>
    <row r="306">
      <c r="A306" s="25"/>
      <c r="B306" s="25"/>
      <c r="C306" s="25"/>
      <c r="D306" s="25"/>
      <c r="E306" s="24"/>
      <c r="F306" s="25"/>
      <c r="G306" s="25"/>
      <c r="H306" s="25"/>
      <c r="I306" s="25"/>
      <c r="J306" s="138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</row>
    <row r="307">
      <c r="A307" s="25"/>
      <c r="B307" s="25"/>
      <c r="C307" s="25"/>
      <c r="D307" s="25"/>
      <c r="E307" s="24"/>
      <c r="F307" s="25"/>
      <c r="G307" s="25"/>
      <c r="H307" s="25"/>
      <c r="I307" s="25"/>
      <c r="J307" s="138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</row>
    <row r="308">
      <c r="A308" s="25"/>
      <c r="B308" s="25"/>
      <c r="C308" s="25"/>
      <c r="D308" s="25"/>
      <c r="E308" s="24"/>
      <c r="F308" s="25"/>
      <c r="G308" s="25"/>
      <c r="H308" s="25"/>
      <c r="I308" s="25"/>
      <c r="J308" s="138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</row>
    <row r="309">
      <c r="A309" s="25"/>
      <c r="B309" s="25"/>
      <c r="C309" s="25"/>
      <c r="D309" s="25"/>
      <c r="E309" s="24"/>
      <c r="F309" s="25"/>
      <c r="G309" s="25"/>
      <c r="H309" s="25"/>
      <c r="I309" s="25"/>
      <c r="J309" s="138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</row>
    <row r="310">
      <c r="A310" s="25"/>
      <c r="B310" s="25"/>
      <c r="C310" s="25"/>
      <c r="D310" s="25"/>
      <c r="E310" s="24"/>
      <c r="F310" s="25"/>
      <c r="G310" s="25"/>
      <c r="H310" s="25"/>
      <c r="I310" s="25"/>
      <c r="J310" s="138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</row>
    <row r="311">
      <c r="A311" s="25"/>
      <c r="B311" s="25"/>
      <c r="C311" s="25"/>
      <c r="D311" s="25"/>
      <c r="E311" s="24"/>
      <c r="F311" s="25"/>
      <c r="G311" s="25"/>
      <c r="H311" s="25"/>
      <c r="I311" s="25"/>
      <c r="J311" s="138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</row>
    <row r="312">
      <c r="A312" s="25"/>
      <c r="B312" s="25"/>
      <c r="C312" s="25"/>
      <c r="D312" s="25"/>
      <c r="E312" s="24"/>
      <c r="F312" s="25"/>
      <c r="G312" s="25"/>
      <c r="H312" s="25"/>
      <c r="I312" s="25"/>
      <c r="J312" s="138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</row>
    <row r="313">
      <c r="A313" s="25"/>
      <c r="B313" s="25"/>
      <c r="C313" s="25"/>
      <c r="D313" s="25"/>
      <c r="E313" s="24"/>
      <c r="F313" s="25"/>
      <c r="G313" s="25"/>
      <c r="H313" s="25"/>
      <c r="I313" s="25"/>
      <c r="J313" s="138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</row>
    <row r="314">
      <c r="A314" s="25"/>
      <c r="B314" s="25"/>
      <c r="C314" s="25"/>
      <c r="D314" s="25"/>
      <c r="E314" s="24"/>
      <c r="F314" s="25"/>
      <c r="G314" s="25"/>
      <c r="H314" s="25"/>
      <c r="I314" s="25"/>
      <c r="J314" s="138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</row>
    <row r="315">
      <c r="A315" s="25"/>
      <c r="B315" s="25"/>
      <c r="C315" s="25"/>
      <c r="D315" s="25"/>
      <c r="E315" s="24"/>
      <c r="F315" s="25"/>
      <c r="G315" s="25"/>
      <c r="H315" s="25"/>
      <c r="I315" s="25"/>
      <c r="J315" s="138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</row>
    <row r="316">
      <c r="A316" s="25"/>
      <c r="B316" s="25"/>
      <c r="C316" s="25"/>
      <c r="D316" s="25"/>
      <c r="E316" s="24"/>
      <c r="F316" s="25"/>
      <c r="G316" s="25"/>
      <c r="H316" s="25"/>
      <c r="I316" s="25"/>
      <c r="J316" s="138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</row>
    <row r="317">
      <c r="A317" s="25"/>
      <c r="B317" s="25"/>
      <c r="C317" s="25"/>
      <c r="D317" s="25"/>
      <c r="E317" s="24"/>
      <c r="F317" s="25"/>
      <c r="G317" s="25"/>
      <c r="H317" s="25"/>
      <c r="I317" s="25"/>
      <c r="J317" s="138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</row>
    <row r="318">
      <c r="A318" s="25"/>
      <c r="B318" s="25"/>
      <c r="C318" s="25"/>
      <c r="D318" s="25"/>
      <c r="E318" s="24"/>
      <c r="F318" s="25"/>
      <c r="G318" s="25"/>
      <c r="H318" s="25"/>
      <c r="I318" s="25"/>
      <c r="J318" s="138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</row>
    <row r="319">
      <c r="A319" s="25"/>
      <c r="B319" s="25"/>
      <c r="C319" s="25"/>
      <c r="D319" s="25"/>
      <c r="E319" s="24"/>
      <c r="F319" s="25"/>
      <c r="G319" s="25"/>
      <c r="H319" s="25"/>
      <c r="I319" s="25"/>
      <c r="J319" s="138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</row>
    <row r="320">
      <c r="A320" s="25"/>
      <c r="B320" s="25"/>
      <c r="C320" s="25"/>
      <c r="D320" s="25"/>
      <c r="E320" s="24"/>
      <c r="F320" s="25"/>
      <c r="G320" s="25"/>
      <c r="H320" s="25"/>
      <c r="I320" s="25"/>
      <c r="J320" s="138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</row>
    <row r="321">
      <c r="A321" s="25"/>
      <c r="B321" s="25"/>
      <c r="C321" s="25"/>
      <c r="D321" s="25"/>
      <c r="E321" s="24"/>
      <c r="F321" s="25"/>
      <c r="G321" s="25"/>
      <c r="H321" s="25"/>
      <c r="I321" s="25"/>
      <c r="J321" s="138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</row>
    <row r="322">
      <c r="A322" s="25"/>
      <c r="B322" s="25"/>
      <c r="C322" s="25"/>
      <c r="D322" s="25"/>
      <c r="E322" s="24"/>
      <c r="F322" s="25"/>
      <c r="G322" s="25"/>
      <c r="H322" s="25"/>
      <c r="I322" s="25"/>
      <c r="J322" s="138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</row>
    <row r="323">
      <c r="A323" s="25"/>
      <c r="B323" s="25"/>
      <c r="C323" s="25"/>
      <c r="D323" s="25"/>
      <c r="E323" s="24"/>
      <c r="F323" s="25"/>
      <c r="G323" s="25"/>
      <c r="H323" s="25"/>
      <c r="I323" s="25"/>
      <c r="J323" s="138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</row>
    <row r="324">
      <c r="A324" s="25"/>
      <c r="B324" s="25"/>
      <c r="C324" s="25"/>
      <c r="D324" s="25"/>
      <c r="E324" s="24"/>
      <c r="F324" s="25"/>
      <c r="G324" s="25"/>
      <c r="H324" s="25"/>
      <c r="I324" s="25"/>
      <c r="J324" s="138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</row>
    <row r="325">
      <c r="A325" s="25"/>
      <c r="B325" s="25"/>
      <c r="C325" s="25"/>
      <c r="D325" s="25"/>
      <c r="E325" s="24"/>
      <c r="F325" s="25"/>
      <c r="G325" s="25"/>
      <c r="H325" s="25"/>
      <c r="I325" s="25"/>
      <c r="J325" s="138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</row>
    <row r="326">
      <c r="A326" s="25"/>
      <c r="B326" s="25"/>
      <c r="C326" s="25"/>
      <c r="D326" s="25"/>
      <c r="E326" s="24"/>
      <c r="F326" s="25"/>
      <c r="G326" s="25"/>
      <c r="H326" s="25"/>
      <c r="I326" s="25"/>
      <c r="J326" s="138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</row>
    <row r="327">
      <c r="A327" s="25"/>
      <c r="B327" s="25"/>
      <c r="C327" s="25"/>
      <c r="D327" s="25"/>
      <c r="E327" s="24"/>
      <c r="F327" s="25"/>
      <c r="G327" s="25"/>
      <c r="H327" s="25"/>
      <c r="I327" s="25"/>
      <c r="J327" s="138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</row>
    <row r="328">
      <c r="A328" s="25"/>
      <c r="B328" s="25"/>
      <c r="C328" s="25"/>
      <c r="D328" s="25"/>
      <c r="E328" s="24"/>
      <c r="F328" s="25"/>
      <c r="G328" s="25"/>
      <c r="H328" s="25"/>
      <c r="I328" s="25"/>
      <c r="J328" s="138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</row>
    <row r="329">
      <c r="A329" s="25"/>
      <c r="B329" s="25"/>
      <c r="C329" s="25"/>
      <c r="D329" s="25"/>
      <c r="E329" s="24"/>
      <c r="F329" s="25"/>
      <c r="G329" s="25"/>
      <c r="H329" s="25"/>
      <c r="I329" s="25"/>
      <c r="J329" s="138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</row>
    <row r="330">
      <c r="A330" s="25"/>
      <c r="B330" s="25"/>
      <c r="C330" s="25"/>
      <c r="D330" s="25"/>
      <c r="E330" s="24"/>
      <c r="F330" s="25"/>
      <c r="G330" s="25"/>
      <c r="H330" s="25"/>
      <c r="I330" s="25"/>
      <c r="J330" s="138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</row>
    <row r="331">
      <c r="A331" s="25"/>
      <c r="B331" s="25"/>
      <c r="C331" s="25"/>
      <c r="D331" s="25"/>
      <c r="E331" s="24"/>
      <c r="F331" s="25"/>
      <c r="G331" s="25"/>
      <c r="H331" s="25"/>
      <c r="I331" s="25"/>
      <c r="J331" s="138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</row>
    <row r="332">
      <c r="A332" s="25"/>
      <c r="B332" s="25"/>
      <c r="C332" s="25"/>
      <c r="D332" s="25"/>
      <c r="E332" s="24"/>
      <c r="F332" s="25"/>
      <c r="G332" s="25"/>
      <c r="H332" s="25"/>
      <c r="I332" s="25"/>
      <c r="J332" s="138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</row>
    <row r="333">
      <c r="A333" s="25"/>
      <c r="B333" s="25"/>
      <c r="C333" s="25"/>
      <c r="D333" s="25"/>
      <c r="E333" s="24"/>
      <c r="F333" s="25"/>
      <c r="G333" s="25"/>
      <c r="H333" s="25"/>
      <c r="I333" s="25"/>
      <c r="J333" s="138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</row>
    <row r="334">
      <c r="A334" s="25"/>
      <c r="B334" s="25"/>
      <c r="C334" s="25"/>
      <c r="D334" s="25"/>
      <c r="E334" s="24"/>
      <c r="F334" s="25"/>
      <c r="G334" s="25"/>
      <c r="H334" s="25"/>
      <c r="I334" s="25"/>
      <c r="J334" s="138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</row>
    <row r="335">
      <c r="A335" s="25"/>
      <c r="B335" s="25"/>
      <c r="C335" s="25"/>
      <c r="D335" s="25"/>
      <c r="E335" s="24"/>
      <c r="F335" s="25"/>
      <c r="G335" s="25"/>
      <c r="H335" s="25"/>
      <c r="I335" s="25"/>
      <c r="J335" s="138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</row>
    <row r="336">
      <c r="A336" s="25"/>
      <c r="B336" s="25"/>
      <c r="C336" s="25"/>
      <c r="D336" s="25"/>
      <c r="E336" s="24"/>
      <c r="F336" s="25"/>
      <c r="G336" s="25"/>
      <c r="H336" s="25"/>
      <c r="I336" s="25"/>
      <c r="J336" s="138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</row>
    <row r="337">
      <c r="A337" s="25"/>
      <c r="B337" s="25"/>
      <c r="C337" s="25"/>
      <c r="D337" s="25"/>
      <c r="E337" s="24"/>
      <c r="F337" s="25"/>
      <c r="G337" s="25"/>
      <c r="H337" s="25"/>
      <c r="I337" s="25"/>
      <c r="J337" s="138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</row>
    <row r="338">
      <c r="A338" s="25"/>
      <c r="B338" s="25"/>
      <c r="C338" s="25"/>
      <c r="D338" s="25"/>
      <c r="E338" s="24"/>
      <c r="F338" s="25"/>
      <c r="G338" s="25"/>
      <c r="H338" s="25"/>
      <c r="I338" s="25"/>
      <c r="J338" s="138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</row>
    <row r="339">
      <c r="A339" s="25"/>
      <c r="B339" s="25"/>
      <c r="C339" s="25"/>
      <c r="D339" s="25"/>
      <c r="E339" s="24"/>
      <c r="F339" s="25"/>
      <c r="G339" s="25"/>
      <c r="H339" s="25"/>
      <c r="I339" s="25"/>
      <c r="J339" s="138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</row>
    <row r="340">
      <c r="A340" s="25"/>
      <c r="B340" s="25"/>
      <c r="C340" s="25"/>
      <c r="D340" s="25"/>
      <c r="E340" s="24"/>
      <c r="F340" s="25"/>
      <c r="G340" s="25"/>
      <c r="H340" s="25"/>
      <c r="I340" s="25"/>
      <c r="J340" s="138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</row>
    <row r="341">
      <c r="A341" s="25"/>
      <c r="B341" s="25"/>
      <c r="C341" s="25"/>
      <c r="D341" s="25"/>
      <c r="E341" s="24"/>
      <c r="F341" s="25"/>
      <c r="G341" s="25"/>
      <c r="H341" s="25"/>
      <c r="I341" s="25"/>
      <c r="J341" s="138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</row>
    <row r="342">
      <c r="A342" s="25"/>
      <c r="B342" s="25"/>
      <c r="C342" s="25"/>
      <c r="D342" s="25"/>
      <c r="E342" s="24"/>
      <c r="F342" s="25"/>
      <c r="G342" s="25"/>
      <c r="H342" s="25"/>
      <c r="I342" s="25"/>
      <c r="J342" s="138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</row>
    <row r="343">
      <c r="A343" s="25"/>
      <c r="B343" s="25"/>
      <c r="C343" s="25"/>
      <c r="D343" s="25"/>
      <c r="E343" s="24"/>
      <c r="F343" s="25"/>
      <c r="G343" s="25"/>
      <c r="H343" s="25"/>
      <c r="I343" s="25"/>
      <c r="J343" s="138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</row>
    <row r="344">
      <c r="A344" s="25"/>
      <c r="B344" s="25"/>
      <c r="C344" s="25"/>
      <c r="D344" s="25"/>
      <c r="E344" s="24"/>
      <c r="F344" s="25"/>
      <c r="G344" s="25"/>
      <c r="H344" s="25"/>
      <c r="I344" s="25"/>
      <c r="J344" s="138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</row>
    <row r="345">
      <c r="A345" s="25"/>
      <c r="B345" s="25"/>
      <c r="C345" s="25"/>
      <c r="D345" s="25"/>
      <c r="E345" s="24"/>
      <c r="F345" s="25"/>
      <c r="G345" s="25"/>
      <c r="H345" s="25"/>
      <c r="I345" s="25"/>
      <c r="J345" s="138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</row>
    <row r="346">
      <c r="A346" s="25"/>
      <c r="B346" s="25"/>
      <c r="C346" s="25"/>
      <c r="D346" s="25"/>
      <c r="E346" s="24"/>
      <c r="F346" s="25"/>
      <c r="G346" s="25"/>
      <c r="H346" s="25"/>
      <c r="I346" s="25"/>
      <c r="J346" s="138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</row>
    <row r="347">
      <c r="A347" s="25"/>
      <c r="B347" s="25"/>
      <c r="C347" s="25"/>
      <c r="D347" s="25"/>
      <c r="E347" s="24"/>
      <c r="F347" s="25"/>
      <c r="G347" s="25"/>
      <c r="H347" s="25"/>
      <c r="I347" s="25"/>
      <c r="J347" s="138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</row>
    <row r="348">
      <c r="A348" s="25"/>
      <c r="B348" s="25"/>
      <c r="C348" s="25"/>
      <c r="D348" s="25"/>
      <c r="E348" s="24"/>
      <c r="F348" s="25"/>
      <c r="G348" s="25"/>
      <c r="H348" s="25"/>
      <c r="I348" s="25"/>
      <c r="J348" s="138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</row>
    <row r="349">
      <c r="A349" s="25"/>
      <c r="B349" s="25"/>
      <c r="C349" s="25"/>
      <c r="D349" s="25"/>
      <c r="E349" s="24"/>
      <c r="F349" s="25"/>
      <c r="G349" s="25"/>
      <c r="H349" s="25"/>
      <c r="I349" s="25"/>
      <c r="J349" s="138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</row>
    <row r="350">
      <c r="A350" s="25"/>
      <c r="B350" s="25"/>
      <c r="C350" s="25"/>
      <c r="D350" s="25"/>
      <c r="E350" s="24"/>
      <c r="F350" s="25"/>
      <c r="G350" s="25"/>
      <c r="H350" s="25"/>
      <c r="I350" s="25"/>
      <c r="J350" s="138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</row>
    <row r="351">
      <c r="A351" s="25"/>
      <c r="B351" s="25"/>
      <c r="C351" s="25"/>
      <c r="D351" s="25"/>
      <c r="E351" s="24"/>
      <c r="F351" s="25"/>
      <c r="G351" s="25"/>
      <c r="H351" s="25"/>
      <c r="I351" s="25"/>
      <c r="J351" s="138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</row>
    <row r="352">
      <c r="A352" s="25"/>
      <c r="B352" s="25"/>
      <c r="C352" s="25"/>
      <c r="D352" s="25"/>
      <c r="E352" s="24"/>
      <c r="F352" s="25"/>
      <c r="G352" s="25"/>
      <c r="H352" s="25"/>
      <c r="I352" s="25"/>
      <c r="J352" s="138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</row>
    <row r="353">
      <c r="A353" s="25"/>
      <c r="B353" s="25"/>
      <c r="C353" s="25"/>
      <c r="D353" s="25"/>
      <c r="E353" s="24"/>
      <c r="F353" s="25"/>
      <c r="G353" s="25"/>
      <c r="H353" s="25"/>
      <c r="I353" s="25"/>
      <c r="J353" s="138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</row>
    <row r="354">
      <c r="A354" s="25"/>
      <c r="B354" s="25"/>
      <c r="C354" s="25"/>
      <c r="D354" s="25"/>
      <c r="E354" s="24"/>
      <c r="F354" s="25"/>
      <c r="G354" s="25"/>
      <c r="H354" s="25"/>
      <c r="I354" s="25"/>
      <c r="J354" s="138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</row>
    <row r="355">
      <c r="A355" s="25"/>
      <c r="B355" s="25"/>
      <c r="C355" s="25"/>
      <c r="D355" s="25"/>
      <c r="E355" s="24"/>
      <c r="F355" s="25"/>
      <c r="G355" s="25"/>
      <c r="H355" s="25"/>
      <c r="I355" s="25"/>
      <c r="J355" s="138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</row>
    <row r="356">
      <c r="A356" s="25"/>
      <c r="B356" s="25"/>
      <c r="C356" s="25"/>
      <c r="D356" s="25"/>
      <c r="E356" s="24"/>
      <c r="F356" s="25"/>
      <c r="G356" s="25"/>
      <c r="H356" s="25"/>
      <c r="I356" s="25"/>
      <c r="J356" s="138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</row>
    <row r="357">
      <c r="A357" s="25"/>
      <c r="B357" s="25"/>
      <c r="C357" s="25"/>
      <c r="D357" s="25"/>
      <c r="E357" s="24"/>
      <c r="F357" s="25"/>
      <c r="G357" s="25"/>
      <c r="H357" s="25"/>
      <c r="I357" s="25"/>
      <c r="J357" s="138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</row>
    <row r="358">
      <c r="A358" s="25"/>
      <c r="B358" s="25"/>
      <c r="C358" s="25"/>
      <c r="D358" s="25"/>
      <c r="E358" s="24"/>
      <c r="F358" s="25"/>
      <c r="G358" s="25"/>
      <c r="H358" s="25"/>
      <c r="I358" s="25"/>
      <c r="J358" s="138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</row>
    <row r="359">
      <c r="A359" s="25"/>
      <c r="B359" s="25"/>
      <c r="C359" s="25"/>
      <c r="D359" s="25"/>
      <c r="E359" s="24"/>
      <c r="F359" s="25"/>
      <c r="G359" s="25"/>
      <c r="H359" s="25"/>
      <c r="I359" s="25"/>
      <c r="J359" s="138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</row>
    <row r="360">
      <c r="A360" s="25"/>
      <c r="B360" s="25"/>
      <c r="C360" s="25"/>
      <c r="D360" s="25"/>
      <c r="E360" s="24"/>
      <c r="F360" s="25"/>
      <c r="G360" s="25"/>
      <c r="H360" s="25"/>
      <c r="I360" s="25"/>
      <c r="J360" s="138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</row>
    <row r="361">
      <c r="A361" s="25"/>
      <c r="B361" s="25"/>
      <c r="C361" s="25"/>
      <c r="D361" s="25"/>
      <c r="E361" s="24"/>
      <c r="F361" s="25"/>
      <c r="G361" s="25"/>
      <c r="H361" s="25"/>
      <c r="I361" s="25"/>
      <c r="J361" s="138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</row>
    <row r="362">
      <c r="A362" s="25"/>
      <c r="B362" s="25"/>
      <c r="C362" s="25"/>
      <c r="D362" s="25"/>
      <c r="E362" s="24"/>
      <c r="F362" s="25"/>
      <c r="G362" s="25"/>
      <c r="H362" s="25"/>
      <c r="I362" s="25"/>
      <c r="J362" s="138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</row>
    <row r="363">
      <c r="A363" s="25"/>
      <c r="B363" s="25"/>
      <c r="C363" s="25"/>
      <c r="D363" s="25"/>
      <c r="E363" s="24"/>
      <c r="F363" s="25"/>
      <c r="G363" s="25"/>
      <c r="H363" s="25"/>
      <c r="I363" s="25"/>
      <c r="J363" s="138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</row>
    <row r="364">
      <c r="A364" s="25"/>
      <c r="B364" s="25"/>
      <c r="C364" s="25"/>
      <c r="D364" s="25"/>
      <c r="E364" s="24"/>
      <c r="F364" s="25"/>
      <c r="G364" s="25"/>
      <c r="H364" s="25"/>
      <c r="I364" s="25"/>
      <c r="J364" s="138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</row>
    <row r="365">
      <c r="A365" s="25"/>
      <c r="B365" s="25"/>
      <c r="C365" s="25"/>
      <c r="D365" s="25"/>
      <c r="E365" s="24"/>
      <c r="F365" s="25"/>
      <c r="G365" s="25"/>
      <c r="H365" s="25"/>
      <c r="I365" s="25"/>
      <c r="J365" s="138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</row>
    <row r="366">
      <c r="A366" s="25"/>
      <c r="B366" s="25"/>
      <c r="C366" s="25"/>
      <c r="D366" s="25"/>
      <c r="E366" s="24"/>
      <c r="F366" s="25"/>
      <c r="G366" s="25"/>
      <c r="H366" s="25"/>
      <c r="I366" s="25"/>
      <c r="J366" s="138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</row>
    <row r="367">
      <c r="A367" s="25"/>
      <c r="B367" s="25"/>
      <c r="C367" s="25"/>
      <c r="D367" s="25"/>
      <c r="E367" s="24"/>
      <c r="F367" s="25"/>
      <c r="G367" s="25"/>
      <c r="H367" s="25"/>
      <c r="I367" s="25"/>
      <c r="J367" s="138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</row>
    <row r="368">
      <c r="A368" s="25"/>
      <c r="B368" s="25"/>
      <c r="C368" s="25"/>
      <c r="D368" s="25"/>
      <c r="E368" s="24"/>
      <c r="F368" s="25"/>
      <c r="G368" s="25"/>
      <c r="H368" s="25"/>
      <c r="I368" s="25"/>
      <c r="J368" s="138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</row>
    <row r="369">
      <c r="A369" s="25"/>
      <c r="B369" s="25"/>
      <c r="C369" s="25"/>
      <c r="D369" s="25"/>
      <c r="E369" s="24"/>
      <c r="F369" s="25"/>
      <c r="G369" s="25"/>
      <c r="H369" s="25"/>
      <c r="I369" s="25"/>
      <c r="J369" s="138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</row>
    <row r="370">
      <c r="A370" s="25"/>
      <c r="B370" s="25"/>
      <c r="C370" s="25"/>
      <c r="D370" s="25"/>
      <c r="E370" s="24"/>
      <c r="F370" s="25"/>
      <c r="G370" s="25"/>
      <c r="H370" s="25"/>
      <c r="I370" s="25"/>
      <c r="J370" s="138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</row>
    <row r="371">
      <c r="A371" s="25"/>
      <c r="B371" s="25"/>
      <c r="C371" s="25"/>
      <c r="D371" s="25"/>
      <c r="E371" s="24"/>
      <c r="F371" s="25"/>
      <c r="G371" s="25"/>
      <c r="H371" s="25"/>
      <c r="I371" s="25"/>
      <c r="J371" s="138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</row>
    <row r="372">
      <c r="A372" s="25"/>
      <c r="B372" s="25"/>
      <c r="C372" s="25"/>
      <c r="D372" s="25"/>
      <c r="E372" s="24"/>
      <c r="F372" s="25"/>
      <c r="G372" s="25"/>
      <c r="H372" s="25"/>
      <c r="I372" s="25"/>
      <c r="J372" s="138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</row>
    <row r="373">
      <c r="A373" s="25"/>
      <c r="B373" s="25"/>
      <c r="C373" s="25"/>
      <c r="D373" s="25"/>
      <c r="E373" s="24"/>
      <c r="F373" s="25"/>
      <c r="G373" s="25"/>
      <c r="H373" s="25"/>
      <c r="I373" s="25"/>
      <c r="J373" s="138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</row>
    <row r="374">
      <c r="A374" s="25"/>
      <c r="B374" s="25"/>
      <c r="C374" s="25"/>
      <c r="D374" s="25"/>
      <c r="E374" s="24"/>
      <c r="F374" s="25"/>
      <c r="G374" s="25"/>
      <c r="H374" s="25"/>
      <c r="I374" s="25"/>
      <c r="J374" s="138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</row>
    <row r="375">
      <c r="A375" s="25"/>
      <c r="B375" s="25"/>
      <c r="C375" s="25"/>
      <c r="D375" s="25"/>
      <c r="E375" s="24"/>
      <c r="F375" s="25"/>
      <c r="G375" s="25"/>
      <c r="H375" s="25"/>
      <c r="I375" s="25"/>
      <c r="J375" s="138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</row>
    <row r="376">
      <c r="A376" s="25"/>
      <c r="B376" s="25"/>
      <c r="C376" s="25"/>
      <c r="D376" s="25"/>
      <c r="E376" s="24"/>
      <c r="F376" s="25"/>
      <c r="G376" s="25"/>
      <c r="H376" s="25"/>
      <c r="I376" s="25"/>
      <c r="J376" s="138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</row>
    <row r="377">
      <c r="A377" s="25"/>
      <c r="B377" s="25"/>
      <c r="C377" s="25"/>
      <c r="D377" s="25"/>
      <c r="E377" s="24"/>
      <c r="F377" s="25"/>
      <c r="G377" s="25"/>
      <c r="H377" s="25"/>
      <c r="I377" s="25"/>
      <c r="J377" s="138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</row>
    <row r="378">
      <c r="A378" s="25"/>
      <c r="B378" s="25"/>
      <c r="C378" s="25"/>
      <c r="D378" s="25"/>
      <c r="E378" s="24"/>
      <c r="F378" s="25"/>
      <c r="G378" s="25"/>
      <c r="H378" s="25"/>
      <c r="I378" s="25"/>
      <c r="J378" s="138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</row>
    <row r="379">
      <c r="A379" s="25"/>
      <c r="B379" s="25"/>
      <c r="C379" s="25"/>
      <c r="D379" s="25"/>
      <c r="E379" s="24"/>
      <c r="F379" s="25"/>
      <c r="G379" s="25"/>
      <c r="H379" s="25"/>
      <c r="I379" s="25"/>
      <c r="J379" s="138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</row>
    <row r="380">
      <c r="A380" s="25"/>
      <c r="B380" s="25"/>
      <c r="C380" s="25"/>
      <c r="D380" s="25"/>
      <c r="E380" s="24"/>
      <c r="F380" s="25"/>
      <c r="G380" s="25"/>
      <c r="H380" s="25"/>
      <c r="I380" s="25"/>
      <c r="J380" s="138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</row>
    <row r="381">
      <c r="A381" s="25"/>
      <c r="B381" s="25"/>
      <c r="C381" s="25"/>
      <c r="D381" s="25"/>
      <c r="E381" s="24"/>
      <c r="F381" s="25"/>
      <c r="G381" s="25"/>
      <c r="H381" s="25"/>
      <c r="I381" s="25"/>
      <c r="J381" s="138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</row>
    <row r="382">
      <c r="A382" s="25"/>
      <c r="B382" s="25"/>
      <c r="C382" s="25"/>
      <c r="D382" s="25"/>
      <c r="E382" s="24"/>
      <c r="F382" s="25"/>
      <c r="G382" s="25"/>
      <c r="H382" s="25"/>
      <c r="I382" s="25"/>
      <c r="J382" s="138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</row>
    <row r="383">
      <c r="A383" s="25"/>
      <c r="B383" s="25"/>
      <c r="C383" s="25"/>
      <c r="D383" s="25"/>
      <c r="E383" s="24"/>
      <c r="F383" s="25"/>
      <c r="G383" s="25"/>
      <c r="H383" s="25"/>
      <c r="I383" s="25"/>
      <c r="J383" s="138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</row>
    <row r="384">
      <c r="A384" s="25"/>
      <c r="B384" s="25"/>
      <c r="C384" s="25"/>
      <c r="D384" s="25"/>
      <c r="E384" s="24"/>
      <c r="F384" s="25"/>
      <c r="G384" s="25"/>
      <c r="H384" s="25"/>
      <c r="I384" s="25"/>
      <c r="J384" s="138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</row>
    <row r="385">
      <c r="A385" s="25"/>
      <c r="B385" s="25"/>
      <c r="C385" s="25"/>
      <c r="D385" s="25"/>
      <c r="E385" s="24"/>
      <c r="F385" s="25"/>
      <c r="G385" s="25"/>
      <c r="H385" s="25"/>
      <c r="I385" s="25"/>
      <c r="J385" s="138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</row>
    <row r="386">
      <c r="A386" s="25"/>
      <c r="B386" s="25"/>
      <c r="C386" s="25"/>
      <c r="D386" s="25"/>
      <c r="E386" s="24"/>
      <c r="F386" s="25"/>
      <c r="G386" s="25"/>
      <c r="H386" s="25"/>
      <c r="I386" s="25"/>
      <c r="J386" s="138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</row>
    <row r="387">
      <c r="A387" s="25"/>
      <c r="B387" s="25"/>
      <c r="C387" s="25"/>
      <c r="D387" s="25"/>
      <c r="E387" s="24"/>
      <c r="F387" s="25"/>
      <c r="G387" s="25"/>
      <c r="H387" s="25"/>
      <c r="I387" s="25"/>
      <c r="J387" s="138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</row>
    <row r="388">
      <c r="A388" s="25"/>
      <c r="B388" s="25"/>
      <c r="C388" s="25"/>
      <c r="D388" s="25"/>
      <c r="E388" s="24"/>
      <c r="F388" s="25"/>
      <c r="G388" s="25"/>
      <c r="H388" s="25"/>
      <c r="I388" s="25"/>
      <c r="J388" s="138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</row>
    <row r="389">
      <c r="A389" s="25"/>
      <c r="B389" s="25"/>
      <c r="C389" s="25"/>
      <c r="D389" s="25"/>
      <c r="E389" s="24"/>
      <c r="F389" s="25"/>
      <c r="G389" s="25"/>
      <c r="H389" s="25"/>
      <c r="I389" s="25"/>
      <c r="J389" s="138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</row>
    <row r="390">
      <c r="A390" s="25"/>
      <c r="B390" s="25"/>
      <c r="C390" s="25"/>
      <c r="D390" s="25"/>
      <c r="E390" s="24"/>
      <c r="F390" s="25"/>
      <c r="G390" s="25"/>
      <c r="H390" s="25"/>
      <c r="I390" s="25"/>
      <c r="J390" s="138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</row>
    <row r="391">
      <c r="A391" s="25"/>
      <c r="B391" s="25"/>
      <c r="C391" s="25"/>
      <c r="D391" s="25"/>
      <c r="E391" s="24"/>
      <c r="F391" s="25"/>
      <c r="G391" s="25"/>
      <c r="H391" s="25"/>
      <c r="I391" s="25"/>
      <c r="J391" s="138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</row>
    <row r="392">
      <c r="A392" s="25"/>
      <c r="B392" s="25"/>
      <c r="C392" s="25"/>
      <c r="D392" s="25"/>
      <c r="E392" s="24"/>
      <c r="F392" s="25"/>
      <c r="G392" s="25"/>
      <c r="H392" s="25"/>
      <c r="I392" s="25"/>
      <c r="J392" s="138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</row>
    <row r="393">
      <c r="A393" s="25"/>
      <c r="B393" s="25"/>
      <c r="C393" s="25"/>
      <c r="D393" s="25"/>
      <c r="E393" s="24"/>
      <c r="F393" s="25"/>
      <c r="G393" s="25"/>
      <c r="H393" s="25"/>
      <c r="I393" s="25"/>
      <c r="J393" s="138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</row>
    <row r="394">
      <c r="A394" s="25"/>
      <c r="B394" s="25"/>
      <c r="C394" s="25"/>
      <c r="D394" s="25"/>
      <c r="E394" s="24"/>
      <c r="F394" s="25"/>
      <c r="G394" s="25"/>
      <c r="H394" s="25"/>
      <c r="I394" s="25"/>
      <c r="J394" s="138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</row>
    <row r="395">
      <c r="A395" s="25"/>
      <c r="B395" s="25"/>
      <c r="C395" s="25"/>
      <c r="D395" s="25"/>
      <c r="E395" s="24"/>
      <c r="F395" s="25"/>
      <c r="G395" s="25"/>
      <c r="H395" s="25"/>
      <c r="I395" s="25"/>
      <c r="J395" s="138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</row>
    <row r="396">
      <c r="A396" s="25"/>
      <c r="B396" s="25"/>
      <c r="C396" s="25"/>
      <c r="D396" s="25"/>
      <c r="E396" s="24"/>
      <c r="F396" s="25"/>
      <c r="G396" s="25"/>
      <c r="H396" s="25"/>
      <c r="I396" s="25"/>
      <c r="J396" s="138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</row>
    <row r="397">
      <c r="A397" s="25"/>
      <c r="B397" s="25"/>
      <c r="C397" s="25"/>
      <c r="D397" s="25"/>
      <c r="E397" s="24"/>
      <c r="F397" s="25"/>
      <c r="G397" s="25"/>
      <c r="H397" s="25"/>
      <c r="I397" s="25"/>
      <c r="J397" s="138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</row>
    <row r="398">
      <c r="A398" s="25"/>
      <c r="B398" s="25"/>
      <c r="C398" s="25"/>
      <c r="D398" s="25"/>
      <c r="E398" s="24"/>
      <c r="F398" s="25"/>
      <c r="G398" s="25"/>
      <c r="H398" s="25"/>
      <c r="I398" s="25"/>
      <c r="J398" s="138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</row>
    <row r="399">
      <c r="A399" s="25"/>
      <c r="B399" s="25"/>
      <c r="C399" s="25"/>
      <c r="D399" s="25"/>
      <c r="E399" s="24"/>
      <c r="F399" s="25"/>
      <c r="G399" s="25"/>
      <c r="H399" s="25"/>
      <c r="I399" s="25"/>
      <c r="J399" s="138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</row>
    <row r="400">
      <c r="A400" s="25"/>
      <c r="B400" s="25"/>
      <c r="C400" s="25"/>
      <c r="D400" s="25"/>
      <c r="E400" s="24"/>
      <c r="F400" s="25"/>
      <c r="G400" s="25"/>
      <c r="H400" s="25"/>
      <c r="I400" s="25"/>
      <c r="J400" s="138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</row>
    <row r="401">
      <c r="A401" s="25"/>
      <c r="B401" s="25"/>
      <c r="C401" s="25"/>
      <c r="D401" s="25"/>
      <c r="E401" s="24"/>
      <c r="F401" s="25"/>
      <c r="G401" s="25"/>
      <c r="H401" s="25"/>
      <c r="I401" s="25"/>
      <c r="J401" s="138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</row>
    <row r="402">
      <c r="A402" s="25"/>
      <c r="B402" s="25"/>
      <c r="C402" s="25"/>
      <c r="D402" s="25"/>
      <c r="E402" s="24"/>
      <c r="F402" s="25"/>
      <c r="G402" s="25"/>
      <c r="H402" s="25"/>
      <c r="I402" s="25"/>
      <c r="J402" s="138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</row>
    <row r="403">
      <c r="A403" s="25"/>
      <c r="B403" s="25"/>
      <c r="C403" s="25"/>
      <c r="D403" s="25"/>
      <c r="E403" s="24"/>
      <c r="F403" s="25"/>
      <c r="G403" s="25"/>
      <c r="H403" s="25"/>
      <c r="I403" s="25"/>
      <c r="J403" s="138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</row>
    <row r="404">
      <c r="A404" s="25"/>
      <c r="B404" s="25"/>
      <c r="C404" s="25"/>
      <c r="D404" s="25"/>
      <c r="E404" s="24"/>
      <c r="F404" s="25"/>
      <c r="G404" s="25"/>
      <c r="H404" s="25"/>
      <c r="I404" s="25"/>
      <c r="J404" s="138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</row>
    <row r="405">
      <c r="A405" s="25"/>
      <c r="B405" s="25"/>
      <c r="C405" s="25"/>
      <c r="D405" s="25"/>
      <c r="E405" s="24"/>
      <c r="F405" s="25"/>
      <c r="G405" s="25"/>
      <c r="H405" s="25"/>
      <c r="I405" s="25"/>
      <c r="J405" s="138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</row>
    <row r="406">
      <c r="A406" s="25"/>
      <c r="B406" s="25"/>
      <c r="C406" s="25"/>
      <c r="D406" s="25"/>
      <c r="E406" s="24"/>
      <c r="F406" s="25"/>
      <c r="G406" s="25"/>
      <c r="H406" s="25"/>
      <c r="I406" s="25"/>
      <c r="J406" s="138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</row>
    <row r="407">
      <c r="A407" s="25"/>
      <c r="B407" s="25"/>
      <c r="C407" s="25"/>
      <c r="D407" s="25"/>
      <c r="E407" s="24"/>
      <c r="F407" s="25"/>
      <c r="G407" s="25"/>
      <c r="H407" s="25"/>
      <c r="I407" s="25"/>
      <c r="J407" s="138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</row>
    <row r="408">
      <c r="A408" s="25"/>
      <c r="B408" s="25"/>
      <c r="C408" s="25"/>
      <c r="D408" s="25"/>
      <c r="E408" s="24"/>
      <c r="F408" s="25"/>
      <c r="G408" s="25"/>
      <c r="H408" s="25"/>
      <c r="I408" s="25"/>
      <c r="J408" s="138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</row>
    <row r="409">
      <c r="A409" s="25"/>
      <c r="B409" s="25"/>
      <c r="C409" s="25"/>
      <c r="D409" s="25"/>
      <c r="E409" s="24"/>
      <c r="F409" s="25"/>
      <c r="G409" s="25"/>
      <c r="H409" s="25"/>
      <c r="I409" s="25"/>
      <c r="J409" s="138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</row>
    <row r="410">
      <c r="A410" s="25"/>
      <c r="B410" s="25"/>
      <c r="C410" s="25"/>
      <c r="D410" s="25"/>
      <c r="E410" s="24"/>
      <c r="F410" s="25"/>
      <c r="G410" s="25"/>
      <c r="H410" s="25"/>
      <c r="I410" s="25"/>
      <c r="J410" s="138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</row>
    <row r="411">
      <c r="A411" s="25"/>
      <c r="B411" s="25"/>
      <c r="C411" s="25"/>
      <c r="D411" s="25"/>
      <c r="E411" s="24"/>
      <c r="F411" s="25"/>
      <c r="G411" s="25"/>
      <c r="H411" s="25"/>
      <c r="I411" s="25"/>
      <c r="J411" s="138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</row>
    <row r="412">
      <c r="A412" s="25"/>
      <c r="B412" s="25"/>
      <c r="C412" s="25"/>
      <c r="D412" s="25"/>
      <c r="E412" s="24"/>
      <c r="F412" s="25"/>
      <c r="G412" s="25"/>
      <c r="H412" s="25"/>
      <c r="I412" s="25"/>
      <c r="J412" s="138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</row>
    <row r="413">
      <c r="A413" s="25"/>
      <c r="B413" s="25"/>
      <c r="C413" s="25"/>
      <c r="D413" s="25"/>
      <c r="E413" s="24"/>
      <c r="F413" s="25"/>
      <c r="G413" s="25"/>
      <c r="H413" s="25"/>
      <c r="I413" s="25"/>
      <c r="J413" s="138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</row>
    <row r="414">
      <c r="A414" s="25"/>
      <c r="B414" s="25"/>
      <c r="C414" s="25"/>
      <c r="D414" s="25"/>
      <c r="E414" s="24"/>
      <c r="F414" s="25"/>
      <c r="G414" s="25"/>
      <c r="H414" s="25"/>
      <c r="I414" s="25"/>
      <c r="J414" s="138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</row>
    <row r="415">
      <c r="A415" s="25"/>
      <c r="B415" s="25"/>
      <c r="C415" s="25"/>
      <c r="D415" s="25"/>
      <c r="E415" s="24"/>
      <c r="F415" s="25"/>
      <c r="G415" s="25"/>
      <c r="H415" s="25"/>
      <c r="I415" s="25"/>
      <c r="J415" s="138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</row>
    <row r="416">
      <c r="A416" s="25"/>
      <c r="B416" s="25"/>
      <c r="C416" s="25"/>
      <c r="D416" s="25"/>
      <c r="E416" s="24"/>
      <c r="F416" s="25"/>
      <c r="G416" s="25"/>
      <c r="H416" s="25"/>
      <c r="I416" s="25"/>
      <c r="J416" s="138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</row>
    <row r="417">
      <c r="A417" s="25"/>
      <c r="B417" s="25"/>
      <c r="C417" s="25"/>
      <c r="D417" s="25"/>
      <c r="E417" s="24"/>
      <c r="F417" s="25"/>
      <c r="G417" s="25"/>
      <c r="H417" s="25"/>
      <c r="I417" s="25"/>
      <c r="J417" s="138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</row>
    <row r="418">
      <c r="A418" s="25"/>
      <c r="B418" s="25"/>
      <c r="C418" s="25"/>
      <c r="D418" s="25"/>
      <c r="E418" s="24"/>
      <c r="F418" s="25"/>
      <c r="G418" s="25"/>
      <c r="H418" s="25"/>
      <c r="I418" s="25"/>
      <c r="J418" s="138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</row>
    <row r="419">
      <c r="A419" s="25"/>
      <c r="B419" s="25"/>
      <c r="C419" s="25"/>
      <c r="D419" s="25"/>
      <c r="E419" s="24"/>
      <c r="F419" s="25"/>
      <c r="G419" s="25"/>
      <c r="H419" s="25"/>
      <c r="I419" s="25"/>
      <c r="J419" s="138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</row>
    <row r="420">
      <c r="A420" s="25"/>
      <c r="B420" s="25"/>
      <c r="C420" s="25"/>
      <c r="D420" s="25"/>
      <c r="E420" s="24"/>
      <c r="F420" s="25"/>
      <c r="G420" s="25"/>
      <c r="H420" s="25"/>
      <c r="I420" s="25"/>
      <c r="J420" s="138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</row>
    <row r="421">
      <c r="A421" s="25"/>
      <c r="B421" s="25"/>
      <c r="C421" s="25"/>
      <c r="D421" s="25"/>
      <c r="E421" s="24"/>
      <c r="F421" s="25"/>
      <c r="G421" s="25"/>
      <c r="H421" s="25"/>
      <c r="I421" s="25"/>
      <c r="J421" s="138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</row>
    <row r="422">
      <c r="A422" s="25"/>
      <c r="B422" s="25"/>
      <c r="C422" s="25"/>
      <c r="D422" s="25"/>
      <c r="E422" s="24"/>
      <c r="F422" s="25"/>
      <c r="G422" s="25"/>
      <c r="H422" s="25"/>
      <c r="I422" s="25"/>
      <c r="J422" s="138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</row>
    <row r="423">
      <c r="A423" s="25"/>
      <c r="B423" s="25"/>
      <c r="C423" s="25"/>
      <c r="D423" s="25"/>
      <c r="E423" s="24"/>
      <c r="F423" s="25"/>
      <c r="G423" s="25"/>
      <c r="H423" s="25"/>
      <c r="I423" s="25"/>
      <c r="J423" s="138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</row>
    <row r="424">
      <c r="A424" s="25"/>
      <c r="B424" s="25"/>
      <c r="C424" s="25"/>
      <c r="D424" s="25"/>
      <c r="E424" s="24"/>
      <c r="F424" s="25"/>
      <c r="G424" s="25"/>
      <c r="H424" s="25"/>
      <c r="I424" s="25"/>
      <c r="J424" s="138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</row>
    <row r="425">
      <c r="A425" s="25"/>
      <c r="B425" s="25"/>
      <c r="C425" s="25"/>
      <c r="D425" s="25"/>
      <c r="E425" s="24"/>
      <c r="F425" s="25"/>
      <c r="G425" s="25"/>
      <c r="H425" s="25"/>
      <c r="I425" s="25"/>
      <c r="J425" s="138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</row>
    <row r="426">
      <c r="A426" s="25"/>
      <c r="B426" s="25"/>
      <c r="C426" s="25"/>
      <c r="D426" s="25"/>
      <c r="E426" s="24"/>
      <c r="F426" s="25"/>
      <c r="G426" s="25"/>
      <c r="H426" s="25"/>
      <c r="I426" s="25"/>
      <c r="J426" s="138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</row>
    <row r="427">
      <c r="A427" s="25"/>
      <c r="B427" s="25"/>
      <c r="C427" s="25"/>
      <c r="D427" s="25"/>
      <c r="E427" s="24"/>
      <c r="F427" s="25"/>
      <c r="G427" s="25"/>
      <c r="H427" s="25"/>
      <c r="I427" s="25"/>
      <c r="J427" s="138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</row>
    <row r="428">
      <c r="A428" s="25"/>
      <c r="B428" s="25"/>
      <c r="C428" s="25"/>
      <c r="D428" s="25"/>
      <c r="E428" s="24"/>
      <c r="F428" s="25"/>
      <c r="G428" s="25"/>
      <c r="H428" s="25"/>
      <c r="I428" s="25"/>
      <c r="J428" s="138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</row>
    <row r="429">
      <c r="A429" s="25"/>
      <c r="B429" s="25"/>
      <c r="C429" s="25"/>
      <c r="D429" s="25"/>
      <c r="E429" s="24"/>
      <c r="F429" s="25"/>
      <c r="G429" s="25"/>
      <c r="H429" s="25"/>
      <c r="I429" s="25"/>
      <c r="J429" s="138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</row>
    <row r="430">
      <c r="A430" s="25"/>
      <c r="B430" s="25"/>
      <c r="C430" s="25"/>
      <c r="D430" s="25"/>
      <c r="E430" s="24"/>
      <c r="F430" s="25"/>
      <c r="G430" s="25"/>
      <c r="H430" s="25"/>
      <c r="I430" s="25"/>
      <c r="J430" s="138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</row>
    <row r="431">
      <c r="A431" s="25"/>
      <c r="B431" s="25"/>
      <c r="C431" s="25"/>
      <c r="D431" s="25"/>
      <c r="E431" s="24"/>
      <c r="F431" s="25"/>
      <c r="G431" s="25"/>
      <c r="H431" s="25"/>
      <c r="I431" s="25"/>
      <c r="J431" s="138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</row>
    <row r="432">
      <c r="A432" s="25"/>
      <c r="B432" s="25"/>
      <c r="C432" s="25"/>
      <c r="D432" s="25"/>
      <c r="E432" s="24"/>
      <c r="F432" s="25"/>
      <c r="G432" s="25"/>
      <c r="H432" s="25"/>
      <c r="I432" s="25"/>
      <c r="J432" s="138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</row>
    <row r="433">
      <c r="A433" s="25"/>
      <c r="B433" s="25"/>
      <c r="C433" s="25"/>
      <c r="D433" s="25"/>
      <c r="E433" s="24"/>
      <c r="F433" s="25"/>
      <c r="G433" s="25"/>
      <c r="H433" s="25"/>
      <c r="I433" s="25"/>
      <c r="J433" s="138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</row>
    <row r="434">
      <c r="A434" s="25"/>
      <c r="B434" s="25"/>
      <c r="C434" s="25"/>
      <c r="D434" s="25"/>
      <c r="E434" s="24"/>
      <c r="F434" s="25"/>
      <c r="G434" s="25"/>
      <c r="H434" s="25"/>
      <c r="I434" s="25"/>
      <c r="J434" s="138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</row>
    <row r="435">
      <c r="A435" s="25"/>
      <c r="B435" s="25"/>
      <c r="C435" s="25"/>
      <c r="D435" s="25"/>
      <c r="E435" s="24"/>
      <c r="F435" s="25"/>
      <c r="G435" s="25"/>
      <c r="H435" s="25"/>
      <c r="I435" s="25"/>
      <c r="J435" s="138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</row>
    <row r="436">
      <c r="A436" s="25"/>
      <c r="B436" s="25"/>
      <c r="C436" s="25"/>
      <c r="D436" s="25"/>
      <c r="E436" s="24"/>
      <c r="F436" s="25"/>
      <c r="G436" s="25"/>
      <c r="H436" s="25"/>
      <c r="I436" s="25"/>
      <c r="J436" s="138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</row>
    <row r="437">
      <c r="A437" s="25"/>
      <c r="B437" s="25"/>
      <c r="C437" s="25"/>
      <c r="D437" s="25"/>
      <c r="E437" s="24"/>
      <c r="F437" s="25"/>
      <c r="G437" s="25"/>
      <c r="H437" s="25"/>
      <c r="I437" s="25"/>
      <c r="J437" s="138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</row>
    <row r="438">
      <c r="A438" s="25"/>
      <c r="B438" s="25"/>
      <c r="C438" s="25"/>
      <c r="D438" s="25"/>
      <c r="E438" s="24"/>
      <c r="F438" s="25"/>
      <c r="G438" s="25"/>
      <c r="H438" s="25"/>
      <c r="I438" s="25"/>
      <c r="J438" s="138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</row>
    <row r="439">
      <c r="A439" s="25"/>
      <c r="B439" s="25"/>
      <c r="C439" s="25"/>
      <c r="D439" s="25"/>
      <c r="E439" s="24"/>
      <c r="F439" s="25"/>
      <c r="G439" s="25"/>
      <c r="H439" s="25"/>
      <c r="I439" s="25"/>
      <c r="J439" s="138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</row>
    <row r="440">
      <c r="A440" s="25"/>
      <c r="B440" s="25"/>
      <c r="C440" s="25"/>
      <c r="D440" s="25"/>
      <c r="E440" s="24"/>
      <c r="F440" s="25"/>
      <c r="G440" s="25"/>
      <c r="H440" s="25"/>
      <c r="I440" s="25"/>
      <c r="J440" s="138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</row>
    <row r="441">
      <c r="A441" s="25"/>
      <c r="B441" s="25"/>
      <c r="C441" s="25"/>
      <c r="D441" s="25"/>
      <c r="E441" s="24"/>
      <c r="F441" s="25"/>
      <c r="G441" s="25"/>
      <c r="H441" s="25"/>
      <c r="I441" s="25"/>
      <c r="J441" s="138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</row>
    <row r="442">
      <c r="A442" s="25"/>
      <c r="B442" s="25"/>
      <c r="C442" s="25"/>
      <c r="D442" s="25"/>
      <c r="E442" s="24"/>
      <c r="F442" s="25"/>
      <c r="G442" s="25"/>
      <c r="H442" s="25"/>
      <c r="I442" s="25"/>
      <c r="J442" s="138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</row>
    <row r="443">
      <c r="A443" s="25"/>
      <c r="B443" s="25"/>
      <c r="C443" s="25"/>
      <c r="D443" s="25"/>
      <c r="E443" s="24"/>
      <c r="F443" s="25"/>
      <c r="G443" s="25"/>
      <c r="H443" s="25"/>
      <c r="I443" s="25"/>
      <c r="J443" s="138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</row>
    <row r="444">
      <c r="A444" s="25"/>
      <c r="B444" s="25"/>
      <c r="C444" s="25"/>
      <c r="D444" s="25"/>
      <c r="E444" s="24"/>
      <c r="F444" s="25"/>
      <c r="G444" s="25"/>
      <c r="H444" s="25"/>
      <c r="I444" s="25"/>
      <c r="J444" s="138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</row>
    <row r="445">
      <c r="A445" s="25"/>
      <c r="B445" s="25"/>
      <c r="C445" s="25"/>
      <c r="D445" s="25"/>
      <c r="E445" s="24"/>
      <c r="F445" s="25"/>
      <c r="G445" s="25"/>
      <c r="H445" s="25"/>
      <c r="I445" s="25"/>
      <c r="J445" s="138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</row>
    <row r="446">
      <c r="A446" s="25"/>
      <c r="B446" s="25"/>
      <c r="C446" s="25"/>
      <c r="D446" s="25"/>
      <c r="E446" s="24"/>
      <c r="F446" s="25"/>
      <c r="G446" s="25"/>
      <c r="H446" s="25"/>
      <c r="I446" s="25"/>
      <c r="J446" s="138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</row>
    <row r="447">
      <c r="A447" s="25"/>
      <c r="B447" s="25"/>
      <c r="C447" s="25"/>
      <c r="D447" s="25"/>
      <c r="E447" s="24"/>
      <c r="F447" s="25"/>
      <c r="G447" s="25"/>
      <c r="H447" s="25"/>
      <c r="I447" s="25"/>
      <c r="J447" s="138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</row>
    <row r="448">
      <c r="A448" s="25"/>
      <c r="B448" s="25"/>
      <c r="C448" s="25"/>
      <c r="D448" s="25"/>
      <c r="E448" s="24"/>
      <c r="F448" s="25"/>
      <c r="G448" s="25"/>
      <c r="H448" s="25"/>
      <c r="I448" s="25"/>
      <c r="J448" s="138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</row>
    <row r="449">
      <c r="A449" s="25"/>
      <c r="B449" s="25"/>
      <c r="C449" s="25"/>
      <c r="D449" s="25"/>
      <c r="E449" s="24"/>
      <c r="F449" s="25"/>
      <c r="G449" s="25"/>
      <c r="H449" s="25"/>
      <c r="I449" s="25"/>
      <c r="J449" s="138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</row>
    <row r="450">
      <c r="A450" s="25"/>
      <c r="B450" s="25"/>
      <c r="C450" s="25"/>
      <c r="D450" s="25"/>
      <c r="E450" s="24"/>
      <c r="F450" s="25"/>
      <c r="G450" s="25"/>
      <c r="H450" s="25"/>
      <c r="I450" s="25"/>
      <c r="J450" s="138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</row>
    <row r="451">
      <c r="A451" s="25"/>
      <c r="B451" s="25"/>
      <c r="C451" s="25"/>
      <c r="D451" s="25"/>
      <c r="E451" s="24"/>
      <c r="F451" s="25"/>
      <c r="G451" s="25"/>
      <c r="H451" s="25"/>
      <c r="I451" s="25"/>
      <c r="J451" s="138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</row>
    <row r="452">
      <c r="A452" s="25"/>
      <c r="B452" s="25"/>
      <c r="C452" s="25"/>
      <c r="D452" s="25"/>
      <c r="E452" s="24"/>
      <c r="F452" s="25"/>
      <c r="G452" s="25"/>
      <c r="H452" s="25"/>
      <c r="I452" s="25"/>
      <c r="J452" s="138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</row>
    <row r="453">
      <c r="A453" s="25"/>
      <c r="B453" s="25"/>
      <c r="C453" s="25"/>
      <c r="D453" s="25"/>
      <c r="E453" s="24"/>
      <c r="F453" s="25"/>
      <c r="G453" s="25"/>
      <c r="H453" s="25"/>
      <c r="I453" s="25"/>
      <c r="J453" s="138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</row>
    <row r="454">
      <c r="A454" s="25"/>
      <c r="B454" s="25"/>
      <c r="C454" s="25"/>
      <c r="D454" s="25"/>
      <c r="E454" s="24"/>
      <c r="F454" s="25"/>
      <c r="G454" s="25"/>
      <c r="H454" s="25"/>
      <c r="I454" s="25"/>
      <c r="J454" s="138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</row>
    <row r="455">
      <c r="A455" s="25"/>
      <c r="B455" s="25"/>
      <c r="C455" s="25"/>
      <c r="D455" s="25"/>
      <c r="E455" s="24"/>
      <c r="F455" s="25"/>
      <c r="G455" s="25"/>
      <c r="H455" s="25"/>
      <c r="I455" s="25"/>
      <c r="J455" s="138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</row>
    <row r="456">
      <c r="A456" s="25"/>
      <c r="B456" s="25"/>
      <c r="C456" s="25"/>
      <c r="D456" s="25"/>
      <c r="E456" s="24"/>
      <c r="F456" s="25"/>
      <c r="G456" s="25"/>
      <c r="H456" s="25"/>
      <c r="I456" s="25"/>
      <c r="J456" s="138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</row>
    <row r="457">
      <c r="A457" s="25"/>
      <c r="B457" s="25"/>
      <c r="C457" s="25"/>
      <c r="D457" s="25"/>
      <c r="E457" s="24"/>
      <c r="F457" s="25"/>
      <c r="G457" s="25"/>
      <c r="H457" s="25"/>
      <c r="I457" s="25"/>
      <c r="J457" s="138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</row>
    <row r="458">
      <c r="A458" s="25"/>
      <c r="B458" s="25"/>
      <c r="C458" s="25"/>
      <c r="D458" s="25"/>
      <c r="E458" s="24"/>
      <c r="F458" s="25"/>
      <c r="G458" s="25"/>
      <c r="H458" s="25"/>
      <c r="I458" s="25"/>
      <c r="J458" s="138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</row>
    <row r="459">
      <c r="A459" s="25"/>
      <c r="B459" s="25"/>
      <c r="C459" s="25"/>
      <c r="D459" s="25"/>
      <c r="E459" s="24"/>
      <c r="F459" s="25"/>
      <c r="G459" s="25"/>
      <c r="H459" s="25"/>
      <c r="I459" s="25"/>
      <c r="J459" s="138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</row>
    <row r="460">
      <c r="A460" s="25"/>
      <c r="B460" s="25"/>
      <c r="C460" s="25"/>
      <c r="D460" s="25"/>
      <c r="E460" s="24"/>
      <c r="F460" s="25"/>
      <c r="G460" s="25"/>
      <c r="H460" s="25"/>
      <c r="I460" s="25"/>
      <c r="J460" s="138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</row>
    <row r="461">
      <c r="A461" s="25"/>
      <c r="B461" s="25"/>
      <c r="C461" s="25"/>
      <c r="D461" s="25"/>
      <c r="E461" s="24"/>
      <c r="F461" s="25"/>
      <c r="G461" s="25"/>
      <c r="H461" s="25"/>
      <c r="I461" s="25"/>
      <c r="J461" s="138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</row>
    <row r="462">
      <c r="A462" s="25"/>
      <c r="B462" s="25"/>
      <c r="C462" s="25"/>
      <c r="D462" s="25"/>
      <c r="E462" s="24"/>
      <c r="F462" s="25"/>
      <c r="G462" s="25"/>
      <c r="H462" s="25"/>
      <c r="I462" s="25"/>
      <c r="J462" s="138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</row>
    <row r="463">
      <c r="A463" s="25"/>
      <c r="B463" s="25"/>
      <c r="C463" s="25"/>
      <c r="D463" s="25"/>
      <c r="E463" s="24"/>
      <c r="F463" s="25"/>
      <c r="G463" s="25"/>
      <c r="H463" s="25"/>
      <c r="I463" s="25"/>
      <c r="J463" s="138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</row>
    <row r="464">
      <c r="A464" s="25"/>
      <c r="B464" s="25"/>
      <c r="C464" s="25"/>
      <c r="D464" s="25"/>
      <c r="E464" s="24"/>
      <c r="F464" s="25"/>
      <c r="G464" s="25"/>
      <c r="H464" s="25"/>
      <c r="I464" s="25"/>
      <c r="J464" s="138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</row>
    <row r="465">
      <c r="A465" s="25"/>
      <c r="B465" s="25"/>
      <c r="C465" s="25"/>
      <c r="D465" s="25"/>
      <c r="E465" s="24"/>
      <c r="F465" s="25"/>
      <c r="G465" s="25"/>
      <c r="H465" s="25"/>
      <c r="I465" s="25"/>
      <c r="J465" s="138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</row>
    <row r="466">
      <c r="A466" s="25"/>
      <c r="B466" s="25"/>
      <c r="C466" s="25"/>
      <c r="D466" s="25"/>
      <c r="E466" s="24"/>
      <c r="F466" s="25"/>
      <c r="G466" s="25"/>
      <c r="H466" s="25"/>
      <c r="I466" s="25"/>
      <c r="J466" s="138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</row>
    <row r="467">
      <c r="A467" s="25"/>
      <c r="B467" s="25"/>
      <c r="C467" s="25"/>
      <c r="D467" s="25"/>
      <c r="E467" s="24"/>
      <c r="F467" s="25"/>
      <c r="G467" s="25"/>
      <c r="H467" s="25"/>
      <c r="I467" s="25"/>
      <c r="J467" s="138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</row>
    <row r="468">
      <c r="A468" s="25"/>
      <c r="B468" s="25"/>
      <c r="C468" s="25"/>
      <c r="D468" s="25"/>
      <c r="E468" s="24"/>
      <c r="F468" s="25"/>
      <c r="G468" s="25"/>
      <c r="H468" s="25"/>
      <c r="I468" s="25"/>
      <c r="J468" s="138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</row>
    <row r="469">
      <c r="A469" s="25"/>
      <c r="B469" s="25"/>
      <c r="C469" s="25"/>
      <c r="D469" s="25"/>
      <c r="E469" s="24"/>
      <c r="F469" s="25"/>
      <c r="G469" s="25"/>
      <c r="H469" s="25"/>
      <c r="I469" s="25"/>
      <c r="J469" s="138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</row>
    <row r="470">
      <c r="A470" s="25"/>
      <c r="B470" s="25"/>
      <c r="C470" s="25"/>
      <c r="D470" s="25"/>
      <c r="E470" s="24"/>
      <c r="F470" s="25"/>
      <c r="G470" s="25"/>
      <c r="H470" s="25"/>
      <c r="I470" s="25"/>
      <c r="J470" s="138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</row>
    <row r="471">
      <c r="A471" s="25"/>
      <c r="B471" s="25"/>
      <c r="C471" s="25"/>
      <c r="D471" s="25"/>
      <c r="E471" s="24"/>
      <c r="F471" s="25"/>
      <c r="G471" s="25"/>
      <c r="H471" s="25"/>
      <c r="I471" s="25"/>
      <c r="J471" s="138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</row>
    <row r="472">
      <c r="A472" s="25"/>
      <c r="B472" s="25"/>
      <c r="C472" s="25"/>
      <c r="D472" s="25"/>
      <c r="E472" s="24"/>
      <c r="F472" s="25"/>
      <c r="G472" s="25"/>
      <c r="H472" s="25"/>
      <c r="I472" s="25"/>
      <c r="J472" s="138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</row>
    <row r="473">
      <c r="A473" s="25"/>
      <c r="B473" s="25"/>
      <c r="C473" s="25"/>
      <c r="D473" s="25"/>
      <c r="E473" s="24"/>
      <c r="F473" s="25"/>
      <c r="G473" s="25"/>
      <c r="H473" s="25"/>
      <c r="I473" s="25"/>
      <c r="J473" s="138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</row>
    <row r="474">
      <c r="A474" s="25"/>
      <c r="B474" s="25"/>
      <c r="C474" s="25"/>
      <c r="D474" s="25"/>
      <c r="E474" s="24"/>
      <c r="F474" s="25"/>
      <c r="G474" s="25"/>
      <c r="H474" s="25"/>
      <c r="I474" s="25"/>
      <c r="J474" s="138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</row>
    <row r="475">
      <c r="A475" s="25"/>
      <c r="B475" s="25"/>
      <c r="C475" s="25"/>
      <c r="D475" s="25"/>
      <c r="E475" s="24"/>
      <c r="F475" s="25"/>
      <c r="G475" s="25"/>
      <c r="H475" s="25"/>
      <c r="I475" s="25"/>
      <c r="J475" s="138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</row>
    <row r="476">
      <c r="A476" s="25"/>
      <c r="B476" s="25"/>
      <c r="C476" s="25"/>
      <c r="D476" s="25"/>
      <c r="E476" s="24"/>
      <c r="F476" s="25"/>
      <c r="G476" s="25"/>
      <c r="H476" s="25"/>
      <c r="I476" s="25"/>
      <c r="J476" s="138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</row>
    <row r="477">
      <c r="A477" s="25"/>
      <c r="B477" s="25"/>
      <c r="C477" s="25"/>
      <c r="D477" s="25"/>
      <c r="E477" s="24"/>
      <c r="F477" s="25"/>
      <c r="G477" s="25"/>
      <c r="H477" s="25"/>
      <c r="I477" s="25"/>
      <c r="J477" s="138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</row>
    <row r="478">
      <c r="A478" s="25"/>
      <c r="B478" s="25"/>
      <c r="C478" s="25"/>
      <c r="D478" s="25"/>
      <c r="E478" s="24"/>
      <c r="F478" s="25"/>
      <c r="G478" s="25"/>
      <c r="H478" s="25"/>
      <c r="I478" s="25"/>
      <c r="J478" s="138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</row>
    <row r="479">
      <c r="A479" s="25"/>
      <c r="B479" s="25"/>
      <c r="C479" s="25"/>
      <c r="D479" s="25"/>
      <c r="E479" s="24"/>
      <c r="F479" s="25"/>
      <c r="G479" s="25"/>
      <c r="H479" s="25"/>
      <c r="I479" s="25"/>
      <c r="J479" s="138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</row>
    <row r="480">
      <c r="A480" s="25"/>
      <c r="B480" s="25"/>
      <c r="C480" s="25"/>
      <c r="D480" s="25"/>
      <c r="E480" s="24"/>
      <c r="F480" s="25"/>
      <c r="G480" s="25"/>
      <c r="H480" s="25"/>
      <c r="I480" s="25"/>
      <c r="J480" s="138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</row>
    <row r="481">
      <c r="A481" s="25"/>
      <c r="B481" s="25"/>
      <c r="C481" s="25"/>
      <c r="D481" s="25"/>
      <c r="E481" s="24"/>
      <c r="F481" s="25"/>
      <c r="G481" s="25"/>
      <c r="H481" s="25"/>
      <c r="I481" s="25"/>
      <c r="J481" s="138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</row>
    <row r="482">
      <c r="A482" s="25"/>
      <c r="B482" s="25"/>
      <c r="C482" s="25"/>
      <c r="D482" s="25"/>
      <c r="E482" s="24"/>
      <c r="F482" s="25"/>
      <c r="G482" s="25"/>
      <c r="H482" s="25"/>
      <c r="I482" s="25"/>
      <c r="J482" s="138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</row>
    <row r="483">
      <c r="A483" s="25"/>
      <c r="B483" s="25"/>
      <c r="C483" s="25"/>
      <c r="D483" s="25"/>
      <c r="E483" s="24"/>
      <c r="F483" s="25"/>
      <c r="G483" s="25"/>
      <c r="H483" s="25"/>
      <c r="I483" s="25"/>
      <c r="J483" s="138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</row>
    <row r="484">
      <c r="A484" s="25"/>
      <c r="B484" s="25"/>
      <c r="C484" s="25"/>
      <c r="D484" s="25"/>
      <c r="E484" s="24"/>
      <c r="F484" s="25"/>
      <c r="G484" s="25"/>
      <c r="H484" s="25"/>
      <c r="I484" s="25"/>
      <c r="J484" s="138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</row>
    <row r="485">
      <c r="A485" s="25"/>
      <c r="B485" s="25"/>
      <c r="C485" s="25"/>
      <c r="D485" s="25"/>
      <c r="E485" s="24"/>
      <c r="F485" s="25"/>
      <c r="G485" s="25"/>
      <c r="H485" s="25"/>
      <c r="I485" s="25"/>
      <c r="J485" s="138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</row>
    <row r="486">
      <c r="A486" s="25"/>
      <c r="B486" s="25"/>
      <c r="C486" s="25"/>
      <c r="D486" s="25"/>
      <c r="E486" s="24"/>
      <c r="F486" s="25"/>
      <c r="G486" s="25"/>
      <c r="H486" s="25"/>
      <c r="I486" s="25"/>
      <c r="J486" s="138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</row>
    <row r="487">
      <c r="A487" s="25"/>
      <c r="B487" s="25"/>
      <c r="C487" s="25"/>
      <c r="D487" s="25"/>
      <c r="E487" s="24"/>
      <c r="F487" s="25"/>
      <c r="G487" s="25"/>
      <c r="H487" s="25"/>
      <c r="I487" s="25"/>
      <c r="J487" s="138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</row>
    <row r="488">
      <c r="A488" s="25"/>
      <c r="B488" s="25"/>
      <c r="C488" s="25"/>
      <c r="D488" s="25"/>
      <c r="E488" s="24"/>
      <c r="F488" s="25"/>
      <c r="G488" s="25"/>
      <c r="H488" s="25"/>
      <c r="I488" s="25"/>
      <c r="J488" s="138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</row>
    <row r="489">
      <c r="A489" s="25"/>
      <c r="B489" s="25"/>
      <c r="C489" s="25"/>
      <c r="D489" s="25"/>
      <c r="E489" s="24"/>
      <c r="F489" s="25"/>
      <c r="G489" s="25"/>
      <c r="H489" s="25"/>
      <c r="I489" s="25"/>
      <c r="J489" s="138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</row>
    <row r="490">
      <c r="A490" s="25"/>
      <c r="B490" s="25"/>
      <c r="C490" s="25"/>
      <c r="D490" s="25"/>
      <c r="E490" s="24"/>
      <c r="F490" s="25"/>
      <c r="G490" s="25"/>
      <c r="H490" s="25"/>
      <c r="I490" s="25"/>
      <c r="J490" s="138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</row>
    <row r="491">
      <c r="A491" s="25"/>
      <c r="B491" s="25"/>
      <c r="C491" s="25"/>
      <c r="D491" s="25"/>
      <c r="E491" s="24"/>
      <c r="F491" s="25"/>
      <c r="G491" s="25"/>
      <c r="H491" s="25"/>
      <c r="I491" s="25"/>
      <c r="J491" s="138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</row>
    <row r="492">
      <c r="A492" s="25"/>
      <c r="B492" s="25"/>
      <c r="C492" s="25"/>
      <c r="D492" s="25"/>
      <c r="E492" s="24"/>
      <c r="F492" s="25"/>
      <c r="G492" s="25"/>
      <c r="H492" s="25"/>
      <c r="I492" s="25"/>
      <c r="J492" s="138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</row>
    <row r="493">
      <c r="A493" s="25"/>
      <c r="B493" s="25"/>
      <c r="C493" s="25"/>
      <c r="D493" s="25"/>
      <c r="E493" s="24"/>
      <c r="F493" s="25"/>
      <c r="G493" s="25"/>
      <c r="H493" s="25"/>
      <c r="I493" s="25"/>
      <c r="J493" s="138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</row>
    <row r="494">
      <c r="A494" s="25"/>
      <c r="B494" s="25"/>
      <c r="C494" s="25"/>
      <c r="D494" s="25"/>
      <c r="E494" s="24"/>
      <c r="F494" s="25"/>
      <c r="G494" s="25"/>
      <c r="H494" s="25"/>
      <c r="I494" s="25"/>
      <c r="J494" s="138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</row>
    <row r="495">
      <c r="A495" s="25"/>
      <c r="B495" s="25"/>
      <c r="C495" s="25"/>
      <c r="D495" s="25"/>
      <c r="E495" s="24"/>
      <c r="F495" s="25"/>
      <c r="G495" s="25"/>
      <c r="H495" s="25"/>
      <c r="I495" s="25"/>
      <c r="J495" s="138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</row>
    <row r="496">
      <c r="A496" s="25"/>
      <c r="B496" s="25"/>
      <c r="C496" s="25"/>
      <c r="D496" s="25"/>
      <c r="E496" s="24"/>
      <c r="F496" s="25"/>
      <c r="G496" s="25"/>
      <c r="H496" s="25"/>
      <c r="I496" s="25"/>
      <c r="J496" s="138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</row>
    <row r="497">
      <c r="A497" s="25"/>
      <c r="B497" s="25"/>
      <c r="C497" s="25"/>
      <c r="D497" s="25"/>
      <c r="E497" s="24"/>
      <c r="F497" s="25"/>
      <c r="G497" s="25"/>
      <c r="H497" s="25"/>
      <c r="I497" s="25"/>
      <c r="J497" s="138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</row>
    <row r="498">
      <c r="A498" s="25"/>
      <c r="B498" s="25"/>
      <c r="C498" s="25"/>
      <c r="D498" s="25"/>
      <c r="E498" s="24"/>
      <c r="F498" s="25"/>
      <c r="G498" s="25"/>
      <c r="H498" s="25"/>
      <c r="I498" s="25"/>
      <c r="J498" s="138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</row>
    <row r="499">
      <c r="A499" s="25"/>
      <c r="B499" s="25"/>
      <c r="C499" s="25"/>
      <c r="D499" s="25"/>
      <c r="E499" s="24"/>
      <c r="F499" s="25"/>
      <c r="G499" s="25"/>
      <c r="H499" s="25"/>
      <c r="I499" s="25"/>
      <c r="J499" s="138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</row>
    <row r="500">
      <c r="A500" s="25"/>
      <c r="B500" s="25"/>
      <c r="C500" s="25"/>
      <c r="D500" s="25"/>
      <c r="E500" s="24"/>
      <c r="F500" s="25"/>
      <c r="G500" s="25"/>
      <c r="H500" s="25"/>
      <c r="I500" s="25"/>
      <c r="J500" s="138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</row>
    <row r="501">
      <c r="A501" s="25"/>
      <c r="B501" s="25"/>
      <c r="C501" s="25"/>
      <c r="D501" s="25"/>
      <c r="E501" s="24"/>
      <c r="F501" s="25"/>
      <c r="G501" s="25"/>
      <c r="H501" s="25"/>
      <c r="I501" s="25"/>
      <c r="J501" s="138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</row>
    <row r="502">
      <c r="A502" s="25"/>
      <c r="B502" s="25"/>
      <c r="C502" s="25"/>
      <c r="D502" s="25"/>
      <c r="E502" s="24"/>
      <c r="F502" s="25"/>
      <c r="G502" s="25"/>
      <c r="H502" s="25"/>
      <c r="I502" s="25"/>
      <c r="J502" s="138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</row>
    <row r="503">
      <c r="A503" s="25"/>
      <c r="B503" s="25"/>
      <c r="C503" s="25"/>
      <c r="D503" s="25"/>
      <c r="E503" s="24"/>
      <c r="F503" s="25"/>
      <c r="G503" s="25"/>
      <c r="H503" s="25"/>
      <c r="I503" s="25"/>
      <c r="J503" s="138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</row>
    <row r="504">
      <c r="A504" s="25"/>
      <c r="B504" s="25"/>
      <c r="C504" s="25"/>
      <c r="D504" s="25"/>
      <c r="E504" s="24"/>
      <c r="F504" s="25"/>
      <c r="G504" s="25"/>
      <c r="H504" s="25"/>
      <c r="I504" s="25"/>
      <c r="J504" s="138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</row>
    <row r="505">
      <c r="A505" s="25"/>
      <c r="B505" s="25"/>
      <c r="C505" s="25"/>
      <c r="D505" s="25"/>
      <c r="E505" s="24"/>
      <c r="F505" s="25"/>
      <c r="G505" s="25"/>
      <c r="H505" s="25"/>
      <c r="I505" s="25"/>
      <c r="J505" s="138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</row>
    <row r="506">
      <c r="A506" s="25"/>
      <c r="B506" s="25"/>
      <c r="C506" s="25"/>
      <c r="D506" s="25"/>
      <c r="E506" s="24"/>
      <c r="F506" s="25"/>
      <c r="G506" s="25"/>
      <c r="H506" s="25"/>
      <c r="I506" s="25"/>
      <c r="J506" s="138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</row>
    <row r="507">
      <c r="A507" s="25"/>
      <c r="B507" s="25"/>
      <c r="C507" s="25"/>
      <c r="D507" s="25"/>
      <c r="E507" s="24"/>
      <c r="F507" s="25"/>
      <c r="G507" s="25"/>
      <c r="H507" s="25"/>
      <c r="I507" s="25"/>
      <c r="J507" s="138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</row>
    <row r="508">
      <c r="A508" s="25"/>
      <c r="B508" s="25"/>
      <c r="C508" s="25"/>
      <c r="D508" s="25"/>
      <c r="E508" s="24"/>
      <c r="F508" s="25"/>
      <c r="G508" s="25"/>
      <c r="H508" s="25"/>
      <c r="I508" s="25"/>
      <c r="J508" s="138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</row>
    <row r="509">
      <c r="A509" s="25"/>
      <c r="B509" s="25"/>
      <c r="C509" s="25"/>
      <c r="D509" s="25"/>
      <c r="E509" s="24"/>
      <c r="F509" s="25"/>
      <c r="G509" s="25"/>
      <c r="H509" s="25"/>
      <c r="I509" s="25"/>
      <c r="J509" s="138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</row>
    <row r="510">
      <c r="A510" s="25"/>
      <c r="B510" s="25"/>
      <c r="C510" s="25"/>
      <c r="D510" s="25"/>
      <c r="E510" s="24"/>
      <c r="F510" s="25"/>
      <c r="G510" s="25"/>
      <c r="H510" s="25"/>
      <c r="I510" s="25"/>
      <c r="J510" s="138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</row>
    <row r="511">
      <c r="A511" s="25"/>
      <c r="B511" s="25"/>
      <c r="C511" s="25"/>
      <c r="D511" s="25"/>
      <c r="E511" s="24"/>
      <c r="F511" s="25"/>
      <c r="G511" s="25"/>
      <c r="H511" s="25"/>
      <c r="I511" s="25"/>
      <c r="J511" s="138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</row>
    <row r="512">
      <c r="A512" s="25"/>
      <c r="B512" s="25"/>
      <c r="C512" s="25"/>
      <c r="D512" s="25"/>
      <c r="E512" s="24"/>
      <c r="F512" s="25"/>
      <c r="G512" s="25"/>
      <c r="H512" s="25"/>
      <c r="I512" s="25"/>
      <c r="J512" s="138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</row>
    <row r="513">
      <c r="A513" s="25"/>
      <c r="B513" s="25"/>
      <c r="C513" s="25"/>
      <c r="D513" s="25"/>
      <c r="E513" s="24"/>
      <c r="F513" s="25"/>
      <c r="G513" s="25"/>
      <c r="H513" s="25"/>
      <c r="I513" s="25"/>
      <c r="J513" s="138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</row>
    <row r="514">
      <c r="A514" s="25"/>
      <c r="B514" s="25"/>
      <c r="C514" s="25"/>
      <c r="D514" s="25"/>
      <c r="E514" s="24"/>
      <c r="F514" s="25"/>
      <c r="G514" s="25"/>
      <c r="H514" s="25"/>
      <c r="I514" s="25"/>
      <c r="J514" s="138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</row>
    <row r="515">
      <c r="A515" s="25"/>
      <c r="B515" s="25"/>
      <c r="C515" s="25"/>
      <c r="D515" s="25"/>
      <c r="E515" s="24"/>
      <c r="F515" s="25"/>
      <c r="G515" s="25"/>
      <c r="H515" s="25"/>
      <c r="I515" s="25"/>
      <c r="J515" s="138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</row>
    <row r="516">
      <c r="A516" s="25"/>
      <c r="B516" s="25"/>
      <c r="C516" s="25"/>
      <c r="D516" s="25"/>
      <c r="E516" s="24"/>
      <c r="F516" s="25"/>
      <c r="G516" s="25"/>
      <c r="H516" s="25"/>
      <c r="I516" s="25"/>
      <c r="J516" s="138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</row>
    <row r="517">
      <c r="A517" s="25"/>
      <c r="B517" s="25"/>
      <c r="C517" s="25"/>
      <c r="D517" s="25"/>
      <c r="E517" s="24"/>
      <c r="F517" s="25"/>
      <c r="G517" s="25"/>
      <c r="H517" s="25"/>
      <c r="I517" s="25"/>
      <c r="J517" s="138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</row>
    <row r="518">
      <c r="A518" s="25"/>
      <c r="B518" s="25"/>
      <c r="C518" s="25"/>
      <c r="D518" s="25"/>
      <c r="E518" s="24"/>
      <c r="F518" s="25"/>
      <c r="G518" s="25"/>
      <c r="H518" s="25"/>
      <c r="I518" s="25"/>
      <c r="J518" s="138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</row>
    <row r="519">
      <c r="A519" s="25"/>
      <c r="B519" s="25"/>
      <c r="C519" s="25"/>
      <c r="D519" s="25"/>
      <c r="E519" s="24"/>
      <c r="F519" s="25"/>
      <c r="G519" s="25"/>
      <c r="H519" s="25"/>
      <c r="I519" s="25"/>
      <c r="J519" s="138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</row>
    <row r="520">
      <c r="A520" s="25"/>
      <c r="B520" s="25"/>
      <c r="C520" s="25"/>
      <c r="D520" s="25"/>
      <c r="E520" s="24"/>
      <c r="F520" s="25"/>
      <c r="G520" s="25"/>
      <c r="H520" s="25"/>
      <c r="I520" s="25"/>
      <c r="J520" s="138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</row>
    <row r="521">
      <c r="A521" s="25"/>
      <c r="B521" s="25"/>
      <c r="C521" s="25"/>
      <c r="D521" s="25"/>
      <c r="E521" s="24"/>
      <c r="F521" s="25"/>
      <c r="G521" s="25"/>
      <c r="H521" s="25"/>
      <c r="I521" s="25"/>
      <c r="J521" s="138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</row>
    <row r="522">
      <c r="A522" s="25"/>
      <c r="B522" s="25"/>
      <c r="C522" s="25"/>
      <c r="D522" s="25"/>
      <c r="E522" s="24"/>
      <c r="F522" s="25"/>
      <c r="G522" s="25"/>
      <c r="H522" s="25"/>
      <c r="I522" s="25"/>
      <c r="J522" s="138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</row>
    <row r="523">
      <c r="A523" s="25"/>
      <c r="B523" s="25"/>
      <c r="C523" s="25"/>
      <c r="D523" s="25"/>
      <c r="E523" s="24"/>
      <c r="F523" s="25"/>
      <c r="G523" s="25"/>
      <c r="H523" s="25"/>
      <c r="I523" s="25"/>
      <c r="J523" s="138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</row>
    <row r="524">
      <c r="A524" s="25"/>
      <c r="B524" s="25"/>
      <c r="C524" s="25"/>
      <c r="D524" s="25"/>
      <c r="E524" s="24"/>
      <c r="F524" s="25"/>
      <c r="G524" s="25"/>
      <c r="H524" s="25"/>
      <c r="I524" s="25"/>
      <c r="J524" s="138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</row>
    <row r="525">
      <c r="A525" s="25"/>
      <c r="B525" s="25"/>
      <c r="C525" s="25"/>
      <c r="D525" s="25"/>
      <c r="E525" s="24"/>
      <c r="F525" s="25"/>
      <c r="G525" s="25"/>
      <c r="H525" s="25"/>
      <c r="I525" s="25"/>
      <c r="J525" s="138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</row>
    <row r="526">
      <c r="A526" s="25"/>
      <c r="B526" s="25"/>
      <c r="C526" s="25"/>
      <c r="D526" s="25"/>
      <c r="E526" s="24"/>
      <c r="F526" s="25"/>
      <c r="G526" s="25"/>
      <c r="H526" s="25"/>
      <c r="I526" s="25"/>
      <c r="J526" s="138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</row>
    <row r="527">
      <c r="A527" s="25"/>
      <c r="B527" s="25"/>
      <c r="C527" s="25"/>
      <c r="D527" s="25"/>
      <c r="E527" s="24"/>
      <c r="F527" s="25"/>
      <c r="G527" s="25"/>
      <c r="H527" s="25"/>
      <c r="I527" s="25"/>
      <c r="J527" s="138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</row>
    <row r="528">
      <c r="A528" s="25"/>
      <c r="B528" s="25"/>
      <c r="C528" s="25"/>
      <c r="D528" s="25"/>
      <c r="E528" s="24"/>
      <c r="F528" s="25"/>
      <c r="G528" s="25"/>
      <c r="H528" s="25"/>
      <c r="I528" s="25"/>
      <c r="J528" s="138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</row>
    <row r="529">
      <c r="A529" s="25"/>
      <c r="B529" s="25"/>
      <c r="C529" s="25"/>
      <c r="D529" s="25"/>
      <c r="E529" s="24"/>
      <c r="F529" s="25"/>
      <c r="G529" s="25"/>
      <c r="H529" s="25"/>
      <c r="I529" s="25"/>
      <c r="J529" s="138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</row>
    <row r="530">
      <c r="A530" s="25"/>
      <c r="B530" s="25"/>
      <c r="C530" s="25"/>
      <c r="D530" s="25"/>
      <c r="E530" s="24"/>
      <c r="F530" s="25"/>
      <c r="G530" s="25"/>
      <c r="H530" s="25"/>
      <c r="I530" s="25"/>
      <c r="J530" s="138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</row>
    <row r="531">
      <c r="A531" s="25"/>
      <c r="B531" s="25"/>
      <c r="C531" s="25"/>
      <c r="D531" s="25"/>
      <c r="E531" s="24"/>
      <c r="F531" s="25"/>
      <c r="G531" s="25"/>
      <c r="H531" s="25"/>
      <c r="I531" s="25"/>
      <c r="J531" s="138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</row>
    <row r="532">
      <c r="A532" s="25"/>
      <c r="B532" s="25"/>
      <c r="C532" s="25"/>
      <c r="D532" s="25"/>
      <c r="E532" s="24"/>
      <c r="F532" s="25"/>
      <c r="G532" s="25"/>
      <c r="H532" s="25"/>
      <c r="I532" s="25"/>
      <c r="J532" s="138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</row>
    <row r="533">
      <c r="A533" s="25"/>
      <c r="B533" s="25"/>
      <c r="C533" s="25"/>
      <c r="D533" s="25"/>
      <c r="E533" s="24"/>
      <c r="F533" s="25"/>
      <c r="G533" s="25"/>
      <c r="H533" s="25"/>
      <c r="I533" s="25"/>
      <c r="J533" s="138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</row>
    <row r="534">
      <c r="A534" s="25"/>
      <c r="B534" s="25"/>
      <c r="C534" s="25"/>
      <c r="D534" s="25"/>
      <c r="E534" s="24"/>
      <c r="F534" s="25"/>
      <c r="G534" s="25"/>
      <c r="H534" s="25"/>
      <c r="I534" s="25"/>
      <c r="J534" s="138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</row>
    <row r="535">
      <c r="A535" s="25"/>
      <c r="B535" s="25"/>
      <c r="C535" s="25"/>
      <c r="D535" s="25"/>
      <c r="E535" s="24"/>
      <c r="F535" s="25"/>
      <c r="G535" s="25"/>
      <c r="H535" s="25"/>
      <c r="I535" s="25"/>
      <c r="J535" s="138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</row>
    <row r="536">
      <c r="A536" s="25"/>
      <c r="B536" s="25"/>
      <c r="C536" s="25"/>
      <c r="D536" s="25"/>
      <c r="E536" s="24"/>
      <c r="F536" s="25"/>
      <c r="G536" s="25"/>
      <c r="H536" s="25"/>
      <c r="I536" s="25"/>
      <c r="J536" s="138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</row>
    <row r="537">
      <c r="A537" s="25"/>
      <c r="B537" s="25"/>
      <c r="C537" s="25"/>
      <c r="D537" s="25"/>
      <c r="E537" s="24"/>
      <c r="F537" s="25"/>
      <c r="G537" s="25"/>
      <c r="H537" s="25"/>
      <c r="I537" s="25"/>
      <c r="J537" s="138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</row>
    <row r="538">
      <c r="A538" s="25"/>
      <c r="B538" s="25"/>
      <c r="C538" s="25"/>
      <c r="D538" s="25"/>
      <c r="E538" s="24"/>
      <c r="F538" s="25"/>
      <c r="G538" s="25"/>
      <c r="H538" s="25"/>
      <c r="I538" s="25"/>
      <c r="J538" s="138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</row>
    <row r="539">
      <c r="A539" s="25"/>
      <c r="B539" s="25"/>
      <c r="C539" s="25"/>
      <c r="D539" s="25"/>
      <c r="E539" s="24"/>
      <c r="F539" s="25"/>
      <c r="G539" s="25"/>
      <c r="H539" s="25"/>
      <c r="I539" s="25"/>
      <c r="J539" s="138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</row>
    <row r="540">
      <c r="A540" s="25"/>
      <c r="B540" s="25"/>
      <c r="C540" s="25"/>
      <c r="D540" s="25"/>
      <c r="E540" s="24"/>
      <c r="F540" s="25"/>
      <c r="G540" s="25"/>
      <c r="H540" s="25"/>
      <c r="I540" s="25"/>
      <c r="J540" s="138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</row>
    <row r="541">
      <c r="A541" s="25"/>
      <c r="B541" s="25"/>
      <c r="C541" s="25"/>
      <c r="D541" s="25"/>
      <c r="E541" s="24"/>
      <c r="F541" s="25"/>
      <c r="G541" s="25"/>
      <c r="H541" s="25"/>
      <c r="I541" s="25"/>
      <c r="J541" s="138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</row>
    <row r="542">
      <c r="A542" s="25"/>
      <c r="B542" s="25"/>
      <c r="C542" s="25"/>
      <c r="D542" s="25"/>
      <c r="E542" s="24"/>
      <c r="F542" s="25"/>
      <c r="G542" s="25"/>
      <c r="H542" s="25"/>
      <c r="I542" s="25"/>
      <c r="J542" s="138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</row>
    <row r="543">
      <c r="A543" s="25"/>
      <c r="B543" s="25"/>
      <c r="C543" s="25"/>
      <c r="D543" s="25"/>
      <c r="E543" s="24"/>
      <c r="F543" s="25"/>
      <c r="G543" s="25"/>
      <c r="H543" s="25"/>
      <c r="I543" s="25"/>
      <c r="J543" s="138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</row>
    <row r="544">
      <c r="A544" s="25"/>
      <c r="B544" s="25"/>
      <c r="C544" s="25"/>
      <c r="D544" s="25"/>
      <c r="E544" s="24"/>
      <c r="F544" s="25"/>
      <c r="G544" s="25"/>
      <c r="H544" s="25"/>
      <c r="I544" s="25"/>
      <c r="J544" s="138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</row>
    <row r="545">
      <c r="A545" s="25"/>
      <c r="B545" s="25"/>
      <c r="C545" s="25"/>
      <c r="D545" s="25"/>
      <c r="E545" s="24"/>
      <c r="F545" s="25"/>
      <c r="G545" s="25"/>
      <c r="H545" s="25"/>
      <c r="I545" s="25"/>
      <c r="J545" s="138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</row>
    <row r="546">
      <c r="A546" s="25"/>
      <c r="B546" s="25"/>
      <c r="C546" s="25"/>
      <c r="D546" s="25"/>
      <c r="E546" s="24"/>
      <c r="F546" s="25"/>
      <c r="G546" s="25"/>
      <c r="H546" s="25"/>
      <c r="I546" s="25"/>
      <c r="J546" s="138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</row>
    <row r="547">
      <c r="A547" s="25"/>
      <c r="B547" s="25"/>
      <c r="C547" s="25"/>
      <c r="D547" s="25"/>
      <c r="E547" s="24"/>
      <c r="F547" s="25"/>
      <c r="G547" s="25"/>
      <c r="H547" s="25"/>
      <c r="I547" s="25"/>
      <c r="J547" s="138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</row>
    <row r="548">
      <c r="A548" s="25"/>
      <c r="B548" s="25"/>
      <c r="C548" s="25"/>
      <c r="D548" s="25"/>
      <c r="E548" s="24"/>
      <c r="F548" s="25"/>
      <c r="G548" s="25"/>
      <c r="H548" s="25"/>
      <c r="I548" s="25"/>
      <c r="J548" s="138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</row>
    <row r="549">
      <c r="A549" s="25"/>
      <c r="B549" s="25"/>
      <c r="C549" s="25"/>
      <c r="D549" s="25"/>
      <c r="E549" s="24"/>
      <c r="F549" s="25"/>
      <c r="G549" s="25"/>
      <c r="H549" s="25"/>
      <c r="I549" s="25"/>
      <c r="J549" s="138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</row>
    <row r="550">
      <c r="A550" s="25"/>
      <c r="B550" s="25"/>
      <c r="C550" s="25"/>
      <c r="D550" s="25"/>
      <c r="E550" s="24"/>
      <c r="F550" s="25"/>
      <c r="G550" s="25"/>
      <c r="H550" s="25"/>
      <c r="I550" s="25"/>
      <c r="J550" s="138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</row>
    <row r="551">
      <c r="A551" s="25"/>
      <c r="B551" s="25"/>
      <c r="C551" s="25"/>
      <c r="D551" s="25"/>
      <c r="E551" s="24"/>
      <c r="F551" s="25"/>
      <c r="G551" s="25"/>
      <c r="H551" s="25"/>
      <c r="I551" s="25"/>
      <c r="J551" s="138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</row>
    <row r="552">
      <c r="A552" s="25"/>
      <c r="B552" s="25"/>
      <c r="C552" s="25"/>
      <c r="D552" s="25"/>
      <c r="E552" s="24"/>
      <c r="F552" s="25"/>
      <c r="G552" s="25"/>
      <c r="H552" s="25"/>
      <c r="I552" s="25"/>
      <c r="J552" s="138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</row>
    <row r="553">
      <c r="A553" s="25"/>
      <c r="B553" s="25"/>
      <c r="C553" s="25"/>
      <c r="D553" s="25"/>
      <c r="E553" s="24"/>
      <c r="F553" s="25"/>
      <c r="G553" s="25"/>
      <c r="H553" s="25"/>
      <c r="I553" s="25"/>
      <c r="J553" s="138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</row>
    <row r="554">
      <c r="A554" s="25"/>
      <c r="B554" s="25"/>
      <c r="C554" s="25"/>
      <c r="D554" s="25"/>
      <c r="E554" s="24"/>
      <c r="F554" s="25"/>
      <c r="G554" s="25"/>
      <c r="H554" s="25"/>
      <c r="I554" s="25"/>
      <c r="J554" s="138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</row>
    <row r="555">
      <c r="A555" s="25"/>
      <c r="B555" s="25"/>
      <c r="C555" s="25"/>
      <c r="D555" s="25"/>
      <c r="E555" s="24"/>
      <c r="F555" s="25"/>
      <c r="G555" s="25"/>
      <c r="H555" s="25"/>
      <c r="I555" s="25"/>
      <c r="J555" s="138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</row>
    <row r="556">
      <c r="A556" s="25"/>
      <c r="B556" s="25"/>
      <c r="C556" s="25"/>
      <c r="D556" s="25"/>
      <c r="E556" s="24"/>
      <c r="F556" s="25"/>
      <c r="G556" s="25"/>
      <c r="H556" s="25"/>
      <c r="I556" s="25"/>
      <c r="J556" s="138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</row>
    <row r="557">
      <c r="A557" s="25"/>
      <c r="B557" s="25"/>
      <c r="C557" s="25"/>
      <c r="D557" s="25"/>
      <c r="E557" s="24"/>
      <c r="F557" s="25"/>
      <c r="G557" s="25"/>
      <c r="H557" s="25"/>
      <c r="I557" s="25"/>
      <c r="J557" s="138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</row>
    <row r="558">
      <c r="A558" s="25"/>
      <c r="B558" s="25"/>
      <c r="C558" s="25"/>
      <c r="D558" s="25"/>
      <c r="E558" s="24"/>
      <c r="F558" s="25"/>
      <c r="G558" s="25"/>
      <c r="H558" s="25"/>
      <c r="I558" s="25"/>
      <c r="J558" s="138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</row>
    <row r="559">
      <c r="A559" s="25"/>
      <c r="B559" s="25"/>
      <c r="C559" s="25"/>
      <c r="D559" s="25"/>
      <c r="E559" s="24"/>
      <c r="F559" s="25"/>
      <c r="G559" s="25"/>
      <c r="H559" s="25"/>
      <c r="I559" s="25"/>
      <c r="J559" s="138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</row>
    <row r="560">
      <c r="A560" s="25"/>
      <c r="B560" s="25"/>
      <c r="C560" s="25"/>
      <c r="D560" s="25"/>
      <c r="E560" s="24"/>
      <c r="F560" s="25"/>
      <c r="G560" s="25"/>
      <c r="H560" s="25"/>
      <c r="I560" s="25"/>
      <c r="J560" s="138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</row>
    <row r="561">
      <c r="A561" s="25"/>
      <c r="B561" s="25"/>
      <c r="C561" s="25"/>
      <c r="D561" s="25"/>
      <c r="E561" s="24"/>
      <c r="F561" s="25"/>
      <c r="G561" s="25"/>
      <c r="H561" s="25"/>
      <c r="I561" s="25"/>
      <c r="J561" s="138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</row>
    <row r="562">
      <c r="A562" s="25"/>
      <c r="B562" s="25"/>
      <c r="C562" s="25"/>
      <c r="D562" s="25"/>
      <c r="E562" s="24"/>
      <c r="F562" s="25"/>
      <c r="G562" s="25"/>
      <c r="H562" s="25"/>
      <c r="I562" s="25"/>
      <c r="J562" s="138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</row>
    <row r="563">
      <c r="A563" s="25"/>
      <c r="B563" s="25"/>
      <c r="C563" s="25"/>
      <c r="D563" s="25"/>
      <c r="E563" s="24"/>
      <c r="F563" s="25"/>
      <c r="G563" s="25"/>
      <c r="H563" s="25"/>
      <c r="I563" s="25"/>
      <c r="J563" s="138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</row>
    <row r="564">
      <c r="A564" s="25"/>
      <c r="B564" s="25"/>
      <c r="C564" s="25"/>
      <c r="D564" s="25"/>
      <c r="E564" s="24"/>
      <c r="F564" s="25"/>
      <c r="G564" s="25"/>
      <c r="H564" s="25"/>
      <c r="I564" s="25"/>
      <c r="J564" s="138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</row>
    <row r="565">
      <c r="A565" s="25"/>
      <c r="B565" s="25"/>
      <c r="C565" s="25"/>
      <c r="D565" s="25"/>
      <c r="E565" s="24"/>
      <c r="F565" s="25"/>
      <c r="G565" s="25"/>
      <c r="H565" s="25"/>
      <c r="I565" s="25"/>
      <c r="J565" s="138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</row>
    <row r="566">
      <c r="A566" s="25"/>
      <c r="B566" s="25"/>
      <c r="C566" s="25"/>
      <c r="D566" s="25"/>
      <c r="E566" s="24"/>
      <c r="F566" s="25"/>
      <c r="G566" s="25"/>
      <c r="H566" s="25"/>
      <c r="I566" s="25"/>
      <c r="J566" s="138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</row>
    <row r="567">
      <c r="A567" s="25"/>
      <c r="B567" s="25"/>
      <c r="C567" s="25"/>
      <c r="D567" s="25"/>
      <c r="E567" s="24"/>
      <c r="F567" s="25"/>
      <c r="G567" s="25"/>
      <c r="H567" s="25"/>
      <c r="I567" s="25"/>
      <c r="J567" s="138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</row>
    <row r="568">
      <c r="A568" s="25"/>
      <c r="B568" s="25"/>
      <c r="C568" s="25"/>
      <c r="D568" s="25"/>
      <c r="E568" s="24"/>
      <c r="F568" s="25"/>
      <c r="G568" s="25"/>
      <c r="H568" s="25"/>
      <c r="I568" s="25"/>
      <c r="J568" s="138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</row>
    <row r="569">
      <c r="A569" s="25"/>
      <c r="B569" s="25"/>
      <c r="C569" s="25"/>
      <c r="D569" s="25"/>
      <c r="E569" s="24"/>
      <c r="F569" s="25"/>
      <c r="G569" s="25"/>
      <c r="H569" s="25"/>
      <c r="I569" s="25"/>
      <c r="J569" s="138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</row>
    <row r="570">
      <c r="A570" s="25"/>
      <c r="B570" s="25"/>
      <c r="C570" s="25"/>
      <c r="D570" s="25"/>
      <c r="E570" s="24"/>
      <c r="F570" s="25"/>
      <c r="G570" s="25"/>
      <c r="H570" s="25"/>
      <c r="I570" s="25"/>
      <c r="J570" s="138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</row>
    <row r="571">
      <c r="A571" s="25"/>
      <c r="B571" s="25"/>
      <c r="C571" s="25"/>
      <c r="D571" s="25"/>
      <c r="E571" s="24"/>
      <c r="F571" s="25"/>
      <c r="G571" s="25"/>
      <c r="H571" s="25"/>
      <c r="I571" s="25"/>
      <c r="J571" s="138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</row>
    <row r="572">
      <c r="A572" s="25"/>
      <c r="B572" s="25"/>
      <c r="C572" s="25"/>
      <c r="D572" s="25"/>
      <c r="E572" s="24"/>
      <c r="F572" s="25"/>
      <c r="G572" s="25"/>
      <c r="H572" s="25"/>
      <c r="I572" s="25"/>
      <c r="J572" s="138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</row>
    <row r="573">
      <c r="A573" s="25"/>
      <c r="B573" s="25"/>
      <c r="C573" s="25"/>
      <c r="D573" s="25"/>
      <c r="E573" s="24"/>
      <c r="F573" s="25"/>
      <c r="G573" s="25"/>
      <c r="H573" s="25"/>
      <c r="I573" s="25"/>
      <c r="J573" s="138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</row>
    <row r="574">
      <c r="A574" s="25"/>
      <c r="B574" s="25"/>
      <c r="C574" s="25"/>
      <c r="D574" s="25"/>
      <c r="E574" s="24"/>
      <c r="F574" s="25"/>
      <c r="G574" s="25"/>
      <c r="H574" s="25"/>
      <c r="I574" s="25"/>
      <c r="J574" s="138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</row>
    <row r="575">
      <c r="A575" s="25"/>
      <c r="B575" s="25"/>
      <c r="C575" s="25"/>
      <c r="D575" s="25"/>
      <c r="E575" s="24"/>
      <c r="F575" s="25"/>
      <c r="G575" s="25"/>
      <c r="H575" s="25"/>
      <c r="I575" s="25"/>
      <c r="J575" s="138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</row>
    <row r="576">
      <c r="A576" s="25"/>
      <c r="B576" s="25"/>
      <c r="C576" s="25"/>
      <c r="D576" s="25"/>
      <c r="E576" s="24"/>
      <c r="F576" s="25"/>
      <c r="G576" s="25"/>
      <c r="H576" s="25"/>
      <c r="I576" s="25"/>
      <c r="J576" s="138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</row>
    <row r="577">
      <c r="A577" s="25"/>
      <c r="B577" s="25"/>
      <c r="C577" s="25"/>
      <c r="D577" s="25"/>
      <c r="E577" s="24"/>
      <c r="F577" s="25"/>
      <c r="G577" s="25"/>
      <c r="H577" s="25"/>
      <c r="I577" s="25"/>
      <c r="J577" s="138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</row>
    <row r="578">
      <c r="A578" s="25"/>
      <c r="B578" s="25"/>
      <c r="C578" s="25"/>
      <c r="D578" s="25"/>
      <c r="E578" s="24"/>
      <c r="F578" s="25"/>
      <c r="G578" s="25"/>
      <c r="H578" s="25"/>
      <c r="I578" s="25"/>
      <c r="J578" s="138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</row>
    <row r="579">
      <c r="A579" s="25"/>
      <c r="B579" s="25"/>
      <c r="C579" s="25"/>
      <c r="D579" s="25"/>
      <c r="E579" s="24"/>
      <c r="F579" s="25"/>
      <c r="G579" s="25"/>
      <c r="H579" s="25"/>
      <c r="I579" s="25"/>
      <c r="J579" s="138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</row>
    <row r="580">
      <c r="A580" s="25"/>
      <c r="B580" s="25"/>
      <c r="C580" s="25"/>
      <c r="D580" s="25"/>
      <c r="E580" s="24"/>
      <c r="F580" s="25"/>
      <c r="G580" s="25"/>
      <c r="H580" s="25"/>
      <c r="I580" s="25"/>
      <c r="J580" s="138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</row>
    <row r="581">
      <c r="A581" s="25"/>
      <c r="B581" s="25"/>
      <c r="C581" s="25"/>
      <c r="D581" s="25"/>
      <c r="E581" s="24"/>
      <c r="F581" s="25"/>
      <c r="G581" s="25"/>
      <c r="H581" s="25"/>
      <c r="I581" s="25"/>
      <c r="J581" s="138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</row>
    <row r="582">
      <c r="A582" s="25"/>
      <c r="B582" s="25"/>
      <c r="C582" s="25"/>
      <c r="D582" s="25"/>
      <c r="E582" s="24"/>
      <c r="F582" s="25"/>
      <c r="G582" s="25"/>
      <c r="H582" s="25"/>
      <c r="I582" s="25"/>
      <c r="J582" s="138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</row>
    <row r="583">
      <c r="A583" s="25"/>
      <c r="B583" s="25"/>
      <c r="C583" s="25"/>
      <c r="D583" s="25"/>
      <c r="E583" s="24"/>
      <c r="F583" s="25"/>
      <c r="G583" s="25"/>
      <c r="H583" s="25"/>
      <c r="I583" s="25"/>
      <c r="J583" s="138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</row>
    <row r="584">
      <c r="A584" s="25"/>
      <c r="B584" s="25"/>
      <c r="C584" s="25"/>
      <c r="D584" s="25"/>
      <c r="E584" s="24"/>
      <c r="F584" s="25"/>
      <c r="G584" s="25"/>
      <c r="H584" s="25"/>
      <c r="I584" s="25"/>
      <c r="J584" s="138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</row>
    <row r="585">
      <c r="A585" s="25"/>
      <c r="B585" s="25"/>
      <c r="C585" s="25"/>
      <c r="D585" s="25"/>
      <c r="E585" s="24"/>
      <c r="F585" s="25"/>
      <c r="G585" s="25"/>
      <c r="H585" s="25"/>
      <c r="I585" s="25"/>
      <c r="J585" s="138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</row>
    <row r="586">
      <c r="A586" s="25"/>
      <c r="B586" s="25"/>
      <c r="C586" s="25"/>
      <c r="D586" s="25"/>
      <c r="E586" s="24"/>
      <c r="F586" s="25"/>
      <c r="G586" s="25"/>
      <c r="H586" s="25"/>
      <c r="I586" s="25"/>
      <c r="J586" s="138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</row>
    <row r="587">
      <c r="A587" s="25"/>
      <c r="B587" s="25"/>
      <c r="C587" s="25"/>
      <c r="D587" s="25"/>
      <c r="E587" s="24"/>
      <c r="F587" s="25"/>
      <c r="G587" s="25"/>
      <c r="H587" s="25"/>
      <c r="I587" s="25"/>
      <c r="J587" s="138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</row>
    <row r="588">
      <c r="A588" s="25"/>
      <c r="B588" s="25"/>
      <c r="C588" s="25"/>
      <c r="D588" s="25"/>
      <c r="E588" s="24"/>
      <c r="F588" s="25"/>
      <c r="G588" s="25"/>
      <c r="H588" s="25"/>
      <c r="I588" s="25"/>
      <c r="J588" s="138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</row>
    <row r="589">
      <c r="A589" s="25"/>
      <c r="B589" s="25"/>
      <c r="C589" s="25"/>
      <c r="D589" s="25"/>
      <c r="E589" s="24"/>
      <c r="F589" s="25"/>
      <c r="G589" s="25"/>
      <c r="H589" s="25"/>
      <c r="I589" s="25"/>
      <c r="J589" s="138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</row>
    <row r="590">
      <c r="A590" s="25"/>
      <c r="B590" s="25"/>
      <c r="C590" s="25"/>
      <c r="D590" s="25"/>
      <c r="E590" s="24"/>
      <c r="F590" s="25"/>
      <c r="G590" s="25"/>
      <c r="H590" s="25"/>
      <c r="I590" s="25"/>
      <c r="J590" s="138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</row>
    <row r="591">
      <c r="A591" s="25"/>
      <c r="B591" s="25"/>
      <c r="C591" s="25"/>
      <c r="D591" s="25"/>
      <c r="E591" s="24"/>
      <c r="F591" s="25"/>
      <c r="G591" s="25"/>
      <c r="H591" s="25"/>
      <c r="I591" s="25"/>
      <c r="J591" s="138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</row>
    <row r="592">
      <c r="A592" s="25"/>
      <c r="B592" s="25"/>
      <c r="C592" s="25"/>
      <c r="D592" s="25"/>
      <c r="E592" s="24"/>
      <c r="F592" s="25"/>
      <c r="G592" s="25"/>
      <c r="H592" s="25"/>
      <c r="I592" s="25"/>
      <c r="J592" s="138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</row>
    <row r="593">
      <c r="A593" s="25"/>
      <c r="B593" s="25"/>
      <c r="C593" s="25"/>
      <c r="D593" s="25"/>
      <c r="E593" s="24"/>
      <c r="F593" s="25"/>
      <c r="G593" s="25"/>
      <c r="H593" s="25"/>
      <c r="I593" s="25"/>
      <c r="J593" s="138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</row>
    <row r="594">
      <c r="A594" s="25"/>
      <c r="B594" s="25"/>
      <c r="C594" s="25"/>
      <c r="D594" s="25"/>
      <c r="E594" s="24"/>
      <c r="F594" s="25"/>
      <c r="G594" s="25"/>
      <c r="H594" s="25"/>
      <c r="I594" s="25"/>
      <c r="J594" s="138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</row>
    <row r="595">
      <c r="A595" s="25"/>
      <c r="B595" s="25"/>
      <c r="C595" s="25"/>
      <c r="D595" s="25"/>
      <c r="E595" s="24"/>
      <c r="F595" s="25"/>
      <c r="G595" s="25"/>
      <c r="H595" s="25"/>
      <c r="I595" s="25"/>
      <c r="J595" s="138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</row>
    <row r="596">
      <c r="A596" s="25"/>
      <c r="B596" s="25"/>
      <c r="C596" s="25"/>
      <c r="D596" s="25"/>
      <c r="E596" s="24"/>
      <c r="F596" s="25"/>
      <c r="G596" s="25"/>
      <c r="H596" s="25"/>
      <c r="I596" s="25"/>
      <c r="J596" s="138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</row>
    <row r="597">
      <c r="A597" s="25"/>
      <c r="B597" s="25"/>
      <c r="C597" s="25"/>
      <c r="D597" s="25"/>
      <c r="E597" s="24"/>
      <c r="F597" s="25"/>
      <c r="G597" s="25"/>
      <c r="H597" s="25"/>
      <c r="I597" s="25"/>
      <c r="J597" s="138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</row>
    <row r="598">
      <c r="A598" s="25"/>
      <c r="B598" s="25"/>
      <c r="C598" s="25"/>
      <c r="D598" s="25"/>
      <c r="E598" s="24"/>
      <c r="F598" s="25"/>
      <c r="G598" s="25"/>
      <c r="H598" s="25"/>
      <c r="I598" s="25"/>
      <c r="J598" s="138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</row>
    <row r="599">
      <c r="A599" s="25"/>
      <c r="B599" s="25"/>
      <c r="C599" s="25"/>
      <c r="D599" s="25"/>
      <c r="E599" s="24"/>
      <c r="F599" s="25"/>
      <c r="G599" s="25"/>
      <c r="H599" s="25"/>
      <c r="I599" s="25"/>
      <c r="J599" s="138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</row>
    <row r="600">
      <c r="A600" s="25"/>
      <c r="B600" s="25"/>
      <c r="C600" s="25"/>
      <c r="D600" s="25"/>
      <c r="E600" s="24"/>
      <c r="F600" s="25"/>
      <c r="G600" s="25"/>
      <c r="H600" s="25"/>
      <c r="I600" s="25"/>
      <c r="J600" s="138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</row>
    <row r="601">
      <c r="A601" s="25"/>
      <c r="B601" s="25"/>
      <c r="C601" s="25"/>
      <c r="D601" s="25"/>
      <c r="E601" s="24"/>
      <c r="F601" s="25"/>
      <c r="G601" s="25"/>
      <c r="H601" s="25"/>
      <c r="I601" s="25"/>
      <c r="J601" s="138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</row>
    <row r="602">
      <c r="A602" s="25"/>
      <c r="B602" s="25"/>
      <c r="C602" s="25"/>
      <c r="D602" s="25"/>
      <c r="E602" s="24"/>
      <c r="F602" s="25"/>
      <c r="G602" s="25"/>
      <c r="H602" s="25"/>
      <c r="I602" s="25"/>
      <c r="J602" s="138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</row>
    <row r="603">
      <c r="A603" s="25"/>
      <c r="B603" s="25"/>
      <c r="C603" s="25"/>
      <c r="D603" s="25"/>
      <c r="E603" s="24"/>
      <c r="F603" s="25"/>
      <c r="G603" s="25"/>
      <c r="H603" s="25"/>
      <c r="I603" s="25"/>
      <c r="J603" s="138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</row>
    <row r="604">
      <c r="A604" s="25"/>
      <c r="B604" s="25"/>
      <c r="C604" s="25"/>
      <c r="D604" s="25"/>
      <c r="E604" s="24"/>
      <c r="F604" s="25"/>
      <c r="G604" s="25"/>
      <c r="H604" s="25"/>
      <c r="I604" s="25"/>
      <c r="J604" s="138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</row>
    <row r="605">
      <c r="A605" s="25"/>
      <c r="B605" s="25"/>
      <c r="C605" s="25"/>
      <c r="D605" s="25"/>
      <c r="E605" s="24"/>
      <c r="F605" s="25"/>
      <c r="G605" s="25"/>
      <c r="H605" s="25"/>
      <c r="I605" s="25"/>
      <c r="J605" s="138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</row>
    <row r="606">
      <c r="A606" s="25"/>
      <c r="B606" s="25"/>
      <c r="C606" s="25"/>
      <c r="D606" s="25"/>
      <c r="E606" s="24"/>
      <c r="F606" s="25"/>
      <c r="G606" s="25"/>
      <c r="H606" s="25"/>
      <c r="I606" s="25"/>
      <c r="J606" s="138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</row>
    <row r="607">
      <c r="A607" s="25"/>
      <c r="B607" s="25"/>
      <c r="C607" s="25"/>
      <c r="D607" s="25"/>
      <c r="E607" s="24"/>
      <c r="F607" s="25"/>
      <c r="G607" s="25"/>
      <c r="H607" s="25"/>
      <c r="I607" s="25"/>
      <c r="J607" s="138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</row>
    <row r="608">
      <c r="A608" s="25"/>
      <c r="B608" s="25"/>
      <c r="C608" s="25"/>
      <c r="D608" s="25"/>
      <c r="E608" s="24"/>
      <c r="F608" s="25"/>
      <c r="G608" s="25"/>
      <c r="H608" s="25"/>
      <c r="I608" s="25"/>
      <c r="J608" s="138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</row>
    <row r="609">
      <c r="A609" s="25"/>
      <c r="B609" s="25"/>
      <c r="C609" s="25"/>
      <c r="D609" s="25"/>
      <c r="E609" s="24"/>
      <c r="F609" s="25"/>
      <c r="G609" s="25"/>
      <c r="H609" s="25"/>
      <c r="I609" s="25"/>
      <c r="J609" s="138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</row>
    <row r="610">
      <c r="A610" s="25"/>
      <c r="B610" s="25"/>
      <c r="C610" s="25"/>
      <c r="D610" s="25"/>
      <c r="E610" s="24"/>
      <c r="F610" s="25"/>
      <c r="G610" s="25"/>
      <c r="H610" s="25"/>
      <c r="I610" s="25"/>
      <c r="J610" s="138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</row>
    <row r="611">
      <c r="A611" s="25"/>
      <c r="B611" s="25"/>
      <c r="C611" s="25"/>
      <c r="D611" s="25"/>
      <c r="E611" s="24"/>
      <c r="F611" s="25"/>
      <c r="G611" s="25"/>
      <c r="H611" s="25"/>
      <c r="I611" s="25"/>
      <c r="J611" s="138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</row>
    <row r="612">
      <c r="A612" s="25"/>
      <c r="B612" s="25"/>
      <c r="C612" s="25"/>
      <c r="D612" s="25"/>
      <c r="E612" s="24"/>
      <c r="F612" s="25"/>
      <c r="G612" s="25"/>
      <c r="H612" s="25"/>
      <c r="I612" s="25"/>
      <c r="J612" s="138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</row>
    <row r="613">
      <c r="A613" s="25"/>
      <c r="B613" s="25"/>
      <c r="C613" s="25"/>
      <c r="D613" s="25"/>
      <c r="E613" s="24"/>
      <c r="F613" s="25"/>
      <c r="G613" s="25"/>
      <c r="H613" s="25"/>
      <c r="I613" s="25"/>
      <c r="J613" s="138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</row>
    <row r="614">
      <c r="A614" s="25"/>
      <c r="B614" s="25"/>
      <c r="C614" s="25"/>
      <c r="D614" s="25"/>
      <c r="E614" s="24"/>
      <c r="F614" s="25"/>
      <c r="G614" s="25"/>
      <c r="H614" s="25"/>
      <c r="I614" s="25"/>
      <c r="J614" s="138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</row>
    <row r="615">
      <c r="A615" s="25"/>
      <c r="B615" s="25"/>
      <c r="C615" s="25"/>
      <c r="D615" s="25"/>
      <c r="E615" s="24"/>
      <c r="F615" s="25"/>
      <c r="G615" s="25"/>
      <c r="H615" s="25"/>
      <c r="I615" s="25"/>
      <c r="J615" s="138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</row>
    <row r="616">
      <c r="A616" s="25"/>
      <c r="B616" s="25"/>
      <c r="C616" s="25"/>
      <c r="D616" s="25"/>
      <c r="E616" s="24"/>
      <c r="F616" s="25"/>
      <c r="G616" s="25"/>
      <c r="H616" s="25"/>
      <c r="I616" s="25"/>
      <c r="J616" s="138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</row>
    <row r="617">
      <c r="A617" s="25"/>
      <c r="B617" s="25"/>
      <c r="C617" s="25"/>
      <c r="D617" s="25"/>
      <c r="E617" s="24"/>
      <c r="F617" s="25"/>
      <c r="G617" s="25"/>
      <c r="H617" s="25"/>
      <c r="I617" s="25"/>
      <c r="J617" s="138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</row>
    <row r="618">
      <c r="A618" s="25"/>
      <c r="B618" s="25"/>
      <c r="C618" s="25"/>
      <c r="D618" s="25"/>
      <c r="E618" s="24"/>
      <c r="F618" s="25"/>
      <c r="G618" s="25"/>
      <c r="H618" s="25"/>
      <c r="I618" s="25"/>
      <c r="J618" s="138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</row>
    <row r="619">
      <c r="A619" s="25"/>
      <c r="B619" s="25"/>
      <c r="C619" s="25"/>
      <c r="D619" s="25"/>
      <c r="E619" s="24"/>
      <c r="F619" s="25"/>
      <c r="G619" s="25"/>
      <c r="H619" s="25"/>
      <c r="I619" s="25"/>
      <c r="J619" s="138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</row>
    <row r="620">
      <c r="A620" s="25"/>
      <c r="B620" s="25"/>
      <c r="C620" s="25"/>
      <c r="D620" s="25"/>
      <c r="E620" s="24"/>
      <c r="F620" s="25"/>
      <c r="G620" s="25"/>
      <c r="H620" s="25"/>
      <c r="I620" s="25"/>
      <c r="J620" s="138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</row>
    <row r="621">
      <c r="A621" s="25"/>
      <c r="B621" s="25"/>
      <c r="C621" s="25"/>
      <c r="D621" s="25"/>
      <c r="E621" s="24"/>
      <c r="F621" s="25"/>
      <c r="G621" s="25"/>
      <c r="H621" s="25"/>
      <c r="I621" s="25"/>
      <c r="J621" s="138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</row>
    <row r="622">
      <c r="A622" s="25"/>
      <c r="B622" s="25"/>
      <c r="C622" s="25"/>
      <c r="D622" s="25"/>
      <c r="E622" s="24"/>
      <c r="F622" s="25"/>
      <c r="G622" s="25"/>
      <c r="H622" s="25"/>
      <c r="I622" s="25"/>
      <c r="J622" s="138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</row>
    <row r="623">
      <c r="A623" s="25"/>
      <c r="B623" s="25"/>
      <c r="C623" s="25"/>
      <c r="D623" s="25"/>
      <c r="E623" s="24"/>
      <c r="F623" s="25"/>
      <c r="G623" s="25"/>
      <c r="H623" s="25"/>
      <c r="I623" s="25"/>
      <c r="J623" s="138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</row>
    <row r="624">
      <c r="A624" s="25"/>
      <c r="B624" s="25"/>
      <c r="C624" s="25"/>
      <c r="D624" s="25"/>
      <c r="E624" s="24"/>
      <c r="F624" s="25"/>
      <c r="G624" s="25"/>
      <c r="H624" s="25"/>
      <c r="I624" s="25"/>
      <c r="J624" s="138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</row>
    <row r="625">
      <c r="A625" s="25"/>
      <c r="B625" s="25"/>
      <c r="C625" s="25"/>
      <c r="D625" s="25"/>
      <c r="E625" s="24"/>
      <c r="F625" s="25"/>
      <c r="G625" s="25"/>
      <c r="H625" s="25"/>
      <c r="I625" s="25"/>
      <c r="J625" s="138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</row>
    <row r="626">
      <c r="A626" s="25"/>
      <c r="B626" s="25"/>
      <c r="C626" s="25"/>
      <c r="D626" s="25"/>
      <c r="E626" s="24"/>
      <c r="F626" s="25"/>
      <c r="G626" s="25"/>
      <c r="H626" s="25"/>
      <c r="I626" s="25"/>
      <c r="J626" s="138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</row>
    <row r="627">
      <c r="A627" s="25"/>
      <c r="B627" s="25"/>
      <c r="C627" s="25"/>
      <c r="D627" s="25"/>
      <c r="E627" s="24"/>
      <c r="F627" s="25"/>
      <c r="G627" s="25"/>
      <c r="H627" s="25"/>
      <c r="I627" s="25"/>
      <c r="J627" s="138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</row>
    <row r="628">
      <c r="A628" s="25"/>
      <c r="B628" s="25"/>
      <c r="C628" s="25"/>
      <c r="D628" s="25"/>
      <c r="E628" s="24"/>
      <c r="F628" s="25"/>
      <c r="G628" s="25"/>
      <c r="H628" s="25"/>
      <c r="I628" s="25"/>
      <c r="J628" s="138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</row>
    <row r="629">
      <c r="A629" s="25"/>
      <c r="B629" s="25"/>
      <c r="C629" s="25"/>
      <c r="D629" s="25"/>
      <c r="E629" s="24"/>
      <c r="F629" s="25"/>
      <c r="G629" s="25"/>
      <c r="H629" s="25"/>
      <c r="I629" s="25"/>
      <c r="J629" s="138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</row>
    <row r="630">
      <c r="A630" s="25"/>
      <c r="B630" s="25"/>
      <c r="C630" s="25"/>
      <c r="D630" s="25"/>
      <c r="E630" s="24"/>
      <c r="F630" s="25"/>
      <c r="G630" s="25"/>
      <c r="H630" s="25"/>
      <c r="I630" s="25"/>
      <c r="J630" s="138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</row>
    <row r="631">
      <c r="A631" s="25"/>
      <c r="B631" s="25"/>
      <c r="C631" s="25"/>
      <c r="D631" s="25"/>
      <c r="E631" s="24"/>
      <c r="F631" s="25"/>
      <c r="G631" s="25"/>
      <c r="H631" s="25"/>
      <c r="I631" s="25"/>
      <c r="J631" s="138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</row>
    <row r="632">
      <c r="A632" s="25"/>
      <c r="B632" s="25"/>
      <c r="C632" s="25"/>
      <c r="D632" s="25"/>
      <c r="E632" s="24"/>
      <c r="F632" s="25"/>
      <c r="G632" s="25"/>
      <c r="H632" s="25"/>
      <c r="I632" s="25"/>
      <c r="J632" s="138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</row>
    <row r="633">
      <c r="A633" s="25"/>
      <c r="B633" s="25"/>
      <c r="C633" s="25"/>
      <c r="D633" s="25"/>
      <c r="E633" s="24"/>
      <c r="F633" s="25"/>
      <c r="G633" s="25"/>
      <c r="H633" s="25"/>
      <c r="I633" s="25"/>
      <c r="J633" s="138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</row>
    <row r="634">
      <c r="A634" s="25"/>
      <c r="B634" s="25"/>
      <c r="C634" s="25"/>
      <c r="D634" s="25"/>
      <c r="E634" s="24"/>
      <c r="F634" s="25"/>
      <c r="G634" s="25"/>
      <c r="H634" s="25"/>
      <c r="I634" s="25"/>
      <c r="J634" s="138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</row>
    <row r="635">
      <c r="A635" s="25"/>
      <c r="B635" s="25"/>
      <c r="C635" s="25"/>
      <c r="D635" s="25"/>
      <c r="E635" s="24"/>
      <c r="F635" s="25"/>
      <c r="G635" s="25"/>
      <c r="H635" s="25"/>
      <c r="I635" s="25"/>
      <c r="J635" s="138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</row>
    <row r="636">
      <c r="A636" s="25"/>
      <c r="B636" s="25"/>
      <c r="C636" s="25"/>
      <c r="D636" s="25"/>
      <c r="E636" s="24"/>
      <c r="F636" s="25"/>
      <c r="G636" s="25"/>
      <c r="H636" s="25"/>
      <c r="I636" s="25"/>
      <c r="J636" s="138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</row>
    <row r="637">
      <c r="A637" s="25"/>
      <c r="B637" s="25"/>
      <c r="C637" s="25"/>
      <c r="D637" s="25"/>
      <c r="E637" s="24"/>
      <c r="F637" s="25"/>
      <c r="G637" s="25"/>
      <c r="H637" s="25"/>
      <c r="I637" s="25"/>
      <c r="J637" s="138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</row>
    <row r="638">
      <c r="A638" s="25"/>
      <c r="B638" s="25"/>
      <c r="C638" s="25"/>
      <c r="D638" s="25"/>
      <c r="E638" s="24"/>
      <c r="F638" s="25"/>
      <c r="G638" s="25"/>
      <c r="H638" s="25"/>
      <c r="I638" s="25"/>
      <c r="J638" s="138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</row>
    <row r="639">
      <c r="A639" s="25"/>
      <c r="B639" s="25"/>
      <c r="C639" s="25"/>
      <c r="D639" s="25"/>
      <c r="E639" s="24"/>
      <c r="F639" s="25"/>
      <c r="G639" s="25"/>
      <c r="H639" s="25"/>
      <c r="I639" s="25"/>
      <c r="J639" s="138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</row>
    <row r="640">
      <c r="A640" s="25"/>
      <c r="B640" s="25"/>
      <c r="C640" s="25"/>
      <c r="D640" s="25"/>
      <c r="E640" s="24"/>
      <c r="F640" s="25"/>
      <c r="G640" s="25"/>
      <c r="H640" s="25"/>
      <c r="I640" s="25"/>
      <c r="J640" s="138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</row>
    <row r="641">
      <c r="A641" s="25"/>
      <c r="B641" s="25"/>
      <c r="C641" s="25"/>
      <c r="D641" s="25"/>
      <c r="E641" s="24"/>
      <c r="F641" s="25"/>
      <c r="G641" s="25"/>
      <c r="H641" s="25"/>
      <c r="I641" s="25"/>
      <c r="J641" s="138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</row>
    <row r="642">
      <c r="A642" s="25"/>
      <c r="B642" s="25"/>
      <c r="C642" s="25"/>
      <c r="D642" s="25"/>
      <c r="E642" s="24"/>
      <c r="F642" s="25"/>
      <c r="G642" s="25"/>
      <c r="H642" s="25"/>
      <c r="I642" s="25"/>
      <c r="J642" s="138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</row>
    <row r="643">
      <c r="A643" s="25"/>
      <c r="B643" s="25"/>
      <c r="C643" s="25"/>
      <c r="D643" s="25"/>
      <c r="E643" s="24"/>
      <c r="F643" s="25"/>
      <c r="G643" s="25"/>
      <c r="H643" s="25"/>
      <c r="I643" s="25"/>
      <c r="J643" s="138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</row>
    <row r="644">
      <c r="A644" s="25"/>
      <c r="B644" s="25"/>
      <c r="C644" s="25"/>
      <c r="D644" s="25"/>
      <c r="E644" s="24"/>
      <c r="F644" s="25"/>
      <c r="G644" s="25"/>
      <c r="H644" s="25"/>
      <c r="I644" s="25"/>
      <c r="J644" s="138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</row>
    <row r="645">
      <c r="A645" s="25"/>
      <c r="B645" s="25"/>
      <c r="C645" s="25"/>
      <c r="D645" s="25"/>
      <c r="E645" s="24"/>
      <c r="F645" s="25"/>
      <c r="G645" s="25"/>
      <c r="H645" s="25"/>
      <c r="I645" s="25"/>
      <c r="J645" s="138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</row>
    <row r="646">
      <c r="A646" s="25"/>
      <c r="B646" s="25"/>
      <c r="C646" s="25"/>
      <c r="D646" s="25"/>
      <c r="E646" s="24"/>
      <c r="F646" s="25"/>
      <c r="G646" s="25"/>
      <c r="H646" s="25"/>
      <c r="I646" s="25"/>
      <c r="J646" s="138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</row>
    <row r="647">
      <c r="A647" s="25"/>
      <c r="B647" s="25"/>
      <c r="C647" s="25"/>
      <c r="D647" s="25"/>
      <c r="E647" s="24"/>
      <c r="F647" s="25"/>
      <c r="G647" s="25"/>
      <c r="H647" s="25"/>
      <c r="I647" s="25"/>
      <c r="J647" s="138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</row>
    <row r="648">
      <c r="A648" s="25"/>
      <c r="B648" s="25"/>
      <c r="C648" s="25"/>
      <c r="D648" s="25"/>
      <c r="E648" s="24"/>
      <c r="F648" s="25"/>
      <c r="G648" s="25"/>
      <c r="H648" s="25"/>
      <c r="I648" s="25"/>
      <c r="J648" s="138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</row>
    <row r="649">
      <c r="A649" s="25"/>
      <c r="B649" s="25"/>
      <c r="C649" s="25"/>
      <c r="D649" s="25"/>
      <c r="E649" s="24"/>
      <c r="F649" s="25"/>
      <c r="G649" s="25"/>
      <c r="H649" s="25"/>
      <c r="I649" s="25"/>
      <c r="J649" s="138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</row>
    <row r="650">
      <c r="A650" s="25"/>
      <c r="B650" s="25"/>
      <c r="C650" s="25"/>
      <c r="D650" s="25"/>
      <c r="E650" s="24"/>
      <c r="F650" s="25"/>
      <c r="G650" s="25"/>
      <c r="H650" s="25"/>
      <c r="I650" s="25"/>
      <c r="J650" s="138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</row>
    <row r="651">
      <c r="A651" s="25"/>
      <c r="B651" s="25"/>
      <c r="C651" s="25"/>
      <c r="D651" s="25"/>
      <c r="E651" s="24"/>
      <c r="F651" s="25"/>
      <c r="G651" s="25"/>
      <c r="H651" s="25"/>
      <c r="I651" s="25"/>
      <c r="J651" s="138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</row>
    <row r="652">
      <c r="A652" s="25"/>
      <c r="B652" s="25"/>
      <c r="C652" s="25"/>
      <c r="D652" s="25"/>
      <c r="E652" s="24"/>
      <c r="F652" s="25"/>
      <c r="G652" s="25"/>
      <c r="H652" s="25"/>
      <c r="I652" s="25"/>
      <c r="J652" s="138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</row>
    <row r="653">
      <c r="A653" s="25"/>
      <c r="B653" s="25"/>
      <c r="C653" s="25"/>
      <c r="D653" s="25"/>
      <c r="E653" s="24"/>
      <c r="F653" s="25"/>
      <c r="G653" s="25"/>
      <c r="H653" s="25"/>
      <c r="I653" s="25"/>
      <c r="J653" s="138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</row>
    <row r="654">
      <c r="A654" s="25"/>
      <c r="B654" s="25"/>
      <c r="C654" s="25"/>
      <c r="D654" s="25"/>
      <c r="E654" s="24"/>
      <c r="F654" s="25"/>
      <c r="G654" s="25"/>
      <c r="H654" s="25"/>
      <c r="I654" s="25"/>
      <c r="J654" s="138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</row>
    <row r="655">
      <c r="A655" s="25"/>
      <c r="B655" s="25"/>
      <c r="C655" s="25"/>
      <c r="D655" s="25"/>
      <c r="E655" s="24"/>
      <c r="F655" s="25"/>
      <c r="G655" s="25"/>
      <c r="H655" s="25"/>
      <c r="I655" s="25"/>
      <c r="J655" s="138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</row>
    <row r="656">
      <c r="A656" s="25"/>
      <c r="B656" s="25"/>
      <c r="C656" s="25"/>
      <c r="D656" s="25"/>
      <c r="E656" s="24"/>
      <c r="F656" s="25"/>
      <c r="G656" s="25"/>
      <c r="H656" s="25"/>
      <c r="I656" s="25"/>
      <c r="J656" s="138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</row>
    <row r="657">
      <c r="A657" s="25"/>
      <c r="B657" s="25"/>
      <c r="C657" s="25"/>
      <c r="D657" s="25"/>
      <c r="E657" s="24"/>
      <c r="F657" s="25"/>
      <c r="G657" s="25"/>
      <c r="H657" s="25"/>
      <c r="I657" s="25"/>
      <c r="J657" s="138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</row>
    <row r="658">
      <c r="A658" s="25"/>
      <c r="B658" s="25"/>
      <c r="C658" s="25"/>
      <c r="D658" s="25"/>
      <c r="E658" s="24"/>
      <c r="F658" s="25"/>
      <c r="G658" s="25"/>
      <c r="H658" s="25"/>
      <c r="I658" s="25"/>
      <c r="J658" s="138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</row>
    <row r="659">
      <c r="A659" s="25"/>
      <c r="B659" s="25"/>
      <c r="C659" s="25"/>
      <c r="D659" s="25"/>
      <c r="E659" s="24"/>
      <c r="F659" s="25"/>
      <c r="G659" s="25"/>
      <c r="H659" s="25"/>
      <c r="I659" s="25"/>
      <c r="J659" s="138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</row>
    <row r="660">
      <c r="A660" s="25"/>
      <c r="B660" s="25"/>
      <c r="C660" s="25"/>
      <c r="D660" s="25"/>
      <c r="E660" s="24"/>
      <c r="F660" s="25"/>
      <c r="G660" s="25"/>
      <c r="H660" s="25"/>
      <c r="I660" s="25"/>
      <c r="J660" s="138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</row>
    <row r="661">
      <c r="A661" s="25"/>
      <c r="B661" s="25"/>
      <c r="C661" s="25"/>
      <c r="D661" s="25"/>
      <c r="E661" s="24"/>
      <c r="F661" s="25"/>
      <c r="G661" s="25"/>
      <c r="H661" s="25"/>
      <c r="I661" s="25"/>
      <c r="J661" s="138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</row>
    <row r="662">
      <c r="A662" s="25"/>
      <c r="B662" s="25"/>
      <c r="C662" s="25"/>
      <c r="D662" s="25"/>
      <c r="E662" s="24"/>
      <c r="F662" s="25"/>
      <c r="G662" s="25"/>
      <c r="H662" s="25"/>
      <c r="I662" s="25"/>
      <c r="J662" s="138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</row>
    <row r="663">
      <c r="A663" s="25"/>
      <c r="B663" s="25"/>
      <c r="C663" s="25"/>
      <c r="D663" s="25"/>
      <c r="E663" s="24"/>
      <c r="F663" s="25"/>
      <c r="G663" s="25"/>
      <c r="H663" s="25"/>
      <c r="I663" s="25"/>
      <c r="J663" s="138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</row>
    <row r="664">
      <c r="A664" s="25"/>
      <c r="B664" s="25"/>
      <c r="C664" s="25"/>
      <c r="D664" s="25"/>
      <c r="E664" s="24"/>
      <c r="F664" s="25"/>
      <c r="G664" s="25"/>
      <c r="H664" s="25"/>
      <c r="I664" s="25"/>
      <c r="J664" s="138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</row>
    <row r="665">
      <c r="A665" s="25"/>
      <c r="B665" s="25"/>
      <c r="C665" s="25"/>
      <c r="D665" s="25"/>
      <c r="E665" s="24"/>
      <c r="F665" s="25"/>
      <c r="G665" s="25"/>
      <c r="H665" s="25"/>
      <c r="I665" s="25"/>
      <c r="J665" s="138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</row>
    <row r="666">
      <c r="A666" s="25"/>
      <c r="B666" s="25"/>
      <c r="C666" s="25"/>
      <c r="D666" s="25"/>
      <c r="E666" s="24"/>
      <c r="F666" s="25"/>
      <c r="G666" s="25"/>
      <c r="H666" s="25"/>
      <c r="I666" s="25"/>
      <c r="J666" s="138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</row>
    <row r="667">
      <c r="A667" s="25"/>
      <c r="B667" s="25"/>
      <c r="C667" s="25"/>
      <c r="D667" s="25"/>
      <c r="E667" s="24"/>
      <c r="F667" s="25"/>
      <c r="G667" s="25"/>
      <c r="H667" s="25"/>
      <c r="I667" s="25"/>
      <c r="J667" s="138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</row>
    <row r="668">
      <c r="A668" s="25"/>
      <c r="B668" s="25"/>
      <c r="C668" s="25"/>
      <c r="D668" s="25"/>
      <c r="E668" s="24"/>
      <c r="F668" s="25"/>
      <c r="G668" s="25"/>
      <c r="H668" s="25"/>
      <c r="I668" s="25"/>
      <c r="J668" s="138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</row>
    <row r="669">
      <c r="A669" s="25"/>
      <c r="B669" s="25"/>
      <c r="C669" s="25"/>
      <c r="D669" s="25"/>
      <c r="E669" s="24"/>
      <c r="F669" s="25"/>
      <c r="G669" s="25"/>
      <c r="H669" s="25"/>
      <c r="I669" s="25"/>
      <c r="J669" s="138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</row>
    <row r="670">
      <c r="A670" s="25"/>
      <c r="B670" s="25"/>
      <c r="C670" s="25"/>
      <c r="D670" s="25"/>
      <c r="E670" s="24"/>
      <c r="F670" s="25"/>
      <c r="G670" s="25"/>
      <c r="H670" s="25"/>
      <c r="I670" s="25"/>
      <c r="J670" s="138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</row>
    <row r="671">
      <c r="A671" s="25"/>
      <c r="B671" s="25"/>
      <c r="C671" s="25"/>
      <c r="D671" s="25"/>
      <c r="E671" s="24"/>
      <c r="F671" s="25"/>
      <c r="G671" s="25"/>
      <c r="H671" s="25"/>
      <c r="I671" s="25"/>
      <c r="J671" s="138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</row>
    <row r="672">
      <c r="A672" s="25"/>
      <c r="B672" s="25"/>
      <c r="C672" s="25"/>
      <c r="D672" s="25"/>
      <c r="E672" s="24"/>
      <c r="F672" s="25"/>
      <c r="G672" s="25"/>
      <c r="H672" s="25"/>
      <c r="I672" s="25"/>
      <c r="J672" s="138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</row>
    <row r="673">
      <c r="A673" s="25"/>
      <c r="B673" s="25"/>
      <c r="C673" s="25"/>
      <c r="D673" s="25"/>
      <c r="E673" s="24"/>
      <c r="F673" s="25"/>
      <c r="G673" s="25"/>
      <c r="H673" s="25"/>
      <c r="I673" s="25"/>
      <c r="J673" s="138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</row>
    <row r="674">
      <c r="A674" s="25"/>
      <c r="B674" s="25"/>
      <c r="C674" s="25"/>
      <c r="D674" s="25"/>
      <c r="E674" s="24"/>
      <c r="F674" s="25"/>
      <c r="G674" s="25"/>
      <c r="H674" s="25"/>
      <c r="I674" s="25"/>
      <c r="J674" s="138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</row>
    <row r="675">
      <c r="A675" s="25"/>
      <c r="B675" s="25"/>
      <c r="C675" s="25"/>
      <c r="D675" s="25"/>
      <c r="E675" s="24"/>
      <c r="F675" s="25"/>
      <c r="G675" s="25"/>
      <c r="H675" s="25"/>
      <c r="I675" s="25"/>
      <c r="J675" s="138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</row>
    <row r="676">
      <c r="A676" s="25"/>
      <c r="B676" s="25"/>
      <c r="C676" s="25"/>
      <c r="D676" s="25"/>
      <c r="E676" s="24"/>
      <c r="F676" s="25"/>
      <c r="G676" s="25"/>
      <c r="H676" s="25"/>
      <c r="I676" s="25"/>
      <c r="J676" s="138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</row>
    <row r="677">
      <c r="A677" s="25"/>
      <c r="B677" s="25"/>
      <c r="C677" s="25"/>
      <c r="D677" s="25"/>
      <c r="E677" s="24"/>
      <c r="F677" s="25"/>
      <c r="G677" s="25"/>
      <c r="H677" s="25"/>
      <c r="I677" s="25"/>
      <c r="J677" s="138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</row>
    <row r="678">
      <c r="A678" s="25"/>
      <c r="B678" s="25"/>
      <c r="C678" s="25"/>
      <c r="D678" s="25"/>
      <c r="E678" s="24"/>
      <c r="F678" s="25"/>
      <c r="G678" s="25"/>
      <c r="H678" s="25"/>
      <c r="I678" s="25"/>
      <c r="J678" s="138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</row>
    <row r="679">
      <c r="A679" s="25"/>
      <c r="B679" s="25"/>
      <c r="C679" s="25"/>
      <c r="D679" s="25"/>
      <c r="E679" s="24"/>
      <c r="F679" s="25"/>
      <c r="G679" s="25"/>
      <c r="H679" s="25"/>
      <c r="I679" s="25"/>
      <c r="J679" s="138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</row>
    <row r="680">
      <c r="A680" s="25"/>
      <c r="B680" s="25"/>
      <c r="C680" s="25"/>
      <c r="D680" s="25"/>
      <c r="E680" s="24"/>
      <c r="F680" s="25"/>
      <c r="G680" s="25"/>
      <c r="H680" s="25"/>
      <c r="I680" s="25"/>
      <c r="J680" s="138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</row>
    <row r="681">
      <c r="A681" s="25"/>
      <c r="B681" s="25"/>
      <c r="C681" s="25"/>
      <c r="D681" s="25"/>
      <c r="E681" s="24"/>
      <c r="F681" s="25"/>
      <c r="G681" s="25"/>
      <c r="H681" s="25"/>
      <c r="I681" s="25"/>
      <c r="J681" s="138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</row>
    <row r="682">
      <c r="A682" s="25"/>
      <c r="B682" s="25"/>
      <c r="C682" s="25"/>
      <c r="D682" s="25"/>
      <c r="E682" s="24"/>
      <c r="F682" s="25"/>
      <c r="G682" s="25"/>
      <c r="H682" s="25"/>
      <c r="I682" s="25"/>
      <c r="J682" s="138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</row>
    <row r="683">
      <c r="A683" s="25"/>
      <c r="B683" s="25"/>
      <c r="C683" s="25"/>
      <c r="D683" s="25"/>
      <c r="E683" s="24"/>
      <c r="F683" s="25"/>
      <c r="G683" s="25"/>
      <c r="H683" s="25"/>
      <c r="I683" s="25"/>
      <c r="J683" s="138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</row>
    <row r="684">
      <c r="A684" s="25"/>
      <c r="B684" s="25"/>
      <c r="C684" s="25"/>
      <c r="D684" s="25"/>
      <c r="E684" s="24"/>
      <c r="F684" s="25"/>
      <c r="G684" s="25"/>
      <c r="H684" s="25"/>
      <c r="I684" s="25"/>
      <c r="J684" s="138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</row>
    <row r="685">
      <c r="A685" s="25"/>
      <c r="B685" s="25"/>
      <c r="C685" s="25"/>
      <c r="D685" s="25"/>
      <c r="E685" s="24"/>
      <c r="F685" s="25"/>
      <c r="G685" s="25"/>
      <c r="H685" s="25"/>
      <c r="I685" s="25"/>
      <c r="J685" s="138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</row>
    <row r="686">
      <c r="A686" s="25"/>
      <c r="B686" s="25"/>
      <c r="C686" s="25"/>
      <c r="D686" s="25"/>
      <c r="E686" s="24"/>
      <c r="F686" s="25"/>
      <c r="G686" s="25"/>
      <c r="H686" s="25"/>
      <c r="I686" s="25"/>
      <c r="J686" s="138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</row>
    <row r="687">
      <c r="A687" s="25"/>
      <c r="B687" s="25"/>
      <c r="C687" s="25"/>
      <c r="D687" s="25"/>
      <c r="E687" s="24"/>
      <c r="F687" s="25"/>
      <c r="G687" s="25"/>
      <c r="H687" s="25"/>
      <c r="I687" s="25"/>
      <c r="J687" s="138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</row>
    <row r="688">
      <c r="A688" s="25"/>
      <c r="B688" s="25"/>
      <c r="C688" s="25"/>
      <c r="D688" s="25"/>
      <c r="E688" s="24"/>
      <c r="F688" s="25"/>
      <c r="G688" s="25"/>
      <c r="H688" s="25"/>
      <c r="I688" s="25"/>
      <c r="J688" s="138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</row>
    <row r="689">
      <c r="A689" s="25"/>
      <c r="B689" s="25"/>
      <c r="C689" s="25"/>
      <c r="D689" s="25"/>
      <c r="E689" s="24"/>
      <c r="F689" s="25"/>
      <c r="G689" s="25"/>
      <c r="H689" s="25"/>
      <c r="I689" s="25"/>
      <c r="J689" s="138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</row>
    <row r="690">
      <c r="A690" s="25"/>
      <c r="B690" s="25"/>
      <c r="C690" s="25"/>
      <c r="D690" s="25"/>
      <c r="E690" s="24"/>
      <c r="F690" s="25"/>
      <c r="G690" s="25"/>
      <c r="H690" s="25"/>
      <c r="I690" s="25"/>
      <c r="J690" s="138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</row>
    <row r="691">
      <c r="A691" s="25"/>
      <c r="B691" s="25"/>
      <c r="C691" s="25"/>
      <c r="D691" s="25"/>
      <c r="E691" s="24"/>
      <c r="F691" s="25"/>
      <c r="G691" s="25"/>
      <c r="H691" s="25"/>
      <c r="I691" s="25"/>
      <c r="J691" s="138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</row>
    <row r="692">
      <c r="A692" s="25"/>
      <c r="B692" s="25"/>
      <c r="C692" s="25"/>
      <c r="D692" s="25"/>
      <c r="E692" s="24"/>
      <c r="F692" s="25"/>
      <c r="G692" s="25"/>
      <c r="H692" s="25"/>
      <c r="I692" s="25"/>
      <c r="J692" s="138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</row>
    <row r="693">
      <c r="A693" s="25"/>
      <c r="B693" s="25"/>
      <c r="C693" s="25"/>
      <c r="D693" s="25"/>
      <c r="E693" s="24"/>
      <c r="F693" s="25"/>
      <c r="G693" s="25"/>
      <c r="H693" s="25"/>
      <c r="I693" s="25"/>
      <c r="J693" s="138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</row>
    <row r="694">
      <c r="A694" s="25"/>
      <c r="B694" s="25"/>
      <c r="C694" s="25"/>
      <c r="D694" s="25"/>
      <c r="E694" s="24"/>
      <c r="F694" s="25"/>
      <c r="G694" s="25"/>
      <c r="H694" s="25"/>
      <c r="I694" s="25"/>
      <c r="J694" s="138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</row>
    <row r="695">
      <c r="A695" s="25"/>
      <c r="B695" s="25"/>
      <c r="C695" s="25"/>
      <c r="D695" s="25"/>
      <c r="E695" s="24"/>
      <c r="F695" s="25"/>
      <c r="G695" s="25"/>
      <c r="H695" s="25"/>
      <c r="I695" s="25"/>
      <c r="J695" s="138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</row>
    <row r="696">
      <c r="A696" s="25"/>
      <c r="B696" s="25"/>
      <c r="C696" s="25"/>
      <c r="D696" s="25"/>
      <c r="E696" s="24"/>
      <c r="F696" s="25"/>
      <c r="G696" s="25"/>
      <c r="H696" s="25"/>
      <c r="I696" s="25"/>
      <c r="J696" s="138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</row>
    <row r="697">
      <c r="A697" s="25"/>
      <c r="B697" s="25"/>
      <c r="C697" s="25"/>
      <c r="D697" s="25"/>
      <c r="E697" s="24"/>
      <c r="F697" s="25"/>
      <c r="G697" s="25"/>
      <c r="H697" s="25"/>
      <c r="I697" s="25"/>
      <c r="J697" s="138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</row>
    <row r="698">
      <c r="A698" s="25"/>
      <c r="B698" s="25"/>
      <c r="C698" s="25"/>
      <c r="D698" s="25"/>
      <c r="E698" s="24"/>
      <c r="F698" s="25"/>
      <c r="G698" s="25"/>
      <c r="H698" s="25"/>
      <c r="I698" s="25"/>
      <c r="J698" s="138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</row>
    <row r="699">
      <c r="A699" s="25"/>
      <c r="B699" s="25"/>
      <c r="C699" s="25"/>
      <c r="D699" s="25"/>
      <c r="E699" s="24"/>
      <c r="F699" s="25"/>
      <c r="G699" s="25"/>
      <c r="H699" s="25"/>
      <c r="I699" s="25"/>
      <c r="J699" s="138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</row>
    <row r="700">
      <c r="A700" s="25"/>
      <c r="B700" s="25"/>
      <c r="C700" s="25"/>
      <c r="D700" s="25"/>
      <c r="E700" s="24"/>
      <c r="F700" s="25"/>
      <c r="G700" s="25"/>
      <c r="H700" s="25"/>
      <c r="I700" s="25"/>
      <c r="J700" s="138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</row>
    <row r="701">
      <c r="A701" s="25"/>
      <c r="B701" s="25"/>
      <c r="C701" s="25"/>
      <c r="D701" s="25"/>
      <c r="E701" s="24"/>
      <c r="F701" s="25"/>
      <c r="G701" s="25"/>
      <c r="H701" s="25"/>
      <c r="I701" s="25"/>
      <c r="J701" s="138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</row>
    <row r="702">
      <c r="A702" s="25"/>
      <c r="B702" s="25"/>
      <c r="C702" s="25"/>
      <c r="D702" s="25"/>
      <c r="E702" s="24"/>
      <c r="F702" s="25"/>
      <c r="G702" s="25"/>
      <c r="H702" s="25"/>
      <c r="I702" s="25"/>
      <c r="J702" s="138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</row>
    <row r="703">
      <c r="A703" s="25"/>
      <c r="B703" s="25"/>
      <c r="C703" s="25"/>
      <c r="D703" s="25"/>
      <c r="E703" s="24"/>
      <c r="F703" s="25"/>
      <c r="G703" s="25"/>
      <c r="H703" s="25"/>
      <c r="I703" s="25"/>
      <c r="J703" s="138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</row>
    <row r="704">
      <c r="A704" s="25"/>
      <c r="B704" s="25"/>
      <c r="C704" s="25"/>
      <c r="D704" s="25"/>
      <c r="E704" s="24"/>
      <c r="F704" s="25"/>
      <c r="G704" s="25"/>
      <c r="H704" s="25"/>
      <c r="I704" s="25"/>
      <c r="J704" s="138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</row>
    <row r="705">
      <c r="A705" s="25"/>
      <c r="B705" s="25"/>
      <c r="C705" s="25"/>
      <c r="D705" s="25"/>
      <c r="E705" s="24"/>
      <c r="F705" s="25"/>
      <c r="G705" s="25"/>
      <c r="H705" s="25"/>
      <c r="I705" s="25"/>
      <c r="J705" s="138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</row>
    <row r="706">
      <c r="A706" s="25"/>
      <c r="B706" s="25"/>
      <c r="C706" s="25"/>
      <c r="D706" s="25"/>
      <c r="E706" s="24"/>
      <c r="F706" s="25"/>
      <c r="G706" s="25"/>
      <c r="H706" s="25"/>
      <c r="I706" s="25"/>
      <c r="J706" s="138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</row>
    <row r="707">
      <c r="A707" s="25"/>
      <c r="B707" s="25"/>
      <c r="C707" s="25"/>
      <c r="D707" s="25"/>
      <c r="E707" s="24"/>
      <c r="F707" s="25"/>
      <c r="G707" s="25"/>
      <c r="H707" s="25"/>
      <c r="I707" s="25"/>
      <c r="J707" s="138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</row>
    <row r="708">
      <c r="A708" s="25"/>
      <c r="B708" s="25"/>
      <c r="C708" s="25"/>
      <c r="D708" s="25"/>
      <c r="E708" s="24"/>
      <c r="F708" s="25"/>
      <c r="G708" s="25"/>
      <c r="H708" s="25"/>
      <c r="I708" s="25"/>
      <c r="J708" s="138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</row>
    <row r="709">
      <c r="A709" s="25"/>
      <c r="B709" s="25"/>
      <c r="C709" s="25"/>
      <c r="D709" s="25"/>
      <c r="E709" s="24"/>
      <c r="F709" s="25"/>
      <c r="G709" s="25"/>
      <c r="H709" s="25"/>
      <c r="I709" s="25"/>
      <c r="J709" s="138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</row>
    <row r="710">
      <c r="A710" s="25"/>
      <c r="B710" s="25"/>
      <c r="C710" s="25"/>
      <c r="D710" s="25"/>
      <c r="E710" s="24"/>
      <c r="F710" s="25"/>
      <c r="G710" s="25"/>
      <c r="H710" s="25"/>
      <c r="I710" s="25"/>
      <c r="J710" s="138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</row>
    <row r="711">
      <c r="A711" s="25"/>
      <c r="B711" s="25"/>
      <c r="C711" s="25"/>
      <c r="D711" s="25"/>
      <c r="E711" s="24"/>
      <c r="F711" s="25"/>
      <c r="G711" s="25"/>
      <c r="H711" s="25"/>
      <c r="I711" s="25"/>
      <c r="J711" s="138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</row>
    <row r="712">
      <c r="A712" s="25"/>
      <c r="B712" s="25"/>
      <c r="C712" s="25"/>
      <c r="D712" s="25"/>
      <c r="E712" s="24"/>
      <c r="F712" s="25"/>
      <c r="G712" s="25"/>
      <c r="H712" s="25"/>
      <c r="I712" s="25"/>
      <c r="J712" s="138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</row>
    <row r="713">
      <c r="A713" s="25"/>
      <c r="B713" s="25"/>
      <c r="C713" s="25"/>
      <c r="D713" s="25"/>
      <c r="E713" s="24"/>
      <c r="F713" s="25"/>
      <c r="G713" s="25"/>
      <c r="H713" s="25"/>
      <c r="I713" s="25"/>
      <c r="J713" s="138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</row>
    <row r="714">
      <c r="A714" s="25"/>
      <c r="B714" s="25"/>
      <c r="C714" s="25"/>
      <c r="D714" s="25"/>
      <c r="E714" s="24"/>
      <c r="F714" s="25"/>
      <c r="G714" s="25"/>
      <c r="H714" s="25"/>
      <c r="I714" s="25"/>
      <c r="J714" s="138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</row>
    <row r="715">
      <c r="A715" s="25"/>
      <c r="B715" s="25"/>
      <c r="C715" s="25"/>
      <c r="D715" s="25"/>
      <c r="E715" s="24"/>
      <c r="F715" s="25"/>
      <c r="G715" s="25"/>
      <c r="H715" s="25"/>
      <c r="I715" s="25"/>
      <c r="J715" s="138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</row>
    <row r="716">
      <c r="A716" s="25"/>
      <c r="B716" s="25"/>
      <c r="C716" s="25"/>
      <c r="D716" s="25"/>
      <c r="E716" s="24"/>
      <c r="F716" s="25"/>
      <c r="G716" s="25"/>
      <c r="H716" s="25"/>
      <c r="I716" s="25"/>
      <c r="J716" s="138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</row>
    <row r="717">
      <c r="A717" s="25"/>
      <c r="B717" s="25"/>
      <c r="C717" s="25"/>
      <c r="D717" s="25"/>
      <c r="E717" s="24"/>
      <c r="F717" s="25"/>
      <c r="G717" s="25"/>
      <c r="H717" s="25"/>
      <c r="I717" s="25"/>
      <c r="J717" s="138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</row>
    <row r="718">
      <c r="A718" s="25"/>
      <c r="B718" s="25"/>
      <c r="C718" s="25"/>
      <c r="D718" s="25"/>
      <c r="E718" s="24"/>
      <c r="F718" s="25"/>
      <c r="G718" s="25"/>
      <c r="H718" s="25"/>
      <c r="I718" s="25"/>
      <c r="J718" s="138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</row>
    <row r="719">
      <c r="A719" s="25"/>
      <c r="B719" s="25"/>
      <c r="C719" s="25"/>
      <c r="D719" s="25"/>
      <c r="E719" s="24"/>
      <c r="F719" s="25"/>
      <c r="G719" s="25"/>
      <c r="H719" s="25"/>
      <c r="I719" s="25"/>
      <c r="J719" s="138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</row>
    <row r="720">
      <c r="A720" s="25"/>
      <c r="B720" s="25"/>
      <c r="C720" s="25"/>
      <c r="D720" s="25"/>
      <c r="E720" s="24"/>
      <c r="F720" s="25"/>
      <c r="G720" s="25"/>
      <c r="H720" s="25"/>
      <c r="I720" s="25"/>
      <c r="J720" s="138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</row>
    <row r="721">
      <c r="A721" s="25"/>
      <c r="B721" s="25"/>
      <c r="C721" s="25"/>
      <c r="D721" s="25"/>
      <c r="E721" s="24"/>
      <c r="F721" s="25"/>
      <c r="G721" s="25"/>
      <c r="H721" s="25"/>
      <c r="I721" s="25"/>
      <c r="J721" s="138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</row>
    <row r="722">
      <c r="A722" s="25"/>
      <c r="B722" s="25"/>
      <c r="C722" s="25"/>
      <c r="D722" s="25"/>
      <c r="E722" s="24"/>
      <c r="F722" s="25"/>
      <c r="G722" s="25"/>
      <c r="H722" s="25"/>
      <c r="I722" s="25"/>
      <c r="J722" s="138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</row>
    <row r="723">
      <c r="A723" s="25"/>
      <c r="B723" s="25"/>
      <c r="C723" s="25"/>
      <c r="D723" s="25"/>
      <c r="E723" s="24"/>
      <c r="F723" s="25"/>
      <c r="G723" s="25"/>
      <c r="H723" s="25"/>
      <c r="I723" s="25"/>
      <c r="J723" s="138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</row>
    <row r="724">
      <c r="A724" s="25"/>
      <c r="B724" s="25"/>
      <c r="C724" s="25"/>
      <c r="D724" s="25"/>
      <c r="E724" s="24"/>
      <c r="F724" s="25"/>
      <c r="G724" s="25"/>
      <c r="H724" s="25"/>
      <c r="I724" s="25"/>
      <c r="J724" s="138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</row>
    <row r="725">
      <c r="A725" s="25"/>
      <c r="B725" s="25"/>
      <c r="C725" s="25"/>
      <c r="D725" s="25"/>
      <c r="E725" s="24"/>
      <c r="F725" s="25"/>
      <c r="G725" s="25"/>
      <c r="H725" s="25"/>
      <c r="I725" s="25"/>
      <c r="J725" s="138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</row>
    <row r="726">
      <c r="A726" s="25"/>
      <c r="B726" s="25"/>
      <c r="C726" s="25"/>
      <c r="D726" s="25"/>
      <c r="E726" s="24"/>
      <c r="F726" s="25"/>
      <c r="G726" s="25"/>
      <c r="H726" s="25"/>
      <c r="I726" s="25"/>
      <c r="J726" s="138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</row>
    <row r="727">
      <c r="A727" s="25"/>
      <c r="B727" s="25"/>
      <c r="C727" s="25"/>
      <c r="D727" s="25"/>
      <c r="E727" s="24"/>
      <c r="F727" s="25"/>
      <c r="G727" s="25"/>
      <c r="H727" s="25"/>
      <c r="I727" s="25"/>
      <c r="J727" s="138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</row>
    <row r="728">
      <c r="A728" s="25"/>
      <c r="B728" s="25"/>
      <c r="C728" s="25"/>
      <c r="D728" s="25"/>
      <c r="E728" s="24"/>
      <c r="F728" s="25"/>
      <c r="G728" s="25"/>
      <c r="H728" s="25"/>
      <c r="I728" s="25"/>
      <c r="J728" s="138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</row>
    <row r="729">
      <c r="A729" s="25"/>
      <c r="B729" s="25"/>
      <c r="C729" s="25"/>
      <c r="D729" s="25"/>
      <c r="E729" s="24"/>
      <c r="F729" s="25"/>
      <c r="G729" s="25"/>
      <c r="H729" s="25"/>
      <c r="I729" s="25"/>
      <c r="J729" s="138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</row>
    <row r="730">
      <c r="A730" s="25"/>
      <c r="B730" s="25"/>
      <c r="C730" s="25"/>
      <c r="D730" s="25"/>
      <c r="E730" s="24"/>
      <c r="F730" s="25"/>
      <c r="G730" s="25"/>
      <c r="H730" s="25"/>
      <c r="I730" s="25"/>
      <c r="J730" s="138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</row>
    <row r="731">
      <c r="A731" s="25"/>
      <c r="B731" s="25"/>
      <c r="C731" s="25"/>
      <c r="D731" s="25"/>
      <c r="E731" s="24"/>
      <c r="F731" s="25"/>
      <c r="G731" s="25"/>
      <c r="H731" s="25"/>
      <c r="I731" s="25"/>
      <c r="J731" s="138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</row>
    <row r="732">
      <c r="A732" s="25"/>
      <c r="B732" s="25"/>
      <c r="C732" s="25"/>
      <c r="D732" s="25"/>
      <c r="E732" s="24"/>
      <c r="F732" s="25"/>
      <c r="G732" s="25"/>
      <c r="H732" s="25"/>
      <c r="I732" s="25"/>
      <c r="J732" s="138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</row>
    <row r="733">
      <c r="A733" s="25"/>
      <c r="B733" s="25"/>
      <c r="C733" s="25"/>
      <c r="D733" s="25"/>
      <c r="E733" s="24"/>
      <c r="F733" s="25"/>
      <c r="G733" s="25"/>
      <c r="H733" s="25"/>
      <c r="I733" s="25"/>
      <c r="J733" s="138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</row>
    <row r="734">
      <c r="A734" s="25"/>
      <c r="B734" s="25"/>
      <c r="C734" s="25"/>
      <c r="D734" s="25"/>
      <c r="E734" s="24"/>
      <c r="F734" s="25"/>
      <c r="G734" s="25"/>
      <c r="H734" s="25"/>
      <c r="I734" s="25"/>
      <c r="J734" s="138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</row>
    <row r="735">
      <c r="A735" s="25"/>
      <c r="B735" s="25"/>
      <c r="C735" s="25"/>
      <c r="D735" s="25"/>
      <c r="E735" s="24"/>
      <c r="F735" s="25"/>
      <c r="G735" s="25"/>
      <c r="H735" s="25"/>
      <c r="I735" s="25"/>
      <c r="J735" s="138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</row>
    <row r="736">
      <c r="A736" s="25"/>
      <c r="B736" s="25"/>
      <c r="C736" s="25"/>
      <c r="D736" s="25"/>
      <c r="E736" s="24"/>
      <c r="F736" s="25"/>
      <c r="G736" s="25"/>
      <c r="H736" s="25"/>
      <c r="I736" s="25"/>
      <c r="J736" s="138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</row>
    <row r="737">
      <c r="A737" s="25"/>
      <c r="B737" s="25"/>
      <c r="C737" s="25"/>
      <c r="D737" s="25"/>
      <c r="E737" s="24"/>
      <c r="F737" s="25"/>
      <c r="G737" s="25"/>
      <c r="H737" s="25"/>
      <c r="I737" s="25"/>
      <c r="J737" s="138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</row>
    <row r="738">
      <c r="A738" s="25"/>
      <c r="B738" s="25"/>
      <c r="C738" s="25"/>
      <c r="D738" s="25"/>
      <c r="E738" s="24"/>
      <c r="F738" s="25"/>
      <c r="G738" s="25"/>
      <c r="H738" s="25"/>
      <c r="I738" s="25"/>
      <c r="J738" s="138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</row>
    <row r="739">
      <c r="A739" s="25"/>
      <c r="B739" s="25"/>
      <c r="C739" s="25"/>
      <c r="D739" s="25"/>
      <c r="E739" s="24"/>
      <c r="F739" s="25"/>
      <c r="G739" s="25"/>
      <c r="H739" s="25"/>
      <c r="I739" s="25"/>
      <c r="J739" s="138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</row>
    <row r="740">
      <c r="A740" s="25"/>
      <c r="B740" s="25"/>
      <c r="C740" s="25"/>
      <c r="D740" s="25"/>
      <c r="E740" s="24"/>
      <c r="F740" s="25"/>
      <c r="G740" s="25"/>
      <c r="H740" s="25"/>
      <c r="I740" s="25"/>
      <c r="J740" s="138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</row>
    <row r="741">
      <c r="A741" s="25"/>
      <c r="B741" s="25"/>
      <c r="C741" s="25"/>
      <c r="D741" s="25"/>
      <c r="E741" s="24"/>
      <c r="F741" s="25"/>
      <c r="G741" s="25"/>
      <c r="H741" s="25"/>
      <c r="I741" s="25"/>
      <c r="J741" s="138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</row>
    <row r="742">
      <c r="A742" s="25"/>
      <c r="B742" s="25"/>
      <c r="C742" s="25"/>
      <c r="D742" s="25"/>
      <c r="E742" s="24"/>
      <c r="F742" s="25"/>
      <c r="G742" s="25"/>
      <c r="H742" s="25"/>
      <c r="I742" s="25"/>
      <c r="J742" s="138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</row>
    <row r="743">
      <c r="A743" s="25"/>
      <c r="B743" s="25"/>
      <c r="C743" s="25"/>
      <c r="D743" s="25"/>
      <c r="E743" s="24"/>
      <c r="F743" s="25"/>
      <c r="G743" s="25"/>
      <c r="H743" s="25"/>
      <c r="I743" s="25"/>
      <c r="J743" s="138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</row>
    <row r="744">
      <c r="A744" s="25"/>
      <c r="B744" s="25"/>
      <c r="C744" s="25"/>
      <c r="D744" s="25"/>
      <c r="E744" s="24"/>
      <c r="F744" s="25"/>
      <c r="G744" s="25"/>
      <c r="H744" s="25"/>
      <c r="I744" s="25"/>
      <c r="J744" s="138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</row>
    <row r="745">
      <c r="A745" s="25"/>
      <c r="B745" s="25"/>
      <c r="C745" s="25"/>
      <c r="D745" s="25"/>
      <c r="E745" s="24"/>
      <c r="F745" s="25"/>
      <c r="G745" s="25"/>
      <c r="H745" s="25"/>
      <c r="I745" s="25"/>
      <c r="J745" s="138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</row>
    <row r="746">
      <c r="A746" s="25"/>
      <c r="B746" s="25"/>
      <c r="C746" s="25"/>
      <c r="D746" s="25"/>
      <c r="E746" s="24"/>
      <c r="F746" s="25"/>
      <c r="G746" s="25"/>
      <c r="H746" s="25"/>
      <c r="I746" s="25"/>
      <c r="J746" s="138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</row>
    <row r="747">
      <c r="A747" s="25"/>
      <c r="B747" s="25"/>
      <c r="C747" s="25"/>
      <c r="D747" s="25"/>
      <c r="E747" s="24"/>
      <c r="F747" s="25"/>
      <c r="G747" s="25"/>
      <c r="H747" s="25"/>
      <c r="I747" s="25"/>
      <c r="J747" s="138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</row>
    <row r="748">
      <c r="A748" s="25"/>
      <c r="B748" s="25"/>
      <c r="C748" s="25"/>
      <c r="D748" s="25"/>
      <c r="E748" s="24"/>
      <c r="F748" s="25"/>
      <c r="G748" s="25"/>
      <c r="H748" s="25"/>
      <c r="I748" s="25"/>
      <c r="J748" s="138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</row>
    <row r="749">
      <c r="A749" s="25"/>
      <c r="B749" s="25"/>
      <c r="C749" s="25"/>
      <c r="D749" s="25"/>
      <c r="E749" s="24"/>
      <c r="F749" s="25"/>
      <c r="G749" s="25"/>
      <c r="H749" s="25"/>
      <c r="I749" s="25"/>
      <c r="J749" s="138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</row>
    <row r="750">
      <c r="A750" s="25"/>
      <c r="B750" s="25"/>
      <c r="C750" s="25"/>
      <c r="D750" s="25"/>
      <c r="E750" s="24"/>
      <c r="F750" s="25"/>
      <c r="G750" s="25"/>
      <c r="H750" s="25"/>
      <c r="I750" s="25"/>
      <c r="J750" s="138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</row>
    <row r="751">
      <c r="A751" s="25"/>
      <c r="B751" s="25"/>
      <c r="C751" s="25"/>
      <c r="D751" s="25"/>
      <c r="E751" s="24"/>
      <c r="F751" s="25"/>
      <c r="G751" s="25"/>
      <c r="H751" s="25"/>
      <c r="I751" s="25"/>
      <c r="J751" s="138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</row>
    <row r="752">
      <c r="A752" s="25"/>
      <c r="B752" s="25"/>
      <c r="C752" s="25"/>
      <c r="D752" s="25"/>
      <c r="E752" s="24"/>
      <c r="F752" s="25"/>
      <c r="G752" s="25"/>
      <c r="H752" s="25"/>
      <c r="I752" s="25"/>
      <c r="J752" s="138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</row>
    <row r="753">
      <c r="A753" s="25"/>
      <c r="B753" s="25"/>
      <c r="C753" s="25"/>
      <c r="D753" s="25"/>
      <c r="E753" s="24"/>
      <c r="F753" s="25"/>
      <c r="G753" s="25"/>
      <c r="H753" s="25"/>
      <c r="I753" s="25"/>
      <c r="J753" s="138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</row>
    <row r="754">
      <c r="A754" s="25"/>
      <c r="B754" s="25"/>
      <c r="C754" s="25"/>
      <c r="D754" s="25"/>
      <c r="E754" s="24"/>
      <c r="F754" s="25"/>
      <c r="G754" s="25"/>
      <c r="H754" s="25"/>
      <c r="I754" s="25"/>
      <c r="J754" s="138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</row>
    <row r="755">
      <c r="A755" s="25"/>
      <c r="B755" s="25"/>
      <c r="C755" s="25"/>
      <c r="D755" s="25"/>
      <c r="E755" s="24"/>
      <c r="F755" s="25"/>
      <c r="G755" s="25"/>
      <c r="H755" s="25"/>
      <c r="I755" s="25"/>
      <c r="J755" s="138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</row>
    <row r="756">
      <c r="A756" s="25"/>
      <c r="B756" s="25"/>
      <c r="C756" s="25"/>
      <c r="D756" s="25"/>
      <c r="E756" s="24"/>
      <c r="F756" s="25"/>
      <c r="G756" s="25"/>
      <c r="H756" s="25"/>
      <c r="I756" s="25"/>
      <c r="J756" s="138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</row>
    <row r="757">
      <c r="A757" s="25"/>
      <c r="B757" s="25"/>
      <c r="C757" s="25"/>
      <c r="D757" s="25"/>
      <c r="E757" s="24"/>
      <c r="F757" s="25"/>
      <c r="G757" s="25"/>
      <c r="H757" s="25"/>
      <c r="I757" s="25"/>
      <c r="J757" s="138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</row>
    <row r="758">
      <c r="A758" s="25"/>
      <c r="B758" s="25"/>
      <c r="C758" s="25"/>
      <c r="D758" s="25"/>
      <c r="E758" s="24"/>
      <c r="F758" s="25"/>
      <c r="G758" s="25"/>
      <c r="H758" s="25"/>
      <c r="I758" s="25"/>
      <c r="J758" s="138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</row>
    <row r="759">
      <c r="A759" s="25"/>
      <c r="B759" s="25"/>
      <c r="C759" s="25"/>
      <c r="D759" s="25"/>
      <c r="E759" s="24"/>
      <c r="F759" s="25"/>
      <c r="G759" s="25"/>
      <c r="H759" s="25"/>
      <c r="I759" s="25"/>
      <c r="J759" s="138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</row>
    <row r="760">
      <c r="A760" s="25"/>
      <c r="B760" s="25"/>
      <c r="C760" s="25"/>
      <c r="D760" s="25"/>
      <c r="E760" s="24"/>
      <c r="F760" s="25"/>
      <c r="G760" s="25"/>
      <c r="H760" s="25"/>
      <c r="I760" s="25"/>
      <c r="J760" s="138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</row>
    <row r="761">
      <c r="A761" s="25"/>
      <c r="B761" s="25"/>
      <c r="C761" s="25"/>
      <c r="D761" s="25"/>
      <c r="E761" s="24"/>
      <c r="F761" s="25"/>
      <c r="G761" s="25"/>
      <c r="H761" s="25"/>
      <c r="I761" s="25"/>
      <c r="J761" s="138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</row>
    <row r="762">
      <c r="A762" s="25"/>
      <c r="B762" s="25"/>
      <c r="C762" s="25"/>
      <c r="D762" s="25"/>
      <c r="E762" s="24"/>
      <c r="F762" s="25"/>
      <c r="G762" s="25"/>
      <c r="H762" s="25"/>
      <c r="I762" s="25"/>
      <c r="J762" s="138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</row>
    <row r="763">
      <c r="A763" s="25"/>
      <c r="B763" s="25"/>
      <c r="C763" s="25"/>
      <c r="D763" s="25"/>
      <c r="E763" s="24"/>
      <c r="F763" s="25"/>
      <c r="G763" s="25"/>
      <c r="H763" s="25"/>
      <c r="I763" s="25"/>
      <c r="J763" s="138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</row>
    <row r="764">
      <c r="A764" s="25"/>
      <c r="B764" s="25"/>
      <c r="C764" s="25"/>
      <c r="D764" s="25"/>
      <c r="E764" s="24"/>
      <c r="F764" s="25"/>
      <c r="G764" s="25"/>
      <c r="H764" s="25"/>
      <c r="I764" s="25"/>
      <c r="J764" s="138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</row>
    <row r="765">
      <c r="A765" s="25"/>
      <c r="B765" s="25"/>
      <c r="C765" s="25"/>
      <c r="D765" s="25"/>
      <c r="E765" s="24"/>
      <c r="F765" s="25"/>
      <c r="G765" s="25"/>
      <c r="H765" s="25"/>
      <c r="I765" s="25"/>
      <c r="J765" s="138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</row>
    <row r="766">
      <c r="A766" s="25"/>
      <c r="B766" s="25"/>
      <c r="C766" s="25"/>
      <c r="D766" s="25"/>
      <c r="E766" s="24"/>
      <c r="F766" s="25"/>
      <c r="G766" s="25"/>
      <c r="H766" s="25"/>
      <c r="I766" s="25"/>
      <c r="J766" s="138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</row>
    <row r="767">
      <c r="A767" s="25"/>
      <c r="B767" s="25"/>
      <c r="C767" s="25"/>
      <c r="D767" s="25"/>
      <c r="E767" s="24"/>
      <c r="F767" s="25"/>
      <c r="G767" s="25"/>
      <c r="H767" s="25"/>
      <c r="I767" s="25"/>
      <c r="J767" s="138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</row>
    <row r="768">
      <c r="A768" s="25"/>
      <c r="B768" s="25"/>
      <c r="C768" s="25"/>
      <c r="D768" s="25"/>
      <c r="E768" s="24"/>
      <c r="F768" s="25"/>
      <c r="G768" s="25"/>
      <c r="H768" s="25"/>
      <c r="I768" s="25"/>
      <c r="J768" s="138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</row>
    <row r="769">
      <c r="A769" s="25"/>
      <c r="B769" s="25"/>
      <c r="C769" s="25"/>
      <c r="D769" s="25"/>
      <c r="E769" s="24"/>
      <c r="F769" s="25"/>
      <c r="G769" s="25"/>
      <c r="H769" s="25"/>
      <c r="I769" s="25"/>
      <c r="J769" s="138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</row>
    <row r="770">
      <c r="A770" s="25"/>
      <c r="B770" s="25"/>
      <c r="C770" s="25"/>
      <c r="D770" s="25"/>
      <c r="E770" s="24"/>
      <c r="F770" s="25"/>
      <c r="G770" s="25"/>
      <c r="H770" s="25"/>
      <c r="I770" s="25"/>
      <c r="J770" s="138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</row>
    <row r="771">
      <c r="A771" s="25"/>
      <c r="B771" s="25"/>
      <c r="C771" s="25"/>
      <c r="D771" s="25"/>
      <c r="E771" s="24"/>
      <c r="F771" s="25"/>
      <c r="G771" s="25"/>
      <c r="H771" s="25"/>
      <c r="I771" s="25"/>
      <c r="J771" s="138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</row>
    <row r="772">
      <c r="A772" s="25"/>
      <c r="B772" s="25"/>
      <c r="C772" s="25"/>
      <c r="D772" s="25"/>
      <c r="E772" s="24"/>
      <c r="F772" s="25"/>
      <c r="G772" s="25"/>
      <c r="H772" s="25"/>
      <c r="I772" s="25"/>
      <c r="J772" s="138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</row>
    <row r="773">
      <c r="A773" s="25"/>
      <c r="B773" s="25"/>
      <c r="C773" s="25"/>
      <c r="D773" s="25"/>
      <c r="E773" s="24"/>
      <c r="F773" s="25"/>
      <c r="G773" s="25"/>
      <c r="H773" s="25"/>
      <c r="I773" s="25"/>
      <c r="J773" s="138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</row>
    <row r="774">
      <c r="A774" s="25"/>
      <c r="B774" s="25"/>
      <c r="C774" s="25"/>
      <c r="D774" s="25"/>
      <c r="E774" s="24"/>
      <c r="F774" s="25"/>
      <c r="G774" s="25"/>
      <c r="H774" s="25"/>
      <c r="I774" s="25"/>
      <c r="J774" s="138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</row>
    <row r="775">
      <c r="A775" s="25"/>
      <c r="B775" s="25"/>
      <c r="C775" s="25"/>
      <c r="D775" s="25"/>
      <c r="E775" s="24"/>
      <c r="F775" s="25"/>
      <c r="G775" s="25"/>
      <c r="H775" s="25"/>
      <c r="I775" s="25"/>
      <c r="J775" s="138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</row>
    <row r="776">
      <c r="A776" s="25"/>
      <c r="B776" s="25"/>
      <c r="C776" s="25"/>
      <c r="D776" s="25"/>
      <c r="E776" s="24"/>
      <c r="F776" s="25"/>
      <c r="G776" s="25"/>
      <c r="H776" s="25"/>
      <c r="I776" s="25"/>
      <c r="J776" s="138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</row>
    <row r="777">
      <c r="A777" s="25"/>
      <c r="B777" s="25"/>
      <c r="C777" s="25"/>
      <c r="D777" s="25"/>
      <c r="E777" s="24"/>
      <c r="F777" s="25"/>
      <c r="G777" s="25"/>
      <c r="H777" s="25"/>
      <c r="I777" s="25"/>
      <c r="J777" s="138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</row>
    <row r="778">
      <c r="A778" s="25"/>
      <c r="B778" s="25"/>
      <c r="C778" s="25"/>
      <c r="D778" s="25"/>
      <c r="E778" s="24"/>
      <c r="F778" s="25"/>
      <c r="G778" s="25"/>
      <c r="H778" s="25"/>
      <c r="I778" s="25"/>
      <c r="J778" s="138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</row>
    <row r="779">
      <c r="A779" s="25"/>
      <c r="B779" s="25"/>
      <c r="C779" s="25"/>
      <c r="D779" s="25"/>
      <c r="E779" s="24"/>
      <c r="F779" s="25"/>
      <c r="G779" s="25"/>
      <c r="H779" s="25"/>
      <c r="I779" s="25"/>
      <c r="J779" s="138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</row>
    <row r="780">
      <c r="A780" s="25"/>
      <c r="B780" s="25"/>
      <c r="C780" s="25"/>
      <c r="D780" s="25"/>
      <c r="E780" s="24"/>
      <c r="F780" s="25"/>
      <c r="G780" s="25"/>
      <c r="H780" s="25"/>
      <c r="I780" s="25"/>
      <c r="J780" s="138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</row>
    <row r="781">
      <c r="A781" s="25"/>
      <c r="B781" s="25"/>
      <c r="C781" s="25"/>
      <c r="D781" s="25"/>
      <c r="E781" s="24"/>
      <c r="F781" s="25"/>
      <c r="G781" s="25"/>
      <c r="H781" s="25"/>
      <c r="I781" s="25"/>
      <c r="J781" s="138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</row>
    <row r="782">
      <c r="A782" s="25"/>
      <c r="B782" s="25"/>
      <c r="C782" s="25"/>
      <c r="D782" s="25"/>
      <c r="E782" s="24"/>
      <c r="F782" s="25"/>
      <c r="G782" s="25"/>
      <c r="H782" s="25"/>
      <c r="I782" s="25"/>
      <c r="J782" s="138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</row>
    <row r="783">
      <c r="A783" s="25"/>
      <c r="B783" s="25"/>
      <c r="C783" s="25"/>
      <c r="D783" s="25"/>
      <c r="E783" s="24"/>
      <c r="F783" s="25"/>
      <c r="G783" s="25"/>
      <c r="H783" s="25"/>
      <c r="I783" s="25"/>
      <c r="J783" s="138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</row>
    <row r="784">
      <c r="A784" s="25"/>
      <c r="B784" s="25"/>
      <c r="C784" s="25"/>
      <c r="D784" s="25"/>
      <c r="E784" s="24"/>
      <c r="F784" s="25"/>
      <c r="G784" s="25"/>
      <c r="H784" s="25"/>
      <c r="I784" s="25"/>
      <c r="J784" s="138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</row>
    <row r="785">
      <c r="A785" s="25"/>
      <c r="B785" s="25"/>
      <c r="C785" s="25"/>
      <c r="D785" s="25"/>
      <c r="E785" s="24"/>
      <c r="F785" s="25"/>
      <c r="G785" s="25"/>
      <c r="H785" s="25"/>
      <c r="I785" s="25"/>
      <c r="J785" s="138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</row>
    <row r="786">
      <c r="A786" s="25"/>
      <c r="B786" s="25"/>
      <c r="C786" s="25"/>
      <c r="D786" s="25"/>
      <c r="E786" s="24"/>
      <c r="F786" s="25"/>
      <c r="G786" s="25"/>
      <c r="H786" s="25"/>
      <c r="I786" s="25"/>
      <c r="J786" s="138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</row>
    <row r="787">
      <c r="A787" s="25"/>
      <c r="B787" s="25"/>
      <c r="C787" s="25"/>
      <c r="D787" s="25"/>
      <c r="E787" s="24"/>
      <c r="F787" s="25"/>
      <c r="G787" s="25"/>
      <c r="H787" s="25"/>
      <c r="I787" s="25"/>
      <c r="J787" s="138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</row>
    <row r="788">
      <c r="A788" s="25"/>
      <c r="B788" s="25"/>
      <c r="C788" s="25"/>
      <c r="D788" s="25"/>
      <c r="E788" s="24"/>
      <c r="F788" s="25"/>
      <c r="G788" s="25"/>
      <c r="H788" s="25"/>
      <c r="I788" s="25"/>
      <c r="J788" s="138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</row>
    <row r="789">
      <c r="A789" s="25"/>
      <c r="B789" s="25"/>
      <c r="C789" s="25"/>
      <c r="D789" s="25"/>
      <c r="E789" s="24"/>
      <c r="F789" s="25"/>
      <c r="G789" s="25"/>
      <c r="H789" s="25"/>
      <c r="I789" s="25"/>
      <c r="J789" s="138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</row>
    <row r="790">
      <c r="A790" s="25"/>
      <c r="B790" s="25"/>
      <c r="C790" s="25"/>
      <c r="D790" s="25"/>
      <c r="E790" s="24"/>
      <c r="F790" s="25"/>
      <c r="G790" s="25"/>
      <c r="H790" s="25"/>
      <c r="I790" s="25"/>
      <c r="J790" s="138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</row>
    <row r="791">
      <c r="A791" s="25"/>
      <c r="B791" s="25"/>
      <c r="C791" s="25"/>
      <c r="D791" s="25"/>
      <c r="E791" s="24"/>
      <c r="F791" s="25"/>
      <c r="G791" s="25"/>
      <c r="H791" s="25"/>
      <c r="I791" s="25"/>
      <c r="J791" s="138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</row>
    <row r="792">
      <c r="A792" s="25"/>
      <c r="B792" s="25"/>
      <c r="C792" s="25"/>
      <c r="D792" s="25"/>
      <c r="E792" s="24"/>
      <c r="F792" s="25"/>
      <c r="G792" s="25"/>
      <c r="H792" s="25"/>
      <c r="I792" s="25"/>
      <c r="J792" s="138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</row>
    <row r="793">
      <c r="A793" s="25"/>
      <c r="B793" s="25"/>
      <c r="C793" s="25"/>
      <c r="D793" s="25"/>
      <c r="E793" s="24"/>
      <c r="F793" s="25"/>
      <c r="G793" s="25"/>
      <c r="H793" s="25"/>
      <c r="I793" s="25"/>
      <c r="J793" s="138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</row>
    <row r="794">
      <c r="A794" s="25"/>
      <c r="B794" s="25"/>
      <c r="C794" s="25"/>
      <c r="D794" s="25"/>
      <c r="E794" s="24"/>
      <c r="F794" s="25"/>
      <c r="G794" s="25"/>
      <c r="H794" s="25"/>
      <c r="I794" s="25"/>
      <c r="J794" s="138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</row>
    <row r="795">
      <c r="A795" s="25"/>
      <c r="B795" s="25"/>
      <c r="C795" s="25"/>
      <c r="D795" s="25"/>
      <c r="E795" s="24"/>
      <c r="F795" s="25"/>
      <c r="G795" s="25"/>
      <c r="H795" s="25"/>
      <c r="I795" s="25"/>
      <c r="J795" s="138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</row>
    <row r="796">
      <c r="A796" s="25"/>
      <c r="B796" s="25"/>
      <c r="C796" s="25"/>
      <c r="D796" s="25"/>
      <c r="E796" s="24"/>
      <c r="F796" s="25"/>
      <c r="G796" s="25"/>
      <c r="H796" s="25"/>
      <c r="I796" s="25"/>
      <c r="J796" s="138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</row>
    <row r="797">
      <c r="A797" s="25"/>
      <c r="B797" s="25"/>
      <c r="C797" s="25"/>
      <c r="D797" s="25"/>
      <c r="E797" s="24"/>
      <c r="F797" s="25"/>
      <c r="G797" s="25"/>
      <c r="H797" s="25"/>
      <c r="I797" s="25"/>
      <c r="J797" s="138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</row>
    <row r="798">
      <c r="A798" s="25"/>
      <c r="B798" s="25"/>
      <c r="C798" s="25"/>
      <c r="D798" s="25"/>
      <c r="E798" s="24"/>
      <c r="F798" s="25"/>
      <c r="G798" s="25"/>
      <c r="H798" s="25"/>
      <c r="I798" s="25"/>
      <c r="J798" s="138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</row>
    <row r="799">
      <c r="A799" s="25"/>
      <c r="B799" s="25"/>
      <c r="C799" s="25"/>
      <c r="D799" s="25"/>
      <c r="E799" s="24"/>
      <c r="F799" s="25"/>
      <c r="G799" s="25"/>
      <c r="H799" s="25"/>
      <c r="I799" s="25"/>
      <c r="J799" s="138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</row>
    <row r="800">
      <c r="A800" s="25"/>
      <c r="B800" s="25"/>
      <c r="C800" s="25"/>
      <c r="D800" s="25"/>
      <c r="E800" s="24"/>
      <c r="F800" s="25"/>
      <c r="G800" s="25"/>
      <c r="H800" s="25"/>
      <c r="I800" s="25"/>
      <c r="J800" s="138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</row>
    <row r="801">
      <c r="A801" s="25"/>
      <c r="B801" s="25"/>
      <c r="C801" s="25"/>
      <c r="D801" s="25"/>
      <c r="E801" s="24"/>
      <c r="F801" s="25"/>
      <c r="G801" s="25"/>
      <c r="H801" s="25"/>
      <c r="I801" s="25"/>
      <c r="J801" s="138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</row>
    <row r="802">
      <c r="A802" s="25"/>
      <c r="B802" s="25"/>
      <c r="C802" s="25"/>
      <c r="D802" s="25"/>
      <c r="E802" s="24"/>
      <c r="F802" s="25"/>
      <c r="G802" s="25"/>
      <c r="H802" s="25"/>
      <c r="I802" s="25"/>
      <c r="J802" s="138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</row>
    <row r="803">
      <c r="A803" s="25"/>
      <c r="B803" s="25"/>
      <c r="C803" s="25"/>
      <c r="D803" s="25"/>
      <c r="E803" s="24"/>
      <c r="F803" s="25"/>
      <c r="G803" s="25"/>
      <c r="H803" s="25"/>
      <c r="I803" s="25"/>
      <c r="J803" s="138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</row>
    <row r="804">
      <c r="A804" s="25"/>
      <c r="B804" s="25"/>
      <c r="C804" s="25"/>
      <c r="D804" s="25"/>
      <c r="E804" s="24"/>
      <c r="F804" s="25"/>
      <c r="G804" s="25"/>
      <c r="H804" s="25"/>
      <c r="I804" s="25"/>
      <c r="J804" s="138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</row>
    <row r="805">
      <c r="A805" s="25"/>
      <c r="B805" s="25"/>
      <c r="C805" s="25"/>
      <c r="D805" s="25"/>
      <c r="E805" s="24"/>
      <c r="F805" s="25"/>
      <c r="G805" s="25"/>
      <c r="H805" s="25"/>
      <c r="I805" s="25"/>
      <c r="J805" s="138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</row>
    <row r="806">
      <c r="A806" s="25"/>
      <c r="B806" s="25"/>
      <c r="C806" s="25"/>
      <c r="D806" s="25"/>
      <c r="E806" s="24"/>
      <c r="F806" s="25"/>
      <c r="G806" s="25"/>
      <c r="H806" s="25"/>
      <c r="I806" s="25"/>
      <c r="J806" s="138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</row>
    <row r="807">
      <c r="A807" s="25"/>
      <c r="B807" s="25"/>
      <c r="C807" s="25"/>
      <c r="D807" s="25"/>
      <c r="E807" s="24"/>
      <c r="F807" s="25"/>
      <c r="G807" s="25"/>
      <c r="H807" s="25"/>
      <c r="I807" s="25"/>
      <c r="J807" s="138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</row>
    <row r="808">
      <c r="A808" s="25"/>
      <c r="B808" s="25"/>
      <c r="C808" s="25"/>
      <c r="D808" s="25"/>
      <c r="E808" s="24"/>
      <c r="F808" s="25"/>
      <c r="G808" s="25"/>
      <c r="H808" s="25"/>
      <c r="I808" s="25"/>
      <c r="J808" s="138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</row>
    <row r="809">
      <c r="A809" s="25"/>
      <c r="B809" s="25"/>
      <c r="C809" s="25"/>
      <c r="D809" s="25"/>
      <c r="E809" s="24"/>
      <c r="F809" s="25"/>
      <c r="G809" s="25"/>
      <c r="H809" s="25"/>
      <c r="I809" s="25"/>
      <c r="J809" s="138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</row>
    <row r="810">
      <c r="A810" s="25"/>
      <c r="B810" s="25"/>
      <c r="C810" s="25"/>
      <c r="D810" s="25"/>
      <c r="E810" s="24"/>
      <c r="F810" s="25"/>
      <c r="G810" s="25"/>
      <c r="H810" s="25"/>
      <c r="I810" s="25"/>
      <c r="J810" s="138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</row>
    <row r="811">
      <c r="A811" s="25"/>
      <c r="B811" s="25"/>
      <c r="C811" s="25"/>
      <c r="D811" s="25"/>
      <c r="E811" s="24"/>
      <c r="F811" s="25"/>
      <c r="G811" s="25"/>
      <c r="H811" s="25"/>
      <c r="I811" s="25"/>
      <c r="J811" s="138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</row>
    <row r="812">
      <c r="A812" s="25"/>
      <c r="B812" s="25"/>
      <c r="C812" s="25"/>
      <c r="D812" s="25"/>
      <c r="E812" s="24"/>
      <c r="F812" s="25"/>
      <c r="G812" s="25"/>
      <c r="H812" s="25"/>
      <c r="I812" s="25"/>
      <c r="J812" s="138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</row>
    <row r="813">
      <c r="A813" s="25"/>
      <c r="B813" s="25"/>
      <c r="C813" s="25"/>
      <c r="D813" s="25"/>
      <c r="E813" s="24"/>
      <c r="F813" s="25"/>
      <c r="G813" s="25"/>
      <c r="H813" s="25"/>
      <c r="I813" s="25"/>
      <c r="J813" s="138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</row>
    <row r="814">
      <c r="A814" s="25"/>
      <c r="B814" s="25"/>
      <c r="C814" s="25"/>
      <c r="D814" s="25"/>
      <c r="E814" s="24"/>
      <c r="F814" s="25"/>
      <c r="G814" s="25"/>
      <c r="H814" s="25"/>
      <c r="I814" s="25"/>
      <c r="J814" s="138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</row>
    <row r="815">
      <c r="A815" s="25"/>
      <c r="B815" s="25"/>
      <c r="C815" s="25"/>
      <c r="D815" s="25"/>
      <c r="E815" s="24"/>
      <c r="F815" s="25"/>
      <c r="G815" s="25"/>
      <c r="H815" s="25"/>
      <c r="I815" s="25"/>
      <c r="J815" s="138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</row>
    <row r="816">
      <c r="A816" s="25"/>
      <c r="B816" s="25"/>
      <c r="C816" s="25"/>
      <c r="D816" s="25"/>
      <c r="E816" s="24"/>
      <c r="F816" s="25"/>
      <c r="G816" s="25"/>
      <c r="H816" s="25"/>
      <c r="I816" s="25"/>
      <c r="J816" s="138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</row>
    <row r="817">
      <c r="A817" s="25"/>
      <c r="B817" s="25"/>
      <c r="C817" s="25"/>
      <c r="D817" s="25"/>
      <c r="E817" s="24"/>
      <c r="F817" s="25"/>
      <c r="G817" s="25"/>
      <c r="H817" s="25"/>
      <c r="I817" s="25"/>
      <c r="J817" s="138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</row>
    <row r="818">
      <c r="A818" s="25"/>
      <c r="B818" s="25"/>
      <c r="C818" s="25"/>
      <c r="D818" s="25"/>
      <c r="E818" s="24"/>
      <c r="F818" s="25"/>
      <c r="G818" s="25"/>
      <c r="H818" s="25"/>
      <c r="I818" s="25"/>
      <c r="J818" s="138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</row>
    <row r="819">
      <c r="A819" s="25"/>
      <c r="B819" s="25"/>
      <c r="C819" s="25"/>
      <c r="D819" s="25"/>
      <c r="E819" s="24"/>
      <c r="F819" s="25"/>
      <c r="G819" s="25"/>
      <c r="H819" s="25"/>
      <c r="I819" s="25"/>
      <c r="J819" s="138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</row>
    <row r="820">
      <c r="A820" s="25"/>
      <c r="B820" s="25"/>
      <c r="C820" s="25"/>
      <c r="D820" s="25"/>
      <c r="E820" s="24"/>
      <c r="F820" s="25"/>
      <c r="G820" s="25"/>
      <c r="H820" s="25"/>
      <c r="I820" s="25"/>
      <c r="J820" s="138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</row>
    <row r="821">
      <c r="A821" s="25"/>
      <c r="B821" s="25"/>
      <c r="C821" s="25"/>
      <c r="D821" s="25"/>
      <c r="E821" s="24"/>
      <c r="F821" s="25"/>
      <c r="G821" s="25"/>
      <c r="H821" s="25"/>
      <c r="I821" s="25"/>
      <c r="J821" s="138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</row>
    <row r="822">
      <c r="A822" s="25"/>
      <c r="B822" s="25"/>
      <c r="C822" s="25"/>
      <c r="D822" s="25"/>
      <c r="E822" s="24"/>
      <c r="F822" s="25"/>
      <c r="G822" s="25"/>
      <c r="H822" s="25"/>
      <c r="I822" s="25"/>
      <c r="J822" s="138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</row>
    <row r="823">
      <c r="A823" s="25"/>
      <c r="B823" s="25"/>
      <c r="C823" s="25"/>
      <c r="D823" s="25"/>
      <c r="E823" s="24"/>
      <c r="F823" s="25"/>
      <c r="G823" s="25"/>
      <c r="H823" s="25"/>
      <c r="I823" s="25"/>
      <c r="J823" s="138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</row>
    <row r="824">
      <c r="A824" s="25"/>
      <c r="B824" s="25"/>
      <c r="C824" s="25"/>
      <c r="D824" s="25"/>
      <c r="E824" s="24"/>
      <c r="F824" s="25"/>
      <c r="G824" s="25"/>
      <c r="H824" s="25"/>
      <c r="I824" s="25"/>
      <c r="J824" s="138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</row>
    <row r="825">
      <c r="A825" s="25"/>
      <c r="B825" s="25"/>
      <c r="C825" s="25"/>
      <c r="D825" s="25"/>
      <c r="E825" s="24"/>
      <c r="F825" s="25"/>
      <c r="G825" s="25"/>
      <c r="H825" s="25"/>
      <c r="I825" s="25"/>
      <c r="J825" s="138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</row>
    <row r="826">
      <c r="A826" s="25"/>
      <c r="B826" s="25"/>
      <c r="C826" s="25"/>
      <c r="D826" s="25"/>
      <c r="E826" s="24"/>
      <c r="F826" s="25"/>
      <c r="G826" s="25"/>
      <c r="H826" s="25"/>
      <c r="I826" s="25"/>
      <c r="J826" s="138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</row>
    <row r="827">
      <c r="A827" s="25"/>
      <c r="B827" s="25"/>
      <c r="C827" s="25"/>
      <c r="D827" s="25"/>
      <c r="E827" s="24"/>
      <c r="F827" s="25"/>
      <c r="G827" s="25"/>
      <c r="H827" s="25"/>
      <c r="I827" s="25"/>
      <c r="J827" s="138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</row>
    <row r="828">
      <c r="A828" s="25"/>
      <c r="B828" s="25"/>
      <c r="C828" s="25"/>
      <c r="D828" s="25"/>
      <c r="E828" s="24"/>
      <c r="F828" s="25"/>
      <c r="G828" s="25"/>
      <c r="H828" s="25"/>
      <c r="I828" s="25"/>
      <c r="J828" s="138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</row>
    <row r="829">
      <c r="A829" s="25"/>
      <c r="B829" s="25"/>
      <c r="C829" s="25"/>
      <c r="D829" s="25"/>
      <c r="E829" s="24"/>
      <c r="F829" s="25"/>
      <c r="G829" s="25"/>
      <c r="H829" s="25"/>
      <c r="I829" s="25"/>
      <c r="J829" s="138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</row>
    <row r="830">
      <c r="A830" s="25"/>
      <c r="B830" s="25"/>
      <c r="C830" s="25"/>
      <c r="D830" s="25"/>
      <c r="E830" s="24"/>
      <c r="F830" s="25"/>
      <c r="G830" s="25"/>
      <c r="H830" s="25"/>
      <c r="I830" s="25"/>
      <c r="J830" s="138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</row>
    <row r="831">
      <c r="A831" s="25"/>
      <c r="B831" s="25"/>
      <c r="C831" s="25"/>
      <c r="D831" s="25"/>
      <c r="E831" s="24"/>
      <c r="F831" s="25"/>
      <c r="G831" s="25"/>
      <c r="H831" s="25"/>
      <c r="I831" s="25"/>
      <c r="J831" s="138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</row>
    <row r="832">
      <c r="A832" s="25"/>
      <c r="B832" s="25"/>
      <c r="C832" s="25"/>
      <c r="D832" s="25"/>
      <c r="E832" s="24"/>
      <c r="F832" s="25"/>
      <c r="G832" s="25"/>
      <c r="H832" s="25"/>
      <c r="I832" s="25"/>
      <c r="J832" s="138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</row>
    <row r="833">
      <c r="A833" s="25"/>
      <c r="B833" s="25"/>
      <c r="C833" s="25"/>
      <c r="D833" s="25"/>
      <c r="E833" s="24"/>
      <c r="F833" s="25"/>
      <c r="G833" s="25"/>
      <c r="H833" s="25"/>
      <c r="I833" s="25"/>
      <c r="J833" s="138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</row>
    <row r="834">
      <c r="A834" s="25"/>
      <c r="B834" s="25"/>
      <c r="C834" s="25"/>
      <c r="D834" s="25"/>
      <c r="E834" s="24"/>
      <c r="F834" s="25"/>
      <c r="G834" s="25"/>
      <c r="H834" s="25"/>
      <c r="I834" s="25"/>
      <c r="J834" s="138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</row>
    <row r="835">
      <c r="A835" s="25"/>
      <c r="B835" s="25"/>
      <c r="C835" s="25"/>
      <c r="D835" s="25"/>
      <c r="E835" s="24"/>
      <c r="F835" s="25"/>
      <c r="G835" s="25"/>
      <c r="H835" s="25"/>
      <c r="I835" s="25"/>
      <c r="J835" s="138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</row>
    <row r="836">
      <c r="A836" s="25"/>
      <c r="B836" s="25"/>
      <c r="C836" s="25"/>
      <c r="D836" s="25"/>
      <c r="E836" s="24"/>
      <c r="F836" s="25"/>
      <c r="G836" s="25"/>
      <c r="H836" s="25"/>
      <c r="I836" s="25"/>
      <c r="J836" s="138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</row>
    <row r="837">
      <c r="A837" s="25"/>
      <c r="B837" s="25"/>
      <c r="C837" s="25"/>
      <c r="D837" s="25"/>
      <c r="E837" s="24"/>
      <c r="F837" s="25"/>
      <c r="G837" s="25"/>
      <c r="H837" s="25"/>
      <c r="I837" s="25"/>
      <c r="J837" s="138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</row>
    <row r="838">
      <c r="A838" s="25"/>
      <c r="B838" s="25"/>
      <c r="C838" s="25"/>
      <c r="D838" s="25"/>
      <c r="E838" s="24"/>
      <c r="F838" s="25"/>
      <c r="G838" s="25"/>
      <c r="H838" s="25"/>
      <c r="I838" s="25"/>
      <c r="J838" s="138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</row>
    <row r="839">
      <c r="A839" s="25"/>
      <c r="B839" s="25"/>
      <c r="C839" s="25"/>
      <c r="D839" s="25"/>
      <c r="E839" s="24"/>
      <c r="F839" s="25"/>
      <c r="G839" s="25"/>
      <c r="H839" s="25"/>
      <c r="I839" s="25"/>
      <c r="J839" s="138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</row>
    <row r="840">
      <c r="A840" s="25"/>
      <c r="B840" s="25"/>
      <c r="C840" s="25"/>
      <c r="D840" s="25"/>
      <c r="E840" s="24"/>
      <c r="F840" s="25"/>
      <c r="G840" s="25"/>
      <c r="H840" s="25"/>
      <c r="I840" s="25"/>
      <c r="J840" s="138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</row>
    <row r="841">
      <c r="A841" s="25"/>
      <c r="B841" s="25"/>
      <c r="C841" s="25"/>
      <c r="D841" s="25"/>
      <c r="E841" s="24"/>
      <c r="F841" s="25"/>
      <c r="G841" s="25"/>
      <c r="H841" s="25"/>
      <c r="I841" s="25"/>
      <c r="J841" s="138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</row>
    <row r="842">
      <c r="A842" s="25"/>
      <c r="B842" s="25"/>
      <c r="C842" s="25"/>
      <c r="D842" s="25"/>
      <c r="E842" s="24"/>
      <c r="F842" s="25"/>
      <c r="G842" s="25"/>
      <c r="H842" s="25"/>
      <c r="I842" s="25"/>
      <c r="J842" s="138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</row>
    <row r="843">
      <c r="A843" s="25"/>
      <c r="B843" s="25"/>
      <c r="C843" s="25"/>
      <c r="D843" s="25"/>
      <c r="E843" s="24"/>
      <c r="F843" s="25"/>
      <c r="G843" s="25"/>
      <c r="H843" s="25"/>
      <c r="I843" s="25"/>
      <c r="J843" s="138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</row>
    <row r="844">
      <c r="A844" s="25"/>
      <c r="B844" s="25"/>
      <c r="C844" s="25"/>
      <c r="D844" s="25"/>
      <c r="E844" s="24"/>
      <c r="F844" s="25"/>
      <c r="G844" s="25"/>
      <c r="H844" s="25"/>
      <c r="I844" s="25"/>
      <c r="J844" s="138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</row>
    <row r="845">
      <c r="A845" s="25"/>
      <c r="B845" s="25"/>
      <c r="C845" s="25"/>
      <c r="D845" s="25"/>
      <c r="E845" s="24"/>
      <c r="F845" s="25"/>
      <c r="G845" s="25"/>
      <c r="H845" s="25"/>
      <c r="I845" s="25"/>
      <c r="J845" s="138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</row>
    <row r="846">
      <c r="A846" s="25"/>
      <c r="B846" s="25"/>
      <c r="C846" s="25"/>
      <c r="D846" s="25"/>
      <c r="E846" s="24"/>
      <c r="F846" s="25"/>
      <c r="G846" s="25"/>
      <c r="H846" s="25"/>
      <c r="I846" s="25"/>
      <c r="J846" s="138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</row>
    <row r="847">
      <c r="A847" s="25"/>
      <c r="B847" s="25"/>
      <c r="C847" s="25"/>
      <c r="D847" s="25"/>
      <c r="E847" s="24"/>
      <c r="F847" s="25"/>
      <c r="G847" s="25"/>
      <c r="H847" s="25"/>
      <c r="I847" s="25"/>
      <c r="J847" s="138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</row>
    <row r="848">
      <c r="A848" s="25"/>
      <c r="B848" s="25"/>
      <c r="C848" s="25"/>
      <c r="D848" s="25"/>
      <c r="E848" s="24"/>
      <c r="F848" s="25"/>
      <c r="G848" s="25"/>
      <c r="H848" s="25"/>
      <c r="I848" s="25"/>
      <c r="J848" s="138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</row>
    <row r="849">
      <c r="A849" s="25"/>
      <c r="B849" s="25"/>
      <c r="C849" s="25"/>
      <c r="D849" s="25"/>
      <c r="E849" s="24"/>
      <c r="F849" s="25"/>
      <c r="G849" s="25"/>
      <c r="H849" s="25"/>
      <c r="I849" s="25"/>
      <c r="J849" s="138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</row>
    <row r="850">
      <c r="A850" s="25"/>
      <c r="B850" s="25"/>
      <c r="C850" s="25"/>
      <c r="D850" s="25"/>
      <c r="E850" s="24"/>
      <c r="F850" s="25"/>
      <c r="G850" s="25"/>
      <c r="H850" s="25"/>
      <c r="I850" s="25"/>
      <c r="J850" s="138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</row>
    <row r="851">
      <c r="A851" s="25"/>
      <c r="B851" s="25"/>
      <c r="C851" s="25"/>
      <c r="D851" s="25"/>
      <c r="E851" s="24"/>
      <c r="F851" s="25"/>
      <c r="G851" s="25"/>
      <c r="H851" s="25"/>
      <c r="I851" s="25"/>
      <c r="J851" s="138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</row>
    <row r="852">
      <c r="A852" s="25"/>
      <c r="B852" s="25"/>
      <c r="C852" s="25"/>
      <c r="D852" s="25"/>
      <c r="E852" s="24"/>
      <c r="F852" s="25"/>
      <c r="G852" s="25"/>
      <c r="H852" s="25"/>
      <c r="I852" s="25"/>
      <c r="J852" s="138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</row>
    <row r="853">
      <c r="A853" s="25"/>
      <c r="B853" s="25"/>
      <c r="C853" s="25"/>
      <c r="D853" s="25"/>
      <c r="E853" s="24"/>
      <c r="F853" s="25"/>
      <c r="G853" s="25"/>
      <c r="H853" s="25"/>
      <c r="I853" s="25"/>
      <c r="J853" s="138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</row>
    <row r="854">
      <c r="A854" s="25"/>
      <c r="B854" s="25"/>
      <c r="C854" s="25"/>
      <c r="D854" s="25"/>
      <c r="E854" s="24"/>
      <c r="F854" s="25"/>
      <c r="G854" s="25"/>
      <c r="H854" s="25"/>
      <c r="I854" s="25"/>
      <c r="J854" s="138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</row>
    <row r="855">
      <c r="A855" s="25"/>
      <c r="B855" s="25"/>
      <c r="C855" s="25"/>
      <c r="D855" s="25"/>
      <c r="E855" s="24"/>
      <c r="F855" s="25"/>
      <c r="G855" s="25"/>
      <c r="H855" s="25"/>
      <c r="I855" s="25"/>
      <c r="J855" s="138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</row>
    <row r="856">
      <c r="A856" s="25"/>
      <c r="B856" s="25"/>
      <c r="C856" s="25"/>
      <c r="D856" s="25"/>
      <c r="E856" s="24"/>
      <c r="F856" s="25"/>
      <c r="G856" s="25"/>
      <c r="H856" s="25"/>
      <c r="I856" s="25"/>
      <c r="J856" s="138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</row>
    <row r="857">
      <c r="A857" s="25"/>
      <c r="B857" s="25"/>
      <c r="C857" s="25"/>
      <c r="D857" s="25"/>
      <c r="E857" s="24"/>
      <c r="F857" s="25"/>
      <c r="G857" s="25"/>
      <c r="H857" s="25"/>
      <c r="I857" s="25"/>
      <c r="J857" s="138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</row>
    <row r="858">
      <c r="A858" s="25"/>
      <c r="B858" s="25"/>
      <c r="C858" s="25"/>
      <c r="D858" s="25"/>
      <c r="E858" s="24"/>
      <c r="F858" s="25"/>
      <c r="G858" s="25"/>
      <c r="H858" s="25"/>
      <c r="I858" s="25"/>
      <c r="J858" s="138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</row>
    <row r="859">
      <c r="A859" s="25"/>
      <c r="B859" s="25"/>
      <c r="C859" s="25"/>
      <c r="D859" s="25"/>
      <c r="E859" s="24"/>
      <c r="F859" s="25"/>
      <c r="G859" s="25"/>
      <c r="H859" s="25"/>
      <c r="I859" s="25"/>
      <c r="J859" s="138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</row>
    <row r="860">
      <c r="A860" s="25"/>
      <c r="B860" s="25"/>
      <c r="C860" s="25"/>
      <c r="D860" s="25"/>
      <c r="E860" s="24"/>
      <c r="F860" s="25"/>
      <c r="G860" s="25"/>
      <c r="H860" s="25"/>
      <c r="I860" s="25"/>
      <c r="J860" s="138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</row>
    <row r="861">
      <c r="A861" s="25"/>
      <c r="B861" s="25"/>
      <c r="C861" s="25"/>
      <c r="D861" s="25"/>
      <c r="E861" s="24"/>
      <c r="F861" s="25"/>
      <c r="G861" s="25"/>
      <c r="H861" s="25"/>
      <c r="I861" s="25"/>
      <c r="J861" s="138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</row>
    <row r="862">
      <c r="A862" s="25"/>
      <c r="B862" s="25"/>
      <c r="C862" s="25"/>
      <c r="D862" s="25"/>
      <c r="E862" s="24"/>
      <c r="F862" s="25"/>
      <c r="G862" s="25"/>
      <c r="H862" s="25"/>
      <c r="I862" s="25"/>
      <c r="J862" s="138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</row>
    <row r="863">
      <c r="A863" s="25"/>
      <c r="B863" s="25"/>
      <c r="C863" s="25"/>
      <c r="D863" s="25"/>
      <c r="E863" s="24"/>
      <c r="F863" s="25"/>
      <c r="G863" s="25"/>
      <c r="H863" s="25"/>
      <c r="I863" s="25"/>
      <c r="J863" s="138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</row>
    <row r="864">
      <c r="A864" s="25"/>
      <c r="B864" s="25"/>
      <c r="C864" s="25"/>
      <c r="D864" s="25"/>
      <c r="E864" s="24"/>
      <c r="F864" s="25"/>
      <c r="G864" s="25"/>
      <c r="H864" s="25"/>
      <c r="I864" s="25"/>
      <c r="J864" s="138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</row>
    <row r="865">
      <c r="A865" s="25"/>
      <c r="B865" s="25"/>
      <c r="C865" s="25"/>
      <c r="D865" s="25"/>
      <c r="E865" s="24"/>
      <c r="F865" s="25"/>
      <c r="G865" s="25"/>
      <c r="H865" s="25"/>
      <c r="I865" s="25"/>
      <c r="J865" s="138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</row>
    <row r="866">
      <c r="A866" s="25"/>
      <c r="B866" s="25"/>
      <c r="C866" s="25"/>
      <c r="D866" s="25"/>
      <c r="E866" s="24"/>
      <c r="F866" s="25"/>
      <c r="G866" s="25"/>
      <c r="H866" s="25"/>
      <c r="I866" s="25"/>
      <c r="J866" s="138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</row>
    <row r="867">
      <c r="A867" s="25"/>
      <c r="B867" s="25"/>
      <c r="C867" s="25"/>
      <c r="D867" s="25"/>
      <c r="E867" s="24"/>
      <c r="F867" s="25"/>
      <c r="G867" s="25"/>
      <c r="H867" s="25"/>
      <c r="I867" s="25"/>
      <c r="J867" s="138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</row>
    <row r="868">
      <c r="A868" s="25"/>
      <c r="B868" s="25"/>
      <c r="C868" s="25"/>
      <c r="D868" s="25"/>
      <c r="E868" s="24"/>
      <c r="F868" s="25"/>
      <c r="G868" s="25"/>
      <c r="H868" s="25"/>
      <c r="I868" s="25"/>
      <c r="J868" s="138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</row>
    <row r="869">
      <c r="A869" s="25"/>
      <c r="B869" s="25"/>
      <c r="C869" s="25"/>
      <c r="D869" s="25"/>
      <c r="E869" s="24"/>
      <c r="F869" s="25"/>
      <c r="G869" s="25"/>
      <c r="H869" s="25"/>
      <c r="I869" s="25"/>
      <c r="J869" s="138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</row>
    <row r="870">
      <c r="A870" s="25"/>
      <c r="B870" s="25"/>
      <c r="C870" s="25"/>
      <c r="D870" s="25"/>
      <c r="E870" s="24"/>
      <c r="F870" s="25"/>
      <c r="G870" s="25"/>
      <c r="H870" s="25"/>
      <c r="I870" s="25"/>
      <c r="J870" s="138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</row>
    <row r="871">
      <c r="A871" s="25"/>
      <c r="B871" s="25"/>
      <c r="C871" s="25"/>
      <c r="D871" s="25"/>
      <c r="E871" s="24"/>
      <c r="F871" s="25"/>
      <c r="G871" s="25"/>
      <c r="H871" s="25"/>
      <c r="I871" s="25"/>
      <c r="J871" s="138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</row>
    <row r="872">
      <c r="A872" s="25"/>
      <c r="B872" s="25"/>
      <c r="C872" s="25"/>
      <c r="D872" s="25"/>
      <c r="E872" s="24"/>
      <c r="F872" s="25"/>
      <c r="G872" s="25"/>
      <c r="H872" s="25"/>
      <c r="I872" s="25"/>
      <c r="J872" s="138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</row>
    <row r="873">
      <c r="A873" s="25"/>
      <c r="B873" s="25"/>
      <c r="C873" s="25"/>
      <c r="D873" s="25"/>
      <c r="E873" s="24"/>
      <c r="F873" s="25"/>
      <c r="G873" s="25"/>
      <c r="H873" s="25"/>
      <c r="I873" s="25"/>
      <c r="J873" s="138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</row>
    <row r="874">
      <c r="A874" s="25"/>
      <c r="B874" s="25"/>
      <c r="C874" s="25"/>
      <c r="D874" s="25"/>
      <c r="E874" s="24"/>
      <c r="F874" s="25"/>
      <c r="G874" s="25"/>
      <c r="H874" s="25"/>
      <c r="I874" s="25"/>
      <c r="J874" s="138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</row>
    <row r="875">
      <c r="A875" s="25"/>
      <c r="B875" s="25"/>
      <c r="C875" s="25"/>
      <c r="D875" s="25"/>
      <c r="E875" s="24"/>
      <c r="F875" s="25"/>
      <c r="G875" s="25"/>
      <c r="H875" s="25"/>
      <c r="I875" s="25"/>
      <c r="J875" s="138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</row>
    <row r="876">
      <c r="A876" s="25"/>
      <c r="B876" s="25"/>
      <c r="C876" s="25"/>
      <c r="D876" s="25"/>
      <c r="E876" s="24"/>
      <c r="F876" s="25"/>
      <c r="G876" s="25"/>
      <c r="H876" s="25"/>
      <c r="I876" s="25"/>
      <c r="J876" s="138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</row>
    <row r="877">
      <c r="A877" s="25"/>
      <c r="B877" s="25"/>
      <c r="C877" s="25"/>
      <c r="D877" s="25"/>
      <c r="E877" s="24"/>
      <c r="F877" s="25"/>
      <c r="G877" s="25"/>
      <c r="H877" s="25"/>
      <c r="I877" s="25"/>
      <c r="J877" s="138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</row>
    <row r="878">
      <c r="A878" s="25"/>
      <c r="B878" s="25"/>
      <c r="C878" s="25"/>
      <c r="D878" s="25"/>
      <c r="E878" s="24"/>
      <c r="F878" s="25"/>
      <c r="G878" s="25"/>
      <c r="H878" s="25"/>
      <c r="I878" s="25"/>
      <c r="J878" s="138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</row>
    <row r="879">
      <c r="A879" s="25"/>
      <c r="B879" s="25"/>
      <c r="C879" s="25"/>
      <c r="D879" s="25"/>
      <c r="E879" s="24"/>
      <c r="F879" s="25"/>
      <c r="G879" s="25"/>
      <c r="H879" s="25"/>
      <c r="I879" s="25"/>
      <c r="J879" s="138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</row>
    <row r="880">
      <c r="A880" s="25"/>
      <c r="B880" s="25"/>
      <c r="C880" s="25"/>
      <c r="D880" s="25"/>
      <c r="E880" s="24"/>
      <c r="F880" s="25"/>
      <c r="G880" s="25"/>
      <c r="H880" s="25"/>
      <c r="I880" s="25"/>
      <c r="J880" s="138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</row>
    <row r="881">
      <c r="A881" s="25"/>
      <c r="B881" s="25"/>
      <c r="C881" s="25"/>
      <c r="D881" s="25"/>
      <c r="E881" s="24"/>
      <c r="F881" s="25"/>
      <c r="G881" s="25"/>
      <c r="H881" s="25"/>
      <c r="I881" s="25"/>
      <c r="J881" s="138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</row>
    <row r="882">
      <c r="A882" s="25"/>
      <c r="B882" s="25"/>
      <c r="C882" s="25"/>
      <c r="D882" s="25"/>
      <c r="E882" s="24"/>
      <c r="F882" s="25"/>
      <c r="G882" s="25"/>
      <c r="H882" s="25"/>
      <c r="I882" s="25"/>
      <c r="J882" s="138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</row>
    <row r="883">
      <c r="A883" s="25"/>
      <c r="B883" s="25"/>
      <c r="C883" s="25"/>
      <c r="D883" s="25"/>
      <c r="E883" s="24"/>
      <c r="F883" s="25"/>
      <c r="G883" s="25"/>
      <c r="H883" s="25"/>
      <c r="I883" s="25"/>
      <c r="J883" s="138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</row>
    <row r="884">
      <c r="A884" s="25"/>
      <c r="B884" s="25"/>
      <c r="C884" s="25"/>
      <c r="D884" s="25"/>
      <c r="E884" s="24"/>
      <c r="F884" s="25"/>
      <c r="G884" s="25"/>
      <c r="H884" s="25"/>
      <c r="I884" s="25"/>
      <c r="J884" s="138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</row>
    <row r="885">
      <c r="A885" s="25"/>
      <c r="B885" s="25"/>
      <c r="C885" s="25"/>
      <c r="D885" s="25"/>
      <c r="E885" s="24"/>
      <c r="F885" s="25"/>
      <c r="G885" s="25"/>
      <c r="H885" s="25"/>
      <c r="I885" s="25"/>
      <c r="J885" s="138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</row>
    <row r="886">
      <c r="A886" s="25"/>
      <c r="B886" s="25"/>
      <c r="C886" s="25"/>
      <c r="D886" s="25"/>
      <c r="E886" s="24"/>
      <c r="F886" s="25"/>
      <c r="G886" s="25"/>
      <c r="H886" s="25"/>
      <c r="I886" s="25"/>
      <c r="J886" s="138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</row>
    <row r="887">
      <c r="A887" s="25"/>
      <c r="B887" s="25"/>
      <c r="C887" s="25"/>
      <c r="D887" s="25"/>
      <c r="E887" s="24"/>
      <c r="F887" s="25"/>
      <c r="G887" s="25"/>
      <c r="H887" s="25"/>
      <c r="I887" s="25"/>
      <c r="J887" s="138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</row>
    <row r="888">
      <c r="A888" s="25"/>
      <c r="B888" s="25"/>
      <c r="C888" s="25"/>
      <c r="D888" s="25"/>
      <c r="E888" s="24"/>
      <c r="F888" s="25"/>
      <c r="G888" s="25"/>
      <c r="H888" s="25"/>
      <c r="I888" s="25"/>
      <c r="J888" s="138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</row>
    <row r="889">
      <c r="A889" s="25"/>
      <c r="B889" s="25"/>
      <c r="C889" s="25"/>
      <c r="D889" s="25"/>
      <c r="E889" s="24"/>
      <c r="F889" s="25"/>
      <c r="G889" s="25"/>
      <c r="H889" s="25"/>
      <c r="I889" s="25"/>
      <c r="J889" s="138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</row>
    <row r="890">
      <c r="A890" s="25"/>
      <c r="B890" s="25"/>
      <c r="C890" s="25"/>
      <c r="D890" s="25"/>
      <c r="E890" s="24"/>
      <c r="F890" s="25"/>
      <c r="G890" s="25"/>
      <c r="H890" s="25"/>
      <c r="I890" s="25"/>
      <c r="J890" s="138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</row>
    <row r="891">
      <c r="A891" s="25"/>
      <c r="B891" s="25"/>
      <c r="C891" s="25"/>
      <c r="D891" s="25"/>
      <c r="E891" s="24"/>
      <c r="F891" s="25"/>
      <c r="G891" s="25"/>
      <c r="H891" s="25"/>
      <c r="I891" s="25"/>
      <c r="J891" s="138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</row>
    <row r="892">
      <c r="A892" s="25"/>
      <c r="B892" s="25"/>
      <c r="C892" s="25"/>
      <c r="D892" s="25"/>
      <c r="E892" s="24"/>
      <c r="F892" s="25"/>
      <c r="G892" s="25"/>
      <c r="H892" s="25"/>
      <c r="I892" s="25"/>
      <c r="J892" s="138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</row>
    <row r="893">
      <c r="A893" s="25"/>
      <c r="B893" s="25"/>
      <c r="C893" s="25"/>
      <c r="D893" s="25"/>
      <c r="E893" s="24"/>
      <c r="F893" s="25"/>
      <c r="G893" s="25"/>
      <c r="H893" s="25"/>
      <c r="I893" s="25"/>
      <c r="J893" s="138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</row>
    <row r="894">
      <c r="A894" s="25"/>
      <c r="B894" s="25"/>
      <c r="C894" s="25"/>
      <c r="D894" s="25"/>
      <c r="E894" s="24"/>
      <c r="F894" s="25"/>
      <c r="G894" s="25"/>
      <c r="H894" s="25"/>
      <c r="I894" s="25"/>
      <c r="J894" s="138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</row>
    <row r="895">
      <c r="A895" s="25"/>
      <c r="B895" s="25"/>
      <c r="C895" s="25"/>
      <c r="D895" s="25"/>
      <c r="E895" s="24"/>
      <c r="F895" s="25"/>
      <c r="G895" s="25"/>
      <c r="H895" s="25"/>
      <c r="I895" s="25"/>
      <c r="J895" s="138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</row>
    <row r="896">
      <c r="A896" s="25"/>
      <c r="B896" s="25"/>
      <c r="C896" s="25"/>
      <c r="D896" s="25"/>
      <c r="E896" s="24"/>
      <c r="F896" s="25"/>
      <c r="G896" s="25"/>
      <c r="H896" s="25"/>
      <c r="I896" s="25"/>
      <c r="J896" s="138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</row>
    <row r="897">
      <c r="A897" s="25"/>
      <c r="B897" s="25"/>
      <c r="C897" s="25"/>
      <c r="D897" s="25"/>
      <c r="E897" s="24"/>
      <c r="F897" s="25"/>
      <c r="G897" s="25"/>
      <c r="H897" s="25"/>
      <c r="I897" s="25"/>
      <c r="J897" s="138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</row>
    <row r="898">
      <c r="A898" s="25"/>
      <c r="B898" s="25"/>
      <c r="C898" s="25"/>
      <c r="D898" s="25"/>
      <c r="E898" s="24"/>
      <c r="F898" s="25"/>
      <c r="G898" s="25"/>
      <c r="H898" s="25"/>
      <c r="I898" s="25"/>
      <c r="J898" s="138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</row>
    <row r="899">
      <c r="A899" s="25"/>
      <c r="B899" s="25"/>
      <c r="C899" s="25"/>
      <c r="D899" s="25"/>
      <c r="E899" s="24"/>
      <c r="F899" s="25"/>
      <c r="G899" s="25"/>
      <c r="H899" s="25"/>
      <c r="I899" s="25"/>
      <c r="J899" s="138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</row>
    <row r="900">
      <c r="A900" s="25"/>
      <c r="B900" s="25"/>
      <c r="C900" s="25"/>
      <c r="D900" s="25"/>
      <c r="E900" s="24"/>
      <c r="F900" s="25"/>
      <c r="G900" s="25"/>
      <c r="H900" s="25"/>
      <c r="I900" s="25"/>
      <c r="J900" s="138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</row>
    <row r="901">
      <c r="A901" s="25"/>
      <c r="B901" s="25"/>
      <c r="C901" s="25"/>
      <c r="D901" s="25"/>
      <c r="E901" s="24"/>
      <c r="F901" s="25"/>
      <c r="G901" s="25"/>
      <c r="H901" s="25"/>
      <c r="I901" s="25"/>
      <c r="J901" s="138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</row>
    <row r="902">
      <c r="A902" s="25"/>
      <c r="B902" s="25"/>
      <c r="C902" s="25"/>
      <c r="D902" s="25"/>
      <c r="E902" s="24"/>
      <c r="F902" s="25"/>
      <c r="G902" s="25"/>
      <c r="H902" s="25"/>
      <c r="I902" s="25"/>
      <c r="J902" s="138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</row>
    <row r="903">
      <c r="A903" s="25"/>
      <c r="B903" s="25"/>
      <c r="C903" s="25"/>
      <c r="D903" s="25"/>
      <c r="E903" s="24"/>
      <c r="F903" s="25"/>
      <c r="G903" s="25"/>
      <c r="H903" s="25"/>
      <c r="I903" s="25"/>
      <c r="J903" s="138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</row>
    <row r="904">
      <c r="A904" s="25"/>
      <c r="B904" s="25"/>
      <c r="C904" s="25"/>
      <c r="D904" s="25"/>
      <c r="E904" s="24"/>
      <c r="F904" s="25"/>
      <c r="G904" s="25"/>
      <c r="H904" s="25"/>
      <c r="I904" s="25"/>
      <c r="J904" s="138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</row>
    <row r="905">
      <c r="A905" s="25"/>
      <c r="B905" s="25"/>
      <c r="C905" s="25"/>
      <c r="D905" s="25"/>
      <c r="E905" s="24"/>
      <c r="F905" s="25"/>
      <c r="G905" s="25"/>
      <c r="H905" s="25"/>
      <c r="I905" s="25"/>
      <c r="J905" s="138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</row>
    <row r="906">
      <c r="A906" s="25"/>
      <c r="B906" s="25"/>
      <c r="C906" s="25"/>
      <c r="D906" s="25"/>
      <c r="E906" s="24"/>
      <c r="F906" s="25"/>
      <c r="G906" s="25"/>
      <c r="H906" s="25"/>
      <c r="I906" s="25"/>
      <c r="J906" s="138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</row>
    <row r="907">
      <c r="A907" s="25"/>
      <c r="B907" s="25"/>
      <c r="C907" s="25"/>
      <c r="D907" s="25"/>
      <c r="E907" s="24"/>
      <c r="F907" s="25"/>
      <c r="G907" s="25"/>
      <c r="H907" s="25"/>
      <c r="I907" s="25"/>
      <c r="J907" s="138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</row>
    <row r="908">
      <c r="A908" s="25"/>
      <c r="B908" s="25"/>
      <c r="C908" s="25"/>
      <c r="D908" s="25"/>
      <c r="E908" s="24"/>
      <c r="F908" s="25"/>
      <c r="G908" s="25"/>
      <c r="H908" s="25"/>
      <c r="I908" s="25"/>
      <c r="J908" s="138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</row>
    <row r="909">
      <c r="A909" s="25"/>
      <c r="B909" s="25"/>
      <c r="C909" s="25"/>
      <c r="D909" s="25"/>
      <c r="E909" s="24"/>
      <c r="F909" s="25"/>
      <c r="G909" s="25"/>
      <c r="H909" s="25"/>
      <c r="I909" s="25"/>
      <c r="J909" s="138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</row>
    <row r="910">
      <c r="A910" s="25"/>
      <c r="B910" s="25"/>
      <c r="C910" s="25"/>
      <c r="D910" s="25"/>
      <c r="E910" s="24"/>
      <c r="F910" s="25"/>
      <c r="G910" s="25"/>
      <c r="H910" s="25"/>
      <c r="I910" s="25"/>
      <c r="J910" s="138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</row>
    <row r="911">
      <c r="A911" s="25"/>
      <c r="B911" s="25"/>
      <c r="C911" s="25"/>
      <c r="D911" s="25"/>
      <c r="E911" s="24"/>
      <c r="F911" s="25"/>
      <c r="G911" s="25"/>
      <c r="H911" s="25"/>
      <c r="I911" s="25"/>
      <c r="J911" s="138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</row>
    <row r="912">
      <c r="A912" s="25"/>
      <c r="B912" s="25"/>
      <c r="C912" s="25"/>
      <c r="D912" s="25"/>
      <c r="E912" s="24"/>
      <c r="F912" s="25"/>
      <c r="G912" s="25"/>
      <c r="H912" s="25"/>
      <c r="I912" s="25"/>
      <c r="J912" s="138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</row>
    <row r="913">
      <c r="A913" s="25"/>
      <c r="B913" s="25"/>
      <c r="C913" s="25"/>
      <c r="D913" s="25"/>
      <c r="E913" s="24"/>
      <c r="F913" s="25"/>
      <c r="G913" s="25"/>
      <c r="H913" s="25"/>
      <c r="I913" s="25"/>
      <c r="J913" s="138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</row>
    <row r="914">
      <c r="A914" s="25"/>
      <c r="B914" s="25"/>
      <c r="C914" s="25"/>
      <c r="D914" s="25"/>
      <c r="E914" s="24"/>
      <c r="F914" s="25"/>
      <c r="G914" s="25"/>
      <c r="H914" s="25"/>
      <c r="I914" s="25"/>
      <c r="J914" s="138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</row>
    <row r="915">
      <c r="A915" s="25"/>
      <c r="B915" s="25"/>
      <c r="C915" s="25"/>
      <c r="D915" s="25"/>
      <c r="E915" s="24"/>
      <c r="F915" s="25"/>
      <c r="G915" s="25"/>
      <c r="H915" s="25"/>
      <c r="I915" s="25"/>
      <c r="J915" s="138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</row>
    <row r="916">
      <c r="A916" s="25"/>
      <c r="B916" s="25"/>
      <c r="C916" s="25"/>
      <c r="D916" s="25"/>
      <c r="E916" s="24"/>
      <c r="F916" s="25"/>
      <c r="G916" s="25"/>
      <c r="H916" s="25"/>
      <c r="I916" s="25"/>
      <c r="J916" s="138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</row>
    <row r="917">
      <c r="A917" s="25"/>
      <c r="B917" s="25"/>
      <c r="C917" s="25"/>
      <c r="D917" s="25"/>
      <c r="E917" s="24"/>
      <c r="F917" s="25"/>
      <c r="G917" s="25"/>
      <c r="H917" s="25"/>
      <c r="I917" s="25"/>
      <c r="J917" s="138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</row>
    <row r="918">
      <c r="A918" s="25"/>
      <c r="B918" s="25"/>
      <c r="C918" s="25"/>
      <c r="D918" s="25"/>
      <c r="E918" s="24"/>
      <c r="F918" s="25"/>
      <c r="G918" s="25"/>
      <c r="H918" s="25"/>
      <c r="I918" s="25"/>
      <c r="J918" s="138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</row>
    <row r="919">
      <c r="A919" s="25"/>
      <c r="B919" s="25"/>
      <c r="C919" s="25"/>
      <c r="D919" s="25"/>
      <c r="E919" s="24"/>
      <c r="F919" s="25"/>
      <c r="G919" s="25"/>
      <c r="H919" s="25"/>
      <c r="I919" s="25"/>
      <c r="J919" s="138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</row>
    <row r="920">
      <c r="A920" s="25"/>
      <c r="B920" s="25"/>
      <c r="C920" s="25"/>
      <c r="D920" s="25"/>
      <c r="E920" s="24"/>
      <c r="F920" s="25"/>
      <c r="G920" s="25"/>
      <c r="H920" s="25"/>
      <c r="I920" s="25"/>
      <c r="J920" s="138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</row>
    <row r="921">
      <c r="A921" s="25"/>
      <c r="B921" s="25"/>
      <c r="C921" s="25"/>
      <c r="D921" s="25"/>
      <c r="E921" s="24"/>
      <c r="F921" s="25"/>
      <c r="G921" s="25"/>
      <c r="H921" s="25"/>
      <c r="I921" s="25"/>
      <c r="J921" s="138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</row>
    <row r="922">
      <c r="A922" s="25"/>
      <c r="B922" s="25"/>
      <c r="C922" s="25"/>
      <c r="D922" s="25"/>
      <c r="E922" s="24"/>
      <c r="F922" s="25"/>
      <c r="G922" s="25"/>
      <c r="H922" s="25"/>
      <c r="I922" s="25"/>
      <c r="J922" s="138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</row>
    <row r="923">
      <c r="A923" s="25"/>
      <c r="B923" s="25"/>
      <c r="C923" s="25"/>
      <c r="D923" s="25"/>
      <c r="E923" s="24"/>
      <c r="F923" s="25"/>
      <c r="G923" s="25"/>
      <c r="H923" s="25"/>
      <c r="I923" s="25"/>
      <c r="J923" s="138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</row>
    <row r="924">
      <c r="A924" s="25"/>
      <c r="B924" s="25"/>
      <c r="C924" s="25"/>
      <c r="D924" s="25"/>
      <c r="E924" s="24"/>
      <c r="F924" s="25"/>
      <c r="G924" s="25"/>
      <c r="H924" s="25"/>
      <c r="I924" s="25"/>
      <c r="J924" s="138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</row>
    <row r="925">
      <c r="A925" s="25"/>
      <c r="B925" s="25"/>
      <c r="C925" s="25"/>
      <c r="D925" s="25"/>
      <c r="E925" s="24"/>
      <c r="F925" s="25"/>
      <c r="G925" s="25"/>
      <c r="H925" s="25"/>
      <c r="I925" s="25"/>
      <c r="J925" s="138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</row>
    <row r="926">
      <c r="A926" s="25"/>
      <c r="B926" s="25"/>
      <c r="C926" s="25"/>
      <c r="D926" s="25"/>
      <c r="E926" s="24"/>
      <c r="F926" s="25"/>
      <c r="G926" s="25"/>
      <c r="H926" s="25"/>
      <c r="I926" s="25"/>
      <c r="J926" s="138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</row>
    <row r="927">
      <c r="A927" s="25"/>
      <c r="B927" s="25"/>
      <c r="C927" s="25"/>
      <c r="D927" s="25"/>
      <c r="E927" s="24"/>
      <c r="F927" s="25"/>
      <c r="G927" s="25"/>
      <c r="H927" s="25"/>
      <c r="I927" s="25"/>
      <c r="J927" s="138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</row>
    <row r="928">
      <c r="A928" s="25"/>
      <c r="B928" s="25"/>
      <c r="C928" s="25"/>
      <c r="D928" s="25"/>
      <c r="E928" s="24"/>
      <c r="F928" s="25"/>
      <c r="G928" s="25"/>
      <c r="H928" s="25"/>
      <c r="I928" s="25"/>
      <c r="J928" s="138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</row>
    <row r="929">
      <c r="A929" s="25"/>
      <c r="B929" s="25"/>
      <c r="C929" s="25"/>
      <c r="D929" s="25"/>
      <c r="E929" s="24"/>
      <c r="F929" s="25"/>
      <c r="G929" s="25"/>
      <c r="H929" s="25"/>
      <c r="I929" s="25"/>
      <c r="J929" s="138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</row>
    <row r="930">
      <c r="A930" s="25"/>
      <c r="B930" s="25"/>
      <c r="C930" s="25"/>
      <c r="D930" s="25"/>
      <c r="E930" s="24"/>
      <c r="F930" s="25"/>
      <c r="G930" s="25"/>
      <c r="H930" s="25"/>
      <c r="I930" s="25"/>
      <c r="J930" s="138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</row>
    <row r="931">
      <c r="A931" s="25"/>
      <c r="B931" s="25"/>
      <c r="C931" s="25"/>
      <c r="D931" s="25"/>
      <c r="E931" s="24"/>
      <c r="F931" s="25"/>
      <c r="G931" s="25"/>
      <c r="H931" s="25"/>
      <c r="I931" s="25"/>
      <c r="J931" s="138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</row>
    <row r="932">
      <c r="A932" s="25"/>
      <c r="B932" s="25"/>
      <c r="C932" s="25"/>
      <c r="D932" s="25"/>
      <c r="E932" s="24"/>
      <c r="F932" s="25"/>
      <c r="G932" s="25"/>
      <c r="H932" s="25"/>
      <c r="I932" s="25"/>
      <c r="J932" s="138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</row>
    <row r="933">
      <c r="A933" s="25"/>
      <c r="B933" s="25"/>
      <c r="C933" s="25"/>
      <c r="D933" s="25"/>
      <c r="E933" s="24"/>
      <c r="F933" s="25"/>
      <c r="G933" s="25"/>
      <c r="H933" s="25"/>
      <c r="I933" s="25"/>
      <c r="J933" s="138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</row>
    <row r="934">
      <c r="A934" s="25"/>
      <c r="B934" s="25"/>
      <c r="C934" s="25"/>
      <c r="D934" s="25"/>
      <c r="E934" s="24"/>
      <c r="F934" s="25"/>
      <c r="G934" s="25"/>
      <c r="H934" s="25"/>
      <c r="I934" s="25"/>
      <c r="J934" s="138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</row>
    <row r="935">
      <c r="A935" s="25"/>
      <c r="B935" s="25"/>
      <c r="C935" s="25"/>
      <c r="D935" s="25"/>
      <c r="E935" s="24"/>
      <c r="F935" s="25"/>
      <c r="G935" s="25"/>
      <c r="H935" s="25"/>
      <c r="I935" s="25"/>
      <c r="J935" s="138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</row>
    <row r="936">
      <c r="A936" s="25"/>
      <c r="B936" s="25"/>
      <c r="C936" s="25"/>
      <c r="D936" s="25"/>
      <c r="E936" s="24"/>
      <c r="F936" s="25"/>
      <c r="G936" s="25"/>
      <c r="H936" s="25"/>
      <c r="I936" s="25"/>
      <c r="J936" s="138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</row>
    <row r="937">
      <c r="A937" s="25"/>
      <c r="B937" s="25"/>
      <c r="C937" s="25"/>
      <c r="D937" s="25"/>
      <c r="E937" s="24"/>
      <c r="F937" s="25"/>
      <c r="G937" s="25"/>
      <c r="H937" s="25"/>
      <c r="I937" s="25"/>
      <c r="J937" s="138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</row>
    <row r="938">
      <c r="A938" s="25"/>
      <c r="B938" s="25"/>
      <c r="C938" s="25"/>
      <c r="D938" s="25"/>
      <c r="E938" s="24"/>
      <c r="F938" s="25"/>
      <c r="G938" s="25"/>
      <c r="H938" s="25"/>
      <c r="I938" s="25"/>
      <c r="J938" s="138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</row>
    <row r="939">
      <c r="A939" s="25"/>
      <c r="B939" s="25"/>
      <c r="C939" s="25"/>
      <c r="D939" s="25"/>
      <c r="E939" s="24"/>
      <c r="F939" s="25"/>
      <c r="G939" s="25"/>
      <c r="H939" s="25"/>
      <c r="I939" s="25"/>
      <c r="J939" s="138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</row>
    <row r="940">
      <c r="A940" s="25"/>
      <c r="B940" s="25"/>
      <c r="C940" s="25"/>
      <c r="D940" s="25"/>
      <c r="E940" s="24"/>
      <c r="F940" s="25"/>
      <c r="G940" s="25"/>
      <c r="H940" s="25"/>
      <c r="I940" s="25"/>
      <c r="J940" s="138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</row>
    <row r="941">
      <c r="A941" s="25"/>
      <c r="B941" s="25"/>
      <c r="C941" s="25"/>
      <c r="D941" s="25"/>
      <c r="E941" s="24"/>
      <c r="F941" s="25"/>
      <c r="G941" s="25"/>
      <c r="H941" s="25"/>
      <c r="I941" s="25"/>
      <c r="J941" s="138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</row>
    <row r="942">
      <c r="A942" s="25"/>
      <c r="B942" s="25"/>
      <c r="C942" s="25"/>
      <c r="D942" s="25"/>
      <c r="E942" s="24"/>
      <c r="F942" s="25"/>
      <c r="G942" s="25"/>
      <c r="H942" s="25"/>
      <c r="I942" s="25"/>
      <c r="J942" s="138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</row>
    <row r="943">
      <c r="A943" s="25"/>
      <c r="B943" s="25"/>
      <c r="C943" s="25"/>
      <c r="D943" s="25"/>
      <c r="E943" s="24"/>
      <c r="F943" s="25"/>
      <c r="G943" s="25"/>
      <c r="H943" s="25"/>
      <c r="I943" s="25"/>
      <c r="J943" s="138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</row>
    <row r="944">
      <c r="A944" s="25"/>
      <c r="B944" s="25"/>
      <c r="C944" s="25"/>
      <c r="D944" s="25"/>
      <c r="E944" s="24"/>
      <c r="F944" s="25"/>
      <c r="G944" s="25"/>
      <c r="H944" s="25"/>
      <c r="I944" s="25"/>
      <c r="J944" s="138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</row>
    <row r="945">
      <c r="A945" s="25"/>
      <c r="B945" s="25"/>
      <c r="C945" s="25"/>
      <c r="D945" s="25"/>
      <c r="E945" s="24"/>
      <c r="F945" s="25"/>
      <c r="G945" s="25"/>
      <c r="H945" s="25"/>
      <c r="I945" s="25"/>
      <c r="J945" s="138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</row>
    <row r="946">
      <c r="A946" s="25"/>
      <c r="B946" s="25"/>
      <c r="C946" s="25"/>
      <c r="D946" s="25"/>
      <c r="E946" s="24"/>
      <c r="F946" s="25"/>
      <c r="G946" s="25"/>
      <c r="H946" s="25"/>
      <c r="I946" s="25"/>
      <c r="J946" s="138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</row>
    <row r="947">
      <c r="A947" s="25"/>
      <c r="B947" s="25"/>
      <c r="C947" s="25"/>
      <c r="D947" s="25"/>
      <c r="E947" s="24"/>
      <c r="F947" s="25"/>
      <c r="G947" s="25"/>
      <c r="H947" s="25"/>
      <c r="I947" s="25"/>
      <c r="J947" s="138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</row>
    <row r="948">
      <c r="A948" s="25"/>
      <c r="B948" s="25"/>
      <c r="C948" s="25"/>
      <c r="D948" s="25"/>
      <c r="E948" s="24"/>
      <c r="F948" s="25"/>
      <c r="G948" s="25"/>
      <c r="H948" s="25"/>
      <c r="I948" s="25"/>
      <c r="J948" s="138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</row>
    <row r="949">
      <c r="A949" s="25"/>
      <c r="B949" s="25"/>
      <c r="C949" s="25"/>
      <c r="D949" s="25"/>
      <c r="E949" s="24"/>
      <c r="F949" s="25"/>
      <c r="G949" s="25"/>
      <c r="H949" s="25"/>
      <c r="I949" s="25"/>
      <c r="J949" s="138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</row>
    <row r="950">
      <c r="A950" s="25"/>
      <c r="B950" s="25"/>
      <c r="C950" s="25"/>
      <c r="D950" s="25"/>
      <c r="E950" s="24"/>
      <c r="F950" s="25"/>
      <c r="G950" s="25"/>
      <c r="H950" s="25"/>
      <c r="I950" s="25"/>
      <c r="J950" s="138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</row>
    <row r="951">
      <c r="A951" s="25"/>
      <c r="B951" s="25"/>
      <c r="C951" s="25"/>
      <c r="D951" s="25"/>
      <c r="E951" s="24"/>
      <c r="F951" s="25"/>
      <c r="G951" s="25"/>
      <c r="H951" s="25"/>
      <c r="I951" s="25"/>
      <c r="J951" s="138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</row>
    <row r="952">
      <c r="A952" s="25"/>
      <c r="B952" s="25"/>
      <c r="C952" s="25"/>
      <c r="D952" s="25"/>
      <c r="E952" s="24"/>
      <c r="F952" s="25"/>
      <c r="G952" s="25"/>
      <c r="H952" s="25"/>
      <c r="I952" s="25"/>
      <c r="J952" s="138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</row>
    <row r="953">
      <c r="A953" s="25"/>
      <c r="B953" s="25"/>
      <c r="C953" s="25"/>
      <c r="D953" s="25"/>
      <c r="E953" s="24"/>
      <c r="F953" s="25"/>
      <c r="G953" s="25"/>
      <c r="H953" s="25"/>
      <c r="I953" s="25"/>
      <c r="J953" s="138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</row>
    <row r="954">
      <c r="A954" s="25"/>
      <c r="B954" s="25"/>
      <c r="C954" s="25"/>
      <c r="D954" s="25"/>
      <c r="E954" s="24"/>
      <c r="F954" s="25"/>
      <c r="G954" s="25"/>
      <c r="H954" s="25"/>
      <c r="I954" s="25"/>
      <c r="J954" s="138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</row>
    <row r="955">
      <c r="A955" s="25"/>
      <c r="B955" s="25"/>
      <c r="C955" s="25"/>
      <c r="D955" s="25"/>
      <c r="E955" s="24"/>
      <c r="F955" s="25"/>
      <c r="G955" s="25"/>
      <c r="H955" s="25"/>
      <c r="I955" s="25"/>
      <c r="J955" s="138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</row>
    <row r="956">
      <c r="A956" s="25"/>
      <c r="B956" s="25"/>
      <c r="C956" s="25"/>
      <c r="D956" s="25"/>
      <c r="E956" s="24"/>
      <c r="F956" s="25"/>
      <c r="G956" s="25"/>
      <c r="H956" s="25"/>
      <c r="I956" s="25"/>
      <c r="J956" s="138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</row>
    <row r="957">
      <c r="A957" s="25"/>
      <c r="B957" s="25"/>
      <c r="C957" s="25"/>
      <c r="D957" s="25"/>
      <c r="E957" s="24"/>
      <c r="F957" s="25"/>
      <c r="G957" s="25"/>
      <c r="H957" s="25"/>
      <c r="I957" s="25"/>
      <c r="J957" s="138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</row>
    <row r="958">
      <c r="A958" s="25"/>
      <c r="B958" s="25"/>
      <c r="C958" s="25"/>
      <c r="D958" s="25"/>
      <c r="E958" s="24"/>
      <c r="F958" s="25"/>
      <c r="G958" s="25"/>
      <c r="H958" s="25"/>
      <c r="I958" s="25"/>
      <c r="J958" s="138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</row>
    <row r="959">
      <c r="A959" s="25"/>
      <c r="B959" s="25"/>
      <c r="C959" s="25"/>
      <c r="D959" s="25"/>
      <c r="E959" s="24"/>
      <c r="F959" s="25"/>
      <c r="G959" s="25"/>
      <c r="H959" s="25"/>
      <c r="I959" s="25"/>
      <c r="J959" s="138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</row>
    <row r="960">
      <c r="A960" s="25"/>
      <c r="B960" s="25"/>
      <c r="C960" s="25"/>
      <c r="D960" s="25"/>
      <c r="E960" s="24"/>
      <c r="F960" s="25"/>
      <c r="G960" s="25"/>
      <c r="H960" s="25"/>
      <c r="I960" s="25"/>
      <c r="J960" s="138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</row>
    <row r="961">
      <c r="A961" s="25"/>
      <c r="B961" s="25"/>
      <c r="C961" s="25"/>
      <c r="D961" s="25"/>
      <c r="E961" s="24"/>
      <c r="F961" s="25"/>
      <c r="G961" s="25"/>
      <c r="H961" s="25"/>
      <c r="I961" s="25"/>
      <c r="J961" s="138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</row>
    <row r="962">
      <c r="A962" s="25"/>
      <c r="B962" s="25"/>
      <c r="C962" s="25"/>
      <c r="D962" s="25"/>
      <c r="E962" s="24"/>
      <c r="F962" s="25"/>
      <c r="G962" s="25"/>
      <c r="H962" s="25"/>
      <c r="I962" s="25"/>
      <c r="J962" s="138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</row>
    <row r="963">
      <c r="A963" s="25"/>
      <c r="B963" s="25"/>
      <c r="C963" s="25"/>
      <c r="D963" s="25"/>
      <c r="E963" s="24"/>
      <c r="F963" s="25"/>
      <c r="G963" s="25"/>
      <c r="H963" s="25"/>
      <c r="I963" s="25"/>
      <c r="J963" s="138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</row>
    <row r="964">
      <c r="A964" s="25"/>
      <c r="B964" s="25"/>
      <c r="C964" s="25"/>
      <c r="D964" s="25"/>
      <c r="E964" s="24"/>
      <c r="F964" s="25"/>
      <c r="G964" s="25"/>
      <c r="H964" s="25"/>
      <c r="I964" s="25"/>
      <c r="J964" s="138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</row>
    <row r="965">
      <c r="A965" s="25"/>
      <c r="B965" s="25"/>
      <c r="C965" s="25"/>
      <c r="D965" s="25"/>
      <c r="E965" s="24"/>
      <c r="F965" s="25"/>
      <c r="G965" s="25"/>
      <c r="H965" s="25"/>
      <c r="I965" s="25"/>
      <c r="J965" s="138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</row>
    <row r="966">
      <c r="A966" s="25"/>
      <c r="B966" s="25"/>
      <c r="C966" s="25"/>
      <c r="D966" s="25"/>
      <c r="E966" s="24"/>
      <c r="F966" s="25"/>
      <c r="G966" s="25"/>
      <c r="H966" s="25"/>
      <c r="I966" s="25"/>
      <c r="J966" s="138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</row>
    <row r="967">
      <c r="A967" s="25"/>
      <c r="B967" s="25"/>
      <c r="C967" s="25"/>
      <c r="D967" s="25"/>
      <c r="E967" s="24"/>
      <c r="F967" s="25"/>
      <c r="G967" s="25"/>
      <c r="H967" s="25"/>
      <c r="I967" s="25"/>
      <c r="J967" s="138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</row>
    <row r="968">
      <c r="A968" s="25"/>
      <c r="B968" s="25"/>
      <c r="C968" s="25"/>
      <c r="D968" s="25"/>
      <c r="E968" s="24"/>
      <c r="F968" s="25"/>
      <c r="G968" s="25"/>
      <c r="H968" s="25"/>
      <c r="I968" s="25"/>
      <c r="J968" s="138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</row>
    <row r="969">
      <c r="A969" s="25"/>
      <c r="B969" s="25"/>
      <c r="C969" s="25"/>
      <c r="D969" s="25"/>
      <c r="E969" s="24"/>
      <c r="F969" s="25"/>
      <c r="G969" s="25"/>
      <c r="H969" s="25"/>
      <c r="I969" s="25"/>
      <c r="J969" s="138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</row>
    <row r="970">
      <c r="A970" s="25"/>
      <c r="B970" s="25"/>
      <c r="C970" s="25"/>
      <c r="D970" s="25"/>
      <c r="E970" s="24"/>
      <c r="F970" s="25"/>
      <c r="G970" s="25"/>
      <c r="H970" s="25"/>
      <c r="I970" s="25"/>
      <c r="J970" s="138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</row>
    <row r="971">
      <c r="A971" s="25"/>
      <c r="B971" s="25"/>
      <c r="C971" s="25"/>
      <c r="D971" s="25"/>
      <c r="E971" s="24"/>
      <c r="F971" s="25"/>
      <c r="G971" s="25"/>
      <c r="H971" s="25"/>
      <c r="I971" s="25"/>
      <c r="J971" s="138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</row>
    <row r="972">
      <c r="A972" s="25"/>
      <c r="B972" s="25"/>
      <c r="C972" s="25"/>
      <c r="D972" s="25"/>
      <c r="E972" s="24"/>
      <c r="F972" s="25"/>
      <c r="G972" s="25"/>
      <c r="H972" s="25"/>
      <c r="I972" s="25"/>
      <c r="J972" s="138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</row>
    <row r="973">
      <c r="A973" s="25"/>
      <c r="B973" s="25"/>
      <c r="C973" s="25"/>
      <c r="D973" s="25"/>
      <c r="E973" s="24"/>
      <c r="F973" s="25"/>
      <c r="G973" s="25"/>
      <c r="H973" s="25"/>
      <c r="I973" s="25"/>
      <c r="J973" s="138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</row>
    <row r="974">
      <c r="A974" s="25"/>
      <c r="B974" s="25"/>
      <c r="C974" s="25"/>
      <c r="D974" s="25"/>
      <c r="E974" s="24"/>
      <c r="F974" s="25"/>
      <c r="G974" s="25"/>
      <c r="H974" s="25"/>
      <c r="I974" s="25"/>
      <c r="J974" s="138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</row>
    <row r="975">
      <c r="A975" s="25"/>
      <c r="B975" s="25"/>
      <c r="C975" s="25"/>
      <c r="D975" s="25"/>
      <c r="E975" s="24"/>
      <c r="F975" s="25"/>
      <c r="G975" s="25"/>
      <c r="H975" s="25"/>
      <c r="I975" s="25"/>
      <c r="J975" s="138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</row>
    <row r="976">
      <c r="A976" s="25"/>
      <c r="B976" s="25"/>
      <c r="C976" s="25"/>
      <c r="D976" s="25"/>
      <c r="E976" s="24"/>
      <c r="F976" s="25"/>
      <c r="G976" s="25"/>
      <c r="H976" s="25"/>
      <c r="I976" s="25"/>
      <c r="J976" s="138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</row>
    <row r="977">
      <c r="A977" s="25"/>
      <c r="B977" s="25"/>
      <c r="C977" s="25"/>
      <c r="D977" s="25"/>
      <c r="E977" s="24"/>
      <c r="F977" s="25"/>
      <c r="G977" s="25"/>
      <c r="H977" s="25"/>
      <c r="I977" s="25"/>
      <c r="J977" s="138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</row>
    <row r="978">
      <c r="A978" s="25"/>
      <c r="B978" s="25"/>
      <c r="C978" s="25"/>
      <c r="D978" s="25"/>
      <c r="E978" s="24"/>
      <c r="F978" s="25"/>
      <c r="G978" s="25"/>
      <c r="H978" s="25"/>
      <c r="I978" s="25"/>
      <c r="J978" s="138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</row>
    <row r="979">
      <c r="A979" s="25"/>
      <c r="B979" s="25"/>
      <c r="C979" s="25"/>
      <c r="D979" s="25"/>
      <c r="E979" s="24"/>
      <c r="F979" s="25"/>
      <c r="G979" s="25"/>
      <c r="H979" s="25"/>
      <c r="I979" s="25"/>
      <c r="J979" s="138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</row>
    <row r="980">
      <c r="A980" s="25"/>
      <c r="B980" s="25"/>
      <c r="C980" s="25"/>
      <c r="D980" s="25"/>
      <c r="E980" s="24"/>
      <c r="F980" s="25"/>
      <c r="G980" s="25"/>
      <c r="H980" s="25"/>
      <c r="I980" s="25"/>
      <c r="J980" s="138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</row>
    <row r="981">
      <c r="A981" s="25"/>
      <c r="B981" s="25"/>
      <c r="C981" s="25"/>
      <c r="D981" s="25"/>
      <c r="E981" s="24"/>
      <c r="F981" s="25"/>
      <c r="G981" s="25"/>
      <c r="H981" s="25"/>
      <c r="I981" s="25"/>
      <c r="J981" s="138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</row>
    <row r="982">
      <c r="A982" s="25"/>
      <c r="B982" s="25"/>
      <c r="C982" s="25"/>
      <c r="D982" s="25"/>
      <c r="E982" s="24"/>
      <c r="F982" s="25"/>
      <c r="G982" s="25"/>
      <c r="H982" s="25"/>
      <c r="I982" s="25"/>
      <c r="J982" s="138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</row>
    <row r="983">
      <c r="A983" s="25"/>
      <c r="B983" s="25"/>
      <c r="C983" s="25"/>
      <c r="D983" s="25"/>
      <c r="E983" s="24"/>
      <c r="F983" s="25"/>
      <c r="G983" s="25"/>
      <c r="H983" s="25"/>
      <c r="I983" s="25"/>
      <c r="J983" s="138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</row>
    <row r="984">
      <c r="A984" s="25"/>
      <c r="B984" s="25"/>
      <c r="C984" s="25"/>
      <c r="D984" s="25"/>
      <c r="E984" s="24"/>
      <c r="F984" s="25"/>
      <c r="G984" s="25"/>
      <c r="H984" s="25"/>
      <c r="I984" s="25"/>
      <c r="J984" s="138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</row>
    <row r="985">
      <c r="A985" s="25"/>
      <c r="B985" s="25"/>
      <c r="C985" s="25"/>
      <c r="D985" s="25"/>
      <c r="E985" s="24"/>
      <c r="F985" s="25"/>
      <c r="G985" s="25"/>
      <c r="H985" s="25"/>
      <c r="I985" s="25"/>
      <c r="J985" s="138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</row>
    <row r="986">
      <c r="A986" s="25"/>
      <c r="B986" s="25"/>
      <c r="C986" s="25"/>
      <c r="D986" s="25"/>
      <c r="E986" s="24"/>
      <c r="F986" s="25"/>
      <c r="G986" s="25"/>
      <c r="H986" s="25"/>
      <c r="I986" s="25"/>
      <c r="J986" s="138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</row>
    <row r="987">
      <c r="A987" s="25"/>
      <c r="B987" s="25"/>
      <c r="C987" s="25"/>
      <c r="D987" s="25"/>
      <c r="E987" s="24"/>
      <c r="F987" s="25"/>
      <c r="G987" s="25"/>
      <c r="H987" s="25"/>
      <c r="I987" s="25"/>
      <c r="J987" s="138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</row>
    <row r="988">
      <c r="A988" s="25"/>
      <c r="B988" s="25"/>
      <c r="C988" s="25"/>
      <c r="D988" s="25"/>
      <c r="E988" s="24"/>
      <c r="F988" s="25"/>
      <c r="G988" s="25"/>
      <c r="H988" s="25"/>
      <c r="I988" s="25"/>
      <c r="J988" s="138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</row>
    <row r="989">
      <c r="A989" s="25"/>
      <c r="B989" s="25"/>
      <c r="C989" s="25"/>
      <c r="D989" s="25"/>
      <c r="E989" s="24"/>
      <c r="F989" s="25"/>
      <c r="G989" s="25"/>
      <c r="H989" s="25"/>
      <c r="I989" s="25"/>
      <c r="J989" s="138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</row>
    <row r="990">
      <c r="A990" s="25"/>
      <c r="B990" s="25"/>
      <c r="C990" s="25"/>
      <c r="D990" s="25"/>
      <c r="E990" s="24"/>
      <c r="F990" s="25"/>
      <c r="G990" s="25"/>
      <c r="H990" s="25"/>
      <c r="I990" s="25"/>
      <c r="J990" s="138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</row>
    <row r="991">
      <c r="A991" s="25"/>
      <c r="B991" s="25"/>
      <c r="C991" s="25"/>
      <c r="D991" s="25"/>
      <c r="E991" s="24"/>
      <c r="F991" s="25"/>
      <c r="G991" s="25"/>
      <c r="H991" s="25"/>
      <c r="I991" s="25"/>
      <c r="J991" s="138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</row>
    <row r="992">
      <c r="A992" s="25"/>
      <c r="B992" s="25"/>
      <c r="C992" s="25"/>
      <c r="D992" s="25"/>
      <c r="E992" s="24"/>
      <c r="F992" s="25"/>
      <c r="G992" s="25"/>
      <c r="H992" s="25"/>
      <c r="I992" s="25"/>
      <c r="J992" s="138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</row>
    <row r="993">
      <c r="A993" s="25"/>
      <c r="B993" s="25"/>
      <c r="C993" s="25"/>
      <c r="D993" s="25"/>
      <c r="E993" s="24"/>
      <c r="F993" s="25"/>
      <c r="G993" s="25"/>
      <c r="H993" s="25"/>
      <c r="I993" s="25"/>
      <c r="J993" s="138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</row>
    <row r="994">
      <c r="A994" s="25"/>
      <c r="B994" s="25"/>
      <c r="C994" s="25"/>
      <c r="D994" s="25"/>
      <c r="E994" s="24"/>
      <c r="F994" s="25"/>
      <c r="G994" s="25"/>
      <c r="H994" s="25"/>
      <c r="I994" s="25"/>
      <c r="J994" s="138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</row>
    <row r="995">
      <c r="A995" s="25"/>
      <c r="B995" s="25"/>
      <c r="C995" s="25"/>
      <c r="D995" s="25"/>
      <c r="E995" s="24"/>
      <c r="F995" s="25"/>
      <c r="G995" s="25"/>
      <c r="H995" s="25"/>
      <c r="I995" s="25"/>
      <c r="J995" s="138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</row>
    <row r="996">
      <c r="A996" s="25"/>
      <c r="B996" s="25"/>
      <c r="C996" s="25"/>
      <c r="D996" s="25"/>
      <c r="E996" s="24"/>
      <c r="F996" s="25"/>
      <c r="G996" s="25"/>
      <c r="H996" s="25"/>
      <c r="I996" s="25"/>
      <c r="J996" s="138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/>
    </row>
  </sheetData>
  <mergeCells count="21">
    <mergeCell ref="B2:G2"/>
    <mergeCell ref="B3:D3"/>
    <mergeCell ref="I3:J3"/>
    <mergeCell ref="B4:D4"/>
    <mergeCell ref="B5:D5"/>
    <mergeCell ref="B6:D6"/>
    <mergeCell ref="B7:D7"/>
    <mergeCell ref="B15:D15"/>
    <mergeCell ref="B16:D16"/>
    <mergeCell ref="B17:D17"/>
    <mergeCell ref="B18:D18"/>
    <mergeCell ref="B19:D19"/>
    <mergeCell ref="B20:E20"/>
    <mergeCell ref="F20:G20"/>
    <mergeCell ref="B8:D8"/>
    <mergeCell ref="B9:D9"/>
    <mergeCell ref="B10:D10"/>
    <mergeCell ref="B11:D11"/>
    <mergeCell ref="B12:D12"/>
    <mergeCell ref="B13:D13"/>
    <mergeCell ref="B14:D14"/>
  </mergeCells>
  <dataValidations>
    <dataValidation type="list" allowBlank="1" sqref="E4:E19">
      <formula1>'08) Drop Down Menus'!$A$2:$A$17</formula1>
    </dataValidation>
  </dataValidations>
  <hyperlinks>
    <hyperlink r:id="rId1" ref="B8"/>
  </hyperlinks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.86"/>
    <col customWidth="1" min="4" max="4" width="14.71"/>
    <col customWidth="1" min="5" max="5" width="18.14"/>
    <col customWidth="1" min="8" max="8" width="3.71"/>
    <col customWidth="1" min="9" max="9" width="17.57"/>
  </cols>
  <sheetData>
    <row r="1">
      <c r="A1" s="25"/>
      <c r="B1" s="25"/>
      <c r="C1" s="25"/>
      <c r="D1" s="25"/>
      <c r="E1" s="24"/>
      <c r="F1" s="25"/>
      <c r="G1" s="25"/>
      <c r="H1" s="25"/>
      <c r="I1" s="25"/>
      <c r="J1" s="138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</row>
    <row r="2">
      <c r="A2" s="25"/>
      <c r="B2" s="187" t="s">
        <v>499</v>
      </c>
      <c r="C2" s="860"/>
      <c r="D2" s="860"/>
      <c r="E2" s="860"/>
      <c r="F2" s="860"/>
      <c r="G2" s="188"/>
      <c r="H2" s="25"/>
      <c r="I2" s="25"/>
      <c r="J2" s="138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</row>
    <row r="3">
      <c r="A3" s="25"/>
      <c r="B3" s="861" t="s">
        <v>140</v>
      </c>
      <c r="C3" s="862"/>
      <c r="D3" s="265"/>
      <c r="E3" s="521" t="s">
        <v>44</v>
      </c>
      <c r="F3" s="521" t="s">
        <v>2</v>
      </c>
      <c r="G3" s="521" t="s">
        <v>67</v>
      </c>
      <c r="H3" s="25"/>
      <c r="I3" s="187" t="s">
        <v>470</v>
      </c>
      <c r="J3" s="188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</row>
    <row r="4">
      <c r="A4" s="25"/>
      <c r="B4" s="878" t="s">
        <v>472</v>
      </c>
      <c r="C4" s="225"/>
      <c r="D4" s="226"/>
      <c r="E4" s="864" t="s">
        <v>110</v>
      </c>
      <c r="F4" s="221">
        <v>46.38</v>
      </c>
      <c r="G4" s="198">
        <f>F4</f>
        <v>46.38</v>
      </c>
      <c r="H4" s="25"/>
      <c r="I4" s="865" t="str">
        <f>'08) Drop Down Menus'!A2</f>
        <v>Groceries</v>
      </c>
      <c r="J4" s="193">
        <f t="shared" ref="J4:J10" si="1">SUMIF($E$4:$E$19,$I4,$F$4:$F$19)</f>
        <v>53.37</v>
      </c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>
      <c r="A5" s="25"/>
      <c r="B5" s="866" t="s">
        <v>482</v>
      </c>
      <c r="C5" s="862"/>
      <c r="D5" s="265"/>
      <c r="E5" s="533" t="s">
        <v>145</v>
      </c>
      <c r="F5" s="223">
        <v>23.05</v>
      </c>
      <c r="G5" s="193">
        <f t="shared" ref="G5:G19" si="2">G4+F5</f>
        <v>69.43</v>
      </c>
      <c r="H5" s="25"/>
      <c r="I5" s="867" t="str">
        <f>'08) Drop Down Menus'!A3</f>
        <v>Cigarettes</v>
      </c>
      <c r="J5" s="198">
        <f t="shared" si="1"/>
        <v>32.76</v>
      </c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</row>
    <row r="6">
      <c r="A6" s="25"/>
      <c r="B6" s="863" t="s">
        <v>500</v>
      </c>
      <c r="C6" s="225"/>
      <c r="D6" s="226"/>
      <c r="E6" s="864" t="s">
        <v>110</v>
      </c>
      <c r="F6" s="221">
        <v>3.99</v>
      </c>
      <c r="G6" s="198">
        <f t="shared" si="2"/>
        <v>73.42</v>
      </c>
      <c r="H6" s="25"/>
      <c r="I6" s="865" t="str">
        <f>'08) Drop Down Menus'!A4</f>
        <v>Gas</v>
      </c>
      <c r="J6" s="193">
        <f t="shared" si="1"/>
        <v>23.05</v>
      </c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</row>
    <row r="7">
      <c r="A7" s="25"/>
      <c r="B7" s="866" t="s">
        <v>41</v>
      </c>
      <c r="C7" s="862"/>
      <c r="D7" s="265"/>
      <c r="E7" s="533" t="s">
        <v>21</v>
      </c>
      <c r="F7" s="223">
        <v>8.95</v>
      </c>
      <c r="G7" s="193">
        <f t="shared" si="2"/>
        <v>82.37</v>
      </c>
      <c r="H7" s="25"/>
      <c r="I7" s="867" t="str">
        <f>'08) Drop Down Menus'!A5</f>
        <v>Entertainment</v>
      </c>
      <c r="J7" s="198">
        <f t="shared" si="1"/>
        <v>52.49</v>
      </c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</row>
    <row r="8">
      <c r="A8" s="25"/>
      <c r="B8" s="863" t="s">
        <v>482</v>
      </c>
      <c r="C8" s="225"/>
      <c r="D8" s="226"/>
      <c r="E8" s="864" t="s">
        <v>144</v>
      </c>
      <c r="F8" s="221">
        <v>20.6</v>
      </c>
      <c r="G8" s="198">
        <f t="shared" si="2"/>
        <v>102.97</v>
      </c>
      <c r="H8" s="25"/>
      <c r="I8" s="865" t="str">
        <f>'08) Drop Down Menus'!A6</f>
        <v>Medical</v>
      </c>
      <c r="J8" s="193">
        <f t="shared" si="1"/>
        <v>9.56</v>
      </c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</row>
    <row r="9">
      <c r="A9" s="25"/>
      <c r="B9" s="866" t="s">
        <v>501</v>
      </c>
      <c r="C9" s="862"/>
      <c r="D9" s="265"/>
      <c r="E9" s="533" t="s">
        <v>21</v>
      </c>
      <c r="F9" s="223">
        <v>0.0</v>
      </c>
      <c r="G9" s="193">
        <f t="shared" si="2"/>
        <v>102.97</v>
      </c>
      <c r="H9" s="25"/>
      <c r="I9" s="867" t="str">
        <f>'08) Drop Down Menus'!A7</f>
        <v>Vehicle</v>
      </c>
      <c r="J9" s="198">
        <f t="shared" si="1"/>
        <v>0</v>
      </c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>
      <c r="A10" s="25"/>
      <c r="B10" s="863" t="s">
        <v>502</v>
      </c>
      <c r="C10" s="225"/>
      <c r="D10" s="226"/>
      <c r="E10" s="864" t="s">
        <v>21</v>
      </c>
      <c r="F10" s="221">
        <v>0.0</v>
      </c>
      <c r="G10" s="198">
        <f t="shared" si="2"/>
        <v>102.97</v>
      </c>
      <c r="H10" s="25"/>
      <c r="I10" s="865" t="str">
        <f>'08) Drop Down Menus'!A8</f>
        <v>Maintenance</v>
      </c>
      <c r="J10" s="193">
        <f t="shared" si="1"/>
        <v>8.95</v>
      </c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>
      <c r="A11" s="25"/>
      <c r="B11" s="879" t="s">
        <v>503</v>
      </c>
      <c r="C11" s="862"/>
      <c r="D11" s="265"/>
      <c r="E11" s="533" t="s">
        <v>146</v>
      </c>
      <c r="F11" s="223">
        <v>52.49</v>
      </c>
      <c r="G11" s="193">
        <f t="shared" si="2"/>
        <v>155.46</v>
      </c>
      <c r="H11" s="25"/>
      <c r="I11" s="876" t="s">
        <v>498</v>
      </c>
      <c r="J11" s="877">
        <f>sum(J4:J10)</f>
        <v>180.18</v>
      </c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>
      <c r="A12" s="25"/>
      <c r="B12" s="863" t="s">
        <v>504</v>
      </c>
      <c r="C12" s="225"/>
      <c r="D12" s="226"/>
      <c r="E12" s="864" t="s">
        <v>110</v>
      </c>
      <c r="F12" s="221">
        <v>3.0</v>
      </c>
      <c r="G12" s="198">
        <f t="shared" si="2"/>
        <v>158.46</v>
      </c>
      <c r="H12" s="25"/>
      <c r="I12" s="25"/>
      <c r="J12" s="138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>
      <c r="A13" s="25"/>
      <c r="B13" s="866" t="s">
        <v>454</v>
      </c>
      <c r="C13" s="862"/>
      <c r="D13" s="265"/>
      <c r="E13" s="533" t="s">
        <v>132</v>
      </c>
      <c r="F13" s="223">
        <v>9.56</v>
      </c>
      <c r="G13" s="193">
        <f t="shared" si="2"/>
        <v>168.02</v>
      </c>
      <c r="H13" s="25"/>
      <c r="I13" s="25"/>
      <c r="J13" s="138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>
      <c r="A14" s="25"/>
      <c r="B14" s="863" t="s">
        <v>482</v>
      </c>
      <c r="C14" s="225"/>
      <c r="D14" s="226"/>
      <c r="E14" s="864" t="s">
        <v>144</v>
      </c>
      <c r="F14" s="221">
        <v>12.16</v>
      </c>
      <c r="G14" s="198">
        <f t="shared" si="2"/>
        <v>180.18</v>
      </c>
      <c r="H14" s="25"/>
      <c r="I14" s="25"/>
      <c r="J14" s="138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>
      <c r="A15" s="25"/>
      <c r="B15" s="869"/>
      <c r="C15" s="862"/>
      <c r="D15" s="265"/>
      <c r="E15" s="533"/>
      <c r="F15" s="223">
        <v>0.0</v>
      </c>
      <c r="G15" s="193">
        <f t="shared" si="2"/>
        <v>180.18</v>
      </c>
      <c r="H15" s="25"/>
      <c r="I15" s="25"/>
      <c r="J15" s="138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>
      <c r="A16" s="25"/>
      <c r="B16" s="868"/>
      <c r="C16" s="225"/>
      <c r="D16" s="226"/>
      <c r="E16" s="864"/>
      <c r="F16" s="221">
        <v>0.0</v>
      </c>
      <c r="G16" s="198">
        <f t="shared" si="2"/>
        <v>180.18</v>
      </c>
      <c r="H16" s="25"/>
      <c r="I16" s="25"/>
      <c r="J16" s="138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>
      <c r="A17" s="25"/>
      <c r="B17" s="869"/>
      <c r="C17" s="862"/>
      <c r="D17" s="265"/>
      <c r="E17" s="533"/>
      <c r="F17" s="223">
        <v>0.0</v>
      </c>
      <c r="G17" s="193">
        <f t="shared" si="2"/>
        <v>180.18</v>
      </c>
      <c r="H17" s="25"/>
      <c r="I17" s="25"/>
      <c r="J17" s="138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>
      <c r="A18" s="25"/>
      <c r="B18" s="868"/>
      <c r="C18" s="225"/>
      <c r="D18" s="226"/>
      <c r="E18" s="864"/>
      <c r="F18" s="221">
        <v>0.0</v>
      </c>
      <c r="G18" s="198">
        <f t="shared" si="2"/>
        <v>180.18</v>
      </c>
      <c r="H18" s="25"/>
      <c r="I18" s="25"/>
      <c r="J18" s="138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>
      <c r="A19" s="25"/>
      <c r="B19" s="869"/>
      <c r="C19" s="862"/>
      <c r="D19" s="265"/>
      <c r="E19" s="533"/>
      <c r="F19" s="223">
        <v>0.0</v>
      </c>
      <c r="G19" s="193">
        <f t="shared" si="2"/>
        <v>180.18</v>
      </c>
      <c r="H19" s="25"/>
      <c r="I19" s="25"/>
      <c r="J19" s="138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>
      <c r="A20" s="25"/>
      <c r="B20" s="872" t="s">
        <v>455</v>
      </c>
      <c r="C20" s="225"/>
      <c r="D20" s="226"/>
      <c r="E20" s="873"/>
      <c r="F20" s="874">
        <f>SUM(F4:F19)</f>
        <v>180.18</v>
      </c>
      <c r="G20" s="226"/>
      <c r="H20" s="25"/>
      <c r="I20" s="25"/>
      <c r="J20" s="138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>
      <c r="A21" s="25"/>
      <c r="B21" s="25"/>
      <c r="C21" s="25"/>
      <c r="D21" s="25"/>
      <c r="E21" s="24"/>
      <c r="F21" s="25"/>
      <c r="G21" s="25"/>
      <c r="H21" s="25"/>
      <c r="I21" s="25"/>
      <c r="J21" s="138"/>
      <c r="K21" s="167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>
      <c r="A22" s="25"/>
      <c r="B22" s="25"/>
      <c r="C22" s="25"/>
      <c r="D22" s="25"/>
      <c r="E22" s="24"/>
      <c r="F22" s="25"/>
      <c r="G22" s="25"/>
      <c r="H22" s="25"/>
      <c r="I22" s="25"/>
      <c r="J22" s="125"/>
      <c r="K22" s="167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</row>
    <row r="23">
      <c r="A23" s="25"/>
      <c r="B23" s="25"/>
      <c r="C23" s="25"/>
      <c r="D23" s="25"/>
      <c r="E23" s="24"/>
      <c r="F23" s="25"/>
      <c r="G23" s="25"/>
      <c r="H23" s="25"/>
      <c r="I23" s="25"/>
      <c r="J23" s="125"/>
      <c r="K23" s="167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</row>
    <row r="24">
      <c r="A24" s="25"/>
      <c r="B24" s="25"/>
      <c r="C24" s="25"/>
      <c r="D24" s="25"/>
      <c r="E24" s="24"/>
      <c r="F24" s="25"/>
      <c r="G24" s="25"/>
      <c r="H24" s="25"/>
      <c r="I24" s="25"/>
      <c r="J24" s="138"/>
      <c r="K24" s="167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</row>
    <row r="25">
      <c r="A25" s="25"/>
      <c r="B25" s="25"/>
      <c r="C25" s="25"/>
      <c r="D25" s="25"/>
      <c r="E25" s="24"/>
      <c r="F25" s="25"/>
      <c r="G25" s="25"/>
      <c r="H25" s="25"/>
      <c r="I25" s="25"/>
      <c r="J25" s="138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>
      <c r="A26" s="25"/>
      <c r="B26" s="25"/>
      <c r="C26" s="25"/>
      <c r="D26" s="25"/>
      <c r="E26" s="24"/>
      <c r="F26" s="25"/>
      <c r="G26" s="25"/>
      <c r="H26" s="25"/>
      <c r="I26" s="25"/>
      <c r="J26" s="138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>
      <c r="A27" s="25"/>
      <c r="B27" s="25"/>
      <c r="C27" s="25"/>
      <c r="D27" s="25"/>
      <c r="E27" s="24"/>
      <c r="F27" s="25"/>
      <c r="G27" s="25"/>
      <c r="H27" s="25"/>
      <c r="I27" s="25"/>
      <c r="J27" s="138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>
      <c r="A28" s="25"/>
      <c r="B28" s="25"/>
      <c r="C28" s="25"/>
      <c r="D28" s="25"/>
      <c r="E28" s="24"/>
      <c r="F28" s="25"/>
      <c r="G28" s="25"/>
      <c r="H28" s="25"/>
      <c r="I28" s="25"/>
      <c r="J28" s="138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>
      <c r="A29" s="25"/>
      <c r="B29" s="25"/>
      <c r="C29" s="25"/>
      <c r="D29" s="25"/>
      <c r="E29" s="24"/>
      <c r="F29" s="25"/>
      <c r="G29" s="25"/>
      <c r="H29" s="25"/>
      <c r="I29" s="25"/>
      <c r="J29" s="138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</row>
    <row r="30">
      <c r="A30" s="25"/>
      <c r="B30" s="25"/>
      <c r="C30" s="25"/>
      <c r="D30" s="25"/>
      <c r="E30" s="24"/>
      <c r="F30" s="25"/>
      <c r="G30" s="25"/>
      <c r="H30" s="25"/>
      <c r="I30" s="25"/>
      <c r="J30" s="138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</row>
    <row r="31">
      <c r="A31" s="25"/>
      <c r="B31" s="25"/>
      <c r="C31" s="25"/>
      <c r="D31" s="25"/>
      <c r="E31" s="24"/>
      <c r="F31" s="25"/>
      <c r="G31" s="25"/>
      <c r="H31" s="25"/>
      <c r="I31" s="25"/>
      <c r="J31" s="138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r="32">
      <c r="A32" s="25"/>
      <c r="B32" s="25"/>
      <c r="C32" s="25"/>
      <c r="D32" s="25"/>
      <c r="E32" s="24"/>
      <c r="F32" s="25"/>
      <c r="G32" s="25"/>
      <c r="H32" s="25"/>
      <c r="I32" s="25"/>
      <c r="J32" s="138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</row>
    <row r="33">
      <c r="A33" s="25"/>
      <c r="B33" s="25"/>
      <c r="C33" s="25"/>
      <c r="D33" s="25"/>
      <c r="E33" s="24"/>
      <c r="F33" s="25"/>
      <c r="G33" s="25"/>
      <c r="H33" s="25"/>
      <c r="I33" s="25"/>
      <c r="J33" s="138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>
      <c r="A34" s="25"/>
      <c r="B34" s="25"/>
      <c r="C34" s="25"/>
      <c r="D34" s="25"/>
      <c r="E34" s="24"/>
      <c r="F34" s="25"/>
      <c r="G34" s="25"/>
      <c r="H34" s="25"/>
      <c r="I34" s="25"/>
      <c r="J34" s="138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</row>
    <row r="35">
      <c r="A35" s="25"/>
      <c r="B35" s="25"/>
      <c r="C35" s="25"/>
      <c r="D35" s="25"/>
      <c r="E35" s="24"/>
      <c r="F35" s="25"/>
      <c r="G35" s="25"/>
      <c r="H35" s="25"/>
      <c r="I35" s="25"/>
      <c r="J35" s="138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</row>
    <row r="36">
      <c r="A36" s="25"/>
      <c r="B36" s="25"/>
      <c r="C36" s="25"/>
      <c r="D36" s="25"/>
      <c r="E36" s="24"/>
      <c r="F36" s="25"/>
      <c r="G36" s="25"/>
      <c r="H36" s="25"/>
      <c r="I36" s="25"/>
      <c r="J36" s="138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</row>
    <row r="37">
      <c r="A37" s="25"/>
      <c r="B37" s="25"/>
      <c r="C37" s="25"/>
      <c r="D37" s="25"/>
      <c r="E37" s="24"/>
      <c r="F37" s="25"/>
      <c r="G37" s="25"/>
      <c r="H37" s="25"/>
      <c r="I37" s="25"/>
      <c r="J37" s="138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>
      <c r="A38" s="25"/>
      <c r="B38" s="25"/>
      <c r="C38" s="25"/>
      <c r="D38" s="25"/>
      <c r="E38" s="24"/>
      <c r="F38" s="25"/>
      <c r="G38" s="25"/>
      <c r="H38" s="25"/>
      <c r="I38" s="25"/>
      <c r="J38" s="138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</row>
    <row r="39">
      <c r="A39" s="25"/>
      <c r="B39" s="25"/>
      <c r="C39" s="25"/>
      <c r="D39" s="25"/>
      <c r="E39" s="24"/>
      <c r="F39" s="25"/>
      <c r="G39" s="25"/>
      <c r="H39" s="25"/>
      <c r="I39" s="25"/>
      <c r="J39" s="138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</row>
    <row r="40">
      <c r="A40" s="25"/>
      <c r="B40" s="25"/>
      <c r="C40" s="25"/>
      <c r="D40" s="25"/>
      <c r="E40" s="24"/>
      <c r="F40" s="25"/>
      <c r="G40" s="25"/>
      <c r="H40" s="25"/>
      <c r="I40" s="25"/>
      <c r="J40" s="138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</row>
    <row r="41">
      <c r="A41" s="25"/>
      <c r="B41" s="25"/>
      <c r="C41" s="25"/>
      <c r="D41" s="25"/>
      <c r="E41" s="24"/>
      <c r="F41" s="25"/>
      <c r="G41" s="25"/>
      <c r="H41" s="25"/>
      <c r="I41" s="25"/>
      <c r="J41" s="138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</row>
    <row r="42">
      <c r="A42" s="25"/>
      <c r="B42" s="25"/>
      <c r="C42" s="25"/>
      <c r="D42" s="25"/>
      <c r="E42" s="24"/>
      <c r="F42" s="25"/>
      <c r="G42" s="25"/>
      <c r="H42" s="25"/>
      <c r="I42" s="25"/>
      <c r="J42" s="138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</row>
    <row r="43">
      <c r="A43" s="25"/>
      <c r="B43" s="25"/>
      <c r="C43" s="25"/>
      <c r="D43" s="25"/>
      <c r="E43" s="24"/>
      <c r="F43" s="25"/>
      <c r="G43" s="25"/>
      <c r="H43" s="25"/>
      <c r="I43" s="25"/>
      <c r="J43" s="138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</row>
    <row r="44">
      <c r="A44" s="25"/>
      <c r="B44" s="25"/>
      <c r="C44" s="25"/>
      <c r="D44" s="25"/>
      <c r="E44" s="24"/>
      <c r="F44" s="25"/>
      <c r="G44" s="25"/>
      <c r="H44" s="25"/>
      <c r="I44" s="25"/>
      <c r="J44" s="138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</row>
    <row r="45">
      <c r="A45" s="25"/>
      <c r="B45" s="25"/>
      <c r="C45" s="25"/>
      <c r="D45" s="25"/>
      <c r="E45" s="24"/>
      <c r="F45" s="25"/>
      <c r="G45" s="25"/>
      <c r="H45" s="25"/>
      <c r="I45" s="25"/>
      <c r="J45" s="138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</row>
    <row r="46">
      <c r="A46" s="25"/>
      <c r="B46" s="25"/>
      <c r="C46" s="25"/>
      <c r="D46" s="25"/>
      <c r="E46" s="24"/>
      <c r="F46" s="25"/>
      <c r="G46" s="25"/>
      <c r="H46" s="25"/>
      <c r="I46" s="25"/>
      <c r="J46" s="138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</row>
    <row r="47">
      <c r="A47" s="25"/>
      <c r="B47" s="25"/>
      <c r="C47" s="25"/>
      <c r="D47" s="25"/>
      <c r="E47" s="24"/>
      <c r="F47" s="25"/>
      <c r="G47" s="25"/>
      <c r="H47" s="25"/>
      <c r="I47" s="25"/>
      <c r="J47" s="138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</row>
    <row r="48">
      <c r="A48" s="25"/>
      <c r="B48" s="25"/>
      <c r="C48" s="25"/>
      <c r="D48" s="25"/>
      <c r="E48" s="24"/>
      <c r="F48" s="25"/>
      <c r="G48" s="25"/>
      <c r="H48" s="25"/>
      <c r="I48" s="25"/>
      <c r="J48" s="138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</row>
    <row r="49">
      <c r="A49" s="25"/>
      <c r="B49" s="25"/>
      <c r="C49" s="25"/>
      <c r="D49" s="25"/>
      <c r="E49" s="24"/>
      <c r="F49" s="25"/>
      <c r="G49" s="25"/>
      <c r="H49" s="25"/>
      <c r="I49" s="25"/>
      <c r="J49" s="138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</row>
    <row r="50">
      <c r="A50" s="25"/>
      <c r="B50" s="25"/>
      <c r="C50" s="25"/>
      <c r="D50" s="25"/>
      <c r="E50" s="24"/>
      <c r="F50" s="25"/>
      <c r="G50" s="25"/>
      <c r="H50" s="25"/>
      <c r="I50" s="25"/>
      <c r="J50" s="138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</row>
    <row r="51">
      <c r="A51" s="25"/>
      <c r="B51" s="25"/>
      <c r="C51" s="25"/>
      <c r="D51" s="25"/>
      <c r="E51" s="24"/>
      <c r="F51" s="25"/>
      <c r="G51" s="25"/>
      <c r="H51" s="25"/>
      <c r="I51" s="25"/>
      <c r="J51" s="138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</row>
    <row r="52">
      <c r="A52" s="25"/>
      <c r="B52" s="25"/>
      <c r="C52" s="25"/>
      <c r="D52" s="25"/>
      <c r="E52" s="24"/>
      <c r="F52" s="25"/>
      <c r="G52" s="25"/>
      <c r="H52" s="25"/>
      <c r="I52" s="25"/>
      <c r="J52" s="138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</row>
    <row r="53">
      <c r="A53" s="25"/>
      <c r="B53" s="25"/>
      <c r="C53" s="25"/>
      <c r="D53" s="25"/>
      <c r="E53" s="24"/>
      <c r="F53" s="25"/>
      <c r="G53" s="25"/>
      <c r="H53" s="25"/>
      <c r="I53" s="25"/>
      <c r="J53" s="138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</row>
    <row r="54">
      <c r="A54" s="25"/>
      <c r="B54" s="25"/>
      <c r="C54" s="25"/>
      <c r="D54" s="25"/>
      <c r="E54" s="24"/>
      <c r="F54" s="25"/>
      <c r="G54" s="25"/>
      <c r="H54" s="25"/>
      <c r="I54" s="25"/>
      <c r="J54" s="138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</row>
    <row r="55">
      <c r="A55" s="25"/>
      <c r="B55" s="25"/>
      <c r="C55" s="25"/>
      <c r="D55" s="25"/>
      <c r="E55" s="24"/>
      <c r="F55" s="25"/>
      <c r="G55" s="25"/>
      <c r="H55" s="25"/>
      <c r="I55" s="25"/>
      <c r="J55" s="138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</row>
    <row r="56">
      <c r="A56" s="25"/>
      <c r="B56" s="25"/>
      <c r="C56" s="25"/>
      <c r="D56" s="25"/>
      <c r="E56" s="24"/>
      <c r="F56" s="25"/>
      <c r="G56" s="25"/>
      <c r="H56" s="25"/>
      <c r="I56" s="25"/>
      <c r="J56" s="138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</row>
    <row r="57">
      <c r="A57" s="25"/>
      <c r="B57" s="25"/>
      <c r="C57" s="25"/>
      <c r="D57" s="25"/>
      <c r="E57" s="24"/>
      <c r="F57" s="25"/>
      <c r="G57" s="25"/>
      <c r="H57" s="25"/>
      <c r="I57" s="25"/>
      <c r="J57" s="138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</row>
    <row r="58">
      <c r="A58" s="25"/>
      <c r="B58" s="25"/>
      <c r="C58" s="25"/>
      <c r="D58" s="25"/>
      <c r="E58" s="24"/>
      <c r="F58" s="25"/>
      <c r="G58" s="25"/>
      <c r="H58" s="25"/>
      <c r="I58" s="25"/>
      <c r="J58" s="138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</row>
    <row r="59">
      <c r="A59" s="25"/>
      <c r="B59" s="25"/>
      <c r="C59" s="25"/>
      <c r="D59" s="25"/>
      <c r="E59" s="24"/>
      <c r="F59" s="25"/>
      <c r="G59" s="25"/>
      <c r="H59" s="25"/>
      <c r="I59" s="25"/>
      <c r="J59" s="138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</row>
    <row r="60">
      <c r="A60" s="25"/>
      <c r="B60" s="25"/>
      <c r="C60" s="25"/>
      <c r="D60" s="25"/>
      <c r="E60" s="24"/>
      <c r="F60" s="25"/>
      <c r="G60" s="25"/>
      <c r="H60" s="25"/>
      <c r="I60" s="25"/>
      <c r="J60" s="138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</row>
    <row r="61">
      <c r="A61" s="25"/>
      <c r="B61" s="25"/>
      <c r="C61" s="25"/>
      <c r="D61" s="25"/>
      <c r="E61" s="24"/>
      <c r="F61" s="25"/>
      <c r="G61" s="25"/>
      <c r="H61" s="25"/>
      <c r="I61" s="25"/>
      <c r="J61" s="138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</row>
    <row r="62">
      <c r="A62" s="25"/>
      <c r="B62" s="25"/>
      <c r="C62" s="25"/>
      <c r="D62" s="25"/>
      <c r="E62" s="24"/>
      <c r="F62" s="25"/>
      <c r="G62" s="25"/>
      <c r="H62" s="25"/>
      <c r="I62" s="25"/>
      <c r="J62" s="138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</row>
    <row r="63">
      <c r="A63" s="25"/>
      <c r="B63" s="25"/>
      <c r="C63" s="25"/>
      <c r="D63" s="25"/>
      <c r="E63" s="24"/>
      <c r="F63" s="25"/>
      <c r="G63" s="25"/>
      <c r="H63" s="25"/>
      <c r="I63" s="25"/>
      <c r="J63" s="138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</row>
    <row r="64">
      <c r="A64" s="25"/>
      <c r="B64" s="25"/>
      <c r="C64" s="25"/>
      <c r="D64" s="25"/>
      <c r="E64" s="24"/>
      <c r="F64" s="25"/>
      <c r="G64" s="25"/>
      <c r="H64" s="25"/>
      <c r="I64" s="25"/>
      <c r="J64" s="138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</row>
    <row r="65">
      <c r="A65" s="25"/>
      <c r="B65" s="25"/>
      <c r="C65" s="25"/>
      <c r="D65" s="25"/>
      <c r="E65" s="24"/>
      <c r="F65" s="25"/>
      <c r="G65" s="25"/>
      <c r="H65" s="25"/>
      <c r="I65" s="25"/>
      <c r="J65" s="138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</row>
    <row r="66">
      <c r="A66" s="25"/>
      <c r="B66" s="25"/>
      <c r="C66" s="25"/>
      <c r="D66" s="25"/>
      <c r="E66" s="24"/>
      <c r="F66" s="25"/>
      <c r="G66" s="25"/>
      <c r="H66" s="25"/>
      <c r="I66" s="25"/>
      <c r="J66" s="138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</row>
    <row r="67">
      <c r="A67" s="25"/>
      <c r="B67" s="25"/>
      <c r="C67" s="25"/>
      <c r="D67" s="25"/>
      <c r="E67" s="24"/>
      <c r="F67" s="25"/>
      <c r="G67" s="25"/>
      <c r="H67" s="25"/>
      <c r="I67" s="25"/>
      <c r="J67" s="138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</row>
    <row r="68">
      <c r="A68" s="25"/>
      <c r="B68" s="25"/>
      <c r="C68" s="25"/>
      <c r="D68" s="25"/>
      <c r="E68" s="24"/>
      <c r="F68" s="25"/>
      <c r="G68" s="25"/>
      <c r="H68" s="25"/>
      <c r="I68" s="25"/>
      <c r="J68" s="138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</row>
    <row r="69">
      <c r="A69" s="25"/>
      <c r="B69" s="25"/>
      <c r="C69" s="25"/>
      <c r="D69" s="25"/>
      <c r="E69" s="24"/>
      <c r="F69" s="25"/>
      <c r="G69" s="25"/>
      <c r="H69" s="25"/>
      <c r="I69" s="25"/>
      <c r="J69" s="138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</row>
    <row r="70">
      <c r="A70" s="25"/>
      <c r="B70" s="25"/>
      <c r="C70" s="25"/>
      <c r="D70" s="25"/>
      <c r="E70" s="24"/>
      <c r="F70" s="25"/>
      <c r="G70" s="25"/>
      <c r="H70" s="25"/>
      <c r="I70" s="25"/>
      <c r="J70" s="138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</row>
    <row r="71">
      <c r="A71" s="25"/>
      <c r="B71" s="25"/>
      <c r="C71" s="25"/>
      <c r="D71" s="25"/>
      <c r="E71" s="24"/>
      <c r="F71" s="25"/>
      <c r="G71" s="25"/>
      <c r="H71" s="25"/>
      <c r="I71" s="25"/>
      <c r="J71" s="138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</row>
    <row r="72">
      <c r="A72" s="25"/>
      <c r="B72" s="25"/>
      <c r="C72" s="25"/>
      <c r="D72" s="25"/>
      <c r="E72" s="24"/>
      <c r="F72" s="25"/>
      <c r="G72" s="25"/>
      <c r="H72" s="25"/>
      <c r="I72" s="25"/>
      <c r="J72" s="138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</row>
    <row r="73">
      <c r="A73" s="25"/>
      <c r="B73" s="25"/>
      <c r="C73" s="25"/>
      <c r="D73" s="25"/>
      <c r="E73" s="24"/>
      <c r="F73" s="25"/>
      <c r="G73" s="25"/>
      <c r="H73" s="25"/>
      <c r="I73" s="25"/>
      <c r="J73" s="138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</row>
    <row r="74">
      <c r="A74" s="25"/>
      <c r="B74" s="25"/>
      <c r="C74" s="25"/>
      <c r="D74" s="25"/>
      <c r="E74" s="24"/>
      <c r="F74" s="25"/>
      <c r="G74" s="25"/>
      <c r="H74" s="25"/>
      <c r="I74" s="25"/>
      <c r="J74" s="138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</row>
    <row r="75">
      <c r="A75" s="25"/>
      <c r="B75" s="25"/>
      <c r="C75" s="25"/>
      <c r="D75" s="25"/>
      <c r="E75" s="24"/>
      <c r="F75" s="25"/>
      <c r="G75" s="25"/>
      <c r="H75" s="25"/>
      <c r="I75" s="25"/>
      <c r="J75" s="138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</row>
    <row r="76">
      <c r="A76" s="25"/>
      <c r="B76" s="25"/>
      <c r="C76" s="25"/>
      <c r="D76" s="25"/>
      <c r="E76" s="24"/>
      <c r="F76" s="25"/>
      <c r="G76" s="25"/>
      <c r="H76" s="25"/>
      <c r="I76" s="25"/>
      <c r="J76" s="138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</row>
    <row r="77">
      <c r="A77" s="25"/>
      <c r="B77" s="25"/>
      <c r="C77" s="25"/>
      <c r="D77" s="25"/>
      <c r="E77" s="24"/>
      <c r="F77" s="25"/>
      <c r="G77" s="25"/>
      <c r="H77" s="25"/>
      <c r="I77" s="25"/>
      <c r="J77" s="138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</row>
    <row r="78">
      <c r="A78" s="25"/>
      <c r="B78" s="25"/>
      <c r="C78" s="25"/>
      <c r="D78" s="25"/>
      <c r="E78" s="24"/>
      <c r="F78" s="25"/>
      <c r="G78" s="25"/>
      <c r="H78" s="25"/>
      <c r="I78" s="25"/>
      <c r="J78" s="138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</row>
    <row r="79">
      <c r="A79" s="25"/>
      <c r="B79" s="25"/>
      <c r="C79" s="25"/>
      <c r="D79" s="25"/>
      <c r="E79" s="24"/>
      <c r="F79" s="25"/>
      <c r="G79" s="25"/>
      <c r="H79" s="25"/>
      <c r="I79" s="25"/>
      <c r="J79" s="138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</row>
    <row r="80">
      <c r="A80" s="25"/>
      <c r="B80" s="25"/>
      <c r="C80" s="25"/>
      <c r="D80" s="25"/>
      <c r="E80" s="24"/>
      <c r="F80" s="25"/>
      <c r="G80" s="25"/>
      <c r="H80" s="25"/>
      <c r="I80" s="25"/>
      <c r="J80" s="138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</row>
    <row r="81">
      <c r="A81" s="25"/>
      <c r="B81" s="25"/>
      <c r="C81" s="25"/>
      <c r="D81" s="25"/>
      <c r="E81" s="24"/>
      <c r="F81" s="25"/>
      <c r="G81" s="25"/>
      <c r="H81" s="25"/>
      <c r="I81" s="25"/>
      <c r="J81" s="138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</row>
    <row r="82">
      <c r="A82" s="25"/>
      <c r="B82" s="25"/>
      <c r="C82" s="25"/>
      <c r="D82" s="25"/>
      <c r="E82" s="24"/>
      <c r="F82" s="25"/>
      <c r="G82" s="25"/>
      <c r="H82" s="25"/>
      <c r="I82" s="25"/>
      <c r="J82" s="138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</row>
    <row r="83">
      <c r="A83" s="25"/>
      <c r="B83" s="25"/>
      <c r="C83" s="25"/>
      <c r="D83" s="25"/>
      <c r="E83" s="24"/>
      <c r="F83" s="25"/>
      <c r="G83" s="25"/>
      <c r="H83" s="25"/>
      <c r="I83" s="25"/>
      <c r="J83" s="138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</row>
    <row r="84">
      <c r="A84" s="25"/>
      <c r="B84" s="25"/>
      <c r="C84" s="25"/>
      <c r="D84" s="25"/>
      <c r="E84" s="24"/>
      <c r="F84" s="25"/>
      <c r="G84" s="25"/>
      <c r="H84" s="25"/>
      <c r="I84" s="25"/>
      <c r="J84" s="138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</row>
    <row r="85">
      <c r="A85" s="25"/>
      <c r="B85" s="25"/>
      <c r="C85" s="25"/>
      <c r="D85" s="25"/>
      <c r="E85" s="24"/>
      <c r="F85" s="25"/>
      <c r="G85" s="25"/>
      <c r="H85" s="25"/>
      <c r="I85" s="25"/>
      <c r="J85" s="138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</row>
    <row r="86">
      <c r="A86" s="25"/>
      <c r="B86" s="25"/>
      <c r="C86" s="25"/>
      <c r="D86" s="25"/>
      <c r="E86" s="24"/>
      <c r="F86" s="25"/>
      <c r="G86" s="25"/>
      <c r="H86" s="25"/>
      <c r="I86" s="25"/>
      <c r="J86" s="138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</row>
    <row r="87">
      <c r="A87" s="25"/>
      <c r="B87" s="25"/>
      <c r="C87" s="25"/>
      <c r="D87" s="25"/>
      <c r="E87" s="24"/>
      <c r="F87" s="25"/>
      <c r="G87" s="25"/>
      <c r="H87" s="25"/>
      <c r="I87" s="25"/>
      <c r="J87" s="138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</row>
    <row r="88">
      <c r="A88" s="25"/>
      <c r="B88" s="25"/>
      <c r="C88" s="25"/>
      <c r="D88" s="25"/>
      <c r="E88" s="24"/>
      <c r="F88" s="25"/>
      <c r="G88" s="25"/>
      <c r="H88" s="25"/>
      <c r="I88" s="25"/>
      <c r="J88" s="138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</row>
    <row r="89">
      <c r="A89" s="25"/>
      <c r="B89" s="25"/>
      <c r="C89" s="25"/>
      <c r="D89" s="25"/>
      <c r="E89" s="24"/>
      <c r="F89" s="25"/>
      <c r="G89" s="25"/>
      <c r="H89" s="25"/>
      <c r="I89" s="25"/>
      <c r="J89" s="138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</row>
    <row r="90">
      <c r="A90" s="25"/>
      <c r="B90" s="25"/>
      <c r="C90" s="25"/>
      <c r="D90" s="25"/>
      <c r="E90" s="24"/>
      <c r="F90" s="25"/>
      <c r="G90" s="25"/>
      <c r="H90" s="25"/>
      <c r="I90" s="25"/>
      <c r="J90" s="138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</row>
    <row r="91">
      <c r="A91" s="25"/>
      <c r="B91" s="25"/>
      <c r="C91" s="25"/>
      <c r="D91" s="25"/>
      <c r="E91" s="24"/>
      <c r="F91" s="25"/>
      <c r="G91" s="25"/>
      <c r="H91" s="25"/>
      <c r="I91" s="25"/>
      <c r="J91" s="138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</row>
    <row r="92">
      <c r="A92" s="25"/>
      <c r="B92" s="25"/>
      <c r="C92" s="25"/>
      <c r="D92" s="25"/>
      <c r="E92" s="24"/>
      <c r="F92" s="25"/>
      <c r="G92" s="25"/>
      <c r="H92" s="25"/>
      <c r="I92" s="25"/>
      <c r="J92" s="138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</row>
    <row r="93">
      <c r="A93" s="25"/>
      <c r="B93" s="25"/>
      <c r="C93" s="25"/>
      <c r="D93" s="25"/>
      <c r="E93" s="24"/>
      <c r="F93" s="25"/>
      <c r="G93" s="25"/>
      <c r="H93" s="25"/>
      <c r="I93" s="25"/>
      <c r="J93" s="138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</row>
    <row r="94">
      <c r="A94" s="25"/>
      <c r="B94" s="25"/>
      <c r="C94" s="25"/>
      <c r="D94" s="25"/>
      <c r="E94" s="24"/>
      <c r="F94" s="25"/>
      <c r="G94" s="25"/>
      <c r="H94" s="25"/>
      <c r="I94" s="25"/>
      <c r="J94" s="138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</row>
    <row r="95">
      <c r="A95" s="25"/>
      <c r="B95" s="25"/>
      <c r="C95" s="25"/>
      <c r="D95" s="25"/>
      <c r="E95" s="24"/>
      <c r="F95" s="25"/>
      <c r="G95" s="25"/>
      <c r="H95" s="25"/>
      <c r="I95" s="25"/>
      <c r="J95" s="138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</row>
    <row r="96">
      <c r="A96" s="25"/>
      <c r="B96" s="25"/>
      <c r="C96" s="25"/>
      <c r="D96" s="25"/>
      <c r="E96" s="24"/>
      <c r="F96" s="25"/>
      <c r="G96" s="25"/>
      <c r="H96" s="25"/>
      <c r="I96" s="25"/>
      <c r="J96" s="138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</row>
    <row r="97">
      <c r="A97" s="25"/>
      <c r="B97" s="25"/>
      <c r="C97" s="25"/>
      <c r="D97" s="25"/>
      <c r="E97" s="24"/>
      <c r="F97" s="25"/>
      <c r="G97" s="25"/>
      <c r="H97" s="25"/>
      <c r="I97" s="25"/>
      <c r="J97" s="138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</row>
    <row r="98">
      <c r="A98" s="25"/>
      <c r="B98" s="25"/>
      <c r="C98" s="25"/>
      <c r="D98" s="25"/>
      <c r="E98" s="24"/>
      <c r="F98" s="25"/>
      <c r="G98" s="25"/>
      <c r="H98" s="25"/>
      <c r="I98" s="25"/>
      <c r="J98" s="138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</row>
    <row r="99">
      <c r="A99" s="25"/>
      <c r="B99" s="25"/>
      <c r="C99" s="25"/>
      <c r="D99" s="25"/>
      <c r="E99" s="24"/>
      <c r="F99" s="25"/>
      <c r="G99" s="25"/>
      <c r="H99" s="25"/>
      <c r="I99" s="25"/>
      <c r="J99" s="138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</row>
    <row r="100">
      <c r="A100" s="25"/>
      <c r="B100" s="25"/>
      <c r="C100" s="25"/>
      <c r="D100" s="25"/>
      <c r="E100" s="24"/>
      <c r="F100" s="25"/>
      <c r="G100" s="25"/>
      <c r="H100" s="25"/>
      <c r="I100" s="25"/>
      <c r="J100" s="138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</row>
    <row r="101">
      <c r="A101" s="25"/>
      <c r="B101" s="25"/>
      <c r="C101" s="25"/>
      <c r="D101" s="25"/>
      <c r="E101" s="24"/>
      <c r="F101" s="25"/>
      <c r="G101" s="25"/>
      <c r="H101" s="25"/>
      <c r="I101" s="25"/>
      <c r="J101" s="138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</row>
    <row r="102">
      <c r="A102" s="25"/>
      <c r="B102" s="25"/>
      <c r="C102" s="25"/>
      <c r="D102" s="25"/>
      <c r="E102" s="24"/>
      <c r="F102" s="25"/>
      <c r="G102" s="25"/>
      <c r="H102" s="25"/>
      <c r="I102" s="25"/>
      <c r="J102" s="138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</row>
    <row r="103">
      <c r="A103" s="25"/>
      <c r="B103" s="25"/>
      <c r="C103" s="25"/>
      <c r="D103" s="25"/>
      <c r="E103" s="24"/>
      <c r="F103" s="25"/>
      <c r="G103" s="25"/>
      <c r="H103" s="25"/>
      <c r="I103" s="25"/>
      <c r="J103" s="138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</row>
    <row r="104">
      <c r="A104" s="25"/>
      <c r="B104" s="25"/>
      <c r="C104" s="25"/>
      <c r="D104" s="25"/>
      <c r="E104" s="24"/>
      <c r="F104" s="25"/>
      <c r="G104" s="25"/>
      <c r="H104" s="25"/>
      <c r="I104" s="25"/>
      <c r="J104" s="138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</row>
    <row r="105">
      <c r="A105" s="25"/>
      <c r="B105" s="25"/>
      <c r="C105" s="25"/>
      <c r="D105" s="25"/>
      <c r="E105" s="24"/>
      <c r="F105" s="25"/>
      <c r="G105" s="25"/>
      <c r="H105" s="25"/>
      <c r="I105" s="25"/>
      <c r="J105" s="138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</row>
    <row r="106">
      <c r="A106" s="25"/>
      <c r="B106" s="25"/>
      <c r="C106" s="25"/>
      <c r="D106" s="25"/>
      <c r="E106" s="24"/>
      <c r="F106" s="25"/>
      <c r="G106" s="25"/>
      <c r="H106" s="25"/>
      <c r="I106" s="25"/>
      <c r="J106" s="138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</row>
    <row r="107">
      <c r="A107" s="25"/>
      <c r="B107" s="25"/>
      <c r="C107" s="25"/>
      <c r="D107" s="25"/>
      <c r="E107" s="24"/>
      <c r="F107" s="25"/>
      <c r="G107" s="25"/>
      <c r="H107" s="25"/>
      <c r="I107" s="25"/>
      <c r="J107" s="138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</row>
    <row r="108">
      <c r="A108" s="25"/>
      <c r="B108" s="25"/>
      <c r="C108" s="25"/>
      <c r="D108" s="25"/>
      <c r="E108" s="24"/>
      <c r="F108" s="25"/>
      <c r="G108" s="25"/>
      <c r="H108" s="25"/>
      <c r="I108" s="25"/>
      <c r="J108" s="138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</row>
    <row r="109">
      <c r="A109" s="25"/>
      <c r="B109" s="25"/>
      <c r="C109" s="25"/>
      <c r="D109" s="25"/>
      <c r="E109" s="24"/>
      <c r="F109" s="25"/>
      <c r="G109" s="25"/>
      <c r="H109" s="25"/>
      <c r="I109" s="25"/>
      <c r="J109" s="138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</row>
    <row r="110">
      <c r="A110" s="25"/>
      <c r="B110" s="25"/>
      <c r="C110" s="25"/>
      <c r="D110" s="25"/>
      <c r="E110" s="24"/>
      <c r="F110" s="25"/>
      <c r="G110" s="25"/>
      <c r="H110" s="25"/>
      <c r="I110" s="25"/>
      <c r="J110" s="138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</row>
    <row r="111">
      <c r="A111" s="25"/>
      <c r="B111" s="25"/>
      <c r="C111" s="25"/>
      <c r="D111" s="25"/>
      <c r="E111" s="24"/>
      <c r="F111" s="25"/>
      <c r="G111" s="25"/>
      <c r="H111" s="25"/>
      <c r="I111" s="25"/>
      <c r="J111" s="138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</row>
    <row r="112">
      <c r="A112" s="25"/>
      <c r="B112" s="25"/>
      <c r="C112" s="25"/>
      <c r="D112" s="25"/>
      <c r="E112" s="24"/>
      <c r="F112" s="25"/>
      <c r="G112" s="25"/>
      <c r="H112" s="25"/>
      <c r="I112" s="25"/>
      <c r="J112" s="138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</row>
    <row r="113">
      <c r="A113" s="25"/>
      <c r="B113" s="25"/>
      <c r="C113" s="25"/>
      <c r="D113" s="25"/>
      <c r="E113" s="24"/>
      <c r="F113" s="25"/>
      <c r="G113" s="25"/>
      <c r="H113" s="25"/>
      <c r="I113" s="25"/>
      <c r="J113" s="138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</row>
    <row r="114">
      <c r="A114" s="25"/>
      <c r="B114" s="25"/>
      <c r="C114" s="25"/>
      <c r="D114" s="25"/>
      <c r="E114" s="24"/>
      <c r="F114" s="25"/>
      <c r="G114" s="25"/>
      <c r="H114" s="25"/>
      <c r="I114" s="25"/>
      <c r="J114" s="138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</row>
    <row r="115">
      <c r="A115" s="25"/>
      <c r="B115" s="25"/>
      <c r="C115" s="25"/>
      <c r="D115" s="25"/>
      <c r="E115" s="24"/>
      <c r="F115" s="25"/>
      <c r="G115" s="25"/>
      <c r="H115" s="25"/>
      <c r="I115" s="25"/>
      <c r="J115" s="138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</row>
    <row r="116">
      <c r="A116" s="25"/>
      <c r="B116" s="25"/>
      <c r="C116" s="25"/>
      <c r="D116" s="25"/>
      <c r="E116" s="24"/>
      <c r="F116" s="25"/>
      <c r="G116" s="25"/>
      <c r="H116" s="25"/>
      <c r="I116" s="25"/>
      <c r="J116" s="138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</row>
    <row r="117">
      <c r="A117" s="25"/>
      <c r="B117" s="25"/>
      <c r="C117" s="25"/>
      <c r="D117" s="25"/>
      <c r="E117" s="24"/>
      <c r="F117" s="25"/>
      <c r="G117" s="25"/>
      <c r="H117" s="25"/>
      <c r="I117" s="25"/>
      <c r="J117" s="138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</row>
    <row r="118">
      <c r="A118" s="25"/>
      <c r="B118" s="25"/>
      <c r="C118" s="25"/>
      <c r="D118" s="25"/>
      <c r="E118" s="24"/>
      <c r="F118" s="25"/>
      <c r="G118" s="25"/>
      <c r="H118" s="25"/>
      <c r="I118" s="25"/>
      <c r="J118" s="138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</row>
    <row r="119">
      <c r="A119" s="25"/>
      <c r="B119" s="25"/>
      <c r="C119" s="25"/>
      <c r="D119" s="25"/>
      <c r="E119" s="24"/>
      <c r="F119" s="25"/>
      <c r="G119" s="25"/>
      <c r="H119" s="25"/>
      <c r="I119" s="25"/>
      <c r="J119" s="138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</row>
    <row r="120">
      <c r="A120" s="25"/>
      <c r="B120" s="25"/>
      <c r="C120" s="25"/>
      <c r="D120" s="25"/>
      <c r="E120" s="24"/>
      <c r="F120" s="25"/>
      <c r="G120" s="25"/>
      <c r="H120" s="25"/>
      <c r="I120" s="25"/>
      <c r="J120" s="138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</row>
    <row r="121">
      <c r="A121" s="25"/>
      <c r="B121" s="25"/>
      <c r="C121" s="25"/>
      <c r="D121" s="25"/>
      <c r="E121" s="24"/>
      <c r="F121" s="25"/>
      <c r="G121" s="25"/>
      <c r="H121" s="25"/>
      <c r="I121" s="25"/>
      <c r="J121" s="138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</row>
    <row r="122">
      <c r="A122" s="25"/>
      <c r="B122" s="25"/>
      <c r="C122" s="25"/>
      <c r="D122" s="25"/>
      <c r="E122" s="24"/>
      <c r="F122" s="25"/>
      <c r="G122" s="25"/>
      <c r="H122" s="25"/>
      <c r="I122" s="25"/>
      <c r="J122" s="138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</row>
    <row r="123">
      <c r="A123" s="25"/>
      <c r="B123" s="25"/>
      <c r="C123" s="25"/>
      <c r="D123" s="25"/>
      <c r="E123" s="24"/>
      <c r="F123" s="25"/>
      <c r="G123" s="25"/>
      <c r="H123" s="25"/>
      <c r="I123" s="25"/>
      <c r="J123" s="138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</row>
    <row r="124">
      <c r="A124" s="25"/>
      <c r="B124" s="25"/>
      <c r="C124" s="25"/>
      <c r="D124" s="25"/>
      <c r="E124" s="24"/>
      <c r="F124" s="25"/>
      <c r="G124" s="25"/>
      <c r="H124" s="25"/>
      <c r="I124" s="25"/>
      <c r="J124" s="138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</row>
    <row r="125">
      <c r="A125" s="25"/>
      <c r="B125" s="25"/>
      <c r="C125" s="25"/>
      <c r="D125" s="25"/>
      <c r="E125" s="24"/>
      <c r="F125" s="25"/>
      <c r="G125" s="25"/>
      <c r="H125" s="25"/>
      <c r="I125" s="25"/>
      <c r="J125" s="138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</row>
    <row r="126">
      <c r="A126" s="25"/>
      <c r="B126" s="25"/>
      <c r="C126" s="25"/>
      <c r="D126" s="25"/>
      <c r="E126" s="24"/>
      <c r="F126" s="25"/>
      <c r="G126" s="25"/>
      <c r="H126" s="25"/>
      <c r="I126" s="25"/>
      <c r="J126" s="138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</row>
    <row r="127">
      <c r="A127" s="25"/>
      <c r="B127" s="25"/>
      <c r="C127" s="25"/>
      <c r="D127" s="25"/>
      <c r="E127" s="24"/>
      <c r="F127" s="25"/>
      <c r="G127" s="25"/>
      <c r="H127" s="25"/>
      <c r="I127" s="25"/>
      <c r="J127" s="138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</row>
    <row r="128">
      <c r="A128" s="25"/>
      <c r="B128" s="25"/>
      <c r="C128" s="25"/>
      <c r="D128" s="25"/>
      <c r="E128" s="24"/>
      <c r="F128" s="25"/>
      <c r="G128" s="25"/>
      <c r="H128" s="25"/>
      <c r="I128" s="25"/>
      <c r="J128" s="138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</row>
    <row r="129">
      <c r="A129" s="25"/>
      <c r="B129" s="25"/>
      <c r="C129" s="25"/>
      <c r="D129" s="25"/>
      <c r="E129" s="24"/>
      <c r="F129" s="25"/>
      <c r="G129" s="25"/>
      <c r="H129" s="25"/>
      <c r="I129" s="25"/>
      <c r="J129" s="138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</row>
    <row r="130">
      <c r="A130" s="25"/>
      <c r="B130" s="25"/>
      <c r="C130" s="25"/>
      <c r="D130" s="25"/>
      <c r="E130" s="24"/>
      <c r="F130" s="25"/>
      <c r="G130" s="25"/>
      <c r="H130" s="25"/>
      <c r="I130" s="25"/>
      <c r="J130" s="138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</row>
    <row r="131">
      <c r="A131" s="25"/>
      <c r="B131" s="25"/>
      <c r="C131" s="25"/>
      <c r="D131" s="25"/>
      <c r="E131" s="24"/>
      <c r="F131" s="25"/>
      <c r="G131" s="25"/>
      <c r="H131" s="25"/>
      <c r="I131" s="25"/>
      <c r="J131" s="138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</row>
    <row r="132">
      <c r="A132" s="25"/>
      <c r="B132" s="25"/>
      <c r="C132" s="25"/>
      <c r="D132" s="25"/>
      <c r="E132" s="24"/>
      <c r="F132" s="25"/>
      <c r="G132" s="25"/>
      <c r="H132" s="25"/>
      <c r="I132" s="25"/>
      <c r="J132" s="138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</row>
    <row r="133">
      <c r="A133" s="25"/>
      <c r="B133" s="25"/>
      <c r="C133" s="25"/>
      <c r="D133" s="25"/>
      <c r="E133" s="24"/>
      <c r="F133" s="25"/>
      <c r="G133" s="25"/>
      <c r="H133" s="25"/>
      <c r="I133" s="25"/>
      <c r="J133" s="138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</row>
    <row r="134">
      <c r="A134" s="25"/>
      <c r="B134" s="25"/>
      <c r="C134" s="25"/>
      <c r="D134" s="25"/>
      <c r="E134" s="24"/>
      <c r="F134" s="25"/>
      <c r="G134" s="25"/>
      <c r="H134" s="25"/>
      <c r="I134" s="25"/>
      <c r="J134" s="138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</row>
    <row r="135">
      <c r="A135" s="25"/>
      <c r="B135" s="25"/>
      <c r="C135" s="25"/>
      <c r="D135" s="25"/>
      <c r="E135" s="24"/>
      <c r="F135" s="25"/>
      <c r="G135" s="25"/>
      <c r="H135" s="25"/>
      <c r="I135" s="25"/>
      <c r="J135" s="138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</row>
    <row r="136">
      <c r="A136" s="25"/>
      <c r="B136" s="25"/>
      <c r="C136" s="25"/>
      <c r="D136" s="25"/>
      <c r="E136" s="24"/>
      <c r="F136" s="25"/>
      <c r="G136" s="25"/>
      <c r="H136" s="25"/>
      <c r="I136" s="25"/>
      <c r="J136" s="138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</row>
    <row r="137">
      <c r="A137" s="25"/>
      <c r="B137" s="25"/>
      <c r="C137" s="25"/>
      <c r="D137" s="25"/>
      <c r="E137" s="24"/>
      <c r="F137" s="25"/>
      <c r="G137" s="25"/>
      <c r="H137" s="25"/>
      <c r="I137" s="25"/>
      <c r="J137" s="138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</row>
    <row r="138">
      <c r="A138" s="25"/>
      <c r="B138" s="25"/>
      <c r="C138" s="25"/>
      <c r="D138" s="25"/>
      <c r="E138" s="24"/>
      <c r="F138" s="25"/>
      <c r="G138" s="25"/>
      <c r="H138" s="25"/>
      <c r="I138" s="25"/>
      <c r="J138" s="138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</row>
    <row r="139">
      <c r="A139" s="25"/>
      <c r="B139" s="25"/>
      <c r="C139" s="25"/>
      <c r="D139" s="25"/>
      <c r="E139" s="24"/>
      <c r="F139" s="25"/>
      <c r="G139" s="25"/>
      <c r="H139" s="25"/>
      <c r="I139" s="25"/>
      <c r="J139" s="138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</row>
    <row r="140">
      <c r="A140" s="25"/>
      <c r="B140" s="25"/>
      <c r="C140" s="25"/>
      <c r="D140" s="25"/>
      <c r="E140" s="24"/>
      <c r="F140" s="25"/>
      <c r="G140" s="25"/>
      <c r="H140" s="25"/>
      <c r="I140" s="25"/>
      <c r="J140" s="138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</row>
    <row r="141">
      <c r="A141" s="25"/>
      <c r="B141" s="25"/>
      <c r="C141" s="25"/>
      <c r="D141" s="25"/>
      <c r="E141" s="24"/>
      <c r="F141" s="25"/>
      <c r="G141" s="25"/>
      <c r="H141" s="25"/>
      <c r="I141" s="25"/>
      <c r="J141" s="138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</row>
    <row r="142">
      <c r="A142" s="25"/>
      <c r="B142" s="25"/>
      <c r="C142" s="25"/>
      <c r="D142" s="25"/>
      <c r="E142" s="24"/>
      <c r="F142" s="25"/>
      <c r="G142" s="25"/>
      <c r="H142" s="25"/>
      <c r="I142" s="25"/>
      <c r="J142" s="138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</row>
    <row r="143">
      <c r="A143" s="25"/>
      <c r="B143" s="25"/>
      <c r="C143" s="25"/>
      <c r="D143" s="25"/>
      <c r="E143" s="24"/>
      <c r="F143" s="25"/>
      <c r="G143" s="25"/>
      <c r="H143" s="25"/>
      <c r="I143" s="25"/>
      <c r="J143" s="138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</row>
    <row r="144">
      <c r="A144" s="25"/>
      <c r="B144" s="25"/>
      <c r="C144" s="25"/>
      <c r="D144" s="25"/>
      <c r="E144" s="24"/>
      <c r="F144" s="25"/>
      <c r="G144" s="25"/>
      <c r="H144" s="25"/>
      <c r="I144" s="25"/>
      <c r="J144" s="138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</row>
    <row r="145">
      <c r="A145" s="25"/>
      <c r="B145" s="25"/>
      <c r="C145" s="25"/>
      <c r="D145" s="25"/>
      <c r="E145" s="24"/>
      <c r="F145" s="25"/>
      <c r="G145" s="25"/>
      <c r="H145" s="25"/>
      <c r="I145" s="25"/>
      <c r="J145" s="138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</row>
    <row r="146">
      <c r="A146" s="25"/>
      <c r="B146" s="25"/>
      <c r="C146" s="25"/>
      <c r="D146" s="25"/>
      <c r="E146" s="24"/>
      <c r="F146" s="25"/>
      <c r="G146" s="25"/>
      <c r="H146" s="25"/>
      <c r="I146" s="25"/>
      <c r="J146" s="138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</row>
    <row r="147">
      <c r="A147" s="25"/>
      <c r="B147" s="25"/>
      <c r="C147" s="25"/>
      <c r="D147" s="25"/>
      <c r="E147" s="24"/>
      <c r="F147" s="25"/>
      <c r="G147" s="25"/>
      <c r="H147" s="25"/>
      <c r="I147" s="25"/>
      <c r="J147" s="138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</row>
    <row r="148">
      <c r="A148" s="25"/>
      <c r="B148" s="25"/>
      <c r="C148" s="25"/>
      <c r="D148" s="25"/>
      <c r="E148" s="24"/>
      <c r="F148" s="25"/>
      <c r="G148" s="25"/>
      <c r="H148" s="25"/>
      <c r="I148" s="25"/>
      <c r="J148" s="138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</row>
    <row r="149">
      <c r="A149" s="25"/>
      <c r="B149" s="25"/>
      <c r="C149" s="25"/>
      <c r="D149" s="25"/>
      <c r="E149" s="24"/>
      <c r="F149" s="25"/>
      <c r="G149" s="25"/>
      <c r="H149" s="25"/>
      <c r="I149" s="25"/>
      <c r="J149" s="138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</row>
    <row r="150">
      <c r="A150" s="25"/>
      <c r="B150" s="25"/>
      <c r="C150" s="25"/>
      <c r="D150" s="25"/>
      <c r="E150" s="24"/>
      <c r="F150" s="25"/>
      <c r="G150" s="25"/>
      <c r="H150" s="25"/>
      <c r="I150" s="25"/>
      <c r="J150" s="138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</row>
    <row r="151">
      <c r="A151" s="25"/>
      <c r="B151" s="25"/>
      <c r="C151" s="25"/>
      <c r="D151" s="25"/>
      <c r="E151" s="24"/>
      <c r="F151" s="25"/>
      <c r="G151" s="25"/>
      <c r="H151" s="25"/>
      <c r="I151" s="25"/>
      <c r="J151" s="138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</row>
    <row r="152">
      <c r="A152" s="25"/>
      <c r="B152" s="25"/>
      <c r="C152" s="25"/>
      <c r="D152" s="25"/>
      <c r="E152" s="24"/>
      <c r="F152" s="25"/>
      <c r="G152" s="25"/>
      <c r="H152" s="25"/>
      <c r="I152" s="25"/>
      <c r="J152" s="138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</row>
    <row r="153">
      <c r="A153" s="25"/>
      <c r="B153" s="25"/>
      <c r="C153" s="25"/>
      <c r="D153" s="25"/>
      <c r="E153" s="24"/>
      <c r="F153" s="25"/>
      <c r="G153" s="25"/>
      <c r="H153" s="25"/>
      <c r="I153" s="25"/>
      <c r="J153" s="138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</row>
    <row r="154">
      <c r="A154" s="25"/>
      <c r="B154" s="25"/>
      <c r="C154" s="25"/>
      <c r="D154" s="25"/>
      <c r="E154" s="24"/>
      <c r="F154" s="25"/>
      <c r="G154" s="25"/>
      <c r="H154" s="25"/>
      <c r="I154" s="25"/>
      <c r="J154" s="138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</row>
    <row r="155">
      <c r="A155" s="25"/>
      <c r="B155" s="25"/>
      <c r="C155" s="25"/>
      <c r="D155" s="25"/>
      <c r="E155" s="24"/>
      <c r="F155" s="25"/>
      <c r="G155" s="25"/>
      <c r="H155" s="25"/>
      <c r="I155" s="25"/>
      <c r="J155" s="138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</row>
    <row r="156">
      <c r="A156" s="25"/>
      <c r="B156" s="25"/>
      <c r="C156" s="25"/>
      <c r="D156" s="25"/>
      <c r="E156" s="24"/>
      <c r="F156" s="25"/>
      <c r="G156" s="25"/>
      <c r="H156" s="25"/>
      <c r="I156" s="25"/>
      <c r="J156" s="138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</row>
    <row r="157">
      <c r="A157" s="25"/>
      <c r="B157" s="25"/>
      <c r="C157" s="25"/>
      <c r="D157" s="25"/>
      <c r="E157" s="24"/>
      <c r="F157" s="25"/>
      <c r="G157" s="25"/>
      <c r="H157" s="25"/>
      <c r="I157" s="25"/>
      <c r="J157" s="138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</row>
    <row r="158">
      <c r="A158" s="25"/>
      <c r="B158" s="25"/>
      <c r="C158" s="25"/>
      <c r="D158" s="25"/>
      <c r="E158" s="24"/>
      <c r="F158" s="25"/>
      <c r="G158" s="25"/>
      <c r="H158" s="25"/>
      <c r="I158" s="25"/>
      <c r="J158" s="138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</row>
    <row r="159">
      <c r="A159" s="25"/>
      <c r="B159" s="25"/>
      <c r="C159" s="25"/>
      <c r="D159" s="25"/>
      <c r="E159" s="24"/>
      <c r="F159" s="25"/>
      <c r="G159" s="25"/>
      <c r="H159" s="25"/>
      <c r="I159" s="25"/>
      <c r="J159" s="138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</row>
    <row r="160">
      <c r="A160" s="25"/>
      <c r="B160" s="25"/>
      <c r="C160" s="25"/>
      <c r="D160" s="25"/>
      <c r="E160" s="24"/>
      <c r="F160" s="25"/>
      <c r="G160" s="25"/>
      <c r="H160" s="25"/>
      <c r="I160" s="25"/>
      <c r="J160" s="138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</row>
    <row r="161">
      <c r="A161" s="25"/>
      <c r="B161" s="25"/>
      <c r="C161" s="25"/>
      <c r="D161" s="25"/>
      <c r="E161" s="24"/>
      <c r="F161" s="25"/>
      <c r="G161" s="25"/>
      <c r="H161" s="25"/>
      <c r="I161" s="25"/>
      <c r="J161" s="138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</row>
    <row r="162">
      <c r="A162" s="25"/>
      <c r="B162" s="25"/>
      <c r="C162" s="25"/>
      <c r="D162" s="25"/>
      <c r="E162" s="24"/>
      <c r="F162" s="25"/>
      <c r="G162" s="25"/>
      <c r="H162" s="25"/>
      <c r="I162" s="25"/>
      <c r="J162" s="138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</row>
    <row r="163">
      <c r="A163" s="25"/>
      <c r="B163" s="25"/>
      <c r="C163" s="25"/>
      <c r="D163" s="25"/>
      <c r="E163" s="24"/>
      <c r="F163" s="25"/>
      <c r="G163" s="25"/>
      <c r="H163" s="25"/>
      <c r="I163" s="25"/>
      <c r="J163" s="138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</row>
    <row r="164">
      <c r="A164" s="25"/>
      <c r="B164" s="25"/>
      <c r="C164" s="25"/>
      <c r="D164" s="25"/>
      <c r="E164" s="24"/>
      <c r="F164" s="25"/>
      <c r="G164" s="25"/>
      <c r="H164" s="25"/>
      <c r="I164" s="25"/>
      <c r="J164" s="138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</row>
    <row r="165">
      <c r="A165" s="25"/>
      <c r="B165" s="25"/>
      <c r="C165" s="25"/>
      <c r="D165" s="25"/>
      <c r="E165" s="24"/>
      <c r="F165" s="25"/>
      <c r="G165" s="25"/>
      <c r="H165" s="25"/>
      <c r="I165" s="25"/>
      <c r="J165" s="138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</row>
    <row r="166">
      <c r="A166" s="25"/>
      <c r="B166" s="25"/>
      <c r="C166" s="25"/>
      <c r="D166" s="25"/>
      <c r="E166" s="24"/>
      <c r="F166" s="25"/>
      <c r="G166" s="25"/>
      <c r="H166" s="25"/>
      <c r="I166" s="25"/>
      <c r="J166" s="138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</row>
    <row r="167">
      <c r="A167" s="25"/>
      <c r="B167" s="25"/>
      <c r="C167" s="25"/>
      <c r="D167" s="25"/>
      <c r="E167" s="24"/>
      <c r="F167" s="25"/>
      <c r="G167" s="25"/>
      <c r="H167" s="25"/>
      <c r="I167" s="25"/>
      <c r="J167" s="138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</row>
    <row r="168">
      <c r="A168" s="25"/>
      <c r="B168" s="25"/>
      <c r="C168" s="25"/>
      <c r="D168" s="25"/>
      <c r="E168" s="24"/>
      <c r="F168" s="25"/>
      <c r="G168" s="25"/>
      <c r="H168" s="25"/>
      <c r="I168" s="25"/>
      <c r="J168" s="138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</row>
    <row r="169">
      <c r="A169" s="25"/>
      <c r="B169" s="25"/>
      <c r="C169" s="25"/>
      <c r="D169" s="25"/>
      <c r="E169" s="24"/>
      <c r="F169" s="25"/>
      <c r="G169" s="25"/>
      <c r="H169" s="25"/>
      <c r="I169" s="25"/>
      <c r="J169" s="138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</row>
    <row r="170">
      <c r="A170" s="25"/>
      <c r="B170" s="25"/>
      <c r="C170" s="25"/>
      <c r="D170" s="25"/>
      <c r="E170" s="24"/>
      <c r="F170" s="25"/>
      <c r="G170" s="25"/>
      <c r="H170" s="25"/>
      <c r="I170" s="25"/>
      <c r="J170" s="138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</row>
    <row r="171">
      <c r="A171" s="25"/>
      <c r="B171" s="25"/>
      <c r="C171" s="25"/>
      <c r="D171" s="25"/>
      <c r="E171" s="24"/>
      <c r="F171" s="25"/>
      <c r="G171" s="25"/>
      <c r="H171" s="25"/>
      <c r="I171" s="25"/>
      <c r="J171" s="138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</row>
    <row r="172">
      <c r="A172" s="25"/>
      <c r="B172" s="25"/>
      <c r="C172" s="25"/>
      <c r="D172" s="25"/>
      <c r="E172" s="24"/>
      <c r="F172" s="25"/>
      <c r="G172" s="25"/>
      <c r="H172" s="25"/>
      <c r="I172" s="25"/>
      <c r="J172" s="138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</row>
    <row r="173">
      <c r="A173" s="25"/>
      <c r="B173" s="25"/>
      <c r="C173" s="25"/>
      <c r="D173" s="25"/>
      <c r="E173" s="24"/>
      <c r="F173" s="25"/>
      <c r="G173" s="25"/>
      <c r="H173" s="25"/>
      <c r="I173" s="25"/>
      <c r="J173" s="138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</row>
    <row r="174">
      <c r="A174" s="25"/>
      <c r="B174" s="25"/>
      <c r="C174" s="25"/>
      <c r="D174" s="25"/>
      <c r="E174" s="24"/>
      <c r="F174" s="25"/>
      <c r="G174" s="25"/>
      <c r="H174" s="25"/>
      <c r="I174" s="25"/>
      <c r="J174" s="138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</row>
    <row r="175">
      <c r="A175" s="25"/>
      <c r="B175" s="25"/>
      <c r="C175" s="25"/>
      <c r="D175" s="25"/>
      <c r="E175" s="24"/>
      <c r="F175" s="25"/>
      <c r="G175" s="25"/>
      <c r="H175" s="25"/>
      <c r="I175" s="25"/>
      <c r="J175" s="138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</row>
    <row r="176">
      <c r="A176" s="25"/>
      <c r="B176" s="25"/>
      <c r="C176" s="25"/>
      <c r="D176" s="25"/>
      <c r="E176" s="24"/>
      <c r="F176" s="25"/>
      <c r="G176" s="25"/>
      <c r="H176" s="25"/>
      <c r="I176" s="25"/>
      <c r="J176" s="138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</row>
    <row r="177">
      <c r="A177" s="25"/>
      <c r="B177" s="25"/>
      <c r="C177" s="25"/>
      <c r="D177" s="25"/>
      <c r="E177" s="24"/>
      <c r="F177" s="25"/>
      <c r="G177" s="25"/>
      <c r="H177" s="25"/>
      <c r="I177" s="25"/>
      <c r="J177" s="138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</row>
    <row r="178">
      <c r="A178" s="25"/>
      <c r="B178" s="25"/>
      <c r="C178" s="25"/>
      <c r="D178" s="25"/>
      <c r="E178" s="24"/>
      <c r="F178" s="25"/>
      <c r="G178" s="25"/>
      <c r="H178" s="25"/>
      <c r="I178" s="25"/>
      <c r="J178" s="138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</row>
    <row r="179">
      <c r="A179" s="25"/>
      <c r="B179" s="25"/>
      <c r="C179" s="25"/>
      <c r="D179" s="25"/>
      <c r="E179" s="24"/>
      <c r="F179" s="25"/>
      <c r="G179" s="25"/>
      <c r="H179" s="25"/>
      <c r="I179" s="25"/>
      <c r="J179" s="138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</row>
    <row r="180">
      <c r="A180" s="25"/>
      <c r="B180" s="25"/>
      <c r="C180" s="25"/>
      <c r="D180" s="25"/>
      <c r="E180" s="24"/>
      <c r="F180" s="25"/>
      <c r="G180" s="25"/>
      <c r="H180" s="25"/>
      <c r="I180" s="25"/>
      <c r="J180" s="138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</row>
    <row r="181">
      <c r="A181" s="25"/>
      <c r="B181" s="25"/>
      <c r="C181" s="25"/>
      <c r="D181" s="25"/>
      <c r="E181" s="24"/>
      <c r="F181" s="25"/>
      <c r="G181" s="25"/>
      <c r="H181" s="25"/>
      <c r="I181" s="25"/>
      <c r="J181" s="138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</row>
    <row r="182">
      <c r="A182" s="25"/>
      <c r="B182" s="25"/>
      <c r="C182" s="25"/>
      <c r="D182" s="25"/>
      <c r="E182" s="24"/>
      <c r="F182" s="25"/>
      <c r="G182" s="25"/>
      <c r="H182" s="25"/>
      <c r="I182" s="25"/>
      <c r="J182" s="138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</row>
    <row r="183">
      <c r="A183" s="25"/>
      <c r="B183" s="25"/>
      <c r="C183" s="25"/>
      <c r="D183" s="25"/>
      <c r="E183" s="24"/>
      <c r="F183" s="25"/>
      <c r="G183" s="25"/>
      <c r="H183" s="25"/>
      <c r="I183" s="25"/>
      <c r="J183" s="138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</row>
    <row r="184">
      <c r="A184" s="25"/>
      <c r="B184" s="25"/>
      <c r="C184" s="25"/>
      <c r="D184" s="25"/>
      <c r="E184" s="24"/>
      <c r="F184" s="25"/>
      <c r="G184" s="25"/>
      <c r="H184" s="25"/>
      <c r="I184" s="25"/>
      <c r="J184" s="138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</row>
    <row r="185">
      <c r="A185" s="25"/>
      <c r="B185" s="25"/>
      <c r="C185" s="25"/>
      <c r="D185" s="25"/>
      <c r="E185" s="24"/>
      <c r="F185" s="25"/>
      <c r="G185" s="25"/>
      <c r="H185" s="25"/>
      <c r="I185" s="25"/>
      <c r="J185" s="138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</row>
    <row r="186">
      <c r="A186" s="25"/>
      <c r="B186" s="25"/>
      <c r="C186" s="25"/>
      <c r="D186" s="25"/>
      <c r="E186" s="24"/>
      <c r="F186" s="25"/>
      <c r="G186" s="25"/>
      <c r="H186" s="25"/>
      <c r="I186" s="25"/>
      <c r="J186" s="138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</row>
    <row r="187">
      <c r="A187" s="25"/>
      <c r="B187" s="25"/>
      <c r="C187" s="25"/>
      <c r="D187" s="25"/>
      <c r="E187" s="24"/>
      <c r="F187" s="25"/>
      <c r="G187" s="25"/>
      <c r="H187" s="25"/>
      <c r="I187" s="25"/>
      <c r="J187" s="138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</row>
    <row r="188">
      <c r="A188" s="25"/>
      <c r="B188" s="25"/>
      <c r="C188" s="25"/>
      <c r="D188" s="25"/>
      <c r="E188" s="24"/>
      <c r="F188" s="25"/>
      <c r="G188" s="25"/>
      <c r="H188" s="25"/>
      <c r="I188" s="25"/>
      <c r="J188" s="138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</row>
    <row r="189">
      <c r="A189" s="25"/>
      <c r="B189" s="25"/>
      <c r="C189" s="25"/>
      <c r="D189" s="25"/>
      <c r="E189" s="24"/>
      <c r="F189" s="25"/>
      <c r="G189" s="25"/>
      <c r="H189" s="25"/>
      <c r="I189" s="25"/>
      <c r="J189" s="138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</row>
    <row r="190">
      <c r="A190" s="25"/>
      <c r="B190" s="25"/>
      <c r="C190" s="25"/>
      <c r="D190" s="25"/>
      <c r="E190" s="24"/>
      <c r="F190" s="25"/>
      <c r="G190" s="25"/>
      <c r="H190" s="25"/>
      <c r="I190" s="25"/>
      <c r="J190" s="138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</row>
    <row r="191">
      <c r="A191" s="25"/>
      <c r="B191" s="25"/>
      <c r="C191" s="25"/>
      <c r="D191" s="25"/>
      <c r="E191" s="24"/>
      <c r="F191" s="25"/>
      <c r="G191" s="25"/>
      <c r="H191" s="25"/>
      <c r="I191" s="25"/>
      <c r="J191" s="138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</row>
    <row r="192">
      <c r="A192" s="25"/>
      <c r="B192" s="25"/>
      <c r="C192" s="25"/>
      <c r="D192" s="25"/>
      <c r="E192" s="24"/>
      <c r="F192" s="25"/>
      <c r="G192" s="25"/>
      <c r="H192" s="25"/>
      <c r="I192" s="25"/>
      <c r="J192" s="138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</row>
    <row r="193">
      <c r="A193" s="25"/>
      <c r="B193" s="25"/>
      <c r="C193" s="25"/>
      <c r="D193" s="25"/>
      <c r="E193" s="24"/>
      <c r="F193" s="25"/>
      <c r="G193" s="25"/>
      <c r="H193" s="25"/>
      <c r="I193" s="25"/>
      <c r="J193" s="138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</row>
    <row r="194">
      <c r="A194" s="25"/>
      <c r="B194" s="25"/>
      <c r="C194" s="25"/>
      <c r="D194" s="25"/>
      <c r="E194" s="24"/>
      <c r="F194" s="25"/>
      <c r="G194" s="25"/>
      <c r="H194" s="25"/>
      <c r="I194" s="25"/>
      <c r="J194" s="138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</row>
    <row r="195">
      <c r="A195" s="25"/>
      <c r="B195" s="25"/>
      <c r="C195" s="25"/>
      <c r="D195" s="25"/>
      <c r="E195" s="24"/>
      <c r="F195" s="25"/>
      <c r="G195" s="25"/>
      <c r="H195" s="25"/>
      <c r="I195" s="25"/>
      <c r="J195" s="138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</row>
    <row r="196">
      <c r="A196" s="25"/>
      <c r="B196" s="25"/>
      <c r="C196" s="25"/>
      <c r="D196" s="25"/>
      <c r="E196" s="24"/>
      <c r="F196" s="25"/>
      <c r="G196" s="25"/>
      <c r="H196" s="25"/>
      <c r="I196" s="25"/>
      <c r="J196" s="138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</row>
    <row r="197">
      <c r="A197" s="25"/>
      <c r="B197" s="25"/>
      <c r="C197" s="25"/>
      <c r="D197" s="25"/>
      <c r="E197" s="24"/>
      <c r="F197" s="25"/>
      <c r="G197" s="25"/>
      <c r="H197" s="25"/>
      <c r="I197" s="25"/>
      <c r="J197" s="138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</row>
    <row r="198">
      <c r="A198" s="25"/>
      <c r="B198" s="25"/>
      <c r="C198" s="25"/>
      <c r="D198" s="25"/>
      <c r="E198" s="24"/>
      <c r="F198" s="25"/>
      <c r="G198" s="25"/>
      <c r="H198" s="25"/>
      <c r="I198" s="25"/>
      <c r="J198" s="138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</row>
    <row r="199">
      <c r="A199" s="25"/>
      <c r="B199" s="25"/>
      <c r="C199" s="25"/>
      <c r="D199" s="25"/>
      <c r="E199" s="24"/>
      <c r="F199" s="25"/>
      <c r="G199" s="25"/>
      <c r="H199" s="25"/>
      <c r="I199" s="25"/>
      <c r="J199" s="138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</row>
    <row r="200">
      <c r="A200" s="25"/>
      <c r="B200" s="25"/>
      <c r="C200" s="25"/>
      <c r="D200" s="25"/>
      <c r="E200" s="24"/>
      <c r="F200" s="25"/>
      <c r="G200" s="25"/>
      <c r="H200" s="25"/>
      <c r="I200" s="25"/>
      <c r="J200" s="138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</row>
    <row r="201">
      <c r="A201" s="25"/>
      <c r="B201" s="25"/>
      <c r="C201" s="25"/>
      <c r="D201" s="25"/>
      <c r="E201" s="24"/>
      <c r="F201" s="25"/>
      <c r="G201" s="25"/>
      <c r="H201" s="25"/>
      <c r="I201" s="25"/>
      <c r="J201" s="138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</row>
    <row r="202">
      <c r="A202" s="25"/>
      <c r="B202" s="25"/>
      <c r="C202" s="25"/>
      <c r="D202" s="25"/>
      <c r="E202" s="24"/>
      <c r="F202" s="25"/>
      <c r="G202" s="25"/>
      <c r="H202" s="25"/>
      <c r="I202" s="25"/>
      <c r="J202" s="138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</row>
    <row r="203">
      <c r="A203" s="25"/>
      <c r="B203" s="25"/>
      <c r="C203" s="25"/>
      <c r="D203" s="25"/>
      <c r="E203" s="24"/>
      <c r="F203" s="25"/>
      <c r="G203" s="25"/>
      <c r="H203" s="25"/>
      <c r="I203" s="25"/>
      <c r="J203" s="138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</row>
    <row r="204">
      <c r="A204" s="25"/>
      <c r="B204" s="25"/>
      <c r="C204" s="25"/>
      <c r="D204" s="25"/>
      <c r="E204" s="24"/>
      <c r="F204" s="25"/>
      <c r="G204" s="25"/>
      <c r="H204" s="25"/>
      <c r="I204" s="25"/>
      <c r="J204" s="138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</row>
    <row r="205">
      <c r="A205" s="25"/>
      <c r="B205" s="25"/>
      <c r="C205" s="25"/>
      <c r="D205" s="25"/>
      <c r="E205" s="24"/>
      <c r="F205" s="25"/>
      <c r="G205" s="25"/>
      <c r="H205" s="25"/>
      <c r="I205" s="25"/>
      <c r="J205" s="138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</row>
    <row r="206">
      <c r="A206" s="25"/>
      <c r="B206" s="25"/>
      <c r="C206" s="25"/>
      <c r="D206" s="25"/>
      <c r="E206" s="24"/>
      <c r="F206" s="25"/>
      <c r="G206" s="25"/>
      <c r="H206" s="25"/>
      <c r="I206" s="25"/>
      <c r="J206" s="138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</row>
    <row r="207">
      <c r="A207" s="25"/>
      <c r="B207" s="25"/>
      <c r="C207" s="25"/>
      <c r="D207" s="25"/>
      <c r="E207" s="24"/>
      <c r="F207" s="25"/>
      <c r="G207" s="25"/>
      <c r="H207" s="25"/>
      <c r="I207" s="25"/>
      <c r="J207" s="138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</row>
    <row r="208">
      <c r="A208" s="25"/>
      <c r="B208" s="25"/>
      <c r="C208" s="25"/>
      <c r="D208" s="25"/>
      <c r="E208" s="24"/>
      <c r="F208" s="25"/>
      <c r="G208" s="25"/>
      <c r="H208" s="25"/>
      <c r="I208" s="25"/>
      <c r="J208" s="138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</row>
    <row r="209">
      <c r="A209" s="25"/>
      <c r="B209" s="25"/>
      <c r="C209" s="25"/>
      <c r="D209" s="25"/>
      <c r="E209" s="24"/>
      <c r="F209" s="25"/>
      <c r="G209" s="25"/>
      <c r="H209" s="25"/>
      <c r="I209" s="25"/>
      <c r="J209" s="138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</row>
    <row r="210">
      <c r="A210" s="25"/>
      <c r="B210" s="25"/>
      <c r="C210" s="25"/>
      <c r="D210" s="25"/>
      <c r="E210" s="24"/>
      <c r="F210" s="25"/>
      <c r="G210" s="25"/>
      <c r="H210" s="25"/>
      <c r="I210" s="25"/>
      <c r="J210" s="138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</row>
    <row r="211">
      <c r="A211" s="25"/>
      <c r="B211" s="25"/>
      <c r="C211" s="25"/>
      <c r="D211" s="25"/>
      <c r="E211" s="24"/>
      <c r="F211" s="25"/>
      <c r="G211" s="25"/>
      <c r="H211" s="25"/>
      <c r="I211" s="25"/>
      <c r="J211" s="138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</row>
    <row r="212">
      <c r="A212" s="25"/>
      <c r="B212" s="25"/>
      <c r="C212" s="25"/>
      <c r="D212" s="25"/>
      <c r="E212" s="24"/>
      <c r="F212" s="25"/>
      <c r="G212" s="25"/>
      <c r="H212" s="25"/>
      <c r="I212" s="25"/>
      <c r="J212" s="138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</row>
    <row r="213">
      <c r="A213" s="25"/>
      <c r="B213" s="25"/>
      <c r="C213" s="25"/>
      <c r="D213" s="25"/>
      <c r="E213" s="24"/>
      <c r="F213" s="25"/>
      <c r="G213" s="25"/>
      <c r="H213" s="25"/>
      <c r="I213" s="25"/>
      <c r="J213" s="138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</row>
    <row r="214">
      <c r="A214" s="25"/>
      <c r="B214" s="25"/>
      <c r="C214" s="25"/>
      <c r="D214" s="25"/>
      <c r="E214" s="24"/>
      <c r="F214" s="25"/>
      <c r="G214" s="25"/>
      <c r="H214" s="25"/>
      <c r="I214" s="25"/>
      <c r="J214" s="138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</row>
    <row r="215">
      <c r="A215" s="25"/>
      <c r="B215" s="25"/>
      <c r="C215" s="25"/>
      <c r="D215" s="25"/>
      <c r="E215" s="24"/>
      <c r="F215" s="25"/>
      <c r="G215" s="25"/>
      <c r="H215" s="25"/>
      <c r="I215" s="25"/>
      <c r="J215" s="138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</row>
    <row r="216">
      <c r="A216" s="25"/>
      <c r="B216" s="25"/>
      <c r="C216" s="25"/>
      <c r="D216" s="25"/>
      <c r="E216" s="24"/>
      <c r="F216" s="25"/>
      <c r="G216" s="25"/>
      <c r="H216" s="25"/>
      <c r="I216" s="25"/>
      <c r="J216" s="138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</row>
    <row r="217">
      <c r="A217" s="25"/>
      <c r="B217" s="25"/>
      <c r="C217" s="25"/>
      <c r="D217" s="25"/>
      <c r="E217" s="24"/>
      <c r="F217" s="25"/>
      <c r="G217" s="25"/>
      <c r="H217" s="25"/>
      <c r="I217" s="25"/>
      <c r="J217" s="138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</row>
    <row r="218">
      <c r="A218" s="25"/>
      <c r="B218" s="25"/>
      <c r="C218" s="25"/>
      <c r="D218" s="25"/>
      <c r="E218" s="24"/>
      <c r="F218" s="25"/>
      <c r="G218" s="25"/>
      <c r="H218" s="25"/>
      <c r="I218" s="25"/>
      <c r="J218" s="138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</row>
    <row r="219">
      <c r="A219" s="25"/>
      <c r="B219" s="25"/>
      <c r="C219" s="25"/>
      <c r="D219" s="25"/>
      <c r="E219" s="24"/>
      <c r="F219" s="25"/>
      <c r="G219" s="25"/>
      <c r="H219" s="25"/>
      <c r="I219" s="25"/>
      <c r="J219" s="138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</row>
    <row r="220">
      <c r="A220" s="25"/>
      <c r="B220" s="25"/>
      <c r="C220" s="25"/>
      <c r="D220" s="25"/>
      <c r="E220" s="24"/>
      <c r="F220" s="25"/>
      <c r="G220" s="25"/>
      <c r="H220" s="25"/>
      <c r="I220" s="25"/>
      <c r="J220" s="138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</row>
    <row r="221">
      <c r="A221" s="25"/>
      <c r="B221" s="25"/>
      <c r="C221" s="25"/>
      <c r="D221" s="25"/>
      <c r="E221" s="24"/>
      <c r="F221" s="25"/>
      <c r="G221" s="25"/>
      <c r="H221" s="25"/>
      <c r="I221" s="25"/>
      <c r="J221" s="138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</row>
    <row r="222">
      <c r="A222" s="25"/>
      <c r="B222" s="25"/>
      <c r="C222" s="25"/>
      <c r="D222" s="25"/>
      <c r="E222" s="24"/>
      <c r="F222" s="25"/>
      <c r="G222" s="25"/>
      <c r="H222" s="25"/>
      <c r="I222" s="25"/>
      <c r="J222" s="138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</row>
    <row r="223">
      <c r="A223" s="25"/>
      <c r="B223" s="25"/>
      <c r="C223" s="25"/>
      <c r="D223" s="25"/>
      <c r="E223" s="24"/>
      <c r="F223" s="25"/>
      <c r="G223" s="25"/>
      <c r="H223" s="25"/>
      <c r="I223" s="25"/>
      <c r="J223" s="138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</row>
    <row r="224">
      <c r="A224" s="25"/>
      <c r="B224" s="25"/>
      <c r="C224" s="25"/>
      <c r="D224" s="25"/>
      <c r="E224" s="24"/>
      <c r="F224" s="25"/>
      <c r="G224" s="25"/>
      <c r="H224" s="25"/>
      <c r="I224" s="25"/>
      <c r="J224" s="138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</row>
    <row r="225">
      <c r="A225" s="25"/>
      <c r="B225" s="25"/>
      <c r="C225" s="25"/>
      <c r="D225" s="25"/>
      <c r="E225" s="24"/>
      <c r="F225" s="25"/>
      <c r="G225" s="25"/>
      <c r="H225" s="25"/>
      <c r="I225" s="25"/>
      <c r="J225" s="138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</row>
    <row r="226">
      <c r="A226" s="25"/>
      <c r="B226" s="25"/>
      <c r="C226" s="25"/>
      <c r="D226" s="25"/>
      <c r="E226" s="24"/>
      <c r="F226" s="25"/>
      <c r="G226" s="25"/>
      <c r="H226" s="25"/>
      <c r="I226" s="25"/>
      <c r="J226" s="138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</row>
    <row r="227">
      <c r="A227" s="25"/>
      <c r="B227" s="25"/>
      <c r="C227" s="25"/>
      <c r="D227" s="25"/>
      <c r="E227" s="24"/>
      <c r="F227" s="25"/>
      <c r="G227" s="25"/>
      <c r="H227" s="25"/>
      <c r="I227" s="25"/>
      <c r="J227" s="138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</row>
    <row r="228">
      <c r="A228" s="25"/>
      <c r="B228" s="25"/>
      <c r="C228" s="25"/>
      <c r="D228" s="25"/>
      <c r="E228" s="24"/>
      <c r="F228" s="25"/>
      <c r="G228" s="25"/>
      <c r="H228" s="25"/>
      <c r="I228" s="25"/>
      <c r="J228" s="138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</row>
    <row r="229">
      <c r="A229" s="25"/>
      <c r="B229" s="25"/>
      <c r="C229" s="25"/>
      <c r="D229" s="25"/>
      <c r="E229" s="24"/>
      <c r="F229" s="25"/>
      <c r="G229" s="25"/>
      <c r="H229" s="25"/>
      <c r="I229" s="25"/>
      <c r="J229" s="138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</row>
    <row r="230">
      <c r="A230" s="25"/>
      <c r="B230" s="25"/>
      <c r="C230" s="25"/>
      <c r="D230" s="25"/>
      <c r="E230" s="24"/>
      <c r="F230" s="25"/>
      <c r="G230" s="25"/>
      <c r="H230" s="25"/>
      <c r="I230" s="25"/>
      <c r="J230" s="138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</row>
    <row r="231">
      <c r="A231" s="25"/>
      <c r="B231" s="25"/>
      <c r="C231" s="25"/>
      <c r="D231" s="25"/>
      <c r="E231" s="24"/>
      <c r="F231" s="25"/>
      <c r="G231" s="25"/>
      <c r="H231" s="25"/>
      <c r="I231" s="25"/>
      <c r="J231" s="138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</row>
    <row r="232">
      <c r="A232" s="25"/>
      <c r="B232" s="25"/>
      <c r="C232" s="25"/>
      <c r="D232" s="25"/>
      <c r="E232" s="24"/>
      <c r="F232" s="25"/>
      <c r="G232" s="25"/>
      <c r="H232" s="25"/>
      <c r="I232" s="25"/>
      <c r="J232" s="138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</row>
    <row r="233">
      <c r="A233" s="25"/>
      <c r="B233" s="25"/>
      <c r="C233" s="25"/>
      <c r="D233" s="25"/>
      <c r="E233" s="24"/>
      <c r="F233" s="25"/>
      <c r="G233" s="25"/>
      <c r="H233" s="25"/>
      <c r="I233" s="25"/>
      <c r="J233" s="138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</row>
    <row r="234">
      <c r="A234" s="25"/>
      <c r="B234" s="25"/>
      <c r="C234" s="25"/>
      <c r="D234" s="25"/>
      <c r="E234" s="24"/>
      <c r="F234" s="25"/>
      <c r="G234" s="25"/>
      <c r="H234" s="25"/>
      <c r="I234" s="25"/>
      <c r="J234" s="138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</row>
    <row r="235">
      <c r="A235" s="25"/>
      <c r="B235" s="25"/>
      <c r="C235" s="25"/>
      <c r="D235" s="25"/>
      <c r="E235" s="24"/>
      <c r="F235" s="25"/>
      <c r="G235" s="25"/>
      <c r="H235" s="25"/>
      <c r="I235" s="25"/>
      <c r="J235" s="138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</row>
    <row r="236">
      <c r="A236" s="25"/>
      <c r="B236" s="25"/>
      <c r="C236" s="25"/>
      <c r="D236" s="25"/>
      <c r="E236" s="24"/>
      <c r="F236" s="25"/>
      <c r="G236" s="25"/>
      <c r="H236" s="25"/>
      <c r="I236" s="25"/>
      <c r="J236" s="138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</row>
    <row r="237">
      <c r="A237" s="25"/>
      <c r="B237" s="25"/>
      <c r="C237" s="25"/>
      <c r="D237" s="25"/>
      <c r="E237" s="24"/>
      <c r="F237" s="25"/>
      <c r="G237" s="25"/>
      <c r="H237" s="25"/>
      <c r="I237" s="25"/>
      <c r="J237" s="138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</row>
    <row r="238">
      <c r="A238" s="25"/>
      <c r="B238" s="25"/>
      <c r="C238" s="25"/>
      <c r="D238" s="25"/>
      <c r="E238" s="24"/>
      <c r="F238" s="25"/>
      <c r="G238" s="25"/>
      <c r="H238" s="25"/>
      <c r="I238" s="25"/>
      <c r="J238" s="138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</row>
    <row r="239">
      <c r="A239" s="25"/>
      <c r="B239" s="25"/>
      <c r="C239" s="25"/>
      <c r="D239" s="25"/>
      <c r="E239" s="24"/>
      <c r="F239" s="25"/>
      <c r="G239" s="25"/>
      <c r="H239" s="25"/>
      <c r="I239" s="25"/>
      <c r="J239" s="138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</row>
    <row r="240">
      <c r="A240" s="25"/>
      <c r="B240" s="25"/>
      <c r="C240" s="25"/>
      <c r="D240" s="25"/>
      <c r="E240" s="24"/>
      <c r="F240" s="25"/>
      <c r="G240" s="25"/>
      <c r="H240" s="25"/>
      <c r="I240" s="25"/>
      <c r="J240" s="138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</row>
    <row r="241">
      <c r="A241" s="25"/>
      <c r="B241" s="25"/>
      <c r="C241" s="25"/>
      <c r="D241" s="25"/>
      <c r="E241" s="24"/>
      <c r="F241" s="25"/>
      <c r="G241" s="25"/>
      <c r="H241" s="25"/>
      <c r="I241" s="25"/>
      <c r="J241" s="138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</row>
    <row r="242">
      <c r="A242" s="25"/>
      <c r="B242" s="25"/>
      <c r="C242" s="25"/>
      <c r="D242" s="25"/>
      <c r="E242" s="24"/>
      <c r="F242" s="25"/>
      <c r="G242" s="25"/>
      <c r="H242" s="25"/>
      <c r="I242" s="25"/>
      <c r="J242" s="138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</row>
    <row r="243">
      <c r="A243" s="25"/>
      <c r="B243" s="25"/>
      <c r="C243" s="25"/>
      <c r="D243" s="25"/>
      <c r="E243" s="24"/>
      <c r="F243" s="25"/>
      <c r="G243" s="25"/>
      <c r="H243" s="25"/>
      <c r="I243" s="25"/>
      <c r="J243" s="138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</row>
    <row r="244">
      <c r="A244" s="25"/>
      <c r="B244" s="25"/>
      <c r="C244" s="25"/>
      <c r="D244" s="25"/>
      <c r="E244" s="24"/>
      <c r="F244" s="25"/>
      <c r="G244" s="25"/>
      <c r="H244" s="25"/>
      <c r="I244" s="25"/>
      <c r="J244" s="138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</row>
    <row r="245">
      <c r="A245" s="25"/>
      <c r="B245" s="25"/>
      <c r="C245" s="25"/>
      <c r="D245" s="25"/>
      <c r="E245" s="24"/>
      <c r="F245" s="25"/>
      <c r="G245" s="25"/>
      <c r="H245" s="25"/>
      <c r="I245" s="25"/>
      <c r="J245" s="138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</row>
    <row r="246">
      <c r="A246" s="25"/>
      <c r="B246" s="25"/>
      <c r="C246" s="25"/>
      <c r="D246" s="25"/>
      <c r="E246" s="24"/>
      <c r="F246" s="25"/>
      <c r="G246" s="25"/>
      <c r="H246" s="25"/>
      <c r="I246" s="25"/>
      <c r="J246" s="138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</row>
    <row r="247">
      <c r="A247" s="25"/>
      <c r="B247" s="25"/>
      <c r="C247" s="25"/>
      <c r="D247" s="25"/>
      <c r="E247" s="24"/>
      <c r="F247" s="25"/>
      <c r="G247" s="25"/>
      <c r="H247" s="25"/>
      <c r="I247" s="25"/>
      <c r="J247" s="138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</row>
    <row r="248">
      <c r="A248" s="25"/>
      <c r="B248" s="25"/>
      <c r="C248" s="25"/>
      <c r="D248" s="25"/>
      <c r="E248" s="24"/>
      <c r="F248" s="25"/>
      <c r="G248" s="25"/>
      <c r="H248" s="25"/>
      <c r="I248" s="25"/>
      <c r="J248" s="138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</row>
    <row r="249">
      <c r="A249" s="25"/>
      <c r="B249" s="25"/>
      <c r="C249" s="25"/>
      <c r="D249" s="25"/>
      <c r="E249" s="24"/>
      <c r="F249" s="25"/>
      <c r="G249" s="25"/>
      <c r="H249" s="25"/>
      <c r="I249" s="25"/>
      <c r="J249" s="138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</row>
    <row r="250">
      <c r="A250" s="25"/>
      <c r="B250" s="25"/>
      <c r="C250" s="25"/>
      <c r="D250" s="25"/>
      <c r="E250" s="24"/>
      <c r="F250" s="25"/>
      <c r="G250" s="25"/>
      <c r="H250" s="25"/>
      <c r="I250" s="25"/>
      <c r="J250" s="138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</row>
    <row r="251">
      <c r="A251" s="25"/>
      <c r="B251" s="25"/>
      <c r="C251" s="25"/>
      <c r="D251" s="25"/>
      <c r="E251" s="24"/>
      <c r="F251" s="25"/>
      <c r="G251" s="25"/>
      <c r="H251" s="25"/>
      <c r="I251" s="25"/>
      <c r="J251" s="138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</row>
    <row r="252">
      <c r="A252" s="25"/>
      <c r="B252" s="25"/>
      <c r="C252" s="25"/>
      <c r="D252" s="25"/>
      <c r="E252" s="24"/>
      <c r="F252" s="25"/>
      <c r="G252" s="25"/>
      <c r="H252" s="25"/>
      <c r="I252" s="25"/>
      <c r="J252" s="138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</row>
    <row r="253">
      <c r="A253" s="25"/>
      <c r="B253" s="25"/>
      <c r="C253" s="25"/>
      <c r="D253" s="25"/>
      <c r="E253" s="24"/>
      <c r="F253" s="25"/>
      <c r="G253" s="25"/>
      <c r="H253" s="25"/>
      <c r="I253" s="25"/>
      <c r="J253" s="138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</row>
    <row r="254">
      <c r="A254" s="25"/>
      <c r="B254" s="25"/>
      <c r="C254" s="25"/>
      <c r="D254" s="25"/>
      <c r="E254" s="24"/>
      <c r="F254" s="25"/>
      <c r="G254" s="25"/>
      <c r="H254" s="25"/>
      <c r="I254" s="25"/>
      <c r="J254" s="138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</row>
    <row r="255">
      <c r="A255" s="25"/>
      <c r="B255" s="25"/>
      <c r="C255" s="25"/>
      <c r="D255" s="25"/>
      <c r="E255" s="24"/>
      <c r="F255" s="25"/>
      <c r="G255" s="25"/>
      <c r="H255" s="25"/>
      <c r="I255" s="25"/>
      <c r="J255" s="138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</row>
    <row r="256">
      <c r="A256" s="25"/>
      <c r="B256" s="25"/>
      <c r="C256" s="25"/>
      <c r="D256" s="25"/>
      <c r="E256" s="24"/>
      <c r="F256" s="25"/>
      <c r="G256" s="25"/>
      <c r="H256" s="25"/>
      <c r="I256" s="25"/>
      <c r="J256" s="138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</row>
    <row r="257">
      <c r="A257" s="25"/>
      <c r="B257" s="25"/>
      <c r="C257" s="25"/>
      <c r="D257" s="25"/>
      <c r="E257" s="24"/>
      <c r="F257" s="25"/>
      <c r="G257" s="25"/>
      <c r="H257" s="25"/>
      <c r="I257" s="25"/>
      <c r="J257" s="138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</row>
    <row r="258">
      <c r="A258" s="25"/>
      <c r="B258" s="25"/>
      <c r="C258" s="25"/>
      <c r="D258" s="25"/>
      <c r="E258" s="24"/>
      <c r="F258" s="25"/>
      <c r="G258" s="25"/>
      <c r="H258" s="25"/>
      <c r="I258" s="25"/>
      <c r="J258" s="138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</row>
    <row r="259">
      <c r="A259" s="25"/>
      <c r="B259" s="25"/>
      <c r="C259" s="25"/>
      <c r="D259" s="25"/>
      <c r="E259" s="24"/>
      <c r="F259" s="25"/>
      <c r="G259" s="25"/>
      <c r="H259" s="25"/>
      <c r="I259" s="25"/>
      <c r="J259" s="138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</row>
    <row r="260">
      <c r="A260" s="25"/>
      <c r="B260" s="25"/>
      <c r="C260" s="25"/>
      <c r="D260" s="25"/>
      <c r="E260" s="24"/>
      <c r="F260" s="25"/>
      <c r="G260" s="25"/>
      <c r="H260" s="25"/>
      <c r="I260" s="25"/>
      <c r="J260" s="138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</row>
    <row r="261">
      <c r="A261" s="25"/>
      <c r="B261" s="25"/>
      <c r="C261" s="25"/>
      <c r="D261" s="25"/>
      <c r="E261" s="24"/>
      <c r="F261" s="25"/>
      <c r="G261" s="25"/>
      <c r="H261" s="25"/>
      <c r="I261" s="25"/>
      <c r="J261" s="138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</row>
    <row r="262">
      <c r="A262" s="25"/>
      <c r="B262" s="25"/>
      <c r="C262" s="25"/>
      <c r="D262" s="25"/>
      <c r="E262" s="24"/>
      <c r="F262" s="25"/>
      <c r="G262" s="25"/>
      <c r="H262" s="25"/>
      <c r="I262" s="25"/>
      <c r="J262" s="138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</row>
    <row r="263">
      <c r="A263" s="25"/>
      <c r="B263" s="25"/>
      <c r="C263" s="25"/>
      <c r="D263" s="25"/>
      <c r="E263" s="24"/>
      <c r="F263" s="25"/>
      <c r="G263" s="25"/>
      <c r="H263" s="25"/>
      <c r="I263" s="25"/>
      <c r="J263" s="138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</row>
    <row r="264">
      <c r="A264" s="25"/>
      <c r="B264" s="25"/>
      <c r="C264" s="25"/>
      <c r="D264" s="25"/>
      <c r="E264" s="24"/>
      <c r="F264" s="25"/>
      <c r="G264" s="25"/>
      <c r="H264" s="25"/>
      <c r="I264" s="25"/>
      <c r="J264" s="138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</row>
    <row r="265">
      <c r="A265" s="25"/>
      <c r="B265" s="25"/>
      <c r="C265" s="25"/>
      <c r="D265" s="25"/>
      <c r="E265" s="24"/>
      <c r="F265" s="25"/>
      <c r="G265" s="25"/>
      <c r="H265" s="25"/>
      <c r="I265" s="25"/>
      <c r="J265" s="138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</row>
    <row r="266">
      <c r="A266" s="25"/>
      <c r="B266" s="25"/>
      <c r="C266" s="25"/>
      <c r="D266" s="25"/>
      <c r="E266" s="24"/>
      <c r="F266" s="25"/>
      <c r="G266" s="25"/>
      <c r="H266" s="25"/>
      <c r="I266" s="25"/>
      <c r="J266" s="138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</row>
    <row r="267">
      <c r="A267" s="25"/>
      <c r="B267" s="25"/>
      <c r="C267" s="25"/>
      <c r="D267" s="25"/>
      <c r="E267" s="24"/>
      <c r="F267" s="25"/>
      <c r="G267" s="25"/>
      <c r="H267" s="25"/>
      <c r="I267" s="25"/>
      <c r="J267" s="138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</row>
    <row r="268">
      <c r="A268" s="25"/>
      <c r="B268" s="25"/>
      <c r="C268" s="25"/>
      <c r="D268" s="25"/>
      <c r="E268" s="24"/>
      <c r="F268" s="25"/>
      <c r="G268" s="25"/>
      <c r="H268" s="25"/>
      <c r="I268" s="25"/>
      <c r="J268" s="138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</row>
    <row r="269">
      <c r="A269" s="25"/>
      <c r="B269" s="25"/>
      <c r="C269" s="25"/>
      <c r="D269" s="25"/>
      <c r="E269" s="24"/>
      <c r="F269" s="25"/>
      <c r="G269" s="25"/>
      <c r="H269" s="25"/>
      <c r="I269" s="25"/>
      <c r="J269" s="138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</row>
    <row r="270">
      <c r="A270" s="25"/>
      <c r="B270" s="25"/>
      <c r="C270" s="25"/>
      <c r="D270" s="25"/>
      <c r="E270" s="24"/>
      <c r="F270" s="25"/>
      <c r="G270" s="25"/>
      <c r="H270" s="25"/>
      <c r="I270" s="25"/>
      <c r="J270" s="138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</row>
    <row r="271">
      <c r="A271" s="25"/>
      <c r="B271" s="25"/>
      <c r="C271" s="25"/>
      <c r="D271" s="25"/>
      <c r="E271" s="24"/>
      <c r="F271" s="25"/>
      <c r="G271" s="25"/>
      <c r="H271" s="25"/>
      <c r="I271" s="25"/>
      <c r="J271" s="138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</row>
    <row r="272">
      <c r="A272" s="25"/>
      <c r="B272" s="25"/>
      <c r="C272" s="25"/>
      <c r="D272" s="25"/>
      <c r="E272" s="24"/>
      <c r="F272" s="25"/>
      <c r="G272" s="25"/>
      <c r="H272" s="25"/>
      <c r="I272" s="25"/>
      <c r="J272" s="138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</row>
    <row r="273">
      <c r="A273" s="25"/>
      <c r="B273" s="25"/>
      <c r="C273" s="25"/>
      <c r="D273" s="25"/>
      <c r="E273" s="24"/>
      <c r="F273" s="25"/>
      <c r="G273" s="25"/>
      <c r="H273" s="25"/>
      <c r="I273" s="25"/>
      <c r="J273" s="138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</row>
    <row r="274">
      <c r="A274" s="25"/>
      <c r="B274" s="25"/>
      <c r="C274" s="25"/>
      <c r="D274" s="25"/>
      <c r="E274" s="24"/>
      <c r="F274" s="25"/>
      <c r="G274" s="25"/>
      <c r="H274" s="25"/>
      <c r="I274" s="25"/>
      <c r="J274" s="138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</row>
    <row r="275">
      <c r="A275" s="25"/>
      <c r="B275" s="25"/>
      <c r="C275" s="25"/>
      <c r="D275" s="25"/>
      <c r="E275" s="24"/>
      <c r="F275" s="25"/>
      <c r="G275" s="25"/>
      <c r="H275" s="25"/>
      <c r="I275" s="25"/>
      <c r="J275" s="138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</row>
    <row r="276">
      <c r="A276" s="25"/>
      <c r="B276" s="25"/>
      <c r="C276" s="25"/>
      <c r="D276" s="25"/>
      <c r="E276" s="24"/>
      <c r="F276" s="25"/>
      <c r="G276" s="25"/>
      <c r="H276" s="25"/>
      <c r="I276" s="25"/>
      <c r="J276" s="138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</row>
    <row r="277">
      <c r="A277" s="25"/>
      <c r="B277" s="25"/>
      <c r="C277" s="25"/>
      <c r="D277" s="25"/>
      <c r="E277" s="24"/>
      <c r="F277" s="25"/>
      <c r="G277" s="25"/>
      <c r="H277" s="25"/>
      <c r="I277" s="25"/>
      <c r="J277" s="138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</row>
    <row r="278">
      <c r="A278" s="25"/>
      <c r="B278" s="25"/>
      <c r="C278" s="25"/>
      <c r="D278" s="25"/>
      <c r="E278" s="24"/>
      <c r="F278" s="25"/>
      <c r="G278" s="25"/>
      <c r="H278" s="25"/>
      <c r="I278" s="25"/>
      <c r="J278" s="138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</row>
    <row r="279">
      <c r="A279" s="25"/>
      <c r="B279" s="25"/>
      <c r="C279" s="25"/>
      <c r="D279" s="25"/>
      <c r="E279" s="24"/>
      <c r="F279" s="25"/>
      <c r="G279" s="25"/>
      <c r="H279" s="25"/>
      <c r="I279" s="25"/>
      <c r="J279" s="138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</row>
    <row r="280">
      <c r="A280" s="25"/>
      <c r="B280" s="25"/>
      <c r="C280" s="25"/>
      <c r="D280" s="25"/>
      <c r="E280" s="24"/>
      <c r="F280" s="25"/>
      <c r="G280" s="25"/>
      <c r="H280" s="25"/>
      <c r="I280" s="25"/>
      <c r="J280" s="138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</row>
    <row r="281">
      <c r="A281" s="25"/>
      <c r="B281" s="25"/>
      <c r="C281" s="25"/>
      <c r="D281" s="25"/>
      <c r="E281" s="24"/>
      <c r="F281" s="25"/>
      <c r="G281" s="25"/>
      <c r="H281" s="25"/>
      <c r="I281" s="25"/>
      <c r="J281" s="138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</row>
    <row r="282">
      <c r="A282" s="25"/>
      <c r="B282" s="25"/>
      <c r="C282" s="25"/>
      <c r="D282" s="25"/>
      <c r="E282" s="24"/>
      <c r="F282" s="25"/>
      <c r="G282" s="25"/>
      <c r="H282" s="25"/>
      <c r="I282" s="25"/>
      <c r="J282" s="138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</row>
    <row r="283">
      <c r="A283" s="25"/>
      <c r="B283" s="25"/>
      <c r="C283" s="25"/>
      <c r="D283" s="25"/>
      <c r="E283" s="24"/>
      <c r="F283" s="25"/>
      <c r="G283" s="25"/>
      <c r="H283" s="25"/>
      <c r="I283" s="25"/>
      <c r="J283" s="138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</row>
    <row r="284">
      <c r="A284" s="25"/>
      <c r="B284" s="25"/>
      <c r="C284" s="25"/>
      <c r="D284" s="25"/>
      <c r="E284" s="24"/>
      <c r="F284" s="25"/>
      <c r="G284" s="25"/>
      <c r="H284" s="25"/>
      <c r="I284" s="25"/>
      <c r="J284" s="138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</row>
    <row r="285">
      <c r="A285" s="25"/>
      <c r="B285" s="25"/>
      <c r="C285" s="25"/>
      <c r="D285" s="25"/>
      <c r="E285" s="24"/>
      <c r="F285" s="25"/>
      <c r="G285" s="25"/>
      <c r="H285" s="25"/>
      <c r="I285" s="25"/>
      <c r="J285" s="138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</row>
    <row r="286">
      <c r="A286" s="25"/>
      <c r="B286" s="25"/>
      <c r="C286" s="25"/>
      <c r="D286" s="25"/>
      <c r="E286" s="24"/>
      <c r="F286" s="25"/>
      <c r="G286" s="25"/>
      <c r="H286" s="25"/>
      <c r="I286" s="25"/>
      <c r="J286" s="138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</row>
    <row r="287">
      <c r="A287" s="25"/>
      <c r="B287" s="25"/>
      <c r="C287" s="25"/>
      <c r="D287" s="25"/>
      <c r="E287" s="24"/>
      <c r="F287" s="25"/>
      <c r="G287" s="25"/>
      <c r="H287" s="25"/>
      <c r="I287" s="25"/>
      <c r="J287" s="138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</row>
    <row r="288">
      <c r="A288" s="25"/>
      <c r="B288" s="25"/>
      <c r="C288" s="25"/>
      <c r="D288" s="25"/>
      <c r="E288" s="24"/>
      <c r="F288" s="25"/>
      <c r="G288" s="25"/>
      <c r="H288" s="25"/>
      <c r="I288" s="25"/>
      <c r="J288" s="138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</row>
    <row r="289">
      <c r="A289" s="25"/>
      <c r="B289" s="25"/>
      <c r="C289" s="25"/>
      <c r="D289" s="25"/>
      <c r="E289" s="24"/>
      <c r="F289" s="25"/>
      <c r="G289" s="25"/>
      <c r="H289" s="25"/>
      <c r="I289" s="25"/>
      <c r="J289" s="138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</row>
    <row r="290">
      <c r="A290" s="25"/>
      <c r="B290" s="25"/>
      <c r="C290" s="25"/>
      <c r="D290" s="25"/>
      <c r="E290" s="24"/>
      <c r="F290" s="25"/>
      <c r="G290" s="25"/>
      <c r="H290" s="25"/>
      <c r="I290" s="25"/>
      <c r="J290" s="138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</row>
    <row r="291">
      <c r="A291" s="25"/>
      <c r="B291" s="25"/>
      <c r="C291" s="25"/>
      <c r="D291" s="25"/>
      <c r="E291" s="24"/>
      <c r="F291" s="25"/>
      <c r="G291" s="25"/>
      <c r="H291" s="25"/>
      <c r="I291" s="25"/>
      <c r="J291" s="138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</row>
    <row r="292">
      <c r="A292" s="25"/>
      <c r="B292" s="25"/>
      <c r="C292" s="25"/>
      <c r="D292" s="25"/>
      <c r="E292" s="24"/>
      <c r="F292" s="25"/>
      <c r="G292" s="25"/>
      <c r="H292" s="25"/>
      <c r="I292" s="25"/>
      <c r="J292" s="138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</row>
    <row r="293">
      <c r="A293" s="25"/>
      <c r="B293" s="25"/>
      <c r="C293" s="25"/>
      <c r="D293" s="25"/>
      <c r="E293" s="24"/>
      <c r="F293" s="25"/>
      <c r="G293" s="25"/>
      <c r="H293" s="25"/>
      <c r="I293" s="25"/>
      <c r="J293" s="138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</row>
    <row r="294">
      <c r="A294" s="25"/>
      <c r="B294" s="25"/>
      <c r="C294" s="25"/>
      <c r="D294" s="25"/>
      <c r="E294" s="24"/>
      <c r="F294" s="25"/>
      <c r="G294" s="25"/>
      <c r="H294" s="25"/>
      <c r="I294" s="25"/>
      <c r="J294" s="138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</row>
    <row r="295">
      <c r="A295" s="25"/>
      <c r="B295" s="25"/>
      <c r="C295" s="25"/>
      <c r="D295" s="25"/>
      <c r="E295" s="24"/>
      <c r="F295" s="25"/>
      <c r="G295" s="25"/>
      <c r="H295" s="25"/>
      <c r="I295" s="25"/>
      <c r="J295" s="138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</row>
    <row r="296">
      <c r="A296" s="25"/>
      <c r="B296" s="25"/>
      <c r="C296" s="25"/>
      <c r="D296" s="25"/>
      <c r="E296" s="24"/>
      <c r="F296" s="25"/>
      <c r="G296" s="25"/>
      <c r="H296" s="25"/>
      <c r="I296" s="25"/>
      <c r="J296" s="138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</row>
    <row r="297">
      <c r="A297" s="25"/>
      <c r="B297" s="25"/>
      <c r="C297" s="25"/>
      <c r="D297" s="25"/>
      <c r="E297" s="24"/>
      <c r="F297" s="25"/>
      <c r="G297" s="25"/>
      <c r="H297" s="25"/>
      <c r="I297" s="25"/>
      <c r="J297" s="138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</row>
    <row r="298">
      <c r="A298" s="25"/>
      <c r="B298" s="25"/>
      <c r="C298" s="25"/>
      <c r="D298" s="25"/>
      <c r="E298" s="24"/>
      <c r="F298" s="25"/>
      <c r="G298" s="25"/>
      <c r="H298" s="25"/>
      <c r="I298" s="25"/>
      <c r="J298" s="138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</row>
    <row r="299">
      <c r="A299" s="25"/>
      <c r="B299" s="25"/>
      <c r="C299" s="25"/>
      <c r="D299" s="25"/>
      <c r="E299" s="24"/>
      <c r="F299" s="25"/>
      <c r="G299" s="25"/>
      <c r="H299" s="25"/>
      <c r="I299" s="25"/>
      <c r="J299" s="138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</row>
    <row r="300">
      <c r="A300" s="25"/>
      <c r="B300" s="25"/>
      <c r="C300" s="25"/>
      <c r="D300" s="25"/>
      <c r="E300" s="24"/>
      <c r="F300" s="25"/>
      <c r="G300" s="25"/>
      <c r="H300" s="25"/>
      <c r="I300" s="25"/>
      <c r="J300" s="138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</row>
    <row r="301">
      <c r="A301" s="25"/>
      <c r="B301" s="25"/>
      <c r="C301" s="25"/>
      <c r="D301" s="25"/>
      <c r="E301" s="24"/>
      <c r="F301" s="25"/>
      <c r="G301" s="25"/>
      <c r="H301" s="25"/>
      <c r="I301" s="25"/>
      <c r="J301" s="138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</row>
    <row r="302">
      <c r="A302" s="25"/>
      <c r="B302" s="25"/>
      <c r="C302" s="25"/>
      <c r="D302" s="25"/>
      <c r="E302" s="24"/>
      <c r="F302" s="25"/>
      <c r="G302" s="25"/>
      <c r="H302" s="25"/>
      <c r="I302" s="25"/>
      <c r="J302" s="138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</row>
    <row r="303">
      <c r="A303" s="25"/>
      <c r="B303" s="25"/>
      <c r="C303" s="25"/>
      <c r="D303" s="25"/>
      <c r="E303" s="24"/>
      <c r="F303" s="25"/>
      <c r="G303" s="25"/>
      <c r="H303" s="25"/>
      <c r="I303" s="25"/>
      <c r="J303" s="138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</row>
    <row r="304">
      <c r="A304" s="25"/>
      <c r="B304" s="25"/>
      <c r="C304" s="25"/>
      <c r="D304" s="25"/>
      <c r="E304" s="24"/>
      <c r="F304" s="25"/>
      <c r="G304" s="25"/>
      <c r="H304" s="25"/>
      <c r="I304" s="25"/>
      <c r="J304" s="138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</row>
    <row r="305">
      <c r="A305" s="25"/>
      <c r="B305" s="25"/>
      <c r="C305" s="25"/>
      <c r="D305" s="25"/>
      <c r="E305" s="24"/>
      <c r="F305" s="25"/>
      <c r="G305" s="25"/>
      <c r="H305" s="25"/>
      <c r="I305" s="25"/>
      <c r="J305" s="138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</row>
    <row r="306">
      <c r="A306" s="25"/>
      <c r="B306" s="25"/>
      <c r="C306" s="25"/>
      <c r="D306" s="25"/>
      <c r="E306" s="24"/>
      <c r="F306" s="25"/>
      <c r="G306" s="25"/>
      <c r="H306" s="25"/>
      <c r="I306" s="25"/>
      <c r="J306" s="138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</row>
    <row r="307">
      <c r="A307" s="25"/>
      <c r="B307" s="25"/>
      <c r="C307" s="25"/>
      <c r="D307" s="25"/>
      <c r="E307" s="24"/>
      <c r="F307" s="25"/>
      <c r="G307" s="25"/>
      <c r="H307" s="25"/>
      <c r="I307" s="25"/>
      <c r="J307" s="138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</row>
    <row r="308">
      <c r="A308" s="25"/>
      <c r="B308" s="25"/>
      <c r="C308" s="25"/>
      <c r="D308" s="25"/>
      <c r="E308" s="24"/>
      <c r="F308" s="25"/>
      <c r="G308" s="25"/>
      <c r="H308" s="25"/>
      <c r="I308" s="25"/>
      <c r="J308" s="138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</row>
    <row r="309">
      <c r="A309" s="25"/>
      <c r="B309" s="25"/>
      <c r="C309" s="25"/>
      <c r="D309" s="25"/>
      <c r="E309" s="24"/>
      <c r="F309" s="25"/>
      <c r="G309" s="25"/>
      <c r="H309" s="25"/>
      <c r="I309" s="25"/>
      <c r="J309" s="138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</row>
    <row r="310">
      <c r="A310" s="25"/>
      <c r="B310" s="25"/>
      <c r="C310" s="25"/>
      <c r="D310" s="25"/>
      <c r="E310" s="24"/>
      <c r="F310" s="25"/>
      <c r="G310" s="25"/>
      <c r="H310" s="25"/>
      <c r="I310" s="25"/>
      <c r="J310" s="138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</row>
    <row r="311">
      <c r="A311" s="25"/>
      <c r="B311" s="25"/>
      <c r="C311" s="25"/>
      <c r="D311" s="25"/>
      <c r="E311" s="24"/>
      <c r="F311" s="25"/>
      <c r="G311" s="25"/>
      <c r="H311" s="25"/>
      <c r="I311" s="25"/>
      <c r="J311" s="138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</row>
    <row r="312">
      <c r="A312" s="25"/>
      <c r="B312" s="25"/>
      <c r="C312" s="25"/>
      <c r="D312" s="25"/>
      <c r="E312" s="24"/>
      <c r="F312" s="25"/>
      <c r="G312" s="25"/>
      <c r="H312" s="25"/>
      <c r="I312" s="25"/>
      <c r="J312" s="138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</row>
    <row r="313">
      <c r="A313" s="25"/>
      <c r="B313" s="25"/>
      <c r="C313" s="25"/>
      <c r="D313" s="25"/>
      <c r="E313" s="24"/>
      <c r="F313" s="25"/>
      <c r="G313" s="25"/>
      <c r="H313" s="25"/>
      <c r="I313" s="25"/>
      <c r="J313" s="138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</row>
    <row r="314">
      <c r="A314" s="25"/>
      <c r="B314" s="25"/>
      <c r="C314" s="25"/>
      <c r="D314" s="25"/>
      <c r="E314" s="24"/>
      <c r="F314" s="25"/>
      <c r="G314" s="25"/>
      <c r="H314" s="25"/>
      <c r="I314" s="25"/>
      <c r="J314" s="138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</row>
    <row r="315">
      <c r="A315" s="25"/>
      <c r="B315" s="25"/>
      <c r="C315" s="25"/>
      <c r="D315" s="25"/>
      <c r="E315" s="24"/>
      <c r="F315" s="25"/>
      <c r="G315" s="25"/>
      <c r="H315" s="25"/>
      <c r="I315" s="25"/>
      <c r="J315" s="138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</row>
    <row r="316">
      <c r="A316" s="25"/>
      <c r="B316" s="25"/>
      <c r="C316" s="25"/>
      <c r="D316" s="25"/>
      <c r="E316" s="24"/>
      <c r="F316" s="25"/>
      <c r="G316" s="25"/>
      <c r="H316" s="25"/>
      <c r="I316" s="25"/>
      <c r="J316" s="138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</row>
    <row r="317">
      <c r="A317" s="25"/>
      <c r="B317" s="25"/>
      <c r="C317" s="25"/>
      <c r="D317" s="25"/>
      <c r="E317" s="24"/>
      <c r="F317" s="25"/>
      <c r="G317" s="25"/>
      <c r="H317" s="25"/>
      <c r="I317" s="25"/>
      <c r="J317" s="138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</row>
    <row r="318">
      <c r="A318" s="25"/>
      <c r="B318" s="25"/>
      <c r="C318" s="25"/>
      <c r="D318" s="25"/>
      <c r="E318" s="24"/>
      <c r="F318" s="25"/>
      <c r="G318" s="25"/>
      <c r="H318" s="25"/>
      <c r="I318" s="25"/>
      <c r="J318" s="138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</row>
    <row r="319">
      <c r="A319" s="25"/>
      <c r="B319" s="25"/>
      <c r="C319" s="25"/>
      <c r="D319" s="25"/>
      <c r="E319" s="24"/>
      <c r="F319" s="25"/>
      <c r="G319" s="25"/>
      <c r="H319" s="25"/>
      <c r="I319" s="25"/>
      <c r="J319" s="138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</row>
    <row r="320">
      <c r="A320" s="25"/>
      <c r="B320" s="25"/>
      <c r="C320" s="25"/>
      <c r="D320" s="25"/>
      <c r="E320" s="24"/>
      <c r="F320" s="25"/>
      <c r="G320" s="25"/>
      <c r="H320" s="25"/>
      <c r="I320" s="25"/>
      <c r="J320" s="138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</row>
    <row r="321">
      <c r="A321" s="25"/>
      <c r="B321" s="25"/>
      <c r="C321" s="25"/>
      <c r="D321" s="25"/>
      <c r="E321" s="24"/>
      <c r="F321" s="25"/>
      <c r="G321" s="25"/>
      <c r="H321" s="25"/>
      <c r="I321" s="25"/>
      <c r="J321" s="138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</row>
    <row r="322">
      <c r="A322" s="25"/>
      <c r="B322" s="25"/>
      <c r="C322" s="25"/>
      <c r="D322" s="25"/>
      <c r="E322" s="24"/>
      <c r="F322" s="25"/>
      <c r="G322" s="25"/>
      <c r="H322" s="25"/>
      <c r="I322" s="25"/>
      <c r="J322" s="138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</row>
    <row r="323">
      <c r="A323" s="25"/>
      <c r="B323" s="25"/>
      <c r="C323" s="25"/>
      <c r="D323" s="25"/>
      <c r="E323" s="24"/>
      <c r="F323" s="25"/>
      <c r="G323" s="25"/>
      <c r="H323" s="25"/>
      <c r="I323" s="25"/>
      <c r="J323" s="138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</row>
    <row r="324">
      <c r="A324" s="25"/>
      <c r="B324" s="25"/>
      <c r="C324" s="25"/>
      <c r="D324" s="25"/>
      <c r="E324" s="24"/>
      <c r="F324" s="25"/>
      <c r="G324" s="25"/>
      <c r="H324" s="25"/>
      <c r="I324" s="25"/>
      <c r="J324" s="138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</row>
    <row r="325">
      <c r="A325" s="25"/>
      <c r="B325" s="25"/>
      <c r="C325" s="25"/>
      <c r="D325" s="25"/>
      <c r="E325" s="24"/>
      <c r="F325" s="25"/>
      <c r="G325" s="25"/>
      <c r="H325" s="25"/>
      <c r="I325" s="25"/>
      <c r="J325" s="138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</row>
    <row r="326">
      <c r="A326" s="25"/>
      <c r="B326" s="25"/>
      <c r="C326" s="25"/>
      <c r="D326" s="25"/>
      <c r="E326" s="24"/>
      <c r="F326" s="25"/>
      <c r="G326" s="25"/>
      <c r="H326" s="25"/>
      <c r="I326" s="25"/>
      <c r="J326" s="138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</row>
    <row r="327">
      <c r="A327" s="25"/>
      <c r="B327" s="25"/>
      <c r="C327" s="25"/>
      <c r="D327" s="25"/>
      <c r="E327" s="24"/>
      <c r="F327" s="25"/>
      <c r="G327" s="25"/>
      <c r="H327" s="25"/>
      <c r="I327" s="25"/>
      <c r="J327" s="138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</row>
    <row r="328">
      <c r="A328" s="25"/>
      <c r="B328" s="25"/>
      <c r="C328" s="25"/>
      <c r="D328" s="25"/>
      <c r="E328" s="24"/>
      <c r="F328" s="25"/>
      <c r="G328" s="25"/>
      <c r="H328" s="25"/>
      <c r="I328" s="25"/>
      <c r="J328" s="138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</row>
    <row r="329">
      <c r="A329" s="25"/>
      <c r="B329" s="25"/>
      <c r="C329" s="25"/>
      <c r="D329" s="25"/>
      <c r="E329" s="24"/>
      <c r="F329" s="25"/>
      <c r="G329" s="25"/>
      <c r="H329" s="25"/>
      <c r="I329" s="25"/>
      <c r="J329" s="138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</row>
    <row r="330">
      <c r="A330" s="25"/>
      <c r="B330" s="25"/>
      <c r="C330" s="25"/>
      <c r="D330" s="25"/>
      <c r="E330" s="24"/>
      <c r="F330" s="25"/>
      <c r="G330" s="25"/>
      <c r="H330" s="25"/>
      <c r="I330" s="25"/>
      <c r="J330" s="138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</row>
    <row r="331">
      <c r="A331" s="25"/>
      <c r="B331" s="25"/>
      <c r="C331" s="25"/>
      <c r="D331" s="25"/>
      <c r="E331" s="24"/>
      <c r="F331" s="25"/>
      <c r="G331" s="25"/>
      <c r="H331" s="25"/>
      <c r="I331" s="25"/>
      <c r="J331" s="138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</row>
    <row r="332">
      <c r="A332" s="25"/>
      <c r="B332" s="25"/>
      <c r="C332" s="25"/>
      <c r="D332" s="25"/>
      <c r="E332" s="24"/>
      <c r="F332" s="25"/>
      <c r="G332" s="25"/>
      <c r="H332" s="25"/>
      <c r="I332" s="25"/>
      <c r="J332" s="138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</row>
    <row r="333">
      <c r="A333" s="25"/>
      <c r="B333" s="25"/>
      <c r="C333" s="25"/>
      <c r="D333" s="25"/>
      <c r="E333" s="24"/>
      <c r="F333" s="25"/>
      <c r="G333" s="25"/>
      <c r="H333" s="25"/>
      <c r="I333" s="25"/>
      <c r="J333" s="138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</row>
    <row r="334">
      <c r="A334" s="25"/>
      <c r="B334" s="25"/>
      <c r="C334" s="25"/>
      <c r="D334" s="25"/>
      <c r="E334" s="24"/>
      <c r="F334" s="25"/>
      <c r="G334" s="25"/>
      <c r="H334" s="25"/>
      <c r="I334" s="25"/>
      <c r="J334" s="138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</row>
    <row r="335">
      <c r="A335" s="25"/>
      <c r="B335" s="25"/>
      <c r="C335" s="25"/>
      <c r="D335" s="25"/>
      <c r="E335" s="24"/>
      <c r="F335" s="25"/>
      <c r="G335" s="25"/>
      <c r="H335" s="25"/>
      <c r="I335" s="25"/>
      <c r="J335" s="138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</row>
    <row r="336">
      <c r="A336" s="25"/>
      <c r="B336" s="25"/>
      <c r="C336" s="25"/>
      <c r="D336" s="25"/>
      <c r="E336" s="24"/>
      <c r="F336" s="25"/>
      <c r="G336" s="25"/>
      <c r="H336" s="25"/>
      <c r="I336" s="25"/>
      <c r="J336" s="138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</row>
    <row r="337">
      <c r="A337" s="25"/>
      <c r="B337" s="25"/>
      <c r="C337" s="25"/>
      <c r="D337" s="25"/>
      <c r="E337" s="24"/>
      <c r="F337" s="25"/>
      <c r="G337" s="25"/>
      <c r="H337" s="25"/>
      <c r="I337" s="25"/>
      <c r="J337" s="138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</row>
    <row r="338">
      <c r="A338" s="25"/>
      <c r="B338" s="25"/>
      <c r="C338" s="25"/>
      <c r="D338" s="25"/>
      <c r="E338" s="24"/>
      <c r="F338" s="25"/>
      <c r="G338" s="25"/>
      <c r="H338" s="25"/>
      <c r="I338" s="25"/>
      <c r="J338" s="138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</row>
    <row r="339">
      <c r="A339" s="25"/>
      <c r="B339" s="25"/>
      <c r="C339" s="25"/>
      <c r="D339" s="25"/>
      <c r="E339" s="24"/>
      <c r="F339" s="25"/>
      <c r="G339" s="25"/>
      <c r="H339" s="25"/>
      <c r="I339" s="25"/>
      <c r="J339" s="138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</row>
    <row r="340">
      <c r="A340" s="25"/>
      <c r="B340" s="25"/>
      <c r="C340" s="25"/>
      <c r="D340" s="25"/>
      <c r="E340" s="24"/>
      <c r="F340" s="25"/>
      <c r="G340" s="25"/>
      <c r="H340" s="25"/>
      <c r="I340" s="25"/>
      <c r="J340" s="138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</row>
    <row r="341">
      <c r="A341" s="25"/>
      <c r="B341" s="25"/>
      <c r="C341" s="25"/>
      <c r="D341" s="25"/>
      <c r="E341" s="24"/>
      <c r="F341" s="25"/>
      <c r="G341" s="25"/>
      <c r="H341" s="25"/>
      <c r="I341" s="25"/>
      <c r="J341" s="138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</row>
    <row r="342">
      <c r="A342" s="25"/>
      <c r="B342" s="25"/>
      <c r="C342" s="25"/>
      <c r="D342" s="25"/>
      <c r="E342" s="24"/>
      <c r="F342" s="25"/>
      <c r="G342" s="25"/>
      <c r="H342" s="25"/>
      <c r="I342" s="25"/>
      <c r="J342" s="138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</row>
    <row r="343">
      <c r="A343" s="25"/>
      <c r="B343" s="25"/>
      <c r="C343" s="25"/>
      <c r="D343" s="25"/>
      <c r="E343" s="24"/>
      <c r="F343" s="25"/>
      <c r="G343" s="25"/>
      <c r="H343" s="25"/>
      <c r="I343" s="25"/>
      <c r="J343" s="138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</row>
    <row r="344">
      <c r="A344" s="25"/>
      <c r="B344" s="25"/>
      <c r="C344" s="25"/>
      <c r="D344" s="25"/>
      <c r="E344" s="24"/>
      <c r="F344" s="25"/>
      <c r="G344" s="25"/>
      <c r="H344" s="25"/>
      <c r="I344" s="25"/>
      <c r="J344" s="138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</row>
    <row r="345">
      <c r="A345" s="25"/>
      <c r="B345" s="25"/>
      <c r="C345" s="25"/>
      <c r="D345" s="25"/>
      <c r="E345" s="24"/>
      <c r="F345" s="25"/>
      <c r="G345" s="25"/>
      <c r="H345" s="25"/>
      <c r="I345" s="25"/>
      <c r="J345" s="138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</row>
    <row r="346">
      <c r="A346" s="25"/>
      <c r="B346" s="25"/>
      <c r="C346" s="25"/>
      <c r="D346" s="25"/>
      <c r="E346" s="24"/>
      <c r="F346" s="25"/>
      <c r="G346" s="25"/>
      <c r="H346" s="25"/>
      <c r="I346" s="25"/>
      <c r="J346" s="138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</row>
    <row r="347">
      <c r="A347" s="25"/>
      <c r="B347" s="25"/>
      <c r="C347" s="25"/>
      <c r="D347" s="25"/>
      <c r="E347" s="24"/>
      <c r="F347" s="25"/>
      <c r="G347" s="25"/>
      <c r="H347" s="25"/>
      <c r="I347" s="25"/>
      <c r="J347" s="138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</row>
    <row r="348">
      <c r="A348" s="25"/>
      <c r="B348" s="25"/>
      <c r="C348" s="25"/>
      <c r="D348" s="25"/>
      <c r="E348" s="24"/>
      <c r="F348" s="25"/>
      <c r="G348" s="25"/>
      <c r="H348" s="25"/>
      <c r="I348" s="25"/>
      <c r="J348" s="138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</row>
    <row r="349">
      <c r="A349" s="25"/>
      <c r="B349" s="25"/>
      <c r="C349" s="25"/>
      <c r="D349" s="25"/>
      <c r="E349" s="24"/>
      <c r="F349" s="25"/>
      <c r="G349" s="25"/>
      <c r="H349" s="25"/>
      <c r="I349" s="25"/>
      <c r="J349" s="138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</row>
    <row r="350">
      <c r="A350" s="25"/>
      <c r="B350" s="25"/>
      <c r="C350" s="25"/>
      <c r="D350" s="25"/>
      <c r="E350" s="24"/>
      <c r="F350" s="25"/>
      <c r="G350" s="25"/>
      <c r="H350" s="25"/>
      <c r="I350" s="25"/>
      <c r="J350" s="138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</row>
    <row r="351">
      <c r="A351" s="25"/>
      <c r="B351" s="25"/>
      <c r="C351" s="25"/>
      <c r="D351" s="25"/>
      <c r="E351" s="24"/>
      <c r="F351" s="25"/>
      <c r="G351" s="25"/>
      <c r="H351" s="25"/>
      <c r="I351" s="25"/>
      <c r="J351" s="138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</row>
    <row r="352">
      <c r="A352" s="25"/>
      <c r="B352" s="25"/>
      <c r="C352" s="25"/>
      <c r="D352" s="25"/>
      <c r="E352" s="24"/>
      <c r="F352" s="25"/>
      <c r="G352" s="25"/>
      <c r="H352" s="25"/>
      <c r="I352" s="25"/>
      <c r="J352" s="138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</row>
    <row r="353">
      <c r="A353" s="25"/>
      <c r="B353" s="25"/>
      <c r="C353" s="25"/>
      <c r="D353" s="25"/>
      <c r="E353" s="24"/>
      <c r="F353" s="25"/>
      <c r="G353" s="25"/>
      <c r="H353" s="25"/>
      <c r="I353" s="25"/>
      <c r="J353" s="138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</row>
    <row r="354">
      <c r="A354" s="25"/>
      <c r="B354" s="25"/>
      <c r="C354" s="25"/>
      <c r="D354" s="25"/>
      <c r="E354" s="24"/>
      <c r="F354" s="25"/>
      <c r="G354" s="25"/>
      <c r="H354" s="25"/>
      <c r="I354" s="25"/>
      <c r="J354" s="138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</row>
    <row r="355">
      <c r="A355" s="25"/>
      <c r="B355" s="25"/>
      <c r="C355" s="25"/>
      <c r="D355" s="25"/>
      <c r="E355" s="24"/>
      <c r="F355" s="25"/>
      <c r="G355" s="25"/>
      <c r="H355" s="25"/>
      <c r="I355" s="25"/>
      <c r="J355" s="138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</row>
    <row r="356">
      <c r="A356" s="25"/>
      <c r="B356" s="25"/>
      <c r="C356" s="25"/>
      <c r="D356" s="25"/>
      <c r="E356" s="24"/>
      <c r="F356" s="25"/>
      <c r="G356" s="25"/>
      <c r="H356" s="25"/>
      <c r="I356" s="25"/>
      <c r="J356" s="138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</row>
    <row r="357">
      <c r="A357" s="25"/>
      <c r="B357" s="25"/>
      <c r="C357" s="25"/>
      <c r="D357" s="25"/>
      <c r="E357" s="24"/>
      <c r="F357" s="25"/>
      <c r="G357" s="25"/>
      <c r="H357" s="25"/>
      <c r="I357" s="25"/>
      <c r="J357" s="138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</row>
    <row r="358">
      <c r="A358" s="25"/>
      <c r="B358" s="25"/>
      <c r="C358" s="25"/>
      <c r="D358" s="25"/>
      <c r="E358" s="24"/>
      <c r="F358" s="25"/>
      <c r="G358" s="25"/>
      <c r="H358" s="25"/>
      <c r="I358" s="25"/>
      <c r="J358" s="138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</row>
    <row r="359">
      <c r="A359" s="25"/>
      <c r="B359" s="25"/>
      <c r="C359" s="25"/>
      <c r="D359" s="25"/>
      <c r="E359" s="24"/>
      <c r="F359" s="25"/>
      <c r="G359" s="25"/>
      <c r="H359" s="25"/>
      <c r="I359" s="25"/>
      <c r="J359" s="138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</row>
    <row r="360">
      <c r="A360" s="25"/>
      <c r="B360" s="25"/>
      <c r="C360" s="25"/>
      <c r="D360" s="25"/>
      <c r="E360" s="24"/>
      <c r="F360" s="25"/>
      <c r="G360" s="25"/>
      <c r="H360" s="25"/>
      <c r="I360" s="25"/>
      <c r="J360" s="138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</row>
    <row r="361">
      <c r="A361" s="25"/>
      <c r="B361" s="25"/>
      <c r="C361" s="25"/>
      <c r="D361" s="25"/>
      <c r="E361" s="24"/>
      <c r="F361" s="25"/>
      <c r="G361" s="25"/>
      <c r="H361" s="25"/>
      <c r="I361" s="25"/>
      <c r="J361" s="138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</row>
    <row r="362">
      <c r="A362" s="25"/>
      <c r="B362" s="25"/>
      <c r="C362" s="25"/>
      <c r="D362" s="25"/>
      <c r="E362" s="24"/>
      <c r="F362" s="25"/>
      <c r="G362" s="25"/>
      <c r="H362" s="25"/>
      <c r="I362" s="25"/>
      <c r="J362" s="138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</row>
    <row r="363">
      <c r="A363" s="25"/>
      <c r="B363" s="25"/>
      <c r="C363" s="25"/>
      <c r="D363" s="25"/>
      <c r="E363" s="24"/>
      <c r="F363" s="25"/>
      <c r="G363" s="25"/>
      <c r="H363" s="25"/>
      <c r="I363" s="25"/>
      <c r="J363" s="138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</row>
    <row r="364">
      <c r="A364" s="25"/>
      <c r="B364" s="25"/>
      <c r="C364" s="25"/>
      <c r="D364" s="25"/>
      <c r="E364" s="24"/>
      <c r="F364" s="25"/>
      <c r="G364" s="25"/>
      <c r="H364" s="25"/>
      <c r="I364" s="25"/>
      <c r="J364" s="138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</row>
    <row r="365">
      <c r="A365" s="25"/>
      <c r="B365" s="25"/>
      <c r="C365" s="25"/>
      <c r="D365" s="25"/>
      <c r="E365" s="24"/>
      <c r="F365" s="25"/>
      <c r="G365" s="25"/>
      <c r="H365" s="25"/>
      <c r="I365" s="25"/>
      <c r="J365" s="138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</row>
    <row r="366">
      <c r="A366" s="25"/>
      <c r="B366" s="25"/>
      <c r="C366" s="25"/>
      <c r="D366" s="25"/>
      <c r="E366" s="24"/>
      <c r="F366" s="25"/>
      <c r="G366" s="25"/>
      <c r="H366" s="25"/>
      <c r="I366" s="25"/>
      <c r="J366" s="138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</row>
    <row r="367">
      <c r="A367" s="25"/>
      <c r="B367" s="25"/>
      <c r="C367" s="25"/>
      <c r="D367" s="25"/>
      <c r="E367" s="24"/>
      <c r="F367" s="25"/>
      <c r="G367" s="25"/>
      <c r="H367" s="25"/>
      <c r="I367" s="25"/>
      <c r="J367" s="138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</row>
    <row r="368">
      <c r="A368" s="25"/>
      <c r="B368" s="25"/>
      <c r="C368" s="25"/>
      <c r="D368" s="25"/>
      <c r="E368" s="24"/>
      <c r="F368" s="25"/>
      <c r="G368" s="25"/>
      <c r="H368" s="25"/>
      <c r="I368" s="25"/>
      <c r="J368" s="138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</row>
    <row r="369">
      <c r="A369" s="25"/>
      <c r="B369" s="25"/>
      <c r="C369" s="25"/>
      <c r="D369" s="25"/>
      <c r="E369" s="24"/>
      <c r="F369" s="25"/>
      <c r="G369" s="25"/>
      <c r="H369" s="25"/>
      <c r="I369" s="25"/>
      <c r="J369" s="138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</row>
    <row r="370">
      <c r="A370" s="25"/>
      <c r="B370" s="25"/>
      <c r="C370" s="25"/>
      <c r="D370" s="25"/>
      <c r="E370" s="24"/>
      <c r="F370" s="25"/>
      <c r="G370" s="25"/>
      <c r="H370" s="25"/>
      <c r="I370" s="25"/>
      <c r="J370" s="138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</row>
    <row r="371">
      <c r="A371" s="25"/>
      <c r="B371" s="25"/>
      <c r="C371" s="25"/>
      <c r="D371" s="25"/>
      <c r="E371" s="24"/>
      <c r="F371" s="25"/>
      <c r="G371" s="25"/>
      <c r="H371" s="25"/>
      <c r="I371" s="25"/>
      <c r="J371" s="138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</row>
    <row r="372">
      <c r="A372" s="25"/>
      <c r="B372" s="25"/>
      <c r="C372" s="25"/>
      <c r="D372" s="25"/>
      <c r="E372" s="24"/>
      <c r="F372" s="25"/>
      <c r="G372" s="25"/>
      <c r="H372" s="25"/>
      <c r="I372" s="25"/>
      <c r="J372" s="138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</row>
    <row r="373">
      <c r="A373" s="25"/>
      <c r="B373" s="25"/>
      <c r="C373" s="25"/>
      <c r="D373" s="25"/>
      <c r="E373" s="24"/>
      <c r="F373" s="25"/>
      <c r="G373" s="25"/>
      <c r="H373" s="25"/>
      <c r="I373" s="25"/>
      <c r="J373" s="138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</row>
    <row r="374">
      <c r="A374" s="25"/>
      <c r="B374" s="25"/>
      <c r="C374" s="25"/>
      <c r="D374" s="25"/>
      <c r="E374" s="24"/>
      <c r="F374" s="25"/>
      <c r="G374" s="25"/>
      <c r="H374" s="25"/>
      <c r="I374" s="25"/>
      <c r="J374" s="138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</row>
    <row r="375">
      <c r="A375" s="25"/>
      <c r="B375" s="25"/>
      <c r="C375" s="25"/>
      <c r="D375" s="25"/>
      <c r="E375" s="24"/>
      <c r="F375" s="25"/>
      <c r="G375" s="25"/>
      <c r="H375" s="25"/>
      <c r="I375" s="25"/>
      <c r="J375" s="138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</row>
    <row r="376">
      <c r="A376" s="25"/>
      <c r="B376" s="25"/>
      <c r="C376" s="25"/>
      <c r="D376" s="25"/>
      <c r="E376" s="24"/>
      <c r="F376" s="25"/>
      <c r="G376" s="25"/>
      <c r="H376" s="25"/>
      <c r="I376" s="25"/>
      <c r="J376" s="138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</row>
    <row r="377">
      <c r="A377" s="25"/>
      <c r="B377" s="25"/>
      <c r="C377" s="25"/>
      <c r="D377" s="25"/>
      <c r="E377" s="24"/>
      <c r="F377" s="25"/>
      <c r="G377" s="25"/>
      <c r="H377" s="25"/>
      <c r="I377" s="25"/>
      <c r="J377" s="138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</row>
    <row r="378">
      <c r="A378" s="25"/>
      <c r="B378" s="25"/>
      <c r="C378" s="25"/>
      <c r="D378" s="25"/>
      <c r="E378" s="24"/>
      <c r="F378" s="25"/>
      <c r="G378" s="25"/>
      <c r="H378" s="25"/>
      <c r="I378" s="25"/>
      <c r="J378" s="138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</row>
    <row r="379">
      <c r="A379" s="25"/>
      <c r="B379" s="25"/>
      <c r="C379" s="25"/>
      <c r="D379" s="25"/>
      <c r="E379" s="24"/>
      <c r="F379" s="25"/>
      <c r="G379" s="25"/>
      <c r="H379" s="25"/>
      <c r="I379" s="25"/>
      <c r="J379" s="138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</row>
    <row r="380">
      <c r="A380" s="25"/>
      <c r="B380" s="25"/>
      <c r="C380" s="25"/>
      <c r="D380" s="25"/>
      <c r="E380" s="24"/>
      <c r="F380" s="25"/>
      <c r="G380" s="25"/>
      <c r="H380" s="25"/>
      <c r="I380" s="25"/>
      <c r="J380" s="138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</row>
    <row r="381">
      <c r="A381" s="25"/>
      <c r="B381" s="25"/>
      <c r="C381" s="25"/>
      <c r="D381" s="25"/>
      <c r="E381" s="24"/>
      <c r="F381" s="25"/>
      <c r="G381" s="25"/>
      <c r="H381" s="25"/>
      <c r="I381" s="25"/>
      <c r="J381" s="138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</row>
    <row r="382">
      <c r="A382" s="25"/>
      <c r="B382" s="25"/>
      <c r="C382" s="25"/>
      <c r="D382" s="25"/>
      <c r="E382" s="24"/>
      <c r="F382" s="25"/>
      <c r="G382" s="25"/>
      <c r="H382" s="25"/>
      <c r="I382" s="25"/>
      <c r="J382" s="138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</row>
    <row r="383">
      <c r="A383" s="25"/>
      <c r="B383" s="25"/>
      <c r="C383" s="25"/>
      <c r="D383" s="25"/>
      <c r="E383" s="24"/>
      <c r="F383" s="25"/>
      <c r="G383" s="25"/>
      <c r="H383" s="25"/>
      <c r="I383" s="25"/>
      <c r="J383" s="138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</row>
    <row r="384">
      <c r="A384" s="25"/>
      <c r="B384" s="25"/>
      <c r="C384" s="25"/>
      <c r="D384" s="25"/>
      <c r="E384" s="24"/>
      <c r="F384" s="25"/>
      <c r="G384" s="25"/>
      <c r="H384" s="25"/>
      <c r="I384" s="25"/>
      <c r="J384" s="138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</row>
    <row r="385">
      <c r="A385" s="25"/>
      <c r="B385" s="25"/>
      <c r="C385" s="25"/>
      <c r="D385" s="25"/>
      <c r="E385" s="24"/>
      <c r="F385" s="25"/>
      <c r="G385" s="25"/>
      <c r="H385" s="25"/>
      <c r="I385" s="25"/>
      <c r="J385" s="138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</row>
    <row r="386">
      <c r="A386" s="25"/>
      <c r="B386" s="25"/>
      <c r="C386" s="25"/>
      <c r="D386" s="25"/>
      <c r="E386" s="24"/>
      <c r="F386" s="25"/>
      <c r="G386" s="25"/>
      <c r="H386" s="25"/>
      <c r="I386" s="25"/>
      <c r="J386" s="138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</row>
    <row r="387">
      <c r="A387" s="25"/>
      <c r="B387" s="25"/>
      <c r="C387" s="25"/>
      <c r="D387" s="25"/>
      <c r="E387" s="24"/>
      <c r="F387" s="25"/>
      <c r="G387" s="25"/>
      <c r="H387" s="25"/>
      <c r="I387" s="25"/>
      <c r="J387" s="138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</row>
    <row r="388">
      <c r="A388" s="25"/>
      <c r="B388" s="25"/>
      <c r="C388" s="25"/>
      <c r="D388" s="25"/>
      <c r="E388" s="24"/>
      <c r="F388" s="25"/>
      <c r="G388" s="25"/>
      <c r="H388" s="25"/>
      <c r="I388" s="25"/>
      <c r="J388" s="138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</row>
    <row r="389">
      <c r="A389" s="25"/>
      <c r="B389" s="25"/>
      <c r="C389" s="25"/>
      <c r="D389" s="25"/>
      <c r="E389" s="24"/>
      <c r="F389" s="25"/>
      <c r="G389" s="25"/>
      <c r="H389" s="25"/>
      <c r="I389" s="25"/>
      <c r="J389" s="138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</row>
    <row r="390">
      <c r="A390" s="25"/>
      <c r="B390" s="25"/>
      <c r="C390" s="25"/>
      <c r="D390" s="25"/>
      <c r="E390" s="24"/>
      <c r="F390" s="25"/>
      <c r="G390" s="25"/>
      <c r="H390" s="25"/>
      <c r="I390" s="25"/>
      <c r="J390" s="138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</row>
    <row r="391">
      <c r="A391" s="25"/>
      <c r="B391" s="25"/>
      <c r="C391" s="25"/>
      <c r="D391" s="25"/>
      <c r="E391" s="24"/>
      <c r="F391" s="25"/>
      <c r="G391" s="25"/>
      <c r="H391" s="25"/>
      <c r="I391" s="25"/>
      <c r="J391" s="138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</row>
    <row r="392">
      <c r="A392" s="25"/>
      <c r="B392" s="25"/>
      <c r="C392" s="25"/>
      <c r="D392" s="25"/>
      <c r="E392" s="24"/>
      <c r="F392" s="25"/>
      <c r="G392" s="25"/>
      <c r="H392" s="25"/>
      <c r="I392" s="25"/>
      <c r="J392" s="138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</row>
    <row r="393">
      <c r="A393" s="25"/>
      <c r="B393" s="25"/>
      <c r="C393" s="25"/>
      <c r="D393" s="25"/>
      <c r="E393" s="24"/>
      <c r="F393" s="25"/>
      <c r="G393" s="25"/>
      <c r="H393" s="25"/>
      <c r="I393" s="25"/>
      <c r="J393" s="138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</row>
    <row r="394">
      <c r="A394" s="25"/>
      <c r="B394" s="25"/>
      <c r="C394" s="25"/>
      <c r="D394" s="25"/>
      <c r="E394" s="24"/>
      <c r="F394" s="25"/>
      <c r="G394" s="25"/>
      <c r="H394" s="25"/>
      <c r="I394" s="25"/>
      <c r="J394" s="138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</row>
    <row r="395">
      <c r="A395" s="25"/>
      <c r="B395" s="25"/>
      <c r="C395" s="25"/>
      <c r="D395" s="25"/>
      <c r="E395" s="24"/>
      <c r="F395" s="25"/>
      <c r="G395" s="25"/>
      <c r="H395" s="25"/>
      <c r="I395" s="25"/>
      <c r="J395" s="138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</row>
    <row r="396">
      <c r="A396" s="25"/>
      <c r="B396" s="25"/>
      <c r="C396" s="25"/>
      <c r="D396" s="25"/>
      <c r="E396" s="24"/>
      <c r="F396" s="25"/>
      <c r="G396" s="25"/>
      <c r="H396" s="25"/>
      <c r="I396" s="25"/>
      <c r="J396" s="138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</row>
    <row r="397">
      <c r="A397" s="25"/>
      <c r="B397" s="25"/>
      <c r="C397" s="25"/>
      <c r="D397" s="25"/>
      <c r="E397" s="24"/>
      <c r="F397" s="25"/>
      <c r="G397" s="25"/>
      <c r="H397" s="25"/>
      <c r="I397" s="25"/>
      <c r="J397" s="138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</row>
    <row r="398">
      <c r="A398" s="25"/>
      <c r="B398" s="25"/>
      <c r="C398" s="25"/>
      <c r="D398" s="25"/>
      <c r="E398" s="24"/>
      <c r="F398" s="25"/>
      <c r="G398" s="25"/>
      <c r="H398" s="25"/>
      <c r="I398" s="25"/>
      <c r="J398" s="138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</row>
    <row r="399">
      <c r="A399" s="25"/>
      <c r="B399" s="25"/>
      <c r="C399" s="25"/>
      <c r="D399" s="25"/>
      <c r="E399" s="24"/>
      <c r="F399" s="25"/>
      <c r="G399" s="25"/>
      <c r="H399" s="25"/>
      <c r="I399" s="25"/>
      <c r="J399" s="138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</row>
    <row r="400">
      <c r="A400" s="25"/>
      <c r="B400" s="25"/>
      <c r="C400" s="25"/>
      <c r="D400" s="25"/>
      <c r="E400" s="24"/>
      <c r="F400" s="25"/>
      <c r="G400" s="25"/>
      <c r="H400" s="25"/>
      <c r="I400" s="25"/>
      <c r="J400" s="138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</row>
    <row r="401">
      <c r="A401" s="25"/>
      <c r="B401" s="25"/>
      <c r="C401" s="25"/>
      <c r="D401" s="25"/>
      <c r="E401" s="24"/>
      <c r="F401" s="25"/>
      <c r="G401" s="25"/>
      <c r="H401" s="25"/>
      <c r="I401" s="25"/>
      <c r="J401" s="138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</row>
    <row r="402">
      <c r="A402" s="25"/>
      <c r="B402" s="25"/>
      <c r="C402" s="25"/>
      <c r="D402" s="25"/>
      <c r="E402" s="24"/>
      <c r="F402" s="25"/>
      <c r="G402" s="25"/>
      <c r="H402" s="25"/>
      <c r="I402" s="25"/>
      <c r="J402" s="138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</row>
    <row r="403">
      <c r="A403" s="25"/>
      <c r="B403" s="25"/>
      <c r="C403" s="25"/>
      <c r="D403" s="25"/>
      <c r="E403" s="24"/>
      <c r="F403" s="25"/>
      <c r="G403" s="25"/>
      <c r="H403" s="25"/>
      <c r="I403" s="25"/>
      <c r="J403" s="138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</row>
    <row r="404">
      <c r="A404" s="25"/>
      <c r="B404" s="25"/>
      <c r="C404" s="25"/>
      <c r="D404" s="25"/>
      <c r="E404" s="24"/>
      <c r="F404" s="25"/>
      <c r="G404" s="25"/>
      <c r="H404" s="25"/>
      <c r="I404" s="25"/>
      <c r="J404" s="138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</row>
    <row r="405">
      <c r="A405" s="25"/>
      <c r="B405" s="25"/>
      <c r="C405" s="25"/>
      <c r="D405" s="25"/>
      <c r="E405" s="24"/>
      <c r="F405" s="25"/>
      <c r="G405" s="25"/>
      <c r="H405" s="25"/>
      <c r="I405" s="25"/>
      <c r="J405" s="138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</row>
    <row r="406">
      <c r="A406" s="25"/>
      <c r="B406" s="25"/>
      <c r="C406" s="25"/>
      <c r="D406" s="25"/>
      <c r="E406" s="24"/>
      <c r="F406" s="25"/>
      <c r="G406" s="25"/>
      <c r="H406" s="25"/>
      <c r="I406" s="25"/>
      <c r="J406" s="138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</row>
    <row r="407">
      <c r="A407" s="25"/>
      <c r="B407" s="25"/>
      <c r="C407" s="25"/>
      <c r="D407" s="25"/>
      <c r="E407" s="24"/>
      <c r="F407" s="25"/>
      <c r="G407" s="25"/>
      <c r="H407" s="25"/>
      <c r="I407" s="25"/>
      <c r="J407" s="138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</row>
    <row r="408">
      <c r="A408" s="25"/>
      <c r="B408" s="25"/>
      <c r="C408" s="25"/>
      <c r="D408" s="25"/>
      <c r="E408" s="24"/>
      <c r="F408" s="25"/>
      <c r="G408" s="25"/>
      <c r="H408" s="25"/>
      <c r="I408" s="25"/>
      <c r="J408" s="138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</row>
    <row r="409">
      <c r="A409" s="25"/>
      <c r="B409" s="25"/>
      <c r="C409" s="25"/>
      <c r="D409" s="25"/>
      <c r="E409" s="24"/>
      <c r="F409" s="25"/>
      <c r="G409" s="25"/>
      <c r="H409" s="25"/>
      <c r="I409" s="25"/>
      <c r="J409" s="138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</row>
    <row r="410">
      <c r="A410" s="25"/>
      <c r="B410" s="25"/>
      <c r="C410" s="25"/>
      <c r="D410" s="25"/>
      <c r="E410" s="24"/>
      <c r="F410" s="25"/>
      <c r="G410" s="25"/>
      <c r="H410" s="25"/>
      <c r="I410" s="25"/>
      <c r="J410" s="138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</row>
    <row r="411">
      <c r="A411" s="25"/>
      <c r="B411" s="25"/>
      <c r="C411" s="25"/>
      <c r="D411" s="25"/>
      <c r="E411" s="24"/>
      <c r="F411" s="25"/>
      <c r="G411" s="25"/>
      <c r="H411" s="25"/>
      <c r="I411" s="25"/>
      <c r="J411" s="138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</row>
    <row r="412">
      <c r="A412" s="25"/>
      <c r="B412" s="25"/>
      <c r="C412" s="25"/>
      <c r="D412" s="25"/>
      <c r="E412" s="24"/>
      <c r="F412" s="25"/>
      <c r="G412" s="25"/>
      <c r="H412" s="25"/>
      <c r="I412" s="25"/>
      <c r="J412" s="138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</row>
    <row r="413">
      <c r="A413" s="25"/>
      <c r="B413" s="25"/>
      <c r="C413" s="25"/>
      <c r="D413" s="25"/>
      <c r="E413" s="24"/>
      <c r="F413" s="25"/>
      <c r="G413" s="25"/>
      <c r="H413" s="25"/>
      <c r="I413" s="25"/>
      <c r="J413" s="138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</row>
    <row r="414">
      <c r="A414" s="25"/>
      <c r="B414" s="25"/>
      <c r="C414" s="25"/>
      <c r="D414" s="25"/>
      <c r="E414" s="24"/>
      <c r="F414" s="25"/>
      <c r="G414" s="25"/>
      <c r="H414" s="25"/>
      <c r="I414" s="25"/>
      <c r="J414" s="138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</row>
    <row r="415">
      <c r="A415" s="25"/>
      <c r="B415" s="25"/>
      <c r="C415" s="25"/>
      <c r="D415" s="25"/>
      <c r="E415" s="24"/>
      <c r="F415" s="25"/>
      <c r="G415" s="25"/>
      <c r="H415" s="25"/>
      <c r="I415" s="25"/>
      <c r="J415" s="138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</row>
    <row r="416">
      <c r="A416" s="25"/>
      <c r="B416" s="25"/>
      <c r="C416" s="25"/>
      <c r="D416" s="25"/>
      <c r="E416" s="24"/>
      <c r="F416" s="25"/>
      <c r="G416" s="25"/>
      <c r="H416" s="25"/>
      <c r="I416" s="25"/>
      <c r="J416" s="138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</row>
    <row r="417">
      <c r="A417" s="25"/>
      <c r="B417" s="25"/>
      <c r="C417" s="25"/>
      <c r="D417" s="25"/>
      <c r="E417" s="24"/>
      <c r="F417" s="25"/>
      <c r="G417" s="25"/>
      <c r="H417" s="25"/>
      <c r="I417" s="25"/>
      <c r="J417" s="138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</row>
    <row r="418">
      <c r="A418" s="25"/>
      <c r="B418" s="25"/>
      <c r="C418" s="25"/>
      <c r="D418" s="25"/>
      <c r="E418" s="24"/>
      <c r="F418" s="25"/>
      <c r="G418" s="25"/>
      <c r="H418" s="25"/>
      <c r="I418" s="25"/>
      <c r="J418" s="138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</row>
    <row r="419">
      <c r="A419" s="25"/>
      <c r="B419" s="25"/>
      <c r="C419" s="25"/>
      <c r="D419" s="25"/>
      <c r="E419" s="24"/>
      <c r="F419" s="25"/>
      <c r="G419" s="25"/>
      <c r="H419" s="25"/>
      <c r="I419" s="25"/>
      <c r="J419" s="138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</row>
    <row r="420">
      <c r="A420" s="25"/>
      <c r="B420" s="25"/>
      <c r="C420" s="25"/>
      <c r="D420" s="25"/>
      <c r="E420" s="24"/>
      <c r="F420" s="25"/>
      <c r="G420" s="25"/>
      <c r="H420" s="25"/>
      <c r="I420" s="25"/>
      <c r="J420" s="138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</row>
    <row r="421">
      <c r="A421" s="25"/>
      <c r="B421" s="25"/>
      <c r="C421" s="25"/>
      <c r="D421" s="25"/>
      <c r="E421" s="24"/>
      <c r="F421" s="25"/>
      <c r="G421" s="25"/>
      <c r="H421" s="25"/>
      <c r="I421" s="25"/>
      <c r="J421" s="138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</row>
    <row r="422">
      <c r="A422" s="25"/>
      <c r="B422" s="25"/>
      <c r="C422" s="25"/>
      <c r="D422" s="25"/>
      <c r="E422" s="24"/>
      <c r="F422" s="25"/>
      <c r="G422" s="25"/>
      <c r="H422" s="25"/>
      <c r="I422" s="25"/>
      <c r="J422" s="138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</row>
    <row r="423">
      <c r="A423" s="25"/>
      <c r="B423" s="25"/>
      <c r="C423" s="25"/>
      <c r="D423" s="25"/>
      <c r="E423" s="24"/>
      <c r="F423" s="25"/>
      <c r="G423" s="25"/>
      <c r="H423" s="25"/>
      <c r="I423" s="25"/>
      <c r="J423" s="138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</row>
    <row r="424">
      <c r="A424" s="25"/>
      <c r="B424" s="25"/>
      <c r="C424" s="25"/>
      <c r="D424" s="25"/>
      <c r="E424" s="24"/>
      <c r="F424" s="25"/>
      <c r="G424" s="25"/>
      <c r="H424" s="25"/>
      <c r="I424" s="25"/>
      <c r="J424" s="138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</row>
    <row r="425">
      <c r="A425" s="25"/>
      <c r="B425" s="25"/>
      <c r="C425" s="25"/>
      <c r="D425" s="25"/>
      <c r="E425" s="24"/>
      <c r="F425" s="25"/>
      <c r="G425" s="25"/>
      <c r="H425" s="25"/>
      <c r="I425" s="25"/>
      <c r="J425" s="138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</row>
    <row r="426">
      <c r="A426" s="25"/>
      <c r="B426" s="25"/>
      <c r="C426" s="25"/>
      <c r="D426" s="25"/>
      <c r="E426" s="24"/>
      <c r="F426" s="25"/>
      <c r="G426" s="25"/>
      <c r="H426" s="25"/>
      <c r="I426" s="25"/>
      <c r="J426" s="138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</row>
    <row r="427">
      <c r="A427" s="25"/>
      <c r="B427" s="25"/>
      <c r="C427" s="25"/>
      <c r="D427" s="25"/>
      <c r="E427" s="24"/>
      <c r="F427" s="25"/>
      <c r="G427" s="25"/>
      <c r="H427" s="25"/>
      <c r="I427" s="25"/>
      <c r="J427" s="138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</row>
    <row r="428">
      <c r="A428" s="25"/>
      <c r="B428" s="25"/>
      <c r="C428" s="25"/>
      <c r="D428" s="25"/>
      <c r="E428" s="24"/>
      <c r="F428" s="25"/>
      <c r="G428" s="25"/>
      <c r="H428" s="25"/>
      <c r="I428" s="25"/>
      <c r="J428" s="138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</row>
    <row r="429">
      <c r="A429" s="25"/>
      <c r="B429" s="25"/>
      <c r="C429" s="25"/>
      <c r="D429" s="25"/>
      <c r="E429" s="24"/>
      <c r="F429" s="25"/>
      <c r="G429" s="25"/>
      <c r="H429" s="25"/>
      <c r="I429" s="25"/>
      <c r="J429" s="138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</row>
    <row r="430">
      <c r="A430" s="25"/>
      <c r="B430" s="25"/>
      <c r="C430" s="25"/>
      <c r="D430" s="25"/>
      <c r="E430" s="24"/>
      <c r="F430" s="25"/>
      <c r="G430" s="25"/>
      <c r="H430" s="25"/>
      <c r="I430" s="25"/>
      <c r="J430" s="138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</row>
    <row r="431">
      <c r="A431" s="25"/>
      <c r="B431" s="25"/>
      <c r="C431" s="25"/>
      <c r="D431" s="25"/>
      <c r="E431" s="24"/>
      <c r="F431" s="25"/>
      <c r="G431" s="25"/>
      <c r="H431" s="25"/>
      <c r="I431" s="25"/>
      <c r="J431" s="138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</row>
    <row r="432">
      <c r="A432" s="25"/>
      <c r="B432" s="25"/>
      <c r="C432" s="25"/>
      <c r="D432" s="25"/>
      <c r="E432" s="24"/>
      <c r="F432" s="25"/>
      <c r="G432" s="25"/>
      <c r="H432" s="25"/>
      <c r="I432" s="25"/>
      <c r="J432" s="138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</row>
    <row r="433">
      <c r="A433" s="25"/>
      <c r="B433" s="25"/>
      <c r="C433" s="25"/>
      <c r="D433" s="25"/>
      <c r="E433" s="24"/>
      <c r="F433" s="25"/>
      <c r="G433" s="25"/>
      <c r="H433" s="25"/>
      <c r="I433" s="25"/>
      <c r="J433" s="138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</row>
    <row r="434">
      <c r="A434" s="25"/>
      <c r="B434" s="25"/>
      <c r="C434" s="25"/>
      <c r="D434" s="25"/>
      <c r="E434" s="24"/>
      <c r="F434" s="25"/>
      <c r="G434" s="25"/>
      <c r="H434" s="25"/>
      <c r="I434" s="25"/>
      <c r="J434" s="138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</row>
    <row r="435">
      <c r="A435" s="25"/>
      <c r="B435" s="25"/>
      <c r="C435" s="25"/>
      <c r="D435" s="25"/>
      <c r="E435" s="24"/>
      <c r="F435" s="25"/>
      <c r="G435" s="25"/>
      <c r="H435" s="25"/>
      <c r="I435" s="25"/>
      <c r="J435" s="138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</row>
    <row r="436">
      <c r="A436" s="25"/>
      <c r="B436" s="25"/>
      <c r="C436" s="25"/>
      <c r="D436" s="25"/>
      <c r="E436" s="24"/>
      <c r="F436" s="25"/>
      <c r="G436" s="25"/>
      <c r="H436" s="25"/>
      <c r="I436" s="25"/>
      <c r="J436" s="138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</row>
    <row r="437">
      <c r="A437" s="25"/>
      <c r="B437" s="25"/>
      <c r="C437" s="25"/>
      <c r="D437" s="25"/>
      <c r="E437" s="24"/>
      <c r="F437" s="25"/>
      <c r="G437" s="25"/>
      <c r="H437" s="25"/>
      <c r="I437" s="25"/>
      <c r="J437" s="138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</row>
    <row r="438">
      <c r="A438" s="25"/>
      <c r="B438" s="25"/>
      <c r="C438" s="25"/>
      <c r="D438" s="25"/>
      <c r="E438" s="24"/>
      <c r="F438" s="25"/>
      <c r="G438" s="25"/>
      <c r="H438" s="25"/>
      <c r="I438" s="25"/>
      <c r="J438" s="138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</row>
    <row r="439">
      <c r="A439" s="25"/>
      <c r="B439" s="25"/>
      <c r="C439" s="25"/>
      <c r="D439" s="25"/>
      <c r="E439" s="24"/>
      <c r="F439" s="25"/>
      <c r="G439" s="25"/>
      <c r="H439" s="25"/>
      <c r="I439" s="25"/>
      <c r="J439" s="138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</row>
    <row r="440">
      <c r="A440" s="25"/>
      <c r="B440" s="25"/>
      <c r="C440" s="25"/>
      <c r="D440" s="25"/>
      <c r="E440" s="24"/>
      <c r="F440" s="25"/>
      <c r="G440" s="25"/>
      <c r="H440" s="25"/>
      <c r="I440" s="25"/>
      <c r="J440" s="138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</row>
    <row r="441">
      <c r="A441" s="25"/>
      <c r="B441" s="25"/>
      <c r="C441" s="25"/>
      <c r="D441" s="25"/>
      <c r="E441" s="24"/>
      <c r="F441" s="25"/>
      <c r="G441" s="25"/>
      <c r="H441" s="25"/>
      <c r="I441" s="25"/>
      <c r="J441" s="138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</row>
    <row r="442">
      <c r="A442" s="25"/>
      <c r="B442" s="25"/>
      <c r="C442" s="25"/>
      <c r="D442" s="25"/>
      <c r="E442" s="24"/>
      <c r="F442" s="25"/>
      <c r="G442" s="25"/>
      <c r="H442" s="25"/>
      <c r="I442" s="25"/>
      <c r="J442" s="138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</row>
    <row r="443">
      <c r="A443" s="25"/>
      <c r="B443" s="25"/>
      <c r="C443" s="25"/>
      <c r="D443" s="25"/>
      <c r="E443" s="24"/>
      <c r="F443" s="25"/>
      <c r="G443" s="25"/>
      <c r="H443" s="25"/>
      <c r="I443" s="25"/>
      <c r="J443" s="138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</row>
    <row r="444">
      <c r="A444" s="25"/>
      <c r="B444" s="25"/>
      <c r="C444" s="25"/>
      <c r="D444" s="25"/>
      <c r="E444" s="24"/>
      <c r="F444" s="25"/>
      <c r="G444" s="25"/>
      <c r="H444" s="25"/>
      <c r="I444" s="25"/>
      <c r="J444" s="138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</row>
    <row r="445">
      <c r="A445" s="25"/>
      <c r="B445" s="25"/>
      <c r="C445" s="25"/>
      <c r="D445" s="25"/>
      <c r="E445" s="24"/>
      <c r="F445" s="25"/>
      <c r="G445" s="25"/>
      <c r="H445" s="25"/>
      <c r="I445" s="25"/>
      <c r="J445" s="138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</row>
    <row r="446">
      <c r="A446" s="25"/>
      <c r="B446" s="25"/>
      <c r="C446" s="25"/>
      <c r="D446" s="25"/>
      <c r="E446" s="24"/>
      <c r="F446" s="25"/>
      <c r="G446" s="25"/>
      <c r="H446" s="25"/>
      <c r="I446" s="25"/>
      <c r="J446" s="138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</row>
    <row r="447">
      <c r="A447" s="25"/>
      <c r="B447" s="25"/>
      <c r="C447" s="25"/>
      <c r="D447" s="25"/>
      <c r="E447" s="24"/>
      <c r="F447" s="25"/>
      <c r="G447" s="25"/>
      <c r="H447" s="25"/>
      <c r="I447" s="25"/>
      <c r="J447" s="138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</row>
    <row r="448">
      <c r="A448" s="25"/>
      <c r="B448" s="25"/>
      <c r="C448" s="25"/>
      <c r="D448" s="25"/>
      <c r="E448" s="24"/>
      <c r="F448" s="25"/>
      <c r="G448" s="25"/>
      <c r="H448" s="25"/>
      <c r="I448" s="25"/>
      <c r="J448" s="138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</row>
    <row r="449">
      <c r="A449" s="25"/>
      <c r="B449" s="25"/>
      <c r="C449" s="25"/>
      <c r="D449" s="25"/>
      <c r="E449" s="24"/>
      <c r="F449" s="25"/>
      <c r="G449" s="25"/>
      <c r="H449" s="25"/>
      <c r="I449" s="25"/>
      <c r="J449" s="138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</row>
    <row r="450">
      <c r="A450" s="25"/>
      <c r="B450" s="25"/>
      <c r="C450" s="25"/>
      <c r="D450" s="25"/>
      <c r="E450" s="24"/>
      <c r="F450" s="25"/>
      <c r="G450" s="25"/>
      <c r="H450" s="25"/>
      <c r="I450" s="25"/>
      <c r="J450" s="138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</row>
    <row r="451">
      <c r="A451" s="25"/>
      <c r="B451" s="25"/>
      <c r="C451" s="25"/>
      <c r="D451" s="25"/>
      <c r="E451" s="24"/>
      <c r="F451" s="25"/>
      <c r="G451" s="25"/>
      <c r="H451" s="25"/>
      <c r="I451" s="25"/>
      <c r="J451" s="138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</row>
    <row r="452">
      <c r="A452" s="25"/>
      <c r="B452" s="25"/>
      <c r="C452" s="25"/>
      <c r="D452" s="25"/>
      <c r="E452" s="24"/>
      <c r="F452" s="25"/>
      <c r="G452" s="25"/>
      <c r="H452" s="25"/>
      <c r="I452" s="25"/>
      <c r="J452" s="138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</row>
    <row r="453">
      <c r="A453" s="25"/>
      <c r="B453" s="25"/>
      <c r="C453" s="25"/>
      <c r="D453" s="25"/>
      <c r="E453" s="24"/>
      <c r="F453" s="25"/>
      <c r="G453" s="25"/>
      <c r="H453" s="25"/>
      <c r="I453" s="25"/>
      <c r="J453" s="138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</row>
    <row r="454">
      <c r="A454" s="25"/>
      <c r="B454" s="25"/>
      <c r="C454" s="25"/>
      <c r="D454" s="25"/>
      <c r="E454" s="24"/>
      <c r="F454" s="25"/>
      <c r="G454" s="25"/>
      <c r="H454" s="25"/>
      <c r="I454" s="25"/>
      <c r="J454" s="138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</row>
    <row r="455">
      <c r="A455" s="25"/>
      <c r="B455" s="25"/>
      <c r="C455" s="25"/>
      <c r="D455" s="25"/>
      <c r="E455" s="24"/>
      <c r="F455" s="25"/>
      <c r="G455" s="25"/>
      <c r="H455" s="25"/>
      <c r="I455" s="25"/>
      <c r="J455" s="138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</row>
    <row r="456">
      <c r="A456" s="25"/>
      <c r="B456" s="25"/>
      <c r="C456" s="25"/>
      <c r="D456" s="25"/>
      <c r="E456" s="24"/>
      <c r="F456" s="25"/>
      <c r="G456" s="25"/>
      <c r="H456" s="25"/>
      <c r="I456" s="25"/>
      <c r="J456" s="138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</row>
    <row r="457">
      <c r="A457" s="25"/>
      <c r="B457" s="25"/>
      <c r="C457" s="25"/>
      <c r="D457" s="25"/>
      <c r="E457" s="24"/>
      <c r="F457" s="25"/>
      <c r="G457" s="25"/>
      <c r="H457" s="25"/>
      <c r="I457" s="25"/>
      <c r="J457" s="138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</row>
    <row r="458">
      <c r="A458" s="25"/>
      <c r="B458" s="25"/>
      <c r="C458" s="25"/>
      <c r="D458" s="25"/>
      <c r="E458" s="24"/>
      <c r="F458" s="25"/>
      <c r="G458" s="25"/>
      <c r="H458" s="25"/>
      <c r="I458" s="25"/>
      <c r="J458" s="138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</row>
    <row r="459">
      <c r="A459" s="25"/>
      <c r="B459" s="25"/>
      <c r="C459" s="25"/>
      <c r="D459" s="25"/>
      <c r="E459" s="24"/>
      <c r="F459" s="25"/>
      <c r="G459" s="25"/>
      <c r="H459" s="25"/>
      <c r="I459" s="25"/>
      <c r="J459" s="138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</row>
    <row r="460">
      <c r="A460" s="25"/>
      <c r="B460" s="25"/>
      <c r="C460" s="25"/>
      <c r="D460" s="25"/>
      <c r="E460" s="24"/>
      <c r="F460" s="25"/>
      <c r="G460" s="25"/>
      <c r="H460" s="25"/>
      <c r="I460" s="25"/>
      <c r="J460" s="138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</row>
    <row r="461">
      <c r="A461" s="25"/>
      <c r="B461" s="25"/>
      <c r="C461" s="25"/>
      <c r="D461" s="25"/>
      <c r="E461" s="24"/>
      <c r="F461" s="25"/>
      <c r="G461" s="25"/>
      <c r="H461" s="25"/>
      <c r="I461" s="25"/>
      <c r="J461" s="138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</row>
    <row r="462">
      <c r="A462" s="25"/>
      <c r="B462" s="25"/>
      <c r="C462" s="25"/>
      <c r="D462" s="25"/>
      <c r="E462" s="24"/>
      <c r="F462" s="25"/>
      <c r="G462" s="25"/>
      <c r="H462" s="25"/>
      <c r="I462" s="25"/>
      <c r="J462" s="138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</row>
    <row r="463">
      <c r="A463" s="25"/>
      <c r="B463" s="25"/>
      <c r="C463" s="25"/>
      <c r="D463" s="25"/>
      <c r="E463" s="24"/>
      <c r="F463" s="25"/>
      <c r="G463" s="25"/>
      <c r="H463" s="25"/>
      <c r="I463" s="25"/>
      <c r="J463" s="138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</row>
    <row r="464">
      <c r="A464" s="25"/>
      <c r="B464" s="25"/>
      <c r="C464" s="25"/>
      <c r="D464" s="25"/>
      <c r="E464" s="24"/>
      <c r="F464" s="25"/>
      <c r="G464" s="25"/>
      <c r="H464" s="25"/>
      <c r="I464" s="25"/>
      <c r="J464" s="138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</row>
    <row r="465">
      <c r="A465" s="25"/>
      <c r="B465" s="25"/>
      <c r="C465" s="25"/>
      <c r="D465" s="25"/>
      <c r="E465" s="24"/>
      <c r="F465" s="25"/>
      <c r="G465" s="25"/>
      <c r="H465" s="25"/>
      <c r="I465" s="25"/>
      <c r="J465" s="138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</row>
    <row r="466">
      <c r="A466" s="25"/>
      <c r="B466" s="25"/>
      <c r="C466" s="25"/>
      <c r="D466" s="25"/>
      <c r="E466" s="24"/>
      <c r="F466" s="25"/>
      <c r="G466" s="25"/>
      <c r="H466" s="25"/>
      <c r="I466" s="25"/>
      <c r="J466" s="138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</row>
    <row r="467">
      <c r="A467" s="25"/>
      <c r="B467" s="25"/>
      <c r="C467" s="25"/>
      <c r="D467" s="25"/>
      <c r="E467" s="24"/>
      <c r="F467" s="25"/>
      <c r="G467" s="25"/>
      <c r="H467" s="25"/>
      <c r="I467" s="25"/>
      <c r="J467" s="138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</row>
    <row r="468">
      <c r="A468" s="25"/>
      <c r="B468" s="25"/>
      <c r="C468" s="25"/>
      <c r="D468" s="25"/>
      <c r="E468" s="24"/>
      <c r="F468" s="25"/>
      <c r="G468" s="25"/>
      <c r="H468" s="25"/>
      <c r="I468" s="25"/>
      <c r="J468" s="138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</row>
    <row r="469">
      <c r="A469" s="25"/>
      <c r="B469" s="25"/>
      <c r="C469" s="25"/>
      <c r="D469" s="25"/>
      <c r="E469" s="24"/>
      <c r="F469" s="25"/>
      <c r="G469" s="25"/>
      <c r="H469" s="25"/>
      <c r="I469" s="25"/>
      <c r="J469" s="138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</row>
    <row r="470">
      <c r="A470" s="25"/>
      <c r="B470" s="25"/>
      <c r="C470" s="25"/>
      <c r="D470" s="25"/>
      <c r="E470" s="24"/>
      <c r="F470" s="25"/>
      <c r="G470" s="25"/>
      <c r="H470" s="25"/>
      <c r="I470" s="25"/>
      <c r="J470" s="138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</row>
    <row r="471">
      <c r="A471" s="25"/>
      <c r="B471" s="25"/>
      <c r="C471" s="25"/>
      <c r="D471" s="25"/>
      <c r="E471" s="24"/>
      <c r="F471" s="25"/>
      <c r="G471" s="25"/>
      <c r="H471" s="25"/>
      <c r="I471" s="25"/>
      <c r="J471" s="138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</row>
    <row r="472">
      <c r="A472" s="25"/>
      <c r="B472" s="25"/>
      <c r="C472" s="25"/>
      <c r="D472" s="25"/>
      <c r="E472" s="24"/>
      <c r="F472" s="25"/>
      <c r="G472" s="25"/>
      <c r="H472" s="25"/>
      <c r="I472" s="25"/>
      <c r="J472" s="138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</row>
    <row r="473">
      <c r="A473" s="25"/>
      <c r="B473" s="25"/>
      <c r="C473" s="25"/>
      <c r="D473" s="25"/>
      <c r="E473" s="24"/>
      <c r="F473" s="25"/>
      <c r="G473" s="25"/>
      <c r="H473" s="25"/>
      <c r="I473" s="25"/>
      <c r="J473" s="138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</row>
    <row r="474">
      <c r="A474" s="25"/>
      <c r="B474" s="25"/>
      <c r="C474" s="25"/>
      <c r="D474" s="25"/>
      <c r="E474" s="24"/>
      <c r="F474" s="25"/>
      <c r="G474" s="25"/>
      <c r="H474" s="25"/>
      <c r="I474" s="25"/>
      <c r="J474" s="138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</row>
    <row r="475">
      <c r="A475" s="25"/>
      <c r="B475" s="25"/>
      <c r="C475" s="25"/>
      <c r="D475" s="25"/>
      <c r="E475" s="24"/>
      <c r="F475" s="25"/>
      <c r="G475" s="25"/>
      <c r="H475" s="25"/>
      <c r="I475" s="25"/>
      <c r="J475" s="138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</row>
    <row r="476">
      <c r="A476" s="25"/>
      <c r="B476" s="25"/>
      <c r="C476" s="25"/>
      <c r="D476" s="25"/>
      <c r="E476" s="24"/>
      <c r="F476" s="25"/>
      <c r="G476" s="25"/>
      <c r="H476" s="25"/>
      <c r="I476" s="25"/>
      <c r="J476" s="138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</row>
    <row r="477">
      <c r="A477" s="25"/>
      <c r="B477" s="25"/>
      <c r="C477" s="25"/>
      <c r="D477" s="25"/>
      <c r="E477" s="24"/>
      <c r="F477" s="25"/>
      <c r="G477" s="25"/>
      <c r="H477" s="25"/>
      <c r="I477" s="25"/>
      <c r="J477" s="138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</row>
    <row r="478">
      <c r="A478" s="25"/>
      <c r="B478" s="25"/>
      <c r="C478" s="25"/>
      <c r="D478" s="25"/>
      <c r="E478" s="24"/>
      <c r="F478" s="25"/>
      <c r="G478" s="25"/>
      <c r="H478" s="25"/>
      <c r="I478" s="25"/>
      <c r="J478" s="138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</row>
    <row r="479">
      <c r="A479" s="25"/>
      <c r="B479" s="25"/>
      <c r="C479" s="25"/>
      <c r="D479" s="25"/>
      <c r="E479" s="24"/>
      <c r="F479" s="25"/>
      <c r="G479" s="25"/>
      <c r="H479" s="25"/>
      <c r="I479" s="25"/>
      <c r="J479" s="138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</row>
    <row r="480">
      <c r="A480" s="25"/>
      <c r="B480" s="25"/>
      <c r="C480" s="25"/>
      <c r="D480" s="25"/>
      <c r="E480" s="24"/>
      <c r="F480" s="25"/>
      <c r="G480" s="25"/>
      <c r="H480" s="25"/>
      <c r="I480" s="25"/>
      <c r="J480" s="138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</row>
    <row r="481">
      <c r="A481" s="25"/>
      <c r="B481" s="25"/>
      <c r="C481" s="25"/>
      <c r="D481" s="25"/>
      <c r="E481" s="24"/>
      <c r="F481" s="25"/>
      <c r="G481" s="25"/>
      <c r="H481" s="25"/>
      <c r="I481" s="25"/>
      <c r="J481" s="138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</row>
    <row r="482">
      <c r="A482" s="25"/>
      <c r="B482" s="25"/>
      <c r="C482" s="25"/>
      <c r="D482" s="25"/>
      <c r="E482" s="24"/>
      <c r="F482" s="25"/>
      <c r="G482" s="25"/>
      <c r="H482" s="25"/>
      <c r="I482" s="25"/>
      <c r="J482" s="138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</row>
    <row r="483">
      <c r="A483" s="25"/>
      <c r="B483" s="25"/>
      <c r="C483" s="25"/>
      <c r="D483" s="25"/>
      <c r="E483" s="24"/>
      <c r="F483" s="25"/>
      <c r="G483" s="25"/>
      <c r="H483" s="25"/>
      <c r="I483" s="25"/>
      <c r="J483" s="138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</row>
    <row r="484">
      <c r="A484" s="25"/>
      <c r="B484" s="25"/>
      <c r="C484" s="25"/>
      <c r="D484" s="25"/>
      <c r="E484" s="24"/>
      <c r="F484" s="25"/>
      <c r="G484" s="25"/>
      <c r="H484" s="25"/>
      <c r="I484" s="25"/>
      <c r="J484" s="138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</row>
    <row r="485">
      <c r="A485" s="25"/>
      <c r="B485" s="25"/>
      <c r="C485" s="25"/>
      <c r="D485" s="25"/>
      <c r="E485" s="24"/>
      <c r="F485" s="25"/>
      <c r="G485" s="25"/>
      <c r="H485" s="25"/>
      <c r="I485" s="25"/>
      <c r="J485" s="138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</row>
    <row r="486">
      <c r="A486" s="25"/>
      <c r="B486" s="25"/>
      <c r="C486" s="25"/>
      <c r="D486" s="25"/>
      <c r="E486" s="24"/>
      <c r="F486" s="25"/>
      <c r="G486" s="25"/>
      <c r="H486" s="25"/>
      <c r="I486" s="25"/>
      <c r="J486" s="138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</row>
    <row r="487">
      <c r="A487" s="25"/>
      <c r="B487" s="25"/>
      <c r="C487" s="25"/>
      <c r="D487" s="25"/>
      <c r="E487" s="24"/>
      <c r="F487" s="25"/>
      <c r="G487" s="25"/>
      <c r="H487" s="25"/>
      <c r="I487" s="25"/>
      <c r="J487" s="138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</row>
    <row r="488">
      <c r="A488" s="25"/>
      <c r="B488" s="25"/>
      <c r="C488" s="25"/>
      <c r="D488" s="25"/>
      <c r="E488" s="24"/>
      <c r="F488" s="25"/>
      <c r="G488" s="25"/>
      <c r="H488" s="25"/>
      <c r="I488" s="25"/>
      <c r="J488" s="138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</row>
    <row r="489">
      <c r="A489" s="25"/>
      <c r="B489" s="25"/>
      <c r="C489" s="25"/>
      <c r="D489" s="25"/>
      <c r="E489" s="24"/>
      <c r="F489" s="25"/>
      <c r="G489" s="25"/>
      <c r="H489" s="25"/>
      <c r="I489" s="25"/>
      <c r="J489" s="138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</row>
    <row r="490">
      <c r="A490" s="25"/>
      <c r="B490" s="25"/>
      <c r="C490" s="25"/>
      <c r="D490" s="25"/>
      <c r="E490" s="24"/>
      <c r="F490" s="25"/>
      <c r="G490" s="25"/>
      <c r="H490" s="25"/>
      <c r="I490" s="25"/>
      <c r="J490" s="138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</row>
    <row r="491">
      <c r="A491" s="25"/>
      <c r="B491" s="25"/>
      <c r="C491" s="25"/>
      <c r="D491" s="25"/>
      <c r="E491" s="24"/>
      <c r="F491" s="25"/>
      <c r="G491" s="25"/>
      <c r="H491" s="25"/>
      <c r="I491" s="25"/>
      <c r="J491" s="138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</row>
    <row r="492">
      <c r="A492" s="25"/>
      <c r="B492" s="25"/>
      <c r="C492" s="25"/>
      <c r="D492" s="25"/>
      <c r="E492" s="24"/>
      <c r="F492" s="25"/>
      <c r="G492" s="25"/>
      <c r="H492" s="25"/>
      <c r="I492" s="25"/>
      <c r="J492" s="138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</row>
    <row r="493">
      <c r="A493" s="25"/>
      <c r="B493" s="25"/>
      <c r="C493" s="25"/>
      <c r="D493" s="25"/>
      <c r="E493" s="24"/>
      <c r="F493" s="25"/>
      <c r="G493" s="25"/>
      <c r="H493" s="25"/>
      <c r="I493" s="25"/>
      <c r="J493" s="138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</row>
    <row r="494">
      <c r="A494" s="25"/>
      <c r="B494" s="25"/>
      <c r="C494" s="25"/>
      <c r="D494" s="25"/>
      <c r="E494" s="24"/>
      <c r="F494" s="25"/>
      <c r="G494" s="25"/>
      <c r="H494" s="25"/>
      <c r="I494" s="25"/>
      <c r="J494" s="138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</row>
    <row r="495">
      <c r="A495" s="25"/>
      <c r="B495" s="25"/>
      <c r="C495" s="25"/>
      <c r="D495" s="25"/>
      <c r="E495" s="24"/>
      <c r="F495" s="25"/>
      <c r="G495" s="25"/>
      <c r="H495" s="25"/>
      <c r="I495" s="25"/>
      <c r="J495" s="138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</row>
    <row r="496">
      <c r="A496" s="25"/>
      <c r="B496" s="25"/>
      <c r="C496" s="25"/>
      <c r="D496" s="25"/>
      <c r="E496" s="24"/>
      <c r="F496" s="25"/>
      <c r="G496" s="25"/>
      <c r="H496" s="25"/>
      <c r="I496" s="25"/>
      <c r="J496" s="138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</row>
    <row r="497">
      <c r="A497" s="25"/>
      <c r="B497" s="25"/>
      <c r="C497" s="25"/>
      <c r="D497" s="25"/>
      <c r="E497" s="24"/>
      <c r="F497" s="25"/>
      <c r="G497" s="25"/>
      <c r="H497" s="25"/>
      <c r="I497" s="25"/>
      <c r="J497" s="138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</row>
    <row r="498">
      <c r="A498" s="25"/>
      <c r="B498" s="25"/>
      <c r="C498" s="25"/>
      <c r="D498" s="25"/>
      <c r="E498" s="24"/>
      <c r="F498" s="25"/>
      <c r="G498" s="25"/>
      <c r="H498" s="25"/>
      <c r="I498" s="25"/>
      <c r="J498" s="138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</row>
    <row r="499">
      <c r="A499" s="25"/>
      <c r="B499" s="25"/>
      <c r="C499" s="25"/>
      <c r="D499" s="25"/>
      <c r="E499" s="24"/>
      <c r="F499" s="25"/>
      <c r="G499" s="25"/>
      <c r="H499" s="25"/>
      <c r="I499" s="25"/>
      <c r="J499" s="138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</row>
    <row r="500">
      <c r="A500" s="25"/>
      <c r="B500" s="25"/>
      <c r="C500" s="25"/>
      <c r="D500" s="25"/>
      <c r="E500" s="24"/>
      <c r="F500" s="25"/>
      <c r="G500" s="25"/>
      <c r="H500" s="25"/>
      <c r="I500" s="25"/>
      <c r="J500" s="138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</row>
    <row r="501">
      <c r="A501" s="25"/>
      <c r="B501" s="25"/>
      <c r="C501" s="25"/>
      <c r="D501" s="25"/>
      <c r="E501" s="24"/>
      <c r="F501" s="25"/>
      <c r="G501" s="25"/>
      <c r="H501" s="25"/>
      <c r="I501" s="25"/>
      <c r="J501" s="138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</row>
    <row r="502">
      <c r="A502" s="25"/>
      <c r="B502" s="25"/>
      <c r="C502" s="25"/>
      <c r="D502" s="25"/>
      <c r="E502" s="24"/>
      <c r="F502" s="25"/>
      <c r="G502" s="25"/>
      <c r="H502" s="25"/>
      <c r="I502" s="25"/>
      <c r="J502" s="138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</row>
    <row r="503">
      <c r="A503" s="25"/>
      <c r="B503" s="25"/>
      <c r="C503" s="25"/>
      <c r="D503" s="25"/>
      <c r="E503" s="24"/>
      <c r="F503" s="25"/>
      <c r="G503" s="25"/>
      <c r="H503" s="25"/>
      <c r="I503" s="25"/>
      <c r="J503" s="138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</row>
    <row r="504">
      <c r="A504" s="25"/>
      <c r="B504" s="25"/>
      <c r="C504" s="25"/>
      <c r="D504" s="25"/>
      <c r="E504" s="24"/>
      <c r="F504" s="25"/>
      <c r="G504" s="25"/>
      <c r="H504" s="25"/>
      <c r="I504" s="25"/>
      <c r="J504" s="138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</row>
    <row r="505">
      <c r="A505" s="25"/>
      <c r="B505" s="25"/>
      <c r="C505" s="25"/>
      <c r="D505" s="25"/>
      <c r="E505" s="24"/>
      <c r="F505" s="25"/>
      <c r="G505" s="25"/>
      <c r="H505" s="25"/>
      <c r="I505" s="25"/>
      <c r="J505" s="138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</row>
    <row r="506">
      <c r="A506" s="25"/>
      <c r="B506" s="25"/>
      <c r="C506" s="25"/>
      <c r="D506" s="25"/>
      <c r="E506" s="24"/>
      <c r="F506" s="25"/>
      <c r="G506" s="25"/>
      <c r="H506" s="25"/>
      <c r="I506" s="25"/>
      <c r="J506" s="138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</row>
    <row r="507">
      <c r="A507" s="25"/>
      <c r="B507" s="25"/>
      <c r="C507" s="25"/>
      <c r="D507" s="25"/>
      <c r="E507" s="24"/>
      <c r="F507" s="25"/>
      <c r="G507" s="25"/>
      <c r="H507" s="25"/>
      <c r="I507" s="25"/>
      <c r="J507" s="138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</row>
    <row r="508">
      <c r="A508" s="25"/>
      <c r="B508" s="25"/>
      <c r="C508" s="25"/>
      <c r="D508" s="25"/>
      <c r="E508" s="24"/>
      <c r="F508" s="25"/>
      <c r="G508" s="25"/>
      <c r="H508" s="25"/>
      <c r="I508" s="25"/>
      <c r="J508" s="138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</row>
    <row r="509">
      <c r="A509" s="25"/>
      <c r="B509" s="25"/>
      <c r="C509" s="25"/>
      <c r="D509" s="25"/>
      <c r="E509" s="24"/>
      <c r="F509" s="25"/>
      <c r="G509" s="25"/>
      <c r="H509" s="25"/>
      <c r="I509" s="25"/>
      <c r="J509" s="138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</row>
    <row r="510">
      <c r="A510" s="25"/>
      <c r="B510" s="25"/>
      <c r="C510" s="25"/>
      <c r="D510" s="25"/>
      <c r="E510" s="24"/>
      <c r="F510" s="25"/>
      <c r="G510" s="25"/>
      <c r="H510" s="25"/>
      <c r="I510" s="25"/>
      <c r="J510" s="138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</row>
    <row r="511">
      <c r="A511" s="25"/>
      <c r="B511" s="25"/>
      <c r="C511" s="25"/>
      <c r="D511" s="25"/>
      <c r="E511" s="24"/>
      <c r="F511" s="25"/>
      <c r="G511" s="25"/>
      <c r="H511" s="25"/>
      <c r="I511" s="25"/>
      <c r="J511" s="138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</row>
    <row r="512">
      <c r="A512" s="25"/>
      <c r="B512" s="25"/>
      <c r="C512" s="25"/>
      <c r="D512" s="25"/>
      <c r="E512" s="24"/>
      <c r="F512" s="25"/>
      <c r="G512" s="25"/>
      <c r="H512" s="25"/>
      <c r="I512" s="25"/>
      <c r="J512" s="138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</row>
    <row r="513">
      <c r="A513" s="25"/>
      <c r="B513" s="25"/>
      <c r="C513" s="25"/>
      <c r="D513" s="25"/>
      <c r="E513" s="24"/>
      <c r="F513" s="25"/>
      <c r="G513" s="25"/>
      <c r="H513" s="25"/>
      <c r="I513" s="25"/>
      <c r="J513" s="138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</row>
    <row r="514">
      <c r="A514" s="25"/>
      <c r="B514" s="25"/>
      <c r="C514" s="25"/>
      <c r="D514" s="25"/>
      <c r="E514" s="24"/>
      <c r="F514" s="25"/>
      <c r="G514" s="25"/>
      <c r="H514" s="25"/>
      <c r="I514" s="25"/>
      <c r="J514" s="138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</row>
    <row r="515">
      <c r="A515" s="25"/>
      <c r="B515" s="25"/>
      <c r="C515" s="25"/>
      <c r="D515" s="25"/>
      <c r="E515" s="24"/>
      <c r="F515" s="25"/>
      <c r="G515" s="25"/>
      <c r="H515" s="25"/>
      <c r="I515" s="25"/>
      <c r="J515" s="138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</row>
    <row r="516">
      <c r="A516" s="25"/>
      <c r="B516" s="25"/>
      <c r="C516" s="25"/>
      <c r="D516" s="25"/>
      <c r="E516" s="24"/>
      <c r="F516" s="25"/>
      <c r="G516" s="25"/>
      <c r="H516" s="25"/>
      <c r="I516" s="25"/>
      <c r="J516" s="138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</row>
    <row r="517">
      <c r="A517" s="25"/>
      <c r="B517" s="25"/>
      <c r="C517" s="25"/>
      <c r="D517" s="25"/>
      <c r="E517" s="24"/>
      <c r="F517" s="25"/>
      <c r="G517" s="25"/>
      <c r="H517" s="25"/>
      <c r="I517" s="25"/>
      <c r="J517" s="138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</row>
    <row r="518">
      <c r="A518" s="25"/>
      <c r="B518" s="25"/>
      <c r="C518" s="25"/>
      <c r="D518" s="25"/>
      <c r="E518" s="24"/>
      <c r="F518" s="25"/>
      <c r="G518" s="25"/>
      <c r="H518" s="25"/>
      <c r="I518" s="25"/>
      <c r="J518" s="138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</row>
    <row r="519">
      <c r="A519" s="25"/>
      <c r="B519" s="25"/>
      <c r="C519" s="25"/>
      <c r="D519" s="25"/>
      <c r="E519" s="24"/>
      <c r="F519" s="25"/>
      <c r="G519" s="25"/>
      <c r="H519" s="25"/>
      <c r="I519" s="25"/>
      <c r="J519" s="138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</row>
    <row r="520">
      <c r="A520" s="25"/>
      <c r="B520" s="25"/>
      <c r="C520" s="25"/>
      <c r="D520" s="25"/>
      <c r="E520" s="24"/>
      <c r="F520" s="25"/>
      <c r="G520" s="25"/>
      <c r="H520" s="25"/>
      <c r="I520" s="25"/>
      <c r="J520" s="138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</row>
    <row r="521">
      <c r="A521" s="25"/>
      <c r="B521" s="25"/>
      <c r="C521" s="25"/>
      <c r="D521" s="25"/>
      <c r="E521" s="24"/>
      <c r="F521" s="25"/>
      <c r="G521" s="25"/>
      <c r="H521" s="25"/>
      <c r="I521" s="25"/>
      <c r="J521" s="138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</row>
    <row r="522">
      <c r="A522" s="25"/>
      <c r="B522" s="25"/>
      <c r="C522" s="25"/>
      <c r="D522" s="25"/>
      <c r="E522" s="24"/>
      <c r="F522" s="25"/>
      <c r="G522" s="25"/>
      <c r="H522" s="25"/>
      <c r="I522" s="25"/>
      <c r="J522" s="138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</row>
    <row r="523">
      <c r="A523" s="25"/>
      <c r="B523" s="25"/>
      <c r="C523" s="25"/>
      <c r="D523" s="25"/>
      <c r="E523" s="24"/>
      <c r="F523" s="25"/>
      <c r="G523" s="25"/>
      <c r="H523" s="25"/>
      <c r="I523" s="25"/>
      <c r="J523" s="138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</row>
    <row r="524">
      <c r="A524" s="25"/>
      <c r="B524" s="25"/>
      <c r="C524" s="25"/>
      <c r="D524" s="25"/>
      <c r="E524" s="24"/>
      <c r="F524" s="25"/>
      <c r="G524" s="25"/>
      <c r="H524" s="25"/>
      <c r="I524" s="25"/>
      <c r="J524" s="138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</row>
    <row r="525">
      <c r="A525" s="25"/>
      <c r="B525" s="25"/>
      <c r="C525" s="25"/>
      <c r="D525" s="25"/>
      <c r="E525" s="24"/>
      <c r="F525" s="25"/>
      <c r="G525" s="25"/>
      <c r="H525" s="25"/>
      <c r="I525" s="25"/>
      <c r="J525" s="138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</row>
    <row r="526">
      <c r="A526" s="25"/>
      <c r="B526" s="25"/>
      <c r="C526" s="25"/>
      <c r="D526" s="25"/>
      <c r="E526" s="24"/>
      <c r="F526" s="25"/>
      <c r="G526" s="25"/>
      <c r="H526" s="25"/>
      <c r="I526" s="25"/>
      <c r="J526" s="138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</row>
    <row r="527">
      <c r="A527" s="25"/>
      <c r="B527" s="25"/>
      <c r="C527" s="25"/>
      <c r="D527" s="25"/>
      <c r="E527" s="24"/>
      <c r="F527" s="25"/>
      <c r="G527" s="25"/>
      <c r="H527" s="25"/>
      <c r="I527" s="25"/>
      <c r="J527" s="138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</row>
    <row r="528">
      <c r="A528" s="25"/>
      <c r="B528" s="25"/>
      <c r="C528" s="25"/>
      <c r="D528" s="25"/>
      <c r="E528" s="24"/>
      <c r="F528" s="25"/>
      <c r="G528" s="25"/>
      <c r="H528" s="25"/>
      <c r="I528" s="25"/>
      <c r="J528" s="138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</row>
    <row r="529">
      <c r="A529" s="25"/>
      <c r="B529" s="25"/>
      <c r="C529" s="25"/>
      <c r="D529" s="25"/>
      <c r="E529" s="24"/>
      <c r="F529" s="25"/>
      <c r="G529" s="25"/>
      <c r="H529" s="25"/>
      <c r="I529" s="25"/>
      <c r="J529" s="138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</row>
    <row r="530">
      <c r="A530" s="25"/>
      <c r="B530" s="25"/>
      <c r="C530" s="25"/>
      <c r="D530" s="25"/>
      <c r="E530" s="24"/>
      <c r="F530" s="25"/>
      <c r="G530" s="25"/>
      <c r="H530" s="25"/>
      <c r="I530" s="25"/>
      <c r="J530" s="138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</row>
    <row r="531">
      <c r="A531" s="25"/>
      <c r="B531" s="25"/>
      <c r="C531" s="25"/>
      <c r="D531" s="25"/>
      <c r="E531" s="24"/>
      <c r="F531" s="25"/>
      <c r="G531" s="25"/>
      <c r="H531" s="25"/>
      <c r="I531" s="25"/>
      <c r="J531" s="138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</row>
    <row r="532">
      <c r="A532" s="25"/>
      <c r="B532" s="25"/>
      <c r="C532" s="25"/>
      <c r="D532" s="25"/>
      <c r="E532" s="24"/>
      <c r="F532" s="25"/>
      <c r="G532" s="25"/>
      <c r="H532" s="25"/>
      <c r="I532" s="25"/>
      <c r="J532" s="138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</row>
    <row r="533">
      <c r="A533" s="25"/>
      <c r="B533" s="25"/>
      <c r="C533" s="25"/>
      <c r="D533" s="25"/>
      <c r="E533" s="24"/>
      <c r="F533" s="25"/>
      <c r="G533" s="25"/>
      <c r="H533" s="25"/>
      <c r="I533" s="25"/>
      <c r="J533" s="138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</row>
    <row r="534">
      <c r="A534" s="25"/>
      <c r="B534" s="25"/>
      <c r="C534" s="25"/>
      <c r="D534" s="25"/>
      <c r="E534" s="24"/>
      <c r="F534" s="25"/>
      <c r="G534" s="25"/>
      <c r="H534" s="25"/>
      <c r="I534" s="25"/>
      <c r="J534" s="138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</row>
    <row r="535">
      <c r="A535" s="25"/>
      <c r="B535" s="25"/>
      <c r="C535" s="25"/>
      <c r="D535" s="25"/>
      <c r="E535" s="24"/>
      <c r="F535" s="25"/>
      <c r="G535" s="25"/>
      <c r="H535" s="25"/>
      <c r="I535" s="25"/>
      <c r="J535" s="138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</row>
    <row r="536">
      <c r="A536" s="25"/>
      <c r="B536" s="25"/>
      <c r="C536" s="25"/>
      <c r="D536" s="25"/>
      <c r="E536" s="24"/>
      <c r="F536" s="25"/>
      <c r="G536" s="25"/>
      <c r="H536" s="25"/>
      <c r="I536" s="25"/>
      <c r="J536" s="138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</row>
    <row r="537">
      <c r="A537" s="25"/>
      <c r="B537" s="25"/>
      <c r="C537" s="25"/>
      <c r="D537" s="25"/>
      <c r="E537" s="24"/>
      <c r="F537" s="25"/>
      <c r="G537" s="25"/>
      <c r="H537" s="25"/>
      <c r="I537" s="25"/>
      <c r="J537" s="138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</row>
    <row r="538">
      <c r="A538" s="25"/>
      <c r="B538" s="25"/>
      <c r="C538" s="25"/>
      <c r="D538" s="25"/>
      <c r="E538" s="24"/>
      <c r="F538" s="25"/>
      <c r="G538" s="25"/>
      <c r="H538" s="25"/>
      <c r="I538" s="25"/>
      <c r="J538" s="138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</row>
    <row r="539">
      <c r="A539" s="25"/>
      <c r="B539" s="25"/>
      <c r="C539" s="25"/>
      <c r="D539" s="25"/>
      <c r="E539" s="24"/>
      <c r="F539" s="25"/>
      <c r="G539" s="25"/>
      <c r="H539" s="25"/>
      <c r="I539" s="25"/>
      <c r="J539" s="138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</row>
    <row r="540">
      <c r="A540" s="25"/>
      <c r="B540" s="25"/>
      <c r="C540" s="25"/>
      <c r="D540" s="25"/>
      <c r="E540" s="24"/>
      <c r="F540" s="25"/>
      <c r="G540" s="25"/>
      <c r="H540" s="25"/>
      <c r="I540" s="25"/>
      <c r="J540" s="138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</row>
    <row r="541">
      <c r="A541" s="25"/>
      <c r="B541" s="25"/>
      <c r="C541" s="25"/>
      <c r="D541" s="25"/>
      <c r="E541" s="24"/>
      <c r="F541" s="25"/>
      <c r="G541" s="25"/>
      <c r="H541" s="25"/>
      <c r="I541" s="25"/>
      <c r="J541" s="138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</row>
    <row r="542">
      <c r="A542" s="25"/>
      <c r="B542" s="25"/>
      <c r="C542" s="25"/>
      <c r="D542" s="25"/>
      <c r="E542" s="24"/>
      <c r="F542" s="25"/>
      <c r="G542" s="25"/>
      <c r="H542" s="25"/>
      <c r="I542" s="25"/>
      <c r="J542" s="138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</row>
    <row r="543">
      <c r="A543" s="25"/>
      <c r="B543" s="25"/>
      <c r="C543" s="25"/>
      <c r="D543" s="25"/>
      <c r="E543" s="24"/>
      <c r="F543" s="25"/>
      <c r="G543" s="25"/>
      <c r="H543" s="25"/>
      <c r="I543" s="25"/>
      <c r="J543" s="138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</row>
    <row r="544">
      <c r="A544" s="25"/>
      <c r="B544" s="25"/>
      <c r="C544" s="25"/>
      <c r="D544" s="25"/>
      <c r="E544" s="24"/>
      <c r="F544" s="25"/>
      <c r="G544" s="25"/>
      <c r="H544" s="25"/>
      <c r="I544" s="25"/>
      <c r="J544" s="138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</row>
    <row r="545">
      <c r="A545" s="25"/>
      <c r="B545" s="25"/>
      <c r="C545" s="25"/>
      <c r="D545" s="25"/>
      <c r="E545" s="24"/>
      <c r="F545" s="25"/>
      <c r="G545" s="25"/>
      <c r="H545" s="25"/>
      <c r="I545" s="25"/>
      <c r="J545" s="138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</row>
    <row r="546">
      <c r="A546" s="25"/>
      <c r="B546" s="25"/>
      <c r="C546" s="25"/>
      <c r="D546" s="25"/>
      <c r="E546" s="24"/>
      <c r="F546" s="25"/>
      <c r="G546" s="25"/>
      <c r="H546" s="25"/>
      <c r="I546" s="25"/>
      <c r="J546" s="138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</row>
    <row r="547">
      <c r="A547" s="25"/>
      <c r="B547" s="25"/>
      <c r="C547" s="25"/>
      <c r="D547" s="25"/>
      <c r="E547" s="24"/>
      <c r="F547" s="25"/>
      <c r="G547" s="25"/>
      <c r="H547" s="25"/>
      <c r="I547" s="25"/>
      <c r="J547" s="138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</row>
    <row r="548">
      <c r="A548" s="25"/>
      <c r="B548" s="25"/>
      <c r="C548" s="25"/>
      <c r="D548" s="25"/>
      <c r="E548" s="24"/>
      <c r="F548" s="25"/>
      <c r="G548" s="25"/>
      <c r="H548" s="25"/>
      <c r="I548" s="25"/>
      <c r="J548" s="138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</row>
    <row r="549">
      <c r="A549" s="25"/>
      <c r="B549" s="25"/>
      <c r="C549" s="25"/>
      <c r="D549" s="25"/>
      <c r="E549" s="24"/>
      <c r="F549" s="25"/>
      <c r="G549" s="25"/>
      <c r="H549" s="25"/>
      <c r="I549" s="25"/>
      <c r="J549" s="138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</row>
    <row r="550">
      <c r="A550" s="25"/>
      <c r="B550" s="25"/>
      <c r="C550" s="25"/>
      <c r="D550" s="25"/>
      <c r="E550" s="24"/>
      <c r="F550" s="25"/>
      <c r="G550" s="25"/>
      <c r="H550" s="25"/>
      <c r="I550" s="25"/>
      <c r="J550" s="138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</row>
    <row r="551">
      <c r="A551" s="25"/>
      <c r="B551" s="25"/>
      <c r="C551" s="25"/>
      <c r="D551" s="25"/>
      <c r="E551" s="24"/>
      <c r="F551" s="25"/>
      <c r="G551" s="25"/>
      <c r="H551" s="25"/>
      <c r="I551" s="25"/>
      <c r="J551" s="138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</row>
    <row r="552">
      <c r="A552" s="25"/>
      <c r="B552" s="25"/>
      <c r="C552" s="25"/>
      <c r="D552" s="25"/>
      <c r="E552" s="24"/>
      <c r="F552" s="25"/>
      <c r="G552" s="25"/>
      <c r="H552" s="25"/>
      <c r="I552" s="25"/>
      <c r="J552" s="138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</row>
    <row r="553">
      <c r="A553" s="25"/>
      <c r="B553" s="25"/>
      <c r="C553" s="25"/>
      <c r="D553" s="25"/>
      <c r="E553" s="24"/>
      <c r="F553" s="25"/>
      <c r="G553" s="25"/>
      <c r="H553" s="25"/>
      <c r="I553" s="25"/>
      <c r="J553" s="138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</row>
    <row r="554">
      <c r="A554" s="25"/>
      <c r="B554" s="25"/>
      <c r="C554" s="25"/>
      <c r="D554" s="25"/>
      <c r="E554" s="24"/>
      <c r="F554" s="25"/>
      <c r="G554" s="25"/>
      <c r="H554" s="25"/>
      <c r="I554" s="25"/>
      <c r="J554" s="138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</row>
    <row r="555">
      <c r="A555" s="25"/>
      <c r="B555" s="25"/>
      <c r="C555" s="25"/>
      <c r="D555" s="25"/>
      <c r="E555" s="24"/>
      <c r="F555" s="25"/>
      <c r="G555" s="25"/>
      <c r="H555" s="25"/>
      <c r="I555" s="25"/>
      <c r="J555" s="138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</row>
    <row r="556">
      <c r="A556" s="25"/>
      <c r="B556" s="25"/>
      <c r="C556" s="25"/>
      <c r="D556" s="25"/>
      <c r="E556" s="24"/>
      <c r="F556" s="25"/>
      <c r="G556" s="25"/>
      <c r="H556" s="25"/>
      <c r="I556" s="25"/>
      <c r="J556" s="138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</row>
    <row r="557">
      <c r="A557" s="25"/>
      <c r="B557" s="25"/>
      <c r="C557" s="25"/>
      <c r="D557" s="25"/>
      <c r="E557" s="24"/>
      <c r="F557" s="25"/>
      <c r="G557" s="25"/>
      <c r="H557" s="25"/>
      <c r="I557" s="25"/>
      <c r="J557" s="138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</row>
    <row r="558">
      <c r="A558" s="25"/>
      <c r="B558" s="25"/>
      <c r="C558" s="25"/>
      <c r="D558" s="25"/>
      <c r="E558" s="24"/>
      <c r="F558" s="25"/>
      <c r="G558" s="25"/>
      <c r="H558" s="25"/>
      <c r="I558" s="25"/>
      <c r="J558" s="138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</row>
    <row r="559">
      <c r="A559" s="25"/>
      <c r="B559" s="25"/>
      <c r="C559" s="25"/>
      <c r="D559" s="25"/>
      <c r="E559" s="24"/>
      <c r="F559" s="25"/>
      <c r="G559" s="25"/>
      <c r="H559" s="25"/>
      <c r="I559" s="25"/>
      <c r="J559" s="138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</row>
    <row r="560">
      <c r="A560" s="25"/>
      <c r="B560" s="25"/>
      <c r="C560" s="25"/>
      <c r="D560" s="25"/>
      <c r="E560" s="24"/>
      <c r="F560" s="25"/>
      <c r="G560" s="25"/>
      <c r="H560" s="25"/>
      <c r="I560" s="25"/>
      <c r="J560" s="138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</row>
    <row r="561">
      <c r="A561" s="25"/>
      <c r="B561" s="25"/>
      <c r="C561" s="25"/>
      <c r="D561" s="25"/>
      <c r="E561" s="24"/>
      <c r="F561" s="25"/>
      <c r="G561" s="25"/>
      <c r="H561" s="25"/>
      <c r="I561" s="25"/>
      <c r="J561" s="138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</row>
    <row r="562">
      <c r="A562" s="25"/>
      <c r="B562" s="25"/>
      <c r="C562" s="25"/>
      <c r="D562" s="25"/>
      <c r="E562" s="24"/>
      <c r="F562" s="25"/>
      <c r="G562" s="25"/>
      <c r="H562" s="25"/>
      <c r="I562" s="25"/>
      <c r="J562" s="138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</row>
    <row r="563">
      <c r="A563" s="25"/>
      <c r="B563" s="25"/>
      <c r="C563" s="25"/>
      <c r="D563" s="25"/>
      <c r="E563" s="24"/>
      <c r="F563" s="25"/>
      <c r="G563" s="25"/>
      <c r="H563" s="25"/>
      <c r="I563" s="25"/>
      <c r="J563" s="138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</row>
    <row r="564">
      <c r="A564" s="25"/>
      <c r="B564" s="25"/>
      <c r="C564" s="25"/>
      <c r="D564" s="25"/>
      <c r="E564" s="24"/>
      <c r="F564" s="25"/>
      <c r="G564" s="25"/>
      <c r="H564" s="25"/>
      <c r="I564" s="25"/>
      <c r="J564" s="138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</row>
    <row r="565">
      <c r="A565" s="25"/>
      <c r="B565" s="25"/>
      <c r="C565" s="25"/>
      <c r="D565" s="25"/>
      <c r="E565" s="24"/>
      <c r="F565" s="25"/>
      <c r="G565" s="25"/>
      <c r="H565" s="25"/>
      <c r="I565" s="25"/>
      <c r="J565" s="138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</row>
    <row r="566">
      <c r="A566" s="25"/>
      <c r="B566" s="25"/>
      <c r="C566" s="25"/>
      <c r="D566" s="25"/>
      <c r="E566" s="24"/>
      <c r="F566" s="25"/>
      <c r="G566" s="25"/>
      <c r="H566" s="25"/>
      <c r="I566" s="25"/>
      <c r="J566" s="138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</row>
    <row r="567">
      <c r="A567" s="25"/>
      <c r="B567" s="25"/>
      <c r="C567" s="25"/>
      <c r="D567" s="25"/>
      <c r="E567" s="24"/>
      <c r="F567" s="25"/>
      <c r="G567" s="25"/>
      <c r="H567" s="25"/>
      <c r="I567" s="25"/>
      <c r="J567" s="138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</row>
    <row r="568">
      <c r="A568" s="25"/>
      <c r="B568" s="25"/>
      <c r="C568" s="25"/>
      <c r="D568" s="25"/>
      <c r="E568" s="24"/>
      <c r="F568" s="25"/>
      <c r="G568" s="25"/>
      <c r="H568" s="25"/>
      <c r="I568" s="25"/>
      <c r="J568" s="138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</row>
    <row r="569">
      <c r="A569" s="25"/>
      <c r="B569" s="25"/>
      <c r="C569" s="25"/>
      <c r="D569" s="25"/>
      <c r="E569" s="24"/>
      <c r="F569" s="25"/>
      <c r="G569" s="25"/>
      <c r="H569" s="25"/>
      <c r="I569" s="25"/>
      <c r="J569" s="138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</row>
    <row r="570">
      <c r="A570" s="25"/>
      <c r="B570" s="25"/>
      <c r="C570" s="25"/>
      <c r="D570" s="25"/>
      <c r="E570" s="24"/>
      <c r="F570" s="25"/>
      <c r="G570" s="25"/>
      <c r="H570" s="25"/>
      <c r="I570" s="25"/>
      <c r="J570" s="138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</row>
    <row r="571">
      <c r="A571" s="25"/>
      <c r="B571" s="25"/>
      <c r="C571" s="25"/>
      <c r="D571" s="25"/>
      <c r="E571" s="24"/>
      <c r="F571" s="25"/>
      <c r="G571" s="25"/>
      <c r="H571" s="25"/>
      <c r="I571" s="25"/>
      <c r="J571" s="138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</row>
    <row r="572">
      <c r="A572" s="25"/>
      <c r="B572" s="25"/>
      <c r="C572" s="25"/>
      <c r="D572" s="25"/>
      <c r="E572" s="24"/>
      <c r="F572" s="25"/>
      <c r="G572" s="25"/>
      <c r="H572" s="25"/>
      <c r="I572" s="25"/>
      <c r="J572" s="138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</row>
    <row r="573">
      <c r="A573" s="25"/>
      <c r="B573" s="25"/>
      <c r="C573" s="25"/>
      <c r="D573" s="25"/>
      <c r="E573" s="24"/>
      <c r="F573" s="25"/>
      <c r="G573" s="25"/>
      <c r="H573" s="25"/>
      <c r="I573" s="25"/>
      <c r="J573" s="138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</row>
    <row r="574">
      <c r="A574" s="25"/>
      <c r="B574" s="25"/>
      <c r="C574" s="25"/>
      <c r="D574" s="25"/>
      <c r="E574" s="24"/>
      <c r="F574" s="25"/>
      <c r="G574" s="25"/>
      <c r="H574" s="25"/>
      <c r="I574" s="25"/>
      <c r="J574" s="138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</row>
    <row r="575">
      <c r="A575" s="25"/>
      <c r="B575" s="25"/>
      <c r="C575" s="25"/>
      <c r="D575" s="25"/>
      <c r="E575" s="24"/>
      <c r="F575" s="25"/>
      <c r="G575" s="25"/>
      <c r="H575" s="25"/>
      <c r="I575" s="25"/>
      <c r="J575" s="138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</row>
    <row r="576">
      <c r="A576" s="25"/>
      <c r="B576" s="25"/>
      <c r="C576" s="25"/>
      <c r="D576" s="25"/>
      <c r="E576" s="24"/>
      <c r="F576" s="25"/>
      <c r="G576" s="25"/>
      <c r="H576" s="25"/>
      <c r="I576" s="25"/>
      <c r="J576" s="138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</row>
    <row r="577">
      <c r="A577" s="25"/>
      <c r="B577" s="25"/>
      <c r="C577" s="25"/>
      <c r="D577" s="25"/>
      <c r="E577" s="24"/>
      <c r="F577" s="25"/>
      <c r="G577" s="25"/>
      <c r="H577" s="25"/>
      <c r="I577" s="25"/>
      <c r="J577" s="138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</row>
    <row r="578">
      <c r="A578" s="25"/>
      <c r="B578" s="25"/>
      <c r="C578" s="25"/>
      <c r="D578" s="25"/>
      <c r="E578" s="24"/>
      <c r="F578" s="25"/>
      <c r="G578" s="25"/>
      <c r="H578" s="25"/>
      <c r="I578" s="25"/>
      <c r="J578" s="138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</row>
    <row r="579">
      <c r="A579" s="25"/>
      <c r="B579" s="25"/>
      <c r="C579" s="25"/>
      <c r="D579" s="25"/>
      <c r="E579" s="24"/>
      <c r="F579" s="25"/>
      <c r="G579" s="25"/>
      <c r="H579" s="25"/>
      <c r="I579" s="25"/>
      <c r="J579" s="138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</row>
    <row r="580">
      <c r="A580" s="25"/>
      <c r="B580" s="25"/>
      <c r="C580" s="25"/>
      <c r="D580" s="25"/>
      <c r="E580" s="24"/>
      <c r="F580" s="25"/>
      <c r="G580" s="25"/>
      <c r="H580" s="25"/>
      <c r="I580" s="25"/>
      <c r="J580" s="138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</row>
    <row r="581">
      <c r="A581" s="25"/>
      <c r="B581" s="25"/>
      <c r="C581" s="25"/>
      <c r="D581" s="25"/>
      <c r="E581" s="24"/>
      <c r="F581" s="25"/>
      <c r="G581" s="25"/>
      <c r="H581" s="25"/>
      <c r="I581" s="25"/>
      <c r="J581" s="138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</row>
    <row r="582">
      <c r="A582" s="25"/>
      <c r="B582" s="25"/>
      <c r="C582" s="25"/>
      <c r="D582" s="25"/>
      <c r="E582" s="24"/>
      <c r="F582" s="25"/>
      <c r="G582" s="25"/>
      <c r="H582" s="25"/>
      <c r="I582" s="25"/>
      <c r="J582" s="138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</row>
    <row r="583">
      <c r="A583" s="25"/>
      <c r="B583" s="25"/>
      <c r="C583" s="25"/>
      <c r="D583" s="25"/>
      <c r="E583" s="24"/>
      <c r="F583" s="25"/>
      <c r="G583" s="25"/>
      <c r="H583" s="25"/>
      <c r="I583" s="25"/>
      <c r="J583" s="138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</row>
    <row r="584">
      <c r="A584" s="25"/>
      <c r="B584" s="25"/>
      <c r="C584" s="25"/>
      <c r="D584" s="25"/>
      <c r="E584" s="24"/>
      <c r="F584" s="25"/>
      <c r="G584" s="25"/>
      <c r="H584" s="25"/>
      <c r="I584" s="25"/>
      <c r="J584" s="138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</row>
    <row r="585">
      <c r="A585" s="25"/>
      <c r="B585" s="25"/>
      <c r="C585" s="25"/>
      <c r="D585" s="25"/>
      <c r="E585" s="24"/>
      <c r="F585" s="25"/>
      <c r="G585" s="25"/>
      <c r="H585" s="25"/>
      <c r="I585" s="25"/>
      <c r="J585" s="138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</row>
    <row r="586">
      <c r="A586" s="25"/>
      <c r="B586" s="25"/>
      <c r="C586" s="25"/>
      <c r="D586" s="25"/>
      <c r="E586" s="24"/>
      <c r="F586" s="25"/>
      <c r="G586" s="25"/>
      <c r="H586" s="25"/>
      <c r="I586" s="25"/>
      <c r="J586" s="138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</row>
    <row r="587">
      <c r="A587" s="25"/>
      <c r="B587" s="25"/>
      <c r="C587" s="25"/>
      <c r="D587" s="25"/>
      <c r="E587" s="24"/>
      <c r="F587" s="25"/>
      <c r="G587" s="25"/>
      <c r="H587" s="25"/>
      <c r="I587" s="25"/>
      <c r="J587" s="138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</row>
    <row r="588">
      <c r="A588" s="25"/>
      <c r="B588" s="25"/>
      <c r="C588" s="25"/>
      <c r="D588" s="25"/>
      <c r="E588" s="24"/>
      <c r="F588" s="25"/>
      <c r="G588" s="25"/>
      <c r="H588" s="25"/>
      <c r="I588" s="25"/>
      <c r="J588" s="138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</row>
    <row r="589">
      <c r="A589" s="25"/>
      <c r="B589" s="25"/>
      <c r="C589" s="25"/>
      <c r="D589" s="25"/>
      <c r="E589" s="24"/>
      <c r="F589" s="25"/>
      <c r="G589" s="25"/>
      <c r="H589" s="25"/>
      <c r="I589" s="25"/>
      <c r="J589" s="138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</row>
    <row r="590">
      <c r="A590" s="25"/>
      <c r="B590" s="25"/>
      <c r="C590" s="25"/>
      <c r="D590" s="25"/>
      <c r="E590" s="24"/>
      <c r="F590" s="25"/>
      <c r="G590" s="25"/>
      <c r="H590" s="25"/>
      <c r="I590" s="25"/>
      <c r="J590" s="138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</row>
    <row r="591">
      <c r="A591" s="25"/>
      <c r="B591" s="25"/>
      <c r="C591" s="25"/>
      <c r="D591" s="25"/>
      <c r="E591" s="24"/>
      <c r="F591" s="25"/>
      <c r="G591" s="25"/>
      <c r="H591" s="25"/>
      <c r="I591" s="25"/>
      <c r="J591" s="138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</row>
    <row r="592">
      <c r="A592" s="25"/>
      <c r="B592" s="25"/>
      <c r="C592" s="25"/>
      <c r="D592" s="25"/>
      <c r="E592" s="24"/>
      <c r="F592" s="25"/>
      <c r="G592" s="25"/>
      <c r="H592" s="25"/>
      <c r="I592" s="25"/>
      <c r="J592" s="138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</row>
    <row r="593">
      <c r="A593" s="25"/>
      <c r="B593" s="25"/>
      <c r="C593" s="25"/>
      <c r="D593" s="25"/>
      <c r="E593" s="24"/>
      <c r="F593" s="25"/>
      <c r="G593" s="25"/>
      <c r="H593" s="25"/>
      <c r="I593" s="25"/>
      <c r="J593" s="138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</row>
    <row r="594">
      <c r="A594" s="25"/>
      <c r="B594" s="25"/>
      <c r="C594" s="25"/>
      <c r="D594" s="25"/>
      <c r="E594" s="24"/>
      <c r="F594" s="25"/>
      <c r="G594" s="25"/>
      <c r="H594" s="25"/>
      <c r="I594" s="25"/>
      <c r="J594" s="138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</row>
    <row r="595">
      <c r="A595" s="25"/>
      <c r="B595" s="25"/>
      <c r="C595" s="25"/>
      <c r="D595" s="25"/>
      <c r="E595" s="24"/>
      <c r="F595" s="25"/>
      <c r="G595" s="25"/>
      <c r="H595" s="25"/>
      <c r="I595" s="25"/>
      <c r="J595" s="138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</row>
    <row r="596">
      <c r="A596" s="25"/>
      <c r="B596" s="25"/>
      <c r="C596" s="25"/>
      <c r="D596" s="25"/>
      <c r="E596" s="24"/>
      <c r="F596" s="25"/>
      <c r="G596" s="25"/>
      <c r="H596" s="25"/>
      <c r="I596" s="25"/>
      <c r="J596" s="138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</row>
    <row r="597">
      <c r="A597" s="25"/>
      <c r="B597" s="25"/>
      <c r="C597" s="25"/>
      <c r="D597" s="25"/>
      <c r="E597" s="24"/>
      <c r="F597" s="25"/>
      <c r="G597" s="25"/>
      <c r="H597" s="25"/>
      <c r="I597" s="25"/>
      <c r="J597" s="138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</row>
    <row r="598">
      <c r="A598" s="25"/>
      <c r="B598" s="25"/>
      <c r="C598" s="25"/>
      <c r="D598" s="25"/>
      <c r="E598" s="24"/>
      <c r="F598" s="25"/>
      <c r="G598" s="25"/>
      <c r="H598" s="25"/>
      <c r="I598" s="25"/>
      <c r="J598" s="138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</row>
    <row r="599">
      <c r="A599" s="25"/>
      <c r="B599" s="25"/>
      <c r="C599" s="25"/>
      <c r="D599" s="25"/>
      <c r="E599" s="24"/>
      <c r="F599" s="25"/>
      <c r="G599" s="25"/>
      <c r="H599" s="25"/>
      <c r="I599" s="25"/>
      <c r="J599" s="138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</row>
    <row r="600">
      <c r="A600" s="25"/>
      <c r="B600" s="25"/>
      <c r="C600" s="25"/>
      <c r="D600" s="25"/>
      <c r="E600" s="24"/>
      <c r="F600" s="25"/>
      <c r="G600" s="25"/>
      <c r="H600" s="25"/>
      <c r="I600" s="25"/>
      <c r="J600" s="138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</row>
    <row r="601">
      <c r="A601" s="25"/>
      <c r="B601" s="25"/>
      <c r="C601" s="25"/>
      <c r="D601" s="25"/>
      <c r="E601" s="24"/>
      <c r="F601" s="25"/>
      <c r="G601" s="25"/>
      <c r="H601" s="25"/>
      <c r="I601" s="25"/>
      <c r="J601" s="138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</row>
    <row r="602">
      <c r="A602" s="25"/>
      <c r="B602" s="25"/>
      <c r="C602" s="25"/>
      <c r="D602" s="25"/>
      <c r="E602" s="24"/>
      <c r="F602" s="25"/>
      <c r="G602" s="25"/>
      <c r="H602" s="25"/>
      <c r="I602" s="25"/>
      <c r="J602" s="138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</row>
    <row r="603">
      <c r="A603" s="25"/>
      <c r="B603" s="25"/>
      <c r="C603" s="25"/>
      <c r="D603" s="25"/>
      <c r="E603" s="24"/>
      <c r="F603" s="25"/>
      <c r="G603" s="25"/>
      <c r="H603" s="25"/>
      <c r="I603" s="25"/>
      <c r="J603" s="138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</row>
    <row r="604">
      <c r="A604" s="25"/>
      <c r="B604" s="25"/>
      <c r="C604" s="25"/>
      <c r="D604" s="25"/>
      <c r="E604" s="24"/>
      <c r="F604" s="25"/>
      <c r="G604" s="25"/>
      <c r="H604" s="25"/>
      <c r="I604" s="25"/>
      <c r="J604" s="138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</row>
    <row r="605">
      <c r="A605" s="25"/>
      <c r="B605" s="25"/>
      <c r="C605" s="25"/>
      <c r="D605" s="25"/>
      <c r="E605" s="24"/>
      <c r="F605" s="25"/>
      <c r="G605" s="25"/>
      <c r="H605" s="25"/>
      <c r="I605" s="25"/>
      <c r="J605" s="138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</row>
    <row r="606">
      <c r="A606" s="25"/>
      <c r="B606" s="25"/>
      <c r="C606" s="25"/>
      <c r="D606" s="25"/>
      <c r="E606" s="24"/>
      <c r="F606" s="25"/>
      <c r="G606" s="25"/>
      <c r="H606" s="25"/>
      <c r="I606" s="25"/>
      <c r="J606" s="138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</row>
    <row r="607">
      <c r="A607" s="25"/>
      <c r="B607" s="25"/>
      <c r="C607" s="25"/>
      <c r="D607" s="25"/>
      <c r="E607" s="24"/>
      <c r="F607" s="25"/>
      <c r="G607" s="25"/>
      <c r="H607" s="25"/>
      <c r="I607" s="25"/>
      <c r="J607" s="138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</row>
    <row r="608">
      <c r="A608" s="25"/>
      <c r="B608" s="25"/>
      <c r="C608" s="25"/>
      <c r="D608" s="25"/>
      <c r="E608" s="24"/>
      <c r="F608" s="25"/>
      <c r="G608" s="25"/>
      <c r="H608" s="25"/>
      <c r="I608" s="25"/>
      <c r="J608" s="138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</row>
    <row r="609">
      <c r="A609" s="25"/>
      <c r="B609" s="25"/>
      <c r="C609" s="25"/>
      <c r="D609" s="25"/>
      <c r="E609" s="24"/>
      <c r="F609" s="25"/>
      <c r="G609" s="25"/>
      <c r="H609" s="25"/>
      <c r="I609" s="25"/>
      <c r="J609" s="138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</row>
    <row r="610">
      <c r="A610" s="25"/>
      <c r="B610" s="25"/>
      <c r="C610" s="25"/>
      <c r="D610" s="25"/>
      <c r="E610" s="24"/>
      <c r="F610" s="25"/>
      <c r="G610" s="25"/>
      <c r="H610" s="25"/>
      <c r="I610" s="25"/>
      <c r="J610" s="138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</row>
    <row r="611">
      <c r="A611" s="25"/>
      <c r="B611" s="25"/>
      <c r="C611" s="25"/>
      <c r="D611" s="25"/>
      <c r="E611" s="24"/>
      <c r="F611" s="25"/>
      <c r="G611" s="25"/>
      <c r="H611" s="25"/>
      <c r="I611" s="25"/>
      <c r="J611" s="138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</row>
    <row r="612">
      <c r="A612" s="25"/>
      <c r="B612" s="25"/>
      <c r="C612" s="25"/>
      <c r="D612" s="25"/>
      <c r="E612" s="24"/>
      <c r="F612" s="25"/>
      <c r="G612" s="25"/>
      <c r="H612" s="25"/>
      <c r="I612" s="25"/>
      <c r="J612" s="138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</row>
    <row r="613">
      <c r="A613" s="25"/>
      <c r="B613" s="25"/>
      <c r="C613" s="25"/>
      <c r="D613" s="25"/>
      <c r="E613" s="24"/>
      <c r="F613" s="25"/>
      <c r="G613" s="25"/>
      <c r="H613" s="25"/>
      <c r="I613" s="25"/>
      <c r="J613" s="138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</row>
    <row r="614">
      <c r="A614" s="25"/>
      <c r="B614" s="25"/>
      <c r="C614" s="25"/>
      <c r="D614" s="25"/>
      <c r="E614" s="24"/>
      <c r="F614" s="25"/>
      <c r="G614" s="25"/>
      <c r="H614" s="25"/>
      <c r="I614" s="25"/>
      <c r="J614" s="138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</row>
    <row r="615">
      <c r="A615" s="25"/>
      <c r="B615" s="25"/>
      <c r="C615" s="25"/>
      <c r="D615" s="25"/>
      <c r="E615" s="24"/>
      <c r="F615" s="25"/>
      <c r="G615" s="25"/>
      <c r="H615" s="25"/>
      <c r="I615" s="25"/>
      <c r="J615" s="138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</row>
    <row r="616">
      <c r="A616" s="25"/>
      <c r="B616" s="25"/>
      <c r="C616" s="25"/>
      <c r="D616" s="25"/>
      <c r="E616" s="24"/>
      <c r="F616" s="25"/>
      <c r="G616" s="25"/>
      <c r="H616" s="25"/>
      <c r="I616" s="25"/>
      <c r="J616" s="138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</row>
    <row r="617">
      <c r="A617" s="25"/>
      <c r="B617" s="25"/>
      <c r="C617" s="25"/>
      <c r="D617" s="25"/>
      <c r="E617" s="24"/>
      <c r="F617" s="25"/>
      <c r="G617" s="25"/>
      <c r="H617" s="25"/>
      <c r="I617" s="25"/>
      <c r="J617" s="138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</row>
    <row r="618">
      <c r="A618" s="25"/>
      <c r="B618" s="25"/>
      <c r="C618" s="25"/>
      <c r="D618" s="25"/>
      <c r="E618" s="24"/>
      <c r="F618" s="25"/>
      <c r="G618" s="25"/>
      <c r="H618" s="25"/>
      <c r="I618" s="25"/>
      <c r="J618" s="138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</row>
    <row r="619">
      <c r="A619" s="25"/>
      <c r="B619" s="25"/>
      <c r="C619" s="25"/>
      <c r="D619" s="25"/>
      <c r="E619" s="24"/>
      <c r="F619" s="25"/>
      <c r="G619" s="25"/>
      <c r="H619" s="25"/>
      <c r="I619" s="25"/>
      <c r="J619" s="138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</row>
    <row r="620">
      <c r="A620" s="25"/>
      <c r="B620" s="25"/>
      <c r="C620" s="25"/>
      <c r="D620" s="25"/>
      <c r="E620" s="24"/>
      <c r="F620" s="25"/>
      <c r="G620" s="25"/>
      <c r="H620" s="25"/>
      <c r="I620" s="25"/>
      <c r="J620" s="138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</row>
    <row r="621">
      <c r="A621" s="25"/>
      <c r="B621" s="25"/>
      <c r="C621" s="25"/>
      <c r="D621" s="25"/>
      <c r="E621" s="24"/>
      <c r="F621" s="25"/>
      <c r="G621" s="25"/>
      <c r="H621" s="25"/>
      <c r="I621" s="25"/>
      <c r="J621" s="138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</row>
    <row r="622">
      <c r="A622" s="25"/>
      <c r="B622" s="25"/>
      <c r="C622" s="25"/>
      <c r="D622" s="25"/>
      <c r="E622" s="24"/>
      <c r="F622" s="25"/>
      <c r="G622" s="25"/>
      <c r="H622" s="25"/>
      <c r="I622" s="25"/>
      <c r="J622" s="138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</row>
    <row r="623">
      <c r="A623" s="25"/>
      <c r="B623" s="25"/>
      <c r="C623" s="25"/>
      <c r="D623" s="25"/>
      <c r="E623" s="24"/>
      <c r="F623" s="25"/>
      <c r="G623" s="25"/>
      <c r="H623" s="25"/>
      <c r="I623" s="25"/>
      <c r="J623" s="138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</row>
    <row r="624">
      <c r="A624" s="25"/>
      <c r="B624" s="25"/>
      <c r="C624" s="25"/>
      <c r="D624" s="25"/>
      <c r="E624" s="24"/>
      <c r="F624" s="25"/>
      <c r="G624" s="25"/>
      <c r="H624" s="25"/>
      <c r="I624" s="25"/>
      <c r="J624" s="138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</row>
    <row r="625">
      <c r="A625" s="25"/>
      <c r="B625" s="25"/>
      <c r="C625" s="25"/>
      <c r="D625" s="25"/>
      <c r="E625" s="24"/>
      <c r="F625" s="25"/>
      <c r="G625" s="25"/>
      <c r="H625" s="25"/>
      <c r="I625" s="25"/>
      <c r="J625" s="138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</row>
    <row r="626">
      <c r="A626" s="25"/>
      <c r="B626" s="25"/>
      <c r="C626" s="25"/>
      <c r="D626" s="25"/>
      <c r="E626" s="24"/>
      <c r="F626" s="25"/>
      <c r="G626" s="25"/>
      <c r="H626" s="25"/>
      <c r="I626" s="25"/>
      <c r="J626" s="138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</row>
    <row r="627">
      <c r="A627" s="25"/>
      <c r="B627" s="25"/>
      <c r="C627" s="25"/>
      <c r="D627" s="25"/>
      <c r="E627" s="24"/>
      <c r="F627" s="25"/>
      <c r="G627" s="25"/>
      <c r="H627" s="25"/>
      <c r="I627" s="25"/>
      <c r="J627" s="138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</row>
    <row r="628">
      <c r="A628" s="25"/>
      <c r="B628" s="25"/>
      <c r="C628" s="25"/>
      <c r="D628" s="25"/>
      <c r="E628" s="24"/>
      <c r="F628" s="25"/>
      <c r="G628" s="25"/>
      <c r="H628" s="25"/>
      <c r="I628" s="25"/>
      <c r="J628" s="138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</row>
    <row r="629">
      <c r="A629" s="25"/>
      <c r="B629" s="25"/>
      <c r="C629" s="25"/>
      <c r="D629" s="25"/>
      <c r="E629" s="24"/>
      <c r="F629" s="25"/>
      <c r="G629" s="25"/>
      <c r="H629" s="25"/>
      <c r="I629" s="25"/>
      <c r="J629" s="138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</row>
    <row r="630">
      <c r="A630" s="25"/>
      <c r="B630" s="25"/>
      <c r="C630" s="25"/>
      <c r="D630" s="25"/>
      <c r="E630" s="24"/>
      <c r="F630" s="25"/>
      <c r="G630" s="25"/>
      <c r="H630" s="25"/>
      <c r="I630" s="25"/>
      <c r="J630" s="138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</row>
    <row r="631">
      <c r="A631" s="25"/>
      <c r="B631" s="25"/>
      <c r="C631" s="25"/>
      <c r="D631" s="25"/>
      <c r="E631" s="24"/>
      <c r="F631" s="25"/>
      <c r="G631" s="25"/>
      <c r="H631" s="25"/>
      <c r="I631" s="25"/>
      <c r="J631" s="138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</row>
    <row r="632">
      <c r="A632" s="25"/>
      <c r="B632" s="25"/>
      <c r="C632" s="25"/>
      <c r="D632" s="25"/>
      <c r="E632" s="24"/>
      <c r="F632" s="25"/>
      <c r="G632" s="25"/>
      <c r="H632" s="25"/>
      <c r="I632" s="25"/>
      <c r="J632" s="138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</row>
    <row r="633">
      <c r="A633" s="25"/>
      <c r="B633" s="25"/>
      <c r="C633" s="25"/>
      <c r="D633" s="25"/>
      <c r="E633" s="24"/>
      <c r="F633" s="25"/>
      <c r="G633" s="25"/>
      <c r="H633" s="25"/>
      <c r="I633" s="25"/>
      <c r="J633" s="138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</row>
    <row r="634">
      <c r="A634" s="25"/>
      <c r="B634" s="25"/>
      <c r="C634" s="25"/>
      <c r="D634" s="25"/>
      <c r="E634" s="24"/>
      <c r="F634" s="25"/>
      <c r="G634" s="25"/>
      <c r="H634" s="25"/>
      <c r="I634" s="25"/>
      <c r="J634" s="138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</row>
    <row r="635">
      <c r="A635" s="25"/>
      <c r="B635" s="25"/>
      <c r="C635" s="25"/>
      <c r="D635" s="25"/>
      <c r="E635" s="24"/>
      <c r="F635" s="25"/>
      <c r="G635" s="25"/>
      <c r="H635" s="25"/>
      <c r="I635" s="25"/>
      <c r="J635" s="138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</row>
    <row r="636">
      <c r="A636" s="25"/>
      <c r="B636" s="25"/>
      <c r="C636" s="25"/>
      <c r="D636" s="25"/>
      <c r="E636" s="24"/>
      <c r="F636" s="25"/>
      <c r="G636" s="25"/>
      <c r="H636" s="25"/>
      <c r="I636" s="25"/>
      <c r="J636" s="138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</row>
    <row r="637">
      <c r="A637" s="25"/>
      <c r="B637" s="25"/>
      <c r="C637" s="25"/>
      <c r="D637" s="25"/>
      <c r="E637" s="24"/>
      <c r="F637" s="25"/>
      <c r="G637" s="25"/>
      <c r="H637" s="25"/>
      <c r="I637" s="25"/>
      <c r="J637" s="138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</row>
    <row r="638">
      <c r="A638" s="25"/>
      <c r="B638" s="25"/>
      <c r="C638" s="25"/>
      <c r="D638" s="25"/>
      <c r="E638" s="24"/>
      <c r="F638" s="25"/>
      <c r="G638" s="25"/>
      <c r="H638" s="25"/>
      <c r="I638" s="25"/>
      <c r="J638" s="138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</row>
    <row r="639">
      <c r="A639" s="25"/>
      <c r="B639" s="25"/>
      <c r="C639" s="25"/>
      <c r="D639" s="25"/>
      <c r="E639" s="24"/>
      <c r="F639" s="25"/>
      <c r="G639" s="25"/>
      <c r="H639" s="25"/>
      <c r="I639" s="25"/>
      <c r="J639" s="138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</row>
    <row r="640">
      <c r="A640" s="25"/>
      <c r="B640" s="25"/>
      <c r="C640" s="25"/>
      <c r="D640" s="25"/>
      <c r="E640" s="24"/>
      <c r="F640" s="25"/>
      <c r="G640" s="25"/>
      <c r="H640" s="25"/>
      <c r="I640" s="25"/>
      <c r="J640" s="138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</row>
    <row r="641">
      <c r="A641" s="25"/>
      <c r="B641" s="25"/>
      <c r="C641" s="25"/>
      <c r="D641" s="25"/>
      <c r="E641" s="24"/>
      <c r="F641" s="25"/>
      <c r="G641" s="25"/>
      <c r="H641" s="25"/>
      <c r="I641" s="25"/>
      <c r="J641" s="138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</row>
    <row r="642">
      <c r="A642" s="25"/>
      <c r="B642" s="25"/>
      <c r="C642" s="25"/>
      <c r="D642" s="25"/>
      <c r="E642" s="24"/>
      <c r="F642" s="25"/>
      <c r="G642" s="25"/>
      <c r="H642" s="25"/>
      <c r="I642" s="25"/>
      <c r="J642" s="138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</row>
    <row r="643">
      <c r="A643" s="25"/>
      <c r="B643" s="25"/>
      <c r="C643" s="25"/>
      <c r="D643" s="25"/>
      <c r="E643" s="24"/>
      <c r="F643" s="25"/>
      <c r="G643" s="25"/>
      <c r="H643" s="25"/>
      <c r="I643" s="25"/>
      <c r="J643" s="138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</row>
    <row r="644">
      <c r="A644" s="25"/>
      <c r="B644" s="25"/>
      <c r="C644" s="25"/>
      <c r="D644" s="25"/>
      <c r="E644" s="24"/>
      <c r="F644" s="25"/>
      <c r="G644" s="25"/>
      <c r="H644" s="25"/>
      <c r="I644" s="25"/>
      <c r="J644" s="138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</row>
    <row r="645">
      <c r="A645" s="25"/>
      <c r="B645" s="25"/>
      <c r="C645" s="25"/>
      <c r="D645" s="25"/>
      <c r="E645" s="24"/>
      <c r="F645" s="25"/>
      <c r="G645" s="25"/>
      <c r="H645" s="25"/>
      <c r="I645" s="25"/>
      <c r="J645" s="138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</row>
    <row r="646">
      <c r="A646" s="25"/>
      <c r="B646" s="25"/>
      <c r="C646" s="25"/>
      <c r="D646" s="25"/>
      <c r="E646" s="24"/>
      <c r="F646" s="25"/>
      <c r="G646" s="25"/>
      <c r="H646" s="25"/>
      <c r="I646" s="25"/>
      <c r="J646" s="138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</row>
    <row r="647">
      <c r="A647" s="25"/>
      <c r="B647" s="25"/>
      <c r="C647" s="25"/>
      <c r="D647" s="25"/>
      <c r="E647" s="24"/>
      <c r="F647" s="25"/>
      <c r="G647" s="25"/>
      <c r="H647" s="25"/>
      <c r="I647" s="25"/>
      <c r="J647" s="138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</row>
    <row r="648">
      <c r="A648" s="25"/>
      <c r="B648" s="25"/>
      <c r="C648" s="25"/>
      <c r="D648" s="25"/>
      <c r="E648" s="24"/>
      <c r="F648" s="25"/>
      <c r="G648" s="25"/>
      <c r="H648" s="25"/>
      <c r="I648" s="25"/>
      <c r="J648" s="138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</row>
    <row r="649">
      <c r="A649" s="25"/>
      <c r="B649" s="25"/>
      <c r="C649" s="25"/>
      <c r="D649" s="25"/>
      <c r="E649" s="24"/>
      <c r="F649" s="25"/>
      <c r="G649" s="25"/>
      <c r="H649" s="25"/>
      <c r="I649" s="25"/>
      <c r="J649" s="138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</row>
    <row r="650">
      <c r="A650" s="25"/>
      <c r="B650" s="25"/>
      <c r="C650" s="25"/>
      <c r="D650" s="25"/>
      <c r="E650" s="24"/>
      <c r="F650" s="25"/>
      <c r="G650" s="25"/>
      <c r="H650" s="25"/>
      <c r="I650" s="25"/>
      <c r="J650" s="138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</row>
    <row r="651">
      <c r="A651" s="25"/>
      <c r="B651" s="25"/>
      <c r="C651" s="25"/>
      <c r="D651" s="25"/>
      <c r="E651" s="24"/>
      <c r="F651" s="25"/>
      <c r="G651" s="25"/>
      <c r="H651" s="25"/>
      <c r="I651" s="25"/>
      <c r="J651" s="138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</row>
    <row r="652">
      <c r="A652" s="25"/>
      <c r="B652" s="25"/>
      <c r="C652" s="25"/>
      <c r="D652" s="25"/>
      <c r="E652" s="24"/>
      <c r="F652" s="25"/>
      <c r="G652" s="25"/>
      <c r="H652" s="25"/>
      <c r="I652" s="25"/>
      <c r="J652" s="138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</row>
    <row r="653">
      <c r="A653" s="25"/>
      <c r="B653" s="25"/>
      <c r="C653" s="25"/>
      <c r="D653" s="25"/>
      <c r="E653" s="24"/>
      <c r="F653" s="25"/>
      <c r="G653" s="25"/>
      <c r="H653" s="25"/>
      <c r="I653" s="25"/>
      <c r="J653" s="138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</row>
    <row r="654">
      <c r="A654" s="25"/>
      <c r="B654" s="25"/>
      <c r="C654" s="25"/>
      <c r="D654" s="25"/>
      <c r="E654" s="24"/>
      <c r="F654" s="25"/>
      <c r="G654" s="25"/>
      <c r="H654" s="25"/>
      <c r="I654" s="25"/>
      <c r="J654" s="138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</row>
    <row r="655">
      <c r="A655" s="25"/>
      <c r="B655" s="25"/>
      <c r="C655" s="25"/>
      <c r="D655" s="25"/>
      <c r="E655" s="24"/>
      <c r="F655" s="25"/>
      <c r="G655" s="25"/>
      <c r="H655" s="25"/>
      <c r="I655" s="25"/>
      <c r="J655" s="138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</row>
    <row r="656">
      <c r="A656" s="25"/>
      <c r="B656" s="25"/>
      <c r="C656" s="25"/>
      <c r="D656" s="25"/>
      <c r="E656" s="24"/>
      <c r="F656" s="25"/>
      <c r="G656" s="25"/>
      <c r="H656" s="25"/>
      <c r="I656" s="25"/>
      <c r="J656" s="138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</row>
    <row r="657">
      <c r="A657" s="25"/>
      <c r="B657" s="25"/>
      <c r="C657" s="25"/>
      <c r="D657" s="25"/>
      <c r="E657" s="24"/>
      <c r="F657" s="25"/>
      <c r="G657" s="25"/>
      <c r="H657" s="25"/>
      <c r="I657" s="25"/>
      <c r="J657" s="138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</row>
    <row r="658">
      <c r="A658" s="25"/>
      <c r="B658" s="25"/>
      <c r="C658" s="25"/>
      <c r="D658" s="25"/>
      <c r="E658" s="24"/>
      <c r="F658" s="25"/>
      <c r="G658" s="25"/>
      <c r="H658" s="25"/>
      <c r="I658" s="25"/>
      <c r="J658" s="138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</row>
    <row r="659">
      <c r="A659" s="25"/>
      <c r="B659" s="25"/>
      <c r="C659" s="25"/>
      <c r="D659" s="25"/>
      <c r="E659" s="24"/>
      <c r="F659" s="25"/>
      <c r="G659" s="25"/>
      <c r="H659" s="25"/>
      <c r="I659" s="25"/>
      <c r="J659" s="138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</row>
    <row r="660">
      <c r="A660" s="25"/>
      <c r="B660" s="25"/>
      <c r="C660" s="25"/>
      <c r="D660" s="25"/>
      <c r="E660" s="24"/>
      <c r="F660" s="25"/>
      <c r="G660" s="25"/>
      <c r="H660" s="25"/>
      <c r="I660" s="25"/>
      <c r="J660" s="138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</row>
    <row r="661">
      <c r="A661" s="25"/>
      <c r="B661" s="25"/>
      <c r="C661" s="25"/>
      <c r="D661" s="25"/>
      <c r="E661" s="24"/>
      <c r="F661" s="25"/>
      <c r="G661" s="25"/>
      <c r="H661" s="25"/>
      <c r="I661" s="25"/>
      <c r="J661" s="138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</row>
    <row r="662">
      <c r="A662" s="25"/>
      <c r="B662" s="25"/>
      <c r="C662" s="25"/>
      <c r="D662" s="25"/>
      <c r="E662" s="24"/>
      <c r="F662" s="25"/>
      <c r="G662" s="25"/>
      <c r="H662" s="25"/>
      <c r="I662" s="25"/>
      <c r="J662" s="138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</row>
    <row r="663">
      <c r="A663" s="25"/>
      <c r="B663" s="25"/>
      <c r="C663" s="25"/>
      <c r="D663" s="25"/>
      <c r="E663" s="24"/>
      <c r="F663" s="25"/>
      <c r="G663" s="25"/>
      <c r="H663" s="25"/>
      <c r="I663" s="25"/>
      <c r="J663" s="138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</row>
    <row r="664">
      <c r="A664" s="25"/>
      <c r="B664" s="25"/>
      <c r="C664" s="25"/>
      <c r="D664" s="25"/>
      <c r="E664" s="24"/>
      <c r="F664" s="25"/>
      <c r="G664" s="25"/>
      <c r="H664" s="25"/>
      <c r="I664" s="25"/>
      <c r="J664" s="138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</row>
    <row r="665">
      <c r="A665" s="25"/>
      <c r="B665" s="25"/>
      <c r="C665" s="25"/>
      <c r="D665" s="25"/>
      <c r="E665" s="24"/>
      <c r="F665" s="25"/>
      <c r="G665" s="25"/>
      <c r="H665" s="25"/>
      <c r="I665" s="25"/>
      <c r="J665" s="138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</row>
    <row r="666">
      <c r="A666" s="25"/>
      <c r="B666" s="25"/>
      <c r="C666" s="25"/>
      <c r="D666" s="25"/>
      <c r="E666" s="24"/>
      <c r="F666" s="25"/>
      <c r="G666" s="25"/>
      <c r="H666" s="25"/>
      <c r="I666" s="25"/>
      <c r="J666" s="138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</row>
    <row r="667">
      <c r="A667" s="25"/>
      <c r="B667" s="25"/>
      <c r="C667" s="25"/>
      <c r="D667" s="25"/>
      <c r="E667" s="24"/>
      <c r="F667" s="25"/>
      <c r="G667" s="25"/>
      <c r="H667" s="25"/>
      <c r="I667" s="25"/>
      <c r="J667" s="138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</row>
    <row r="668">
      <c r="A668" s="25"/>
      <c r="B668" s="25"/>
      <c r="C668" s="25"/>
      <c r="D668" s="25"/>
      <c r="E668" s="24"/>
      <c r="F668" s="25"/>
      <c r="G668" s="25"/>
      <c r="H668" s="25"/>
      <c r="I668" s="25"/>
      <c r="J668" s="138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</row>
    <row r="669">
      <c r="A669" s="25"/>
      <c r="B669" s="25"/>
      <c r="C669" s="25"/>
      <c r="D669" s="25"/>
      <c r="E669" s="24"/>
      <c r="F669" s="25"/>
      <c r="G669" s="25"/>
      <c r="H669" s="25"/>
      <c r="I669" s="25"/>
      <c r="J669" s="138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</row>
    <row r="670">
      <c r="A670" s="25"/>
      <c r="B670" s="25"/>
      <c r="C670" s="25"/>
      <c r="D670" s="25"/>
      <c r="E670" s="24"/>
      <c r="F670" s="25"/>
      <c r="G670" s="25"/>
      <c r="H670" s="25"/>
      <c r="I670" s="25"/>
      <c r="J670" s="138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</row>
    <row r="671">
      <c r="A671" s="25"/>
      <c r="B671" s="25"/>
      <c r="C671" s="25"/>
      <c r="D671" s="25"/>
      <c r="E671" s="24"/>
      <c r="F671" s="25"/>
      <c r="G671" s="25"/>
      <c r="H671" s="25"/>
      <c r="I671" s="25"/>
      <c r="J671" s="138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</row>
    <row r="672">
      <c r="A672" s="25"/>
      <c r="B672" s="25"/>
      <c r="C672" s="25"/>
      <c r="D672" s="25"/>
      <c r="E672" s="24"/>
      <c r="F672" s="25"/>
      <c r="G672" s="25"/>
      <c r="H672" s="25"/>
      <c r="I672" s="25"/>
      <c r="J672" s="138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</row>
    <row r="673">
      <c r="A673" s="25"/>
      <c r="B673" s="25"/>
      <c r="C673" s="25"/>
      <c r="D673" s="25"/>
      <c r="E673" s="24"/>
      <c r="F673" s="25"/>
      <c r="G673" s="25"/>
      <c r="H673" s="25"/>
      <c r="I673" s="25"/>
      <c r="J673" s="138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</row>
    <row r="674">
      <c r="A674" s="25"/>
      <c r="B674" s="25"/>
      <c r="C674" s="25"/>
      <c r="D674" s="25"/>
      <c r="E674" s="24"/>
      <c r="F674" s="25"/>
      <c r="G674" s="25"/>
      <c r="H674" s="25"/>
      <c r="I674" s="25"/>
      <c r="J674" s="138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</row>
    <row r="675">
      <c r="A675" s="25"/>
      <c r="B675" s="25"/>
      <c r="C675" s="25"/>
      <c r="D675" s="25"/>
      <c r="E675" s="24"/>
      <c r="F675" s="25"/>
      <c r="G675" s="25"/>
      <c r="H675" s="25"/>
      <c r="I675" s="25"/>
      <c r="J675" s="138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</row>
    <row r="676">
      <c r="A676" s="25"/>
      <c r="B676" s="25"/>
      <c r="C676" s="25"/>
      <c r="D676" s="25"/>
      <c r="E676" s="24"/>
      <c r="F676" s="25"/>
      <c r="G676" s="25"/>
      <c r="H676" s="25"/>
      <c r="I676" s="25"/>
      <c r="J676" s="138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</row>
    <row r="677">
      <c r="A677" s="25"/>
      <c r="B677" s="25"/>
      <c r="C677" s="25"/>
      <c r="D677" s="25"/>
      <c r="E677" s="24"/>
      <c r="F677" s="25"/>
      <c r="G677" s="25"/>
      <c r="H677" s="25"/>
      <c r="I677" s="25"/>
      <c r="J677" s="138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</row>
    <row r="678">
      <c r="A678" s="25"/>
      <c r="B678" s="25"/>
      <c r="C678" s="25"/>
      <c r="D678" s="25"/>
      <c r="E678" s="24"/>
      <c r="F678" s="25"/>
      <c r="G678" s="25"/>
      <c r="H678" s="25"/>
      <c r="I678" s="25"/>
      <c r="J678" s="138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</row>
    <row r="679">
      <c r="A679" s="25"/>
      <c r="B679" s="25"/>
      <c r="C679" s="25"/>
      <c r="D679" s="25"/>
      <c r="E679" s="24"/>
      <c r="F679" s="25"/>
      <c r="G679" s="25"/>
      <c r="H679" s="25"/>
      <c r="I679" s="25"/>
      <c r="J679" s="138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</row>
    <row r="680">
      <c r="A680" s="25"/>
      <c r="B680" s="25"/>
      <c r="C680" s="25"/>
      <c r="D680" s="25"/>
      <c r="E680" s="24"/>
      <c r="F680" s="25"/>
      <c r="G680" s="25"/>
      <c r="H680" s="25"/>
      <c r="I680" s="25"/>
      <c r="J680" s="138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</row>
    <row r="681">
      <c r="A681" s="25"/>
      <c r="B681" s="25"/>
      <c r="C681" s="25"/>
      <c r="D681" s="25"/>
      <c r="E681" s="24"/>
      <c r="F681" s="25"/>
      <c r="G681" s="25"/>
      <c r="H681" s="25"/>
      <c r="I681" s="25"/>
      <c r="J681" s="138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</row>
    <row r="682">
      <c r="A682" s="25"/>
      <c r="B682" s="25"/>
      <c r="C682" s="25"/>
      <c r="D682" s="25"/>
      <c r="E682" s="24"/>
      <c r="F682" s="25"/>
      <c r="G682" s="25"/>
      <c r="H682" s="25"/>
      <c r="I682" s="25"/>
      <c r="J682" s="138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</row>
    <row r="683">
      <c r="A683" s="25"/>
      <c r="B683" s="25"/>
      <c r="C683" s="25"/>
      <c r="D683" s="25"/>
      <c r="E683" s="24"/>
      <c r="F683" s="25"/>
      <c r="G683" s="25"/>
      <c r="H683" s="25"/>
      <c r="I683" s="25"/>
      <c r="J683" s="138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</row>
    <row r="684">
      <c r="A684" s="25"/>
      <c r="B684" s="25"/>
      <c r="C684" s="25"/>
      <c r="D684" s="25"/>
      <c r="E684" s="24"/>
      <c r="F684" s="25"/>
      <c r="G684" s="25"/>
      <c r="H684" s="25"/>
      <c r="I684" s="25"/>
      <c r="J684" s="138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</row>
    <row r="685">
      <c r="A685" s="25"/>
      <c r="B685" s="25"/>
      <c r="C685" s="25"/>
      <c r="D685" s="25"/>
      <c r="E685" s="24"/>
      <c r="F685" s="25"/>
      <c r="G685" s="25"/>
      <c r="H685" s="25"/>
      <c r="I685" s="25"/>
      <c r="J685" s="138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</row>
    <row r="686">
      <c r="A686" s="25"/>
      <c r="B686" s="25"/>
      <c r="C686" s="25"/>
      <c r="D686" s="25"/>
      <c r="E686" s="24"/>
      <c r="F686" s="25"/>
      <c r="G686" s="25"/>
      <c r="H686" s="25"/>
      <c r="I686" s="25"/>
      <c r="J686" s="138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</row>
    <row r="687">
      <c r="A687" s="25"/>
      <c r="B687" s="25"/>
      <c r="C687" s="25"/>
      <c r="D687" s="25"/>
      <c r="E687" s="24"/>
      <c r="F687" s="25"/>
      <c r="G687" s="25"/>
      <c r="H687" s="25"/>
      <c r="I687" s="25"/>
      <c r="J687" s="138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</row>
    <row r="688">
      <c r="A688" s="25"/>
      <c r="B688" s="25"/>
      <c r="C688" s="25"/>
      <c r="D688" s="25"/>
      <c r="E688" s="24"/>
      <c r="F688" s="25"/>
      <c r="G688" s="25"/>
      <c r="H688" s="25"/>
      <c r="I688" s="25"/>
      <c r="J688" s="138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</row>
    <row r="689">
      <c r="A689" s="25"/>
      <c r="B689" s="25"/>
      <c r="C689" s="25"/>
      <c r="D689" s="25"/>
      <c r="E689" s="24"/>
      <c r="F689" s="25"/>
      <c r="G689" s="25"/>
      <c r="H689" s="25"/>
      <c r="I689" s="25"/>
      <c r="J689" s="138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</row>
    <row r="690">
      <c r="A690" s="25"/>
      <c r="B690" s="25"/>
      <c r="C690" s="25"/>
      <c r="D690" s="25"/>
      <c r="E690" s="24"/>
      <c r="F690" s="25"/>
      <c r="G690" s="25"/>
      <c r="H690" s="25"/>
      <c r="I690" s="25"/>
      <c r="J690" s="138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</row>
    <row r="691">
      <c r="A691" s="25"/>
      <c r="B691" s="25"/>
      <c r="C691" s="25"/>
      <c r="D691" s="25"/>
      <c r="E691" s="24"/>
      <c r="F691" s="25"/>
      <c r="G691" s="25"/>
      <c r="H691" s="25"/>
      <c r="I691" s="25"/>
      <c r="J691" s="138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</row>
    <row r="692">
      <c r="A692" s="25"/>
      <c r="B692" s="25"/>
      <c r="C692" s="25"/>
      <c r="D692" s="25"/>
      <c r="E692" s="24"/>
      <c r="F692" s="25"/>
      <c r="G692" s="25"/>
      <c r="H692" s="25"/>
      <c r="I692" s="25"/>
      <c r="J692" s="138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</row>
    <row r="693">
      <c r="A693" s="25"/>
      <c r="B693" s="25"/>
      <c r="C693" s="25"/>
      <c r="D693" s="25"/>
      <c r="E693" s="24"/>
      <c r="F693" s="25"/>
      <c r="G693" s="25"/>
      <c r="H693" s="25"/>
      <c r="I693" s="25"/>
      <c r="J693" s="138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</row>
    <row r="694">
      <c r="A694" s="25"/>
      <c r="B694" s="25"/>
      <c r="C694" s="25"/>
      <c r="D694" s="25"/>
      <c r="E694" s="24"/>
      <c r="F694" s="25"/>
      <c r="G694" s="25"/>
      <c r="H694" s="25"/>
      <c r="I694" s="25"/>
      <c r="J694" s="138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</row>
    <row r="695">
      <c r="A695" s="25"/>
      <c r="B695" s="25"/>
      <c r="C695" s="25"/>
      <c r="D695" s="25"/>
      <c r="E695" s="24"/>
      <c r="F695" s="25"/>
      <c r="G695" s="25"/>
      <c r="H695" s="25"/>
      <c r="I695" s="25"/>
      <c r="J695" s="138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</row>
    <row r="696">
      <c r="A696" s="25"/>
      <c r="B696" s="25"/>
      <c r="C696" s="25"/>
      <c r="D696" s="25"/>
      <c r="E696" s="24"/>
      <c r="F696" s="25"/>
      <c r="G696" s="25"/>
      <c r="H696" s="25"/>
      <c r="I696" s="25"/>
      <c r="J696" s="138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</row>
    <row r="697">
      <c r="A697" s="25"/>
      <c r="B697" s="25"/>
      <c r="C697" s="25"/>
      <c r="D697" s="25"/>
      <c r="E697" s="24"/>
      <c r="F697" s="25"/>
      <c r="G697" s="25"/>
      <c r="H697" s="25"/>
      <c r="I697" s="25"/>
      <c r="J697" s="138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</row>
    <row r="698">
      <c r="A698" s="25"/>
      <c r="B698" s="25"/>
      <c r="C698" s="25"/>
      <c r="D698" s="25"/>
      <c r="E698" s="24"/>
      <c r="F698" s="25"/>
      <c r="G698" s="25"/>
      <c r="H698" s="25"/>
      <c r="I698" s="25"/>
      <c r="J698" s="138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</row>
    <row r="699">
      <c r="A699" s="25"/>
      <c r="B699" s="25"/>
      <c r="C699" s="25"/>
      <c r="D699" s="25"/>
      <c r="E699" s="24"/>
      <c r="F699" s="25"/>
      <c r="G699" s="25"/>
      <c r="H699" s="25"/>
      <c r="I699" s="25"/>
      <c r="J699" s="138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</row>
    <row r="700">
      <c r="A700" s="25"/>
      <c r="B700" s="25"/>
      <c r="C700" s="25"/>
      <c r="D700" s="25"/>
      <c r="E700" s="24"/>
      <c r="F700" s="25"/>
      <c r="G700" s="25"/>
      <c r="H700" s="25"/>
      <c r="I700" s="25"/>
      <c r="J700" s="138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</row>
    <row r="701">
      <c r="A701" s="25"/>
      <c r="B701" s="25"/>
      <c r="C701" s="25"/>
      <c r="D701" s="25"/>
      <c r="E701" s="24"/>
      <c r="F701" s="25"/>
      <c r="G701" s="25"/>
      <c r="H701" s="25"/>
      <c r="I701" s="25"/>
      <c r="J701" s="138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</row>
    <row r="702">
      <c r="A702" s="25"/>
      <c r="B702" s="25"/>
      <c r="C702" s="25"/>
      <c r="D702" s="25"/>
      <c r="E702" s="24"/>
      <c r="F702" s="25"/>
      <c r="G702" s="25"/>
      <c r="H702" s="25"/>
      <c r="I702" s="25"/>
      <c r="J702" s="138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</row>
    <row r="703">
      <c r="A703" s="25"/>
      <c r="B703" s="25"/>
      <c r="C703" s="25"/>
      <c r="D703" s="25"/>
      <c r="E703" s="24"/>
      <c r="F703" s="25"/>
      <c r="G703" s="25"/>
      <c r="H703" s="25"/>
      <c r="I703" s="25"/>
      <c r="J703" s="138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</row>
    <row r="704">
      <c r="A704" s="25"/>
      <c r="B704" s="25"/>
      <c r="C704" s="25"/>
      <c r="D704" s="25"/>
      <c r="E704" s="24"/>
      <c r="F704" s="25"/>
      <c r="G704" s="25"/>
      <c r="H704" s="25"/>
      <c r="I704" s="25"/>
      <c r="J704" s="138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</row>
    <row r="705">
      <c r="A705" s="25"/>
      <c r="B705" s="25"/>
      <c r="C705" s="25"/>
      <c r="D705" s="25"/>
      <c r="E705" s="24"/>
      <c r="F705" s="25"/>
      <c r="G705" s="25"/>
      <c r="H705" s="25"/>
      <c r="I705" s="25"/>
      <c r="J705" s="138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</row>
    <row r="706">
      <c r="A706" s="25"/>
      <c r="B706" s="25"/>
      <c r="C706" s="25"/>
      <c r="D706" s="25"/>
      <c r="E706" s="24"/>
      <c r="F706" s="25"/>
      <c r="G706" s="25"/>
      <c r="H706" s="25"/>
      <c r="I706" s="25"/>
      <c r="J706" s="138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</row>
    <row r="707">
      <c r="A707" s="25"/>
      <c r="B707" s="25"/>
      <c r="C707" s="25"/>
      <c r="D707" s="25"/>
      <c r="E707" s="24"/>
      <c r="F707" s="25"/>
      <c r="G707" s="25"/>
      <c r="H707" s="25"/>
      <c r="I707" s="25"/>
      <c r="J707" s="138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</row>
    <row r="708">
      <c r="A708" s="25"/>
      <c r="B708" s="25"/>
      <c r="C708" s="25"/>
      <c r="D708" s="25"/>
      <c r="E708" s="24"/>
      <c r="F708" s="25"/>
      <c r="G708" s="25"/>
      <c r="H708" s="25"/>
      <c r="I708" s="25"/>
      <c r="J708" s="138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</row>
    <row r="709">
      <c r="A709" s="25"/>
      <c r="B709" s="25"/>
      <c r="C709" s="25"/>
      <c r="D709" s="25"/>
      <c r="E709" s="24"/>
      <c r="F709" s="25"/>
      <c r="G709" s="25"/>
      <c r="H709" s="25"/>
      <c r="I709" s="25"/>
      <c r="J709" s="138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</row>
    <row r="710">
      <c r="A710" s="25"/>
      <c r="B710" s="25"/>
      <c r="C710" s="25"/>
      <c r="D710" s="25"/>
      <c r="E710" s="24"/>
      <c r="F710" s="25"/>
      <c r="G710" s="25"/>
      <c r="H710" s="25"/>
      <c r="I710" s="25"/>
      <c r="J710" s="138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</row>
    <row r="711">
      <c r="A711" s="25"/>
      <c r="B711" s="25"/>
      <c r="C711" s="25"/>
      <c r="D711" s="25"/>
      <c r="E711" s="24"/>
      <c r="F711" s="25"/>
      <c r="G711" s="25"/>
      <c r="H711" s="25"/>
      <c r="I711" s="25"/>
      <c r="J711" s="138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</row>
    <row r="712">
      <c r="A712" s="25"/>
      <c r="B712" s="25"/>
      <c r="C712" s="25"/>
      <c r="D712" s="25"/>
      <c r="E712" s="24"/>
      <c r="F712" s="25"/>
      <c r="G712" s="25"/>
      <c r="H712" s="25"/>
      <c r="I712" s="25"/>
      <c r="J712" s="138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</row>
    <row r="713">
      <c r="A713" s="25"/>
      <c r="B713" s="25"/>
      <c r="C713" s="25"/>
      <c r="D713" s="25"/>
      <c r="E713" s="24"/>
      <c r="F713" s="25"/>
      <c r="G713" s="25"/>
      <c r="H713" s="25"/>
      <c r="I713" s="25"/>
      <c r="J713" s="138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</row>
    <row r="714">
      <c r="A714" s="25"/>
      <c r="B714" s="25"/>
      <c r="C714" s="25"/>
      <c r="D714" s="25"/>
      <c r="E714" s="24"/>
      <c r="F714" s="25"/>
      <c r="G714" s="25"/>
      <c r="H714" s="25"/>
      <c r="I714" s="25"/>
      <c r="J714" s="138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</row>
    <row r="715">
      <c r="A715" s="25"/>
      <c r="B715" s="25"/>
      <c r="C715" s="25"/>
      <c r="D715" s="25"/>
      <c r="E715" s="24"/>
      <c r="F715" s="25"/>
      <c r="G715" s="25"/>
      <c r="H715" s="25"/>
      <c r="I715" s="25"/>
      <c r="J715" s="138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</row>
    <row r="716">
      <c r="A716" s="25"/>
      <c r="B716" s="25"/>
      <c r="C716" s="25"/>
      <c r="D716" s="25"/>
      <c r="E716" s="24"/>
      <c r="F716" s="25"/>
      <c r="G716" s="25"/>
      <c r="H716" s="25"/>
      <c r="I716" s="25"/>
      <c r="J716" s="138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</row>
    <row r="717">
      <c r="A717" s="25"/>
      <c r="B717" s="25"/>
      <c r="C717" s="25"/>
      <c r="D717" s="25"/>
      <c r="E717" s="24"/>
      <c r="F717" s="25"/>
      <c r="G717" s="25"/>
      <c r="H717" s="25"/>
      <c r="I717" s="25"/>
      <c r="J717" s="138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</row>
    <row r="718">
      <c r="A718" s="25"/>
      <c r="B718" s="25"/>
      <c r="C718" s="25"/>
      <c r="D718" s="25"/>
      <c r="E718" s="24"/>
      <c r="F718" s="25"/>
      <c r="G718" s="25"/>
      <c r="H718" s="25"/>
      <c r="I718" s="25"/>
      <c r="J718" s="138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</row>
    <row r="719">
      <c r="A719" s="25"/>
      <c r="B719" s="25"/>
      <c r="C719" s="25"/>
      <c r="D719" s="25"/>
      <c r="E719" s="24"/>
      <c r="F719" s="25"/>
      <c r="G719" s="25"/>
      <c r="H719" s="25"/>
      <c r="I719" s="25"/>
      <c r="J719" s="138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</row>
    <row r="720">
      <c r="A720" s="25"/>
      <c r="B720" s="25"/>
      <c r="C720" s="25"/>
      <c r="D720" s="25"/>
      <c r="E720" s="24"/>
      <c r="F720" s="25"/>
      <c r="G720" s="25"/>
      <c r="H720" s="25"/>
      <c r="I720" s="25"/>
      <c r="J720" s="138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</row>
    <row r="721">
      <c r="A721" s="25"/>
      <c r="B721" s="25"/>
      <c r="C721" s="25"/>
      <c r="D721" s="25"/>
      <c r="E721" s="24"/>
      <c r="F721" s="25"/>
      <c r="G721" s="25"/>
      <c r="H721" s="25"/>
      <c r="I721" s="25"/>
      <c r="J721" s="138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</row>
    <row r="722">
      <c r="A722" s="25"/>
      <c r="B722" s="25"/>
      <c r="C722" s="25"/>
      <c r="D722" s="25"/>
      <c r="E722" s="24"/>
      <c r="F722" s="25"/>
      <c r="G722" s="25"/>
      <c r="H722" s="25"/>
      <c r="I722" s="25"/>
      <c r="J722" s="138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</row>
    <row r="723">
      <c r="A723" s="25"/>
      <c r="B723" s="25"/>
      <c r="C723" s="25"/>
      <c r="D723" s="25"/>
      <c r="E723" s="24"/>
      <c r="F723" s="25"/>
      <c r="G723" s="25"/>
      <c r="H723" s="25"/>
      <c r="I723" s="25"/>
      <c r="J723" s="138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</row>
    <row r="724">
      <c r="A724" s="25"/>
      <c r="B724" s="25"/>
      <c r="C724" s="25"/>
      <c r="D724" s="25"/>
      <c r="E724" s="24"/>
      <c r="F724" s="25"/>
      <c r="G724" s="25"/>
      <c r="H724" s="25"/>
      <c r="I724" s="25"/>
      <c r="J724" s="138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</row>
    <row r="725">
      <c r="A725" s="25"/>
      <c r="B725" s="25"/>
      <c r="C725" s="25"/>
      <c r="D725" s="25"/>
      <c r="E725" s="24"/>
      <c r="F725" s="25"/>
      <c r="G725" s="25"/>
      <c r="H725" s="25"/>
      <c r="I725" s="25"/>
      <c r="J725" s="138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</row>
    <row r="726">
      <c r="A726" s="25"/>
      <c r="B726" s="25"/>
      <c r="C726" s="25"/>
      <c r="D726" s="25"/>
      <c r="E726" s="24"/>
      <c r="F726" s="25"/>
      <c r="G726" s="25"/>
      <c r="H726" s="25"/>
      <c r="I726" s="25"/>
      <c r="J726" s="138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</row>
    <row r="727">
      <c r="A727" s="25"/>
      <c r="B727" s="25"/>
      <c r="C727" s="25"/>
      <c r="D727" s="25"/>
      <c r="E727" s="24"/>
      <c r="F727" s="25"/>
      <c r="G727" s="25"/>
      <c r="H727" s="25"/>
      <c r="I727" s="25"/>
      <c r="J727" s="138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</row>
    <row r="728">
      <c r="A728" s="25"/>
      <c r="B728" s="25"/>
      <c r="C728" s="25"/>
      <c r="D728" s="25"/>
      <c r="E728" s="24"/>
      <c r="F728" s="25"/>
      <c r="G728" s="25"/>
      <c r="H728" s="25"/>
      <c r="I728" s="25"/>
      <c r="J728" s="138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</row>
    <row r="729">
      <c r="A729" s="25"/>
      <c r="B729" s="25"/>
      <c r="C729" s="25"/>
      <c r="D729" s="25"/>
      <c r="E729" s="24"/>
      <c r="F729" s="25"/>
      <c r="G729" s="25"/>
      <c r="H729" s="25"/>
      <c r="I729" s="25"/>
      <c r="J729" s="138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</row>
    <row r="730">
      <c r="A730" s="25"/>
      <c r="B730" s="25"/>
      <c r="C730" s="25"/>
      <c r="D730" s="25"/>
      <c r="E730" s="24"/>
      <c r="F730" s="25"/>
      <c r="G730" s="25"/>
      <c r="H730" s="25"/>
      <c r="I730" s="25"/>
      <c r="J730" s="138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</row>
    <row r="731">
      <c r="A731" s="25"/>
      <c r="B731" s="25"/>
      <c r="C731" s="25"/>
      <c r="D731" s="25"/>
      <c r="E731" s="24"/>
      <c r="F731" s="25"/>
      <c r="G731" s="25"/>
      <c r="H731" s="25"/>
      <c r="I731" s="25"/>
      <c r="J731" s="138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</row>
    <row r="732">
      <c r="A732" s="25"/>
      <c r="B732" s="25"/>
      <c r="C732" s="25"/>
      <c r="D732" s="25"/>
      <c r="E732" s="24"/>
      <c r="F732" s="25"/>
      <c r="G732" s="25"/>
      <c r="H732" s="25"/>
      <c r="I732" s="25"/>
      <c r="J732" s="138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</row>
    <row r="733">
      <c r="A733" s="25"/>
      <c r="B733" s="25"/>
      <c r="C733" s="25"/>
      <c r="D733" s="25"/>
      <c r="E733" s="24"/>
      <c r="F733" s="25"/>
      <c r="G733" s="25"/>
      <c r="H733" s="25"/>
      <c r="I733" s="25"/>
      <c r="J733" s="138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</row>
    <row r="734">
      <c r="A734" s="25"/>
      <c r="B734" s="25"/>
      <c r="C734" s="25"/>
      <c r="D734" s="25"/>
      <c r="E734" s="24"/>
      <c r="F734" s="25"/>
      <c r="G734" s="25"/>
      <c r="H734" s="25"/>
      <c r="I734" s="25"/>
      <c r="J734" s="138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</row>
    <row r="735">
      <c r="A735" s="25"/>
      <c r="B735" s="25"/>
      <c r="C735" s="25"/>
      <c r="D735" s="25"/>
      <c r="E735" s="24"/>
      <c r="F735" s="25"/>
      <c r="G735" s="25"/>
      <c r="H735" s="25"/>
      <c r="I735" s="25"/>
      <c r="J735" s="138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</row>
    <row r="736">
      <c r="A736" s="25"/>
      <c r="B736" s="25"/>
      <c r="C736" s="25"/>
      <c r="D736" s="25"/>
      <c r="E736" s="24"/>
      <c r="F736" s="25"/>
      <c r="G736" s="25"/>
      <c r="H736" s="25"/>
      <c r="I736" s="25"/>
      <c r="J736" s="138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</row>
    <row r="737">
      <c r="A737" s="25"/>
      <c r="B737" s="25"/>
      <c r="C737" s="25"/>
      <c r="D737" s="25"/>
      <c r="E737" s="24"/>
      <c r="F737" s="25"/>
      <c r="G737" s="25"/>
      <c r="H737" s="25"/>
      <c r="I737" s="25"/>
      <c r="J737" s="138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</row>
    <row r="738">
      <c r="A738" s="25"/>
      <c r="B738" s="25"/>
      <c r="C738" s="25"/>
      <c r="D738" s="25"/>
      <c r="E738" s="24"/>
      <c r="F738" s="25"/>
      <c r="G738" s="25"/>
      <c r="H738" s="25"/>
      <c r="I738" s="25"/>
      <c r="J738" s="138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</row>
    <row r="739">
      <c r="A739" s="25"/>
      <c r="B739" s="25"/>
      <c r="C739" s="25"/>
      <c r="D739" s="25"/>
      <c r="E739" s="24"/>
      <c r="F739" s="25"/>
      <c r="G739" s="25"/>
      <c r="H739" s="25"/>
      <c r="I739" s="25"/>
      <c r="J739" s="138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</row>
    <row r="740">
      <c r="A740" s="25"/>
      <c r="B740" s="25"/>
      <c r="C740" s="25"/>
      <c r="D740" s="25"/>
      <c r="E740" s="24"/>
      <c r="F740" s="25"/>
      <c r="G740" s="25"/>
      <c r="H740" s="25"/>
      <c r="I740" s="25"/>
      <c r="J740" s="138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</row>
    <row r="741">
      <c r="A741" s="25"/>
      <c r="B741" s="25"/>
      <c r="C741" s="25"/>
      <c r="D741" s="25"/>
      <c r="E741" s="24"/>
      <c r="F741" s="25"/>
      <c r="G741" s="25"/>
      <c r="H741" s="25"/>
      <c r="I741" s="25"/>
      <c r="J741" s="138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</row>
    <row r="742">
      <c r="A742" s="25"/>
      <c r="B742" s="25"/>
      <c r="C742" s="25"/>
      <c r="D742" s="25"/>
      <c r="E742" s="24"/>
      <c r="F742" s="25"/>
      <c r="G742" s="25"/>
      <c r="H742" s="25"/>
      <c r="I742" s="25"/>
      <c r="J742" s="138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</row>
    <row r="743">
      <c r="A743" s="25"/>
      <c r="B743" s="25"/>
      <c r="C743" s="25"/>
      <c r="D743" s="25"/>
      <c r="E743" s="24"/>
      <c r="F743" s="25"/>
      <c r="G743" s="25"/>
      <c r="H743" s="25"/>
      <c r="I743" s="25"/>
      <c r="J743" s="138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</row>
    <row r="744">
      <c r="A744" s="25"/>
      <c r="B744" s="25"/>
      <c r="C744" s="25"/>
      <c r="D744" s="25"/>
      <c r="E744" s="24"/>
      <c r="F744" s="25"/>
      <c r="G744" s="25"/>
      <c r="H744" s="25"/>
      <c r="I744" s="25"/>
      <c r="J744" s="138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</row>
    <row r="745">
      <c r="A745" s="25"/>
      <c r="B745" s="25"/>
      <c r="C745" s="25"/>
      <c r="D745" s="25"/>
      <c r="E745" s="24"/>
      <c r="F745" s="25"/>
      <c r="G745" s="25"/>
      <c r="H745" s="25"/>
      <c r="I745" s="25"/>
      <c r="J745" s="138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</row>
    <row r="746">
      <c r="A746" s="25"/>
      <c r="B746" s="25"/>
      <c r="C746" s="25"/>
      <c r="D746" s="25"/>
      <c r="E746" s="24"/>
      <c r="F746" s="25"/>
      <c r="G746" s="25"/>
      <c r="H746" s="25"/>
      <c r="I746" s="25"/>
      <c r="J746" s="138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</row>
    <row r="747">
      <c r="A747" s="25"/>
      <c r="B747" s="25"/>
      <c r="C747" s="25"/>
      <c r="D747" s="25"/>
      <c r="E747" s="24"/>
      <c r="F747" s="25"/>
      <c r="G747" s="25"/>
      <c r="H747" s="25"/>
      <c r="I747" s="25"/>
      <c r="J747" s="138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</row>
    <row r="748">
      <c r="A748" s="25"/>
      <c r="B748" s="25"/>
      <c r="C748" s="25"/>
      <c r="D748" s="25"/>
      <c r="E748" s="24"/>
      <c r="F748" s="25"/>
      <c r="G748" s="25"/>
      <c r="H748" s="25"/>
      <c r="I748" s="25"/>
      <c r="J748" s="138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</row>
    <row r="749">
      <c r="A749" s="25"/>
      <c r="B749" s="25"/>
      <c r="C749" s="25"/>
      <c r="D749" s="25"/>
      <c r="E749" s="24"/>
      <c r="F749" s="25"/>
      <c r="G749" s="25"/>
      <c r="H749" s="25"/>
      <c r="I749" s="25"/>
      <c r="J749" s="138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</row>
    <row r="750">
      <c r="A750" s="25"/>
      <c r="B750" s="25"/>
      <c r="C750" s="25"/>
      <c r="D750" s="25"/>
      <c r="E750" s="24"/>
      <c r="F750" s="25"/>
      <c r="G750" s="25"/>
      <c r="H750" s="25"/>
      <c r="I750" s="25"/>
      <c r="J750" s="138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</row>
    <row r="751">
      <c r="A751" s="25"/>
      <c r="B751" s="25"/>
      <c r="C751" s="25"/>
      <c r="D751" s="25"/>
      <c r="E751" s="24"/>
      <c r="F751" s="25"/>
      <c r="G751" s="25"/>
      <c r="H751" s="25"/>
      <c r="I751" s="25"/>
      <c r="J751" s="138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</row>
    <row r="752">
      <c r="A752" s="25"/>
      <c r="B752" s="25"/>
      <c r="C752" s="25"/>
      <c r="D752" s="25"/>
      <c r="E752" s="24"/>
      <c r="F752" s="25"/>
      <c r="G752" s="25"/>
      <c r="H752" s="25"/>
      <c r="I752" s="25"/>
      <c r="J752" s="138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</row>
    <row r="753">
      <c r="A753" s="25"/>
      <c r="B753" s="25"/>
      <c r="C753" s="25"/>
      <c r="D753" s="25"/>
      <c r="E753" s="24"/>
      <c r="F753" s="25"/>
      <c r="G753" s="25"/>
      <c r="H753" s="25"/>
      <c r="I753" s="25"/>
      <c r="J753" s="138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</row>
    <row r="754">
      <c r="A754" s="25"/>
      <c r="B754" s="25"/>
      <c r="C754" s="25"/>
      <c r="D754" s="25"/>
      <c r="E754" s="24"/>
      <c r="F754" s="25"/>
      <c r="G754" s="25"/>
      <c r="H754" s="25"/>
      <c r="I754" s="25"/>
      <c r="J754" s="138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</row>
    <row r="755">
      <c r="A755" s="25"/>
      <c r="B755" s="25"/>
      <c r="C755" s="25"/>
      <c r="D755" s="25"/>
      <c r="E755" s="24"/>
      <c r="F755" s="25"/>
      <c r="G755" s="25"/>
      <c r="H755" s="25"/>
      <c r="I755" s="25"/>
      <c r="J755" s="138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</row>
    <row r="756">
      <c r="A756" s="25"/>
      <c r="B756" s="25"/>
      <c r="C756" s="25"/>
      <c r="D756" s="25"/>
      <c r="E756" s="24"/>
      <c r="F756" s="25"/>
      <c r="G756" s="25"/>
      <c r="H756" s="25"/>
      <c r="I756" s="25"/>
      <c r="J756" s="138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</row>
    <row r="757">
      <c r="A757" s="25"/>
      <c r="B757" s="25"/>
      <c r="C757" s="25"/>
      <c r="D757" s="25"/>
      <c r="E757" s="24"/>
      <c r="F757" s="25"/>
      <c r="G757" s="25"/>
      <c r="H757" s="25"/>
      <c r="I757" s="25"/>
      <c r="J757" s="138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</row>
    <row r="758">
      <c r="A758" s="25"/>
      <c r="B758" s="25"/>
      <c r="C758" s="25"/>
      <c r="D758" s="25"/>
      <c r="E758" s="24"/>
      <c r="F758" s="25"/>
      <c r="G758" s="25"/>
      <c r="H758" s="25"/>
      <c r="I758" s="25"/>
      <c r="J758" s="138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</row>
    <row r="759">
      <c r="A759" s="25"/>
      <c r="B759" s="25"/>
      <c r="C759" s="25"/>
      <c r="D759" s="25"/>
      <c r="E759" s="24"/>
      <c r="F759" s="25"/>
      <c r="G759" s="25"/>
      <c r="H759" s="25"/>
      <c r="I759" s="25"/>
      <c r="J759" s="138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</row>
    <row r="760">
      <c r="A760" s="25"/>
      <c r="B760" s="25"/>
      <c r="C760" s="25"/>
      <c r="D760" s="25"/>
      <c r="E760" s="24"/>
      <c r="F760" s="25"/>
      <c r="G760" s="25"/>
      <c r="H760" s="25"/>
      <c r="I760" s="25"/>
      <c r="J760" s="138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</row>
    <row r="761">
      <c r="A761" s="25"/>
      <c r="B761" s="25"/>
      <c r="C761" s="25"/>
      <c r="D761" s="25"/>
      <c r="E761" s="24"/>
      <c r="F761" s="25"/>
      <c r="G761" s="25"/>
      <c r="H761" s="25"/>
      <c r="I761" s="25"/>
      <c r="J761" s="138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</row>
    <row r="762">
      <c r="A762" s="25"/>
      <c r="B762" s="25"/>
      <c r="C762" s="25"/>
      <c r="D762" s="25"/>
      <c r="E762" s="24"/>
      <c r="F762" s="25"/>
      <c r="G762" s="25"/>
      <c r="H762" s="25"/>
      <c r="I762" s="25"/>
      <c r="J762" s="138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</row>
    <row r="763">
      <c r="A763" s="25"/>
      <c r="B763" s="25"/>
      <c r="C763" s="25"/>
      <c r="D763" s="25"/>
      <c r="E763" s="24"/>
      <c r="F763" s="25"/>
      <c r="G763" s="25"/>
      <c r="H763" s="25"/>
      <c r="I763" s="25"/>
      <c r="J763" s="138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</row>
    <row r="764">
      <c r="A764" s="25"/>
      <c r="B764" s="25"/>
      <c r="C764" s="25"/>
      <c r="D764" s="25"/>
      <c r="E764" s="24"/>
      <c r="F764" s="25"/>
      <c r="G764" s="25"/>
      <c r="H764" s="25"/>
      <c r="I764" s="25"/>
      <c r="J764" s="138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</row>
    <row r="765">
      <c r="A765" s="25"/>
      <c r="B765" s="25"/>
      <c r="C765" s="25"/>
      <c r="D765" s="25"/>
      <c r="E765" s="24"/>
      <c r="F765" s="25"/>
      <c r="G765" s="25"/>
      <c r="H765" s="25"/>
      <c r="I765" s="25"/>
      <c r="J765" s="138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</row>
    <row r="766">
      <c r="A766" s="25"/>
      <c r="B766" s="25"/>
      <c r="C766" s="25"/>
      <c r="D766" s="25"/>
      <c r="E766" s="24"/>
      <c r="F766" s="25"/>
      <c r="G766" s="25"/>
      <c r="H766" s="25"/>
      <c r="I766" s="25"/>
      <c r="J766" s="138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</row>
    <row r="767">
      <c r="A767" s="25"/>
      <c r="B767" s="25"/>
      <c r="C767" s="25"/>
      <c r="D767" s="25"/>
      <c r="E767" s="24"/>
      <c r="F767" s="25"/>
      <c r="G767" s="25"/>
      <c r="H767" s="25"/>
      <c r="I767" s="25"/>
      <c r="J767" s="138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</row>
    <row r="768">
      <c r="A768" s="25"/>
      <c r="B768" s="25"/>
      <c r="C768" s="25"/>
      <c r="D768" s="25"/>
      <c r="E768" s="24"/>
      <c r="F768" s="25"/>
      <c r="G768" s="25"/>
      <c r="H768" s="25"/>
      <c r="I768" s="25"/>
      <c r="J768" s="138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</row>
    <row r="769">
      <c r="A769" s="25"/>
      <c r="B769" s="25"/>
      <c r="C769" s="25"/>
      <c r="D769" s="25"/>
      <c r="E769" s="24"/>
      <c r="F769" s="25"/>
      <c r="G769" s="25"/>
      <c r="H769" s="25"/>
      <c r="I769" s="25"/>
      <c r="J769" s="138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</row>
    <row r="770">
      <c r="A770" s="25"/>
      <c r="B770" s="25"/>
      <c r="C770" s="25"/>
      <c r="D770" s="25"/>
      <c r="E770" s="24"/>
      <c r="F770" s="25"/>
      <c r="G770" s="25"/>
      <c r="H770" s="25"/>
      <c r="I770" s="25"/>
      <c r="J770" s="138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</row>
    <row r="771">
      <c r="A771" s="25"/>
      <c r="B771" s="25"/>
      <c r="C771" s="25"/>
      <c r="D771" s="25"/>
      <c r="E771" s="24"/>
      <c r="F771" s="25"/>
      <c r="G771" s="25"/>
      <c r="H771" s="25"/>
      <c r="I771" s="25"/>
      <c r="J771" s="138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</row>
    <row r="772">
      <c r="A772" s="25"/>
      <c r="B772" s="25"/>
      <c r="C772" s="25"/>
      <c r="D772" s="25"/>
      <c r="E772" s="24"/>
      <c r="F772" s="25"/>
      <c r="G772" s="25"/>
      <c r="H772" s="25"/>
      <c r="I772" s="25"/>
      <c r="J772" s="138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</row>
    <row r="773">
      <c r="A773" s="25"/>
      <c r="B773" s="25"/>
      <c r="C773" s="25"/>
      <c r="D773" s="25"/>
      <c r="E773" s="24"/>
      <c r="F773" s="25"/>
      <c r="G773" s="25"/>
      <c r="H773" s="25"/>
      <c r="I773" s="25"/>
      <c r="J773" s="138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</row>
    <row r="774">
      <c r="A774" s="25"/>
      <c r="B774" s="25"/>
      <c r="C774" s="25"/>
      <c r="D774" s="25"/>
      <c r="E774" s="24"/>
      <c r="F774" s="25"/>
      <c r="G774" s="25"/>
      <c r="H774" s="25"/>
      <c r="I774" s="25"/>
      <c r="J774" s="138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</row>
    <row r="775">
      <c r="A775" s="25"/>
      <c r="B775" s="25"/>
      <c r="C775" s="25"/>
      <c r="D775" s="25"/>
      <c r="E775" s="24"/>
      <c r="F775" s="25"/>
      <c r="G775" s="25"/>
      <c r="H775" s="25"/>
      <c r="I775" s="25"/>
      <c r="J775" s="138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</row>
    <row r="776">
      <c r="A776" s="25"/>
      <c r="B776" s="25"/>
      <c r="C776" s="25"/>
      <c r="D776" s="25"/>
      <c r="E776" s="24"/>
      <c r="F776" s="25"/>
      <c r="G776" s="25"/>
      <c r="H776" s="25"/>
      <c r="I776" s="25"/>
      <c r="J776" s="138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</row>
    <row r="777">
      <c r="A777" s="25"/>
      <c r="B777" s="25"/>
      <c r="C777" s="25"/>
      <c r="D777" s="25"/>
      <c r="E777" s="24"/>
      <c r="F777" s="25"/>
      <c r="G777" s="25"/>
      <c r="H777" s="25"/>
      <c r="I777" s="25"/>
      <c r="J777" s="138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</row>
    <row r="778">
      <c r="A778" s="25"/>
      <c r="B778" s="25"/>
      <c r="C778" s="25"/>
      <c r="D778" s="25"/>
      <c r="E778" s="24"/>
      <c r="F778" s="25"/>
      <c r="G778" s="25"/>
      <c r="H778" s="25"/>
      <c r="I778" s="25"/>
      <c r="J778" s="138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</row>
    <row r="779">
      <c r="A779" s="25"/>
      <c r="B779" s="25"/>
      <c r="C779" s="25"/>
      <c r="D779" s="25"/>
      <c r="E779" s="24"/>
      <c r="F779" s="25"/>
      <c r="G779" s="25"/>
      <c r="H779" s="25"/>
      <c r="I779" s="25"/>
      <c r="J779" s="138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</row>
    <row r="780">
      <c r="A780" s="25"/>
      <c r="B780" s="25"/>
      <c r="C780" s="25"/>
      <c r="D780" s="25"/>
      <c r="E780" s="24"/>
      <c r="F780" s="25"/>
      <c r="G780" s="25"/>
      <c r="H780" s="25"/>
      <c r="I780" s="25"/>
      <c r="J780" s="138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</row>
    <row r="781">
      <c r="A781" s="25"/>
      <c r="B781" s="25"/>
      <c r="C781" s="25"/>
      <c r="D781" s="25"/>
      <c r="E781" s="24"/>
      <c r="F781" s="25"/>
      <c r="G781" s="25"/>
      <c r="H781" s="25"/>
      <c r="I781" s="25"/>
      <c r="J781" s="138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</row>
    <row r="782">
      <c r="A782" s="25"/>
      <c r="B782" s="25"/>
      <c r="C782" s="25"/>
      <c r="D782" s="25"/>
      <c r="E782" s="24"/>
      <c r="F782" s="25"/>
      <c r="G782" s="25"/>
      <c r="H782" s="25"/>
      <c r="I782" s="25"/>
      <c r="J782" s="138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</row>
    <row r="783">
      <c r="A783" s="25"/>
      <c r="B783" s="25"/>
      <c r="C783" s="25"/>
      <c r="D783" s="25"/>
      <c r="E783" s="24"/>
      <c r="F783" s="25"/>
      <c r="G783" s="25"/>
      <c r="H783" s="25"/>
      <c r="I783" s="25"/>
      <c r="J783" s="138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</row>
    <row r="784">
      <c r="A784" s="25"/>
      <c r="B784" s="25"/>
      <c r="C784" s="25"/>
      <c r="D784" s="25"/>
      <c r="E784" s="24"/>
      <c r="F784" s="25"/>
      <c r="G784" s="25"/>
      <c r="H784" s="25"/>
      <c r="I784" s="25"/>
      <c r="J784" s="138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</row>
    <row r="785">
      <c r="A785" s="25"/>
      <c r="B785" s="25"/>
      <c r="C785" s="25"/>
      <c r="D785" s="25"/>
      <c r="E785" s="24"/>
      <c r="F785" s="25"/>
      <c r="G785" s="25"/>
      <c r="H785" s="25"/>
      <c r="I785" s="25"/>
      <c r="J785" s="138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</row>
    <row r="786">
      <c r="A786" s="25"/>
      <c r="B786" s="25"/>
      <c r="C786" s="25"/>
      <c r="D786" s="25"/>
      <c r="E786" s="24"/>
      <c r="F786" s="25"/>
      <c r="G786" s="25"/>
      <c r="H786" s="25"/>
      <c r="I786" s="25"/>
      <c r="J786" s="138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</row>
    <row r="787">
      <c r="A787" s="25"/>
      <c r="B787" s="25"/>
      <c r="C787" s="25"/>
      <c r="D787" s="25"/>
      <c r="E787" s="24"/>
      <c r="F787" s="25"/>
      <c r="G787" s="25"/>
      <c r="H787" s="25"/>
      <c r="I787" s="25"/>
      <c r="J787" s="138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</row>
    <row r="788">
      <c r="A788" s="25"/>
      <c r="B788" s="25"/>
      <c r="C788" s="25"/>
      <c r="D788" s="25"/>
      <c r="E788" s="24"/>
      <c r="F788" s="25"/>
      <c r="G788" s="25"/>
      <c r="H788" s="25"/>
      <c r="I788" s="25"/>
      <c r="J788" s="138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</row>
    <row r="789">
      <c r="A789" s="25"/>
      <c r="B789" s="25"/>
      <c r="C789" s="25"/>
      <c r="D789" s="25"/>
      <c r="E789" s="24"/>
      <c r="F789" s="25"/>
      <c r="G789" s="25"/>
      <c r="H789" s="25"/>
      <c r="I789" s="25"/>
      <c r="J789" s="138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</row>
    <row r="790">
      <c r="A790" s="25"/>
      <c r="B790" s="25"/>
      <c r="C790" s="25"/>
      <c r="D790" s="25"/>
      <c r="E790" s="24"/>
      <c r="F790" s="25"/>
      <c r="G790" s="25"/>
      <c r="H790" s="25"/>
      <c r="I790" s="25"/>
      <c r="J790" s="138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</row>
    <row r="791">
      <c r="A791" s="25"/>
      <c r="B791" s="25"/>
      <c r="C791" s="25"/>
      <c r="D791" s="25"/>
      <c r="E791" s="24"/>
      <c r="F791" s="25"/>
      <c r="G791" s="25"/>
      <c r="H791" s="25"/>
      <c r="I791" s="25"/>
      <c r="J791" s="138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</row>
    <row r="792">
      <c r="A792" s="25"/>
      <c r="B792" s="25"/>
      <c r="C792" s="25"/>
      <c r="D792" s="25"/>
      <c r="E792" s="24"/>
      <c r="F792" s="25"/>
      <c r="G792" s="25"/>
      <c r="H792" s="25"/>
      <c r="I792" s="25"/>
      <c r="J792" s="138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</row>
    <row r="793">
      <c r="A793" s="25"/>
      <c r="B793" s="25"/>
      <c r="C793" s="25"/>
      <c r="D793" s="25"/>
      <c r="E793" s="24"/>
      <c r="F793" s="25"/>
      <c r="G793" s="25"/>
      <c r="H793" s="25"/>
      <c r="I793" s="25"/>
      <c r="J793" s="138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</row>
    <row r="794">
      <c r="A794" s="25"/>
      <c r="B794" s="25"/>
      <c r="C794" s="25"/>
      <c r="D794" s="25"/>
      <c r="E794" s="24"/>
      <c r="F794" s="25"/>
      <c r="G794" s="25"/>
      <c r="H794" s="25"/>
      <c r="I794" s="25"/>
      <c r="J794" s="138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</row>
    <row r="795">
      <c r="A795" s="25"/>
      <c r="B795" s="25"/>
      <c r="C795" s="25"/>
      <c r="D795" s="25"/>
      <c r="E795" s="24"/>
      <c r="F795" s="25"/>
      <c r="G795" s="25"/>
      <c r="H795" s="25"/>
      <c r="I795" s="25"/>
      <c r="J795" s="138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</row>
    <row r="796">
      <c r="A796" s="25"/>
      <c r="B796" s="25"/>
      <c r="C796" s="25"/>
      <c r="D796" s="25"/>
      <c r="E796" s="24"/>
      <c r="F796" s="25"/>
      <c r="G796" s="25"/>
      <c r="H796" s="25"/>
      <c r="I796" s="25"/>
      <c r="J796" s="138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</row>
    <row r="797">
      <c r="A797" s="25"/>
      <c r="B797" s="25"/>
      <c r="C797" s="25"/>
      <c r="D797" s="25"/>
      <c r="E797" s="24"/>
      <c r="F797" s="25"/>
      <c r="G797" s="25"/>
      <c r="H797" s="25"/>
      <c r="I797" s="25"/>
      <c r="J797" s="138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</row>
    <row r="798">
      <c r="A798" s="25"/>
      <c r="B798" s="25"/>
      <c r="C798" s="25"/>
      <c r="D798" s="25"/>
      <c r="E798" s="24"/>
      <c r="F798" s="25"/>
      <c r="G798" s="25"/>
      <c r="H798" s="25"/>
      <c r="I798" s="25"/>
      <c r="J798" s="138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</row>
    <row r="799">
      <c r="A799" s="25"/>
      <c r="B799" s="25"/>
      <c r="C799" s="25"/>
      <c r="D799" s="25"/>
      <c r="E799" s="24"/>
      <c r="F799" s="25"/>
      <c r="G799" s="25"/>
      <c r="H799" s="25"/>
      <c r="I799" s="25"/>
      <c r="J799" s="138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</row>
    <row r="800">
      <c r="A800" s="25"/>
      <c r="B800" s="25"/>
      <c r="C800" s="25"/>
      <c r="D800" s="25"/>
      <c r="E800" s="24"/>
      <c r="F800" s="25"/>
      <c r="G800" s="25"/>
      <c r="H800" s="25"/>
      <c r="I800" s="25"/>
      <c r="J800" s="138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</row>
    <row r="801">
      <c r="A801" s="25"/>
      <c r="B801" s="25"/>
      <c r="C801" s="25"/>
      <c r="D801" s="25"/>
      <c r="E801" s="24"/>
      <c r="F801" s="25"/>
      <c r="G801" s="25"/>
      <c r="H801" s="25"/>
      <c r="I801" s="25"/>
      <c r="J801" s="138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</row>
    <row r="802">
      <c r="A802" s="25"/>
      <c r="B802" s="25"/>
      <c r="C802" s="25"/>
      <c r="D802" s="25"/>
      <c r="E802" s="24"/>
      <c r="F802" s="25"/>
      <c r="G802" s="25"/>
      <c r="H802" s="25"/>
      <c r="I802" s="25"/>
      <c r="J802" s="138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</row>
    <row r="803">
      <c r="A803" s="25"/>
      <c r="B803" s="25"/>
      <c r="C803" s="25"/>
      <c r="D803" s="25"/>
      <c r="E803" s="24"/>
      <c r="F803" s="25"/>
      <c r="G803" s="25"/>
      <c r="H803" s="25"/>
      <c r="I803" s="25"/>
      <c r="J803" s="138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</row>
    <row r="804">
      <c r="A804" s="25"/>
      <c r="B804" s="25"/>
      <c r="C804" s="25"/>
      <c r="D804" s="25"/>
      <c r="E804" s="24"/>
      <c r="F804" s="25"/>
      <c r="G804" s="25"/>
      <c r="H804" s="25"/>
      <c r="I804" s="25"/>
      <c r="J804" s="138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</row>
    <row r="805">
      <c r="A805" s="25"/>
      <c r="B805" s="25"/>
      <c r="C805" s="25"/>
      <c r="D805" s="25"/>
      <c r="E805" s="24"/>
      <c r="F805" s="25"/>
      <c r="G805" s="25"/>
      <c r="H805" s="25"/>
      <c r="I805" s="25"/>
      <c r="J805" s="138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</row>
    <row r="806">
      <c r="A806" s="25"/>
      <c r="B806" s="25"/>
      <c r="C806" s="25"/>
      <c r="D806" s="25"/>
      <c r="E806" s="24"/>
      <c r="F806" s="25"/>
      <c r="G806" s="25"/>
      <c r="H806" s="25"/>
      <c r="I806" s="25"/>
      <c r="J806" s="138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</row>
    <row r="807">
      <c r="A807" s="25"/>
      <c r="B807" s="25"/>
      <c r="C807" s="25"/>
      <c r="D807" s="25"/>
      <c r="E807" s="24"/>
      <c r="F807" s="25"/>
      <c r="G807" s="25"/>
      <c r="H807" s="25"/>
      <c r="I807" s="25"/>
      <c r="J807" s="138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</row>
    <row r="808">
      <c r="A808" s="25"/>
      <c r="B808" s="25"/>
      <c r="C808" s="25"/>
      <c r="D808" s="25"/>
      <c r="E808" s="24"/>
      <c r="F808" s="25"/>
      <c r="G808" s="25"/>
      <c r="H808" s="25"/>
      <c r="I808" s="25"/>
      <c r="J808" s="138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</row>
    <row r="809">
      <c r="A809" s="25"/>
      <c r="B809" s="25"/>
      <c r="C809" s="25"/>
      <c r="D809" s="25"/>
      <c r="E809" s="24"/>
      <c r="F809" s="25"/>
      <c r="G809" s="25"/>
      <c r="H809" s="25"/>
      <c r="I809" s="25"/>
      <c r="J809" s="138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</row>
    <row r="810">
      <c r="A810" s="25"/>
      <c r="B810" s="25"/>
      <c r="C810" s="25"/>
      <c r="D810" s="25"/>
      <c r="E810" s="24"/>
      <c r="F810" s="25"/>
      <c r="G810" s="25"/>
      <c r="H810" s="25"/>
      <c r="I810" s="25"/>
      <c r="J810" s="138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</row>
    <row r="811">
      <c r="A811" s="25"/>
      <c r="B811" s="25"/>
      <c r="C811" s="25"/>
      <c r="D811" s="25"/>
      <c r="E811" s="24"/>
      <c r="F811" s="25"/>
      <c r="G811" s="25"/>
      <c r="H811" s="25"/>
      <c r="I811" s="25"/>
      <c r="J811" s="138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</row>
    <row r="812">
      <c r="A812" s="25"/>
      <c r="B812" s="25"/>
      <c r="C812" s="25"/>
      <c r="D812" s="25"/>
      <c r="E812" s="24"/>
      <c r="F812" s="25"/>
      <c r="G812" s="25"/>
      <c r="H812" s="25"/>
      <c r="I812" s="25"/>
      <c r="J812" s="138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</row>
    <row r="813">
      <c r="A813" s="25"/>
      <c r="B813" s="25"/>
      <c r="C813" s="25"/>
      <c r="D813" s="25"/>
      <c r="E813" s="24"/>
      <c r="F813" s="25"/>
      <c r="G813" s="25"/>
      <c r="H813" s="25"/>
      <c r="I813" s="25"/>
      <c r="J813" s="138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</row>
    <row r="814">
      <c r="A814" s="25"/>
      <c r="B814" s="25"/>
      <c r="C814" s="25"/>
      <c r="D814" s="25"/>
      <c r="E814" s="24"/>
      <c r="F814" s="25"/>
      <c r="G814" s="25"/>
      <c r="H814" s="25"/>
      <c r="I814" s="25"/>
      <c r="J814" s="138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</row>
    <row r="815">
      <c r="A815" s="25"/>
      <c r="B815" s="25"/>
      <c r="C815" s="25"/>
      <c r="D815" s="25"/>
      <c r="E815" s="24"/>
      <c r="F815" s="25"/>
      <c r="G815" s="25"/>
      <c r="H815" s="25"/>
      <c r="I815" s="25"/>
      <c r="J815" s="138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</row>
    <row r="816">
      <c r="A816" s="25"/>
      <c r="B816" s="25"/>
      <c r="C816" s="25"/>
      <c r="D816" s="25"/>
      <c r="E816" s="24"/>
      <c r="F816" s="25"/>
      <c r="G816" s="25"/>
      <c r="H816" s="25"/>
      <c r="I816" s="25"/>
      <c r="J816" s="138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</row>
    <row r="817">
      <c r="A817" s="25"/>
      <c r="B817" s="25"/>
      <c r="C817" s="25"/>
      <c r="D817" s="25"/>
      <c r="E817" s="24"/>
      <c r="F817" s="25"/>
      <c r="G817" s="25"/>
      <c r="H817" s="25"/>
      <c r="I817" s="25"/>
      <c r="J817" s="138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</row>
    <row r="818">
      <c r="A818" s="25"/>
      <c r="B818" s="25"/>
      <c r="C818" s="25"/>
      <c r="D818" s="25"/>
      <c r="E818" s="24"/>
      <c r="F818" s="25"/>
      <c r="G818" s="25"/>
      <c r="H818" s="25"/>
      <c r="I818" s="25"/>
      <c r="J818" s="138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</row>
    <row r="819">
      <c r="A819" s="25"/>
      <c r="B819" s="25"/>
      <c r="C819" s="25"/>
      <c r="D819" s="25"/>
      <c r="E819" s="24"/>
      <c r="F819" s="25"/>
      <c r="G819" s="25"/>
      <c r="H819" s="25"/>
      <c r="I819" s="25"/>
      <c r="J819" s="138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</row>
    <row r="820">
      <c r="A820" s="25"/>
      <c r="B820" s="25"/>
      <c r="C820" s="25"/>
      <c r="D820" s="25"/>
      <c r="E820" s="24"/>
      <c r="F820" s="25"/>
      <c r="G820" s="25"/>
      <c r="H820" s="25"/>
      <c r="I820" s="25"/>
      <c r="J820" s="138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</row>
    <row r="821">
      <c r="A821" s="25"/>
      <c r="B821" s="25"/>
      <c r="C821" s="25"/>
      <c r="D821" s="25"/>
      <c r="E821" s="24"/>
      <c r="F821" s="25"/>
      <c r="G821" s="25"/>
      <c r="H821" s="25"/>
      <c r="I821" s="25"/>
      <c r="J821" s="138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</row>
    <row r="822">
      <c r="A822" s="25"/>
      <c r="B822" s="25"/>
      <c r="C822" s="25"/>
      <c r="D822" s="25"/>
      <c r="E822" s="24"/>
      <c r="F822" s="25"/>
      <c r="G822" s="25"/>
      <c r="H822" s="25"/>
      <c r="I822" s="25"/>
      <c r="J822" s="138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</row>
    <row r="823">
      <c r="A823" s="25"/>
      <c r="B823" s="25"/>
      <c r="C823" s="25"/>
      <c r="D823" s="25"/>
      <c r="E823" s="24"/>
      <c r="F823" s="25"/>
      <c r="G823" s="25"/>
      <c r="H823" s="25"/>
      <c r="I823" s="25"/>
      <c r="J823" s="138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</row>
    <row r="824">
      <c r="A824" s="25"/>
      <c r="B824" s="25"/>
      <c r="C824" s="25"/>
      <c r="D824" s="25"/>
      <c r="E824" s="24"/>
      <c r="F824" s="25"/>
      <c r="G824" s="25"/>
      <c r="H824" s="25"/>
      <c r="I824" s="25"/>
      <c r="J824" s="138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</row>
    <row r="825">
      <c r="A825" s="25"/>
      <c r="B825" s="25"/>
      <c r="C825" s="25"/>
      <c r="D825" s="25"/>
      <c r="E825" s="24"/>
      <c r="F825" s="25"/>
      <c r="G825" s="25"/>
      <c r="H825" s="25"/>
      <c r="I825" s="25"/>
      <c r="J825" s="138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</row>
    <row r="826">
      <c r="A826" s="25"/>
      <c r="B826" s="25"/>
      <c r="C826" s="25"/>
      <c r="D826" s="25"/>
      <c r="E826" s="24"/>
      <c r="F826" s="25"/>
      <c r="G826" s="25"/>
      <c r="H826" s="25"/>
      <c r="I826" s="25"/>
      <c r="J826" s="138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</row>
    <row r="827">
      <c r="A827" s="25"/>
      <c r="B827" s="25"/>
      <c r="C827" s="25"/>
      <c r="D827" s="25"/>
      <c r="E827" s="24"/>
      <c r="F827" s="25"/>
      <c r="G827" s="25"/>
      <c r="H827" s="25"/>
      <c r="I827" s="25"/>
      <c r="J827" s="138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</row>
    <row r="828">
      <c r="A828" s="25"/>
      <c r="B828" s="25"/>
      <c r="C828" s="25"/>
      <c r="D828" s="25"/>
      <c r="E828" s="24"/>
      <c r="F828" s="25"/>
      <c r="G828" s="25"/>
      <c r="H828" s="25"/>
      <c r="I828" s="25"/>
      <c r="J828" s="138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</row>
    <row r="829">
      <c r="A829" s="25"/>
      <c r="B829" s="25"/>
      <c r="C829" s="25"/>
      <c r="D829" s="25"/>
      <c r="E829" s="24"/>
      <c r="F829" s="25"/>
      <c r="G829" s="25"/>
      <c r="H829" s="25"/>
      <c r="I829" s="25"/>
      <c r="J829" s="138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</row>
    <row r="830">
      <c r="A830" s="25"/>
      <c r="B830" s="25"/>
      <c r="C830" s="25"/>
      <c r="D830" s="25"/>
      <c r="E830" s="24"/>
      <c r="F830" s="25"/>
      <c r="G830" s="25"/>
      <c r="H830" s="25"/>
      <c r="I830" s="25"/>
      <c r="J830" s="138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</row>
    <row r="831">
      <c r="A831" s="25"/>
      <c r="B831" s="25"/>
      <c r="C831" s="25"/>
      <c r="D831" s="25"/>
      <c r="E831" s="24"/>
      <c r="F831" s="25"/>
      <c r="G831" s="25"/>
      <c r="H831" s="25"/>
      <c r="I831" s="25"/>
      <c r="J831" s="138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</row>
    <row r="832">
      <c r="A832" s="25"/>
      <c r="B832" s="25"/>
      <c r="C832" s="25"/>
      <c r="D832" s="25"/>
      <c r="E832" s="24"/>
      <c r="F832" s="25"/>
      <c r="G832" s="25"/>
      <c r="H832" s="25"/>
      <c r="I832" s="25"/>
      <c r="J832" s="138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</row>
    <row r="833">
      <c r="A833" s="25"/>
      <c r="B833" s="25"/>
      <c r="C833" s="25"/>
      <c r="D833" s="25"/>
      <c r="E833" s="24"/>
      <c r="F833" s="25"/>
      <c r="G833" s="25"/>
      <c r="H833" s="25"/>
      <c r="I833" s="25"/>
      <c r="J833" s="138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</row>
    <row r="834">
      <c r="A834" s="25"/>
      <c r="B834" s="25"/>
      <c r="C834" s="25"/>
      <c r="D834" s="25"/>
      <c r="E834" s="24"/>
      <c r="F834" s="25"/>
      <c r="G834" s="25"/>
      <c r="H834" s="25"/>
      <c r="I834" s="25"/>
      <c r="J834" s="138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</row>
    <row r="835">
      <c r="A835" s="25"/>
      <c r="B835" s="25"/>
      <c r="C835" s="25"/>
      <c r="D835" s="25"/>
      <c r="E835" s="24"/>
      <c r="F835" s="25"/>
      <c r="G835" s="25"/>
      <c r="H835" s="25"/>
      <c r="I835" s="25"/>
      <c r="J835" s="138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</row>
    <row r="836">
      <c r="A836" s="25"/>
      <c r="B836" s="25"/>
      <c r="C836" s="25"/>
      <c r="D836" s="25"/>
      <c r="E836" s="24"/>
      <c r="F836" s="25"/>
      <c r="G836" s="25"/>
      <c r="H836" s="25"/>
      <c r="I836" s="25"/>
      <c r="J836" s="138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</row>
    <row r="837">
      <c r="A837" s="25"/>
      <c r="B837" s="25"/>
      <c r="C837" s="25"/>
      <c r="D837" s="25"/>
      <c r="E837" s="24"/>
      <c r="F837" s="25"/>
      <c r="G837" s="25"/>
      <c r="H837" s="25"/>
      <c r="I837" s="25"/>
      <c r="J837" s="138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</row>
    <row r="838">
      <c r="A838" s="25"/>
      <c r="B838" s="25"/>
      <c r="C838" s="25"/>
      <c r="D838" s="25"/>
      <c r="E838" s="24"/>
      <c r="F838" s="25"/>
      <c r="G838" s="25"/>
      <c r="H838" s="25"/>
      <c r="I838" s="25"/>
      <c r="J838" s="138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</row>
    <row r="839">
      <c r="A839" s="25"/>
      <c r="B839" s="25"/>
      <c r="C839" s="25"/>
      <c r="D839" s="25"/>
      <c r="E839" s="24"/>
      <c r="F839" s="25"/>
      <c r="G839" s="25"/>
      <c r="H839" s="25"/>
      <c r="I839" s="25"/>
      <c r="J839" s="138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</row>
    <row r="840">
      <c r="A840" s="25"/>
      <c r="B840" s="25"/>
      <c r="C840" s="25"/>
      <c r="D840" s="25"/>
      <c r="E840" s="24"/>
      <c r="F840" s="25"/>
      <c r="G840" s="25"/>
      <c r="H840" s="25"/>
      <c r="I840" s="25"/>
      <c r="J840" s="138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</row>
    <row r="841">
      <c r="A841" s="25"/>
      <c r="B841" s="25"/>
      <c r="C841" s="25"/>
      <c r="D841" s="25"/>
      <c r="E841" s="24"/>
      <c r="F841" s="25"/>
      <c r="G841" s="25"/>
      <c r="H841" s="25"/>
      <c r="I841" s="25"/>
      <c r="J841" s="138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</row>
    <row r="842">
      <c r="A842" s="25"/>
      <c r="B842" s="25"/>
      <c r="C842" s="25"/>
      <c r="D842" s="25"/>
      <c r="E842" s="24"/>
      <c r="F842" s="25"/>
      <c r="G842" s="25"/>
      <c r="H842" s="25"/>
      <c r="I842" s="25"/>
      <c r="J842" s="138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</row>
    <row r="843">
      <c r="A843" s="25"/>
      <c r="B843" s="25"/>
      <c r="C843" s="25"/>
      <c r="D843" s="25"/>
      <c r="E843" s="24"/>
      <c r="F843" s="25"/>
      <c r="G843" s="25"/>
      <c r="H843" s="25"/>
      <c r="I843" s="25"/>
      <c r="J843" s="138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</row>
    <row r="844">
      <c r="A844" s="25"/>
      <c r="B844" s="25"/>
      <c r="C844" s="25"/>
      <c r="D844" s="25"/>
      <c r="E844" s="24"/>
      <c r="F844" s="25"/>
      <c r="G844" s="25"/>
      <c r="H844" s="25"/>
      <c r="I844" s="25"/>
      <c r="J844" s="138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</row>
    <row r="845">
      <c r="A845" s="25"/>
      <c r="B845" s="25"/>
      <c r="C845" s="25"/>
      <c r="D845" s="25"/>
      <c r="E845" s="24"/>
      <c r="F845" s="25"/>
      <c r="G845" s="25"/>
      <c r="H845" s="25"/>
      <c r="I845" s="25"/>
      <c r="J845" s="138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</row>
    <row r="846">
      <c r="A846" s="25"/>
      <c r="B846" s="25"/>
      <c r="C846" s="25"/>
      <c r="D846" s="25"/>
      <c r="E846" s="24"/>
      <c r="F846" s="25"/>
      <c r="G846" s="25"/>
      <c r="H846" s="25"/>
      <c r="I846" s="25"/>
      <c r="J846" s="138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</row>
    <row r="847">
      <c r="A847" s="25"/>
      <c r="B847" s="25"/>
      <c r="C847" s="25"/>
      <c r="D847" s="25"/>
      <c r="E847" s="24"/>
      <c r="F847" s="25"/>
      <c r="G847" s="25"/>
      <c r="H847" s="25"/>
      <c r="I847" s="25"/>
      <c r="J847" s="138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</row>
    <row r="848">
      <c r="A848" s="25"/>
      <c r="B848" s="25"/>
      <c r="C848" s="25"/>
      <c r="D848" s="25"/>
      <c r="E848" s="24"/>
      <c r="F848" s="25"/>
      <c r="G848" s="25"/>
      <c r="H848" s="25"/>
      <c r="I848" s="25"/>
      <c r="J848" s="138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</row>
    <row r="849">
      <c r="A849" s="25"/>
      <c r="B849" s="25"/>
      <c r="C849" s="25"/>
      <c r="D849" s="25"/>
      <c r="E849" s="24"/>
      <c r="F849" s="25"/>
      <c r="G849" s="25"/>
      <c r="H849" s="25"/>
      <c r="I849" s="25"/>
      <c r="J849" s="138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</row>
    <row r="850">
      <c r="A850" s="25"/>
      <c r="B850" s="25"/>
      <c r="C850" s="25"/>
      <c r="D850" s="25"/>
      <c r="E850" s="24"/>
      <c r="F850" s="25"/>
      <c r="G850" s="25"/>
      <c r="H850" s="25"/>
      <c r="I850" s="25"/>
      <c r="J850" s="138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</row>
    <row r="851">
      <c r="A851" s="25"/>
      <c r="B851" s="25"/>
      <c r="C851" s="25"/>
      <c r="D851" s="25"/>
      <c r="E851" s="24"/>
      <c r="F851" s="25"/>
      <c r="G851" s="25"/>
      <c r="H851" s="25"/>
      <c r="I851" s="25"/>
      <c r="J851" s="138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</row>
    <row r="852">
      <c r="A852" s="25"/>
      <c r="B852" s="25"/>
      <c r="C852" s="25"/>
      <c r="D852" s="25"/>
      <c r="E852" s="24"/>
      <c r="F852" s="25"/>
      <c r="G852" s="25"/>
      <c r="H852" s="25"/>
      <c r="I852" s="25"/>
      <c r="J852" s="138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</row>
    <row r="853">
      <c r="A853" s="25"/>
      <c r="B853" s="25"/>
      <c r="C853" s="25"/>
      <c r="D853" s="25"/>
      <c r="E853" s="24"/>
      <c r="F853" s="25"/>
      <c r="G853" s="25"/>
      <c r="H853" s="25"/>
      <c r="I853" s="25"/>
      <c r="J853" s="138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</row>
    <row r="854">
      <c r="A854" s="25"/>
      <c r="B854" s="25"/>
      <c r="C854" s="25"/>
      <c r="D854" s="25"/>
      <c r="E854" s="24"/>
      <c r="F854" s="25"/>
      <c r="G854" s="25"/>
      <c r="H854" s="25"/>
      <c r="I854" s="25"/>
      <c r="J854" s="138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</row>
    <row r="855">
      <c r="A855" s="25"/>
      <c r="B855" s="25"/>
      <c r="C855" s="25"/>
      <c r="D855" s="25"/>
      <c r="E855" s="24"/>
      <c r="F855" s="25"/>
      <c r="G855" s="25"/>
      <c r="H855" s="25"/>
      <c r="I855" s="25"/>
      <c r="J855" s="138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</row>
    <row r="856">
      <c r="A856" s="25"/>
      <c r="B856" s="25"/>
      <c r="C856" s="25"/>
      <c r="D856" s="25"/>
      <c r="E856" s="24"/>
      <c r="F856" s="25"/>
      <c r="G856" s="25"/>
      <c r="H856" s="25"/>
      <c r="I856" s="25"/>
      <c r="J856" s="138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</row>
    <row r="857">
      <c r="A857" s="25"/>
      <c r="B857" s="25"/>
      <c r="C857" s="25"/>
      <c r="D857" s="25"/>
      <c r="E857" s="24"/>
      <c r="F857" s="25"/>
      <c r="G857" s="25"/>
      <c r="H857" s="25"/>
      <c r="I857" s="25"/>
      <c r="J857" s="138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</row>
    <row r="858">
      <c r="A858" s="25"/>
      <c r="B858" s="25"/>
      <c r="C858" s="25"/>
      <c r="D858" s="25"/>
      <c r="E858" s="24"/>
      <c r="F858" s="25"/>
      <c r="G858" s="25"/>
      <c r="H858" s="25"/>
      <c r="I858" s="25"/>
      <c r="J858" s="138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</row>
    <row r="859">
      <c r="A859" s="25"/>
      <c r="B859" s="25"/>
      <c r="C859" s="25"/>
      <c r="D859" s="25"/>
      <c r="E859" s="24"/>
      <c r="F859" s="25"/>
      <c r="G859" s="25"/>
      <c r="H859" s="25"/>
      <c r="I859" s="25"/>
      <c r="J859" s="138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</row>
    <row r="860">
      <c r="A860" s="25"/>
      <c r="B860" s="25"/>
      <c r="C860" s="25"/>
      <c r="D860" s="25"/>
      <c r="E860" s="24"/>
      <c r="F860" s="25"/>
      <c r="G860" s="25"/>
      <c r="H860" s="25"/>
      <c r="I860" s="25"/>
      <c r="J860" s="138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</row>
    <row r="861">
      <c r="A861" s="25"/>
      <c r="B861" s="25"/>
      <c r="C861" s="25"/>
      <c r="D861" s="25"/>
      <c r="E861" s="24"/>
      <c r="F861" s="25"/>
      <c r="G861" s="25"/>
      <c r="H861" s="25"/>
      <c r="I861" s="25"/>
      <c r="J861" s="138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</row>
    <row r="862">
      <c r="A862" s="25"/>
      <c r="B862" s="25"/>
      <c r="C862" s="25"/>
      <c r="D862" s="25"/>
      <c r="E862" s="24"/>
      <c r="F862" s="25"/>
      <c r="G862" s="25"/>
      <c r="H862" s="25"/>
      <c r="I862" s="25"/>
      <c r="J862" s="138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</row>
    <row r="863">
      <c r="A863" s="25"/>
      <c r="B863" s="25"/>
      <c r="C863" s="25"/>
      <c r="D863" s="25"/>
      <c r="E863" s="24"/>
      <c r="F863" s="25"/>
      <c r="G863" s="25"/>
      <c r="H863" s="25"/>
      <c r="I863" s="25"/>
      <c r="J863" s="138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</row>
    <row r="864">
      <c r="A864" s="25"/>
      <c r="B864" s="25"/>
      <c r="C864" s="25"/>
      <c r="D864" s="25"/>
      <c r="E864" s="24"/>
      <c r="F864" s="25"/>
      <c r="G864" s="25"/>
      <c r="H864" s="25"/>
      <c r="I864" s="25"/>
      <c r="J864" s="138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</row>
    <row r="865">
      <c r="A865" s="25"/>
      <c r="B865" s="25"/>
      <c r="C865" s="25"/>
      <c r="D865" s="25"/>
      <c r="E865" s="24"/>
      <c r="F865" s="25"/>
      <c r="G865" s="25"/>
      <c r="H865" s="25"/>
      <c r="I865" s="25"/>
      <c r="J865" s="138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</row>
    <row r="866">
      <c r="A866" s="25"/>
      <c r="B866" s="25"/>
      <c r="C866" s="25"/>
      <c r="D866" s="25"/>
      <c r="E866" s="24"/>
      <c r="F866" s="25"/>
      <c r="G866" s="25"/>
      <c r="H866" s="25"/>
      <c r="I866" s="25"/>
      <c r="J866" s="138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</row>
    <row r="867">
      <c r="A867" s="25"/>
      <c r="B867" s="25"/>
      <c r="C867" s="25"/>
      <c r="D867" s="25"/>
      <c r="E867" s="24"/>
      <c r="F867" s="25"/>
      <c r="G867" s="25"/>
      <c r="H867" s="25"/>
      <c r="I867" s="25"/>
      <c r="J867" s="138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</row>
    <row r="868">
      <c r="A868" s="25"/>
      <c r="B868" s="25"/>
      <c r="C868" s="25"/>
      <c r="D868" s="25"/>
      <c r="E868" s="24"/>
      <c r="F868" s="25"/>
      <c r="G868" s="25"/>
      <c r="H868" s="25"/>
      <c r="I868" s="25"/>
      <c r="J868" s="138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</row>
    <row r="869">
      <c r="A869" s="25"/>
      <c r="B869" s="25"/>
      <c r="C869" s="25"/>
      <c r="D869" s="25"/>
      <c r="E869" s="24"/>
      <c r="F869" s="25"/>
      <c r="G869" s="25"/>
      <c r="H869" s="25"/>
      <c r="I869" s="25"/>
      <c r="J869" s="138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</row>
    <row r="870">
      <c r="A870" s="25"/>
      <c r="B870" s="25"/>
      <c r="C870" s="25"/>
      <c r="D870" s="25"/>
      <c r="E870" s="24"/>
      <c r="F870" s="25"/>
      <c r="G870" s="25"/>
      <c r="H870" s="25"/>
      <c r="I870" s="25"/>
      <c r="J870" s="138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</row>
    <row r="871">
      <c r="A871" s="25"/>
      <c r="B871" s="25"/>
      <c r="C871" s="25"/>
      <c r="D871" s="25"/>
      <c r="E871" s="24"/>
      <c r="F871" s="25"/>
      <c r="G871" s="25"/>
      <c r="H871" s="25"/>
      <c r="I871" s="25"/>
      <c r="J871" s="138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</row>
    <row r="872">
      <c r="A872" s="25"/>
      <c r="B872" s="25"/>
      <c r="C872" s="25"/>
      <c r="D872" s="25"/>
      <c r="E872" s="24"/>
      <c r="F872" s="25"/>
      <c r="G872" s="25"/>
      <c r="H872" s="25"/>
      <c r="I872" s="25"/>
      <c r="J872" s="138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</row>
    <row r="873">
      <c r="A873" s="25"/>
      <c r="B873" s="25"/>
      <c r="C873" s="25"/>
      <c r="D873" s="25"/>
      <c r="E873" s="24"/>
      <c r="F873" s="25"/>
      <c r="G873" s="25"/>
      <c r="H873" s="25"/>
      <c r="I873" s="25"/>
      <c r="J873" s="138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</row>
    <row r="874">
      <c r="A874" s="25"/>
      <c r="B874" s="25"/>
      <c r="C874" s="25"/>
      <c r="D874" s="25"/>
      <c r="E874" s="24"/>
      <c r="F874" s="25"/>
      <c r="G874" s="25"/>
      <c r="H874" s="25"/>
      <c r="I874" s="25"/>
      <c r="J874" s="138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</row>
    <row r="875">
      <c r="A875" s="25"/>
      <c r="B875" s="25"/>
      <c r="C875" s="25"/>
      <c r="D875" s="25"/>
      <c r="E875" s="24"/>
      <c r="F875" s="25"/>
      <c r="G875" s="25"/>
      <c r="H875" s="25"/>
      <c r="I875" s="25"/>
      <c r="J875" s="138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</row>
    <row r="876">
      <c r="A876" s="25"/>
      <c r="B876" s="25"/>
      <c r="C876" s="25"/>
      <c r="D876" s="25"/>
      <c r="E876" s="24"/>
      <c r="F876" s="25"/>
      <c r="G876" s="25"/>
      <c r="H876" s="25"/>
      <c r="I876" s="25"/>
      <c r="J876" s="138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</row>
    <row r="877">
      <c r="A877" s="25"/>
      <c r="B877" s="25"/>
      <c r="C877" s="25"/>
      <c r="D877" s="25"/>
      <c r="E877" s="24"/>
      <c r="F877" s="25"/>
      <c r="G877" s="25"/>
      <c r="H877" s="25"/>
      <c r="I877" s="25"/>
      <c r="J877" s="138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</row>
    <row r="878">
      <c r="A878" s="25"/>
      <c r="B878" s="25"/>
      <c r="C878" s="25"/>
      <c r="D878" s="25"/>
      <c r="E878" s="24"/>
      <c r="F878" s="25"/>
      <c r="G878" s="25"/>
      <c r="H878" s="25"/>
      <c r="I878" s="25"/>
      <c r="J878" s="138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</row>
    <row r="879">
      <c r="A879" s="25"/>
      <c r="B879" s="25"/>
      <c r="C879" s="25"/>
      <c r="D879" s="25"/>
      <c r="E879" s="24"/>
      <c r="F879" s="25"/>
      <c r="G879" s="25"/>
      <c r="H879" s="25"/>
      <c r="I879" s="25"/>
      <c r="J879" s="138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</row>
    <row r="880">
      <c r="A880" s="25"/>
      <c r="B880" s="25"/>
      <c r="C880" s="25"/>
      <c r="D880" s="25"/>
      <c r="E880" s="24"/>
      <c r="F880" s="25"/>
      <c r="G880" s="25"/>
      <c r="H880" s="25"/>
      <c r="I880" s="25"/>
      <c r="J880" s="138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</row>
    <row r="881">
      <c r="A881" s="25"/>
      <c r="B881" s="25"/>
      <c r="C881" s="25"/>
      <c r="D881" s="25"/>
      <c r="E881" s="24"/>
      <c r="F881" s="25"/>
      <c r="G881" s="25"/>
      <c r="H881" s="25"/>
      <c r="I881" s="25"/>
      <c r="J881" s="138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</row>
    <row r="882">
      <c r="A882" s="25"/>
      <c r="B882" s="25"/>
      <c r="C882" s="25"/>
      <c r="D882" s="25"/>
      <c r="E882" s="24"/>
      <c r="F882" s="25"/>
      <c r="G882" s="25"/>
      <c r="H882" s="25"/>
      <c r="I882" s="25"/>
      <c r="J882" s="138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</row>
    <row r="883">
      <c r="A883" s="25"/>
      <c r="B883" s="25"/>
      <c r="C883" s="25"/>
      <c r="D883" s="25"/>
      <c r="E883" s="24"/>
      <c r="F883" s="25"/>
      <c r="G883" s="25"/>
      <c r="H883" s="25"/>
      <c r="I883" s="25"/>
      <c r="J883" s="138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</row>
    <row r="884">
      <c r="A884" s="25"/>
      <c r="B884" s="25"/>
      <c r="C884" s="25"/>
      <c r="D884" s="25"/>
      <c r="E884" s="24"/>
      <c r="F884" s="25"/>
      <c r="G884" s="25"/>
      <c r="H884" s="25"/>
      <c r="I884" s="25"/>
      <c r="J884" s="138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</row>
    <row r="885">
      <c r="A885" s="25"/>
      <c r="B885" s="25"/>
      <c r="C885" s="25"/>
      <c r="D885" s="25"/>
      <c r="E885" s="24"/>
      <c r="F885" s="25"/>
      <c r="G885" s="25"/>
      <c r="H885" s="25"/>
      <c r="I885" s="25"/>
      <c r="J885" s="138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</row>
    <row r="886">
      <c r="A886" s="25"/>
      <c r="B886" s="25"/>
      <c r="C886" s="25"/>
      <c r="D886" s="25"/>
      <c r="E886" s="24"/>
      <c r="F886" s="25"/>
      <c r="G886" s="25"/>
      <c r="H886" s="25"/>
      <c r="I886" s="25"/>
      <c r="J886" s="138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</row>
    <row r="887">
      <c r="A887" s="25"/>
      <c r="B887" s="25"/>
      <c r="C887" s="25"/>
      <c r="D887" s="25"/>
      <c r="E887" s="24"/>
      <c r="F887" s="25"/>
      <c r="G887" s="25"/>
      <c r="H887" s="25"/>
      <c r="I887" s="25"/>
      <c r="J887" s="138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</row>
    <row r="888">
      <c r="A888" s="25"/>
      <c r="B888" s="25"/>
      <c r="C888" s="25"/>
      <c r="D888" s="25"/>
      <c r="E888" s="24"/>
      <c r="F888" s="25"/>
      <c r="G888" s="25"/>
      <c r="H888" s="25"/>
      <c r="I888" s="25"/>
      <c r="J888" s="138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</row>
    <row r="889">
      <c r="A889" s="25"/>
      <c r="B889" s="25"/>
      <c r="C889" s="25"/>
      <c r="D889" s="25"/>
      <c r="E889" s="24"/>
      <c r="F889" s="25"/>
      <c r="G889" s="25"/>
      <c r="H889" s="25"/>
      <c r="I889" s="25"/>
      <c r="J889" s="138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</row>
    <row r="890">
      <c r="A890" s="25"/>
      <c r="B890" s="25"/>
      <c r="C890" s="25"/>
      <c r="D890" s="25"/>
      <c r="E890" s="24"/>
      <c r="F890" s="25"/>
      <c r="G890" s="25"/>
      <c r="H890" s="25"/>
      <c r="I890" s="25"/>
      <c r="J890" s="138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</row>
    <row r="891">
      <c r="A891" s="25"/>
      <c r="B891" s="25"/>
      <c r="C891" s="25"/>
      <c r="D891" s="25"/>
      <c r="E891" s="24"/>
      <c r="F891" s="25"/>
      <c r="G891" s="25"/>
      <c r="H891" s="25"/>
      <c r="I891" s="25"/>
      <c r="J891" s="138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</row>
    <row r="892">
      <c r="A892" s="25"/>
      <c r="B892" s="25"/>
      <c r="C892" s="25"/>
      <c r="D892" s="25"/>
      <c r="E892" s="24"/>
      <c r="F892" s="25"/>
      <c r="G892" s="25"/>
      <c r="H892" s="25"/>
      <c r="I892" s="25"/>
      <c r="J892" s="138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</row>
    <row r="893">
      <c r="A893" s="25"/>
      <c r="B893" s="25"/>
      <c r="C893" s="25"/>
      <c r="D893" s="25"/>
      <c r="E893" s="24"/>
      <c r="F893" s="25"/>
      <c r="G893" s="25"/>
      <c r="H893" s="25"/>
      <c r="I893" s="25"/>
      <c r="J893" s="138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</row>
    <row r="894">
      <c r="A894" s="25"/>
      <c r="B894" s="25"/>
      <c r="C894" s="25"/>
      <c r="D894" s="25"/>
      <c r="E894" s="24"/>
      <c r="F894" s="25"/>
      <c r="G894" s="25"/>
      <c r="H894" s="25"/>
      <c r="I894" s="25"/>
      <c r="J894" s="138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</row>
    <row r="895">
      <c r="A895" s="25"/>
      <c r="B895" s="25"/>
      <c r="C895" s="25"/>
      <c r="D895" s="25"/>
      <c r="E895" s="24"/>
      <c r="F895" s="25"/>
      <c r="G895" s="25"/>
      <c r="H895" s="25"/>
      <c r="I895" s="25"/>
      <c r="J895" s="138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</row>
    <row r="896">
      <c r="A896" s="25"/>
      <c r="B896" s="25"/>
      <c r="C896" s="25"/>
      <c r="D896" s="25"/>
      <c r="E896" s="24"/>
      <c r="F896" s="25"/>
      <c r="G896" s="25"/>
      <c r="H896" s="25"/>
      <c r="I896" s="25"/>
      <c r="J896" s="138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</row>
    <row r="897">
      <c r="A897" s="25"/>
      <c r="B897" s="25"/>
      <c r="C897" s="25"/>
      <c r="D897" s="25"/>
      <c r="E897" s="24"/>
      <c r="F897" s="25"/>
      <c r="G897" s="25"/>
      <c r="H897" s="25"/>
      <c r="I897" s="25"/>
      <c r="J897" s="138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</row>
    <row r="898">
      <c r="A898" s="25"/>
      <c r="B898" s="25"/>
      <c r="C898" s="25"/>
      <c r="D898" s="25"/>
      <c r="E898" s="24"/>
      <c r="F898" s="25"/>
      <c r="G898" s="25"/>
      <c r="H898" s="25"/>
      <c r="I898" s="25"/>
      <c r="J898" s="138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</row>
    <row r="899">
      <c r="A899" s="25"/>
      <c r="B899" s="25"/>
      <c r="C899" s="25"/>
      <c r="D899" s="25"/>
      <c r="E899" s="24"/>
      <c r="F899" s="25"/>
      <c r="G899" s="25"/>
      <c r="H899" s="25"/>
      <c r="I899" s="25"/>
      <c r="J899" s="138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</row>
    <row r="900">
      <c r="A900" s="25"/>
      <c r="B900" s="25"/>
      <c r="C900" s="25"/>
      <c r="D900" s="25"/>
      <c r="E900" s="24"/>
      <c r="F900" s="25"/>
      <c r="G900" s="25"/>
      <c r="H900" s="25"/>
      <c r="I900" s="25"/>
      <c r="J900" s="138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</row>
    <row r="901">
      <c r="A901" s="25"/>
      <c r="B901" s="25"/>
      <c r="C901" s="25"/>
      <c r="D901" s="25"/>
      <c r="E901" s="24"/>
      <c r="F901" s="25"/>
      <c r="G901" s="25"/>
      <c r="H901" s="25"/>
      <c r="I901" s="25"/>
      <c r="J901" s="138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</row>
    <row r="902">
      <c r="A902" s="25"/>
      <c r="B902" s="25"/>
      <c r="C902" s="25"/>
      <c r="D902" s="25"/>
      <c r="E902" s="24"/>
      <c r="F902" s="25"/>
      <c r="G902" s="25"/>
      <c r="H902" s="25"/>
      <c r="I902" s="25"/>
      <c r="J902" s="138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</row>
    <row r="903">
      <c r="A903" s="25"/>
      <c r="B903" s="25"/>
      <c r="C903" s="25"/>
      <c r="D903" s="25"/>
      <c r="E903" s="24"/>
      <c r="F903" s="25"/>
      <c r="G903" s="25"/>
      <c r="H903" s="25"/>
      <c r="I903" s="25"/>
      <c r="J903" s="138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</row>
    <row r="904">
      <c r="A904" s="25"/>
      <c r="B904" s="25"/>
      <c r="C904" s="25"/>
      <c r="D904" s="25"/>
      <c r="E904" s="24"/>
      <c r="F904" s="25"/>
      <c r="G904" s="25"/>
      <c r="H904" s="25"/>
      <c r="I904" s="25"/>
      <c r="J904" s="138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</row>
    <row r="905">
      <c r="A905" s="25"/>
      <c r="B905" s="25"/>
      <c r="C905" s="25"/>
      <c r="D905" s="25"/>
      <c r="E905" s="24"/>
      <c r="F905" s="25"/>
      <c r="G905" s="25"/>
      <c r="H905" s="25"/>
      <c r="I905" s="25"/>
      <c r="J905" s="138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</row>
    <row r="906">
      <c r="A906" s="25"/>
      <c r="B906" s="25"/>
      <c r="C906" s="25"/>
      <c r="D906" s="25"/>
      <c r="E906" s="24"/>
      <c r="F906" s="25"/>
      <c r="G906" s="25"/>
      <c r="H906" s="25"/>
      <c r="I906" s="25"/>
      <c r="J906" s="138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</row>
    <row r="907">
      <c r="A907" s="25"/>
      <c r="B907" s="25"/>
      <c r="C907" s="25"/>
      <c r="D907" s="25"/>
      <c r="E907" s="24"/>
      <c r="F907" s="25"/>
      <c r="G907" s="25"/>
      <c r="H907" s="25"/>
      <c r="I907" s="25"/>
      <c r="J907" s="138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</row>
    <row r="908">
      <c r="A908" s="25"/>
      <c r="B908" s="25"/>
      <c r="C908" s="25"/>
      <c r="D908" s="25"/>
      <c r="E908" s="24"/>
      <c r="F908" s="25"/>
      <c r="G908" s="25"/>
      <c r="H908" s="25"/>
      <c r="I908" s="25"/>
      <c r="J908" s="138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</row>
    <row r="909">
      <c r="A909" s="25"/>
      <c r="B909" s="25"/>
      <c r="C909" s="25"/>
      <c r="D909" s="25"/>
      <c r="E909" s="24"/>
      <c r="F909" s="25"/>
      <c r="G909" s="25"/>
      <c r="H909" s="25"/>
      <c r="I909" s="25"/>
      <c r="J909" s="138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</row>
    <row r="910">
      <c r="A910" s="25"/>
      <c r="B910" s="25"/>
      <c r="C910" s="25"/>
      <c r="D910" s="25"/>
      <c r="E910" s="24"/>
      <c r="F910" s="25"/>
      <c r="G910" s="25"/>
      <c r="H910" s="25"/>
      <c r="I910" s="25"/>
      <c r="J910" s="138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</row>
    <row r="911">
      <c r="A911" s="25"/>
      <c r="B911" s="25"/>
      <c r="C911" s="25"/>
      <c r="D911" s="25"/>
      <c r="E911" s="24"/>
      <c r="F911" s="25"/>
      <c r="G911" s="25"/>
      <c r="H911" s="25"/>
      <c r="I911" s="25"/>
      <c r="J911" s="138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</row>
    <row r="912">
      <c r="A912" s="25"/>
      <c r="B912" s="25"/>
      <c r="C912" s="25"/>
      <c r="D912" s="25"/>
      <c r="E912" s="24"/>
      <c r="F912" s="25"/>
      <c r="G912" s="25"/>
      <c r="H912" s="25"/>
      <c r="I912" s="25"/>
      <c r="J912" s="138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</row>
    <row r="913">
      <c r="A913" s="25"/>
      <c r="B913" s="25"/>
      <c r="C913" s="25"/>
      <c r="D913" s="25"/>
      <c r="E913" s="24"/>
      <c r="F913" s="25"/>
      <c r="G913" s="25"/>
      <c r="H913" s="25"/>
      <c r="I913" s="25"/>
      <c r="J913" s="138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</row>
    <row r="914">
      <c r="A914" s="25"/>
      <c r="B914" s="25"/>
      <c r="C914" s="25"/>
      <c r="D914" s="25"/>
      <c r="E914" s="24"/>
      <c r="F914" s="25"/>
      <c r="G914" s="25"/>
      <c r="H914" s="25"/>
      <c r="I914" s="25"/>
      <c r="J914" s="138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</row>
    <row r="915">
      <c r="A915" s="25"/>
      <c r="B915" s="25"/>
      <c r="C915" s="25"/>
      <c r="D915" s="25"/>
      <c r="E915" s="24"/>
      <c r="F915" s="25"/>
      <c r="G915" s="25"/>
      <c r="H915" s="25"/>
      <c r="I915" s="25"/>
      <c r="J915" s="138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</row>
    <row r="916">
      <c r="A916" s="25"/>
      <c r="B916" s="25"/>
      <c r="C916" s="25"/>
      <c r="D916" s="25"/>
      <c r="E916" s="24"/>
      <c r="F916" s="25"/>
      <c r="G916" s="25"/>
      <c r="H916" s="25"/>
      <c r="I916" s="25"/>
      <c r="J916" s="138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</row>
    <row r="917">
      <c r="A917" s="25"/>
      <c r="B917" s="25"/>
      <c r="C917" s="25"/>
      <c r="D917" s="25"/>
      <c r="E917" s="24"/>
      <c r="F917" s="25"/>
      <c r="G917" s="25"/>
      <c r="H917" s="25"/>
      <c r="I917" s="25"/>
      <c r="J917" s="138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</row>
    <row r="918">
      <c r="A918" s="25"/>
      <c r="B918" s="25"/>
      <c r="C918" s="25"/>
      <c r="D918" s="25"/>
      <c r="E918" s="24"/>
      <c r="F918" s="25"/>
      <c r="G918" s="25"/>
      <c r="H918" s="25"/>
      <c r="I918" s="25"/>
      <c r="J918" s="138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</row>
    <row r="919">
      <c r="A919" s="25"/>
      <c r="B919" s="25"/>
      <c r="C919" s="25"/>
      <c r="D919" s="25"/>
      <c r="E919" s="24"/>
      <c r="F919" s="25"/>
      <c r="G919" s="25"/>
      <c r="H919" s="25"/>
      <c r="I919" s="25"/>
      <c r="J919" s="138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</row>
    <row r="920">
      <c r="A920" s="25"/>
      <c r="B920" s="25"/>
      <c r="C920" s="25"/>
      <c r="D920" s="25"/>
      <c r="E920" s="24"/>
      <c r="F920" s="25"/>
      <c r="G920" s="25"/>
      <c r="H920" s="25"/>
      <c r="I920" s="25"/>
      <c r="J920" s="138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</row>
    <row r="921">
      <c r="A921" s="25"/>
      <c r="B921" s="25"/>
      <c r="C921" s="25"/>
      <c r="D921" s="25"/>
      <c r="E921" s="24"/>
      <c r="F921" s="25"/>
      <c r="G921" s="25"/>
      <c r="H921" s="25"/>
      <c r="I921" s="25"/>
      <c r="J921" s="138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</row>
    <row r="922">
      <c r="A922" s="25"/>
      <c r="B922" s="25"/>
      <c r="C922" s="25"/>
      <c r="D922" s="25"/>
      <c r="E922" s="24"/>
      <c r="F922" s="25"/>
      <c r="G922" s="25"/>
      <c r="H922" s="25"/>
      <c r="I922" s="25"/>
      <c r="J922" s="138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</row>
    <row r="923">
      <c r="A923" s="25"/>
      <c r="B923" s="25"/>
      <c r="C923" s="25"/>
      <c r="D923" s="25"/>
      <c r="E923" s="24"/>
      <c r="F923" s="25"/>
      <c r="G923" s="25"/>
      <c r="H923" s="25"/>
      <c r="I923" s="25"/>
      <c r="J923" s="138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</row>
    <row r="924">
      <c r="A924" s="25"/>
      <c r="B924" s="25"/>
      <c r="C924" s="25"/>
      <c r="D924" s="25"/>
      <c r="E924" s="24"/>
      <c r="F924" s="25"/>
      <c r="G924" s="25"/>
      <c r="H924" s="25"/>
      <c r="I924" s="25"/>
      <c r="J924" s="138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</row>
    <row r="925">
      <c r="A925" s="25"/>
      <c r="B925" s="25"/>
      <c r="C925" s="25"/>
      <c r="D925" s="25"/>
      <c r="E925" s="24"/>
      <c r="F925" s="25"/>
      <c r="G925" s="25"/>
      <c r="H925" s="25"/>
      <c r="I925" s="25"/>
      <c r="J925" s="138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</row>
    <row r="926">
      <c r="A926" s="25"/>
      <c r="B926" s="25"/>
      <c r="C926" s="25"/>
      <c r="D926" s="25"/>
      <c r="E926" s="24"/>
      <c r="F926" s="25"/>
      <c r="G926" s="25"/>
      <c r="H926" s="25"/>
      <c r="I926" s="25"/>
      <c r="J926" s="138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</row>
    <row r="927">
      <c r="A927" s="25"/>
      <c r="B927" s="25"/>
      <c r="C927" s="25"/>
      <c r="D927" s="25"/>
      <c r="E927" s="24"/>
      <c r="F927" s="25"/>
      <c r="G927" s="25"/>
      <c r="H927" s="25"/>
      <c r="I927" s="25"/>
      <c r="J927" s="138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</row>
    <row r="928">
      <c r="A928" s="25"/>
      <c r="B928" s="25"/>
      <c r="C928" s="25"/>
      <c r="D928" s="25"/>
      <c r="E928" s="24"/>
      <c r="F928" s="25"/>
      <c r="G928" s="25"/>
      <c r="H928" s="25"/>
      <c r="I928" s="25"/>
      <c r="J928" s="138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</row>
    <row r="929">
      <c r="A929" s="25"/>
      <c r="B929" s="25"/>
      <c r="C929" s="25"/>
      <c r="D929" s="25"/>
      <c r="E929" s="24"/>
      <c r="F929" s="25"/>
      <c r="G929" s="25"/>
      <c r="H929" s="25"/>
      <c r="I929" s="25"/>
      <c r="J929" s="138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</row>
    <row r="930">
      <c r="A930" s="25"/>
      <c r="B930" s="25"/>
      <c r="C930" s="25"/>
      <c r="D930" s="25"/>
      <c r="E930" s="24"/>
      <c r="F930" s="25"/>
      <c r="G930" s="25"/>
      <c r="H930" s="25"/>
      <c r="I930" s="25"/>
      <c r="J930" s="138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</row>
    <row r="931">
      <c r="A931" s="25"/>
      <c r="B931" s="25"/>
      <c r="C931" s="25"/>
      <c r="D931" s="25"/>
      <c r="E931" s="24"/>
      <c r="F931" s="25"/>
      <c r="G931" s="25"/>
      <c r="H931" s="25"/>
      <c r="I931" s="25"/>
      <c r="J931" s="138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</row>
    <row r="932">
      <c r="A932" s="25"/>
      <c r="B932" s="25"/>
      <c r="C932" s="25"/>
      <c r="D932" s="25"/>
      <c r="E932" s="24"/>
      <c r="F932" s="25"/>
      <c r="G932" s="25"/>
      <c r="H932" s="25"/>
      <c r="I932" s="25"/>
      <c r="J932" s="138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</row>
    <row r="933">
      <c r="A933" s="25"/>
      <c r="B933" s="25"/>
      <c r="C933" s="25"/>
      <c r="D933" s="25"/>
      <c r="E933" s="24"/>
      <c r="F933" s="25"/>
      <c r="G933" s="25"/>
      <c r="H933" s="25"/>
      <c r="I933" s="25"/>
      <c r="J933" s="138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</row>
    <row r="934">
      <c r="A934" s="25"/>
      <c r="B934" s="25"/>
      <c r="C934" s="25"/>
      <c r="D934" s="25"/>
      <c r="E934" s="24"/>
      <c r="F934" s="25"/>
      <c r="G934" s="25"/>
      <c r="H934" s="25"/>
      <c r="I934" s="25"/>
      <c r="J934" s="138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</row>
    <row r="935">
      <c r="A935" s="25"/>
      <c r="B935" s="25"/>
      <c r="C935" s="25"/>
      <c r="D935" s="25"/>
      <c r="E935" s="24"/>
      <c r="F935" s="25"/>
      <c r="G935" s="25"/>
      <c r="H935" s="25"/>
      <c r="I935" s="25"/>
      <c r="J935" s="138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</row>
    <row r="936">
      <c r="A936" s="25"/>
      <c r="B936" s="25"/>
      <c r="C936" s="25"/>
      <c r="D936" s="25"/>
      <c r="E936" s="24"/>
      <c r="F936" s="25"/>
      <c r="G936" s="25"/>
      <c r="H936" s="25"/>
      <c r="I936" s="25"/>
      <c r="J936" s="138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</row>
    <row r="937">
      <c r="A937" s="25"/>
      <c r="B937" s="25"/>
      <c r="C937" s="25"/>
      <c r="D937" s="25"/>
      <c r="E937" s="24"/>
      <c r="F937" s="25"/>
      <c r="G937" s="25"/>
      <c r="H937" s="25"/>
      <c r="I937" s="25"/>
      <c r="J937" s="138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</row>
    <row r="938">
      <c r="A938" s="25"/>
      <c r="B938" s="25"/>
      <c r="C938" s="25"/>
      <c r="D938" s="25"/>
      <c r="E938" s="24"/>
      <c r="F938" s="25"/>
      <c r="G938" s="25"/>
      <c r="H938" s="25"/>
      <c r="I938" s="25"/>
      <c r="J938" s="138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</row>
    <row r="939">
      <c r="A939" s="25"/>
      <c r="B939" s="25"/>
      <c r="C939" s="25"/>
      <c r="D939" s="25"/>
      <c r="E939" s="24"/>
      <c r="F939" s="25"/>
      <c r="G939" s="25"/>
      <c r="H939" s="25"/>
      <c r="I939" s="25"/>
      <c r="J939" s="138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</row>
    <row r="940">
      <c r="A940" s="25"/>
      <c r="B940" s="25"/>
      <c r="C940" s="25"/>
      <c r="D940" s="25"/>
      <c r="E940" s="24"/>
      <c r="F940" s="25"/>
      <c r="G940" s="25"/>
      <c r="H940" s="25"/>
      <c r="I940" s="25"/>
      <c r="J940" s="138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</row>
    <row r="941">
      <c r="A941" s="25"/>
      <c r="B941" s="25"/>
      <c r="C941" s="25"/>
      <c r="D941" s="25"/>
      <c r="E941" s="24"/>
      <c r="F941" s="25"/>
      <c r="G941" s="25"/>
      <c r="H941" s="25"/>
      <c r="I941" s="25"/>
      <c r="J941" s="138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</row>
    <row r="942">
      <c r="A942" s="25"/>
      <c r="B942" s="25"/>
      <c r="C942" s="25"/>
      <c r="D942" s="25"/>
      <c r="E942" s="24"/>
      <c r="F942" s="25"/>
      <c r="G942" s="25"/>
      <c r="H942" s="25"/>
      <c r="I942" s="25"/>
      <c r="J942" s="138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</row>
    <row r="943">
      <c r="A943" s="25"/>
      <c r="B943" s="25"/>
      <c r="C943" s="25"/>
      <c r="D943" s="25"/>
      <c r="E943" s="24"/>
      <c r="F943" s="25"/>
      <c r="G943" s="25"/>
      <c r="H943" s="25"/>
      <c r="I943" s="25"/>
      <c r="J943" s="138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</row>
    <row r="944">
      <c r="A944" s="25"/>
      <c r="B944" s="25"/>
      <c r="C944" s="25"/>
      <c r="D944" s="25"/>
      <c r="E944" s="24"/>
      <c r="F944" s="25"/>
      <c r="G944" s="25"/>
      <c r="H944" s="25"/>
      <c r="I944" s="25"/>
      <c r="J944" s="138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</row>
    <row r="945">
      <c r="A945" s="25"/>
      <c r="B945" s="25"/>
      <c r="C945" s="25"/>
      <c r="D945" s="25"/>
      <c r="E945" s="24"/>
      <c r="F945" s="25"/>
      <c r="G945" s="25"/>
      <c r="H945" s="25"/>
      <c r="I945" s="25"/>
      <c r="J945" s="138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</row>
    <row r="946">
      <c r="A946" s="25"/>
      <c r="B946" s="25"/>
      <c r="C946" s="25"/>
      <c r="D946" s="25"/>
      <c r="E946" s="24"/>
      <c r="F946" s="25"/>
      <c r="G946" s="25"/>
      <c r="H946" s="25"/>
      <c r="I946" s="25"/>
      <c r="J946" s="138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</row>
    <row r="947">
      <c r="A947" s="25"/>
      <c r="B947" s="25"/>
      <c r="C947" s="25"/>
      <c r="D947" s="25"/>
      <c r="E947" s="24"/>
      <c r="F947" s="25"/>
      <c r="G947" s="25"/>
      <c r="H947" s="25"/>
      <c r="I947" s="25"/>
      <c r="J947" s="138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</row>
    <row r="948">
      <c r="A948" s="25"/>
      <c r="B948" s="25"/>
      <c r="C948" s="25"/>
      <c r="D948" s="25"/>
      <c r="E948" s="24"/>
      <c r="F948" s="25"/>
      <c r="G948" s="25"/>
      <c r="H948" s="25"/>
      <c r="I948" s="25"/>
      <c r="J948" s="138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</row>
    <row r="949">
      <c r="A949" s="25"/>
      <c r="B949" s="25"/>
      <c r="C949" s="25"/>
      <c r="D949" s="25"/>
      <c r="E949" s="24"/>
      <c r="F949" s="25"/>
      <c r="G949" s="25"/>
      <c r="H949" s="25"/>
      <c r="I949" s="25"/>
      <c r="J949" s="138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</row>
    <row r="950">
      <c r="A950" s="25"/>
      <c r="B950" s="25"/>
      <c r="C950" s="25"/>
      <c r="D950" s="25"/>
      <c r="E950" s="24"/>
      <c r="F950" s="25"/>
      <c r="G950" s="25"/>
      <c r="H950" s="25"/>
      <c r="I950" s="25"/>
      <c r="J950" s="138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</row>
    <row r="951">
      <c r="A951" s="25"/>
      <c r="B951" s="25"/>
      <c r="C951" s="25"/>
      <c r="D951" s="25"/>
      <c r="E951" s="24"/>
      <c r="F951" s="25"/>
      <c r="G951" s="25"/>
      <c r="H951" s="25"/>
      <c r="I951" s="25"/>
      <c r="J951" s="138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</row>
    <row r="952">
      <c r="A952" s="25"/>
      <c r="B952" s="25"/>
      <c r="C952" s="25"/>
      <c r="D952" s="25"/>
      <c r="E952" s="24"/>
      <c r="F952" s="25"/>
      <c r="G952" s="25"/>
      <c r="H952" s="25"/>
      <c r="I952" s="25"/>
      <c r="J952" s="138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</row>
    <row r="953">
      <c r="A953" s="25"/>
      <c r="B953" s="25"/>
      <c r="C953" s="25"/>
      <c r="D953" s="25"/>
      <c r="E953" s="24"/>
      <c r="F953" s="25"/>
      <c r="G953" s="25"/>
      <c r="H953" s="25"/>
      <c r="I953" s="25"/>
      <c r="J953" s="138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</row>
    <row r="954">
      <c r="A954" s="25"/>
      <c r="B954" s="25"/>
      <c r="C954" s="25"/>
      <c r="D954" s="25"/>
      <c r="E954" s="24"/>
      <c r="F954" s="25"/>
      <c r="G954" s="25"/>
      <c r="H954" s="25"/>
      <c r="I954" s="25"/>
      <c r="J954" s="138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</row>
    <row r="955">
      <c r="A955" s="25"/>
      <c r="B955" s="25"/>
      <c r="C955" s="25"/>
      <c r="D955" s="25"/>
      <c r="E955" s="24"/>
      <c r="F955" s="25"/>
      <c r="G955" s="25"/>
      <c r="H955" s="25"/>
      <c r="I955" s="25"/>
      <c r="J955" s="138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</row>
    <row r="956">
      <c r="A956" s="25"/>
      <c r="B956" s="25"/>
      <c r="C956" s="25"/>
      <c r="D956" s="25"/>
      <c r="E956" s="24"/>
      <c r="F956" s="25"/>
      <c r="G956" s="25"/>
      <c r="H956" s="25"/>
      <c r="I956" s="25"/>
      <c r="J956" s="138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</row>
    <row r="957">
      <c r="A957" s="25"/>
      <c r="B957" s="25"/>
      <c r="C957" s="25"/>
      <c r="D957" s="25"/>
      <c r="E957" s="24"/>
      <c r="F957" s="25"/>
      <c r="G957" s="25"/>
      <c r="H957" s="25"/>
      <c r="I957" s="25"/>
      <c r="J957" s="138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</row>
    <row r="958">
      <c r="A958" s="25"/>
      <c r="B958" s="25"/>
      <c r="C958" s="25"/>
      <c r="D958" s="25"/>
      <c r="E958" s="24"/>
      <c r="F958" s="25"/>
      <c r="G958" s="25"/>
      <c r="H958" s="25"/>
      <c r="I958" s="25"/>
      <c r="J958" s="138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</row>
    <row r="959">
      <c r="A959" s="25"/>
      <c r="B959" s="25"/>
      <c r="C959" s="25"/>
      <c r="D959" s="25"/>
      <c r="E959" s="24"/>
      <c r="F959" s="25"/>
      <c r="G959" s="25"/>
      <c r="H959" s="25"/>
      <c r="I959" s="25"/>
      <c r="J959" s="138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</row>
    <row r="960">
      <c r="A960" s="25"/>
      <c r="B960" s="25"/>
      <c r="C960" s="25"/>
      <c r="D960" s="25"/>
      <c r="E960" s="24"/>
      <c r="F960" s="25"/>
      <c r="G960" s="25"/>
      <c r="H960" s="25"/>
      <c r="I960" s="25"/>
      <c r="J960" s="138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</row>
    <row r="961">
      <c r="A961" s="25"/>
      <c r="B961" s="25"/>
      <c r="C961" s="25"/>
      <c r="D961" s="25"/>
      <c r="E961" s="24"/>
      <c r="F961" s="25"/>
      <c r="G961" s="25"/>
      <c r="H961" s="25"/>
      <c r="I961" s="25"/>
      <c r="J961" s="138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</row>
    <row r="962">
      <c r="A962" s="25"/>
      <c r="B962" s="25"/>
      <c r="C962" s="25"/>
      <c r="D962" s="25"/>
      <c r="E962" s="24"/>
      <c r="F962" s="25"/>
      <c r="G962" s="25"/>
      <c r="H962" s="25"/>
      <c r="I962" s="25"/>
      <c r="J962" s="138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</row>
    <row r="963">
      <c r="A963" s="25"/>
      <c r="B963" s="25"/>
      <c r="C963" s="25"/>
      <c r="D963" s="25"/>
      <c r="E963" s="24"/>
      <c r="F963" s="25"/>
      <c r="G963" s="25"/>
      <c r="H963" s="25"/>
      <c r="I963" s="25"/>
      <c r="J963" s="138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</row>
    <row r="964">
      <c r="A964" s="25"/>
      <c r="B964" s="25"/>
      <c r="C964" s="25"/>
      <c r="D964" s="25"/>
      <c r="E964" s="24"/>
      <c r="F964" s="25"/>
      <c r="G964" s="25"/>
      <c r="H964" s="25"/>
      <c r="I964" s="25"/>
      <c r="J964" s="138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</row>
    <row r="965">
      <c r="A965" s="25"/>
      <c r="B965" s="25"/>
      <c r="C965" s="25"/>
      <c r="D965" s="25"/>
      <c r="E965" s="24"/>
      <c r="F965" s="25"/>
      <c r="G965" s="25"/>
      <c r="H965" s="25"/>
      <c r="I965" s="25"/>
      <c r="J965" s="138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</row>
    <row r="966">
      <c r="A966" s="25"/>
      <c r="B966" s="25"/>
      <c r="C966" s="25"/>
      <c r="D966" s="25"/>
      <c r="E966" s="24"/>
      <c r="F966" s="25"/>
      <c r="G966" s="25"/>
      <c r="H966" s="25"/>
      <c r="I966" s="25"/>
      <c r="J966" s="138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</row>
    <row r="967">
      <c r="A967" s="25"/>
      <c r="B967" s="25"/>
      <c r="C967" s="25"/>
      <c r="D967" s="25"/>
      <c r="E967" s="24"/>
      <c r="F967" s="25"/>
      <c r="G967" s="25"/>
      <c r="H967" s="25"/>
      <c r="I967" s="25"/>
      <c r="J967" s="138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</row>
    <row r="968">
      <c r="A968" s="25"/>
      <c r="B968" s="25"/>
      <c r="C968" s="25"/>
      <c r="D968" s="25"/>
      <c r="E968" s="24"/>
      <c r="F968" s="25"/>
      <c r="G968" s="25"/>
      <c r="H968" s="25"/>
      <c r="I968" s="25"/>
      <c r="J968" s="138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</row>
    <row r="969">
      <c r="A969" s="25"/>
      <c r="B969" s="25"/>
      <c r="C969" s="25"/>
      <c r="D969" s="25"/>
      <c r="E969" s="24"/>
      <c r="F969" s="25"/>
      <c r="G969" s="25"/>
      <c r="H969" s="25"/>
      <c r="I969" s="25"/>
      <c r="J969" s="138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</row>
    <row r="970">
      <c r="A970" s="25"/>
      <c r="B970" s="25"/>
      <c r="C970" s="25"/>
      <c r="D970" s="25"/>
      <c r="E970" s="24"/>
      <c r="F970" s="25"/>
      <c r="G970" s="25"/>
      <c r="H970" s="25"/>
      <c r="I970" s="25"/>
      <c r="J970" s="138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</row>
    <row r="971">
      <c r="A971" s="25"/>
      <c r="B971" s="25"/>
      <c r="C971" s="25"/>
      <c r="D971" s="25"/>
      <c r="E971" s="24"/>
      <c r="F971" s="25"/>
      <c r="G971" s="25"/>
      <c r="H971" s="25"/>
      <c r="I971" s="25"/>
      <c r="J971" s="138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</row>
    <row r="972">
      <c r="A972" s="25"/>
      <c r="B972" s="25"/>
      <c r="C972" s="25"/>
      <c r="D972" s="25"/>
      <c r="E972" s="24"/>
      <c r="F972" s="25"/>
      <c r="G972" s="25"/>
      <c r="H972" s="25"/>
      <c r="I972" s="25"/>
      <c r="J972" s="138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</row>
    <row r="973">
      <c r="A973" s="25"/>
      <c r="B973" s="25"/>
      <c r="C973" s="25"/>
      <c r="D973" s="25"/>
      <c r="E973" s="24"/>
      <c r="F973" s="25"/>
      <c r="G973" s="25"/>
      <c r="H973" s="25"/>
      <c r="I973" s="25"/>
      <c r="J973" s="138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</row>
    <row r="974">
      <c r="A974" s="25"/>
      <c r="B974" s="25"/>
      <c r="C974" s="25"/>
      <c r="D974" s="25"/>
      <c r="E974" s="24"/>
      <c r="F974" s="25"/>
      <c r="G974" s="25"/>
      <c r="H974" s="25"/>
      <c r="I974" s="25"/>
      <c r="J974" s="138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</row>
    <row r="975">
      <c r="A975" s="25"/>
      <c r="B975" s="25"/>
      <c r="C975" s="25"/>
      <c r="D975" s="25"/>
      <c r="E975" s="24"/>
      <c r="F975" s="25"/>
      <c r="G975" s="25"/>
      <c r="H975" s="25"/>
      <c r="I975" s="25"/>
      <c r="J975" s="138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</row>
    <row r="976">
      <c r="A976" s="25"/>
      <c r="B976" s="25"/>
      <c r="C976" s="25"/>
      <c r="D976" s="25"/>
      <c r="E976" s="24"/>
      <c r="F976" s="25"/>
      <c r="G976" s="25"/>
      <c r="H976" s="25"/>
      <c r="I976" s="25"/>
      <c r="J976" s="138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</row>
    <row r="977">
      <c r="A977" s="25"/>
      <c r="B977" s="25"/>
      <c r="C977" s="25"/>
      <c r="D977" s="25"/>
      <c r="E977" s="24"/>
      <c r="F977" s="25"/>
      <c r="G977" s="25"/>
      <c r="H977" s="25"/>
      <c r="I977" s="25"/>
      <c r="J977" s="138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</row>
    <row r="978">
      <c r="A978" s="25"/>
      <c r="B978" s="25"/>
      <c r="C978" s="25"/>
      <c r="D978" s="25"/>
      <c r="E978" s="24"/>
      <c r="F978" s="25"/>
      <c r="G978" s="25"/>
      <c r="H978" s="25"/>
      <c r="I978" s="25"/>
      <c r="J978" s="138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</row>
    <row r="979">
      <c r="A979" s="25"/>
      <c r="B979" s="25"/>
      <c r="C979" s="25"/>
      <c r="D979" s="25"/>
      <c r="E979" s="24"/>
      <c r="F979" s="25"/>
      <c r="G979" s="25"/>
      <c r="H979" s="25"/>
      <c r="I979" s="25"/>
      <c r="J979" s="138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</row>
    <row r="980">
      <c r="A980" s="25"/>
      <c r="B980" s="25"/>
      <c r="C980" s="25"/>
      <c r="D980" s="25"/>
      <c r="E980" s="24"/>
      <c r="F980" s="25"/>
      <c r="G980" s="25"/>
      <c r="H980" s="25"/>
      <c r="I980" s="25"/>
      <c r="J980" s="138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</row>
    <row r="981">
      <c r="A981" s="25"/>
      <c r="B981" s="25"/>
      <c r="C981" s="25"/>
      <c r="D981" s="25"/>
      <c r="E981" s="24"/>
      <c r="F981" s="25"/>
      <c r="G981" s="25"/>
      <c r="H981" s="25"/>
      <c r="I981" s="25"/>
      <c r="J981" s="138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</row>
    <row r="982">
      <c r="A982" s="25"/>
      <c r="B982" s="25"/>
      <c r="C982" s="25"/>
      <c r="D982" s="25"/>
      <c r="E982" s="24"/>
      <c r="F982" s="25"/>
      <c r="G982" s="25"/>
      <c r="H982" s="25"/>
      <c r="I982" s="25"/>
      <c r="J982" s="138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</row>
    <row r="983">
      <c r="A983" s="25"/>
      <c r="B983" s="25"/>
      <c r="C983" s="25"/>
      <c r="D983" s="25"/>
      <c r="E983" s="24"/>
      <c r="F983" s="25"/>
      <c r="G983" s="25"/>
      <c r="H983" s="25"/>
      <c r="I983" s="25"/>
      <c r="J983" s="138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</row>
    <row r="984">
      <c r="A984" s="25"/>
      <c r="B984" s="25"/>
      <c r="C984" s="25"/>
      <c r="D984" s="25"/>
      <c r="E984" s="24"/>
      <c r="F984" s="25"/>
      <c r="G984" s="25"/>
      <c r="H984" s="25"/>
      <c r="I984" s="25"/>
      <c r="J984" s="138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</row>
    <row r="985">
      <c r="A985" s="25"/>
      <c r="B985" s="25"/>
      <c r="C985" s="25"/>
      <c r="D985" s="25"/>
      <c r="E985" s="24"/>
      <c r="F985" s="25"/>
      <c r="G985" s="25"/>
      <c r="H985" s="25"/>
      <c r="I985" s="25"/>
      <c r="J985" s="138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</row>
    <row r="986">
      <c r="A986" s="25"/>
      <c r="B986" s="25"/>
      <c r="C986" s="25"/>
      <c r="D986" s="25"/>
      <c r="E986" s="24"/>
      <c r="F986" s="25"/>
      <c r="G986" s="25"/>
      <c r="H986" s="25"/>
      <c r="I986" s="25"/>
      <c r="J986" s="138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</row>
    <row r="987">
      <c r="A987" s="25"/>
      <c r="B987" s="25"/>
      <c r="C987" s="25"/>
      <c r="D987" s="25"/>
      <c r="E987" s="24"/>
      <c r="F987" s="25"/>
      <c r="G987" s="25"/>
      <c r="H987" s="25"/>
      <c r="I987" s="25"/>
      <c r="J987" s="138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</row>
    <row r="988">
      <c r="A988" s="25"/>
      <c r="B988" s="25"/>
      <c r="C988" s="25"/>
      <c r="D988" s="25"/>
      <c r="E988" s="24"/>
      <c r="F988" s="25"/>
      <c r="G988" s="25"/>
      <c r="H988" s="25"/>
      <c r="I988" s="25"/>
      <c r="J988" s="138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</row>
    <row r="989">
      <c r="A989" s="25"/>
      <c r="B989" s="25"/>
      <c r="C989" s="25"/>
      <c r="D989" s="25"/>
      <c r="E989" s="24"/>
      <c r="F989" s="25"/>
      <c r="G989" s="25"/>
      <c r="H989" s="25"/>
      <c r="I989" s="25"/>
      <c r="J989" s="138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</row>
    <row r="990">
      <c r="A990" s="25"/>
      <c r="B990" s="25"/>
      <c r="C990" s="25"/>
      <c r="D990" s="25"/>
      <c r="E990" s="24"/>
      <c r="F990" s="25"/>
      <c r="G990" s="25"/>
      <c r="H990" s="25"/>
      <c r="I990" s="25"/>
      <c r="J990" s="138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</row>
    <row r="991">
      <c r="A991" s="25"/>
      <c r="B991" s="25"/>
      <c r="C991" s="25"/>
      <c r="D991" s="25"/>
      <c r="E991" s="24"/>
      <c r="F991" s="25"/>
      <c r="G991" s="25"/>
      <c r="H991" s="25"/>
      <c r="I991" s="25"/>
      <c r="J991" s="138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</row>
    <row r="992">
      <c r="A992" s="25"/>
      <c r="B992" s="25"/>
      <c r="C992" s="25"/>
      <c r="D992" s="25"/>
      <c r="E992" s="24"/>
      <c r="F992" s="25"/>
      <c r="G992" s="25"/>
      <c r="H992" s="25"/>
      <c r="I992" s="25"/>
      <c r="J992" s="138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</row>
    <row r="993">
      <c r="A993" s="25"/>
      <c r="B993" s="25"/>
      <c r="C993" s="25"/>
      <c r="D993" s="25"/>
      <c r="E993" s="24"/>
      <c r="F993" s="25"/>
      <c r="G993" s="25"/>
      <c r="H993" s="25"/>
      <c r="I993" s="25"/>
      <c r="J993" s="138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</row>
    <row r="994">
      <c r="A994" s="25"/>
      <c r="B994" s="25"/>
      <c r="C994" s="25"/>
      <c r="D994" s="25"/>
      <c r="E994" s="24"/>
      <c r="F994" s="25"/>
      <c r="G994" s="25"/>
      <c r="H994" s="25"/>
      <c r="I994" s="25"/>
      <c r="J994" s="138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</row>
    <row r="995">
      <c r="A995" s="25"/>
      <c r="B995" s="25"/>
      <c r="C995" s="25"/>
      <c r="D995" s="25"/>
      <c r="E995" s="24"/>
      <c r="F995" s="25"/>
      <c r="G995" s="25"/>
      <c r="H995" s="25"/>
      <c r="I995" s="25"/>
      <c r="J995" s="138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</row>
    <row r="996">
      <c r="A996" s="25"/>
      <c r="B996" s="25"/>
      <c r="C996" s="25"/>
      <c r="D996" s="25"/>
      <c r="E996" s="24"/>
      <c r="F996" s="25"/>
      <c r="G996" s="25"/>
      <c r="H996" s="25"/>
      <c r="I996" s="25"/>
      <c r="J996" s="138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/>
    </row>
  </sheetData>
  <mergeCells count="21">
    <mergeCell ref="B2:G2"/>
    <mergeCell ref="B3:D3"/>
    <mergeCell ref="I3:J3"/>
    <mergeCell ref="B4:D4"/>
    <mergeCell ref="B5:D5"/>
    <mergeCell ref="B6:D6"/>
    <mergeCell ref="B7:D7"/>
    <mergeCell ref="B15:D15"/>
    <mergeCell ref="B16:D16"/>
    <mergeCell ref="B17:D17"/>
    <mergeCell ref="B18:D18"/>
    <mergeCell ref="B19:D19"/>
    <mergeCell ref="B20:D20"/>
    <mergeCell ref="F20:G20"/>
    <mergeCell ref="B8:D8"/>
    <mergeCell ref="B9:D9"/>
    <mergeCell ref="B10:D10"/>
    <mergeCell ref="B11:D11"/>
    <mergeCell ref="B12:D12"/>
    <mergeCell ref="B13:D13"/>
    <mergeCell ref="B14:D14"/>
  </mergeCells>
  <dataValidations>
    <dataValidation type="list" allowBlank="1" sqref="E4:E19">
      <formula1>'08) Drop Down Menus'!$A$2:$A$17</formula1>
    </dataValidation>
  </dataValidations>
  <hyperlinks>
    <hyperlink r:id="rId1" ref="B11"/>
  </hyperlinks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.86"/>
    <col customWidth="1" min="4" max="4" width="14.71"/>
    <col customWidth="1" min="5" max="5" width="18.14"/>
    <col customWidth="1" min="8" max="8" width="3.71"/>
    <col customWidth="1" min="9" max="9" width="17.57"/>
  </cols>
  <sheetData>
    <row r="1">
      <c r="A1" s="25"/>
      <c r="B1" s="25"/>
      <c r="C1" s="25"/>
      <c r="D1" s="25"/>
      <c r="E1" s="24"/>
      <c r="F1" s="25"/>
      <c r="G1" s="25"/>
      <c r="H1" s="25"/>
      <c r="I1" s="25"/>
      <c r="J1" s="138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</row>
    <row r="2">
      <c r="A2" s="25"/>
      <c r="B2" s="187" t="s">
        <v>505</v>
      </c>
      <c r="C2" s="860"/>
      <c r="D2" s="860"/>
      <c r="E2" s="860"/>
      <c r="F2" s="860"/>
      <c r="G2" s="188"/>
      <c r="H2" s="25"/>
      <c r="I2" s="25"/>
      <c r="J2" s="138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</row>
    <row r="3">
      <c r="A3" s="25"/>
      <c r="B3" s="861" t="s">
        <v>140</v>
      </c>
      <c r="C3" s="862"/>
      <c r="D3" s="265"/>
      <c r="E3" s="521" t="s">
        <v>44</v>
      </c>
      <c r="F3" s="521" t="s">
        <v>2</v>
      </c>
      <c r="G3" s="521" t="s">
        <v>67</v>
      </c>
      <c r="H3" s="25"/>
      <c r="I3" s="187" t="s">
        <v>470</v>
      </c>
      <c r="J3" s="188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</row>
    <row r="4">
      <c r="A4" s="25"/>
      <c r="B4" s="863" t="s">
        <v>454</v>
      </c>
      <c r="C4" s="225"/>
      <c r="D4" s="226"/>
      <c r="E4" s="864" t="s">
        <v>110</v>
      </c>
      <c r="F4" s="221">
        <v>165.54</v>
      </c>
      <c r="G4" s="198">
        <f>F4</f>
        <v>165.54</v>
      </c>
      <c r="H4" s="25"/>
      <c r="I4" s="865" t="str">
        <f>'08) Drop Down Menus'!A2</f>
        <v>Groceries</v>
      </c>
      <c r="J4" s="193">
        <f t="shared" ref="J4:J10" si="1">SUMIF($E$4:$E$19,$I4,$F$4:$F$19)</f>
        <v>296.55</v>
      </c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>
      <c r="A5" s="25"/>
      <c r="B5" s="866" t="s">
        <v>474</v>
      </c>
      <c r="C5" s="862"/>
      <c r="D5" s="265"/>
      <c r="E5" s="533" t="s">
        <v>144</v>
      </c>
      <c r="F5" s="223">
        <v>19.77</v>
      </c>
      <c r="G5" s="193">
        <f t="shared" ref="G5:G19" si="2">G4+F5</f>
        <v>185.31</v>
      </c>
      <c r="H5" s="25"/>
      <c r="I5" s="867" t="str">
        <f>'08) Drop Down Menus'!A3</f>
        <v>Cigarettes</v>
      </c>
      <c r="J5" s="198">
        <f t="shared" si="1"/>
        <v>45.49</v>
      </c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</row>
    <row r="6">
      <c r="A6" s="25"/>
      <c r="B6" s="863" t="s">
        <v>506</v>
      </c>
      <c r="C6" s="225"/>
      <c r="D6" s="226"/>
      <c r="E6" s="864" t="s">
        <v>146</v>
      </c>
      <c r="F6" s="221">
        <v>23.61</v>
      </c>
      <c r="G6" s="198">
        <f t="shared" si="2"/>
        <v>208.92</v>
      </c>
      <c r="H6" s="25"/>
      <c r="I6" s="865" t="str">
        <f>'08) Drop Down Menus'!A4</f>
        <v>Gas</v>
      </c>
      <c r="J6" s="193">
        <f t="shared" si="1"/>
        <v>53.57</v>
      </c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</row>
    <row r="7">
      <c r="A7" s="25"/>
      <c r="B7" s="866" t="s">
        <v>454</v>
      </c>
      <c r="C7" s="862"/>
      <c r="D7" s="265"/>
      <c r="E7" s="533" t="s">
        <v>146</v>
      </c>
      <c r="F7" s="223">
        <v>203.77</v>
      </c>
      <c r="G7" s="193">
        <f t="shared" si="2"/>
        <v>412.69</v>
      </c>
      <c r="H7" s="25"/>
      <c r="I7" s="867" t="str">
        <f>'08) Drop Down Menus'!A5</f>
        <v>Entertainment</v>
      </c>
      <c r="J7" s="198">
        <f t="shared" si="1"/>
        <v>227.38</v>
      </c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</row>
    <row r="8">
      <c r="A8" s="25"/>
      <c r="B8" s="863" t="s">
        <v>507</v>
      </c>
      <c r="C8" s="225"/>
      <c r="D8" s="226"/>
      <c r="E8" s="864" t="s">
        <v>132</v>
      </c>
      <c r="F8" s="221">
        <v>30.0</v>
      </c>
      <c r="G8" s="198">
        <f t="shared" si="2"/>
        <v>442.69</v>
      </c>
      <c r="H8" s="25"/>
      <c r="I8" s="865" t="str">
        <f>'08) Drop Down Menus'!A6</f>
        <v>Medical</v>
      </c>
      <c r="J8" s="193">
        <f t="shared" si="1"/>
        <v>35.25</v>
      </c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</row>
    <row r="9">
      <c r="A9" s="25"/>
      <c r="B9" s="866" t="s">
        <v>474</v>
      </c>
      <c r="C9" s="862"/>
      <c r="D9" s="265"/>
      <c r="E9" s="533" t="s">
        <v>145</v>
      </c>
      <c r="F9" s="223">
        <v>24.04</v>
      </c>
      <c r="G9" s="193">
        <f t="shared" si="2"/>
        <v>466.73</v>
      </c>
      <c r="H9" s="25"/>
      <c r="I9" s="870" t="str">
        <f>'08) Drop Down Menus'!A7</f>
        <v>Vehicle</v>
      </c>
      <c r="J9" s="871">
        <f t="shared" si="1"/>
        <v>12</v>
      </c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>
      <c r="A10" s="25"/>
      <c r="B10" s="863" t="s">
        <v>493</v>
      </c>
      <c r="C10" s="225"/>
      <c r="D10" s="226"/>
      <c r="E10" s="864" t="s">
        <v>132</v>
      </c>
      <c r="F10" s="221">
        <v>5.25</v>
      </c>
      <c r="G10" s="198">
        <f t="shared" si="2"/>
        <v>471.98</v>
      </c>
      <c r="H10" s="25"/>
      <c r="I10" s="870" t="str">
        <f>'08) Drop Down Menus'!A8</f>
        <v>Maintenance</v>
      </c>
      <c r="J10" s="871">
        <f t="shared" si="1"/>
        <v>18.1</v>
      </c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>
      <c r="A11" s="25"/>
      <c r="B11" s="866" t="s">
        <v>454</v>
      </c>
      <c r="C11" s="862"/>
      <c r="D11" s="265"/>
      <c r="E11" s="533" t="s">
        <v>110</v>
      </c>
      <c r="F11" s="223">
        <v>127.67</v>
      </c>
      <c r="G11" s="193">
        <f t="shared" si="2"/>
        <v>599.65</v>
      </c>
      <c r="H11" s="25"/>
      <c r="I11" s="25"/>
      <c r="J11" s="138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>
      <c r="A12" s="25"/>
      <c r="B12" s="863" t="s">
        <v>508</v>
      </c>
      <c r="C12" s="225"/>
      <c r="D12" s="226"/>
      <c r="E12" s="864" t="s">
        <v>145</v>
      </c>
      <c r="F12" s="221">
        <v>29.53</v>
      </c>
      <c r="G12" s="198">
        <f t="shared" si="2"/>
        <v>629.18</v>
      </c>
      <c r="H12" s="25"/>
      <c r="I12" s="25"/>
      <c r="J12" s="138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>
      <c r="A13" s="25"/>
      <c r="B13" s="866" t="s">
        <v>508</v>
      </c>
      <c r="C13" s="862"/>
      <c r="D13" s="265"/>
      <c r="E13" s="533" t="s">
        <v>144</v>
      </c>
      <c r="F13" s="223">
        <v>25.72</v>
      </c>
      <c r="G13" s="193">
        <f t="shared" si="2"/>
        <v>654.9</v>
      </c>
      <c r="H13" s="25"/>
      <c r="I13" s="25"/>
      <c r="J13" s="138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>
      <c r="A14" s="25"/>
      <c r="B14" s="863" t="s">
        <v>509</v>
      </c>
      <c r="C14" s="225"/>
      <c r="D14" s="226"/>
      <c r="E14" s="864" t="s">
        <v>21</v>
      </c>
      <c r="F14" s="221">
        <v>18.1</v>
      </c>
      <c r="G14" s="198">
        <f t="shared" si="2"/>
        <v>673</v>
      </c>
      <c r="H14" s="25"/>
      <c r="I14" s="25"/>
      <c r="J14" s="138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>
      <c r="A15" s="25"/>
      <c r="B15" s="866" t="s">
        <v>474</v>
      </c>
      <c r="C15" s="862"/>
      <c r="D15" s="265"/>
      <c r="E15" s="533" t="s">
        <v>147</v>
      </c>
      <c r="F15" s="223">
        <v>12.0</v>
      </c>
      <c r="G15" s="193">
        <f t="shared" si="2"/>
        <v>685</v>
      </c>
      <c r="H15" s="25"/>
      <c r="I15" s="25"/>
      <c r="J15" s="138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>
      <c r="A16" s="25"/>
      <c r="B16" s="863" t="s">
        <v>474</v>
      </c>
      <c r="C16" s="225"/>
      <c r="D16" s="226"/>
      <c r="E16" s="864" t="s">
        <v>110</v>
      </c>
      <c r="F16" s="221">
        <v>3.34</v>
      </c>
      <c r="G16" s="198">
        <f t="shared" si="2"/>
        <v>688.34</v>
      </c>
      <c r="H16" s="25"/>
      <c r="I16" s="25"/>
      <c r="J16" s="138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>
      <c r="A17" s="25"/>
      <c r="B17" s="866"/>
      <c r="C17" s="862"/>
      <c r="D17" s="265"/>
      <c r="E17" s="533"/>
      <c r="F17" s="223">
        <v>0.0</v>
      </c>
      <c r="G17" s="193">
        <f t="shared" si="2"/>
        <v>688.34</v>
      </c>
      <c r="H17" s="25"/>
      <c r="I17" s="25"/>
      <c r="J17" s="138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>
      <c r="A18" s="25"/>
      <c r="B18" s="863"/>
      <c r="C18" s="225"/>
      <c r="D18" s="226"/>
      <c r="E18" s="864"/>
      <c r="F18" s="221">
        <v>0.0</v>
      </c>
      <c r="G18" s="198">
        <f t="shared" si="2"/>
        <v>688.34</v>
      </c>
      <c r="H18" s="25"/>
      <c r="I18" s="25"/>
      <c r="J18" s="138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>
      <c r="A19" s="25"/>
      <c r="B19" s="869"/>
      <c r="C19" s="862"/>
      <c r="D19" s="265"/>
      <c r="E19" s="533"/>
      <c r="F19" s="223">
        <v>0.0</v>
      </c>
      <c r="G19" s="193">
        <f t="shared" si="2"/>
        <v>688.34</v>
      </c>
      <c r="H19" s="25"/>
      <c r="I19" s="25"/>
      <c r="J19" s="138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>
      <c r="A20" s="25"/>
      <c r="B20" s="872" t="s">
        <v>455</v>
      </c>
      <c r="C20" s="225"/>
      <c r="D20" s="226"/>
      <c r="E20" s="873"/>
      <c r="F20" s="880">
        <f>SUM(F3:F19)</f>
        <v>688.34</v>
      </c>
      <c r="G20" s="226"/>
      <c r="H20" s="25"/>
      <c r="I20" s="25"/>
      <c r="J20" s="138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>
      <c r="A21" s="25"/>
      <c r="B21" s="25"/>
      <c r="C21" s="25"/>
      <c r="D21" s="25"/>
      <c r="E21" s="24"/>
      <c r="F21" s="25"/>
      <c r="G21" s="25"/>
      <c r="H21" s="25"/>
      <c r="I21" s="25"/>
      <c r="J21" s="138"/>
      <c r="K21" s="167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>
      <c r="A22" s="25"/>
      <c r="B22" s="25"/>
      <c r="C22" s="25"/>
      <c r="D22" s="25"/>
      <c r="E22" s="24"/>
      <c r="F22" s="25"/>
      <c r="G22" s="25"/>
      <c r="H22" s="25"/>
      <c r="I22" s="25"/>
      <c r="J22" s="125"/>
      <c r="K22" s="167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</row>
    <row r="23">
      <c r="A23" s="25"/>
      <c r="B23" s="25"/>
      <c r="C23" s="25"/>
      <c r="D23" s="25"/>
      <c r="E23" s="24"/>
      <c r="F23" s="25"/>
      <c r="G23" s="25"/>
      <c r="H23" s="25"/>
      <c r="I23" s="25"/>
      <c r="J23" s="125"/>
      <c r="K23" s="167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</row>
    <row r="24">
      <c r="A24" s="25"/>
      <c r="B24" s="25"/>
      <c r="C24" s="25"/>
      <c r="D24" s="25"/>
      <c r="E24" s="24"/>
      <c r="F24" s="25"/>
      <c r="G24" s="25"/>
      <c r="H24" s="25"/>
      <c r="I24" s="25"/>
      <c r="J24" s="138"/>
      <c r="K24" s="167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</row>
    <row r="25">
      <c r="A25" s="25"/>
      <c r="B25" s="25"/>
      <c r="C25" s="25"/>
      <c r="D25" s="25"/>
      <c r="E25" s="24"/>
      <c r="F25" s="25"/>
      <c r="G25" s="25"/>
      <c r="H25" s="25"/>
      <c r="I25" s="25"/>
      <c r="J25" s="138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>
      <c r="A26" s="25"/>
      <c r="B26" s="25"/>
      <c r="C26" s="25"/>
      <c r="D26" s="25"/>
      <c r="E26" s="24"/>
      <c r="F26" s="25"/>
      <c r="G26" s="25"/>
      <c r="H26" s="25"/>
      <c r="I26" s="25"/>
      <c r="J26" s="138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>
      <c r="A27" s="25"/>
      <c r="B27" s="25"/>
      <c r="C27" s="25"/>
      <c r="D27" s="25"/>
      <c r="E27" s="24"/>
      <c r="F27" s="25"/>
      <c r="G27" s="25"/>
      <c r="H27" s="25"/>
      <c r="I27" s="25"/>
      <c r="J27" s="138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>
      <c r="A28" s="25"/>
      <c r="B28" s="25"/>
      <c r="C28" s="25"/>
      <c r="D28" s="25"/>
      <c r="E28" s="24"/>
      <c r="F28" s="25"/>
      <c r="G28" s="25"/>
      <c r="H28" s="25"/>
      <c r="I28" s="25"/>
      <c r="J28" s="138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>
      <c r="A29" s="25"/>
      <c r="B29" s="25"/>
      <c r="C29" s="25"/>
      <c r="D29" s="25"/>
      <c r="E29" s="24"/>
      <c r="F29" s="25"/>
      <c r="G29" s="25"/>
      <c r="H29" s="25"/>
      <c r="I29" s="25"/>
      <c r="J29" s="138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</row>
    <row r="30">
      <c r="A30" s="25"/>
      <c r="B30" s="25"/>
      <c r="C30" s="25"/>
      <c r="D30" s="25"/>
      <c r="E30" s="24"/>
      <c r="F30" s="25"/>
      <c r="G30" s="25"/>
      <c r="H30" s="25"/>
      <c r="I30" s="25"/>
      <c r="J30" s="138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</row>
    <row r="31">
      <c r="A31" s="25"/>
      <c r="B31" s="25"/>
      <c r="C31" s="25"/>
      <c r="D31" s="25"/>
      <c r="E31" s="24"/>
      <c r="F31" s="25"/>
      <c r="G31" s="25"/>
      <c r="H31" s="25"/>
      <c r="I31" s="25"/>
      <c r="J31" s="138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r="32">
      <c r="A32" s="25"/>
      <c r="B32" s="25"/>
      <c r="C32" s="25"/>
      <c r="D32" s="25"/>
      <c r="E32" s="24"/>
      <c r="F32" s="25"/>
      <c r="G32" s="25"/>
      <c r="H32" s="25"/>
      <c r="I32" s="25"/>
      <c r="J32" s="138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</row>
    <row r="33">
      <c r="A33" s="25"/>
      <c r="B33" s="25"/>
      <c r="C33" s="25"/>
      <c r="D33" s="25"/>
      <c r="E33" s="24"/>
      <c r="F33" s="25"/>
      <c r="G33" s="25"/>
      <c r="H33" s="25"/>
      <c r="I33" s="25"/>
      <c r="J33" s="138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>
      <c r="A34" s="25"/>
      <c r="B34" s="25"/>
      <c r="C34" s="25"/>
      <c r="D34" s="25"/>
      <c r="E34" s="24"/>
      <c r="F34" s="25"/>
      <c r="G34" s="25"/>
      <c r="H34" s="25"/>
      <c r="I34" s="25"/>
      <c r="J34" s="138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</row>
    <row r="35">
      <c r="A35" s="25"/>
      <c r="B35" s="25"/>
      <c r="C35" s="25"/>
      <c r="D35" s="25"/>
      <c r="E35" s="24"/>
      <c r="F35" s="25"/>
      <c r="G35" s="25"/>
      <c r="H35" s="25"/>
      <c r="I35" s="25"/>
      <c r="J35" s="138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</row>
    <row r="36">
      <c r="A36" s="25"/>
      <c r="B36" s="25"/>
      <c r="C36" s="25"/>
      <c r="D36" s="25"/>
      <c r="E36" s="24"/>
      <c r="F36" s="25"/>
      <c r="G36" s="25"/>
      <c r="H36" s="25"/>
      <c r="I36" s="25"/>
      <c r="J36" s="138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</row>
    <row r="37">
      <c r="A37" s="25"/>
      <c r="B37" s="25"/>
      <c r="C37" s="25"/>
      <c r="D37" s="25"/>
      <c r="E37" s="24"/>
      <c r="F37" s="25"/>
      <c r="G37" s="25"/>
      <c r="H37" s="25"/>
      <c r="I37" s="25"/>
      <c r="J37" s="138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>
      <c r="A38" s="25"/>
      <c r="B38" s="25"/>
      <c r="C38" s="25"/>
      <c r="D38" s="25"/>
      <c r="E38" s="24"/>
      <c r="F38" s="25"/>
      <c r="G38" s="25"/>
      <c r="H38" s="25"/>
      <c r="I38" s="25"/>
      <c r="J38" s="138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</row>
    <row r="39">
      <c r="A39" s="25"/>
      <c r="B39" s="25"/>
      <c r="C39" s="25"/>
      <c r="D39" s="25"/>
      <c r="E39" s="24"/>
      <c r="F39" s="25"/>
      <c r="G39" s="25"/>
      <c r="H39" s="25"/>
      <c r="I39" s="25"/>
      <c r="J39" s="138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</row>
    <row r="40">
      <c r="A40" s="25"/>
      <c r="B40" s="25"/>
      <c r="C40" s="25"/>
      <c r="D40" s="25"/>
      <c r="E40" s="24"/>
      <c r="F40" s="25"/>
      <c r="G40" s="25"/>
      <c r="H40" s="25"/>
      <c r="I40" s="25"/>
      <c r="J40" s="138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</row>
    <row r="41">
      <c r="A41" s="25"/>
      <c r="B41" s="25"/>
      <c r="C41" s="25"/>
      <c r="D41" s="25"/>
      <c r="E41" s="24"/>
      <c r="F41" s="25"/>
      <c r="G41" s="25"/>
      <c r="H41" s="25"/>
      <c r="I41" s="25"/>
      <c r="J41" s="138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</row>
    <row r="42">
      <c r="A42" s="25"/>
      <c r="B42" s="25"/>
      <c r="C42" s="25"/>
      <c r="D42" s="25"/>
      <c r="E42" s="24"/>
      <c r="F42" s="25"/>
      <c r="G42" s="25"/>
      <c r="H42" s="25"/>
      <c r="I42" s="25"/>
      <c r="J42" s="138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</row>
    <row r="43">
      <c r="A43" s="25"/>
      <c r="B43" s="25"/>
      <c r="C43" s="25"/>
      <c r="D43" s="25"/>
      <c r="E43" s="24"/>
      <c r="F43" s="25"/>
      <c r="G43" s="25"/>
      <c r="H43" s="25"/>
      <c r="I43" s="25"/>
      <c r="J43" s="138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</row>
    <row r="44">
      <c r="A44" s="25"/>
      <c r="B44" s="25"/>
      <c r="C44" s="25"/>
      <c r="D44" s="25"/>
      <c r="E44" s="24"/>
      <c r="F44" s="25"/>
      <c r="G44" s="25"/>
      <c r="H44" s="25"/>
      <c r="I44" s="25"/>
      <c r="J44" s="138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</row>
    <row r="45">
      <c r="A45" s="25"/>
      <c r="B45" s="25"/>
      <c r="C45" s="25"/>
      <c r="D45" s="25"/>
      <c r="E45" s="24"/>
      <c r="F45" s="25"/>
      <c r="G45" s="25"/>
      <c r="H45" s="25"/>
      <c r="I45" s="25"/>
      <c r="J45" s="138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</row>
    <row r="46">
      <c r="A46" s="25"/>
      <c r="B46" s="25"/>
      <c r="C46" s="25"/>
      <c r="D46" s="25"/>
      <c r="E46" s="24"/>
      <c r="F46" s="25"/>
      <c r="G46" s="25"/>
      <c r="H46" s="25"/>
      <c r="I46" s="25"/>
      <c r="J46" s="138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</row>
    <row r="47">
      <c r="A47" s="25"/>
      <c r="B47" s="25"/>
      <c r="C47" s="25"/>
      <c r="D47" s="25"/>
      <c r="E47" s="24"/>
      <c r="F47" s="25"/>
      <c r="G47" s="25"/>
      <c r="H47" s="25"/>
      <c r="I47" s="25"/>
      <c r="J47" s="138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</row>
    <row r="48">
      <c r="A48" s="25"/>
      <c r="B48" s="25"/>
      <c r="C48" s="25"/>
      <c r="D48" s="25"/>
      <c r="E48" s="24"/>
      <c r="F48" s="25"/>
      <c r="G48" s="25"/>
      <c r="H48" s="25"/>
      <c r="I48" s="25"/>
      <c r="J48" s="138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</row>
    <row r="49">
      <c r="A49" s="25"/>
      <c r="B49" s="25"/>
      <c r="C49" s="25"/>
      <c r="D49" s="25"/>
      <c r="E49" s="24"/>
      <c r="F49" s="25"/>
      <c r="G49" s="25"/>
      <c r="H49" s="25"/>
      <c r="I49" s="25"/>
      <c r="J49" s="138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</row>
    <row r="50">
      <c r="A50" s="25"/>
      <c r="B50" s="25"/>
      <c r="C50" s="25"/>
      <c r="D50" s="25"/>
      <c r="E50" s="24"/>
      <c r="F50" s="25"/>
      <c r="G50" s="25"/>
      <c r="H50" s="25"/>
      <c r="I50" s="25"/>
      <c r="J50" s="138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</row>
    <row r="51">
      <c r="A51" s="25"/>
      <c r="B51" s="25"/>
      <c r="C51" s="25"/>
      <c r="D51" s="25"/>
      <c r="E51" s="24"/>
      <c r="F51" s="25"/>
      <c r="G51" s="25"/>
      <c r="H51" s="25"/>
      <c r="I51" s="25"/>
      <c r="J51" s="138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</row>
    <row r="52">
      <c r="A52" s="25"/>
      <c r="B52" s="25"/>
      <c r="C52" s="25"/>
      <c r="D52" s="25"/>
      <c r="E52" s="24"/>
      <c r="F52" s="25"/>
      <c r="G52" s="25"/>
      <c r="H52" s="25"/>
      <c r="I52" s="25"/>
      <c r="J52" s="138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</row>
    <row r="53">
      <c r="A53" s="25"/>
      <c r="B53" s="25"/>
      <c r="C53" s="25"/>
      <c r="D53" s="25"/>
      <c r="E53" s="24"/>
      <c r="F53" s="25"/>
      <c r="G53" s="25"/>
      <c r="H53" s="25"/>
      <c r="I53" s="25"/>
      <c r="J53" s="138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</row>
    <row r="54">
      <c r="A54" s="25"/>
      <c r="B54" s="25"/>
      <c r="C54" s="25"/>
      <c r="D54" s="25"/>
      <c r="E54" s="24"/>
      <c r="F54" s="25"/>
      <c r="G54" s="25"/>
      <c r="H54" s="25"/>
      <c r="I54" s="25"/>
      <c r="J54" s="138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</row>
    <row r="55">
      <c r="A55" s="25"/>
      <c r="B55" s="25"/>
      <c r="C55" s="25"/>
      <c r="D55" s="25"/>
      <c r="E55" s="24"/>
      <c r="F55" s="25"/>
      <c r="G55" s="25"/>
      <c r="H55" s="25"/>
      <c r="I55" s="25"/>
      <c r="J55" s="138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</row>
    <row r="56">
      <c r="A56" s="25"/>
      <c r="B56" s="25"/>
      <c r="C56" s="25"/>
      <c r="D56" s="25"/>
      <c r="E56" s="24"/>
      <c r="F56" s="25"/>
      <c r="G56" s="25"/>
      <c r="H56" s="25"/>
      <c r="I56" s="25"/>
      <c r="J56" s="138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</row>
    <row r="57">
      <c r="A57" s="25"/>
      <c r="B57" s="25"/>
      <c r="C57" s="25"/>
      <c r="D57" s="25"/>
      <c r="E57" s="24"/>
      <c r="F57" s="25"/>
      <c r="G57" s="25"/>
      <c r="H57" s="25"/>
      <c r="I57" s="25"/>
      <c r="J57" s="138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</row>
    <row r="58">
      <c r="A58" s="25"/>
      <c r="B58" s="25"/>
      <c r="C58" s="25"/>
      <c r="D58" s="25"/>
      <c r="E58" s="24"/>
      <c r="F58" s="25"/>
      <c r="G58" s="25"/>
      <c r="H58" s="25"/>
      <c r="I58" s="25"/>
      <c r="J58" s="138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</row>
    <row r="59">
      <c r="A59" s="25"/>
      <c r="B59" s="25"/>
      <c r="C59" s="25"/>
      <c r="D59" s="25"/>
      <c r="E59" s="24"/>
      <c r="F59" s="25"/>
      <c r="G59" s="25"/>
      <c r="H59" s="25"/>
      <c r="I59" s="25"/>
      <c r="J59" s="138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</row>
    <row r="60">
      <c r="A60" s="25"/>
      <c r="B60" s="25"/>
      <c r="C60" s="25"/>
      <c r="D60" s="25"/>
      <c r="E60" s="24"/>
      <c r="F60" s="25"/>
      <c r="G60" s="25"/>
      <c r="H60" s="25"/>
      <c r="I60" s="25"/>
      <c r="J60" s="138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</row>
    <row r="61">
      <c r="A61" s="25"/>
      <c r="B61" s="25"/>
      <c r="C61" s="25"/>
      <c r="D61" s="25"/>
      <c r="E61" s="24"/>
      <c r="F61" s="25"/>
      <c r="G61" s="25"/>
      <c r="H61" s="25"/>
      <c r="I61" s="25"/>
      <c r="J61" s="138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</row>
    <row r="62">
      <c r="A62" s="25"/>
      <c r="B62" s="25"/>
      <c r="C62" s="25"/>
      <c r="D62" s="25"/>
      <c r="E62" s="24"/>
      <c r="F62" s="25"/>
      <c r="G62" s="25"/>
      <c r="H62" s="25"/>
      <c r="I62" s="25"/>
      <c r="J62" s="138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</row>
    <row r="63">
      <c r="A63" s="25"/>
      <c r="B63" s="25"/>
      <c r="C63" s="25"/>
      <c r="D63" s="25"/>
      <c r="E63" s="24"/>
      <c r="F63" s="25"/>
      <c r="G63" s="25"/>
      <c r="H63" s="25"/>
      <c r="I63" s="25"/>
      <c r="J63" s="138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</row>
    <row r="64">
      <c r="A64" s="25"/>
      <c r="B64" s="25"/>
      <c r="C64" s="25"/>
      <c r="D64" s="25"/>
      <c r="E64" s="24"/>
      <c r="F64" s="25"/>
      <c r="G64" s="25"/>
      <c r="H64" s="25"/>
      <c r="I64" s="25"/>
      <c r="J64" s="138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</row>
    <row r="65">
      <c r="A65" s="25"/>
      <c r="B65" s="25"/>
      <c r="C65" s="25"/>
      <c r="D65" s="25"/>
      <c r="E65" s="24"/>
      <c r="F65" s="25"/>
      <c r="G65" s="25"/>
      <c r="H65" s="25"/>
      <c r="I65" s="25"/>
      <c r="J65" s="138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</row>
    <row r="66">
      <c r="A66" s="25"/>
      <c r="B66" s="25"/>
      <c r="C66" s="25"/>
      <c r="D66" s="25"/>
      <c r="E66" s="24"/>
      <c r="F66" s="25"/>
      <c r="G66" s="25"/>
      <c r="H66" s="25"/>
      <c r="I66" s="25"/>
      <c r="J66" s="138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</row>
    <row r="67">
      <c r="A67" s="25"/>
      <c r="B67" s="25"/>
      <c r="C67" s="25"/>
      <c r="D67" s="25"/>
      <c r="E67" s="24"/>
      <c r="F67" s="25"/>
      <c r="G67" s="25"/>
      <c r="H67" s="25"/>
      <c r="I67" s="25"/>
      <c r="J67" s="138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</row>
    <row r="68">
      <c r="A68" s="25"/>
      <c r="B68" s="25"/>
      <c r="C68" s="25"/>
      <c r="D68" s="25"/>
      <c r="E68" s="24"/>
      <c r="F68" s="25"/>
      <c r="G68" s="25"/>
      <c r="H68" s="25"/>
      <c r="I68" s="25"/>
      <c r="J68" s="138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</row>
    <row r="69">
      <c r="A69" s="25"/>
      <c r="B69" s="25"/>
      <c r="C69" s="25"/>
      <c r="D69" s="25"/>
      <c r="E69" s="24"/>
      <c r="F69" s="25"/>
      <c r="G69" s="25"/>
      <c r="H69" s="25"/>
      <c r="I69" s="25"/>
      <c r="J69" s="138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</row>
    <row r="70">
      <c r="A70" s="25"/>
      <c r="B70" s="25"/>
      <c r="C70" s="25"/>
      <c r="D70" s="25"/>
      <c r="E70" s="24"/>
      <c r="F70" s="25"/>
      <c r="G70" s="25"/>
      <c r="H70" s="25"/>
      <c r="I70" s="25"/>
      <c r="J70" s="138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</row>
    <row r="71">
      <c r="A71" s="25"/>
      <c r="B71" s="25"/>
      <c r="C71" s="25"/>
      <c r="D71" s="25"/>
      <c r="E71" s="24"/>
      <c r="F71" s="25"/>
      <c r="G71" s="25"/>
      <c r="H71" s="25"/>
      <c r="I71" s="25"/>
      <c r="J71" s="138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</row>
    <row r="72">
      <c r="A72" s="25"/>
      <c r="B72" s="25"/>
      <c r="C72" s="25"/>
      <c r="D72" s="25"/>
      <c r="E72" s="24"/>
      <c r="F72" s="25"/>
      <c r="G72" s="25"/>
      <c r="H72" s="25"/>
      <c r="I72" s="25"/>
      <c r="J72" s="138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</row>
    <row r="73">
      <c r="A73" s="25"/>
      <c r="B73" s="25"/>
      <c r="C73" s="25"/>
      <c r="D73" s="25"/>
      <c r="E73" s="24"/>
      <c r="F73" s="25"/>
      <c r="G73" s="25"/>
      <c r="H73" s="25"/>
      <c r="I73" s="25"/>
      <c r="J73" s="138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</row>
    <row r="74">
      <c r="A74" s="25"/>
      <c r="B74" s="25"/>
      <c r="C74" s="25"/>
      <c r="D74" s="25"/>
      <c r="E74" s="24"/>
      <c r="F74" s="25"/>
      <c r="G74" s="25"/>
      <c r="H74" s="25"/>
      <c r="I74" s="25"/>
      <c r="J74" s="138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</row>
    <row r="75">
      <c r="A75" s="25"/>
      <c r="B75" s="25"/>
      <c r="C75" s="25"/>
      <c r="D75" s="25"/>
      <c r="E75" s="24"/>
      <c r="F75" s="25"/>
      <c r="G75" s="25"/>
      <c r="H75" s="25"/>
      <c r="I75" s="25"/>
      <c r="J75" s="138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</row>
    <row r="76">
      <c r="A76" s="25"/>
      <c r="B76" s="25"/>
      <c r="C76" s="25"/>
      <c r="D76" s="25"/>
      <c r="E76" s="24"/>
      <c r="F76" s="25"/>
      <c r="G76" s="25"/>
      <c r="H76" s="25"/>
      <c r="I76" s="25"/>
      <c r="J76" s="138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</row>
    <row r="77">
      <c r="A77" s="25"/>
      <c r="B77" s="25"/>
      <c r="C77" s="25"/>
      <c r="D77" s="25"/>
      <c r="E77" s="24"/>
      <c r="F77" s="25"/>
      <c r="G77" s="25"/>
      <c r="H77" s="25"/>
      <c r="I77" s="25"/>
      <c r="J77" s="138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</row>
    <row r="78">
      <c r="A78" s="25"/>
      <c r="B78" s="25"/>
      <c r="C78" s="25"/>
      <c r="D78" s="25"/>
      <c r="E78" s="24"/>
      <c r="F78" s="25"/>
      <c r="G78" s="25"/>
      <c r="H78" s="25"/>
      <c r="I78" s="25"/>
      <c r="J78" s="138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</row>
    <row r="79">
      <c r="A79" s="25"/>
      <c r="B79" s="25"/>
      <c r="C79" s="25"/>
      <c r="D79" s="25"/>
      <c r="E79" s="24"/>
      <c r="F79" s="25"/>
      <c r="G79" s="25"/>
      <c r="H79" s="25"/>
      <c r="I79" s="25"/>
      <c r="J79" s="138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</row>
    <row r="80">
      <c r="A80" s="25"/>
      <c r="B80" s="25"/>
      <c r="C80" s="25"/>
      <c r="D80" s="25"/>
      <c r="E80" s="24"/>
      <c r="F80" s="25"/>
      <c r="G80" s="25"/>
      <c r="H80" s="25"/>
      <c r="I80" s="25"/>
      <c r="J80" s="138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</row>
    <row r="81">
      <c r="A81" s="25"/>
      <c r="B81" s="25"/>
      <c r="C81" s="25"/>
      <c r="D81" s="25"/>
      <c r="E81" s="24"/>
      <c r="F81" s="25"/>
      <c r="G81" s="25"/>
      <c r="H81" s="25"/>
      <c r="I81" s="25"/>
      <c r="J81" s="138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</row>
    <row r="82">
      <c r="A82" s="25"/>
      <c r="B82" s="25"/>
      <c r="C82" s="25"/>
      <c r="D82" s="25"/>
      <c r="E82" s="24"/>
      <c r="F82" s="25"/>
      <c r="G82" s="25"/>
      <c r="H82" s="25"/>
      <c r="I82" s="25"/>
      <c r="J82" s="138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</row>
    <row r="83">
      <c r="A83" s="25"/>
      <c r="B83" s="25"/>
      <c r="C83" s="25"/>
      <c r="D83" s="25"/>
      <c r="E83" s="24"/>
      <c r="F83" s="25"/>
      <c r="G83" s="25"/>
      <c r="H83" s="25"/>
      <c r="I83" s="25"/>
      <c r="J83" s="138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</row>
    <row r="84">
      <c r="A84" s="25"/>
      <c r="B84" s="25"/>
      <c r="C84" s="25"/>
      <c r="D84" s="25"/>
      <c r="E84" s="24"/>
      <c r="F84" s="25"/>
      <c r="G84" s="25"/>
      <c r="H84" s="25"/>
      <c r="I84" s="25"/>
      <c r="J84" s="138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</row>
    <row r="85">
      <c r="A85" s="25"/>
      <c r="B85" s="25"/>
      <c r="C85" s="25"/>
      <c r="D85" s="25"/>
      <c r="E85" s="24"/>
      <c r="F85" s="25"/>
      <c r="G85" s="25"/>
      <c r="H85" s="25"/>
      <c r="I85" s="25"/>
      <c r="J85" s="138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</row>
    <row r="86">
      <c r="A86" s="25"/>
      <c r="B86" s="25"/>
      <c r="C86" s="25"/>
      <c r="D86" s="25"/>
      <c r="E86" s="24"/>
      <c r="F86" s="25"/>
      <c r="G86" s="25"/>
      <c r="H86" s="25"/>
      <c r="I86" s="25"/>
      <c r="J86" s="138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</row>
    <row r="87">
      <c r="A87" s="25"/>
      <c r="B87" s="25"/>
      <c r="C87" s="25"/>
      <c r="D87" s="25"/>
      <c r="E87" s="24"/>
      <c r="F87" s="25"/>
      <c r="G87" s="25"/>
      <c r="H87" s="25"/>
      <c r="I87" s="25"/>
      <c r="J87" s="138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</row>
    <row r="88">
      <c r="A88" s="25"/>
      <c r="B88" s="25"/>
      <c r="C88" s="25"/>
      <c r="D88" s="25"/>
      <c r="E88" s="24"/>
      <c r="F88" s="25"/>
      <c r="G88" s="25"/>
      <c r="H88" s="25"/>
      <c r="I88" s="25"/>
      <c r="J88" s="138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</row>
    <row r="89">
      <c r="A89" s="25"/>
      <c r="B89" s="25"/>
      <c r="C89" s="25"/>
      <c r="D89" s="25"/>
      <c r="E89" s="24"/>
      <c r="F89" s="25"/>
      <c r="G89" s="25"/>
      <c r="H89" s="25"/>
      <c r="I89" s="25"/>
      <c r="J89" s="138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</row>
    <row r="90">
      <c r="A90" s="25"/>
      <c r="B90" s="25"/>
      <c r="C90" s="25"/>
      <c r="D90" s="25"/>
      <c r="E90" s="24"/>
      <c r="F90" s="25"/>
      <c r="G90" s="25"/>
      <c r="H90" s="25"/>
      <c r="I90" s="25"/>
      <c r="J90" s="138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</row>
    <row r="91">
      <c r="A91" s="25"/>
      <c r="B91" s="25"/>
      <c r="C91" s="25"/>
      <c r="D91" s="25"/>
      <c r="E91" s="24"/>
      <c r="F91" s="25"/>
      <c r="G91" s="25"/>
      <c r="H91" s="25"/>
      <c r="I91" s="25"/>
      <c r="J91" s="138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</row>
    <row r="92">
      <c r="A92" s="25"/>
      <c r="B92" s="25"/>
      <c r="C92" s="25"/>
      <c r="D92" s="25"/>
      <c r="E92" s="24"/>
      <c r="F92" s="25"/>
      <c r="G92" s="25"/>
      <c r="H92" s="25"/>
      <c r="I92" s="25"/>
      <c r="J92" s="138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</row>
    <row r="93">
      <c r="A93" s="25"/>
      <c r="B93" s="25"/>
      <c r="C93" s="25"/>
      <c r="D93" s="25"/>
      <c r="E93" s="24"/>
      <c r="F93" s="25"/>
      <c r="G93" s="25"/>
      <c r="H93" s="25"/>
      <c r="I93" s="25"/>
      <c r="J93" s="138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</row>
    <row r="94">
      <c r="A94" s="25"/>
      <c r="B94" s="25"/>
      <c r="C94" s="25"/>
      <c r="D94" s="25"/>
      <c r="E94" s="24"/>
      <c r="F94" s="25"/>
      <c r="G94" s="25"/>
      <c r="H94" s="25"/>
      <c r="I94" s="25"/>
      <c r="J94" s="138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</row>
    <row r="95">
      <c r="A95" s="25"/>
      <c r="B95" s="25"/>
      <c r="C95" s="25"/>
      <c r="D95" s="25"/>
      <c r="E95" s="24"/>
      <c r="F95" s="25"/>
      <c r="G95" s="25"/>
      <c r="H95" s="25"/>
      <c r="I95" s="25"/>
      <c r="J95" s="138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</row>
    <row r="96">
      <c r="A96" s="25"/>
      <c r="B96" s="25"/>
      <c r="C96" s="25"/>
      <c r="D96" s="25"/>
      <c r="E96" s="24"/>
      <c r="F96" s="25"/>
      <c r="G96" s="25"/>
      <c r="H96" s="25"/>
      <c r="I96" s="25"/>
      <c r="J96" s="138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</row>
    <row r="97">
      <c r="A97" s="25"/>
      <c r="B97" s="25"/>
      <c r="C97" s="25"/>
      <c r="D97" s="25"/>
      <c r="E97" s="24"/>
      <c r="F97" s="25"/>
      <c r="G97" s="25"/>
      <c r="H97" s="25"/>
      <c r="I97" s="25"/>
      <c r="J97" s="138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</row>
    <row r="98">
      <c r="A98" s="25"/>
      <c r="B98" s="25"/>
      <c r="C98" s="25"/>
      <c r="D98" s="25"/>
      <c r="E98" s="24"/>
      <c r="F98" s="25"/>
      <c r="G98" s="25"/>
      <c r="H98" s="25"/>
      <c r="I98" s="25"/>
      <c r="J98" s="138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</row>
    <row r="99">
      <c r="A99" s="25"/>
      <c r="B99" s="25"/>
      <c r="C99" s="25"/>
      <c r="D99" s="25"/>
      <c r="E99" s="24"/>
      <c r="F99" s="25"/>
      <c r="G99" s="25"/>
      <c r="H99" s="25"/>
      <c r="I99" s="25"/>
      <c r="J99" s="138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</row>
    <row r="100">
      <c r="A100" s="25"/>
      <c r="B100" s="25"/>
      <c r="C100" s="25"/>
      <c r="D100" s="25"/>
      <c r="E100" s="24"/>
      <c r="F100" s="25"/>
      <c r="G100" s="25"/>
      <c r="H100" s="25"/>
      <c r="I100" s="25"/>
      <c r="J100" s="138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</row>
    <row r="101">
      <c r="A101" s="25"/>
      <c r="B101" s="25"/>
      <c r="C101" s="25"/>
      <c r="D101" s="25"/>
      <c r="E101" s="24"/>
      <c r="F101" s="25"/>
      <c r="G101" s="25"/>
      <c r="H101" s="25"/>
      <c r="I101" s="25"/>
      <c r="J101" s="138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</row>
    <row r="102">
      <c r="A102" s="25"/>
      <c r="B102" s="25"/>
      <c r="C102" s="25"/>
      <c r="D102" s="25"/>
      <c r="E102" s="24"/>
      <c r="F102" s="25"/>
      <c r="G102" s="25"/>
      <c r="H102" s="25"/>
      <c r="I102" s="25"/>
      <c r="J102" s="138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</row>
    <row r="103">
      <c r="A103" s="25"/>
      <c r="B103" s="25"/>
      <c r="C103" s="25"/>
      <c r="D103" s="25"/>
      <c r="E103" s="24"/>
      <c r="F103" s="25"/>
      <c r="G103" s="25"/>
      <c r="H103" s="25"/>
      <c r="I103" s="25"/>
      <c r="J103" s="138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</row>
    <row r="104">
      <c r="A104" s="25"/>
      <c r="B104" s="25"/>
      <c r="C104" s="25"/>
      <c r="D104" s="25"/>
      <c r="E104" s="24"/>
      <c r="F104" s="25"/>
      <c r="G104" s="25"/>
      <c r="H104" s="25"/>
      <c r="I104" s="25"/>
      <c r="J104" s="138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</row>
    <row r="105">
      <c r="A105" s="25"/>
      <c r="B105" s="25"/>
      <c r="C105" s="25"/>
      <c r="D105" s="25"/>
      <c r="E105" s="24"/>
      <c r="F105" s="25"/>
      <c r="G105" s="25"/>
      <c r="H105" s="25"/>
      <c r="I105" s="25"/>
      <c r="J105" s="138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</row>
    <row r="106">
      <c r="A106" s="25"/>
      <c r="B106" s="25"/>
      <c r="C106" s="25"/>
      <c r="D106" s="25"/>
      <c r="E106" s="24"/>
      <c r="F106" s="25"/>
      <c r="G106" s="25"/>
      <c r="H106" s="25"/>
      <c r="I106" s="25"/>
      <c r="J106" s="138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</row>
    <row r="107">
      <c r="A107" s="25"/>
      <c r="B107" s="25"/>
      <c r="C107" s="25"/>
      <c r="D107" s="25"/>
      <c r="E107" s="24"/>
      <c r="F107" s="25"/>
      <c r="G107" s="25"/>
      <c r="H107" s="25"/>
      <c r="I107" s="25"/>
      <c r="J107" s="138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</row>
    <row r="108">
      <c r="A108" s="25"/>
      <c r="B108" s="25"/>
      <c r="C108" s="25"/>
      <c r="D108" s="25"/>
      <c r="E108" s="24"/>
      <c r="F108" s="25"/>
      <c r="G108" s="25"/>
      <c r="H108" s="25"/>
      <c r="I108" s="25"/>
      <c r="J108" s="138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</row>
    <row r="109">
      <c r="A109" s="25"/>
      <c r="B109" s="25"/>
      <c r="C109" s="25"/>
      <c r="D109" s="25"/>
      <c r="E109" s="24"/>
      <c r="F109" s="25"/>
      <c r="G109" s="25"/>
      <c r="H109" s="25"/>
      <c r="I109" s="25"/>
      <c r="J109" s="138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</row>
    <row r="110">
      <c r="A110" s="25"/>
      <c r="B110" s="25"/>
      <c r="C110" s="25"/>
      <c r="D110" s="25"/>
      <c r="E110" s="24"/>
      <c r="F110" s="25"/>
      <c r="G110" s="25"/>
      <c r="H110" s="25"/>
      <c r="I110" s="25"/>
      <c r="J110" s="138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</row>
    <row r="111">
      <c r="A111" s="25"/>
      <c r="B111" s="25"/>
      <c r="C111" s="25"/>
      <c r="D111" s="25"/>
      <c r="E111" s="24"/>
      <c r="F111" s="25"/>
      <c r="G111" s="25"/>
      <c r="H111" s="25"/>
      <c r="I111" s="25"/>
      <c r="J111" s="138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</row>
    <row r="112">
      <c r="A112" s="25"/>
      <c r="B112" s="25"/>
      <c r="C112" s="25"/>
      <c r="D112" s="25"/>
      <c r="E112" s="24"/>
      <c r="F112" s="25"/>
      <c r="G112" s="25"/>
      <c r="H112" s="25"/>
      <c r="I112" s="25"/>
      <c r="J112" s="138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</row>
    <row r="113">
      <c r="A113" s="25"/>
      <c r="B113" s="25"/>
      <c r="C113" s="25"/>
      <c r="D113" s="25"/>
      <c r="E113" s="24"/>
      <c r="F113" s="25"/>
      <c r="G113" s="25"/>
      <c r="H113" s="25"/>
      <c r="I113" s="25"/>
      <c r="J113" s="138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</row>
    <row r="114">
      <c r="A114" s="25"/>
      <c r="B114" s="25"/>
      <c r="C114" s="25"/>
      <c r="D114" s="25"/>
      <c r="E114" s="24"/>
      <c r="F114" s="25"/>
      <c r="G114" s="25"/>
      <c r="H114" s="25"/>
      <c r="I114" s="25"/>
      <c r="J114" s="138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</row>
    <row r="115">
      <c r="A115" s="25"/>
      <c r="B115" s="25"/>
      <c r="C115" s="25"/>
      <c r="D115" s="25"/>
      <c r="E115" s="24"/>
      <c r="F115" s="25"/>
      <c r="G115" s="25"/>
      <c r="H115" s="25"/>
      <c r="I115" s="25"/>
      <c r="J115" s="138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</row>
    <row r="116">
      <c r="A116" s="25"/>
      <c r="B116" s="25"/>
      <c r="C116" s="25"/>
      <c r="D116" s="25"/>
      <c r="E116" s="24"/>
      <c r="F116" s="25"/>
      <c r="G116" s="25"/>
      <c r="H116" s="25"/>
      <c r="I116" s="25"/>
      <c r="J116" s="138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</row>
    <row r="117">
      <c r="A117" s="25"/>
      <c r="B117" s="25"/>
      <c r="C117" s="25"/>
      <c r="D117" s="25"/>
      <c r="E117" s="24"/>
      <c r="F117" s="25"/>
      <c r="G117" s="25"/>
      <c r="H117" s="25"/>
      <c r="I117" s="25"/>
      <c r="J117" s="138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</row>
    <row r="118">
      <c r="A118" s="25"/>
      <c r="B118" s="25"/>
      <c r="C118" s="25"/>
      <c r="D118" s="25"/>
      <c r="E118" s="24"/>
      <c r="F118" s="25"/>
      <c r="G118" s="25"/>
      <c r="H118" s="25"/>
      <c r="I118" s="25"/>
      <c r="J118" s="138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</row>
    <row r="119">
      <c r="A119" s="25"/>
      <c r="B119" s="25"/>
      <c r="C119" s="25"/>
      <c r="D119" s="25"/>
      <c r="E119" s="24"/>
      <c r="F119" s="25"/>
      <c r="G119" s="25"/>
      <c r="H119" s="25"/>
      <c r="I119" s="25"/>
      <c r="J119" s="138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</row>
    <row r="120">
      <c r="A120" s="25"/>
      <c r="B120" s="25"/>
      <c r="C120" s="25"/>
      <c r="D120" s="25"/>
      <c r="E120" s="24"/>
      <c r="F120" s="25"/>
      <c r="G120" s="25"/>
      <c r="H120" s="25"/>
      <c r="I120" s="25"/>
      <c r="J120" s="138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</row>
    <row r="121">
      <c r="A121" s="25"/>
      <c r="B121" s="25"/>
      <c r="C121" s="25"/>
      <c r="D121" s="25"/>
      <c r="E121" s="24"/>
      <c r="F121" s="25"/>
      <c r="G121" s="25"/>
      <c r="H121" s="25"/>
      <c r="I121" s="25"/>
      <c r="J121" s="138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</row>
    <row r="122">
      <c r="A122" s="25"/>
      <c r="B122" s="25"/>
      <c r="C122" s="25"/>
      <c r="D122" s="25"/>
      <c r="E122" s="24"/>
      <c r="F122" s="25"/>
      <c r="G122" s="25"/>
      <c r="H122" s="25"/>
      <c r="I122" s="25"/>
      <c r="J122" s="138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</row>
    <row r="123">
      <c r="A123" s="25"/>
      <c r="B123" s="25"/>
      <c r="C123" s="25"/>
      <c r="D123" s="25"/>
      <c r="E123" s="24"/>
      <c r="F123" s="25"/>
      <c r="G123" s="25"/>
      <c r="H123" s="25"/>
      <c r="I123" s="25"/>
      <c r="J123" s="138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</row>
    <row r="124">
      <c r="A124" s="25"/>
      <c r="B124" s="25"/>
      <c r="C124" s="25"/>
      <c r="D124" s="25"/>
      <c r="E124" s="24"/>
      <c r="F124" s="25"/>
      <c r="G124" s="25"/>
      <c r="H124" s="25"/>
      <c r="I124" s="25"/>
      <c r="J124" s="138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</row>
    <row r="125">
      <c r="A125" s="25"/>
      <c r="B125" s="25"/>
      <c r="C125" s="25"/>
      <c r="D125" s="25"/>
      <c r="E125" s="24"/>
      <c r="F125" s="25"/>
      <c r="G125" s="25"/>
      <c r="H125" s="25"/>
      <c r="I125" s="25"/>
      <c r="J125" s="138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</row>
    <row r="126">
      <c r="A126" s="25"/>
      <c r="B126" s="25"/>
      <c r="C126" s="25"/>
      <c r="D126" s="25"/>
      <c r="E126" s="24"/>
      <c r="F126" s="25"/>
      <c r="G126" s="25"/>
      <c r="H126" s="25"/>
      <c r="I126" s="25"/>
      <c r="J126" s="138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</row>
    <row r="127">
      <c r="A127" s="25"/>
      <c r="B127" s="25"/>
      <c r="C127" s="25"/>
      <c r="D127" s="25"/>
      <c r="E127" s="24"/>
      <c r="F127" s="25"/>
      <c r="G127" s="25"/>
      <c r="H127" s="25"/>
      <c r="I127" s="25"/>
      <c r="J127" s="138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</row>
    <row r="128">
      <c r="A128" s="25"/>
      <c r="B128" s="25"/>
      <c r="C128" s="25"/>
      <c r="D128" s="25"/>
      <c r="E128" s="24"/>
      <c r="F128" s="25"/>
      <c r="G128" s="25"/>
      <c r="H128" s="25"/>
      <c r="I128" s="25"/>
      <c r="J128" s="138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</row>
    <row r="129">
      <c r="A129" s="25"/>
      <c r="B129" s="25"/>
      <c r="C129" s="25"/>
      <c r="D129" s="25"/>
      <c r="E129" s="24"/>
      <c r="F129" s="25"/>
      <c r="G129" s="25"/>
      <c r="H129" s="25"/>
      <c r="I129" s="25"/>
      <c r="J129" s="138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</row>
    <row r="130">
      <c r="A130" s="25"/>
      <c r="B130" s="25"/>
      <c r="C130" s="25"/>
      <c r="D130" s="25"/>
      <c r="E130" s="24"/>
      <c r="F130" s="25"/>
      <c r="G130" s="25"/>
      <c r="H130" s="25"/>
      <c r="I130" s="25"/>
      <c r="J130" s="138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</row>
    <row r="131">
      <c r="A131" s="25"/>
      <c r="B131" s="25"/>
      <c r="C131" s="25"/>
      <c r="D131" s="25"/>
      <c r="E131" s="24"/>
      <c r="F131" s="25"/>
      <c r="G131" s="25"/>
      <c r="H131" s="25"/>
      <c r="I131" s="25"/>
      <c r="J131" s="138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</row>
    <row r="132">
      <c r="A132" s="25"/>
      <c r="B132" s="25"/>
      <c r="C132" s="25"/>
      <c r="D132" s="25"/>
      <c r="E132" s="24"/>
      <c r="F132" s="25"/>
      <c r="G132" s="25"/>
      <c r="H132" s="25"/>
      <c r="I132" s="25"/>
      <c r="J132" s="138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</row>
    <row r="133">
      <c r="A133" s="25"/>
      <c r="B133" s="25"/>
      <c r="C133" s="25"/>
      <c r="D133" s="25"/>
      <c r="E133" s="24"/>
      <c r="F133" s="25"/>
      <c r="G133" s="25"/>
      <c r="H133" s="25"/>
      <c r="I133" s="25"/>
      <c r="J133" s="138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</row>
    <row r="134">
      <c r="A134" s="25"/>
      <c r="B134" s="25"/>
      <c r="C134" s="25"/>
      <c r="D134" s="25"/>
      <c r="E134" s="24"/>
      <c r="F134" s="25"/>
      <c r="G134" s="25"/>
      <c r="H134" s="25"/>
      <c r="I134" s="25"/>
      <c r="J134" s="138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</row>
    <row r="135">
      <c r="A135" s="25"/>
      <c r="B135" s="25"/>
      <c r="C135" s="25"/>
      <c r="D135" s="25"/>
      <c r="E135" s="24"/>
      <c r="F135" s="25"/>
      <c r="G135" s="25"/>
      <c r="H135" s="25"/>
      <c r="I135" s="25"/>
      <c r="J135" s="138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</row>
    <row r="136">
      <c r="A136" s="25"/>
      <c r="B136" s="25"/>
      <c r="C136" s="25"/>
      <c r="D136" s="25"/>
      <c r="E136" s="24"/>
      <c r="F136" s="25"/>
      <c r="G136" s="25"/>
      <c r="H136" s="25"/>
      <c r="I136" s="25"/>
      <c r="J136" s="138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</row>
    <row r="137">
      <c r="A137" s="25"/>
      <c r="B137" s="25"/>
      <c r="C137" s="25"/>
      <c r="D137" s="25"/>
      <c r="E137" s="24"/>
      <c r="F137" s="25"/>
      <c r="G137" s="25"/>
      <c r="H137" s="25"/>
      <c r="I137" s="25"/>
      <c r="J137" s="138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</row>
    <row r="138">
      <c r="A138" s="25"/>
      <c r="B138" s="25"/>
      <c r="C138" s="25"/>
      <c r="D138" s="25"/>
      <c r="E138" s="24"/>
      <c r="F138" s="25"/>
      <c r="G138" s="25"/>
      <c r="H138" s="25"/>
      <c r="I138" s="25"/>
      <c r="J138" s="138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</row>
    <row r="139">
      <c r="A139" s="25"/>
      <c r="B139" s="25"/>
      <c r="C139" s="25"/>
      <c r="D139" s="25"/>
      <c r="E139" s="24"/>
      <c r="F139" s="25"/>
      <c r="G139" s="25"/>
      <c r="H139" s="25"/>
      <c r="I139" s="25"/>
      <c r="J139" s="138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</row>
    <row r="140">
      <c r="A140" s="25"/>
      <c r="B140" s="25"/>
      <c r="C140" s="25"/>
      <c r="D140" s="25"/>
      <c r="E140" s="24"/>
      <c r="F140" s="25"/>
      <c r="G140" s="25"/>
      <c r="H140" s="25"/>
      <c r="I140" s="25"/>
      <c r="J140" s="138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</row>
    <row r="141">
      <c r="A141" s="25"/>
      <c r="B141" s="25"/>
      <c r="C141" s="25"/>
      <c r="D141" s="25"/>
      <c r="E141" s="24"/>
      <c r="F141" s="25"/>
      <c r="G141" s="25"/>
      <c r="H141" s="25"/>
      <c r="I141" s="25"/>
      <c r="J141" s="138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</row>
    <row r="142">
      <c r="A142" s="25"/>
      <c r="B142" s="25"/>
      <c r="C142" s="25"/>
      <c r="D142" s="25"/>
      <c r="E142" s="24"/>
      <c r="F142" s="25"/>
      <c r="G142" s="25"/>
      <c r="H142" s="25"/>
      <c r="I142" s="25"/>
      <c r="J142" s="138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</row>
    <row r="143">
      <c r="A143" s="25"/>
      <c r="B143" s="25"/>
      <c r="C143" s="25"/>
      <c r="D143" s="25"/>
      <c r="E143" s="24"/>
      <c r="F143" s="25"/>
      <c r="G143" s="25"/>
      <c r="H143" s="25"/>
      <c r="I143" s="25"/>
      <c r="J143" s="138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</row>
    <row r="144">
      <c r="A144" s="25"/>
      <c r="B144" s="25"/>
      <c r="C144" s="25"/>
      <c r="D144" s="25"/>
      <c r="E144" s="24"/>
      <c r="F144" s="25"/>
      <c r="G144" s="25"/>
      <c r="H144" s="25"/>
      <c r="I144" s="25"/>
      <c r="J144" s="138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</row>
    <row r="145">
      <c r="A145" s="25"/>
      <c r="B145" s="25"/>
      <c r="C145" s="25"/>
      <c r="D145" s="25"/>
      <c r="E145" s="24"/>
      <c r="F145" s="25"/>
      <c r="G145" s="25"/>
      <c r="H145" s="25"/>
      <c r="I145" s="25"/>
      <c r="J145" s="138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</row>
    <row r="146">
      <c r="A146" s="25"/>
      <c r="B146" s="25"/>
      <c r="C146" s="25"/>
      <c r="D146" s="25"/>
      <c r="E146" s="24"/>
      <c r="F146" s="25"/>
      <c r="G146" s="25"/>
      <c r="H146" s="25"/>
      <c r="I146" s="25"/>
      <c r="J146" s="138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</row>
    <row r="147">
      <c r="A147" s="25"/>
      <c r="B147" s="25"/>
      <c r="C147" s="25"/>
      <c r="D147" s="25"/>
      <c r="E147" s="24"/>
      <c r="F147" s="25"/>
      <c r="G147" s="25"/>
      <c r="H147" s="25"/>
      <c r="I147" s="25"/>
      <c r="J147" s="138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</row>
    <row r="148">
      <c r="A148" s="25"/>
      <c r="B148" s="25"/>
      <c r="C148" s="25"/>
      <c r="D148" s="25"/>
      <c r="E148" s="24"/>
      <c r="F148" s="25"/>
      <c r="G148" s="25"/>
      <c r="H148" s="25"/>
      <c r="I148" s="25"/>
      <c r="J148" s="138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</row>
    <row r="149">
      <c r="A149" s="25"/>
      <c r="B149" s="25"/>
      <c r="C149" s="25"/>
      <c r="D149" s="25"/>
      <c r="E149" s="24"/>
      <c r="F149" s="25"/>
      <c r="G149" s="25"/>
      <c r="H149" s="25"/>
      <c r="I149" s="25"/>
      <c r="J149" s="138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</row>
    <row r="150">
      <c r="A150" s="25"/>
      <c r="B150" s="25"/>
      <c r="C150" s="25"/>
      <c r="D150" s="25"/>
      <c r="E150" s="24"/>
      <c r="F150" s="25"/>
      <c r="G150" s="25"/>
      <c r="H150" s="25"/>
      <c r="I150" s="25"/>
      <c r="J150" s="138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</row>
    <row r="151">
      <c r="A151" s="25"/>
      <c r="B151" s="25"/>
      <c r="C151" s="25"/>
      <c r="D151" s="25"/>
      <c r="E151" s="24"/>
      <c r="F151" s="25"/>
      <c r="G151" s="25"/>
      <c r="H151" s="25"/>
      <c r="I151" s="25"/>
      <c r="J151" s="138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</row>
    <row r="152">
      <c r="A152" s="25"/>
      <c r="B152" s="25"/>
      <c r="C152" s="25"/>
      <c r="D152" s="25"/>
      <c r="E152" s="24"/>
      <c r="F152" s="25"/>
      <c r="G152" s="25"/>
      <c r="H152" s="25"/>
      <c r="I152" s="25"/>
      <c r="J152" s="138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</row>
    <row r="153">
      <c r="A153" s="25"/>
      <c r="B153" s="25"/>
      <c r="C153" s="25"/>
      <c r="D153" s="25"/>
      <c r="E153" s="24"/>
      <c r="F153" s="25"/>
      <c r="G153" s="25"/>
      <c r="H153" s="25"/>
      <c r="I153" s="25"/>
      <c r="J153" s="138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</row>
    <row r="154">
      <c r="A154" s="25"/>
      <c r="B154" s="25"/>
      <c r="C154" s="25"/>
      <c r="D154" s="25"/>
      <c r="E154" s="24"/>
      <c r="F154" s="25"/>
      <c r="G154" s="25"/>
      <c r="H154" s="25"/>
      <c r="I154" s="25"/>
      <c r="J154" s="138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</row>
    <row r="155">
      <c r="A155" s="25"/>
      <c r="B155" s="25"/>
      <c r="C155" s="25"/>
      <c r="D155" s="25"/>
      <c r="E155" s="24"/>
      <c r="F155" s="25"/>
      <c r="G155" s="25"/>
      <c r="H155" s="25"/>
      <c r="I155" s="25"/>
      <c r="J155" s="138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</row>
    <row r="156">
      <c r="A156" s="25"/>
      <c r="B156" s="25"/>
      <c r="C156" s="25"/>
      <c r="D156" s="25"/>
      <c r="E156" s="24"/>
      <c r="F156" s="25"/>
      <c r="G156" s="25"/>
      <c r="H156" s="25"/>
      <c r="I156" s="25"/>
      <c r="J156" s="138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</row>
    <row r="157">
      <c r="A157" s="25"/>
      <c r="B157" s="25"/>
      <c r="C157" s="25"/>
      <c r="D157" s="25"/>
      <c r="E157" s="24"/>
      <c r="F157" s="25"/>
      <c r="G157" s="25"/>
      <c r="H157" s="25"/>
      <c r="I157" s="25"/>
      <c r="J157" s="138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</row>
    <row r="158">
      <c r="A158" s="25"/>
      <c r="B158" s="25"/>
      <c r="C158" s="25"/>
      <c r="D158" s="25"/>
      <c r="E158" s="24"/>
      <c r="F158" s="25"/>
      <c r="G158" s="25"/>
      <c r="H158" s="25"/>
      <c r="I158" s="25"/>
      <c r="J158" s="138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</row>
    <row r="159">
      <c r="A159" s="25"/>
      <c r="B159" s="25"/>
      <c r="C159" s="25"/>
      <c r="D159" s="25"/>
      <c r="E159" s="24"/>
      <c r="F159" s="25"/>
      <c r="G159" s="25"/>
      <c r="H159" s="25"/>
      <c r="I159" s="25"/>
      <c r="J159" s="138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</row>
    <row r="160">
      <c r="A160" s="25"/>
      <c r="B160" s="25"/>
      <c r="C160" s="25"/>
      <c r="D160" s="25"/>
      <c r="E160" s="24"/>
      <c r="F160" s="25"/>
      <c r="G160" s="25"/>
      <c r="H160" s="25"/>
      <c r="I160" s="25"/>
      <c r="J160" s="138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</row>
    <row r="161">
      <c r="A161" s="25"/>
      <c r="B161" s="25"/>
      <c r="C161" s="25"/>
      <c r="D161" s="25"/>
      <c r="E161" s="24"/>
      <c r="F161" s="25"/>
      <c r="G161" s="25"/>
      <c r="H161" s="25"/>
      <c r="I161" s="25"/>
      <c r="J161" s="138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</row>
    <row r="162">
      <c r="A162" s="25"/>
      <c r="B162" s="25"/>
      <c r="C162" s="25"/>
      <c r="D162" s="25"/>
      <c r="E162" s="24"/>
      <c r="F162" s="25"/>
      <c r="G162" s="25"/>
      <c r="H162" s="25"/>
      <c r="I162" s="25"/>
      <c r="J162" s="138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</row>
    <row r="163">
      <c r="A163" s="25"/>
      <c r="B163" s="25"/>
      <c r="C163" s="25"/>
      <c r="D163" s="25"/>
      <c r="E163" s="24"/>
      <c r="F163" s="25"/>
      <c r="G163" s="25"/>
      <c r="H163" s="25"/>
      <c r="I163" s="25"/>
      <c r="J163" s="138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</row>
    <row r="164">
      <c r="A164" s="25"/>
      <c r="B164" s="25"/>
      <c r="C164" s="25"/>
      <c r="D164" s="25"/>
      <c r="E164" s="24"/>
      <c r="F164" s="25"/>
      <c r="G164" s="25"/>
      <c r="H164" s="25"/>
      <c r="I164" s="25"/>
      <c r="J164" s="138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</row>
    <row r="165">
      <c r="A165" s="25"/>
      <c r="B165" s="25"/>
      <c r="C165" s="25"/>
      <c r="D165" s="25"/>
      <c r="E165" s="24"/>
      <c r="F165" s="25"/>
      <c r="G165" s="25"/>
      <c r="H165" s="25"/>
      <c r="I165" s="25"/>
      <c r="J165" s="138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</row>
    <row r="166">
      <c r="A166" s="25"/>
      <c r="B166" s="25"/>
      <c r="C166" s="25"/>
      <c r="D166" s="25"/>
      <c r="E166" s="24"/>
      <c r="F166" s="25"/>
      <c r="G166" s="25"/>
      <c r="H166" s="25"/>
      <c r="I166" s="25"/>
      <c r="J166" s="138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</row>
    <row r="167">
      <c r="A167" s="25"/>
      <c r="B167" s="25"/>
      <c r="C167" s="25"/>
      <c r="D167" s="25"/>
      <c r="E167" s="24"/>
      <c r="F167" s="25"/>
      <c r="G167" s="25"/>
      <c r="H167" s="25"/>
      <c r="I167" s="25"/>
      <c r="J167" s="138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</row>
    <row r="168">
      <c r="A168" s="25"/>
      <c r="B168" s="25"/>
      <c r="C168" s="25"/>
      <c r="D168" s="25"/>
      <c r="E168" s="24"/>
      <c r="F168" s="25"/>
      <c r="G168" s="25"/>
      <c r="H168" s="25"/>
      <c r="I168" s="25"/>
      <c r="J168" s="138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</row>
    <row r="169">
      <c r="A169" s="25"/>
      <c r="B169" s="25"/>
      <c r="C169" s="25"/>
      <c r="D169" s="25"/>
      <c r="E169" s="24"/>
      <c r="F169" s="25"/>
      <c r="G169" s="25"/>
      <c r="H169" s="25"/>
      <c r="I169" s="25"/>
      <c r="J169" s="138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</row>
    <row r="170">
      <c r="A170" s="25"/>
      <c r="B170" s="25"/>
      <c r="C170" s="25"/>
      <c r="D170" s="25"/>
      <c r="E170" s="24"/>
      <c r="F170" s="25"/>
      <c r="G170" s="25"/>
      <c r="H170" s="25"/>
      <c r="I170" s="25"/>
      <c r="J170" s="138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</row>
    <row r="171">
      <c r="A171" s="25"/>
      <c r="B171" s="25"/>
      <c r="C171" s="25"/>
      <c r="D171" s="25"/>
      <c r="E171" s="24"/>
      <c r="F171" s="25"/>
      <c r="G171" s="25"/>
      <c r="H171" s="25"/>
      <c r="I171" s="25"/>
      <c r="J171" s="138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</row>
    <row r="172">
      <c r="A172" s="25"/>
      <c r="B172" s="25"/>
      <c r="C172" s="25"/>
      <c r="D172" s="25"/>
      <c r="E172" s="24"/>
      <c r="F172" s="25"/>
      <c r="G172" s="25"/>
      <c r="H172" s="25"/>
      <c r="I172" s="25"/>
      <c r="J172" s="138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</row>
    <row r="173">
      <c r="A173" s="25"/>
      <c r="B173" s="25"/>
      <c r="C173" s="25"/>
      <c r="D173" s="25"/>
      <c r="E173" s="24"/>
      <c r="F173" s="25"/>
      <c r="G173" s="25"/>
      <c r="H173" s="25"/>
      <c r="I173" s="25"/>
      <c r="J173" s="138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</row>
    <row r="174">
      <c r="A174" s="25"/>
      <c r="B174" s="25"/>
      <c r="C174" s="25"/>
      <c r="D174" s="25"/>
      <c r="E174" s="24"/>
      <c r="F174" s="25"/>
      <c r="G174" s="25"/>
      <c r="H174" s="25"/>
      <c r="I174" s="25"/>
      <c r="J174" s="138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</row>
    <row r="175">
      <c r="A175" s="25"/>
      <c r="B175" s="25"/>
      <c r="C175" s="25"/>
      <c r="D175" s="25"/>
      <c r="E175" s="24"/>
      <c r="F175" s="25"/>
      <c r="G175" s="25"/>
      <c r="H175" s="25"/>
      <c r="I175" s="25"/>
      <c r="J175" s="138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</row>
    <row r="176">
      <c r="A176" s="25"/>
      <c r="B176" s="25"/>
      <c r="C176" s="25"/>
      <c r="D176" s="25"/>
      <c r="E176" s="24"/>
      <c r="F176" s="25"/>
      <c r="G176" s="25"/>
      <c r="H176" s="25"/>
      <c r="I176" s="25"/>
      <c r="J176" s="138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</row>
    <row r="177">
      <c r="A177" s="25"/>
      <c r="B177" s="25"/>
      <c r="C177" s="25"/>
      <c r="D177" s="25"/>
      <c r="E177" s="24"/>
      <c r="F177" s="25"/>
      <c r="G177" s="25"/>
      <c r="H177" s="25"/>
      <c r="I177" s="25"/>
      <c r="J177" s="138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</row>
    <row r="178">
      <c r="A178" s="25"/>
      <c r="B178" s="25"/>
      <c r="C178" s="25"/>
      <c r="D178" s="25"/>
      <c r="E178" s="24"/>
      <c r="F178" s="25"/>
      <c r="G178" s="25"/>
      <c r="H178" s="25"/>
      <c r="I178" s="25"/>
      <c r="J178" s="138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</row>
    <row r="179">
      <c r="A179" s="25"/>
      <c r="B179" s="25"/>
      <c r="C179" s="25"/>
      <c r="D179" s="25"/>
      <c r="E179" s="24"/>
      <c r="F179" s="25"/>
      <c r="G179" s="25"/>
      <c r="H179" s="25"/>
      <c r="I179" s="25"/>
      <c r="J179" s="138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</row>
    <row r="180">
      <c r="A180" s="25"/>
      <c r="B180" s="25"/>
      <c r="C180" s="25"/>
      <c r="D180" s="25"/>
      <c r="E180" s="24"/>
      <c r="F180" s="25"/>
      <c r="G180" s="25"/>
      <c r="H180" s="25"/>
      <c r="I180" s="25"/>
      <c r="J180" s="138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</row>
    <row r="181">
      <c r="A181" s="25"/>
      <c r="B181" s="25"/>
      <c r="C181" s="25"/>
      <c r="D181" s="25"/>
      <c r="E181" s="24"/>
      <c r="F181" s="25"/>
      <c r="G181" s="25"/>
      <c r="H181" s="25"/>
      <c r="I181" s="25"/>
      <c r="J181" s="138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</row>
    <row r="182">
      <c r="A182" s="25"/>
      <c r="B182" s="25"/>
      <c r="C182" s="25"/>
      <c r="D182" s="25"/>
      <c r="E182" s="24"/>
      <c r="F182" s="25"/>
      <c r="G182" s="25"/>
      <c r="H182" s="25"/>
      <c r="I182" s="25"/>
      <c r="J182" s="138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</row>
    <row r="183">
      <c r="A183" s="25"/>
      <c r="B183" s="25"/>
      <c r="C183" s="25"/>
      <c r="D183" s="25"/>
      <c r="E183" s="24"/>
      <c r="F183" s="25"/>
      <c r="G183" s="25"/>
      <c r="H183" s="25"/>
      <c r="I183" s="25"/>
      <c r="J183" s="138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</row>
    <row r="184">
      <c r="A184" s="25"/>
      <c r="B184" s="25"/>
      <c r="C184" s="25"/>
      <c r="D184" s="25"/>
      <c r="E184" s="24"/>
      <c r="F184" s="25"/>
      <c r="G184" s="25"/>
      <c r="H184" s="25"/>
      <c r="I184" s="25"/>
      <c r="J184" s="138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</row>
    <row r="185">
      <c r="A185" s="25"/>
      <c r="B185" s="25"/>
      <c r="C185" s="25"/>
      <c r="D185" s="25"/>
      <c r="E185" s="24"/>
      <c r="F185" s="25"/>
      <c r="G185" s="25"/>
      <c r="H185" s="25"/>
      <c r="I185" s="25"/>
      <c r="J185" s="138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</row>
    <row r="186">
      <c r="A186" s="25"/>
      <c r="B186" s="25"/>
      <c r="C186" s="25"/>
      <c r="D186" s="25"/>
      <c r="E186" s="24"/>
      <c r="F186" s="25"/>
      <c r="G186" s="25"/>
      <c r="H186" s="25"/>
      <c r="I186" s="25"/>
      <c r="J186" s="138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</row>
    <row r="187">
      <c r="A187" s="25"/>
      <c r="B187" s="25"/>
      <c r="C187" s="25"/>
      <c r="D187" s="25"/>
      <c r="E187" s="24"/>
      <c r="F187" s="25"/>
      <c r="G187" s="25"/>
      <c r="H187" s="25"/>
      <c r="I187" s="25"/>
      <c r="J187" s="138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</row>
    <row r="188">
      <c r="A188" s="25"/>
      <c r="B188" s="25"/>
      <c r="C188" s="25"/>
      <c r="D188" s="25"/>
      <c r="E188" s="24"/>
      <c r="F188" s="25"/>
      <c r="G188" s="25"/>
      <c r="H188" s="25"/>
      <c r="I188" s="25"/>
      <c r="J188" s="138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</row>
    <row r="189">
      <c r="A189" s="25"/>
      <c r="B189" s="25"/>
      <c r="C189" s="25"/>
      <c r="D189" s="25"/>
      <c r="E189" s="24"/>
      <c r="F189" s="25"/>
      <c r="G189" s="25"/>
      <c r="H189" s="25"/>
      <c r="I189" s="25"/>
      <c r="J189" s="138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</row>
    <row r="190">
      <c r="A190" s="25"/>
      <c r="B190" s="25"/>
      <c r="C190" s="25"/>
      <c r="D190" s="25"/>
      <c r="E190" s="24"/>
      <c r="F190" s="25"/>
      <c r="G190" s="25"/>
      <c r="H190" s="25"/>
      <c r="I190" s="25"/>
      <c r="J190" s="138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</row>
    <row r="191">
      <c r="A191" s="25"/>
      <c r="B191" s="25"/>
      <c r="C191" s="25"/>
      <c r="D191" s="25"/>
      <c r="E191" s="24"/>
      <c r="F191" s="25"/>
      <c r="G191" s="25"/>
      <c r="H191" s="25"/>
      <c r="I191" s="25"/>
      <c r="J191" s="138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</row>
    <row r="192">
      <c r="A192" s="25"/>
      <c r="B192" s="25"/>
      <c r="C192" s="25"/>
      <c r="D192" s="25"/>
      <c r="E192" s="24"/>
      <c r="F192" s="25"/>
      <c r="G192" s="25"/>
      <c r="H192" s="25"/>
      <c r="I192" s="25"/>
      <c r="J192" s="138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</row>
    <row r="193">
      <c r="A193" s="25"/>
      <c r="B193" s="25"/>
      <c r="C193" s="25"/>
      <c r="D193" s="25"/>
      <c r="E193" s="24"/>
      <c r="F193" s="25"/>
      <c r="G193" s="25"/>
      <c r="H193" s="25"/>
      <c r="I193" s="25"/>
      <c r="J193" s="138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</row>
    <row r="194">
      <c r="A194" s="25"/>
      <c r="B194" s="25"/>
      <c r="C194" s="25"/>
      <c r="D194" s="25"/>
      <c r="E194" s="24"/>
      <c r="F194" s="25"/>
      <c r="G194" s="25"/>
      <c r="H194" s="25"/>
      <c r="I194" s="25"/>
      <c r="J194" s="138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</row>
    <row r="195">
      <c r="A195" s="25"/>
      <c r="B195" s="25"/>
      <c r="C195" s="25"/>
      <c r="D195" s="25"/>
      <c r="E195" s="24"/>
      <c r="F195" s="25"/>
      <c r="G195" s="25"/>
      <c r="H195" s="25"/>
      <c r="I195" s="25"/>
      <c r="J195" s="138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</row>
    <row r="196">
      <c r="A196" s="25"/>
      <c r="B196" s="25"/>
      <c r="C196" s="25"/>
      <c r="D196" s="25"/>
      <c r="E196" s="24"/>
      <c r="F196" s="25"/>
      <c r="G196" s="25"/>
      <c r="H196" s="25"/>
      <c r="I196" s="25"/>
      <c r="J196" s="138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</row>
    <row r="197">
      <c r="A197" s="25"/>
      <c r="B197" s="25"/>
      <c r="C197" s="25"/>
      <c r="D197" s="25"/>
      <c r="E197" s="24"/>
      <c r="F197" s="25"/>
      <c r="G197" s="25"/>
      <c r="H197" s="25"/>
      <c r="I197" s="25"/>
      <c r="J197" s="138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</row>
    <row r="198">
      <c r="A198" s="25"/>
      <c r="B198" s="25"/>
      <c r="C198" s="25"/>
      <c r="D198" s="25"/>
      <c r="E198" s="24"/>
      <c r="F198" s="25"/>
      <c r="G198" s="25"/>
      <c r="H198" s="25"/>
      <c r="I198" s="25"/>
      <c r="J198" s="138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</row>
    <row r="199">
      <c r="A199" s="25"/>
      <c r="B199" s="25"/>
      <c r="C199" s="25"/>
      <c r="D199" s="25"/>
      <c r="E199" s="24"/>
      <c r="F199" s="25"/>
      <c r="G199" s="25"/>
      <c r="H199" s="25"/>
      <c r="I199" s="25"/>
      <c r="J199" s="138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</row>
    <row r="200">
      <c r="A200" s="25"/>
      <c r="B200" s="25"/>
      <c r="C200" s="25"/>
      <c r="D200" s="25"/>
      <c r="E200" s="24"/>
      <c r="F200" s="25"/>
      <c r="G200" s="25"/>
      <c r="H200" s="25"/>
      <c r="I200" s="25"/>
      <c r="J200" s="138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</row>
    <row r="201">
      <c r="A201" s="25"/>
      <c r="B201" s="25"/>
      <c r="C201" s="25"/>
      <c r="D201" s="25"/>
      <c r="E201" s="24"/>
      <c r="F201" s="25"/>
      <c r="G201" s="25"/>
      <c r="H201" s="25"/>
      <c r="I201" s="25"/>
      <c r="J201" s="138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</row>
    <row r="202">
      <c r="A202" s="25"/>
      <c r="B202" s="25"/>
      <c r="C202" s="25"/>
      <c r="D202" s="25"/>
      <c r="E202" s="24"/>
      <c r="F202" s="25"/>
      <c r="G202" s="25"/>
      <c r="H202" s="25"/>
      <c r="I202" s="25"/>
      <c r="J202" s="138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</row>
    <row r="203">
      <c r="A203" s="25"/>
      <c r="B203" s="25"/>
      <c r="C203" s="25"/>
      <c r="D203" s="25"/>
      <c r="E203" s="24"/>
      <c r="F203" s="25"/>
      <c r="G203" s="25"/>
      <c r="H203" s="25"/>
      <c r="I203" s="25"/>
      <c r="J203" s="138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</row>
    <row r="204">
      <c r="A204" s="25"/>
      <c r="B204" s="25"/>
      <c r="C204" s="25"/>
      <c r="D204" s="25"/>
      <c r="E204" s="24"/>
      <c r="F204" s="25"/>
      <c r="G204" s="25"/>
      <c r="H204" s="25"/>
      <c r="I204" s="25"/>
      <c r="J204" s="138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</row>
    <row r="205">
      <c r="A205" s="25"/>
      <c r="B205" s="25"/>
      <c r="C205" s="25"/>
      <c r="D205" s="25"/>
      <c r="E205" s="24"/>
      <c r="F205" s="25"/>
      <c r="G205" s="25"/>
      <c r="H205" s="25"/>
      <c r="I205" s="25"/>
      <c r="J205" s="138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</row>
    <row r="206">
      <c r="A206" s="25"/>
      <c r="B206" s="25"/>
      <c r="C206" s="25"/>
      <c r="D206" s="25"/>
      <c r="E206" s="24"/>
      <c r="F206" s="25"/>
      <c r="G206" s="25"/>
      <c r="H206" s="25"/>
      <c r="I206" s="25"/>
      <c r="J206" s="138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</row>
    <row r="207">
      <c r="A207" s="25"/>
      <c r="B207" s="25"/>
      <c r="C207" s="25"/>
      <c r="D207" s="25"/>
      <c r="E207" s="24"/>
      <c r="F207" s="25"/>
      <c r="G207" s="25"/>
      <c r="H207" s="25"/>
      <c r="I207" s="25"/>
      <c r="J207" s="138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</row>
    <row r="208">
      <c r="A208" s="25"/>
      <c r="B208" s="25"/>
      <c r="C208" s="25"/>
      <c r="D208" s="25"/>
      <c r="E208" s="24"/>
      <c r="F208" s="25"/>
      <c r="G208" s="25"/>
      <c r="H208" s="25"/>
      <c r="I208" s="25"/>
      <c r="J208" s="138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</row>
    <row r="209">
      <c r="A209" s="25"/>
      <c r="B209" s="25"/>
      <c r="C209" s="25"/>
      <c r="D209" s="25"/>
      <c r="E209" s="24"/>
      <c r="F209" s="25"/>
      <c r="G209" s="25"/>
      <c r="H209" s="25"/>
      <c r="I209" s="25"/>
      <c r="J209" s="138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</row>
    <row r="210">
      <c r="A210" s="25"/>
      <c r="B210" s="25"/>
      <c r="C210" s="25"/>
      <c r="D210" s="25"/>
      <c r="E210" s="24"/>
      <c r="F210" s="25"/>
      <c r="G210" s="25"/>
      <c r="H210" s="25"/>
      <c r="I210" s="25"/>
      <c r="J210" s="138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</row>
    <row r="211">
      <c r="A211" s="25"/>
      <c r="B211" s="25"/>
      <c r="C211" s="25"/>
      <c r="D211" s="25"/>
      <c r="E211" s="24"/>
      <c r="F211" s="25"/>
      <c r="G211" s="25"/>
      <c r="H211" s="25"/>
      <c r="I211" s="25"/>
      <c r="J211" s="138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</row>
    <row r="212">
      <c r="A212" s="25"/>
      <c r="B212" s="25"/>
      <c r="C212" s="25"/>
      <c r="D212" s="25"/>
      <c r="E212" s="24"/>
      <c r="F212" s="25"/>
      <c r="G212" s="25"/>
      <c r="H212" s="25"/>
      <c r="I212" s="25"/>
      <c r="J212" s="138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</row>
    <row r="213">
      <c r="A213" s="25"/>
      <c r="B213" s="25"/>
      <c r="C213" s="25"/>
      <c r="D213" s="25"/>
      <c r="E213" s="24"/>
      <c r="F213" s="25"/>
      <c r="G213" s="25"/>
      <c r="H213" s="25"/>
      <c r="I213" s="25"/>
      <c r="J213" s="138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</row>
    <row r="214">
      <c r="A214" s="25"/>
      <c r="B214" s="25"/>
      <c r="C214" s="25"/>
      <c r="D214" s="25"/>
      <c r="E214" s="24"/>
      <c r="F214" s="25"/>
      <c r="G214" s="25"/>
      <c r="H214" s="25"/>
      <c r="I214" s="25"/>
      <c r="J214" s="138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</row>
    <row r="215">
      <c r="A215" s="25"/>
      <c r="B215" s="25"/>
      <c r="C215" s="25"/>
      <c r="D215" s="25"/>
      <c r="E215" s="24"/>
      <c r="F215" s="25"/>
      <c r="G215" s="25"/>
      <c r="H215" s="25"/>
      <c r="I215" s="25"/>
      <c r="J215" s="138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</row>
    <row r="216">
      <c r="A216" s="25"/>
      <c r="B216" s="25"/>
      <c r="C216" s="25"/>
      <c r="D216" s="25"/>
      <c r="E216" s="24"/>
      <c r="F216" s="25"/>
      <c r="G216" s="25"/>
      <c r="H216" s="25"/>
      <c r="I216" s="25"/>
      <c r="J216" s="138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</row>
    <row r="217">
      <c r="A217" s="25"/>
      <c r="B217" s="25"/>
      <c r="C217" s="25"/>
      <c r="D217" s="25"/>
      <c r="E217" s="24"/>
      <c r="F217" s="25"/>
      <c r="G217" s="25"/>
      <c r="H217" s="25"/>
      <c r="I217" s="25"/>
      <c r="J217" s="138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</row>
    <row r="218">
      <c r="A218" s="25"/>
      <c r="B218" s="25"/>
      <c r="C218" s="25"/>
      <c r="D218" s="25"/>
      <c r="E218" s="24"/>
      <c r="F218" s="25"/>
      <c r="G218" s="25"/>
      <c r="H218" s="25"/>
      <c r="I218" s="25"/>
      <c r="J218" s="138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</row>
    <row r="219">
      <c r="A219" s="25"/>
      <c r="B219" s="25"/>
      <c r="C219" s="25"/>
      <c r="D219" s="25"/>
      <c r="E219" s="24"/>
      <c r="F219" s="25"/>
      <c r="G219" s="25"/>
      <c r="H219" s="25"/>
      <c r="I219" s="25"/>
      <c r="J219" s="138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</row>
    <row r="220">
      <c r="A220" s="25"/>
      <c r="B220" s="25"/>
      <c r="C220" s="25"/>
      <c r="D220" s="25"/>
      <c r="E220" s="24"/>
      <c r="F220" s="25"/>
      <c r="G220" s="25"/>
      <c r="H220" s="25"/>
      <c r="I220" s="25"/>
      <c r="J220" s="138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</row>
    <row r="221">
      <c r="A221" s="25"/>
      <c r="B221" s="25"/>
      <c r="C221" s="25"/>
      <c r="D221" s="25"/>
      <c r="E221" s="24"/>
      <c r="F221" s="25"/>
      <c r="G221" s="25"/>
      <c r="H221" s="25"/>
      <c r="I221" s="25"/>
      <c r="J221" s="138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</row>
    <row r="222">
      <c r="A222" s="25"/>
      <c r="B222" s="25"/>
      <c r="C222" s="25"/>
      <c r="D222" s="25"/>
      <c r="E222" s="24"/>
      <c r="F222" s="25"/>
      <c r="G222" s="25"/>
      <c r="H222" s="25"/>
      <c r="I222" s="25"/>
      <c r="J222" s="138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</row>
    <row r="223">
      <c r="A223" s="25"/>
      <c r="B223" s="25"/>
      <c r="C223" s="25"/>
      <c r="D223" s="25"/>
      <c r="E223" s="24"/>
      <c r="F223" s="25"/>
      <c r="G223" s="25"/>
      <c r="H223" s="25"/>
      <c r="I223" s="25"/>
      <c r="J223" s="138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</row>
    <row r="224">
      <c r="A224" s="25"/>
      <c r="B224" s="25"/>
      <c r="C224" s="25"/>
      <c r="D224" s="25"/>
      <c r="E224" s="24"/>
      <c r="F224" s="25"/>
      <c r="G224" s="25"/>
      <c r="H224" s="25"/>
      <c r="I224" s="25"/>
      <c r="J224" s="138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</row>
    <row r="225">
      <c r="A225" s="25"/>
      <c r="B225" s="25"/>
      <c r="C225" s="25"/>
      <c r="D225" s="25"/>
      <c r="E225" s="24"/>
      <c r="F225" s="25"/>
      <c r="G225" s="25"/>
      <c r="H225" s="25"/>
      <c r="I225" s="25"/>
      <c r="J225" s="138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</row>
    <row r="226">
      <c r="A226" s="25"/>
      <c r="B226" s="25"/>
      <c r="C226" s="25"/>
      <c r="D226" s="25"/>
      <c r="E226" s="24"/>
      <c r="F226" s="25"/>
      <c r="G226" s="25"/>
      <c r="H226" s="25"/>
      <c r="I226" s="25"/>
      <c r="J226" s="138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</row>
    <row r="227">
      <c r="A227" s="25"/>
      <c r="B227" s="25"/>
      <c r="C227" s="25"/>
      <c r="D227" s="25"/>
      <c r="E227" s="24"/>
      <c r="F227" s="25"/>
      <c r="G227" s="25"/>
      <c r="H227" s="25"/>
      <c r="I227" s="25"/>
      <c r="J227" s="138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</row>
    <row r="228">
      <c r="A228" s="25"/>
      <c r="B228" s="25"/>
      <c r="C228" s="25"/>
      <c r="D228" s="25"/>
      <c r="E228" s="24"/>
      <c r="F228" s="25"/>
      <c r="G228" s="25"/>
      <c r="H228" s="25"/>
      <c r="I228" s="25"/>
      <c r="J228" s="138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</row>
    <row r="229">
      <c r="A229" s="25"/>
      <c r="B229" s="25"/>
      <c r="C229" s="25"/>
      <c r="D229" s="25"/>
      <c r="E229" s="24"/>
      <c r="F229" s="25"/>
      <c r="G229" s="25"/>
      <c r="H229" s="25"/>
      <c r="I229" s="25"/>
      <c r="J229" s="138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</row>
    <row r="230">
      <c r="A230" s="25"/>
      <c r="B230" s="25"/>
      <c r="C230" s="25"/>
      <c r="D230" s="25"/>
      <c r="E230" s="24"/>
      <c r="F230" s="25"/>
      <c r="G230" s="25"/>
      <c r="H230" s="25"/>
      <c r="I230" s="25"/>
      <c r="J230" s="138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</row>
    <row r="231">
      <c r="A231" s="25"/>
      <c r="B231" s="25"/>
      <c r="C231" s="25"/>
      <c r="D231" s="25"/>
      <c r="E231" s="24"/>
      <c r="F231" s="25"/>
      <c r="G231" s="25"/>
      <c r="H231" s="25"/>
      <c r="I231" s="25"/>
      <c r="J231" s="138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</row>
    <row r="232">
      <c r="A232" s="25"/>
      <c r="B232" s="25"/>
      <c r="C232" s="25"/>
      <c r="D232" s="25"/>
      <c r="E232" s="24"/>
      <c r="F232" s="25"/>
      <c r="G232" s="25"/>
      <c r="H232" s="25"/>
      <c r="I232" s="25"/>
      <c r="J232" s="138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</row>
    <row r="233">
      <c r="A233" s="25"/>
      <c r="B233" s="25"/>
      <c r="C233" s="25"/>
      <c r="D233" s="25"/>
      <c r="E233" s="24"/>
      <c r="F233" s="25"/>
      <c r="G233" s="25"/>
      <c r="H233" s="25"/>
      <c r="I233" s="25"/>
      <c r="J233" s="138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</row>
    <row r="234">
      <c r="A234" s="25"/>
      <c r="B234" s="25"/>
      <c r="C234" s="25"/>
      <c r="D234" s="25"/>
      <c r="E234" s="24"/>
      <c r="F234" s="25"/>
      <c r="G234" s="25"/>
      <c r="H234" s="25"/>
      <c r="I234" s="25"/>
      <c r="J234" s="138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</row>
    <row r="235">
      <c r="A235" s="25"/>
      <c r="B235" s="25"/>
      <c r="C235" s="25"/>
      <c r="D235" s="25"/>
      <c r="E235" s="24"/>
      <c r="F235" s="25"/>
      <c r="G235" s="25"/>
      <c r="H235" s="25"/>
      <c r="I235" s="25"/>
      <c r="J235" s="138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</row>
    <row r="236">
      <c r="A236" s="25"/>
      <c r="B236" s="25"/>
      <c r="C236" s="25"/>
      <c r="D236" s="25"/>
      <c r="E236" s="24"/>
      <c r="F236" s="25"/>
      <c r="G236" s="25"/>
      <c r="H236" s="25"/>
      <c r="I236" s="25"/>
      <c r="J236" s="138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</row>
    <row r="237">
      <c r="A237" s="25"/>
      <c r="B237" s="25"/>
      <c r="C237" s="25"/>
      <c r="D237" s="25"/>
      <c r="E237" s="24"/>
      <c r="F237" s="25"/>
      <c r="G237" s="25"/>
      <c r="H237" s="25"/>
      <c r="I237" s="25"/>
      <c r="J237" s="138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</row>
    <row r="238">
      <c r="A238" s="25"/>
      <c r="B238" s="25"/>
      <c r="C238" s="25"/>
      <c r="D238" s="25"/>
      <c r="E238" s="24"/>
      <c r="F238" s="25"/>
      <c r="G238" s="25"/>
      <c r="H238" s="25"/>
      <c r="I238" s="25"/>
      <c r="J238" s="138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</row>
    <row r="239">
      <c r="A239" s="25"/>
      <c r="B239" s="25"/>
      <c r="C239" s="25"/>
      <c r="D239" s="25"/>
      <c r="E239" s="24"/>
      <c r="F239" s="25"/>
      <c r="G239" s="25"/>
      <c r="H239" s="25"/>
      <c r="I239" s="25"/>
      <c r="J239" s="138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</row>
    <row r="240">
      <c r="A240" s="25"/>
      <c r="B240" s="25"/>
      <c r="C240" s="25"/>
      <c r="D240" s="25"/>
      <c r="E240" s="24"/>
      <c r="F240" s="25"/>
      <c r="G240" s="25"/>
      <c r="H240" s="25"/>
      <c r="I240" s="25"/>
      <c r="J240" s="138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</row>
    <row r="241">
      <c r="A241" s="25"/>
      <c r="B241" s="25"/>
      <c r="C241" s="25"/>
      <c r="D241" s="25"/>
      <c r="E241" s="24"/>
      <c r="F241" s="25"/>
      <c r="G241" s="25"/>
      <c r="H241" s="25"/>
      <c r="I241" s="25"/>
      <c r="J241" s="138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</row>
    <row r="242">
      <c r="A242" s="25"/>
      <c r="B242" s="25"/>
      <c r="C242" s="25"/>
      <c r="D242" s="25"/>
      <c r="E242" s="24"/>
      <c r="F242" s="25"/>
      <c r="G242" s="25"/>
      <c r="H242" s="25"/>
      <c r="I242" s="25"/>
      <c r="J242" s="138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</row>
    <row r="243">
      <c r="A243" s="25"/>
      <c r="B243" s="25"/>
      <c r="C243" s="25"/>
      <c r="D243" s="25"/>
      <c r="E243" s="24"/>
      <c r="F243" s="25"/>
      <c r="G243" s="25"/>
      <c r="H243" s="25"/>
      <c r="I243" s="25"/>
      <c r="J243" s="138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</row>
    <row r="244">
      <c r="A244" s="25"/>
      <c r="B244" s="25"/>
      <c r="C244" s="25"/>
      <c r="D244" s="25"/>
      <c r="E244" s="24"/>
      <c r="F244" s="25"/>
      <c r="G244" s="25"/>
      <c r="H244" s="25"/>
      <c r="I244" s="25"/>
      <c r="J244" s="138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</row>
    <row r="245">
      <c r="A245" s="25"/>
      <c r="B245" s="25"/>
      <c r="C245" s="25"/>
      <c r="D245" s="25"/>
      <c r="E245" s="24"/>
      <c r="F245" s="25"/>
      <c r="G245" s="25"/>
      <c r="H245" s="25"/>
      <c r="I245" s="25"/>
      <c r="J245" s="138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</row>
    <row r="246">
      <c r="A246" s="25"/>
      <c r="B246" s="25"/>
      <c r="C246" s="25"/>
      <c r="D246" s="25"/>
      <c r="E246" s="24"/>
      <c r="F246" s="25"/>
      <c r="G246" s="25"/>
      <c r="H246" s="25"/>
      <c r="I246" s="25"/>
      <c r="J246" s="138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</row>
    <row r="247">
      <c r="A247" s="25"/>
      <c r="B247" s="25"/>
      <c r="C247" s="25"/>
      <c r="D247" s="25"/>
      <c r="E247" s="24"/>
      <c r="F247" s="25"/>
      <c r="G247" s="25"/>
      <c r="H247" s="25"/>
      <c r="I247" s="25"/>
      <c r="J247" s="138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</row>
    <row r="248">
      <c r="A248" s="25"/>
      <c r="B248" s="25"/>
      <c r="C248" s="25"/>
      <c r="D248" s="25"/>
      <c r="E248" s="24"/>
      <c r="F248" s="25"/>
      <c r="G248" s="25"/>
      <c r="H248" s="25"/>
      <c r="I248" s="25"/>
      <c r="J248" s="138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</row>
    <row r="249">
      <c r="A249" s="25"/>
      <c r="B249" s="25"/>
      <c r="C249" s="25"/>
      <c r="D249" s="25"/>
      <c r="E249" s="24"/>
      <c r="F249" s="25"/>
      <c r="G249" s="25"/>
      <c r="H249" s="25"/>
      <c r="I249" s="25"/>
      <c r="J249" s="138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</row>
    <row r="250">
      <c r="A250" s="25"/>
      <c r="B250" s="25"/>
      <c r="C250" s="25"/>
      <c r="D250" s="25"/>
      <c r="E250" s="24"/>
      <c r="F250" s="25"/>
      <c r="G250" s="25"/>
      <c r="H250" s="25"/>
      <c r="I250" s="25"/>
      <c r="J250" s="138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</row>
    <row r="251">
      <c r="A251" s="25"/>
      <c r="B251" s="25"/>
      <c r="C251" s="25"/>
      <c r="D251" s="25"/>
      <c r="E251" s="24"/>
      <c r="F251" s="25"/>
      <c r="G251" s="25"/>
      <c r="H251" s="25"/>
      <c r="I251" s="25"/>
      <c r="J251" s="138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</row>
    <row r="252">
      <c r="A252" s="25"/>
      <c r="B252" s="25"/>
      <c r="C252" s="25"/>
      <c r="D252" s="25"/>
      <c r="E252" s="24"/>
      <c r="F252" s="25"/>
      <c r="G252" s="25"/>
      <c r="H252" s="25"/>
      <c r="I252" s="25"/>
      <c r="J252" s="138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</row>
    <row r="253">
      <c r="A253" s="25"/>
      <c r="B253" s="25"/>
      <c r="C253" s="25"/>
      <c r="D253" s="25"/>
      <c r="E253" s="24"/>
      <c r="F253" s="25"/>
      <c r="G253" s="25"/>
      <c r="H253" s="25"/>
      <c r="I253" s="25"/>
      <c r="J253" s="138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</row>
    <row r="254">
      <c r="A254" s="25"/>
      <c r="B254" s="25"/>
      <c r="C254" s="25"/>
      <c r="D254" s="25"/>
      <c r="E254" s="24"/>
      <c r="F254" s="25"/>
      <c r="G254" s="25"/>
      <c r="H254" s="25"/>
      <c r="I254" s="25"/>
      <c r="J254" s="138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</row>
    <row r="255">
      <c r="A255" s="25"/>
      <c r="B255" s="25"/>
      <c r="C255" s="25"/>
      <c r="D255" s="25"/>
      <c r="E255" s="24"/>
      <c r="F255" s="25"/>
      <c r="G255" s="25"/>
      <c r="H255" s="25"/>
      <c r="I255" s="25"/>
      <c r="J255" s="138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</row>
    <row r="256">
      <c r="A256" s="25"/>
      <c r="B256" s="25"/>
      <c r="C256" s="25"/>
      <c r="D256" s="25"/>
      <c r="E256" s="24"/>
      <c r="F256" s="25"/>
      <c r="G256" s="25"/>
      <c r="H256" s="25"/>
      <c r="I256" s="25"/>
      <c r="J256" s="138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</row>
    <row r="257">
      <c r="A257" s="25"/>
      <c r="B257" s="25"/>
      <c r="C257" s="25"/>
      <c r="D257" s="25"/>
      <c r="E257" s="24"/>
      <c r="F257" s="25"/>
      <c r="G257" s="25"/>
      <c r="H257" s="25"/>
      <c r="I257" s="25"/>
      <c r="J257" s="138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</row>
    <row r="258">
      <c r="A258" s="25"/>
      <c r="B258" s="25"/>
      <c r="C258" s="25"/>
      <c r="D258" s="25"/>
      <c r="E258" s="24"/>
      <c r="F258" s="25"/>
      <c r="G258" s="25"/>
      <c r="H258" s="25"/>
      <c r="I258" s="25"/>
      <c r="J258" s="138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</row>
    <row r="259">
      <c r="A259" s="25"/>
      <c r="B259" s="25"/>
      <c r="C259" s="25"/>
      <c r="D259" s="25"/>
      <c r="E259" s="24"/>
      <c r="F259" s="25"/>
      <c r="G259" s="25"/>
      <c r="H259" s="25"/>
      <c r="I259" s="25"/>
      <c r="J259" s="138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</row>
    <row r="260">
      <c r="A260" s="25"/>
      <c r="B260" s="25"/>
      <c r="C260" s="25"/>
      <c r="D260" s="25"/>
      <c r="E260" s="24"/>
      <c r="F260" s="25"/>
      <c r="G260" s="25"/>
      <c r="H260" s="25"/>
      <c r="I260" s="25"/>
      <c r="J260" s="138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</row>
    <row r="261">
      <c r="A261" s="25"/>
      <c r="B261" s="25"/>
      <c r="C261" s="25"/>
      <c r="D261" s="25"/>
      <c r="E261" s="24"/>
      <c r="F261" s="25"/>
      <c r="G261" s="25"/>
      <c r="H261" s="25"/>
      <c r="I261" s="25"/>
      <c r="J261" s="138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</row>
    <row r="262">
      <c r="A262" s="25"/>
      <c r="B262" s="25"/>
      <c r="C262" s="25"/>
      <c r="D262" s="25"/>
      <c r="E262" s="24"/>
      <c r="F262" s="25"/>
      <c r="G262" s="25"/>
      <c r="H262" s="25"/>
      <c r="I262" s="25"/>
      <c r="J262" s="138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</row>
    <row r="263">
      <c r="A263" s="25"/>
      <c r="B263" s="25"/>
      <c r="C263" s="25"/>
      <c r="D263" s="25"/>
      <c r="E263" s="24"/>
      <c r="F263" s="25"/>
      <c r="G263" s="25"/>
      <c r="H263" s="25"/>
      <c r="I263" s="25"/>
      <c r="J263" s="138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</row>
    <row r="264">
      <c r="A264" s="25"/>
      <c r="B264" s="25"/>
      <c r="C264" s="25"/>
      <c r="D264" s="25"/>
      <c r="E264" s="24"/>
      <c r="F264" s="25"/>
      <c r="G264" s="25"/>
      <c r="H264" s="25"/>
      <c r="I264" s="25"/>
      <c r="J264" s="138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</row>
    <row r="265">
      <c r="A265" s="25"/>
      <c r="B265" s="25"/>
      <c r="C265" s="25"/>
      <c r="D265" s="25"/>
      <c r="E265" s="24"/>
      <c r="F265" s="25"/>
      <c r="G265" s="25"/>
      <c r="H265" s="25"/>
      <c r="I265" s="25"/>
      <c r="J265" s="138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</row>
    <row r="266">
      <c r="A266" s="25"/>
      <c r="B266" s="25"/>
      <c r="C266" s="25"/>
      <c r="D266" s="25"/>
      <c r="E266" s="24"/>
      <c r="F266" s="25"/>
      <c r="G266" s="25"/>
      <c r="H266" s="25"/>
      <c r="I266" s="25"/>
      <c r="J266" s="138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</row>
    <row r="267">
      <c r="A267" s="25"/>
      <c r="B267" s="25"/>
      <c r="C267" s="25"/>
      <c r="D267" s="25"/>
      <c r="E267" s="24"/>
      <c r="F267" s="25"/>
      <c r="G267" s="25"/>
      <c r="H267" s="25"/>
      <c r="I267" s="25"/>
      <c r="J267" s="138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</row>
    <row r="268">
      <c r="A268" s="25"/>
      <c r="B268" s="25"/>
      <c r="C268" s="25"/>
      <c r="D268" s="25"/>
      <c r="E268" s="24"/>
      <c r="F268" s="25"/>
      <c r="G268" s="25"/>
      <c r="H268" s="25"/>
      <c r="I268" s="25"/>
      <c r="J268" s="138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</row>
    <row r="269">
      <c r="A269" s="25"/>
      <c r="B269" s="25"/>
      <c r="C269" s="25"/>
      <c r="D269" s="25"/>
      <c r="E269" s="24"/>
      <c r="F269" s="25"/>
      <c r="G269" s="25"/>
      <c r="H269" s="25"/>
      <c r="I269" s="25"/>
      <c r="J269" s="138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</row>
    <row r="270">
      <c r="A270" s="25"/>
      <c r="B270" s="25"/>
      <c r="C270" s="25"/>
      <c r="D270" s="25"/>
      <c r="E270" s="24"/>
      <c r="F270" s="25"/>
      <c r="G270" s="25"/>
      <c r="H270" s="25"/>
      <c r="I270" s="25"/>
      <c r="J270" s="138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</row>
    <row r="271">
      <c r="A271" s="25"/>
      <c r="B271" s="25"/>
      <c r="C271" s="25"/>
      <c r="D271" s="25"/>
      <c r="E271" s="24"/>
      <c r="F271" s="25"/>
      <c r="G271" s="25"/>
      <c r="H271" s="25"/>
      <c r="I271" s="25"/>
      <c r="J271" s="138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</row>
    <row r="272">
      <c r="A272" s="25"/>
      <c r="B272" s="25"/>
      <c r="C272" s="25"/>
      <c r="D272" s="25"/>
      <c r="E272" s="24"/>
      <c r="F272" s="25"/>
      <c r="G272" s="25"/>
      <c r="H272" s="25"/>
      <c r="I272" s="25"/>
      <c r="J272" s="138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</row>
    <row r="273">
      <c r="A273" s="25"/>
      <c r="B273" s="25"/>
      <c r="C273" s="25"/>
      <c r="D273" s="25"/>
      <c r="E273" s="24"/>
      <c r="F273" s="25"/>
      <c r="G273" s="25"/>
      <c r="H273" s="25"/>
      <c r="I273" s="25"/>
      <c r="J273" s="138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</row>
    <row r="274">
      <c r="A274" s="25"/>
      <c r="B274" s="25"/>
      <c r="C274" s="25"/>
      <c r="D274" s="25"/>
      <c r="E274" s="24"/>
      <c r="F274" s="25"/>
      <c r="G274" s="25"/>
      <c r="H274" s="25"/>
      <c r="I274" s="25"/>
      <c r="J274" s="138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</row>
    <row r="275">
      <c r="A275" s="25"/>
      <c r="B275" s="25"/>
      <c r="C275" s="25"/>
      <c r="D275" s="25"/>
      <c r="E275" s="24"/>
      <c r="F275" s="25"/>
      <c r="G275" s="25"/>
      <c r="H275" s="25"/>
      <c r="I275" s="25"/>
      <c r="J275" s="138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</row>
    <row r="276">
      <c r="A276" s="25"/>
      <c r="B276" s="25"/>
      <c r="C276" s="25"/>
      <c r="D276" s="25"/>
      <c r="E276" s="24"/>
      <c r="F276" s="25"/>
      <c r="G276" s="25"/>
      <c r="H276" s="25"/>
      <c r="I276" s="25"/>
      <c r="J276" s="138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</row>
    <row r="277">
      <c r="A277" s="25"/>
      <c r="B277" s="25"/>
      <c r="C277" s="25"/>
      <c r="D277" s="25"/>
      <c r="E277" s="24"/>
      <c r="F277" s="25"/>
      <c r="G277" s="25"/>
      <c r="H277" s="25"/>
      <c r="I277" s="25"/>
      <c r="J277" s="138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</row>
    <row r="278">
      <c r="A278" s="25"/>
      <c r="B278" s="25"/>
      <c r="C278" s="25"/>
      <c r="D278" s="25"/>
      <c r="E278" s="24"/>
      <c r="F278" s="25"/>
      <c r="G278" s="25"/>
      <c r="H278" s="25"/>
      <c r="I278" s="25"/>
      <c r="J278" s="138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</row>
    <row r="279">
      <c r="A279" s="25"/>
      <c r="B279" s="25"/>
      <c r="C279" s="25"/>
      <c r="D279" s="25"/>
      <c r="E279" s="24"/>
      <c r="F279" s="25"/>
      <c r="G279" s="25"/>
      <c r="H279" s="25"/>
      <c r="I279" s="25"/>
      <c r="J279" s="138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</row>
    <row r="280">
      <c r="A280" s="25"/>
      <c r="B280" s="25"/>
      <c r="C280" s="25"/>
      <c r="D280" s="25"/>
      <c r="E280" s="24"/>
      <c r="F280" s="25"/>
      <c r="G280" s="25"/>
      <c r="H280" s="25"/>
      <c r="I280" s="25"/>
      <c r="J280" s="138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</row>
    <row r="281">
      <c r="A281" s="25"/>
      <c r="B281" s="25"/>
      <c r="C281" s="25"/>
      <c r="D281" s="25"/>
      <c r="E281" s="24"/>
      <c r="F281" s="25"/>
      <c r="G281" s="25"/>
      <c r="H281" s="25"/>
      <c r="I281" s="25"/>
      <c r="J281" s="138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</row>
    <row r="282">
      <c r="A282" s="25"/>
      <c r="B282" s="25"/>
      <c r="C282" s="25"/>
      <c r="D282" s="25"/>
      <c r="E282" s="24"/>
      <c r="F282" s="25"/>
      <c r="G282" s="25"/>
      <c r="H282" s="25"/>
      <c r="I282" s="25"/>
      <c r="J282" s="138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</row>
    <row r="283">
      <c r="A283" s="25"/>
      <c r="B283" s="25"/>
      <c r="C283" s="25"/>
      <c r="D283" s="25"/>
      <c r="E283" s="24"/>
      <c r="F283" s="25"/>
      <c r="G283" s="25"/>
      <c r="H283" s="25"/>
      <c r="I283" s="25"/>
      <c r="J283" s="138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</row>
    <row r="284">
      <c r="A284" s="25"/>
      <c r="B284" s="25"/>
      <c r="C284" s="25"/>
      <c r="D284" s="25"/>
      <c r="E284" s="24"/>
      <c r="F284" s="25"/>
      <c r="G284" s="25"/>
      <c r="H284" s="25"/>
      <c r="I284" s="25"/>
      <c r="J284" s="138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</row>
    <row r="285">
      <c r="A285" s="25"/>
      <c r="B285" s="25"/>
      <c r="C285" s="25"/>
      <c r="D285" s="25"/>
      <c r="E285" s="24"/>
      <c r="F285" s="25"/>
      <c r="G285" s="25"/>
      <c r="H285" s="25"/>
      <c r="I285" s="25"/>
      <c r="J285" s="138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</row>
    <row r="286">
      <c r="A286" s="25"/>
      <c r="B286" s="25"/>
      <c r="C286" s="25"/>
      <c r="D286" s="25"/>
      <c r="E286" s="24"/>
      <c r="F286" s="25"/>
      <c r="G286" s="25"/>
      <c r="H286" s="25"/>
      <c r="I286" s="25"/>
      <c r="J286" s="138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</row>
    <row r="287">
      <c r="A287" s="25"/>
      <c r="B287" s="25"/>
      <c r="C287" s="25"/>
      <c r="D287" s="25"/>
      <c r="E287" s="24"/>
      <c r="F287" s="25"/>
      <c r="G287" s="25"/>
      <c r="H287" s="25"/>
      <c r="I287" s="25"/>
      <c r="J287" s="138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</row>
    <row r="288">
      <c r="A288" s="25"/>
      <c r="B288" s="25"/>
      <c r="C288" s="25"/>
      <c r="D288" s="25"/>
      <c r="E288" s="24"/>
      <c r="F288" s="25"/>
      <c r="G288" s="25"/>
      <c r="H288" s="25"/>
      <c r="I288" s="25"/>
      <c r="J288" s="138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</row>
    <row r="289">
      <c r="A289" s="25"/>
      <c r="B289" s="25"/>
      <c r="C289" s="25"/>
      <c r="D289" s="25"/>
      <c r="E289" s="24"/>
      <c r="F289" s="25"/>
      <c r="G289" s="25"/>
      <c r="H289" s="25"/>
      <c r="I289" s="25"/>
      <c r="J289" s="138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</row>
    <row r="290">
      <c r="A290" s="25"/>
      <c r="B290" s="25"/>
      <c r="C290" s="25"/>
      <c r="D290" s="25"/>
      <c r="E290" s="24"/>
      <c r="F290" s="25"/>
      <c r="G290" s="25"/>
      <c r="H290" s="25"/>
      <c r="I290" s="25"/>
      <c r="J290" s="138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</row>
    <row r="291">
      <c r="A291" s="25"/>
      <c r="B291" s="25"/>
      <c r="C291" s="25"/>
      <c r="D291" s="25"/>
      <c r="E291" s="24"/>
      <c r="F291" s="25"/>
      <c r="G291" s="25"/>
      <c r="H291" s="25"/>
      <c r="I291" s="25"/>
      <c r="J291" s="138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</row>
    <row r="292">
      <c r="A292" s="25"/>
      <c r="B292" s="25"/>
      <c r="C292" s="25"/>
      <c r="D292" s="25"/>
      <c r="E292" s="24"/>
      <c r="F292" s="25"/>
      <c r="G292" s="25"/>
      <c r="H292" s="25"/>
      <c r="I292" s="25"/>
      <c r="J292" s="138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</row>
    <row r="293">
      <c r="A293" s="25"/>
      <c r="B293" s="25"/>
      <c r="C293" s="25"/>
      <c r="D293" s="25"/>
      <c r="E293" s="24"/>
      <c r="F293" s="25"/>
      <c r="G293" s="25"/>
      <c r="H293" s="25"/>
      <c r="I293" s="25"/>
      <c r="J293" s="138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</row>
    <row r="294">
      <c r="A294" s="25"/>
      <c r="B294" s="25"/>
      <c r="C294" s="25"/>
      <c r="D294" s="25"/>
      <c r="E294" s="24"/>
      <c r="F294" s="25"/>
      <c r="G294" s="25"/>
      <c r="H294" s="25"/>
      <c r="I294" s="25"/>
      <c r="J294" s="138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</row>
    <row r="295">
      <c r="A295" s="25"/>
      <c r="B295" s="25"/>
      <c r="C295" s="25"/>
      <c r="D295" s="25"/>
      <c r="E295" s="24"/>
      <c r="F295" s="25"/>
      <c r="G295" s="25"/>
      <c r="H295" s="25"/>
      <c r="I295" s="25"/>
      <c r="J295" s="138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</row>
    <row r="296">
      <c r="A296" s="25"/>
      <c r="B296" s="25"/>
      <c r="C296" s="25"/>
      <c r="D296" s="25"/>
      <c r="E296" s="24"/>
      <c r="F296" s="25"/>
      <c r="G296" s="25"/>
      <c r="H296" s="25"/>
      <c r="I296" s="25"/>
      <c r="J296" s="138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</row>
    <row r="297">
      <c r="A297" s="25"/>
      <c r="B297" s="25"/>
      <c r="C297" s="25"/>
      <c r="D297" s="25"/>
      <c r="E297" s="24"/>
      <c r="F297" s="25"/>
      <c r="G297" s="25"/>
      <c r="H297" s="25"/>
      <c r="I297" s="25"/>
      <c r="J297" s="138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</row>
    <row r="298">
      <c r="A298" s="25"/>
      <c r="B298" s="25"/>
      <c r="C298" s="25"/>
      <c r="D298" s="25"/>
      <c r="E298" s="24"/>
      <c r="F298" s="25"/>
      <c r="G298" s="25"/>
      <c r="H298" s="25"/>
      <c r="I298" s="25"/>
      <c r="J298" s="138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</row>
    <row r="299">
      <c r="A299" s="25"/>
      <c r="B299" s="25"/>
      <c r="C299" s="25"/>
      <c r="D299" s="25"/>
      <c r="E299" s="24"/>
      <c r="F299" s="25"/>
      <c r="G299" s="25"/>
      <c r="H299" s="25"/>
      <c r="I299" s="25"/>
      <c r="J299" s="138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</row>
    <row r="300">
      <c r="A300" s="25"/>
      <c r="B300" s="25"/>
      <c r="C300" s="25"/>
      <c r="D300" s="25"/>
      <c r="E300" s="24"/>
      <c r="F300" s="25"/>
      <c r="G300" s="25"/>
      <c r="H300" s="25"/>
      <c r="I300" s="25"/>
      <c r="J300" s="138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</row>
    <row r="301">
      <c r="A301" s="25"/>
      <c r="B301" s="25"/>
      <c r="C301" s="25"/>
      <c r="D301" s="25"/>
      <c r="E301" s="24"/>
      <c r="F301" s="25"/>
      <c r="G301" s="25"/>
      <c r="H301" s="25"/>
      <c r="I301" s="25"/>
      <c r="J301" s="138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</row>
    <row r="302">
      <c r="A302" s="25"/>
      <c r="B302" s="25"/>
      <c r="C302" s="25"/>
      <c r="D302" s="25"/>
      <c r="E302" s="24"/>
      <c r="F302" s="25"/>
      <c r="G302" s="25"/>
      <c r="H302" s="25"/>
      <c r="I302" s="25"/>
      <c r="J302" s="138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</row>
    <row r="303">
      <c r="A303" s="25"/>
      <c r="B303" s="25"/>
      <c r="C303" s="25"/>
      <c r="D303" s="25"/>
      <c r="E303" s="24"/>
      <c r="F303" s="25"/>
      <c r="G303" s="25"/>
      <c r="H303" s="25"/>
      <c r="I303" s="25"/>
      <c r="J303" s="138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</row>
    <row r="304">
      <c r="A304" s="25"/>
      <c r="B304" s="25"/>
      <c r="C304" s="25"/>
      <c r="D304" s="25"/>
      <c r="E304" s="24"/>
      <c r="F304" s="25"/>
      <c r="G304" s="25"/>
      <c r="H304" s="25"/>
      <c r="I304" s="25"/>
      <c r="J304" s="138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</row>
    <row r="305">
      <c r="A305" s="25"/>
      <c r="B305" s="25"/>
      <c r="C305" s="25"/>
      <c r="D305" s="25"/>
      <c r="E305" s="24"/>
      <c r="F305" s="25"/>
      <c r="G305" s="25"/>
      <c r="H305" s="25"/>
      <c r="I305" s="25"/>
      <c r="J305" s="138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</row>
    <row r="306">
      <c r="A306" s="25"/>
      <c r="B306" s="25"/>
      <c r="C306" s="25"/>
      <c r="D306" s="25"/>
      <c r="E306" s="24"/>
      <c r="F306" s="25"/>
      <c r="G306" s="25"/>
      <c r="H306" s="25"/>
      <c r="I306" s="25"/>
      <c r="J306" s="138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</row>
    <row r="307">
      <c r="A307" s="25"/>
      <c r="B307" s="25"/>
      <c r="C307" s="25"/>
      <c r="D307" s="25"/>
      <c r="E307" s="24"/>
      <c r="F307" s="25"/>
      <c r="G307" s="25"/>
      <c r="H307" s="25"/>
      <c r="I307" s="25"/>
      <c r="J307" s="138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</row>
    <row r="308">
      <c r="A308" s="25"/>
      <c r="B308" s="25"/>
      <c r="C308" s="25"/>
      <c r="D308" s="25"/>
      <c r="E308" s="24"/>
      <c r="F308" s="25"/>
      <c r="G308" s="25"/>
      <c r="H308" s="25"/>
      <c r="I308" s="25"/>
      <c r="J308" s="138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</row>
    <row r="309">
      <c r="A309" s="25"/>
      <c r="B309" s="25"/>
      <c r="C309" s="25"/>
      <c r="D309" s="25"/>
      <c r="E309" s="24"/>
      <c r="F309" s="25"/>
      <c r="G309" s="25"/>
      <c r="H309" s="25"/>
      <c r="I309" s="25"/>
      <c r="J309" s="138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</row>
    <row r="310">
      <c r="A310" s="25"/>
      <c r="B310" s="25"/>
      <c r="C310" s="25"/>
      <c r="D310" s="25"/>
      <c r="E310" s="24"/>
      <c r="F310" s="25"/>
      <c r="G310" s="25"/>
      <c r="H310" s="25"/>
      <c r="I310" s="25"/>
      <c r="J310" s="138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</row>
    <row r="311">
      <c r="A311" s="25"/>
      <c r="B311" s="25"/>
      <c r="C311" s="25"/>
      <c r="D311" s="25"/>
      <c r="E311" s="24"/>
      <c r="F311" s="25"/>
      <c r="G311" s="25"/>
      <c r="H311" s="25"/>
      <c r="I311" s="25"/>
      <c r="J311" s="138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</row>
    <row r="312">
      <c r="A312" s="25"/>
      <c r="B312" s="25"/>
      <c r="C312" s="25"/>
      <c r="D312" s="25"/>
      <c r="E312" s="24"/>
      <c r="F312" s="25"/>
      <c r="G312" s="25"/>
      <c r="H312" s="25"/>
      <c r="I312" s="25"/>
      <c r="J312" s="138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</row>
    <row r="313">
      <c r="A313" s="25"/>
      <c r="B313" s="25"/>
      <c r="C313" s="25"/>
      <c r="D313" s="25"/>
      <c r="E313" s="24"/>
      <c r="F313" s="25"/>
      <c r="G313" s="25"/>
      <c r="H313" s="25"/>
      <c r="I313" s="25"/>
      <c r="J313" s="138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</row>
    <row r="314">
      <c r="A314" s="25"/>
      <c r="B314" s="25"/>
      <c r="C314" s="25"/>
      <c r="D314" s="25"/>
      <c r="E314" s="24"/>
      <c r="F314" s="25"/>
      <c r="G314" s="25"/>
      <c r="H314" s="25"/>
      <c r="I314" s="25"/>
      <c r="J314" s="138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</row>
    <row r="315">
      <c r="A315" s="25"/>
      <c r="B315" s="25"/>
      <c r="C315" s="25"/>
      <c r="D315" s="25"/>
      <c r="E315" s="24"/>
      <c r="F315" s="25"/>
      <c r="G315" s="25"/>
      <c r="H315" s="25"/>
      <c r="I315" s="25"/>
      <c r="J315" s="138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</row>
    <row r="316">
      <c r="A316" s="25"/>
      <c r="B316" s="25"/>
      <c r="C316" s="25"/>
      <c r="D316" s="25"/>
      <c r="E316" s="24"/>
      <c r="F316" s="25"/>
      <c r="G316" s="25"/>
      <c r="H316" s="25"/>
      <c r="I316" s="25"/>
      <c r="J316" s="138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</row>
    <row r="317">
      <c r="A317" s="25"/>
      <c r="B317" s="25"/>
      <c r="C317" s="25"/>
      <c r="D317" s="25"/>
      <c r="E317" s="24"/>
      <c r="F317" s="25"/>
      <c r="G317" s="25"/>
      <c r="H317" s="25"/>
      <c r="I317" s="25"/>
      <c r="J317" s="138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</row>
    <row r="318">
      <c r="A318" s="25"/>
      <c r="B318" s="25"/>
      <c r="C318" s="25"/>
      <c r="D318" s="25"/>
      <c r="E318" s="24"/>
      <c r="F318" s="25"/>
      <c r="G318" s="25"/>
      <c r="H318" s="25"/>
      <c r="I318" s="25"/>
      <c r="J318" s="138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</row>
    <row r="319">
      <c r="A319" s="25"/>
      <c r="B319" s="25"/>
      <c r="C319" s="25"/>
      <c r="D319" s="25"/>
      <c r="E319" s="24"/>
      <c r="F319" s="25"/>
      <c r="G319" s="25"/>
      <c r="H319" s="25"/>
      <c r="I319" s="25"/>
      <c r="J319" s="138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</row>
    <row r="320">
      <c r="A320" s="25"/>
      <c r="B320" s="25"/>
      <c r="C320" s="25"/>
      <c r="D320" s="25"/>
      <c r="E320" s="24"/>
      <c r="F320" s="25"/>
      <c r="G320" s="25"/>
      <c r="H320" s="25"/>
      <c r="I320" s="25"/>
      <c r="J320" s="138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</row>
    <row r="321">
      <c r="A321" s="25"/>
      <c r="B321" s="25"/>
      <c r="C321" s="25"/>
      <c r="D321" s="25"/>
      <c r="E321" s="24"/>
      <c r="F321" s="25"/>
      <c r="G321" s="25"/>
      <c r="H321" s="25"/>
      <c r="I321" s="25"/>
      <c r="J321" s="138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</row>
    <row r="322">
      <c r="A322" s="25"/>
      <c r="B322" s="25"/>
      <c r="C322" s="25"/>
      <c r="D322" s="25"/>
      <c r="E322" s="24"/>
      <c r="F322" s="25"/>
      <c r="G322" s="25"/>
      <c r="H322" s="25"/>
      <c r="I322" s="25"/>
      <c r="J322" s="138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</row>
    <row r="323">
      <c r="A323" s="25"/>
      <c r="B323" s="25"/>
      <c r="C323" s="25"/>
      <c r="D323" s="25"/>
      <c r="E323" s="24"/>
      <c r="F323" s="25"/>
      <c r="G323" s="25"/>
      <c r="H323" s="25"/>
      <c r="I323" s="25"/>
      <c r="J323" s="138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</row>
    <row r="324">
      <c r="A324" s="25"/>
      <c r="B324" s="25"/>
      <c r="C324" s="25"/>
      <c r="D324" s="25"/>
      <c r="E324" s="24"/>
      <c r="F324" s="25"/>
      <c r="G324" s="25"/>
      <c r="H324" s="25"/>
      <c r="I324" s="25"/>
      <c r="J324" s="138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</row>
    <row r="325">
      <c r="A325" s="25"/>
      <c r="B325" s="25"/>
      <c r="C325" s="25"/>
      <c r="D325" s="25"/>
      <c r="E325" s="24"/>
      <c r="F325" s="25"/>
      <c r="G325" s="25"/>
      <c r="H325" s="25"/>
      <c r="I325" s="25"/>
      <c r="J325" s="138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</row>
    <row r="326">
      <c r="A326" s="25"/>
      <c r="B326" s="25"/>
      <c r="C326" s="25"/>
      <c r="D326" s="25"/>
      <c r="E326" s="24"/>
      <c r="F326" s="25"/>
      <c r="G326" s="25"/>
      <c r="H326" s="25"/>
      <c r="I326" s="25"/>
      <c r="J326" s="138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</row>
    <row r="327">
      <c r="A327" s="25"/>
      <c r="B327" s="25"/>
      <c r="C327" s="25"/>
      <c r="D327" s="25"/>
      <c r="E327" s="24"/>
      <c r="F327" s="25"/>
      <c r="G327" s="25"/>
      <c r="H327" s="25"/>
      <c r="I327" s="25"/>
      <c r="J327" s="138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</row>
    <row r="328">
      <c r="A328" s="25"/>
      <c r="B328" s="25"/>
      <c r="C328" s="25"/>
      <c r="D328" s="25"/>
      <c r="E328" s="24"/>
      <c r="F328" s="25"/>
      <c r="G328" s="25"/>
      <c r="H328" s="25"/>
      <c r="I328" s="25"/>
      <c r="J328" s="138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</row>
    <row r="329">
      <c r="A329" s="25"/>
      <c r="B329" s="25"/>
      <c r="C329" s="25"/>
      <c r="D329" s="25"/>
      <c r="E329" s="24"/>
      <c r="F329" s="25"/>
      <c r="G329" s="25"/>
      <c r="H329" s="25"/>
      <c r="I329" s="25"/>
      <c r="J329" s="138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</row>
    <row r="330">
      <c r="A330" s="25"/>
      <c r="B330" s="25"/>
      <c r="C330" s="25"/>
      <c r="D330" s="25"/>
      <c r="E330" s="24"/>
      <c r="F330" s="25"/>
      <c r="G330" s="25"/>
      <c r="H330" s="25"/>
      <c r="I330" s="25"/>
      <c r="J330" s="138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</row>
    <row r="331">
      <c r="A331" s="25"/>
      <c r="B331" s="25"/>
      <c r="C331" s="25"/>
      <c r="D331" s="25"/>
      <c r="E331" s="24"/>
      <c r="F331" s="25"/>
      <c r="G331" s="25"/>
      <c r="H331" s="25"/>
      <c r="I331" s="25"/>
      <c r="J331" s="138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</row>
    <row r="332">
      <c r="A332" s="25"/>
      <c r="B332" s="25"/>
      <c r="C332" s="25"/>
      <c r="D332" s="25"/>
      <c r="E332" s="24"/>
      <c r="F332" s="25"/>
      <c r="G332" s="25"/>
      <c r="H332" s="25"/>
      <c r="I332" s="25"/>
      <c r="J332" s="138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</row>
    <row r="333">
      <c r="A333" s="25"/>
      <c r="B333" s="25"/>
      <c r="C333" s="25"/>
      <c r="D333" s="25"/>
      <c r="E333" s="24"/>
      <c r="F333" s="25"/>
      <c r="G333" s="25"/>
      <c r="H333" s="25"/>
      <c r="I333" s="25"/>
      <c r="J333" s="138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</row>
    <row r="334">
      <c r="A334" s="25"/>
      <c r="B334" s="25"/>
      <c r="C334" s="25"/>
      <c r="D334" s="25"/>
      <c r="E334" s="24"/>
      <c r="F334" s="25"/>
      <c r="G334" s="25"/>
      <c r="H334" s="25"/>
      <c r="I334" s="25"/>
      <c r="J334" s="138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</row>
    <row r="335">
      <c r="A335" s="25"/>
      <c r="B335" s="25"/>
      <c r="C335" s="25"/>
      <c r="D335" s="25"/>
      <c r="E335" s="24"/>
      <c r="F335" s="25"/>
      <c r="G335" s="25"/>
      <c r="H335" s="25"/>
      <c r="I335" s="25"/>
      <c r="J335" s="138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</row>
    <row r="336">
      <c r="A336" s="25"/>
      <c r="B336" s="25"/>
      <c r="C336" s="25"/>
      <c r="D336" s="25"/>
      <c r="E336" s="24"/>
      <c r="F336" s="25"/>
      <c r="G336" s="25"/>
      <c r="H336" s="25"/>
      <c r="I336" s="25"/>
      <c r="J336" s="138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</row>
    <row r="337">
      <c r="A337" s="25"/>
      <c r="B337" s="25"/>
      <c r="C337" s="25"/>
      <c r="D337" s="25"/>
      <c r="E337" s="24"/>
      <c r="F337" s="25"/>
      <c r="G337" s="25"/>
      <c r="H337" s="25"/>
      <c r="I337" s="25"/>
      <c r="J337" s="138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</row>
    <row r="338">
      <c r="A338" s="25"/>
      <c r="B338" s="25"/>
      <c r="C338" s="25"/>
      <c r="D338" s="25"/>
      <c r="E338" s="24"/>
      <c r="F338" s="25"/>
      <c r="G338" s="25"/>
      <c r="H338" s="25"/>
      <c r="I338" s="25"/>
      <c r="J338" s="138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</row>
    <row r="339">
      <c r="A339" s="25"/>
      <c r="B339" s="25"/>
      <c r="C339" s="25"/>
      <c r="D339" s="25"/>
      <c r="E339" s="24"/>
      <c r="F339" s="25"/>
      <c r="G339" s="25"/>
      <c r="H339" s="25"/>
      <c r="I339" s="25"/>
      <c r="J339" s="138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</row>
    <row r="340">
      <c r="A340" s="25"/>
      <c r="B340" s="25"/>
      <c r="C340" s="25"/>
      <c r="D340" s="25"/>
      <c r="E340" s="24"/>
      <c r="F340" s="25"/>
      <c r="G340" s="25"/>
      <c r="H340" s="25"/>
      <c r="I340" s="25"/>
      <c r="J340" s="138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</row>
    <row r="341">
      <c r="A341" s="25"/>
      <c r="B341" s="25"/>
      <c r="C341" s="25"/>
      <c r="D341" s="25"/>
      <c r="E341" s="24"/>
      <c r="F341" s="25"/>
      <c r="G341" s="25"/>
      <c r="H341" s="25"/>
      <c r="I341" s="25"/>
      <c r="J341" s="138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</row>
    <row r="342">
      <c r="A342" s="25"/>
      <c r="B342" s="25"/>
      <c r="C342" s="25"/>
      <c r="D342" s="25"/>
      <c r="E342" s="24"/>
      <c r="F342" s="25"/>
      <c r="G342" s="25"/>
      <c r="H342" s="25"/>
      <c r="I342" s="25"/>
      <c r="J342" s="138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</row>
    <row r="343">
      <c r="A343" s="25"/>
      <c r="B343" s="25"/>
      <c r="C343" s="25"/>
      <c r="D343" s="25"/>
      <c r="E343" s="24"/>
      <c r="F343" s="25"/>
      <c r="G343" s="25"/>
      <c r="H343" s="25"/>
      <c r="I343" s="25"/>
      <c r="J343" s="138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</row>
    <row r="344">
      <c r="A344" s="25"/>
      <c r="B344" s="25"/>
      <c r="C344" s="25"/>
      <c r="D344" s="25"/>
      <c r="E344" s="24"/>
      <c r="F344" s="25"/>
      <c r="G344" s="25"/>
      <c r="H344" s="25"/>
      <c r="I344" s="25"/>
      <c r="J344" s="138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</row>
    <row r="345">
      <c r="A345" s="25"/>
      <c r="B345" s="25"/>
      <c r="C345" s="25"/>
      <c r="D345" s="25"/>
      <c r="E345" s="24"/>
      <c r="F345" s="25"/>
      <c r="G345" s="25"/>
      <c r="H345" s="25"/>
      <c r="I345" s="25"/>
      <c r="J345" s="138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</row>
    <row r="346">
      <c r="A346" s="25"/>
      <c r="B346" s="25"/>
      <c r="C346" s="25"/>
      <c r="D346" s="25"/>
      <c r="E346" s="24"/>
      <c r="F346" s="25"/>
      <c r="G346" s="25"/>
      <c r="H346" s="25"/>
      <c r="I346" s="25"/>
      <c r="J346" s="138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</row>
    <row r="347">
      <c r="A347" s="25"/>
      <c r="B347" s="25"/>
      <c r="C347" s="25"/>
      <c r="D347" s="25"/>
      <c r="E347" s="24"/>
      <c r="F347" s="25"/>
      <c r="G347" s="25"/>
      <c r="H347" s="25"/>
      <c r="I347" s="25"/>
      <c r="J347" s="138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</row>
    <row r="348">
      <c r="A348" s="25"/>
      <c r="B348" s="25"/>
      <c r="C348" s="25"/>
      <c r="D348" s="25"/>
      <c r="E348" s="24"/>
      <c r="F348" s="25"/>
      <c r="G348" s="25"/>
      <c r="H348" s="25"/>
      <c r="I348" s="25"/>
      <c r="J348" s="138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</row>
    <row r="349">
      <c r="A349" s="25"/>
      <c r="B349" s="25"/>
      <c r="C349" s="25"/>
      <c r="D349" s="25"/>
      <c r="E349" s="24"/>
      <c r="F349" s="25"/>
      <c r="G349" s="25"/>
      <c r="H349" s="25"/>
      <c r="I349" s="25"/>
      <c r="J349" s="138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</row>
    <row r="350">
      <c r="A350" s="25"/>
      <c r="B350" s="25"/>
      <c r="C350" s="25"/>
      <c r="D350" s="25"/>
      <c r="E350" s="24"/>
      <c r="F350" s="25"/>
      <c r="G350" s="25"/>
      <c r="H350" s="25"/>
      <c r="I350" s="25"/>
      <c r="J350" s="138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</row>
    <row r="351">
      <c r="A351" s="25"/>
      <c r="B351" s="25"/>
      <c r="C351" s="25"/>
      <c r="D351" s="25"/>
      <c r="E351" s="24"/>
      <c r="F351" s="25"/>
      <c r="G351" s="25"/>
      <c r="H351" s="25"/>
      <c r="I351" s="25"/>
      <c r="J351" s="138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</row>
    <row r="352">
      <c r="A352" s="25"/>
      <c r="B352" s="25"/>
      <c r="C352" s="25"/>
      <c r="D352" s="25"/>
      <c r="E352" s="24"/>
      <c r="F352" s="25"/>
      <c r="G352" s="25"/>
      <c r="H352" s="25"/>
      <c r="I352" s="25"/>
      <c r="J352" s="138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</row>
    <row r="353">
      <c r="A353" s="25"/>
      <c r="B353" s="25"/>
      <c r="C353" s="25"/>
      <c r="D353" s="25"/>
      <c r="E353" s="24"/>
      <c r="F353" s="25"/>
      <c r="G353" s="25"/>
      <c r="H353" s="25"/>
      <c r="I353" s="25"/>
      <c r="J353" s="138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</row>
    <row r="354">
      <c r="A354" s="25"/>
      <c r="B354" s="25"/>
      <c r="C354" s="25"/>
      <c r="D354" s="25"/>
      <c r="E354" s="24"/>
      <c r="F354" s="25"/>
      <c r="G354" s="25"/>
      <c r="H354" s="25"/>
      <c r="I354" s="25"/>
      <c r="J354" s="138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</row>
    <row r="355">
      <c r="A355" s="25"/>
      <c r="B355" s="25"/>
      <c r="C355" s="25"/>
      <c r="D355" s="25"/>
      <c r="E355" s="24"/>
      <c r="F355" s="25"/>
      <c r="G355" s="25"/>
      <c r="H355" s="25"/>
      <c r="I355" s="25"/>
      <c r="J355" s="138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</row>
    <row r="356">
      <c r="A356" s="25"/>
      <c r="B356" s="25"/>
      <c r="C356" s="25"/>
      <c r="D356" s="25"/>
      <c r="E356" s="24"/>
      <c r="F356" s="25"/>
      <c r="G356" s="25"/>
      <c r="H356" s="25"/>
      <c r="I356" s="25"/>
      <c r="J356" s="138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</row>
    <row r="357">
      <c r="A357" s="25"/>
      <c r="B357" s="25"/>
      <c r="C357" s="25"/>
      <c r="D357" s="25"/>
      <c r="E357" s="24"/>
      <c r="F357" s="25"/>
      <c r="G357" s="25"/>
      <c r="H357" s="25"/>
      <c r="I357" s="25"/>
      <c r="J357" s="138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</row>
    <row r="358">
      <c r="A358" s="25"/>
      <c r="B358" s="25"/>
      <c r="C358" s="25"/>
      <c r="D358" s="25"/>
      <c r="E358" s="24"/>
      <c r="F358" s="25"/>
      <c r="G358" s="25"/>
      <c r="H358" s="25"/>
      <c r="I358" s="25"/>
      <c r="J358" s="138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</row>
    <row r="359">
      <c r="A359" s="25"/>
      <c r="B359" s="25"/>
      <c r="C359" s="25"/>
      <c r="D359" s="25"/>
      <c r="E359" s="24"/>
      <c r="F359" s="25"/>
      <c r="G359" s="25"/>
      <c r="H359" s="25"/>
      <c r="I359" s="25"/>
      <c r="J359" s="138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</row>
    <row r="360">
      <c r="A360" s="25"/>
      <c r="B360" s="25"/>
      <c r="C360" s="25"/>
      <c r="D360" s="25"/>
      <c r="E360" s="24"/>
      <c r="F360" s="25"/>
      <c r="G360" s="25"/>
      <c r="H360" s="25"/>
      <c r="I360" s="25"/>
      <c r="J360" s="138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</row>
    <row r="361">
      <c r="A361" s="25"/>
      <c r="B361" s="25"/>
      <c r="C361" s="25"/>
      <c r="D361" s="25"/>
      <c r="E361" s="24"/>
      <c r="F361" s="25"/>
      <c r="G361" s="25"/>
      <c r="H361" s="25"/>
      <c r="I361" s="25"/>
      <c r="J361" s="138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</row>
    <row r="362">
      <c r="A362" s="25"/>
      <c r="B362" s="25"/>
      <c r="C362" s="25"/>
      <c r="D362" s="25"/>
      <c r="E362" s="24"/>
      <c r="F362" s="25"/>
      <c r="G362" s="25"/>
      <c r="H362" s="25"/>
      <c r="I362" s="25"/>
      <c r="J362" s="138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</row>
    <row r="363">
      <c r="A363" s="25"/>
      <c r="B363" s="25"/>
      <c r="C363" s="25"/>
      <c r="D363" s="25"/>
      <c r="E363" s="24"/>
      <c r="F363" s="25"/>
      <c r="G363" s="25"/>
      <c r="H363" s="25"/>
      <c r="I363" s="25"/>
      <c r="J363" s="138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</row>
    <row r="364">
      <c r="A364" s="25"/>
      <c r="B364" s="25"/>
      <c r="C364" s="25"/>
      <c r="D364" s="25"/>
      <c r="E364" s="24"/>
      <c r="F364" s="25"/>
      <c r="G364" s="25"/>
      <c r="H364" s="25"/>
      <c r="I364" s="25"/>
      <c r="J364" s="138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</row>
    <row r="365">
      <c r="A365" s="25"/>
      <c r="B365" s="25"/>
      <c r="C365" s="25"/>
      <c r="D365" s="25"/>
      <c r="E365" s="24"/>
      <c r="F365" s="25"/>
      <c r="G365" s="25"/>
      <c r="H365" s="25"/>
      <c r="I365" s="25"/>
      <c r="J365" s="138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</row>
    <row r="366">
      <c r="A366" s="25"/>
      <c r="B366" s="25"/>
      <c r="C366" s="25"/>
      <c r="D366" s="25"/>
      <c r="E366" s="24"/>
      <c r="F366" s="25"/>
      <c r="G366" s="25"/>
      <c r="H366" s="25"/>
      <c r="I366" s="25"/>
      <c r="J366" s="138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</row>
    <row r="367">
      <c r="A367" s="25"/>
      <c r="B367" s="25"/>
      <c r="C367" s="25"/>
      <c r="D367" s="25"/>
      <c r="E367" s="24"/>
      <c r="F367" s="25"/>
      <c r="G367" s="25"/>
      <c r="H367" s="25"/>
      <c r="I367" s="25"/>
      <c r="J367" s="138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</row>
    <row r="368">
      <c r="A368" s="25"/>
      <c r="B368" s="25"/>
      <c r="C368" s="25"/>
      <c r="D368" s="25"/>
      <c r="E368" s="24"/>
      <c r="F368" s="25"/>
      <c r="G368" s="25"/>
      <c r="H368" s="25"/>
      <c r="I368" s="25"/>
      <c r="J368" s="138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</row>
    <row r="369">
      <c r="A369" s="25"/>
      <c r="B369" s="25"/>
      <c r="C369" s="25"/>
      <c r="D369" s="25"/>
      <c r="E369" s="24"/>
      <c r="F369" s="25"/>
      <c r="G369" s="25"/>
      <c r="H369" s="25"/>
      <c r="I369" s="25"/>
      <c r="J369" s="138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</row>
    <row r="370">
      <c r="A370" s="25"/>
      <c r="B370" s="25"/>
      <c r="C370" s="25"/>
      <c r="D370" s="25"/>
      <c r="E370" s="24"/>
      <c r="F370" s="25"/>
      <c r="G370" s="25"/>
      <c r="H370" s="25"/>
      <c r="I370" s="25"/>
      <c r="J370" s="138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</row>
    <row r="371">
      <c r="A371" s="25"/>
      <c r="B371" s="25"/>
      <c r="C371" s="25"/>
      <c r="D371" s="25"/>
      <c r="E371" s="24"/>
      <c r="F371" s="25"/>
      <c r="G371" s="25"/>
      <c r="H371" s="25"/>
      <c r="I371" s="25"/>
      <c r="J371" s="138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</row>
    <row r="372">
      <c r="A372" s="25"/>
      <c r="B372" s="25"/>
      <c r="C372" s="25"/>
      <c r="D372" s="25"/>
      <c r="E372" s="24"/>
      <c r="F372" s="25"/>
      <c r="G372" s="25"/>
      <c r="H372" s="25"/>
      <c r="I372" s="25"/>
      <c r="J372" s="138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</row>
    <row r="373">
      <c r="A373" s="25"/>
      <c r="B373" s="25"/>
      <c r="C373" s="25"/>
      <c r="D373" s="25"/>
      <c r="E373" s="24"/>
      <c r="F373" s="25"/>
      <c r="G373" s="25"/>
      <c r="H373" s="25"/>
      <c r="I373" s="25"/>
      <c r="J373" s="138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</row>
    <row r="374">
      <c r="A374" s="25"/>
      <c r="B374" s="25"/>
      <c r="C374" s="25"/>
      <c r="D374" s="25"/>
      <c r="E374" s="24"/>
      <c r="F374" s="25"/>
      <c r="G374" s="25"/>
      <c r="H374" s="25"/>
      <c r="I374" s="25"/>
      <c r="J374" s="138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</row>
    <row r="375">
      <c r="A375" s="25"/>
      <c r="B375" s="25"/>
      <c r="C375" s="25"/>
      <c r="D375" s="25"/>
      <c r="E375" s="24"/>
      <c r="F375" s="25"/>
      <c r="G375" s="25"/>
      <c r="H375" s="25"/>
      <c r="I375" s="25"/>
      <c r="J375" s="138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</row>
    <row r="376">
      <c r="A376" s="25"/>
      <c r="B376" s="25"/>
      <c r="C376" s="25"/>
      <c r="D376" s="25"/>
      <c r="E376" s="24"/>
      <c r="F376" s="25"/>
      <c r="G376" s="25"/>
      <c r="H376" s="25"/>
      <c r="I376" s="25"/>
      <c r="J376" s="138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</row>
    <row r="377">
      <c r="A377" s="25"/>
      <c r="B377" s="25"/>
      <c r="C377" s="25"/>
      <c r="D377" s="25"/>
      <c r="E377" s="24"/>
      <c r="F377" s="25"/>
      <c r="G377" s="25"/>
      <c r="H377" s="25"/>
      <c r="I377" s="25"/>
      <c r="J377" s="138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</row>
    <row r="378">
      <c r="A378" s="25"/>
      <c r="B378" s="25"/>
      <c r="C378" s="25"/>
      <c r="D378" s="25"/>
      <c r="E378" s="24"/>
      <c r="F378" s="25"/>
      <c r="G378" s="25"/>
      <c r="H378" s="25"/>
      <c r="I378" s="25"/>
      <c r="J378" s="138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</row>
    <row r="379">
      <c r="A379" s="25"/>
      <c r="B379" s="25"/>
      <c r="C379" s="25"/>
      <c r="D379" s="25"/>
      <c r="E379" s="24"/>
      <c r="F379" s="25"/>
      <c r="G379" s="25"/>
      <c r="H379" s="25"/>
      <c r="I379" s="25"/>
      <c r="J379" s="138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</row>
    <row r="380">
      <c r="A380" s="25"/>
      <c r="B380" s="25"/>
      <c r="C380" s="25"/>
      <c r="D380" s="25"/>
      <c r="E380" s="24"/>
      <c r="F380" s="25"/>
      <c r="G380" s="25"/>
      <c r="H380" s="25"/>
      <c r="I380" s="25"/>
      <c r="J380" s="138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</row>
    <row r="381">
      <c r="A381" s="25"/>
      <c r="B381" s="25"/>
      <c r="C381" s="25"/>
      <c r="D381" s="25"/>
      <c r="E381" s="24"/>
      <c r="F381" s="25"/>
      <c r="G381" s="25"/>
      <c r="H381" s="25"/>
      <c r="I381" s="25"/>
      <c r="J381" s="138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</row>
    <row r="382">
      <c r="A382" s="25"/>
      <c r="B382" s="25"/>
      <c r="C382" s="25"/>
      <c r="D382" s="25"/>
      <c r="E382" s="24"/>
      <c r="F382" s="25"/>
      <c r="G382" s="25"/>
      <c r="H382" s="25"/>
      <c r="I382" s="25"/>
      <c r="J382" s="138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</row>
    <row r="383">
      <c r="A383" s="25"/>
      <c r="B383" s="25"/>
      <c r="C383" s="25"/>
      <c r="D383" s="25"/>
      <c r="E383" s="24"/>
      <c r="F383" s="25"/>
      <c r="G383" s="25"/>
      <c r="H383" s="25"/>
      <c r="I383" s="25"/>
      <c r="J383" s="138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</row>
    <row r="384">
      <c r="A384" s="25"/>
      <c r="B384" s="25"/>
      <c r="C384" s="25"/>
      <c r="D384" s="25"/>
      <c r="E384" s="24"/>
      <c r="F384" s="25"/>
      <c r="G384" s="25"/>
      <c r="H384" s="25"/>
      <c r="I384" s="25"/>
      <c r="J384" s="138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</row>
    <row r="385">
      <c r="A385" s="25"/>
      <c r="B385" s="25"/>
      <c r="C385" s="25"/>
      <c r="D385" s="25"/>
      <c r="E385" s="24"/>
      <c r="F385" s="25"/>
      <c r="G385" s="25"/>
      <c r="H385" s="25"/>
      <c r="I385" s="25"/>
      <c r="J385" s="138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</row>
    <row r="386">
      <c r="A386" s="25"/>
      <c r="B386" s="25"/>
      <c r="C386" s="25"/>
      <c r="D386" s="25"/>
      <c r="E386" s="24"/>
      <c r="F386" s="25"/>
      <c r="G386" s="25"/>
      <c r="H386" s="25"/>
      <c r="I386" s="25"/>
      <c r="J386" s="138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</row>
    <row r="387">
      <c r="A387" s="25"/>
      <c r="B387" s="25"/>
      <c r="C387" s="25"/>
      <c r="D387" s="25"/>
      <c r="E387" s="24"/>
      <c r="F387" s="25"/>
      <c r="G387" s="25"/>
      <c r="H387" s="25"/>
      <c r="I387" s="25"/>
      <c r="J387" s="138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</row>
    <row r="388">
      <c r="A388" s="25"/>
      <c r="B388" s="25"/>
      <c r="C388" s="25"/>
      <c r="D388" s="25"/>
      <c r="E388" s="24"/>
      <c r="F388" s="25"/>
      <c r="G388" s="25"/>
      <c r="H388" s="25"/>
      <c r="I388" s="25"/>
      <c r="J388" s="138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</row>
    <row r="389">
      <c r="A389" s="25"/>
      <c r="B389" s="25"/>
      <c r="C389" s="25"/>
      <c r="D389" s="25"/>
      <c r="E389" s="24"/>
      <c r="F389" s="25"/>
      <c r="G389" s="25"/>
      <c r="H389" s="25"/>
      <c r="I389" s="25"/>
      <c r="J389" s="138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</row>
    <row r="390">
      <c r="A390" s="25"/>
      <c r="B390" s="25"/>
      <c r="C390" s="25"/>
      <c r="D390" s="25"/>
      <c r="E390" s="24"/>
      <c r="F390" s="25"/>
      <c r="G390" s="25"/>
      <c r="H390" s="25"/>
      <c r="I390" s="25"/>
      <c r="J390" s="138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</row>
    <row r="391">
      <c r="A391" s="25"/>
      <c r="B391" s="25"/>
      <c r="C391" s="25"/>
      <c r="D391" s="25"/>
      <c r="E391" s="24"/>
      <c r="F391" s="25"/>
      <c r="G391" s="25"/>
      <c r="H391" s="25"/>
      <c r="I391" s="25"/>
      <c r="J391" s="138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</row>
    <row r="392">
      <c r="A392" s="25"/>
      <c r="B392" s="25"/>
      <c r="C392" s="25"/>
      <c r="D392" s="25"/>
      <c r="E392" s="24"/>
      <c r="F392" s="25"/>
      <c r="G392" s="25"/>
      <c r="H392" s="25"/>
      <c r="I392" s="25"/>
      <c r="J392" s="138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</row>
    <row r="393">
      <c r="A393" s="25"/>
      <c r="B393" s="25"/>
      <c r="C393" s="25"/>
      <c r="D393" s="25"/>
      <c r="E393" s="24"/>
      <c r="F393" s="25"/>
      <c r="G393" s="25"/>
      <c r="H393" s="25"/>
      <c r="I393" s="25"/>
      <c r="J393" s="138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</row>
    <row r="394">
      <c r="A394" s="25"/>
      <c r="B394" s="25"/>
      <c r="C394" s="25"/>
      <c r="D394" s="25"/>
      <c r="E394" s="24"/>
      <c r="F394" s="25"/>
      <c r="G394" s="25"/>
      <c r="H394" s="25"/>
      <c r="I394" s="25"/>
      <c r="J394" s="138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</row>
    <row r="395">
      <c r="A395" s="25"/>
      <c r="B395" s="25"/>
      <c r="C395" s="25"/>
      <c r="D395" s="25"/>
      <c r="E395" s="24"/>
      <c r="F395" s="25"/>
      <c r="G395" s="25"/>
      <c r="H395" s="25"/>
      <c r="I395" s="25"/>
      <c r="J395" s="138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</row>
    <row r="396">
      <c r="A396" s="25"/>
      <c r="B396" s="25"/>
      <c r="C396" s="25"/>
      <c r="D396" s="25"/>
      <c r="E396" s="24"/>
      <c r="F396" s="25"/>
      <c r="G396" s="25"/>
      <c r="H396" s="25"/>
      <c r="I396" s="25"/>
      <c r="J396" s="138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</row>
    <row r="397">
      <c r="A397" s="25"/>
      <c r="B397" s="25"/>
      <c r="C397" s="25"/>
      <c r="D397" s="25"/>
      <c r="E397" s="24"/>
      <c r="F397" s="25"/>
      <c r="G397" s="25"/>
      <c r="H397" s="25"/>
      <c r="I397" s="25"/>
      <c r="J397" s="138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</row>
    <row r="398">
      <c r="A398" s="25"/>
      <c r="B398" s="25"/>
      <c r="C398" s="25"/>
      <c r="D398" s="25"/>
      <c r="E398" s="24"/>
      <c r="F398" s="25"/>
      <c r="G398" s="25"/>
      <c r="H398" s="25"/>
      <c r="I398" s="25"/>
      <c r="J398" s="138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</row>
    <row r="399">
      <c r="A399" s="25"/>
      <c r="B399" s="25"/>
      <c r="C399" s="25"/>
      <c r="D399" s="25"/>
      <c r="E399" s="24"/>
      <c r="F399" s="25"/>
      <c r="G399" s="25"/>
      <c r="H399" s="25"/>
      <c r="I399" s="25"/>
      <c r="J399" s="138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</row>
    <row r="400">
      <c r="A400" s="25"/>
      <c r="B400" s="25"/>
      <c r="C400" s="25"/>
      <c r="D400" s="25"/>
      <c r="E400" s="24"/>
      <c r="F400" s="25"/>
      <c r="G400" s="25"/>
      <c r="H400" s="25"/>
      <c r="I400" s="25"/>
      <c r="J400" s="138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</row>
    <row r="401">
      <c r="A401" s="25"/>
      <c r="B401" s="25"/>
      <c r="C401" s="25"/>
      <c r="D401" s="25"/>
      <c r="E401" s="24"/>
      <c r="F401" s="25"/>
      <c r="G401" s="25"/>
      <c r="H401" s="25"/>
      <c r="I401" s="25"/>
      <c r="J401" s="138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</row>
    <row r="402">
      <c r="A402" s="25"/>
      <c r="B402" s="25"/>
      <c r="C402" s="25"/>
      <c r="D402" s="25"/>
      <c r="E402" s="24"/>
      <c r="F402" s="25"/>
      <c r="G402" s="25"/>
      <c r="H402" s="25"/>
      <c r="I402" s="25"/>
      <c r="J402" s="138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</row>
    <row r="403">
      <c r="A403" s="25"/>
      <c r="B403" s="25"/>
      <c r="C403" s="25"/>
      <c r="D403" s="25"/>
      <c r="E403" s="24"/>
      <c r="F403" s="25"/>
      <c r="G403" s="25"/>
      <c r="H403" s="25"/>
      <c r="I403" s="25"/>
      <c r="J403" s="138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</row>
    <row r="404">
      <c r="A404" s="25"/>
      <c r="B404" s="25"/>
      <c r="C404" s="25"/>
      <c r="D404" s="25"/>
      <c r="E404" s="24"/>
      <c r="F404" s="25"/>
      <c r="G404" s="25"/>
      <c r="H404" s="25"/>
      <c r="I404" s="25"/>
      <c r="J404" s="138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</row>
    <row r="405">
      <c r="A405" s="25"/>
      <c r="B405" s="25"/>
      <c r="C405" s="25"/>
      <c r="D405" s="25"/>
      <c r="E405" s="24"/>
      <c r="F405" s="25"/>
      <c r="G405" s="25"/>
      <c r="H405" s="25"/>
      <c r="I405" s="25"/>
      <c r="J405" s="138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</row>
    <row r="406">
      <c r="A406" s="25"/>
      <c r="B406" s="25"/>
      <c r="C406" s="25"/>
      <c r="D406" s="25"/>
      <c r="E406" s="24"/>
      <c r="F406" s="25"/>
      <c r="G406" s="25"/>
      <c r="H406" s="25"/>
      <c r="I406" s="25"/>
      <c r="J406" s="138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</row>
    <row r="407">
      <c r="A407" s="25"/>
      <c r="B407" s="25"/>
      <c r="C407" s="25"/>
      <c r="D407" s="25"/>
      <c r="E407" s="24"/>
      <c r="F407" s="25"/>
      <c r="G407" s="25"/>
      <c r="H407" s="25"/>
      <c r="I407" s="25"/>
      <c r="J407" s="138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</row>
    <row r="408">
      <c r="A408" s="25"/>
      <c r="B408" s="25"/>
      <c r="C408" s="25"/>
      <c r="D408" s="25"/>
      <c r="E408" s="24"/>
      <c r="F408" s="25"/>
      <c r="G408" s="25"/>
      <c r="H408" s="25"/>
      <c r="I408" s="25"/>
      <c r="J408" s="138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</row>
    <row r="409">
      <c r="A409" s="25"/>
      <c r="B409" s="25"/>
      <c r="C409" s="25"/>
      <c r="D409" s="25"/>
      <c r="E409" s="24"/>
      <c r="F409" s="25"/>
      <c r="G409" s="25"/>
      <c r="H409" s="25"/>
      <c r="I409" s="25"/>
      <c r="J409" s="138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</row>
    <row r="410">
      <c r="A410" s="25"/>
      <c r="B410" s="25"/>
      <c r="C410" s="25"/>
      <c r="D410" s="25"/>
      <c r="E410" s="24"/>
      <c r="F410" s="25"/>
      <c r="G410" s="25"/>
      <c r="H410" s="25"/>
      <c r="I410" s="25"/>
      <c r="J410" s="138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</row>
    <row r="411">
      <c r="A411" s="25"/>
      <c r="B411" s="25"/>
      <c r="C411" s="25"/>
      <c r="D411" s="25"/>
      <c r="E411" s="24"/>
      <c r="F411" s="25"/>
      <c r="G411" s="25"/>
      <c r="H411" s="25"/>
      <c r="I411" s="25"/>
      <c r="J411" s="138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</row>
    <row r="412">
      <c r="A412" s="25"/>
      <c r="B412" s="25"/>
      <c r="C412" s="25"/>
      <c r="D412" s="25"/>
      <c r="E412" s="24"/>
      <c r="F412" s="25"/>
      <c r="G412" s="25"/>
      <c r="H412" s="25"/>
      <c r="I412" s="25"/>
      <c r="J412" s="138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</row>
    <row r="413">
      <c r="A413" s="25"/>
      <c r="B413" s="25"/>
      <c r="C413" s="25"/>
      <c r="D413" s="25"/>
      <c r="E413" s="24"/>
      <c r="F413" s="25"/>
      <c r="G413" s="25"/>
      <c r="H413" s="25"/>
      <c r="I413" s="25"/>
      <c r="J413" s="138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</row>
    <row r="414">
      <c r="A414" s="25"/>
      <c r="B414" s="25"/>
      <c r="C414" s="25"/>
      <c r="D414" s="25"/>
      <c r="E414" s="24"/>
      <c r="F414" s="25"/>
      <c r="G414" s="25"/>
      <c r="H414" s="25"/>
      <c r="I414" s="25"/>
      <c r="J414" s="138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</row>
    <row r="415">
      <c r="A415" s="25"/>
      <c r="B415" s="25"/>
      <c r="C415" s="25"/>
      <c r="D415" s="25"/>
      <c r="E415" s="24"/>
      <c r="F415" s="25"/>
      <c r="G415" s="25"/>
      <c r="H415" s="25"/>
      <c r="I415" s="25"/>
      <c r="J415" s="138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</row>
    <row r="416">
      <c r="A416" s="25"/>
      <c r="B416" s="25"/>
      <c r="C416" s="25"/>
      <c r="D416" s="25"/>
      <c r="E416" s="24"/>
      <c r="F416" s="25"/>
      <c r="G416" s="25"/>
      <c r="H416" s="25"/>
      <c r="I416" s="25"/>
      <c r="J416" s="138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</row>
    <row r="417">
      <c r="A417" s="25"/>
      <c r="B417" s="25"/>
      <c r="C417" s="25"/>
      <c r="D417" s="25"/>
      <c r="E417" s="24"/>
      <c r="F417" s="25"/>
      <c r="G417" s="25"/>
      <c r="H417" s="25"/>
      <c r="I417" s="25"/>
      <c r="J417" s="138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</row>
    <row r="418">
      <c r="A418" s="25"/>
      <c r="B418" s="25"/>
      <c r="C418" s="25"/>
      <c r="D418" s="25"/>
      <c r="E418" s="24"/>
      <c r="F418" s="25"/>
      <c r="G418" s="25"/>
      <c r="H418" s="25"/>
      <c r="I418" s="25"/>
      <c r="J418" s="138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</row>
    <row r="419">
      <c r="A419" s="25"/>
      <c r="B419" s="25"/>
      <c r="C419" s="25"/>
      <c r="D419" s="25"/>
      <c r="E419" s="24"/>
      <c r="F419" s="25"/>
      <c r="G419" s="25"/>
      <c r="H419" s="25"/>
      <c r="I419" s="25"/>
      <c r="J419" s="138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</row>
    <row r="420">
      <c r="A420" s="25"/>
      <c r="B420" s="25"/>
      <c r="C420" s="25"/>
      <c r="D420" s="25"/>
      <c r="E420" s="24"/>
      <c r="F420" s="25"/>
      <c r="G420" s="25"/>
      <c r="H420" s="25"/>
      <c r="I420" s="25"/>
      <c r="J420" s="138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</row>
    <row r="421">
      <c r="A421" s="25"/>
      <c r="B421" s="25"/>
      <c r="C421" s="25"/>
      <c r="D421" s="25"/>
      <c r="E421" s="24"/>
      <c r="F421" s="25"/>
      <c r="G421" s="25"/>
      <c r="H421" s="25"/>
      <c r="I421" s="25"/>
      <c r="J421" s="138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</row>
    <row r="422">
      <c r="A422" s="25"/>
      <c r="B422" s="25"/>
      <c r="C422" s="25"/>
      <c r="D422" s="25"/>
      <c r="E422" s="24"/>
      <c r="F422" s="25"/>
      <c r="G422" s="25"/>
      <c r="H422" s="25"/>
      <c r="I422" s="25"/>
      <c r="J422" s="138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</row>
    <row r="423">
      <c r="A423" s="25"/>
      <c r="B423" s="25"/>
      <c r="C423" s="25"/>
      <c r="D423" s="25"/>
      <c r="E423" s="24"/>
      <c r="F423" s="25"/>
      <c r="G423" s="25"/>
      <c r="H423" s="25"/>
      <c r="I423" s="25"/>
      <c r="J423" s="138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</row>
    <row r="424">
      <c r="A424" s="25"/>
      <c r="B424" s="25"/>
      <c r="C424" s="25"/>
      <c r="D424" s="25"/>
      <c r="E424" s="24"/>
      <c r="F424" s="25"/>
      <c r="G424" s="25"/>
      <c r="H424" s="25"/>
      <c r="I424" s="25"/>
      <c r="J424" s="138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</row>
    <row r="425">
      <c r="A425" s="25"/>
      <c r="B425" s="25"/>
      <c r="C425" s="25"/>
      <c r="D425" s="25"/>
      <c r="E425" s="24"/>
      <c r="F425" s="25"/>
      <c r="G425" s="25"/>
      <c r="H425" s="25"/>
      <c r="I425" s="25"/>
      <c r="J425" s="138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</row>
    <row r="426">
      <c r="A426" s="25"/>
      <c r="B426" s="25"/>
      <c r="C426" s="25"/>
      <c r="D426" s="25"/>
      <c r="E426" s="24"/>
      <c r="F426" s="25"/>
      <c r="G426" s="25"/>
      <c r="H426" s="25"/>
      <c r="I426" s="25"/>
      <c r="J426" s="138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</row>
    <row r="427">
      <c r="A427" s="25"/>
      <c r="B427" s="25"/>
      <c r="C427" s="25"/>
      <c r="D427" s="25"/>
      <c r="E427" s="24"/>
      <c r="F427" s="25"/>
      <c r="G427" s="25"/>
      <c r="H427" s="25"/>
      <c r="I427" s="25"/>
      <c r="J427" s="138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</row>
    <row r="428">
      <c r="A428" s="25"/>
      <c r="B428" s="25"/>
      <c r="C428" s="25"/>
      <c r="D428" s="25"/>
      <c r="E428" s="24"/>
      <c r="F428" s="25"/>
      <c r="G428" s="25"/>
      <c r="H428" s="25"/>
      <c r="I428" s="25"/>
      <c r="J428" s="138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</row>
    <row r="429">
      <c r="A429" s="25"/>
      <c r="B429" s="25"/>
      <c r="C429" s="25"/>
      <c r="D429" s="25"/>
      <c r="E429" s="24"/>
      <c r="F429" s="25"/>
      <c r="G429" s="25"/>
      <c r="H429" s="25"/>
      <c r="I429" s="25"/>
      <c r="J429" s="138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</row>
    <row r="430">
      <c r="A430" s="25"/>
      <c r="B430" s="25"/>
      <c r="C430" s="25"/>
      <c r="D430" s="25"/>
      <c r="E430" s="24"/>
      <c r="F430" s="25"/>
      <c r="G430" s="25"/>
      <c r="H430" s="25"/>
      <c r="I430" s="25"/>
      <c r="J430" s="138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</row>
    <row r="431">
      <c r="A431" s="25"/>
      <c r="B431" s="25"/>
      <c r="C431" s="25"/>
      <c r="D431" s="25"/>
      <c r="E431" s="24"/>
      <c r="F431" s="25"/>
      <c r="G431" s="25"/>
      <c r="H431" s="25"/>
      <c r="I431" s="25"/>
      <c r="J431" s="138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</row>
    <row r="432">
      <c r="A432" s="25"/>
      <c r="B432" s="25"/>
      <c r="C432" s="25"/>
      <c r="D432" s="25"/>
      <c r="E432" s="24"/>
      <c r="F432" s="25"/>
      <c r="G432" s="25"/>
      <c r="H432" s="25"/>
      <c r="I432" s="25"/>
      <c r="J432" s="138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</row>
    <row r="433">
      <c r="A433" s="25"/>
      <c r="B433" s="25"/>
      <c r="C433" s="25"/>
      <c r="D433" s="25"/>
      <c r="E433" s="24"/>
      <c r="F433" s="25"/>
      <c r="G433" s="25"/>
      <c r="H433" s="25"/>
      <c r="I433" s="25"/>
      <c r="J433" s="138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</row>
    <row r="434">
      <c r="A434" s="25"/>
      <c r="B434" s="25"/>
      <c r="C434" s="25"/>
      <c r="D434" s="25"/>
      <c r="E434" s="24"/>
      <c r="F434" s="25"/>
      <c r="G434" s="25"/>
      <c r="H434" s="25"/>
      <c r="I434" s="25"/>
      <c r="J434" s="138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</row>
    <row r="435">
      <c r="A435" s="25"/>
      <c r="B435" s="25"/>
      <c r="C435" s="25"/>
      <c r="D435" s="25"/>
      <c r="E435" s="24"/>
      <c r="F435" s="25"/>
      <c r="G435" s="25"/>
      <c r="H435" s="25"/>
      <c r="I435" s="25"/>
      <c r="J435" s="138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</row>
    <row r="436">
      <c r="A436" s="25"/>
      <c r="B436" s="25"/>
      <c r="C436" s="25"/>
      <c r="D436" s="25"/>
      <c r="E436" s="24"/>
      <c r="F436" s="25"/>
      <c r="G436" s="25"/>
      <c r="H436" s="25"/>
      <c r="I436" s="25"/>
      <c r="J436" s="138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</row>
    <row r="437">
      <c r="A437" s="25"/>
      <c r="B437" s="25"/>
      <c r="C437" s="25"/>
      <c r="D437" s="25"/>
      <c r="E437" s="24"/>
      <c r="F437" s="25"/>
      <c r="G437" s="25"/>
      <c r="H437" s="25"/>
      <c r="I437" s="25"/>
      <c r="J437" s="138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</row>
    <row r="438">
      <c r="A438" s="25"/>
      <c r="B438" s="25"/>
      <c r="C438" s="25"/>
      <c r="D438" s="25"/>
      <c r="E438" s="24"/>
      <c r="F438" s="25"/>
      <c r="G438" s="25"/>
      <c r="H438" s="25"/>
      <c r="I438" s="25"/>
      <c r="J438" s="138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</row>
    <row r="439">
      <c r="A439" s="25"/>
      <c r="B439" s="25"/>
      <c r="C439" s="25"/>
      <c r="D439" s="25"/>
      <c r="E439" s="24"/>
      <c r="F439" s="25"/>
      <c r="G439" s="25"/>
      <c r="H439" s="25"/>
      <c r="I439" s="25"/>
      <c r="J439" s="138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</row>
    <row r="440">
      <c r="A440" s="25"/>
      <c r="B440" s="25"/>
      <c r="C440" s="25"/>
      <c r="D440" s="25"/>
      <c r="E440" s="24"/>
      <c r="F440" s="25"/>
      <c r="G440" s="25"/>
      <c r="H440" s="25"/>
      <c r="I440" s="25"/>
      <c r="J440" s="138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</row>
    <row r="441">
      <c r="A441" s="25"/>
      <c r="B441" s="25"/>
      <c r="C441" s="25"/>
      <c r="D441" s="25"/>
      <c r="E441" s="24"/>
      <c r="F441" s="25"/>
      <c r="G441" s="25"/>
      <c r="H441" s="25"/>
      <c r="I441" s="25"/>
      <c r="J441" s="138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</row>
    <row r="442">
      <c r="A442" s="25"/>
      <c r="B442" s="25"/>
      <c r="C442" s="25"/>
      <c r="D442" s="25"/>
      <c r="E442" s="24"/>
      <c r="F442" s="25"/>
      <c r="G442" s="25"/>
      <c r="H442" s="25"/>
      <c r="I442" s="25"/>
      <c r="J442" s="138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</row>
    <row r="443">
      <c r="A443" s="25"/>
      <c r="B443" s="25"/>
      <c r="C443" s="25"/>
      <c r="D443" s="25"/>
      <c r="E443" s="24"/>
      <c r="F443" s="25"/>
      <c r="G443" s="25"/>
      <c r="H443" s="25"/>
      <c r="I443" s="25"/>
      <c r="J443" s="138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</row>
    <row r="444">
      <c r="A444" s="25"/>
      <c r="B444" s="25"/>
      <c r="C444" s="25"/>
      <c r="D444" s="25"/>
      <c r="E444" s="24"/>
      <c r="F444" s="25"/>
      <c r="G444" s="25"/>
      <c r="H444" s="25"/>
      <c r="I444" s="25"/>
      <c r="J444" s="138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</row>
    <row r="445">
      <c r="A445" s="25"/>
      <c r="B445" s="25"/>
      <c r="C445" s="25"/>
      <c r="D445" s="25"/>
      <c r="E445" s="24"/>
      <c r="F445" s="25"/>
      <c r="G445" s="25"/>
      <c r="H445" s="25"/>
      <c r="I445" s="25"/>
      <c r="J445" s="138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</row>
    <row r="446">
      <c r="A446" s="25"/>
      <c r="B446" s="25"/>
      <c r="C446" s="25"/>
      <c r="D446" s="25"/>
      <c r="E446" s="24"/>
      <c r="F446" s="25"/>
      <c r="G446" s="25"/>
      <c r="H446" s="25"/>
      <c r="I446" s="25"/>
      <c r="J446" s="138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</row>
    <row r="447">
      <c r="A447" s="25"/>
      <c r="B447" s="25"/>
      <c r="C447" s="25"/>
      <c r="D447" s="25"/>
      <c r="E447" s="24"/>
      <c r="F447" s="25"/>
      <c r="G447" s="25"/>
      <c r="H447" s="25"/>
      <c r="I447" s="25"/>
      <c r="J447" s="138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</row>
    <row r="448">
      <c r="A448" s="25"/>
      <c r="B448" s="25"/>
      <c r="C448" s="25"/>
      <c r="D448" s="25"/>
      <c r="E448" s="24"/>
      <c r="F448" s="25"/>
      <c r="G448" s="25"/>
      <c r="H448" s="25"/>
      <c r="I448" s="25"/>
      <c r="J448" s="138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</row>
    <row r="449">
      <c r="A449" s="25"/>
      <c r="B449" s="25"/>
      <c r="C449" s="25"/>
      <c r="D449" s="25"/>
      <c r="E449" s="24"/>
      <c r="F449" s="25"/>
      <c r="G449" s="25"/>
      <c r="H449" s="25"/>
      <c r="I449" s="25"/>
      <c r="J449" s="138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</row>
    <row r="450">
      <c r="A450" s="25"/>
      <c r="B450" s="25"/>
      <c r="C450" s="25"/>
      <c r="D450" s="25"/>
      <c r="E450" s="24"/>
      <c r="F450" s="25"/>
      <c r="G450" s="25"/>
      <c r="H450" s="25"/>
      <c r="I450" s="25"/>
      <c r="J450" s="138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</row>
    <row r="451">
      <c r="A451" s="25"/>
      <c r="B451" s="25"/>
      <c r="C451" s="25"/>
      <c r="D451" s="25"/>
      <c r="E451" s="24"/>
      <c r="F451" s="25"/>
      <c r="G451" s="25"/>
      <c r="H451" s="25"/>
      <c r="I451" s="25"/>
      <c r="J451" s="138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</row>
    <row r="452">
      <c r="A452" s="25"/>
      <c r="B452" s="25"/>
      <c r="C452" s="25"/>
      <c r="D452" s="25"/>
      <c r="E452" s="24"/>
      <c r="F452" s="25"/>
      <c r="G452" s="25"/>
      <c r="H452" s="25"/>
      <c r="I452" s="25"/>
      <c r="J452" s="138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</row>
    <row r="453">
      <c r="A453" s="25"/>
      <c r="B453" s="25"/>
      <c r="C453" s="25"/>
      <c r="D453" s="25"/>
      <c r="E453" s="24"/>
      <c r="F453" s="25"/>
      <c r="G453" s="25"/>
      <c r="H453" s="25"/>
      <c r="I453" s="25"/>
      <c r="J453" s="138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</row>
    <row r="454">
      <c r="A454" s="25"/>
      <c r="B454" s="25"/>
      <c r="C454" s="25"/>
      <c r="D454" s="25"/>
      <c r="E454" s="24"/>
      <c r="F454" s="25"/>
      <c r="G454" s="25"/>
      <c r="H454" s="25"/>
      <c r="I454" s="25"/>
      <c r="J454" s="138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</row>
    <row r="455">
      <c r="A455" s="25"/>
      <c r="B455" s="25"/>
      <c r="C455" s="25"/>
      <c r="D455" s="25"/>
      <c r="E455" s="24"/>
      <c r="F455" s="25"/>
      <c r="G455" s="25"/>
      <c r="H455" s="25"/>
      <c r="I455" s="25"/>
      <c r="J455" s="138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</row>
    <row r="456">
      <c r="A456" s="25"/>
      <c r="B456" s="25"/>
      <c r="C456" s="25"/>
      <c r="D456" s="25"/>
      <c r="E456" s="24"/>
      <c r="F456" s="25"/>
      <c r="G456" s="25"/>
      <c r="H456" s="25"/>
      <c r="I456" s="25"/>
      <c r="J456" s="138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</row>
    <row r="457">
      <c r="A457" s="25"/>
      <c r="B457" s="25"/>
      <c r="C457" s="25"/>
      <c r="D457" s="25"/>
      <c r="E457" s="24"/>
      <c r="F457" s="25"/>
      <c r="G457" s="25"/>
      <c r="H457" s="25"/>
      <c r="I457" s="25"/>
      <c r="J457" s="138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</row>
    <row r="458">
      <c r="A458" s="25"/>
      <c r="B458" s="25"/>
      <c r="C458" s="25"/>
      <c r="D458" s="25"/>
      <c r="E458" s="24"/>
      <c r="F458" s="25"/>
      <c r="G458" s="25"/>
      <c r="H458" s="25"/>
      <c r="I458" s="25"/>
      <c r="J458" s="138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</row>
    <row r="459">
      <c r="A459" s="25"/>
      <c r="B459" s="25"/>
      <c r="C459" s="25"/>
      <c r="D459" s="25"/>
      <c r="E459" s="24"/>
      <c r="F459" s="25"/>
      <c r="G459" s="25"/>
      <c r="H459" s="25"/>
      <c r="I459" s="25"/>
      <c r="J459" s="138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</row>
    <row r="460">
      <c r="A460" s="25"/>
      <c r="B460" s="25"/>
      <c r="C460" s="25"/>
      <c r="D460" s="25"/>
      <c r="E460" s="24"/>
      <c r="F460" s="25"/>
      <c r="G460" s="25"/>
      <c r="H460" s="25"/>
      <c r="I460" s="25"/>
      <c r="J460" s="138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</row>
    <row r="461">
      <c r="A461" s="25"/>
      <c r="B461" s="25"/>
      <c r="C461" s="25"/>
      <c r="D461" s="25"/>
      <c r="E461" s="24"/>
      <c r="F461" s="25"/>
      <c r="G461" s="25"/>
      <c r="H461" s="25"/>
      <c r="I461" s="25"/>
      <c r="J461" s="138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</row>
    <row r="462">
      <c r="A462" s="25"/>
      <c r="B462" s="25"/>
      <c r="C462" s="25"/>
      <c r="D462" s="25"/>
      <c r="E462" s="24"/>
      <c r="F462" s="25"/>
      <c r="G462" s="25"/>
      <c r="H462" s="25"/>
      <c r="I462" s="25"/>
      <c r="J462" s="138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</row>
    <row r="463">
      <c r="A463" s="25"/>
      <c r="B463" s="25"/>
      <c r="C463" s="25"/>
      <c r="D463" s="25"/>
      <c r="E463" s="24"/>
      <c r="F463" s="25"/>
      <c r="G463" s="25"/>
      <c r="H463" s="25"/>
      <c r="I463" s="25"/>
      <c r="J463" s="138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</row>
    <row r="464">
      <c r="A464" s="25"/>
      <c r="B464" s="25"/>
      <c r="C464" s="25"/>
      <c r="D464" s="25"/>
      <c r="E464" s="24"/>
      <c r="F464" s="25"/>
      <c r="G464" s="25"/>
      <c r="H464" s="25"/>
      <c r="I464" s="25"/>
      <c r="J464" s="138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</row>
    <row r="465">
      <c r="A465" s="25"/>
      <c r="B465" s="25"/>
      <c r="C465" s="25"/>
      <c r="D465" s="25"/>
      <c r="E465" s="24"/>
      <c r="F465" s="25"/>
      <c r="G465" s="25"/>
      <c r="H465" s="25"/>
      <c r="I465" s="25"/>
      <c r="J465" s="138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</row>
    <row r="466">
      <c r="A466" s="25"/>
      <c r="B466" s="25"/>
      <c r="C466" s="25"/>
      <c r="D466" s="25"/>
      <c r="E466" s="24"/>
      <c r="F466" s="25"/>
      <c r="G466" s="25"/>
      <c r="H466" s="25"/>
      <c r="I466" s="25"/>
      <c r="J466" s="138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</row>
    <row r="467">
      <c r="A467" s="25"/>
      <c r="B467" s="25"/>
      <c r="C467" s="25"/>
      <c r="D467" s="25"/>
      <c r="E467" s="24"/>
      <c r="F467" s="25"/>
      <c r="G467" s="25"/>
      <c r="H467" s="25"/>
      <c r="I467" s="25"/>
      <c r="J467" s="138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</row>
    <row r="468">
      <c r="A468" s="25"/>
      <c r="B468" s="25"/>
      <c r="C468" s="25"/>
      <c r="D468" s="25"/>
      <c r="E468" s="24"/>
      <c r="F468" s="25"/>
      <c r="G468" s="25"/>
      <c r="H468" s="25"/>
      <c r="I468" s="25"/>
      <c r="J468" s="138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</row>
    <row r="469">
      <c r="A469" s="25"/>
      <c r="B469" s="25"/>
      <c r="C469" s="25"/>
      <c r="D469" s="25"/>
      <c r="E469" s="24"/>
      <c r="F469" s="25"/>
      <c r="G469" s="25"/>
      <c r="H469" s="25"/>
      <c r="I469" s="25"/>
      <c r="J469" s="138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</row>
    <row r="470">
      <c r="A470" s="25"/>
      <c r="B470" s="25"/>
      <c r="C470" s="25"/>
      <c r="D470" s="25"/>
      <c r="E470" s="24"/>
      <c r="F470" s="25"/>
      <c r="G470" s="25"/>
      <c r="H470" s="25"/>
      <c r="I470" s="25"/>
      <c r="J470" s="138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</row>
    <row r="471">
      <c r="A471" s="25"/>
      <c r="B471" s="25"/>
      <c r="C471" s="25"/>
      <c r="D471" s="25"/>
      <c r="E471" s="24"/>
      <c r="F471" s="25"/>
      <c r="G471" s="25"/>
      <c r="H471" s="25"/>
      <c r="I471" s="25"/>
      <c r="J471" s="138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</row>
    <row r="472">
      <c r="A472" s="25"/>
      <c r="B472" s="25"/>
      <c r="C472" s="25"/>
      <c r="D472" s="25"/>
      <c r="E472" s="24"/>
      <c r="F472" s="25"/>
      <c r="G472" s="25"/>
      <c r="H472" s="25"/>
      <c r="I472" s="25"/>
      <c r="J472" s="138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</row>
    <row r="473">
      <c r="A473" s="25"/>
      <c r="B473" s="25"/>
      <c r="C473" s="25"/>
      <c r="D473" s="25"/>
      <c r="E473" s="24"/>
      <c r="F473" s="25"/>
      <c r="G473" s="25"/>
      <c r="H473" s="25"/>
      <c r="I473" s="25"/>
      <c r="J473" s="138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</row>
    <row r="474">
      <c r="A474" s="25"/>
      <c r="B474" s="25"/>
      <c r="C474" s="25"/>
      <c r="D474" s="25"/>
      <c r="E474" s="24"/>
      <c r="F474" s="25"/>
      <c r="G474" s="25"/>
      <c r="H474" s="25"/>
      <c r="I474" s="25"/>
      <c r="J474" s="138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</row>
    <row r="475">
      <c r="A475" s="25"/>
      <c r="B475" s="25"/>
      <c r="C475" s="25"/>
      <c r="D475" s="25"/>
      <c r="E475" s="24"/>
      <c r="F475" s="25"/>
      <c r="G475" s="25"/>
      <c r="H475" s="25"/>
      <c r="I475" s="25"/>
      <c r="J475" s="138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</row>
    <row r="476">
      <c r="A476" s="25"/>
      <c r="B476" s="25"/>
      <c r="C476" s="25"/>
      <c r="D476" s="25"/>
      <c r="E476" s="24"/>
      <c r="F476" s="25"/>
      <c r="G476" s="25"/>
      <c r="H476" s="25"/>
      <c r="I476" s="25"/>
      <c r="J476" s="138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</row>
    <row r="477">
      <c r="A477" s="25"/>
      <c r="B477" s="25"/>
      <c r="C477" s="25"/>
      <c r="D477" s="25"/>
      <c r="E477" s="24"/>
      <c r="F477" s="25"/>
      <c r="G477" s="25"/>
      <c r="H477" s="25"/>
      <c r="I477" s="25"/>
      <c r="J477" s="138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</row>
    <row r="478">
      <c r="A478" s="25"/>
      <c r="B478" s="25"/>
      <c r="C478" s="25"/>
      <c r="D478" s="25"/>
      <c r="E478" s="24"/>
      <c r="F478" s="25"/>
      <c r="G478" s="25"/>
      <c r="H478" s="25"/>
      <c r="I478" s="25"/>
      <c r="J478" s="138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</row>
    <row r="479">
      <c r="A479" s="25"/>
      <c r="B479" s="25"/>
      <c r="C479" s="25"/>
      <c r="D479" s="25"/>
      <c r="E479" s="24"/>
      <c r="F479" s="25"/>
      <c r="G479" s="25"/>
      <c r="H479" s="25"/>
      <c r="I479" s="25"/>
      <c r="J479" s="138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</row>
    <row r="480">
      <c r="A480" s="25"/>
      <c r="B480" s="25"/>
      <c r="C480" s="25"/>
      <c r="D480" s="25"/>
      <c r="E480" s="24"/>
      <c r="F480" s="25"/>
      <c r="G480" s="25"/>
      <c r="H480" s="25"/>
      <c r="I480" s="25"/>
      <c r="J480" s="138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</row>
    <row r="481">
      <c r="A481" s="25"/>
      <c r="B481" s="25"/>
      <c r="C481" s="25"/>
      <c r="D481" s="25"/>
      <c r="E481" s="24"/>
      <c r="F481" s="25"/>
      <c r="G481" s="25"/>
      <c r="H481" s="25"/>
      <c r="I481" s="25"/>
      <c r="J481" s="138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</row>
    <row r="482">
      <c r="A482" s="25"/>
      <c r="B482" s="25"/>
      <c r="C482" s="25"/>
      <c r="D482" s="25"/>
      <c r="E482" s="24"/>
      <c r="F482" s="25"/>
      <c r="G482" s="25"/>
      <c r="H482" s="25"/>
      <c r="I482" s="25"/>
      <c r="J482" s="138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</row>
    <row r="483">
      <c r="A483" s="25"/>
      <c r="B483" s="25"/>
      <c r="C483" s="25"/>
      <c r="D483" s="25"/>
      <c r="E483" s="24"/>
      <c r="F483" s="25"/>
      <c r="G483" s="25"/>
      <c r="H483" s="25"/>
      <c r="I483" s="25"/>
      <c r="J483" s="138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</row>
    <row r="484">
      <c r="A484" s="25"/>
      <c r="B484" s="25"/>
      <c r="C484" s="25"/>
      <c r="D484" s="25"/>
      <c r="E484" s="24"/>
      <c r="F484" s="25"/>
      <c r="G484" s="25"/>
      <c r="H484" s="25"/>
      <c r="I484" s="25"/>
      <c r="J484" s="138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</row>
    <row r="485">
      <c r="A485" s="25"/>
      <c r="B485" s="25"/>
      <c r="C485" s="25"/>
      <c r="D485" s="25"/>
      <c r="E485" s="24"/>
      <c r="F485" s="25"/>
      <c r="G485" s="25"/>
      <c r="H485" s="25"/>
      <c r="I485" s="25"/>
      <c r="J485" s="138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</row>
    <row r="486">
      <c r="A486" s="25"/>
      <c r="B486" s="25"/>
      <c r="C486" s="25"/>
      <c r="D486" s="25"/>
      <c r="E486" s="24"/>
      <c r="F486" s="25"/>
      <c r="G486" s="25"/>
      <c r="H486" s="25"/>
      <c r="I486" s="25"/>
      <c r="J486" s="138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</row>
    <row r="487">
      <c r="A487" s="25"/>
      <c r="B487" s="25"/>
      <c r="C487" s="25"/>
      <c r="D487" s="25"/>
      <c r="E487" s="24"/>
      <c r="F487" s="25"/>
      <c r="G487" s="25"/>
      <c r="H487" s="25"/>
      <c r="I487" s="25"/>
      <c r="J487" s="138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</row>
    <row r="488">
      <c r="A488" s="25"/>
      <c r="B488" s="25"/>
      <c r="C488" s="25"/>
      <c r="D488" s="25"/>
      <c r="E488" s="24"/>
      <c r="F488" s="25"/>
      <c r="G488" s="25"/>
      <c r="H488" s="25"/>
      <c r="I488" s="25"/>
      <c r="J488" s="138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</row>
    <row r="489">
      <c r="A489" s="25"/>
      <c r="B489" s="25"/>
      <c r="C489" s="25"/>
      <c r="D489" s="25"/>
      <c r="E489" s="24"/>
      <c r="F489" s="25"/>
      <c r="G489" s="25"/>
      <c r="H489" s="25"/>
      <c r="I489" s="25"/>
      <c r="J489" s="138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</row>
    <row r="490">
      <c r="A490" s="25"/>
      <c r="B490" s="25"/>
      <c r="C490" s="25"/>
      <c r="D490" s="25"/>
      <c r="E490" s="24"/>
      <c r="F490" s="25"/>
      <c r="G490" s="25"/>
      <c r="H490" s="25"/>
      <c r="I490" s="25"/>
      <c r="J490" s="138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</row>
    <row r="491">
      <c r="A491" s="25"/>
      <c r="B491" s="25"/>
      <c r="C491" s="25"/>
      <c r="D491" s="25"/>
      <c r="E491" s="24"/>
      <c r="F491" s="25"/>
      <c r="G491" s="25"/>
      <c r="H491" s="25"/>
      <c r="I491" s="25"/>
      <c r="J491" s="138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</row>
    <row r="492">
      <c r="A492" s="25"/>
      <c r="B492" s="25"/>
      <c r="C492" s="25"/>
      <c r="D492" s="25"/>
      <c r="E492" s="24"/>
      <c r="F492" s="25"/>
      <c r="G492" s="25"/>
      <c r="H492" s="25"/>
      <c r="I492" s="25"/>
      <c r="J492" s="138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</row>
    <row r="493">
      <c r="A493" s="25"/>
      <c r="B493" s="25"/>
      <c r="C493" s="25"/>
      <c r="D493" s="25"/>
      <c r="E493" s="24"/>
      <c r="F493" s="25"/>
      <c r="G493" s="25"/>
      <c r="H493" s="25"/>
      <c r="I493" s="25"/>
      <c r="J493" s="138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</row>
    <row r="494">
      <c r="A494" s="25"/>
      <c r="B494" s="25"/>
      <c r="C494" s="25"/>
      <c r="D494" s="25"/>
      <c r="E494" s="24"/>
      <c r="F494" s="25"/>
      <c r="G494" s="25"/>
      <c r="H494" s="25"/>
      <c r="I494" s="25"/>
      <c r="J494" s="138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</row>
    <row r="495">
      <c r="A495" s="25"/>
      <c r="B495" s="25"/>
      <c r="C495" s="25"/>
      <c r="D495" s="25"/>
      <c r="E495" s="24"/>
      <c r="F495" s="25"/>
      <c r="G495" s="25"/>
      <c r="H495" s="25"/>
      <c r="I495" s="25"/>
      <c r="J495" s="138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</row>
    <row r="496">
      <c r="A496" s="25"/>
      <c r="B496" s="25"/>
      <c r="C496" s="25"/>
      <c r="D496" s="25"/>
      <c r="E496" s="24"/>
      <c r="F496" s="25"/>
      <c r="G496" s="25"/>
      <c r="H496" s="25"/>
      <c r="I496" s="25"/>
      <c r="J496" s="138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</row>
    <row r="497">
      <c r="A497" s="25"/>
      <c r="B497" s="25"/>
      <c r="C497" s="25"/>
      <c r="D497" s="25"/>
      <c r="E497" s="24"/>
      <c r="F497" s="25"/>
      <c r="G497" s="25"/>
      <c r="H497" s="25"/>
      <c r="I497" s="25"/>
      <c r="J497" s="138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</row>
    <row r="498">
      <c r="A498" s="25"/>
      <c r="B498" s="25"/>
      <c r="C498" s="25"/>
      <c r="D498" s="25"/>
      <c r="E498" s="24"/>
      <c r="F498" s="25"/>
      <c r="G498" s="25"/>
      <c r="H498" s="25"/>
      <c r="I498" s="25"/>
      <c r="J498" s="138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</row>
    <row r="499">
      <c r="A499" s="25"/>
      <c r="B499" s="25"/>
      <c r="C499" s="25"/>
      <c r="D499" s="25"/>
      <c r="E499" s="24"/>
      <c r="F499" s="25"/>
      <c r="G499" s="25"/>
      <c r="H499" s="25"/>
      <c r="I499" s="25"/>
      <c r="J499" s="138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</row>
    <row r="500">
      <c r="A500" s="25"/>
      <c r="B500" s="25"/>
      <c r="C500" s="25"/>
      <c r="D500" s="25"/>
      <c r="E500" s="24"/>
      <c r="F500" s="25"/>
      <c r="G500" s="25"/>
      <c r="H500" s="25"/>
      <c r="I500" s="25"/>
      <c r="J500" s="138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</row>
    <row r="501">
      <c r="A501" s="25"/>
      <c r="B501" s="25"/>
      <c r="C501" s="25"/>
      <c r="D501" s="25"/>
      <c r="E501" s="24"/>
      <c r="F501" s="25"/>
      <c r="G501" s="25"/>
      <c r="H501" s="25"/>
      <c r="I501" s="25"/>
      <c r="J501" s="138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</row>
    <row r="502">
      <c r="A502" s="25"/>
      <c r="B502" s="25"/>
      <c r="C502" s="25"/>
      <c r="D502" s="25"/>
      <c r="E502" s="24"/>
      <c r="F502" s="25"/>
      <c r="G502" s="25"/>
      <c r="H502" s="25"/>
      <c r="I502" s="25"/>
      <c r="J502" s="138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</row>
    <row r="503">
      <c r="A503" s="25"/>
      <c r="B503" s="25"/>
      <c r="C503" s="25"/>
      <c r="D503" s="25"/>
      <c r="E503" s="24"/>
      <c r="F503" s="25"/>
      <c r="G503" s="25"/>
      <c r="H503" s="25"/>
      <c r="I503" s="25"/>
      <c r="J503" s="138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</row>
    <row r="504">
      <c r="A504" s="25"/>
      <c r="B504" s="25"/>
      <c r="C504" s="25"/>
      <c r="D504" s="25"/>
      <c r="E504" s="24"/>
      <c r="F504" s="25"/>
      <c r="G504" s="25"/>
      <c r="H504" s="25"/>
      <c r="I504" s="25"/>
      <c r="J504" s="138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</row>
    <row r="505">
      <c r="A505" s="25"/>
      <c r="B505" s="25"/>
      <c r="C505" s="25"/>
      <c r="D505" s="25"/>
      <c r="E505" s="24"/>
      <c r="F505" s="25"/>
      <c r="G505" s="25"/>
      <c r="H505" s="25"/>
      <c r="I505" s="25"/>
      <c r="J505" s="138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</row>
    <row r="506">
      <c r="A506" s="25"/>
      <c r="B506" s="25"/>
      <c r="C506" s="25"/>
      <c r="D506" s="25"/>
      <c r="E506" s="24"/>
      <c r="F506" s="25"/>
      <c r="G506" s="25"/>
      <c r="H506" s="25"/>
      <c r="I506" s="25"/>
      <c r="J506" s="138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</row>
    <row r="507">
      <c r="A507" s="25"/>
      <c r="B507" s="25"/>
      <c r="C507" s="25"/>
      <c r="D507" s="25"/>
      <c r="E507" s="24"/>
      <c r="F507" s="25"/>
      <c r="G507" s="25"/>
      <c r="H507" s="25"/>
      <c r="I507" s="25"/>
      <c r="J507" s="138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</row>
    <row r="508">
      <c r="A508" s="25"/>
      <c r="B508" s="25"/>
      <c r="C508" s="25"/>
      <c r="D508" s="25"/>
      <c r="E508" s="24"/>
      <c r="F508" s="25"/>
      <c r="G508" s="25"/>
      <c r="H508" s="25"/>
      <c r="I508" s="25"/>
      <c r="J508" s="138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</row>
    <row r="509">
      <c r="A509" s="25"/>
      <c r="B509" s="25"/>
      <c r="C509" s="25"/>
      <c r="D509" s="25"/>
      <c r="E509" s="24"/>
      <c r="F509" s="25"/>
      <c r="G509" s="25"/>
      <c r="H509" s="25"/>
      <c r="I509" s="25"/>
      <c r="J509" s="138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</row>
    <row r="510">
      <c r="A510" s="25"/>
      <c r="B510" s="25"/>
      <c r="C510" s="25"/>
      <c r="D510" s="25"/>
      <c r="E510" s="24"/>
      <c r="F510" s="25"/>
      <c r="G510" s="25"/>
      <c r="H510" s="25"/>
      <c r="I510" s="25"/>
      <c r="J510" s="138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</row>
    <row r="511">
      <c r="A511" s="25"/>
      <c r="B511" s="25"/>
      <c r="C511" s="25"/>
      <c r="D511" s="25"/>
      <c r="E511" s="24"/>
      <c r="F511" s="25"/>
      <c r="G511" s="25"/>
      <c r="H511" s="25"/>
      <c r="I511" s="25"/>
      <c r="J511" s="138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</row>
    <row r="512">
      <c r="A512" s="25"/>
      <c r="B512" s="25"/>
      <c r="C512" s="25"/>
      <c r="D512" s="25"/>
      <c r="E512" s="24"/>
      <c r="F512" s="25"/>
      <c r="G512" s="25"/>
      <c r="H512" s="25"/>
      <c r="I512" s="25"/>
      <c r="J512" s="138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</row>
    <row r="513">
      <c r="A513" s="25"/>
      <c r="B513" s="25"/>
      <c r="C513" s="25"/>
      <c r="D513" s="25"/>
      <c r="E513" s="24"/>
      <c r="F513" s="25"/>
      <c r="G513" s="25"/>
      <c r="H513" s="25"/>
      <c r="I513" s="25"/>
      <c r="J513" s="138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</row>
    <row r="514">
      <c r="A514" s="25"/>
      <c r="B514" s="25"/>
      <c r="C514" s="25"/>
      <c r="D514" s="25"/>
      <c r="E514" s="24"/>
      <c r="F514" s="25"/>
      <c r="G514" s="25"/>
      <c r="H514" s="25"/>
      <c r="I514" s="25"/>
      <c r="J514" s="138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</row>
    <row r="515">
      <c r="A515" s="25"/>
      <c r="B515" s="25"/>
      <c r="C515" s="25"/>
      <c r="D515" s="25"/>
      <c r="E515" s="24"/>
      <c r="F515" s="25"/>
      <c r="G515" s="25"/>
      <c r="H515" s="25"/>
      <c r="I515" s="25"/>
      <c r="J515" s="138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</row>
    <row r="516">
      <c r="A516" s="25"/>
      <c r="B516" s="25"/>
      <c r="C516" s="25"/>
      <c r="D516" s="25"/>
      <c r="E516" s="24"/>
      <c r="F516" s="25"/>
      <c r="G516" s="25"/>
      <c r="H516" s="25"/>
      <c r="I516" s="25"/>
      <c r="J516" s="138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</row>
    <row r="517">
      <c r="A517" s="25"/>
      <c r="B517" s="25"/>
      <c r="C517" s="25"/>
      <c r="D517" s="25"/>
      <c r="E517" s="24"/>
      <c r="F517" s="25"/>
      <c r="G517" s="25"/>
      <c r="H517" s="25"/>
      <c r="I517" s="25"/>
      <c r="J517" s="138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</row>
    <row r="518">
      <c r="A518" s="25"/>
      <c r="B518" s="25"/>
      <c r="C518" s="25"/>
      <c r="D518" s="25"/>
      <c r="E518" s="24"/>
      <c r="F518" s="25"/>
      <c r="G518" s="25"/>
      <c r="H518" s="25"/>
      <c r="I518" s="25"/>
      <c r="J518" s="138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</row>
    <row r="519">
      <c r="A519" s="25"/>
      <c r="B519" s="25"/>
      <c r="C519" s="25"/>
      <c r="D519" s="25"/>
      <c r="E519" s="24"/>
      <c r="F519" s="25"/>
      <c r="G519" s="25"/>
      <c r="H519" s="25"/>
      <c r="I519" s="25"/>
      <c r="J519" s="138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</row>
    <row r="520">
      <c r="A520" s="25"/>
      <c r="B520" s="25"/>
      <c r="C520" s="25"/>
      <c r="D520" s="25"/>
      <c r="E520" s="24"/>
      <c r="F520" s="25"/>
      <c r="G520" s="25"/>
      <c r="H520" s="25"/>
      <c r="I520" s="25"/>
      <c r="J520" s="138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</row>
    <row r="521">
      <c r="A521" s="25"/>
      <c r="B521" s="25"/>
      <c r="C521" s="25"/>
      <c r="D521" s="25"/>
      <c r="E521" s="24"/>
      <c r="F521" s="25"/>
      <c r="G521" s="25"/>
      <c r="H521" s="25"/>
      <c r="I521" s="25"/>
      <c r="J521" s="138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</row>
    <row r="522">
      <c r="A522" s="25"/>
      <c r="B522" s="25"/>
      <c r="C522" s="25"/>
      <c r="D522" s="25"/>
      <c r="E522" s="24"/>
      <c r="F522" s="25"/>
      <c r="G522" s="25"/>
      <c r="H522" s="25"/>
      <c r="I522" s="25"/>
      <c r="J522" s="138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</row>
    <row r="523">
      <c r="A523" s="25"/>
      <c r="B523" s="25"/>
      <c r="C523" s="25"/>
      <c r="D523" s="25"/>
      <c r="E523" s="24"/>
      <c r="F523" s="25"/>
      <c r="G523" s="25"/>
      <c r="H523" s="25"/>
      <c r="I523" s="25"/>
      <c r="J523" s="138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</row>
    <row r="524">
      <c r="A524" s="25"/>
      <c r="B524" s="25"/>
      <c r="C524" s="25"/>
      <c r="D524" s="25"/>
      <c r="E524" s="24"/>
      <c r="F524" s="25"/>
      <c r="G524" s="25"/>
      <c r="H524" s="25"/>
      <c r="I524" s="25"/>
      <c r="J524" s="138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</row>
    <row r="525">
      <c r="A525" s="25"/>
      <c r="B525" s="25"/>
      <c r="C525" s="25"/>
      <c r="D525" s="25"/>
      <c r="E525" s="24"/>
      <c r="F525" s="25"/>
      <c r="G525" s="25"/>
      <c r="H525" s="25"/>
      <c r="I525" s="25"/>
      <c r="J525" s="138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</row>
    <row r="526">
      <c r="A526" s="25"/>
      <c r="B526" s="25"/>
      <c r="C526" s="25"/>
      <c r="D526" s="25"/>
      <c r="E526" s="24"/>
      <c r="F526" s="25"/>
      <c r="G526" s="25"/>
      <c r="H526" s="25"/>
      <c r="I526" s="25"/>
      <c r="J526" s="138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</row>
    <row r="527">
      <c r="A527" s="25"/>
      <c r="B527" s="25"/>
      <c r="C527" s="25"/>
      <c r="D527" s="25"/>
      <c r="E527" s="24"/>
      <c r="F527" s="25"/>
      <c r="G527" s="25"/>
      <c r="H527" s="25"/>
      <c r="I527" s="25"/>
      <c r="J527" s="138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</row>
    <row r="528">
      <c r="A528" s="25"/>
      <c r="B528" s="25"/>
      <c r="C528" s="25"/>
      <c r="D528" s="25"/>
      <c r="E528" s="24"/>
      <c r="F528" s="25"/>
      <c r="G528" s="25"/>
      <c r="H528" s="25"/>
      <c r="I528" s="25"/>
      <c r="J528" s="138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</row>
    <row r="529">
      <c r="A529" s="25"/>
      <c r="B529" s="25"/>
      <c r="C529" s="25"/>
      <c r="D529" s="25"/>
      <c r="E529" s="24"/>
      <c r="F529" s="25"/>
      <c r="G529" s="25"/>
      <c r="H529" s="25"/>
      <c r="I529" s="25"/>
      <c r="J529" s="138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</row>
    <row r="530">
      <c r="A530" s="25"/>
      <c r="B530" s="25"/>
      <c r="C530" s="25"/>
      <c r="D530" s="25"/>
      <c r="E530" s="24"/>
      <c r="F530" s="25"/>
      <c r="G530" s="25"/>
      <c r="H530" s="25"/>
      <c r="I530" s="25"/>
      <c r="J530" s="138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</row>
    <row r="531">
      <c r="A531" s="25"/>
      <c r="B531" s="25"/>
      <c r="C531" s="25"/>
      <c r="D531" s="25"/>
      <c r="E531" s="24"/>
      <c r="F531" s="25"/>
      <c r="G531" s="25"/>
      <c r="H531" s="25"/>
      <c r="I531" s="25"/>
      <c r="J531" s="138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</row>
    <row r="532">
      <c r="A532" s="25"/>
      <c r="B532" s="25"/>
      <c r="C532" s="25"/>
      <c r="D532" s="25"/>
      <c r="E532" s="24"/>
      <c r="F532" s="25"/>
      <c r="G532" s="25"/>
      <c r="H532" s="25"/>
      <c r="I532" s="25"/>
      <c r="J532" s="138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</row>
    <row r="533">
      <c r="A533" s="25"/>
      <c r="B533" s="25"/>
      <c r="C533" s="25"/>
      <c r="D533" s="25"/>
      <c r="E533" s="24"/>
      <c r="F533" s="25"/>
      <c r="G533" s="25"/>
      <c r="H533" s="25"/>
      <c r="I533" s="25"/>
      <c r="J533" s="138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</row>
    <row r="534">
      <c r="A534" s="25"/>
      <c r="B534" s="25"/>
      <c r="C534" s="25"/>
      <c r="D534" s="25"/>
      <c r="E534" s="24"/>
      <c r="F534" s="25"/>
      <c r="G534" s="25"/>
      <c r="H534" s="25"/>
      <c r="I534" s="25"/>
      <c r="J534" s="138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</row>
    <row r="535">
      <c r="A535" s="25"/>
      <c r="B535" s="25"/>
      <c r="C535" s="25"/>
      <c r="D535" s="25"/>
      <c r="E535" s="24"/>
      <c r="F535" s="25"/>
      <c r="G535" s="25"/>
      <c r="H535" s="25"/>
      <c r="I535" s="25"/>
      <c r="J535" s="138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</row>
    <row r="536">
      <c r="A536" s="25"/>
      <c r="B536" s="25"/>
      <c r="C536" s="25"/>
      <c r="D536" s="25"/>
      <c r="E536" s="24"/>
      <c r="F536" s="25"/>
      <c r="G536" s="25"/>
      <c r="H536" s="25"/>
      <c r="I536" s="25"/>
      <c r="J536" s="138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</row>
    <row r="537">
      <c r="A537" s="25"/>
      <c r="B537" s="25"/>
      <c r="C537" s="25"/>
      <c r="D537" s="25"/>
      <c r="E537" s="24"/>
      <c r="F537" s="25"/>
      <c r="G537" s="25"/>
      <c r="H537" s="25"/>
      <c r="I537" s="25"/>
      <c r="J537" s="138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</row>
    <row r="538">
      <c r="A538" s="25"/>
      <c r="B538" s="25"/>
      <c r="C538" s="25"/>
      <c r="D538" s="25"/>
      <c r="E538" s="24"/>
      <c r="F538" s="25"/>
      <c r="G538" s="25"/>
      <c r="H538" s="25"/>
      <c r="I538" s="25"/>
      <c r="J538" s="138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</row>
    <row r="539">
      <c r="A539" s="25"/>
      <c r="B539" s="25"/>
      <c r="C539" s="25"/>
      <c r="D539" s="25"/>
      <c r="E539" s="24"/>
      <c r="F539" s="25"/>
      <c r="G539" s="25"/>
      <c r="H539" s="25"/>
      <c r="I539" s="25"/>
      <c r="J539" s="138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</row>
    <row r="540">
      <c r="A540" s="25"/>
      <c r="B540" s="25"/>
      <c r="C540" s="25"/>
      <c r="D540" s="25"/>
      <c r="E540" s="24"/>
      <c r="F540" s="25"/>
      <c r="G540" s="25"/>
      <c r="H540" s="25"/>
      <c r="I540" s="25"/>
      <c r="J540" s="138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</row>
    <row r="541">
      <c r="A541" s="25"/>
      <c r="B541" s="25"/>
      <c r="C541" s="25"/>
      <c r="D541" s="25"/>
      <c r="E541" s="24"/>
      <c r="F541" s="25"/>
      <c r="G541" s="25"/>
      <c r="H541" s="25"/>
      <c r="I541" s="25"/>
      <c r="J541" s="138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</row>
    <row r="542">
      <c r="A542" s="25"/>
      <c r="B542" s="25"/>
      <c r="C542" s="25"/>
      <c r="D542" s="25"/>
      <c r="E542" s="24"/>
      <c r="F542" s="25"/>
      <c r="G542" s="25"/>
      <c r="H542" s="25"/>
      <c r="I542" s="25"/>
      <c r="J542" s="138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</row>
    <row r="543">
      <c r="A543" s="25"/>
      <c r="B543" s="25"/>
      <c r="C543" s="25"/>
      <c r="D543" s="25"/>
      <c r="E543" s="24"/>
      <c r="F543" s="25"/>
      <c r="G543" s="25"/>
      <c r="H543" s="25"/>
      <c r="I543" s="25"/>
      <c r="J543" s="138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</row>
    <row r="544">
      <c r="A544" s="25"/>
      <c r="B544" s="25"/>
      <c r="C544" s="25"/>
      <c r="D544" s="25"/>
      <c r="E544" s="24"/>
      <c r="F544" s="25"/>
      <c r="G544" s="25"/>
      <c r="H544" s="25"/>
      <c r="I544" s="25"/>
      <c r="J544" s="138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</row>
    <row r="545">
      <c r="A545" s="25"/>
      <c r="B545" s="25"/>
      <c r="C545" s="25"/>
      <c r="D545" s="25"/>
      <c r="E545" s="24"/>
      <c r="F545" s="25"/>
      <c r="G545" s="25"/>
      <c r="H545" s="25"/>
      <c r="I545" s="25"/>
      <c r="J545" s="138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</row>
    <row r="546">
      <c r="A546" s="25"/>
      <c r="B546" s="25"/>
      <c r="C546" s="25"/>
      <c r="D546" s="25"/>
      <c r="E546" s="24"/>
      <c r="F546" s="25"/>
      <c r="G546" s="25"/>
      <c r="H546" s="25"/>
      <c r="I546" s="25"/>
      <c r="J546" s="138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</row>
    <row r="547">
      <c r="A547" s="25"/>
      <c r="B547" s="25"/>
      <c r="C547" s="25"/>
      <c r="D547" s="25"/>
      <c r="E547" s="24"/>
      <c r="F547" s="25"/>
      <c r="G547" s="25"/>
      <c r="H547" s="25"/>
      <c r="I547" s="25"/>
      <c r="J547" s="138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</row>
    <row r="548">
      <c r="A548" s="25"/>
      <c r="B548" s="25"/>
      <c r="C548" s="25"/>
      <c r="D548" s="25"/>
      <c r="E548" s="24"/>
      <c r="F548" s="25"/>
      <c r="G548" s="25"/>
      <c r="H548" s="25"/>
      <c r="I548" s="25"/>
      <c r="J548" s="138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</row>
    <row r="549">
      <c r="A549" s="25"/>
      <c r="B549" s="25"/>
      <c r="C549" s="25"/>
      <c r="D549" s="25"/>
      <c r="E549" s="24"/>
      <c r="F549" s="25"/>
      <c r="G549" s="25"/>
      <c r="H549" s="25"/>
      <c r="I549" s="25"/>
      <c r="J549" s="138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</row>
    <row r="550">
      <c r="A550" s="25"/>
      <c r="B550" s="25"/>
      <c r="C550" s="25"/>
      <c r="D550" s="25"/>
      <c r="E550" s="24"/>
      <c r="F550" s="25"/>
      <c r="G550" s="25"/>
      <c r="H550" s="25"/>
      <c r="I550" s="25"/>
      <c r="J550" s="138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</row>
    <row r="551">
      <c r="A551" s="25"/>
      <c r="B551" s="25"/>
      <c r="C551" s="25"/>
      <c r="D551" s="25"/>
      <c r="E551" s="24"/>
      <c r="F551" s="25"/>
      <c r="G551" s="25"/>
      <c r="H551" s="25"/>
      <c r="I551" s="25"/>
      <c r="J551" s="138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</row>
    <row r="552">
      <c r="A552" s="25"/>
      <c r="B552" s="25"/>
      <c r="C552" s="25"/>
      <c r="D552" s="25"/>
      <c r="E552" s="24"/>
      <c r="F552" s="25"/>
      <c r="G552" s="25"/>
      <c r="H552" s="25"/>
      <c r="I552" s="25"/>
      <c r="J552" s="138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</row>
    <row r="553">
      <c r="A553" s="25"/>
      <c r="B553" s="25"/>
      <c r="C553" s="25"/>
      <c r="D553" s="25"/>
      <c r="E553" s="24"/>
      <c r="F553" s="25"/>
      <c r="G553" s="25"/>
      <c r="H553" s="25"/>
      <c r="I553" s="25"/>
      <c r="J553" s="138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</row>
    <row r="554">
      <c r="A554" s="25"/>
      <c r="B554" s="25"/>
      <c r="C554" s="25"/>
      <c r="D554" s="25"/>
      <c r="E554" s="24"/>
      <c r="F554" s="25"/>
      <c r="G554" s="25"/>
      <c r="H554" s="25"/>
      <c r="I554" s="25"/>
      <c r="J554" s="138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</row>
    <row r="555">
      <c r="A555" s="25"/>
      <c r="B555" s="25"/>
      <c r="C555" s="25"/>
      <c r="D555" s="25"/>
      <c r="E555" s="24"/>
      <c r="F555" s="25"/>
      <c r="G555" s="25"/>
      <c r="H555" s="25"/>
      <c r="I555" s="25"/>
      <c r="J555" s="138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</row>
    <row r="556">
      <c r="A556" s="25"/>
      <c r="B556" s="25"/>
      <c r="C556" s="25"/>
      <c r="D556" s="25"/>
      <c r="E556" s="24"/>
      <c r="F556" s="25"/>
      <c r="G556" s="25"/>
      <c r="H556" s="25"/>
      <c r="I556" s="25"/>
      <c r="J556" s="138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</row>
    <row r="557">
      <c r="A557" s="25"/>
      <c r="B557" s="25"/>
      <c r="C557" s="25"/>
      <c r="D557" s="25"/>
      <c r="E557" s="24"/>
      <c r="F557" s="25"/>
      <c r="G557" s="25"/>
      <c r="H557" s="25"/>
      <c r="I557" s="25"/>
      <c r="J557" s="138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</row>
    <row r="558">
      <c r="A558" s="25"/>
      <c r="B558" s="25"/>
      <c r="C558" s="25"/>
      <c r="D558" s="25"/>
      <c r="E558" s="24"/>
      <c r="F558" s="25"/>
      <c r="G558" s="25"/>
      <c r="H558" s="25"/>
      <c r="I558" s="25"/>
      <c r="J558" s="138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</row>
    <row r="559">
      <c r="A559" s="25"/>
      <c r="B559" s="25"/>
      <c r="C559" s="25"/>
      <c r="D559" s="25"/>
      <c r="E559" s="24"/>
      <c r="F559" s="25"/>
      <c r="G559" s="25"/>
      <c r="H559" s="25"/>
      <c r="I559" s="25"/>
      <c r="J559" s="138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</row>
    <row r="560">
      <c r="A560" s="25"/>
      <c r="B560" s="25"/>
      <c r="C560" s="25"/>
      <c r="D560" s="25"/>
      <c r="E560" s="24"/>
      <c r="F560" s="25"/>
      <c r="G560" s="25"/>
      <c r="H560" s="25"/>
      <c r="I560" s="25"/>
      <c r="J560" s="138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</row>
    <row r="561">
      <c r="A561" s="25"/>
      <c r="B561" s="25"/>
      <c r="C561" s="25"/>
      <c r="D561" s="25"/>
      <c r="E561" s="24"/>
      <c r="F561" s="25"/>
      <c r="G561" s="25"/>
      <c r="H561" s="25"/>
      <c r="I561" s="25"/>
      <c r="J561" s="138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</row>
    <row r="562">
      <c r="A562" s="25"/>
      <c r="B562" s="25"/>
      <c r="C562" s="25"/>
      <c r="D562" s="25"/>
      <c r="E562" s="24"/>
      <c r="F562" s="25"/>
      <c r="G562" s="25"/>
      <c r="H562" s="25"/>
      <c r="I562" s="25"/>
      <c r="J562" s="138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</row>
    <row r="563">
      <c r="A563" s="25"/>
      <c r="B563" s="25"/>
      <c r="C563" s="25"/>
      <c r="D563" s="25"/>
      <c r="E563" s="24"/>
      <c r="F563" s="25"/>
      <c r="G563" s="25"/>
      <c r="H563" s="25"/>
      <c r="I563" s="25"/>
      <c r="J563" s="138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</row>
    <row r="564">
      <c r="A564" s="25"/>
      <c r="B564" s="25"/>
      <c r="C564" s="25"/>
      <c r="D564" s="25"/>
      <c r="E564" s="24"/>
      <c r="F564" s="25"/>
      <c r="G564" s="25"/>
      <c r="H564" s="25"/>
      <c r="I564" s="25"/>
      <c r="J564" s="138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</row>
    <row r="565">
      <c r="A565" s="25"/>
      <c r="B565" s="25"/>
      <c r="C565" s="25"/>
      <c r="D565" s="25"/>
      <c r="E565" s="24"/>
      <c r="F565" s="25"/>
      <c r="G565" s="25"/>
      <c r="H565" s="25"/>
      <c r="I565" s="25"/>
      <c r="J565" s="138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</row>
    <row r="566">
      <c r="A566" s="25"/>
      <c r="B566" s="25"/>
      <c r="C566" s="25"/>
      <c r="D566" s="25"/>
      <c r="E566" s="24"/>
      <c r="F566" s="25"/>
      <c r="G566" s="25"/>
      <c r="H566" s="25"/>
      <c r="I566" s="25"/>
      <c r="J566" s="138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</row>
    <row r="567">
      <c r="A567" s="25"/>
      <c r="B567" s="25"/>
      <c r="C567" s="25"/>
      <c r="D567" s="25"/>
      <c r="E567" s="24"/>
      <c r="F567" s="25"/>
      <c r="G567" s="25"/>
      <c r="H567" s="25"/>
      <c r="I567" s="25"/>
      <c r="J567" s="138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</row>
    <row r="568">
      <c r="A568" s="25"/>
      <c r="B568" s="25"/>
      <c r="C568" s="25"/>
      <c r="D568" s="25"/>
      <c r="E568" s="24"/>
      <c r="F568" s="25"/>
      <c r="G568" s="25"/>
      <c r="H568" s="25"/>
      <c r="I568" s="25"/>
      <c r="J568" s="138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</row>
    <row r="569">
      <c r="A569" s="25"/>
      <c r="B569" s="25"/>
      <c r="C569" s="25"/>
      <c r="D569" s="25"/>
      <c r="E569" s="24"/>
      <c r="F569" s="25"/>
      <c r="G569" s="25"/>
      <c r="H569" s="25"/>
      <c r="I569" s="25"/>
      <c r="J569" s="138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</row>
    <row r="570">
      <c r="A570" s="25"/>
      <c r="B570" s="25"/>
      <c r="C570" s="25"/>
      <c r="D570" s="25"/>
      <c r="E570" s="24"/>
      <c r="F570" s="25"/>
      <c r="G570" s="25"/>
      <c r="H570" s="25"/>
      <c r="I570" s="25"/>
      <c r="J570" s="138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</row>
    <row r="571">
      <c r="A571" s="25"/>
      <c r="B571" s="25"/>
      <c r="C571" s="25"/>
      <c r="D571" s="25"/>
      <c r="E571" s="24"/>
      <c r="F571" s="25"/>
      <c r="G571" s="25"/>
      <c r="H571" s="25"/>
      <c r="I571" s="25"/>
      <c r="J571" s="138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</row>
    <row r="572">
      <c r="A572" s="25"/>
      <c r="B572" s="25"/>
      <c r="C572" s="25"/>
      <c r="D572" s="25"/>
      <c r="E572" s="24"/>
      <c r="F572" s="25"/>
      <c r="G572" s="25"/>
      <c r="H572" s="25"/>
      <c r="I572" s="25"/>
      <c r="J572" s="138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</row>
    <row r="573">
      <c r="A573" s="25"/>
      <c r="B573" s="25"/>
      <c r="C573" s="25"/>
      <c r="D573" s="25"/>
      <c r="E573" s="24"/>
      <c r="F573" s="25"/>
      <c r="G573" s="25"/>
      <c r="H573" s="25"/>
      <c r="I573" s="25"/>
      <c r="J573" s="138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</row>
    <row r="574">
      <c r="A574" s="25"/>
      <c r="B574" s="25"/>
      <c r="C574" s="25"/>
      <c r="D574" s="25"/>
      <c r="E574" s="24"/>
      <c r="F574" s="25"/>
      <c r="G574" s="25"/>
      <c r="H574" s="25"/>
      <c r="I574" s="25"/>
      <c r="J574" s="138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</row>
    <row r="575">
      <c r="A575" s="25"/>
      <c r="B575" s="25"/>
      <c r="C575" s="25"/>
      <c r="D575" s="25"/>
      <c r="E575" s="24"/>
      <c r="F575" s="25"/>
      <c r="G575" s="25"/>
      <c r="H575" s="25"/>
      <c r="I575" s="25"/>
      <c r="J575" s="138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</row>
    <row r="576">
      <c r="A576" s="25"/>
      <c r="B576" s="25"/>
      <c r="C576" s="25"/>
      <c r="D576" s="25"/>
      <c r="E576" s="24"/>
      <c r="F576" s="25"/>
      <c r="G576" s="25"/>
      <c r="H576" s="25"/>
      <c r="I576" s="25"/>
      <c r="J576" s="138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</row>
    <row r="577">
      <c r="A577" s="25"/>
      <c r="B577" s="25"/>
      <c r="C577" s="25"/>
      <c r="D577" s="25"/>
      <c r="E577" s="24"/>
      <c r="F577" s="25"/>
      <c r="G577" s="25"/>
      <c r="H577" s="25"/>
      <c r="I577" s="25"/>
      <c r="J577" s="138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</row>
    <row r="578">
      <c r="A578" s="25"/>
      <c r="B578" s="25"/>
      <c r="C578" s="25"/>
      <c r="D578" s="25"/>
      <c r="E578" s="24"/>
      <c r="F578" s="25"/>
      <c r="G578" s="25"/>
      <c r="H578" s="25"/>
      <c r="I578" s="25"/>
      <c r="J578" s="138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</row>
    <row r="579">
      <c r="A579" s="25"/>
      <c r="B579" s="25"/>
      <c r="C579" s="25"/>
      <c r="D579" s="25"/>
      <c r="E579" s="24"/>
      <c r="F579" s="25"/>
      <c r="G579" s="25"/>
      <c r="H579" s="25"/>
      <c r="I579" s="25"/>
      <c r="J579" s="138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</row>
    <row r="580">
      <c r="A580" s="25"/>
      <c r="B580" s="25"/>
      <c r="C580" s="25"/>
      <c r="D580" s="25"/>
      <c r="E580" s="24"/>
      <c r="F580" s="25"/>
      <c r="G580" s="25"/>
      <c r="H580" s="25"/>
      <c r="I580" s="25"/>
      <c r="J580" s="138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</row>
    <row r="581">
      <c r="A581" s="25"/>
      <c r="B581" s="25"/>
      <c r="C581" s="25"/>
      <c r="D581" s="25"/>
      <c r="E581" s="24"/>
      <c r="F581" s="25"/>
      <c r="G581" s="25"/>
      <c r="H581" s="25"/>
      <c r="I581" s="25"/>
      <c r="J581" s="138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</row>
    <row r="582">
      <c r="A582" s="25"/>
      <c r="B582" s="25"/>
      <c r="C582" s="25"/>
      <c r="D582" s="25"/>
      <c r="E582" s="24"/>
      <c r="F582" s="25"/>
      <c r="G582" s="25"/>
      <c r="H582" s="25"/>
      <c r="I582" s="25"/>
      <c r="J582" s="138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</row>
    <row r="583">
      <c r="A583" s="25"/>
      <c r="B583" s="25"/>
      <c r="C583" s="25"/>
      <c r="D583" s="25"/>
      <c r="E583" s="24"/>
      <c r="F583" s="25"/>
      <c r="G583" s="25"/>
      <c r="H583" s="25"/>
      <c r="I583" s="25"/>
      <c r="J583" s="138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</row>
    <row r="584">
      <c r="A584" s="25"/>
      <c r="B584" s="25"/>
      <c r="C584" s="25"/>
      <c r="D584" s="25"/>
      <c r="E584" s="24"/>
      <c r="F584" s="25"/>
      <c r="G584" s="25"/>
      <c r="H584" s="25"/>
      <c r="I584" s="25"/>
      <c r="J584" s="138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</row>
    <row r="585">
      <c r="A585" s="25"/>
      <c r="B585" s="25"/>
      <c r="C585" s="25"/>
      <c r="D585" s="25"/>
      <c r="E585" s="24"/>
      <c r="F585" s="25"/>
      <c r="G585" s="25"/>
      <c r="H585" s="25"/>
      <c r="I585" s="25"/>
      <c r="J585" s="138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</row>
    <row r="586">
      <c r="A586" s="25"/>
      <c r="B586" s="25"/>
      <c r="C586" s="25"/>
      <c r="D586" s="25"/>
      <c r="E586" s="24"/>
      <c r="F586" s="25"/>
      <c r="G586" s="25"/>
      <c r="H586" s="25"/>
      <c r="I586" s="25"/>
      <c r="J586" s="138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</row>
    <row r="587">
      <c r="A587" s="25"/>
      <c r="B587" s="25"/>
      <c r="C587" s="25"/>
      <c r="D587" s="25"/>
      <c r="E587" s="24"/>
      <c r="F587" s="25"/>
      <c r="G587" s="25"/>
      <c r="H587" s="25"/>
      <c r="I587" s="25"/>
      <c r="J587" s="138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</row>
    <row r="588">
      <c r="A588" s="25"/>
      <c r="B588" s="25"/>
      <c r="C588" s="25"/>
      <c r="D588" s="25"/>
      <c r="E588" s="24"/>
      <c r="F588" s="25"/>
      <c r="G588" s="25"/>
      <c r="H588" s="25"/>
      <c r="I588" s="25"/>
      <c r="J588" s="138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</row>
    <row r="589">
      <c r="A589" s="25"/>
      <c r="B589" s="25"/>
      <c r="C589" s="25"/>
      <c r="D589" s="25"/>
      <c r="E589" s="24"/>
      <c r="F589" s="25"/>
      <c r="G589" s="25"/>
      <c r="H589" s="25"/>
      <c r="I589" s="25"/>
      <c r="J589" s="138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</row>
    <row r="590">
      <c r="A590" s="25"/>
      <c r="B590" s="25"/>
      <c r="C590" s="25"/>
      <c r="D590" s="25"/>
      <c r="E590" s="24"/>
      <c r="F590" s="25"/>
      <c r="G590" s="25"/>
      <c r="H590" s="25"/>
      <c r="I590" s="25"/>
      <c r="J590" s="138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</row>
    <row r="591">
      <c r="A591" s="25"/>
      <c r="B591" s="25"/>
      <c r="C591" s="25"/>
      <c r="D591" s="25"/>
      <c r="E591" s="24"/>
      <c r="F591" s="25"/>
      <c r="G591" s="25"/>
      <c r="H591" s="25"/>
      <c r="I591" s="25"/>
      <c r="J591" s="138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</row>
    <row r="592">
      <c r="A592" s="25"/>
      <c r="B592" s="25"/>
      <c r="C592" s="25"/>
      <c r="D592" s="25"/>
      <c r="E592" s="24"/>
      <c r="F592" s="25"/>
      <c r="G592" s="25"/>
      <c r="H592" s="25"/>
      <c r="I592" s="25"/>
      <c r="J592" s="138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</row>
    <row r="593">
      <c r="A593" s="25"/>
      <c r="B593" s="25"/>
      <c r="C593" s="25"/>
      <c r="D593" s="25"/>
      <c r="E593" s="24"/>
      <c r="F593" s="25"/>
      <c r="G593" s="25"/>
      <c r="H593" s="25"/>
      <c r="I593" s="25"/>
      <c r="J593" s="138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</row>
    <row r="594">
      <c r="A594" s="25"/>
      <c r="B594" s="25"/>
      <c r="C594" s="25"/>
      <c r="D594" s="25"/>
      <c r="E594" s="24"/>
      <c r="F594" s="25"/>
      <c r="G594" s="25"/>
      <c r="H594" s="25"/>
      <c r="I594" s="25"/>
      <c r="J594" s="138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</row>
    <row r="595">
      <c r="A595" s="25"/>
      <c r="B595" s="25"/>
      <c r="C595" s="25"/>
      <c r="D595" s="25"/>
      <c r="E595" s="24"/>
      <c r="F595" s="25"/>
      <c r="G595" s="25"/>
      <c r="H595" s="25"/>
      <c r="I595" s="25"/>
      <c r="J595" s="138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</row>
    <row r="596">
      <c r="A596" s="25"/>
      <c r="B596" s="25"/>
      <c r="C596" s="25"/>
      <c r="D596" s="25"/>
      <c r="E596" s="24"/>
      <c r="F596" s="25"/>
      <c r="G596" s="25"/>
      <c r="H596" s="25"/>
      <c r="I596" s="25"/>
      <c r="J596" s="138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</row>
    <row r="597">
      <c r="A597" s="25"/>
      <c r="B597" s="25"/>
      <c r="C597" s="25"/>
      <c r="D597" s="25"/>
      <c r="E597" s="24"/>
      <c r="F597" s="25"/>
      <c r="G597" s="25"/>
      <c r="H597" s="25"/>
      <c r="I597" s="25"/>
      <c r="J597" s="138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</row>
    <row r="598">
      <c r="A598" s="25"/>
      <c r="B598" s="25"/>
      <c r="C598" s="25"/>
      <c r="D598" s="25"/>
      <c r="E598" s="24"/>
      <c r="F598" s="25"/>
      <c r="G598" s="25"/>
      <c r="H598" s="25"/>
      <c r="I598" s="25"/>
      <c r="J598" s="138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</row>
    <row r="599">
      <c r="A599" s="25"/>
      <c r="B599" s="25"/>
      <c r="C599" s="25"/>
      <c r="D599" s="25"/>
      <c r="E599" s="24"/>
      <c r="F599" s="25"/>
      <c r="G599" s="25"/>
      <c r="H599" s="25"/>
      <c r="I599" s="25"/>
      <c r="J599" s="138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</row>
    <row r="600">
      <c r="A600" s="25"/>
      <c r="B600" s="25"/>
      <c r="C600" s="25"/>
      <c r="D600" s="25"/>
      <c r="E600" s="24"/>
      <c r="F600" s="25"/>
      <c r="G600" s="25"/>
      <c r="H600" s="25"/>
      <c r="I600" s="25"/>
      <c r="J600" s="138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</row>
    <row r="601">
      <c r="A601" s="25"/>
      <c r="B601" s="25"/>
      <c r="C601" s="25"/>
      <c r="D601" s="25"/>
      <c r="E601" s="24"/>
      <c r="F601" s="25"/>
      <c r="G601" s="25"/>
      <c r="H601" s="25"/>
      <c r="I601" s="25"/>
      <c r="J601" s="138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</row>
    <row r="602">
      <c r="A602" s="25"/>
      <c r="B602" s="25"/>
      <c r="C602" s="25"/>
      <c r="D602" s="25"/>
      <c r="E602" s="24"/>
      <c r="F602" s="25"/>
      <c r="G602" s="25"/>
      <c r="H602" s="25"/>
      <c r="I602" s="25"/>
      <c r="J602" s="138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</row>
    <row r="603">
      <c r="A603" s="25"/>
      <c r="B603" s="25"/>
      <c r="C603" s="25"/>
      <c r="D603" s="25"/>
      <c r="E603" s="24"/>
      <c r="F603" s="25"/>
      <c r="G603" s="25"/>
      <c r="H603" s="25"/>
      <c r="I603" s="25"/>
      <c r="J603" s="138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</row>
    <row r="604">
      <c r="A604" s="25"/>
      <c r="B604" s="25"/>
      <c r="C604" s="25"/>
      <c r="D604" s="25"/>
      <c r="E604" s="24"/>
      <c r="F604" s="25"/>
      <c r="G604" s="25"/>
      <c r="H604" s="25"/>
      <c r="I604" s="25"/>
      <c r="J604" s="138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</row>
    <row r="605">
      <c r="A605" s="25"/>
      <c r="B605" s="25"/>
      <c r="C605" s="25"/>
      <c r="D605" s="25"/>
      <c r="E605" s="24"/>
      <c r="F605" s="25"/>
      <c r="G605" s="25"/>
      <c r="H605" s="25"/>
      <c r="I605" s="25"/>
      <c r="J605" s="138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</row>
    <row r="606">
      <c r="A606" s="25"/>
      <c r="B606" s="25"/>
      <c r="C606" s="25"/>
      <c r="D606" s="25"/>
      <c r="E606" s="24"/>
      <c r="F606" s="25"/>
      <c r="G606" s="25"/>
      <c r="H606" s="25"/>
      <c r="I606" s="25"/>
      <c r="J606" s="138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</row>
    <row r="607">
      <c r="A607" s="25"/>
      <c r="B607" s="25"/>
      <c r="C607" s="25"/>
      <c r="D607" s="25"/>
      <c r="E607" s="24"/>
      <c r="F607" s="25"/>
      <c r="G607" s="25"/>
      <c r="H607" s="25"/>
      <c r="I607" s="25"/>
      <c r="J607" s="138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</row>
    <row r="608">
      <c r="A608" s="25"/>
      <c r="B608" s="25"/>
      <c r="C608" s="25"/>
      <c r="D608" s="25"/>
      <c r="E608" s="24"/>
      <c r="F608" s="25"/>
      <c r="G608" s="25"/>
      <c r="H608" s="25"/>
      <c r="I608" s="25"/>
      <c r="J608" s="138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</row>
    <row r="609">
      <c r="A609" s="25"/>
      <c r="B609" s="25"/>
      <c r="C609" s="25"/>
      <c r="D609" s="25"/>
      <c r="E609" s="24"/>
      <c r="F609" s="25"/>
      <c r="G609" s="25"/>
      <c r="H609" s="25"/>
      <c r="I609" s="25"/>
      <c r="J609" s="138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</row>
    <row r="610">
      <c r="A610" s="25"/>
      <c r="B610" s="25"/>
      <c r="C610" s="25"/>
      <c r="D610" s="25"/>
      <c r="E610" s="24"/>
      <c r="F610" s="25"/>
      <c r="G610" s="25"/>
      <c r="H610" s="25"/>
      <c r="I610" s="25"/>
      <c r="J610" s="138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</row>
    <row r="611">
      <c r="A611" s="25"/>
      <c r="B611" s="25"/>
      <c r="C611" s="25"/>
      <c r="D611" s="25"/>
      <c r="E611" s="24"/>
      <c r="F611" s="25"/>
      <c r="G611" s="25"/>
      <c r="H611" s="25"/>
      <c r="I611" s="25"/>
      <c r="J611" s="138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</row>
    <row r="612">
      <c r="A612" s="25"/>
      <c r="B612" s="25"/>
      <c r="C612" s="25"/>
      <c r="D612" s="25"/>
      <c r="E612" s="24"/>
      <c r="F612" s="25"/>
      <c r="G612" s="25"/>
      <c r="H612" s="25"/>
      <c r="I612" s="25"/>
      <c r="J612" s="138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</row>
    <row r="613">
      <c r="A613" s="25"/>
      <c r="B613" s="25"/>
      <c r="C613" s="25"/>
      <c r="D613" s="25"/>
      <c r="E613" s="24"/>
      <c r="F613" s="25"/>
      <c r="G613" s="25"/>
      <c r="H613" s="25"/>
      <c r="I613" s="25"/>
      <c r="J613" s="138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</row>
    <row r="614">
      <c r="A614" s="25"/>
      <c r="B614" s="25"/>
      <c r="C614" s="25"/>
      <c r="D614" s="25"/>
      <c r="E614" s="24"/>
      <c r="F614" s="25"/>
      <c r="G614" s="25"/>
      <c r="H614" s="25"/>
      <c r="I614" s="25"/>
      <c r="J614" s="138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</row>
    <row r="615">
      <c r="A615" s="25"/>
      <c r="B615" s="25"/>
      <c r="C615" s="25"/>
      <c r="D615" s="25"/>
      <c r="E615" s="24"/>
      <c r="F615" s="25"/>
      <c r="G615" s="25"/>
      <c r="H615" s="25"/>
      <c r="I615" s="25"/>
      <c r="J615" s="138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</row>
    <row r="616">
      <c r="A616" s="25"/>
      <c r="B616" s="25"/>
      <c r="C616" s="25"/>
      <c r="D616" s="25"/>
      <c r="E616" s="24"/>
      <c r="F616" s="25"/>
      <c r="G616" s="25"/>
      <c r="H616" s="25"/>
      <c r="I616" s="25"/>
      <c r="J616" s="138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</row>
    <row r="617">
      <c r="A617" s="25"/>
      <c r="B617" s="25"/>
      <c r="C617" s="25"/>
      <c r="D617" s="25"/>
      <c r="E617" s="24"/>
      <c r="F617" s="25"/>
      <c r="G617" s="25"/>
      <c r="H617" s="25"/>
      <c r="I617" s="25"/>
      <c r="J617" s="138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</row>
    <row r="618">
      <c r="A618" s="25"/>
      <c r="B618" s="25"/>
      <c r="C618" s="25"/>
      <c r="D618" s="25"/>
      <c r="E618" s="24"/>
      <c r="F618" s="25"/>
      <c r="G618" s="25"/>
      <c r="H618" s="25"/>
      <c r="I618" s="25"/>
      <c r="J618" s="138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</row>
    <row r="619">
      <c r="A619" s="25"/>
      <c r="B619" s="25"/>
      <c r="C619" s="25"/>
      <c r="D619" s="25"/>
      <c r="E619" s="24"/>
      <c r="F619" s="25"/>
      <c r="G619" s="25"/>
      <c r="H619" s="25"/>
      <c r="I619" s="25"/>
      <c r="J619" s="138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</row>
    <row r="620">
      <c r="A620" s="25"/>
      <c r="B620" s="25"/>
      <c r="C620" s="25"/>
      <c r="D620" s="25"/>
      <c r="E620" s="24"/>
      <c r="F620" s="25"/>
      <c r="G620" s="25"/>
      <c r="H620" s="25"/>
      <c r="I620" s="25"/>
      <c r="J620" s="138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</row>
    <row r="621">
      <c r="A621" s="25"/>
      <c r="B621" s="25"/>
      <c r="C621" s="25"/>
      <c r="D621" s="25"/>
      <c r="E621" s="24"/>
      <c r="F621" s="25"/>
      <c r="G621" s="25"/>
      <c r="H621" s="25"/>
      <c r="I621" s="25"/>
      <c r="J621" s="138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</row>
    <row r="622">
      <c r="A622" s="25"/>
      <c r="B622" s="25"/>
      <c r="C622" s="25"/>
      <c r="D622" s="25"/>
      <c r="E622" s="24"/>
      <c r="F622" s="25"/>
      <c r="G622" s="25"/>
      <c r="H622" s="25"/>
      <c r="I622" s="25"/>
      <c r="J622" s="138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</row>
    <row r="623">
      <c r="A623" s="25"/>
      <c r="B623" s="25"/>
      <c r="C623" s="25"/>
      <c r="D623" s="25"/>
      <c r="E623" s="24"/>
      <c r="F623" s="25"/>
      <c r="G623" s="25"/>
      <c r="H623" s="25"/>
      <c r="I623" s="25"/>
      <c r="J623" s="138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</row>
    <row r="624">
      <c r="A624" s="25"/>
      <c r="B624" s="25"/>
      <c r="C624" s="25"/>
      <c r="D624" s="25"/>
      <c r="E624" s="24"/>
      <c r="F624" s="25"/>
      <c r="G624" s="25"/>
      <c r="H624" s="25"/>
      <c r="I624" s="25"/>
      <c r="J624" s="138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</row>
    <row r="625">
      <c r="A625" s="25"/>
      <c r="B625" s="25"/>
      <c r="C625" s="25"/>
      <c r="D625" s="25"/>
      <c r="E625" s="24"/>
      <c r="F625" s="25"/>
      <c r="G625" s="25"/>
      <c r="H625" s="25"/>
      <c r="I625" s="25"/>
      <c r="J625" s="138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</row>
    <row r="626">
      <c r="A626" s="25"/>
      <c r="B626" s="25"/>
      <c r="C626" s="25"/>
      <c r="D626" s="25"/>
      <c r="E626" s="24"/>
      <c r="F626" s="25"/>
      <c r="G626" s="25"/>
      <c r="H626" s="25"/>
      <c r="I626" s="25"/>
      <c r="J626" s="138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</row>
    <row r="627">
      <c r="A627" s="25"/>
      <c r="B627" s="25"/>
      <c r="C627" s="25"/>
      <c r="D627" s="25"/>
      <c r="E627" s="24"/>
      <c r="F627" s="25"/>
      <c r="G627" s="25"/>
      <c r="H627" s="25"/>
      <c r="I627" s="25"/>
      <c r="J627" s="138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</row>
    <row r="628">
      <c r="A628" s="25"/>
      <c r="B628" s="25"/>
      <c r="C628" s="25"/>
      <c r="D628" s="25"/>
      <c r="E628" s="24"/>
      <c r="F628" s="25"/>
      <c r="G628" s="25"/>
      <c r="H628" s="25"/>
      <c r="I628" s="25"/>
      <c r="J628" s="138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</row>
    <row r="629">
      <c r="A629" s="25"/>
      <c r="B629" s="25"/>
      <c r="C629" s="25"/>
      <c r="D629" s="25"/>
      <c r="E629" s="24"/>
      <c r="F629" s="25"/>
      <c r="G629" s="25"/>
      <c r="H629" s="25"/>
      <c r="I629" s="25"/>
      <c r="J629" s="138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</row>
    <row r="630">
      <c r="A630" s="25"/>
      <c r="B630" s="25"/>
      <c r="C630" s="25"/>
      <c r="D630" s="25"/>
      <c r="E630" s="24"/>
      <c r="F630" s="25"/>
      <c r="G630" s="25"/>
      <c r="H630" s="25"/>
      <c r="I630" s="25"/>
      <c r="J630" s="138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</row>
    <row r="631">
      <c r="A631" s="25"/>
      <c r="B631" s="25"/>
      <c r="C631" s="25"/>
      <c r="D631" s="25"/>
      <c r="E631" s="24"/>
      <c r="F631" s="25"/>
      <c r="G631" s="25"/>
      <c r="H631" s="25"/>
      <c r="I631" s="25"/>
      <c r="J631" s="138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</row>
    <row r="632">
      <c r="A632" s="25"/>
      <c r="B632" s="25"/>
      <c r="C632" s="25"/>
      <c r="D632" s="25"/>
      <c r="E632" s="24"/>
      <c r="F632" s="25"/>
      <c r="G632" s="25"/>
      <c r="H632" s="25"/>
      <c r="I632" s="25"/>
      <c r="J632" s="138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</row>
    <row r="633">
      <c r="A633" s="25"/>
      <c r="B633" s="25"/>
      <c r="C633" s="25"/>
      <c r="D633" s="25"/>
      <c r="E633" s="24"/>
      <c r="F633" s="25"/>
      <c r="G633" s="25"/>
      <c r="H633" s="25"/>
      <c r="I633" s="25"/>
      <c r="J633" s="138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</row>
    <row r="634">
      <c r="A634" s="25"/>
      <c r="B634" s="25"/>
      <c r="C634" s="25"/>
      <c r="D634" s="25"/>
      <c r="E634" s="24"/>
      <c r="F634" s="25"/>
      <c r="G634" s="25"/>
      <c r="H634" s="25"/>
      <c r="I634" s="25"/>
      <c r="J634" s="138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</row>
    <row r="635">
      <c r="A635" s="25"/>
      <c r="B635" s="25"/>
      <c r="C635" s="25"/>
      <c r="D635" s="25"/>
      <c r="E635" s="24"/>
      <c r="F635" s="25"/>
      <c r="G635" s="25"/>
      <c r="H635" s="25"/>
      <c r="I635" s="25"/>
      <c r="J635" s="138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</row>
    <row r="636">
      <c r="A636" s="25"/>
      <c r="B636" s="25"/>
      <c r="C636" s="25"/>
      <c r="D636" s="25"/>
      <c r="E636" s="24"/>
      <c r="F636" s="25"/>
      <c r="G636" s="25"/>
      <c r="H636" s="25"/>
      <c r="I636" s="25"/>
      <c r="J636" s="138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</row>
    <row r="637">
      <c r="A637" s="25"/>
      <c r="B637" s="25"/>
      <c r="C637" s="25"/>
      <c r="D637" s="25"/>
      <c r="E637" s="24"/>
      <c r="F637" s="25"/>
      <c r="G637" s="25"/>
      <c r="H637" s="25"/>
      <c r="I637" s="25"/>
      <c r="J637" s="138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</row>
    <row r="638">
      <c r="A638" s="25"/>
      <c r="B638" s="25"/>
      <c r="C638" s="25"/>
      <c r="D638" s="25"/>
      <c r="E638" s="24"/>
      <c r="F638" s="25"/>
      <c r="G638" s="25"/>
      <c r="H638" s="25"/>
      <c r="I638" s="25"/>
      <c r="J638" s="138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</row>
    <row r="639">
      <c r="A639" s="25"/>
      <c r="B639" s="25"/>
      <c r="C639" s="25"/>
      <c r="D639" s="25"/>
      <c r="E639" s="24"/>
      <c r="F639" s="25"/>
      <c r="G639" s="25"/>
      <c r="H639" s="25"/>
      <c r="I639" s="25"/>
      <c r="J639" s="138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</row>
    <row r="640">
      <c r="A640" s="25"/>
      <c r="B640" s="25"/>
      <c r="C640" s="25"/>
      <c r="D640" s="25"/>
      <c r="E640" s="24"/>
      <c r="F640" s="25"/>
      <c r="G640" s="25"/>
      <c r="H640" s="25"/>
      <c r="I640" s="25"/>
      <c r="J640" s="138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</row>
    <row r="641">
      <c r="A641" s="25"/>
      <c r="B641" s="25"/>
      <c r="C641" s="25"/>
      <c r="D641" s="25"/>
      <c r="E641" s="24"/>
      <c r="F641" s="25"/>
      <c r="G641" s="25"/>
      <c r="H641" s="25"/>
      <c r="I641" s="25"/>
      <c r="J641" s="138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</row>
    <row r="642">
      <c r="A642" s="25"/>
      <c r="B642" s="25"/>
      <c r="C642" s="25"/>
      <c r="D642" s="25"/>
      <c r="E642" s="24"/>
      <c r="F642" s="25"/>
      <c r="G642" s="25"/>
      <c r="H642" s="25"/>
      <c r="I642" s="25"/>
      <c r="J642" s="138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</row>
    <row r="643">
      <c r="A643" s="25"/>
      <c r="B643" s="25"/>
      <c r="C643" s="25"/>
      <c r="D643" s="25"/>
      <c r="E643" s="24"/>
      <c r="F643" s="25"/>
      <c r="G643" s="25"/>
      <c r="H643" s="25"/>
      <c r="I643" s="25"/>
      <c r="J643" s="138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</row>
    <row r="644">
      <c r="A644" s="25"/>
      <c r="B644" s="25"/>
      <c r="C644" s="25"/>
      <c r="D644" s="25"/>
      <c r="E644" s="24"/>
      <c r="F644" s="25"/>
      <c r="G644" s="25"/>
      <c r="H644" s="25"/>
      <c r="I644" s="25"/>
      <c r="J644" s="138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</row>
    <row r="645">
      <c r="A645" s="25"/>
      <c r="B645" s="25"/>
      <c r="C645" s="25"/>
      <c r="D645" s="25"/>
      <c r="E645" s="24"/>
      <c r="F645" s="25"/>
      <c r="G645" s="25"/>
      <c r="H645" s="25"/>
      <c r="I645" s="25"/>
      <c r="J645" s="138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</row>
    <row r="646">
      <c r="A646" s="25"/>
      <c r="B646" s="25"/>
      <c r="C646" s="25"/>
      <c r="D646" s="25"/>
      <c r="E646" s="24"/>
      <c r="F646" s="25"/>
      <c r="G646" s="25"/>
      <c r="H646" s="25"/>
      <c r="I646" s="25"/>
      <c r="J646" s="138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</row>
    <row r="647">
      <c r="A647" s="25"/>
      <c r="B647" s="25"/>
      <c r="C647" s="25"/>
      <c r="D647" s="25"/>
      <c r="E647" s="24"/>
      <c r="F647" s="25"/>
      <c r="G647" s="25"/>
      <c r="H647" s="25"/>
      <c r="I647" s="25"/>
      <c r="J647" s="138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</row>
    <row r="648">
      <c r="A648" s="25"/>
      <c r="B648" s="25"/>
      <c r="C648" s="25"/>
      <c r="D648" s="25"/>
      <c r="E648" s="24"/>
      <c r="F648" s="25"/>
      <c r="G648" s="25"/>
      <c r="H648" s="25"/>
      <c r="I648" s="25"/>
      <c r="J648" s="138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</row>
    <row r="649">
      <c r="A649" s="25"/>
      <c r="B649" s="25"/>
      <c r="C649" s="25"/>
      <c r="D649" s="25"/>
      <c r="E649" s="24"/>
      <c r="F649" s="25"/>
      <c r="G649" s="25"/>
      <c r="H649" s="25"/>
      <c r="I649" s="25"/>
      <c r="J649" s="138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</row>
    <row r="650">
      <c r="A650" s="25"/>
      <c r="B650" s="25"/>
      <c r="C650" s="25"/>
      <c r="D650" s="25"/>
      <c r="E650" s="24"/>
      <c r="F650" s="25"/>
      <c r="G650" s="25"/>
      <c r="H650" s="25"/>
      <c r="I650" s="25"/>
      <c r="J650" s="138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</row>
    <row r="651">
      <c r="A651" s="25"/>
      <c r="B651" s="25"/>
      <c r="C651" s="25"/>
      <c r="D651" s="25"/>
      <c r="E651" s="24"/>
      <c r="F651" s="25"/>
      <c r="G651" s="25"/>
      <c r="H651" s="25"/>
      <c r="I651" s="25"/>
      <c r="J651" s="138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</row>
    <row r="652">
      <c r="A652" s="25"/>
      <c r="B652" s="25"/>
      <c r="C652" s="25"/>
      <c r="D652" s="25"/>
      <c r="E652" s="24"/>
      <c r="F652" s="25"/>
      <c r="G652" s="25"/>
      <c r="H652" s="25"/>
      <c r="I652" s="25"/>
      <c r="J652" s="138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</row>
    <row r="653">
      <c r="A653" s="25"/>
      <c r="B653" s="25"/>
      <c r="C653" s="25"/>
      <c r="D653" s="25"/>
      <c r="E653" s="24"/>
      <c r="F653" s="25"/>
      <c r="G653" s="25"/>
      <c r="H653" s="25"/>
      <c r="I653" s="25"/>
      <c r="J653" s="138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</row>
    <row r="654">
      <c r="A654" s="25"/>
      <c r="B654" s="25"/>
      <c r="C654" s="25"/>
      <c r="D654" s="25"/>
      <c r="E654" s="24"/>
      <c r="F654" s="25"/>
      <c r="G654" s="25"/>
      <c r="H654" s="25"/>
      <c r="I654" s="25"/>
      <c r="J654" s="138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</row>
    <row r="655">
      <c r="A655" s="25"/>
      <c r="B655" s="25"/>
      <c r="C655" s="25"/>
      <c r="D655" s="25"/>
      <c r="E655" s="24"/>
      <c r="F655" s="25"/>
      <c r="G655" s="25"/>
      <c r="H655" s="25"/>
      <c r="I655" s="25"/>
      <c r="J655" s="138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</row>
    <row r="656">
      <c r="A656" s="25"/>
      <c r="B656" s="25"/>
      <c r="C656" s="25"/>
      <c r="D656" s="25"/>
      <c r="E656" s="24"/>
      <c r="F656" s="25"/>
      <c r="G656" s="25"/>
      <c r="H656" s="25"/>
      <c r="I656" s="25"/>
      <c r="J656" s="138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</row>
    <row r="657">
      <c r="A657" s="25"/>
      <c r="B657" s="25"/>
      <c r="C657" s="25"/>
      <c r="D657" s="25"/>
      <c r="E657" s="24"/>
      <c r="F657" s="25"/>
      <c r="G657" s="25"/>
      <c r="H657" s="25"/>
      <c r="I657" s="25"/>
      <c r="J657" s="138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</row>
    <row r="658">
      <c r="A658" s="25"/>
      <c r="B658" s="25"/>
      <c r="C658" s="25"/>
      <c r="D658" s="25"/>
      <c r="E658" s="24"/>
      <c r="F658" s="25"/>
      <c r="G658" s="25"/>
      <c r="H658" s="25"/>
      <c r="I658" s="25"/>
      <c r="J658" s="138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</row>
    <row r="659">
      <c r="A659" s="25"/>
      <c r="B659" s="25"/>
      <c r="C659" s="25"/>
      <c r="D659" s="25"/>
      <c r="E659" s="24"/>
      <c r="F659" s="25"/>
      <c r="G659" s="25"/>
      <c r="H659" s="25"/>
      <c r="I659" s="25"/>
      <c r="J659" s="138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</row>
    <row r="660">
      <c r="A660" s="25"/>
      <c r="B660" s="25"/>
      <c r="C660" s="25"/>
      <c r="D660" s="25"/>
      <c r="E660" s="24"/>
      <c r="F660" s="25"/>
      <c r="G660" s="25"/>
      <c r="H660" s="25"/>
      <c r="I660" s="25"/>
      <c r="J660" s="138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</row>
    <row r="661">
      <c r="A661" s="25"/>
      <c r="B661" s="25"/>
      <c r="C661" s="25"/>
      <c r="D661" s="25"/>
      <c r="E661" s="24"/>
      <c r="F661" s="25"/>
      <c r="G661" s="25"/>
      <c r="H661" s="25"/>
      <c r="I661" s="25"/>
      <c r="J661" s="138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</row>
    <row r="662">
      <c r="A662" s="25"/>
      <c r="B662" s="25"/>
      <c r="C662" s="25"/>
      <c r="D662" s="25"/>
      <c r="E662" s="24"/>
      <c r="F662" s="25"/>
      <c r="G662" s="25"/>
      <c r="H662" s="25"/>
      <c r="I662" s="25"/>
      <c r="J662" s="138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</row>
    <row r="663">
      <c r="A663" s="25"/>
      <c r="B663" s="25"/>
      <c r="C663" s="25"/>
      <c r="D663" s="25"/>
      <c r="E663" s="24"/>
      <c r="F663" s="25"/>
      <c r="G663" s="25"/>
      <c r="H663" s="25"/>
      <c r="I663" s="25"/>
      <c r="J663" s="138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</row>
    <row r="664">
      <c r="A664" s="25"/>
      <c r="B664" s="25"/>
      <c r="C664" s="25"/>
      <c r="D664" s="25"/>
      <c r="E664" s="24"/>
      <c r="F664" s="25"/>
      <c r="G664" s="25"/>
      <c r="H664" s="25"/>
      <c r="I664" s="25"/>
      <c r="J664" s="138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</row>
    <row r="665">
      <c r="A665" s="25"/>
      <c r="B665" s="25"/>
      <c r="C665" s="25"/>
      <c r="D665" s="25"/>
      <c r="E665" s="24"/>
      <c r="F665" s="25"/>
      <c r="G665" s="25"/>
      <c r="H665" s="25"/>
      <c r="I665" s="25"/>
      <c r="J665" s="138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</row>
    <row r="666">
      <c r="A666" s="25"/>
      <c r="B666" s="25"/>
      <c r="C666" s="25"/>
      <c r="D666" s="25"/>
      <c r="E666" s="24"/>
      <c r="F666" s="25"/>
      <c r="G666" s="25"/>
      <c r="H666" s="25"/>
      <c r="I666" s="25"/>
      <c r="J666" s="138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</row>
    <row r="667">
      <c r="A667" s="25"/>
      <c r="B667" s="25"/>
      <c r="C667" s="25"/>
      <c r="D667" s="25"/>
      <c r="E667" s="24"/>
      <c r="F667" s="25"/>
      <c r="G667" s="25"/>
      <c r="H667" s="25"/>
      <c r="I667" s="25"/>
      <c r="J667" s="138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</row>
    <row r="668">
      <c r="A668" s="25"/>
      <c r="B668" s="25"/>
      <c r="C668" s="25"/>
      <c r="D668" s="25"/>
      <c r="E668" s="24"/>
      <c r="F668" s="25"/>
      <c r="G668" s="25"/>
      <c r="H668" s="25"/>
      <c r="I668" s="25"/>
      <c r="J668" s="138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</row>
    <row r="669">
      <c r="A669" s="25"/>
      <c r="B669" s="25"/>
      <c r="C669" s="25"/>
      <c r="D669" s="25"/>
      <c r="E669" s="24"/>
      <c r="F669" s="25"/>
      <c r="G669" s="25"/>
      <c r="H669" s="25"/>
      <c r="I669" s="25"/>
      <c r="J669" s="138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</row>
    <row r="670">
      <c r="A670" s="25"/>
      <c r="B670" s="25"/>
      <c r="C670" s="25"/>
      <c r="D670" s="25"/>
      <c r="E670" s="24"/>
      <c r="F670" s="25"/>
      <c r="G670" s="25"/>
      <c r="H670" s="25"/>
      <c r="I670" s="25"/>
      <c r="J670" s="138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</row>
    <row r="671">
      <c r="A671" s="25"/>
      <c r="B671" s="25"/>
      <c r="C671" s="25"/>
      <c r="D671" s="25"/>
      <c r="E671" s="24"/>
      <c r="F671" s="25"/>
      <c r="G671" s="25"/>
      <c r="H671" s="25"/>
      <c r="I671" s="25"/>
      <c r="J671" s="138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</row>
    <row r="672">
      <c r="A672" s="25"/>
      <c r="B672" s="25"/>
      <c r="C672" s="25"/>
      <c r="D672" s="25"/>
      <c r="E672" s="24"/>
      <c r="F672" s="25"/>
      <c r="G672" s="25"/>
      <c r="H672" s="25"/>
      <c r="I672" s="25"/>
      <c r="J672" s="138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</row>
    <row r="673">
      <c r="A673" s="25"/>
      <c r="B673" s="25"/>
      <c r="C673" s="25"/>
      <c r="D673" s="25"/>
      <c r="E673" s="24"/>
      <c r="F673" s="25"/>
      <c r="G673" s="25"/>
      <c r="H673" s="25"/>
      <c r="I673" s="25"/>
      <c r="J673" s="138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</row>
    <row r="674">
      <c r="A674" s="25"/>
      <c r="B674" s="25"/>
      <c r="C674" s="25"/>
      <c r="D674" s="25"/>
      <c r="E674" s="24"/>
      <c r="F674" s="25"/>
      <c r="G674" s="25"/>
      <c r="H674" s="25"/>
      <c r="I674" s="25"/>
      <c r="J674" s="138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</row>
    <row r="675">
      <c r="A675" s="25"/>
      <c r="B675" s="25"/>
      <c r="C675" s="25"/>
      <c r="D675" s="25"/>
      <c r="E675" s="24"/>
      <c r="F675" s="25"/>
      <c r="G675" s="25"/>
      <c r="H675" s="25"/>
      <c r="I675" s="25"/>
      <c r="J675" s="138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</row>
    <row r="676">
      <c r="A676" s="25"/>
      <c r="B676" s="25"/>
      <c r="C676" s="25"/>
      <c r="D676" s="25"/>
      <c r="E676" s="24"/>
      <c r="F676" s="25"/>
      <c r="G676" s="25"/>
      <c r="H676" s="25"/>
      <c r="I676" s="25"/>
      <c r="J676" s="138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</row>
    <row r="677">
      <c r="A677" s="25"/>
      <c r="B677" s="25"/>
      <c r="C677" s="25"/>
      <c r="D677" s="25"/>
      <c r="E677" s="24"/>
      <c r="F677" s="25"/>
      <c r="G677" s="25"/>
      <c r="H677" s="25"/>
      <c r="I677" s="25"/>
      <c r="J677" s="138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</row>
    <row r="678">
      <c r="A678" s="25"/>
      <c r="B678" s="25"/>
      <c r="C678" s="25"/>
      <c r="D678" s="25"/>
      <c r="E678" s="24"/>
      <c r="F678" s="25"/>
      <c r="G678" s="25"/>
      <c r="H678" s="25"/>
      <c r="I678" s="25"/>
      <c r="J678" s="138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</row>
    <row r="679">
      <c r="A679" s="25"/>
      <c r="B679" s="25"/>
      <c r="C679" s="25"/>
      <c r="D679" s="25"/>
      <c r="E679" s="24"/>
      <c r="F679" s="25"/>
      <c r="G679" s="25"/>
      <c r="H679" s="25"/>
      <c r="I679" s="25"/>
      <c r="J679" s="138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</row>
    <row r="680">
      <c r="A680" s="25"/>
      <c r="B680" s="25"/>
      <c r="C680" s="25"/>
      <c r="D680" s="25"/>
      <c r="E680" s="24"/>
      <c r="F680" s="25"/>
      <c r="G680" s="25"/>
      <c r="H680" s="25"/>
      <c r="I680" s="25"/>
      <c r="J680" s="138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</row>
    <row r="681">
      <c r="A681" s="25"/>
      <c r="B681" s="25"/>
      <c r="C681" s="25"/>
      <c r="D681" s="25"/>
      <c r="E681" s="24"/>
      <c r="F681" s="25"/>
      <c r="G681" s="25"/>
      <c r="H681" s="25"/>
      <c r="I681" s="25"/>
      <c r="J681" s="138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</row>
    <row r="682">
      <c r="A682" s="25"/>
      <c r="B682" s="25"/>
      <c r="C682" s="25"/>
      <c r="D682" s="25"/>
      <c r="E682" s="24"/>
      <c r="F682" s="25"/>
      <c r="G682" s="25"/>
      <c r="H682" s="25"/>
      <c r="I682" s="25"/>
      <c r="J682" s="138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</row>
    <row r="683">
      <c r="A683" s="25"/>
      <c r="B683" s="25"/>
      <c r="C683" s="25"/>
      <c r="D683" s="25"/>
      <c r="E683" s="24"/>
      <c r="F683" s="25"/>
      <c r="G683" s="25"/>
      <c r="H683" s="25"/>
      <c r="I683" s="25"/>
      <c r="J683" s="138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</row>
    <row r="684">
      <c r="A684" s="25"/>
      <c r="B684" s="25"/>
      <c r="C684" s="25"/>
      <c r="D684" s="25"/>
      <c r="E684" s="24"/>
      <c r="F684" s="25"/>
      <c r="G684" s="25"/>
      <c r="H684" s="25"/>
      <c r="I684" s="25"/>
      <c r="J684" s="138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</row>
    <row r="685">
      <c r="A685" s="25"/>
      <c r="B685" s="25"/>
      <c r="C685" s="25"/>
      <c r="D685" s="25"/>
      <c r="E685" s="24"/>
      <c r="F685" s="25"/>
      <c r="G685" s="25"/>
      <c r="H685" s="25"/>
      <c r="I685" s="25"/>
      <c r="J685" s="138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</row>
    <row r="686">
      <c r="A686" s="25"/>
      <c r="B686" s="25"/>
      <c r="C686" s="25"/>
      <c r="D686" s="25"/>
      <c r="E686" s="24"/>
      <c r="F686" s="25"/>
      <c r="G686" s="25"/>
      <c r="H686" s="25"/>
      <c r="I686" s="25"/>
      <c r="J686" s="138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</row>
    <row r="687">
      <c r="A687" s="25"/>
      <c r="B687" s="25"/>
      <c r="C687" s="25"/>
      <c r="D687" s="25"/>
      <c r="E687" s="24"/>
      <c r="F687" s="25"/>
      <c r="G687" s="25"/>
      <c r="H687" s="25"/>
      <c r="I687" s="25"/>
      <c r="J687" s="138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</row>
    <row r="688">
      <c r="A688" s="25"/>
      <c r="B688" s="25"/>
      <c r="C688" s="25"/>
      <c r="D688" s="25"/>
      <c r="E688" s="24"/>
      <c r="F688" s="25"/>
      <c r="G688" s="25"/>
      <c r="H688" s="25"/>
      <c r="I688" s="25"/>
      <c r="J688" s="138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</row>
    <row r="689">
      <c r="A689" s="25"/>
      <c r="B689" s="25"/>
      <c r="C689" s="25"/>
      <c r="D689" s="25"/>
      <c r="E689" s="24"/>
      <c r="F689" s="25"/>
      <c r="G689" s="25"/>
      <c r="H689" s="25"/>
      <c r="I689" s="25"/>
      <c r="J689" s="138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</row>
    <row r="690">
      <c r="A690" s="25"/>
      <c r="B690" s="25"/>
      <c r="C690" s="25"/>
      <c r="D690" s="25"/>
      <c r="E690" s="24"/>
      <c r="F690" s="25"/>
      <c r="G690" s="25"/>
      <c r="H690" s="25"/>
      <c r="I690" s="25"/>
      <c r="J690" s="138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</row>
    <row r="691">
      <c r="A691" s="25"/>
      <c r="B691" s="25"/>
      <c r="C691" s="25"/>
      <c r="D691" s="25"/>
      <c r="E691" s="24"/>
      <c r="F691" s="25"/>
      <c r="G691" s="25"/>
      <c r="H691" s="25"/>
      <c r="I691" s="25"/>
      <c r="J691" s="138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</row>
    <row r="692">
      <c r="A692" s="25"/>
      <c r="B692" s="25"/>
      <c r="C692" s="25"/>
      <c r="D692" s="25"/>
      <c r="E692" s="24"/>
      <c r="F692" s="25"/>
      <c r="G692" s="25"/>
      <c r="H692" s="25"/>
      <c r="I692" s="25"/>
      <c r="J692" s="138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</row>
    <row r="693">
      <c r="A693" s="25"/>
      <c r="B693" s="25"/>
      <c r="C693" s="25"/>
      <c r="D693" s="25"/>
      <c r="E693" s="24"/>
      <c r="F693" s="25"/>
      <c r="G693" s="25"/>
      <c r="H693" s="25"/>
      <c r="I693" s="25"/>
      <c r="J693" s="138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</row>
    <row r="694">
      <c r="A694" s="25"/>
      <c r="B694" s="25"/>
      <c r="C694" s="25"/>
      <c r="D694" s="25"/>
      <c r="E694" s="24"/>
      <c r="F694" s="25"/>
      <c r="G694" s="25"/>
      <c r="H694" s="25"/>
      <c r="I694" s="25"/>
      <c r="J694" s="138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</row>
    <row r="695">
      <c r="A695" s="25"/>
      <c r="B695" s="25"/>
      <c r="C695" s="25"/>
      <c r="D695" s="25"/>
      <c r="E695" s="24"/>
      <c r="F695" s="25"/>
      <c r="G695" s="25"/>
      <c r="H695" s="25"/>
      <c r="I695" s="25"/>
      <c r="J695" s="138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</row>
    <row r="696">
      <c r="A696" s="25"/>
      <c r="B696" s="25"/>
      <c r="C696" s="25"/>
      <c r="D696" s="25"/>
      <c r="E696" s="24"/>
      <c r="F696" s="25"/>
      <c r="G696" s="25"/>
      <c r="H696" s="25"/>
      <c r="I696" s="25"/>
      <c r="J696" s="138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</row>
    <row r="697">
      <c r="A697" s="25"/>
      <c r="B697" s="25"/>
      <c r="C697" s="25"/>
      <c r="D697" s="25"/>
      <c r="E697" s="24"/>
      <c r="F697" s="25"/>
      <c r="G697" s="25"/>
      <c r="H697" s="25"/>
      <c r="I697" s="25"/>
      <c r="J697" s="138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</row>
    <row r="698">
      <c r="A698" s="25"/>
      <c r="B698" s="25"/>
      <c r="C698" s="25"/>
      <c r="D698" s="25"/>
      <c r="E698" s="24"/>
      <c r="F698" s="25"/>
      <c r="G698" s="25"/>
      <c r="H698" s="25"/>
      <c r="I698" s="25"/>
      <c r="J698" s="138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</row>
    <row r="699">
      <c r="A699" s="25"/>
      <c r="B699" s="25"/>
      <c r="C699" s="25"/>
      <c r="D699" s="25"/>
      <c r="E699" s="24"/>
      <c r="F699" s="25"/>
      <c r="G699" s="25"/>
      <c r="H699" s="25"/>
      <c r="I699" s="25"/>
      <c r="J699" s="138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</row>
    <row r="700">
      <c r="A700" s="25"/>
      <c r="B700" s="25"/>
      <c r="C700" s="25"/>
      <c r="D700" s="25"/>
      <c r="E700" s="24"/>
      <c r="F700" s="25"/>
      <c r="G700" s="25"/>
      <c r="H700" s="25"/>
      <c r="I700" s="25"/>
      <c r="J700" s="138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</row>
    <row r="701">
      <c r="A701" s="25"/>
      <c r="B701" s="25"/>
      <c r="C701" s="25"/>
      <c r="D701" s="25"/>
      <c r="E701" s="24"/>
      <c r="F701" s="25"/>
      <c r="G701" s="25"/>
      <c r="H701" s="25"/>
      <c r="I701" s="25"/>
      <c r="J701" s="138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</row>
    <row r="702">
      <c r="A702" s="25"/>
      <c r="B702" s="25"/>
      <c r="C702" s="25"/>
      <c r="D702" s="25"/>
      <c r="E702" s="24"/>
      <c r="F702" s="25"/>
      <c r="G702" s="25"/>
      <c r="H702" s="25"/>
      <c r="I702" s="25"/>
      <c r="J702" s="138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</row>
    <row r="703">
      <c r="A703" s="25"/>
      <c r="B703" s="25"/>
      <c r="C703" s="25"/>
      <c r="D703" s="25"/>
      <c r="E703" s="24"/>
      <c r="F703" s="25"/>
      <c r="G703" s="25"/>
      <c r="H703" s="25"/>
      <c r="I703" s="25"/>
      <c r="J703" s="138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</row>
    <row r="704">
      <c r="A704" s="25"/>
      <c r="B704" s="25"/>
      <c r="C704" s="25"/>
      <c r="D704" s="25"/>
      <c r="E704" s="24"/>
      <c r="F704" s="25"/>
      <c r="G704" s="25"/>
      <c r="H704" s="25"/>
      <c r="I704" s="25"/>
      <c r="J704" s="138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</row>
    <row r="705">
      <c r="A705" s="25"/>
      <c r="B705" s="25"/>
      <c r="C705" s="25"/>
      <c r="D705" s="25"/>
      <c r="E705" s="24"/>
      <c r="F705" s="25"/>
      <c r="G705" s="25"/>
      <c r="H705" s="25"/>
      <c r="I705" s="25"/>
      <c r="J705" s="138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</row>
    <row r="706">
      <c r="A706" s="25"/>
      <c r="B706" s="25"/>
      <c r="C706" s="25"/>
      <c r="D706" s="25"/>
      <c r="E706" s="24"/>
      <c r="F706" s="25"/>
      <c r="G706" s="25"/>
      <c r="H706" s="25"/>
      <c r="I706" s="25"/>
      <c r="J706" s="138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</row>
    <row r="707">
      <c r="A707" s="25"/>
      <c r="B707" s="25"/>
      <c r="C707" s="25"/>
      <c r="D707" s="25"/>
      <c r="E707" s="24"/>
      <c r="F707" s="25"/>
      <c r="G707" s="25"/>
      <c r="H707" s="25"/>
      <c r="I707" s="25"/>
      <c r="J707" s="138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</row>
    <row r="708">
      <c r="A708" s="25"/>
      <c r="B708" s="25"/>
      <c r="C708" s="25"/>
      <c r="D708" s="25"/>
      <c r="E708" s="24"/>
      <c r="F708" s="25"/>
      <c r="G708" s="25"/>
      <c r="H708" s="25"/>
      <c r="I708" s="25"/>
      <c r="J708" s="138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</row>
    <row r="709">
      <c r="A709" s="25"/>
      <c r="B709" s="25"/>
      <c r="C709" s="25"/>
      <c r="D709" s="25"/>
      <c r="E709" s="24"/>
      <c r="F709" s="25"/>
      <c r="G709" s="25"/>
      <c r="H709" s="25"/>
      <c r="I709" s="25"/>
      <c r="J709" s="138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</row>
    <row r="710">
      <c r="A710" s="25"/>
      <c r="B710" s="25"/>
      <c r="C710" s="25"/>
      <c r="D710" s="25"/>
      <c r="E710" s="24"/>
      <c r="F710" s="25"/>
      <c r="G710" s="25"/>
      <c r="H710" s="25"/>
      <c r="I710" s="25"/>
      <c r="J710" s="138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</row>
    <row r="711">
      <c r="A711" s="25"/>
      <c r="B711" s="25"/>
      <c r="C711" s="25"/>
      <c r="D711" s="25"/>
      <c r="E711" s="24"/>
      <c r="F711" s="25"/>
      <c r="G711" s="25"/>
      <c r="H711" s="25"/>
      <c r="I711" s="25"/>
      <c r="J711" s="138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</row>
    <row r="712">
      <c r="A712" s="25"/>
      <c r="B712" s="25"/>
      <c r="C712" s="25"/>
      <c r="D712" s="25"/>
      <c r="E712" s="24"/>
      <c r="F712" s="25"/>
      <c r="G712" s="25"/>
      <c r="H712" s="25"/>
      <c r="I712" s="25"/>
      <c r="J712" s="138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</row>
    <row r="713">
      <c r="A713" s="25"/>
      <c r="B713" s="25"/>
      <c r="C713" s="25"/>
      <c r="D713" s="25"/>
      <c r="E713" s="24"/>
      <c r="F713" s="25"/>
      <c r="G713" s="25"/>
      <c r="H713" s="25"/>
      <c r="I713" s="25"/>
      <c r="J713" s="138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</row>
    <row r="714">
      <c r="A714" s="25"/>
      <c r="B714" s="25"/>
      <c r="C714" s="25"/>
      <c r="D714" s="25"/>
      <c r="E714" s="24"/>
      <c r="F714" s="25"/>
      <c r="G714" s="25"/>
      <c r="H714" s="25"/>
      <c r="I714" s="25"/>
      <c r="J714" s="138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</row>
    <row r="715">
      <c r="A715" s="25"/>
      <c r="B715" s="25"/>
      <c r="C715" s="25"/>
      <c r="D715" s="25"/>
      <c r="E715" s="24"/>
      <c r="F715" s="25"/>
      <c r="G715" s="25"/>
      <c r="H715" s="25"/>
      <c r="I715" s="25"/>
      <c r="J715" s="138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</row>
    <row r="716">
      <c r="A716" s="25"/>
      <c r="B716" s="25"/>
      <c r="C716" s="25"/>
      <c r="D716" s="25"/>
      <c r="E716" s="24"/>
      <c r="F716" s="25"/>
      <c r="G716" s="25"/>
      <c r="H716" s="25"/>
      <c r="I716" s="25"/>
      <c r="J716" s="138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</row>
    <row r="717">
      <c r="A717" s="25"/>
      <c r="B717" s="25"/>
      <c r="C717" s="25"/>
      <c r="D717" s="25"/>
      <c r="E717" s="24"/>
      <c r="F717" s="25"/>
      <c r="G717" s="25"/>
      <c r="H717" s="25"/>
      <c r="I717" s="25"/>
      <c r="J717" s="138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</row>
    <row r="718">
      <c r="A718" s="25"/>
      <c r="B718" s="25"/>
      <c r="C718" s="25"/>
      <c r="D718" s="25"/>
      <c r="E718" s="24"/>
      <c r="F718" s="25"/>
      <c r="G718" s="25"/>
      <c r="H718" s="25"/>
      <c r="I718" s="25"/>
      <c r="J718" s="138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</row>
    <row r="719">
      <c r="A719" s="25"/>
      <c r="B719" s="25"/>
      <c r="C719" s="25"/>
      <c r="D719" s="25"/>
      <c r="E719" s="24"/>
      <c r="F719" s="25"/>
      <c r="G719" s="25"/>
      <c r="H719" s="25"/>
      <c r="I719" s="25"/>
      <c r="J719" s="138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</row>
    <row r="720">
      <c r="A720" s="25"/>
      <c r="B720" s="25"/>
      <c r="C720" s="25"/>
      <c r="D720" s="25"/>
      <c r="E720" s="24"/>
      <c r="F720" s="25"/>
      <c r="G720" s="25"/>
      <c r="H720" s="25"/>
      <c r="I720" s="25"/>
      <c r="J720" s="138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</row>
    <row r="721">
      <c r="A721" s="25"/>
      <c r="B721" s="25"/>
      <c r="C721" s="25"/>
      <c r="D721" s="25"/>
      <c r="E721" s="24"/>
      <c r="F721" s="25"/>
      <c r="G721" s="25"/>
      <c r="H721" s="25"/>
      <c r="I721" s="25"/>
      <c r="J721" s="138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</row>
    <row r="722">
      <c r="A722" s="25"/>
      <c r="B722" s="25"/>
      <c r="C722" s="25"/>
      <c r="D722" s="25"/>
      <c r="E722" s="24"/>
      <c r="F722" s="25"/>
      <c r="G722" s="25"/>
      <c r="H722" s="25"/>
      <c r="I722" s="25"/>
      <c r="J722" s="138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</row>
    <row r="723">
      <c r="A723" s="25"/>
      <c r="B723" s="25"/>
      <c r="C723" s="25"/>
      <c r="D723" s="25"/>
      <c r="E723" s="24"/>
      <c r="F723" s="25"/>
      <c r="G723" s="25"/>
      <c r="H723" s="25"/>
      <c r="I723" s="25"/>
      <c r="J723" s="138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</row>
    <row r="724">
      <c r="A724" s="25"/>
      <c r="B724" s="25"/>
      <c r="C724" s="25"/>
      <c r="D724" s="25"/>
      <c r="E724" s="24"/>
      <c r="F724" s="25"/>
      <c r="G724" s="25"/>
      <c r="H724" s="25"/>
      <c r="I724" s="25"/>
      <c r="J724" s="138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</row>
    <row r="725">
      <c r="A725" s="25"/>
      <c r="B725" s="25"/>
      <c r="C725" s="25"/>
      <c r="D725" s="25"/>
      <c r="E725" s="24"/>
      <c r="F725" s="25"/>
      <c r="G725" s="25"/>
      <c r="H725" s="25"/>
      <c r="I725" s="25"/>
      <c r="J725" s="138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</row>
    <row r="726">
      <c r="A726" s="25"/>
      <c r="B726" s="25"/>
      <c r="C726" s="25"/>
      <c r="D726" s="25"/>
      <c r="E726" s="24"/>
      <c r="F726" s="25"/>
      <c r="G726" s="25"/>
      <c r="H726" s="25"/>
      <c r="I726" s="25"/>
      <c r="J726" s="138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</row>
    <row r="727">
      <c r="A727" s="25"/>
      <c r="B727" s="25"/>
      <c r="C727" s="25"/>
      <c r="D727" s="25"/>
      <c r="E727" s="24"/>
      <c r="F727" s="25"/>
      <c r="G727" s="25"/>
      <c r="H727" s="25"/>
      <c r="I727" s="25"/>
      <c r="J727" s="138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</row>
    <row r="728">
      <c r="A728" s="25"/>
      <c r="B728" s="25"/>
      <c r="C728" s="25"/>
      <c r="D728" s="25"/>
      <c r="E728" s="24"/>
      <c r="F728" s="25"/>
      <c r="G728" s="25"/>
      <c r="H728" s="25"/>
      <c r="I728" s="25"/>
      <c r="J728" s="138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</row>
    <row r="729">
      <c r="A729" s="25"/>
      <c r="B729" s="25"/>
      <c r="C729" s="25"/>
      <c r="D729" s="25"/>
      <c r="E729" s="24"/>
      <c r="F729" s="25"/>
      <c r="G729" s="25"/>
      <c r="H729" s="25"/>
      <c r="I729" s="25"/>
      <c r="J729" s="138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</row>
    <row r="730">
      <c r="A730" s="25"/>
      <c r="B730" s="25"/>
      <c r="C730" s="25"/>
      <c r="D730" s="25"/>
      <c r="E730" s="24"/>
      <c r="F730" s="25"/>
      <c r="G730" s="25"/>
      <c r="H730" s="25"/>
      <c r="I730" s="25"/>
      <c r="J730" s="138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</row>
    <row r="731">
      <c r="A731" s="25"/>
      <c r="B731" s="25"/>
      <c r="C731" s="25"/>
      <c r="D731" s="25"/>
      <c r="E731" s="24"/>
      <c r="F731" s="25"/>
      <c r="G731" s="25"/>
      <c r="H731" s="25"/>
      <c r="I731" s="25"/>
      <c r="J731" s="138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</row>
    <row r="732">
      <c r="A732" s="25"/>
      <c r="B732" s="25"/>
      <c r="C732" s="25"/>
      <c r="D732" s="25"/>
      <c r="E732" s="24"/>
      <c r="F732" s="25"/>
      <c r="G732" s="25"/>
      <c r="H732" s="25"/>
      <c r="I732" s="25"/>
      <c r="J732" s="138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</row>
    <row r="733">
      <c r="A733" s="25"/>
      <c r="B733" s="25"/>
      <c r="C733" s="25"/>
      <c r="D733" s="25"/>
      <c r="E733" s="24"/>
      <c r="F733" s="25"/>
      <c r="G733" s="25"/>
      <c r="H733" s="25"/>
      <c r="I733" s="25"/>
      <c r="J733" s="138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</row>
    <row r="734">
      <c r="A734" s="25"/>
      <c r="B734" s="25"/>
      <c r="C734" s="25"/>
      <c r="D734" s="25"/>
      <c r="E734" s="24"/>
      <c r="F734" s="25"/>
      <c r="G734" s="25"/>
      <c r="H734" s="25"/>
      <c r="I734" s="25"/>
      <c r="J734" s="138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</row>
    <row r="735">
      <c r="A735" s="25"/>
      <c r="B735" s="25"/>
      <c r="C735" s="25"/>
      <c r="D735" s="25"/>
      <c r="E735" s="24"/>
      <c r="F735" s="25"/>
      <c r="G735" s="25"/>
      <c r="H735" s="25"/>
      <c r="I735" s="25"/>
      <c r="J735" s="138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</row>
    <row r="736">
      <c r="A736" s="25"/>
      <c r="B736" s="25"/>
      <c r="C736" s="25"/>
      <c r="D736" s="25"/>
      <c r="E736" s="24"/>
      <c r="F736" s="25"/>
      <c r="G736" s="25"/>
      <c r="H736" s="25"/>
      <c r="I736" s="25"/>
      <c r="J736" s="138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</row>
    <row r="737">
      <c r="A737" s="25"/>
      <c r="B737" s="25"/>
      <c r="C737" s="25"/>
      <c r="D737" s="25"/>
      <c r="E737" s="24"/>
      <c r="F737" s="25"/>
      <c r="G737" s="25"/>
      <c r="H737" s="25"/>
      <c r="I737" s="25"/>
      <c r="J737" s="138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</row>
    <row r="738">
      <c r="A738" s="25"/>
      <c r="B738" s="25"/>
      <c r="C738" s="25"/>
      <c r="D738" s="25"/>
      <c r="E738" s="24"/>
      <c r="F738" s="25"/>
      <c r="G738" s="25"/>
      <c r="H738" s="25"/>
      <c r="I738" s="25"/>
      <c r="J738" s="138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</row>
    <row r="739">
      <c r="A739" s="25"/>
      <c r="B739" s="25"/>
      <c r="C739" s="25"/>
      <c r="D739" s="25"/>
      <c r="E739" s="24"/>
      <c r="F739" s="25"/>
      <c r="G739" s="25"/>
      <c r="H739" s="25"/>
      <c r="I739" s="25"/>
      <c r="J739" s="138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</row>
    <row r="740">
      <c r="A740" s="25"/>
      <c r="B740" s="25"/>
      <c r="C740" s="25"/>
      <c r="D740" s="25"/>
      <c r="E740" s="24"/>
      <c r="F740" s="25"/>
      <c r="G740" s="25"/>
      <c r="H740" s="25"/>
      <c r="I740" s="25"/>
      <c r="J740" s="138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</row>
    <row r="741">
      <c r="A741" s="25"/>
      <c r="B741" s="25"/>
      <c r="C741" s="25"/>
      <c r="D741" s="25"/>
      <c r="E741" s="24"/>
      <c r="F741" s="25"/>
      <c r="G741" s="25"/>
      <c r="H741" s="25"/>
      <c r="I741" s="25"/>
      <c r="J741" s="138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</row>
    <row r="742">
      <c r="A742" s="25"/>
      <c r="B742" s="25"/>
      <c r="C742" s="25"/>
      <c r="D742" s="25"/>
      <c r="E742" s="24"/>
      <c r="F742" s="25"/>
      <c r="G742" s="25"/>
      <c r="H742" s="25"/>
      <c r="I742" s="25"/>
      <c r="J742" s="138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</row>
    <row r="743">
      <c r="A743" s="25"/>
      <c r="B743" s="25"/>
      <c r="C743" s="25"/>
      <c r="D743" s="25"/>
      <c r="E743" s="24"/>
      <c r="F743" s="25"/>
      <c r="G743" s="25"/>
      <c r="H743" s="25"/>
      <c r="I743" s="25"/>
      <c r="J743" s="138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</row>
    <row r="744">
      <c r="A744" s="25"/>
      <c r="B744" s="25"/>
      <c r="C744" s="25"/>
      <c r="D744" s="25"/>
      <c r="E744" s="24"/>
      <c r="F744" s="25"/>
      <c r="G744" s="25"/>
      <c r="H744" s="25"/>
      <c r="I744" s="25"/>
      <c r="J744" s="138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</row>
    <row r="745">
      <c r="A745" s="25"/>
      <c r="B745" s="25"/>
      <c r="C745" s="25"/>
      <c r="D745" s="25"/>
      <c r="E745" s="24"/>
      <c r="F745" s="25"/>
      <c r="G745" s="25"/>
      <c r="H745" s="25"/>
      <c r="I745" s="25"/>
      <c r="J745" s="138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</row>
    <row r="746">
      <c r="A746" s="25"/>
      <c r="B746" s="25"/>
      <c r="C746" s="25"/>
      <c r="D746" s="25"/>
      <c r="E746" s="24"/>
      <c r="F746" s="25"/>
      <c r="G746" s="25"/>
      <c r="H746" s="25"/>
      <c r="I746" s="25"/>
      <c r="J746" s="138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</row>
    <row r="747">
      <c r="A747" s="25"/>
      <c r="B747" s="25"/>
      <c r="C747" s="25"/>
      <c r="D747" s="25"/>
      <c r="E747" s="24"/>
      <c r="F747" s="25"/>
      <c r="G747" s="25"/>
      <c r="H747" s="25"/>
      <c r="I747" s="25"/>
      <c r="J747" s="138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</row>
    <row r="748">
      <c r="A748" s="25"/>
      <c r="B748" s="25"/>
      <c r="C748" s="25"/>
      <c r="D748" s="25"/>
      <c r="E748" s="24"/>
      <c r="F748" s="25"/>
      <c r="G748" s="25"/>
      <c r="H748" s="25"/>
      <c r="I748" s="25"/>
      <c r="J748" s="138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</row>
    <row r="749">
      <c r="A749" s="25"/>
      <c r="B749" s="25"/>
      <c r="C749" s="25"/>
      <c r="D749" s="25"/>
      <c r="E749" s="24"/>
      <c r="F749" s="25"/>
      <c r="G749" s="25"/>
      <c r="H749" s="25"/>
      <c r="I749" s="25"/>
      <c r="J749" s="138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</row>
    <row r="750">
      <c r="A750" s="25"/>
      <c r="B750" s="25"/>
      <c r="C750" s="25"/>
      <c r="D750" s="25"/>
      <c r="E750" s="24"/>
      <c r="F750" s="25"/>
      <c r="G750" s="25"/>
      <c r="H750" s="25"/>
      <c r="I750" s="25"/>
      <c r="J750" s="138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</row>
    <row r="751">
      <c r="A751" s="25"/>
      <c r="B751" s="25"/>
      <c r="C751" s="25"/>
      <c r="D751" s="25"/>
      <c r="E751" s="24"/>
      <c r="F751" s="25"/>
      <c r="G751" s="25"/>
      <c r="H751" s="25"/>
      <c r="I751" s="25"/>
      <c r="J751" s="138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</row>
    <row r="752">
      <c r="A752" s="25"/>
      <c r="B752" s="25"/>
      <c r="C752" s="25"/>
      <c r="D752" s="25"/>
      <c r="E752" s="24"/>
      <c r="F752" s="25"/>
      <c r="G752" s="25"/>
      <c r="H752" s="25"/>
      <c r="I752" s="25"/>
      <c r="J752" s="138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</row>
    <row r="753">
      <c r="A753" s="25"/>
      <c r="B753" s="25"/>
      <c r="C753" s="25"/>
      <c r="D753" s="25"/>
      <c r="E753" s="24"/>
      <c r="F753" s="25"/>
      <c r="G753" s="25"/>
      <c r="H753" s="25"/>
      <c r="I753" s="25"/>
      <c r="J753" s="138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</row>
    <row r="754">
      <c r="A754" s="25"/>
      <c r="B754" s="25"/>
      <c r="C754" s="25"/>
      <c r="D754" s="25"/>
      <c r="E754" s="24"/>
      <c r="F754" s="25"/>
      <c r="G754" s="25"/>
      <c r="H754" s="25"/>
      <c r="I754" s="25"/>
      <c r="J754" s="138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</row>
    <row r="755">
      <c r="A755" s="25"/>
      <c r="B755" s="25"/>
      <c r="C755" s="25"/>
      <c r="D755" s="25"/>
      <c r="E755" s="24"/>
      <c r="F755" s="25"/>
      <c r="G755" s="25"/>
      <c r="H755" s="25"/>
      <c r="I755" s="25"/>
      <c r="J755" s="138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</row>
    <row r="756">
      <c r="A756" s="25"/>
      <c r="B756" s="25"/>
      <c r="C756" s="25"/>
      <c r="D756" s="25"/>
      <c r="E756" s="24"/>
      <c r="F756" s="25"/>
      <c r="G756" s="25"/>
      <c r="H756" s="25"/>
      <c r="I756" s="25"/>
      <c r="J756" s="138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</row>
    <row r="757">
      <c r="A757" s="25"/>
      <c r="B757" s="25"/>
      <c r="C757" s="25"/>
      <c r="D757" s="25"/>
      <c r="E757" s="24"/>
      <c r="F757" s="25"/>
      <c r="G757" s="25"/>
      <c r="H757" s="25"/>
      <c r="I757" s="25"/>
      <c r="J757" s="138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</row>
    <row r="758">
      <c r="A758" s="25"/>
      <c r="B758" s="25"/>
      <c r="C758" s="25"/>
      <c r="D758" s="25"/>
      <c r="E758" s="24"/>
      <c r="F758" s="25"/>
      <c r="G758" s="25"/>
      <c r="H758" s="25"/>
      <c r="I758" s="25"/>
      <c r="J758" s="138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</row>
    <row r="759">
      <c r="A759" s="25"/>
      <c r="B759" s="25"/>
      <c r="C759" s="25"/>
      <c r="D759" s="25"/>
      <c r="E759" s="24"/>
      <c r="F759" s="25"/>
      <c r="G759" s="25"/>
      <c r="H759" s="25"/>
      <c r="I759" s="25"/>
      <c r="J759" s="138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</row>
    <row r="760">
      <c r="A760" s="25"/>
      <c r="B760" s="25"/>
      <c r="C760" s="25"/>
      <c r="D760" s="25"/>
      <c r="E760" s="24"/>
      <c r="F760" s="25"/>
      <c r="G760" s="25"/>
      <c r="H760" s="25"/>
      <c r="I760" s="25"/>
      <c r="J760" s="138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</row>
    <row r="761">
      <c r="A761" s="25"/>
      <c r="B761" s="25"/>
      <c r="C761" s="25"/>
      <c r="D761" s="25"/>
      <c r="E761" s="24"/>
      <c r="F761" s="25"/>
      <c r="G761" s="25"/>
      <c r="H761" s="25"/>
      <c r="I761" s="25"/>
      <c r="J761" s="138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</row>
    <row r="762">
      <c r="A762" s="25"/>
      <c r="B762" s="25"/>
      <c r="C762" s="25"/>
      <c r="D762" s="25"/>
      <c r="E762" s="24"/>
      <c r="F762" s="25"/>
      <c r="G762" s="25"/>
      <c r="H762" s="25"/>
      <c r="I762" s="25"/>
      <c r="J762" s="138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</row>
    <row r="763">
      <c r="A763" s="25"/>
      <c r="B763" s="25"/>
      <c r="C763" s="25"/>
      <c r="D763" s="25"/>
      <c r="E763" s="24"/>
      <c r="F763" s="25"/>
      <c r="G763" s="25"/>
      <c r="H763" s="25"/>
      <c r="I763" s="25"/>
      <c r="J763" s="138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</row>
    <row r="764">
      <c r="A764" s="25"/>
      <c r="B764" s="25"/>
      <c r="C764" s="25"/>
      <c r="D764" s="25"/>
      <c r="E764" s="24"/>
      <c r="F764" s="25"/>
      <c r="G764" s="25"/>
      <c r="H764" s="25"/>
      <c r="I764" s="25"/>
      <c r="J764" s="138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</row>
    <row r="765">
      <c r="A765" s="25"/>
      <c r="B765" s="25"/>
      <c r="C765" s="25"/>
      <c r="D765" s="25"/>
      <c r="E765" s="24"/>
      <c r="F765" s="25"/>
      <c r="G765" s="25"/>
      <c r="H765" s="25"/>
      <c r="I765" s="25"/>
      <c r="J765" s="138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</row>
    <row r="766">
      <c r="A766" s="25"/>
      <c r="B766" s="25"/>
      <c r="C766" s="25"/>
      <c r="D766" s="25"/>
      <c r="E766" s="24"/>
      <c r="F766" s="25"/>
      <c r="G766" s="25"/>
      <c r="H766" s="25"/>
      <c r="I766" s="25"/>
      <c r="J766" s="138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</row>
    <row r="767">
      <c r="A767" s="25"/>
      <c r="B767" s="25"/>
      <c r="C767" s="25"/>
      <c r="D767" s="25"/>
      <c r="E767" s="24"/>
      <c r="F767" s="25"/>
      <c r="G767" s="25"/>
      <c r="H767" s="25"/>
      <c r="I767" s="25"/>
      <c r="J767" s="138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</row>
    <row r="768">
      <c r="A768" s="25"/>
      <c r="B768" s="25"/>
      <c r="C768" s="25"/>
      <c r="D768" s="25"/>
      <c r="E768" s="24"/>
      <c r="F768" s="25"/>
      <c r="G768" s="25"/>
      <c r="H768" s="25"/>
      <c r="I768" s="25"/>
      <c r="J768" s="138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</row>
    <row r="769">
      <c r="A769" s="25"/>
      <c r="B769" s="25"/>
      <c r="C769" s="25"/>
      <c r="D769" s="25"/>
      <c r="E769" s="24"/>
      <c r="F769" s="25"/>
      <c r="G769" s="25"/>
      <c r="H769" s="25"/>
      <c r="I769" s="25"/>
      <c r="J769" s="138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</row>
    <row r="770">
      <c r="A770" s="25"/>
      <c r="B770" s="25"/>
      <c r="C770" s="25"/>
      <c r="D770" s="25"/>
      <c r="E770" s="24"/>
      <c r="F770" s="25"/>
      <c r="G770" s="25"/>
      <c r="H770" s="25"/>
      <c r="I770" s="25"/>
      <c r="J770" s="138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</row>
    <row r="771">
      <c r="A771" s="25"/>
      <c r="B771" s="25"/>
      <c r="C771" s="25"/>
      <c r="D771" s="25"/>
      <c r="E771" s="24"/>
      <c r="F771" s="25"/>
      <c r="G771" s="25"/>
      <c r="H771" s="25"/>
      <c r="I771" s="25"/>
      <c r="J771" s="138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</row>
    <row r="772">
      <c r="A772" s="25"/>
      <c r="B772" s="25"/>
      <c r="C772" s="25"/>
      <c r="D772" s="25"/>
      <c r="E772" s="24"/>
      <c r="F772" s="25"/>
      <c r="G772" s="25"/>
      <c r="H772" s="25"/>
      <c r="I772" s="25"/>
      <c r="J772" s="138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</row>
    <row r="773">
      <c r="A773" s="25"/>
      <c r="B773" s="25"/>
      <c r="C773" s="25"/>
      <c r="D773" s="25"/>
      <c r="E773" s="24"/>
      <c r="F773" s="25"/>
      <c r="G773" s="25"/>
      <c r="H773" s="25"/>
      <c r="I773" s="25"/>
      <c r="J773" s="138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</row>
    <row r="774">
      <c r="A774" s="25"/>
      <c r="B774" s="25"/>
      <c r="C774" s="25"/>
      <c r="D774" s="25"/>
      <c r="E774" s="24"/>
      <c r="F774" s="25"/>
      <c r="G774" s="25"/>
      <c r="H774" s="25"/>
      <c r="I774" s="25"/>
      <c r="J774" s="138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</row>
    <row r="775">
      <c r="A775" s="25"/>
      <c r="B775" s="25"/>
      <c r="C775" s="25"/>
      <c r="D775" s="25"/>
      <c r="E775" s="24"/>
      <c r="F775" s="25"/>
      <c r="G775" s="25"/>
      <c r="H775" s="25"/>
      <c r="I775" s="25"/>
      <c r="J775" s="138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</row>
    <row r="776">
      <c r="A776" s="25"/>
      <c r="B776" s="25"/>
      <c r="C776" s="25"/>
      <c r="D776" s="25"/>
      <c r="E776" s="24"/>
      <c r="F776" s="25"/>
      <c r="G776" s="25"/>
      <c r="H776" s="25"/>
      <c r="I776" s="25"/>
      <c r="J776" s="138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</row>
    <row r="777">
      <c r="A777" s="25"/>
      <c r="B777" s="25"/>
      <c r="C777" s="25"/>
      <c r="D777" s="25"/>
      <c r="E777" s="24"/>
      <c r="F777" s="25"/>
      <c r="G777" s="25"/>
      <c r="H777" s="25"/>
      <c r="I777" s="25"/>
      <c r="J777" s="138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</row>
    <row r="778">
      <c r="A778" s="25"/>
      <c r="B778" s="25"/>
      <c r="C778" s="25"/>
      <c r="D778" s="25"/>
      <c r="E778" s="24"/>
      <c r="F778" s="25"/>
      <c r="G778" s="25"/>
      <c r="H778" s="25"/>
      <c r="I778" s="25"/>
      <c r="J778" s="138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</row>
    <row r="779">
      <c r="A779" s="25"/>
      <c r="B779" s="25"/>
      <c r="C779" s="25"/>
      <c r="D779" s="25"/>
      <c r="E779" s="24"/>
      <c r="F779" s="25"/>
      <c r="G779" s="25"/>
      <c r="H779" s="25"/>
      <c r="I779" s="25"/>
      <c r="J779" s="138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</row>
    <row r="780">
      <c r="A780" s="25"/>
      <c r="B780" s="25"/>
      <c r="C780" s="25"/>
      <c r="D780" s="25"/>
      <c r="E780" s="24"/>
      <c r="F780" s="25"/>
      <c r="G780" s="25"/>
      <c r="H780" s="25"/>
      <c r="I780" s="25"/>
      <c r="J780" s="138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</row>
    <row r="781">
      <c r="A781" s="25"/>
      <c r="B781" s="25"/>
      <c r="C781" s="25"/>
      <c r="D781" s="25"/>
      <c r="E781" s="24"/>
      <c r="F781" s="25"/>
      <c r="G781" s="25"/>
      <c r="H781" s="25"/>
      <c r="I781" s="25"/>
      <c r="J781" s="138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</row>
    <row r="782">
      <c r="A782" s="25"/>
      <c r="B782" s="25"/>
      <c r="C782" s="25"/>
      <c r="D782" s="25"/>
      <c r="E782" s="24"/>
      <c r="F782" s="25"/>
      <c r="G782" s="25"/>
      <c r="H782" s="25"/>
      <c r="I782" s="25"/>
      <c r="J782" s="138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</row>
    <row r="783">
      <c r="A783" s="25"/>
      <c r="B783" s="25"/>
      <c r="C783" s="25"/>
      <c r="D783" s="25"/>
      <c r="E783" s="24"/>
      <c r="F783" s="25"/>
      <c r="G783" s="25"/>
      <c r="H783" s="25"/>
      <c r="I783" s="25"/>
      <c r="J783" s="138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</row>
    <row r="784">
      <c r="A784" s="25"/>
      <c r="B784" s="25"/>
      <c r="C784" s="25"/>
      <c r="D784" s="25"/>
      <c r="E784" s="24"/>
      <c r="F784" s="25"/>
      <c r="G784" s="25"/>
      <c r="H784" s="25"/>
      <c r="I784" s="25"/>
      <c r="J784" s="138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</row>
    <row r="785">
      <c r="A785" s="25"/>
      <c r="B785" s="25"/>
      <c r="C785" s="25"/>
      <c r="D785" s="25"/>
      <c r="E785" s="24"/>
      <c r="F785" s="25"/>
      <c r="G785" s="25"/>
      <c r="H785" s="25"/>
      <c r="I785" s="25"/>
      <c r="J785" s="138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</row>
    <row r="786">
      <c r="A786" s="25"/>
      <c r="B786" s="25"/>
      <c r="C786" s="25"/>
      <c r="D786" s="25"/>
      <c r="E786" s="24"/>
      <c r="F786" s="25"/>
      <c r="G786" s="25"/>
      <c r="H786" s="25"/>
      <c r="I786" s="25"/>
      <c r="J786" s="138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</row>
    <row r="787">
      <c r="A787" s="25"/>
      <c r="B787" s="25"/>
      <c r="C787" s="25"/>
      <c r="D787" s="25"/>
      <c r="E787" s="24"/>
      <c r="F787" s="25"/>
      <c r="G787" s="25"/>
      <c r="H787" s="25"/>
      <c r="I787" s="25"/>
      <c r="J787" s="138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</row>
    <row r="788">
      <c r="A788" s="25"/>
      <c r="B788" s="25"/>
      <c r="C788" s="25"/>
      <c r="D788" s="25"/>
      <c r="E788" s="24"/>
      <c r="F788" s="25"/>
      <c r="G788" s="25"/>
      <c r="H788" s="25"/>
      <c r="I788" s="25"/>
      <c r="J788" s="138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</row>
    <row r="789">
      <c r="A789" s="25"/>
      <c r="B789" s="25"/>
      <c r="C789" s="25"/>
      <c r="D789" s="25"/>
      <c r="E789" s="24"/>
      <c r="F789" s="25"/>
      <c r="G789" s="25"/>
      <c r="H789" s="25"/>
      <c r="I789" s="25"/>
      <c r="J789" s="138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</row>
    <row r="790">
      <c r="A790" s="25"/>
      <c r="B790" s="25"/>
      <c r="C790" s="25"/>
      <c r="D790" s="25"/>
      <c r="E790" s="24"/>
      <c r="F790" s="25"/>
      <c r="G790" s="25"/>
      <c r="H790" s="25"/>
      <c r="I790" s="25"/>
      <c r="J790" s="138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</row>
    <row r="791">
      <c r="A791" s="25"/>
      <c r="B791" s="25"/>
      <c r="C791" s="25"/>
      <c r="D791" s="25"/>
      <c r="E791" s="24"/>
      <c r="F791" s="25"/>
      <c r="G791" s="25"/>
      <c r="H791" s="25"/>
      <c r="I791" s="25"/>
      <c r="J791" s="138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</row>
    <row r="792">
      <c r="A792" s="25"/>
      <c r="B792" s="25"/>
      <c r="C792" s="25"/>
      <c r="D792" s="25"/>
      <c r="E792" s="24"/>
      <c r="F792" s="25"/>
      <c r="G792" s="25"/>
      <c r="H792" s="25"/>
      <c r="I792" s="25"/>
      <c r="J792" s="138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</row>
    <row r="793">
      <c r="A793" s="25"/>
      <c r="B793" s="25"/>
      <c r="C793" s="25"/>
      <c r="D793" s="25"/>
      <c r="E793" s="24"/>
      <c r="F793" s="25"/>
      <c r="G793" s="25"/>
      <c r="H793" s="25"/>
      <c r="I793" s="25"/>
      <c r="J793" s="138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</row>
    <row r="794">
      <c r="A794" s="25"/>
      <c r="B794" s="25"/>
      <c r="C794" s="25"/>
      <c r="D794" s="25"/>
      <c r="E794" s="24"/>
      <c r="F794" s="25"/>
      <c r="G794" s="25"/>
      <c r="H794" s="25"/>
      <c r="I794" s="25"/>
      <c r="J794" s="138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</row>
    <row r="795">
      <c r="A795" s="25"/>
      <c r="B795" s="25"/>
      <c r="C795" s="25"/>
      <c r="D795" s="25"/>
      <c r="E795" s="24"/>
      <c r="F795" s="25"/>
      <c r="G795" s="25"/>
      <c r="H795" s="25"/>
      <c r="I795" s="25"/>
      <c r="J795" s="138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</row>
    <row r="796">
      <c r="A796" s="25"/>
      <c r="B796" s="25"/>
      <c r="C796" s="25"/>
      <c r="D796" s="25"/>
      <c r="E796" s="24"/>
      <c r="F796" s="25"/>
      <c r="G796" s="25"/>
      <c r="H796" s="25"/>
      <c r="I796" s="25"/>
      <c r="J796" s="138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</row>
    <row r="797">
      <c r="A797" s="25"/>
      <c r="B797" s="25"/>
      <c r="C797" s="25"/>
      <c r="D797" s="25"/>
      <c r="E797" s="24"/>
      <c r="F797" s="25"/>
      <c r="G797" s="25"/>
      <c r="H797" s="25"/>
      <c r="I797" s="25"/>
      <c r="J797" s="138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</row>
    <row r="798">
      <c r="A798" s="25"/>
      <c r="B798" s="25"/>
      <c r="C798" s="25"/>
      <c r="D798" s="25"/>
      <c r="E798" s="24"/>
      <c r="F798" s="25"/>
      <c r="G798" s="25"/>
      <c r="H798" s="25"/>
      <c r="I798" s="25"/>
      <c r="J798" s="138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</row>
    <row r="799">
      <c r="A799" s="25"/>
      <c r="B799" s="25"/>
      <c r="C799" s="25"/>
      <c r="D799" s="25"/>
      <c r="E799" s="24"/>
      <c r="F799" s="25"/>
      <c r="G799" s="25"/>
      <c r="H799" s="25"/>
      <c r="I799" s="25"/>
      <c r="J799" s="138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</row>
    <row r="800">
      <c r="A800" s="25"/>
      <c r="B800" s="25"/>
      <c r="C800" s="25"/>
      <c r="D800" s="25"/>
      <c r="E800" s="24"/>
      <c r="F800" s="25"/>
      <c r="G800" s="25"/>
      <c r="H800" s="25"/>
      <c r="I800" s="25"/>
      <c r="J800" s="138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</row>
    <row r="801">
      <c r="A801" s="25"/>
      <c r="B801" s="25"/>
      <c r="C801" s="25"/>
      <c r="D801" s="25"/>
      <c r="E801" s="24"/>
      <c r="F801" s="25"/>
      <c r="G801" s="25"/>
      <c r="H801" s="25"/>
      <c r="I801" s="25"/>
      <c r="J801" s="138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</row>
    <row r="802">
      <c r="A802" s="25"/>
      <c r="B802" s="25"/>
      <c r="C802" s="25"/>
      <c r="D802" s="25"/>
      <c r="E802" s="24"/>
      <c r="F802" s="25"/>
      <c r="G802" s="25"/>
      <c r="H802" s="25"/>
      <c r="I802" s="25"/>
      <c r="J802" s="138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</row>
    <row r="803">
      <c r="A803" s="25"/>
      <c r="B803" s="25"/>
      <c r="C803" s="25"/>
      <c r="D803" s="25"/>
      <c r="E803" s="24"/>
      <c r="F803" s="25"/>
      <c r="G803" s="25"/>
      <c r="H803" s="25"/>
      <c r="I803" s="25"/>
      <c r="J803" s="138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</row>
    <row r="804">
      <c r="A804" s="25"/>
      <c r="B804" s="25"/>
      <c r="C804" s="25"/>
      <c r="D804" s="25"/>
      <c r="E804" s="24"/>
      <c r="F804" s="25"/>
      <c r="G804" s="25"/>
      <c r="H804" s="25"/>
      <c r="I804" s="25"/>
      <c r="J804" s="138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</row>
    <row r="805">
      <c r="A805" s="25"/>
      <c r="B805" s="25"/>
      <c r="C805" s="25"/>
      <c r="D805" s="25"/>
      <c r="E805" s="24"/>
      <c r="F805" s="25"/>
      <c r="G805" s="25"/>
      <c r="H805" s="25"/>
      <c r="I805" s="25"/>
      <c r="J805" s="138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</row>
    <row r="806">
      <c r="A806" s="25"/>
      <c r="B806" s="25"/>
      <c r="C806" s="25"/>
      <c r="D806" s="25"/>
      <c r="E806" s="24"/>
      <c r="F806" s="25"/>
      <c r="G806" s="25"/>
      <c r="H806" s="25"/>
      <c r="I806" s="25"/>
      <c r="J806" s="138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</row>
    <row r="807">
      <c r="A807" s="25"/>
      <c r="B807" s="25"/>
      <c r="C807" s="25"/>
      <c r="D807" s="25"/>
      <c r="E807" s="24"/>
      <c r="F807" s="25"/>
      <c r="G807" s="25"/>
      <c r="H807" s="25"/>
      <c r="I807" s="25"/>
      <c r="J807" s="138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</row>
    <row r="808">
      <c r="A808" s="25"/>
      <c r="B808" s="25"/>
      <c r="C808" s="25"/>
      <c r="D808" s="25"/>
      <c r="E808" s="24"/>
      <c r="F808" s="25"/>
      <c r="G808" s="25"/>
      <c r="H808" s="25"/>
      <c r="I808" s="25"/>
      <c r="J808" s="138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</row>
    <row r="809">
      <c r="A809" s="25"/>
      <c r="B809" s="25"/>
      <c r="C809" s="25"/>
      <c r="D809" s="25"/>
      <c r="E809" s="24"/>
      <c r="F809" s="25"/>
      <c r="G809" s="25"/>
      <c r="H809" s="25"/>
      <c r="I809" s="25"/>
      <c r="J809" s="138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</row>
    <row r="810">
      <c r="A810" s="25"/>
      <c r="B810" s="25"/>
      <c r="C810" s="25"/>
      <c r="D810" s="25"/>
      <c r="E810" s="24"/>
      <c r="F810" s="25"/>
      <c r="G810" s="25"/>
      <c r="H810" s="25"/>
      <c r="I810" s="25"/>
      <c r="J810" s="138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</row>
    <row r="811">
      <c r="A811" s="25"/>
      <c r="B811" s="25"/>
      <c r="C811" s="25"/>
      <c r="D811" s="25"/>
      <c r="E811" s="24"/>
      <c r="F811" s="25"/>
      <c r="G811" s="25"/>
      <c r="H811" s="25"/>
      <c r="I811" s="25"/>
      <c r="J811" s="138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</row>
    <row r="812">
      <c r="A812" s="25"/>
      <c r="B812" s="25"/>
      <c r="C812" s="25"/>
      <c r="D812" s="25"/>
      <c r="E812" s="24"/>
      <c r="F812" s="25"/>
      <c r="G812" s="25"/>
      <c r="H812" s="25"/>
      <c r="I812" s="25"/>
      <c r="J812" s="138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</row>
    <row r="813">
      <c r="A813" s="25"/>
      <c r="B813" s="25"/>
      <c r="C813" s="25"/>
      <c r="D813" s="25"/>
      <c r="E813" s="24"/>
      <c r="F813" s="25"/>
      <c r="G813" s="25"/>
      <c r="H813" s="25"/>
      <c r="I813" s="25"/>
      <c r="J813" s="138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</row>
    <row r="814">
      <c r="A814" s="25"/>
      <c r="B814" s="25"/>
      <c r="C814" s="25"/>
      <c r="D814" s="25"/>
      <c r="E814" s="24"/>
      <c r="F814" s="25"/>
      <c r="G814" s="25"/>
      <c r="H814" s="25"/>
      <c r="I814" s="25"/>
      <c r="J814" s="138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</row>
    <row r="815">
      <c r="A815" s="25"/>
      <c r="B815" s="25"/>
      <c r="C815" s="25"/>
      <c r="D815" s="25"/>
      <c r="E815" s="24"/>
      <c r="F815" s="25"/>
      <c r="G815" s="25"/>
      <c r="H815" s="25"/>
      <c r="I815" s="25"/>
      <c r="J815" s="138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</row>
    <row r="816">
      <c r="A816" s="25"/>
      <c r="B816" s="25"/>
      <c r="C816" s="25"/>
      <c r="D816" s="25"/>
      <c r="E816" s="24"/>
      <c r="F816" s="25"/>
      <c r="G816" s="25"/>
      <c r="H816" s="25"/>
      <c r="I816" s="25"/>
      <c r="J816" s="138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</row>
    <row r="817">
      <c r="A817" s="25"/>
      <c r="B817" s="25"/>
      <c r="C817" s="25"/>
      <c r="D817" s="25"/>
      <c r="E817" s="24"/>
      <c r="F817" s="25"/>
      <c r="G817" s="25"/>
      <c r="H817" s="25"/>
      <c r="I817" s="25"/>
      <c r="J817" s="138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</row>
    <row r="818">
      <c r="A818" s="25"/>
      <c r="B818" s="25"/>
      <c r="C818" s="25"/>
      <c r="D818" s="25"/>
      <c r="E818" s="24"/>
      <c r="F818" s="25"/>
      <c r="G818" s="25"/>
      <c r="H818" s="25"/>
      <c r="I818" s="25"/>
      <c r="J818" s="138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</row>
    <row r="819">
      <c r="A819" s="25"/>
      <c r="B819" s="25"/>
      <c r="C819" s="25"/>
      <c r="D819" s="25"/>
      <c r="E819" s="24"/>
      <c r="F819" s="25"/>
      <c r="G819" s="25"/>
      <c r="H819" s="25"/>
      <c r="I819" s="25"/>
      <c r="J819" s="138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</row>
    <row r="820">
      <c r="A820" s="25"/>
      <c r="B820" s="25"/>
      <c r="C820" s="25"/>
      <c r="D820" s="25"/>
      <c r="E820" s="24"/>
      <c r="F820" s="25"/>
      <c r="G820" s="25"/>
      <c r="H820" s="25"/>
      <c r="I820" s="25"/>
      <c r="J820" s="138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</row>
    <row r="821">
      <c r="A821" s="25"/>
      <c r="B821" s="25"/>
      <c r="C821" s="25"/>
      <c r="D821" s="25"/>
      <c r="E821" s="24"/>
      <c r="F821" s="25"/>
      <c r="G821" s="25"/>
      <c r="H821" s="25"/>
      <c r="I821" s="25"/>
      <c r="J821" s="138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</row>
    <row r="822">
      <c r="A822" s="25"/>
      <c r="B822" s="25"/>
      <c r="C822" s="25"/>
      <c r="D822" s="25"/>
      <c r="E822" s="24"/>
      <c r="F822" s="25"/>
      <c r="G822" s="25"/>
      <c r="H822" s="25"/>
      <c r="I822" s="25"/>
      <c r="J822" s="138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</row>
    <row r="823">
      <c r="A823" s="25"/>
      <c r="B823" s="25"/>
      <c r="C823" s="25"/>
      <c r="D823" s="25"/>
      <c r="E823" s="24"/>
      <c r="F823" s="25"/>
      <c r="G823" s="25"/>
      <c r="H823" s="25"/>
      <c r="I823" s="25"/>
      <c r="J823" s="138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</row>
    <row r="824">
      <c r="A824" s="25"/>
      <c r="B824" s="25"/>
      <c r="C824" s="25"/>
      <c r="D824" s="25"/>
      <c r="E824" s="24"/>
      <c r="F824" s="25"/>
      <c r="G824" s="25"/>
      <c r="H824" s="25"/>
      <c r="I824" s="25"/>
      <c r="J824" s="138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</row>
    <row r="825">
      <c r="A825" s="25"/>
      <c r="B825" s="25"/>
      <c r="C825" s="25"/>
      <c r="D825" s="25"/>
      <c r="E825" s="24"/>
      <c r="F825" s="25"/>
      <c r="G825" s="25"/>
      <c r="H825" s="25"/>
      <c r="I825" s="25"/>
      <c r="J825" s="138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</row>
    <row r="826">
      <c r="A826" s="25"/>
      <c r="B826" s="25"/>
      <c r="C826" s="25"/>
      <c r="D826" s="25"/>
      <c r="E826" s="24"/>
      <c r="F826" s="25"/>
      <c r="G826" s="25"/>
      <c r="H826" s="25"/>
      <c r="I826" s="25"/>
      <c r="J826" s="138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</row>
    <row r="827">
      <c r="A827" s="25"/>
      <c r="B827" s="25"/>
      <c r="C827" s="25"/>
      <c r="D827" s="25"/>
      <c r="E827" s="24"/>
      <c r="F827" s="25"/>
      <c r="G827" s="25"/>
      <c r="H827" s="25"/>
      <c r="I827" s="25"/>
      <c r="J827" s="138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</row>
    <row r="828">
      <c r="A828" s="25"/>
      <c r="B828" s="25"/>
      <c r="C828" s="25"/>
      <c r="D828" s="25"/>
      <c r="E828" s="24"/>
      <c r="F828" s="25"/>
      <c r="G828" s="25"/>
      <c r="H828" s="25"/>
      <c r="I828" s="25"/>
      <c r="J828" s="138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</row>
    <row r="829">
      <c r="A829" s="25"/>
      <c r="B829" s="25"/>
      <c r="C829" s="25"/>
      <c r="D829" s="25"/>
      <c r="E829" s="24"/>
      <c r="F829" s="25"/>
      <c r="G829" s="25"/>
      <c r="H829" s="25"/>
      <c r="I829" s="25"/>
      <c r="J829" s="138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</row>
    <row r="830">
      <c r="A830" s="25"/>
      <c r="B830" s="25"/>
      <c r="C830" s="25"/>
      <c r="D830" s="25"/>
      <c r="E830" s="24"/>
      <c r="F830" s="25"/>
      <c r="G830" s="25"/>
      <c r="H830" s="25"/>
      <c r="I830" s="25"/>
      <c r="J830" s="138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</row>
    <row r="831">
      <c r="A831" s="25"/>
      <c r="B831" s="25"/>
      <c r="C831" s="25"/>
      <c r="D831" s="25"/>
      <c r="E831" s="24"/>
      <c r="F831" s="25"/>
      <c r="G831" s="25"/>
      <c r="H831" s="25"/>
      <c r="I831" s="25"/>
      <c r="J831" s="138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</row>
    <row r="832">
      <c r="A832" s="25"/>
      <c r="B832" s="25"/>
      <c r="C832" s="25"/>
      <c r="D832" s="25"/>
      <c r="E832" s="24"/>
      <c r="F832" s="25"/>
      <c r="G832" s="25"/>
      <c r="H832" s="25"/>
      <c r="I832" s="25"/>
      <c r="J832" s="138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</row>
    <row r="833">
      <c r="A833" s="25"/>
      <c r="B833" s="25"/>
      <c r="C833" s="25"/>
      <c r="D833" s="25"/>
      <c r="E833" s="24"/>
      <c r="F833" s="25"/>
      <c r="G833" s="25"/>
      <c r="H833" s="25"/>
      <c r="I833" s="25"/>
      <c r="J833" s="138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</row>
    <row r="834">
      <c r="A834" s="25"/>
      <c r="B834" s="25"/>
      <c r="C834" s="25"/>
      <c r="D834" s="25"/>
      <c r="E834" s="24"/>
      <c r="F834" s="25"/>
      <c r="G834" s="25"/>
      <c r="H834" s="25"/>
      <c r="I834" s="25"/>
      <c r="J834" s="138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</row>
    <row r="835">
      <c r="A835" s="25"/>
      <c r="B835" s="25"/>
      <c r="C835" s="25"/>
      <c r="D835" s="25"/>
      <c r="E835" s="24"/>
      <c r="F835" s="25"/>
      <c r="G835" s="25"/>
      <c r="H835" s="25"/>
      <c r="I835" s="25"/>
      <c r="J835" s="138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</row>
    <row r="836">
      <c r="A836" s="25"/>
      <c r="B836" s="25"/>
      <c r="C836" s="25"/>
      <c r="D836" s="25"/>
      <c r="E836" s="24"/>
      <c r="F836" s="25"/>
      <c r="G836" s="25"/>
      <c r="H836" s="25"/>
      <c r="I836" s="25"/>
      <c r="J836" s="138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</row>
    <row r="837">
      <c r="A837" s="25"/>
      <c r="B837" s="25"/>
      <c r="C837" s="25"/>
      <c r="D837" s="25"/>
      <c r="E837" s="24"/>
      <c r="F837" s="25"/>
      <c r="G837" s="25"/>
      <c r="H837" s="25"/>
      <c r="I837" s="25"/>
      <c r="J837" s="138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</row>
    <row r="838">
      <c r="A838" s="25"/>
      <c r="B838" s="25"/>
      <c r="C838" s="25"/>
      <c r="D838" s="25"/>
      <c r="E838" s="24"/>
      <c r="F838" s="25"/>
      <c r="G838" s="25"/>
      <c r="H838" s="25"/>
      <c r="I838" s="25"/>
      <c r="J838" s="138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</row>
    <row r="839">
      <c r="A839" s="25"/>
      <c r="B839" s="25"/>
      <c r="C839" s="25"/>
      <c r="D839" s="25"/>
      <c r="E839" s="24"/>
      <c r="F839" s="25"/>
      <c r="G839" s="25"/>
      <c r="H839" s="25"/>
      <c r="I839" s="25"/>
      <c r="J839" s="138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</row>
    <row r="840">
      <c r="A840" s="25"/>
      <c r="B840" s="25"/>
      <c r="C840" s="25"/>
      <c r="D840" s="25"/>
      <c r="E840" s="24"/>
      <c r="F840" s="25"/>
      <c r="G840" s="25"/>
      <c r="H840" s="25"/>
      <c r="I840" s="25"/>
      <c r="J840" s="138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</row>
    <row r="841">
      <c r="A841" s="25"/>
      <c r="B841" s="25"/>
      <c r="C841" s="25"/>
      <c r="D841" s="25"/>
      <c r="E841" s="24"/>
      <c r="F841" s="25"/>
      <c r="G841" s="25"/>
      <c r="H841" s="25"/>
      <c r="I841" s="25"/>
      <c r="J841" s="138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</row>
    <row r="842">
      <c r="A842" s="25"/>
      <c r="B842" s="25"/>
      <c r="C842" s="25"/>
      <c r="D842" s="25"/>
      <c r="E842" s="24"/>
      <c r="F842" s="25"/>
      <c r="G842" s="25"/>
      <c r="H842" s="25"/>
      <c r="I842" s="25"/>
      <c r="J842" s="138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</row>
    <row r="843">
      <c r="A843" s="25"/>
      <c r="B843" s="25"/>
      <c r="C843" s="25"/>
      <c r="D843" s="25"/>
      <c r="E843" s="24"/>
      <c r="F843" s="25"/>
      <c r="G843" s="25"/>
      <c r="H843" s="25"/>
      <c r="I843" s="25"/>
      <c r="J843" s="138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</row>
    <row r="844">
      <c r="A844" s="25"/>
      <c r="B844" s="25"/>
      <c r="C844" s="25"/>
      <c r="D844" s="25"/>
      <c r="E844" s="24"/>
      <c r="F844" s="25"/>
      <c r="G844" s="25"/>
      <c r="H844" s="25"/>
      <c r="I844" s="25"/>
      <c r="J844" s="138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</row>
    <row r="845">
      <c r="A845" s="25"/>
      <c r="B845" s="25"/>
      <c r="C845" s="25"/>
      <c r="D845" s="25"/>
      <c r="E845" s="24"/>
      <c r="F845" s="25"/>
      <c r="G845" s="25"/>
      <c r="H845" s="25"/>
      <c r="I845" s="25"/>
      <c r="J845" s="138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</row>
    <row r="846">
      <c r="A846" s="25"/>
      <c r="B846" s="25"/>
      <c r="C846" s="25"/>
      <c r="D846" s="25"/>
      <c r="E846" s="24"/>
      <c r="F846" s="25"/>
      <c r="G846" s="25"/>
      <c r="H846" s="25"/>
      <c r="I846" s="25"/>
      <c r="J846" s="138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</row>
    <row r="847">
      <c r="A847" s="25"/>
      <c r="B847" s="25"/>
      <c r="C847" s="25"/>
      <c r="D847" s="25"/>
      <c r="E847" s="24"/>
      <c r="F847" s="25"/>
      <c r="G847" s="25"/>
      <c r="H847" s="25"/>
      <c r="I847" s="25"/>
      <c r="J847" s="138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</row>
    <row r="848">
      <c r="A848" s="25"/>
      <c r="B848" s="25"/>
      <c r="C848" s="25"/>
      <c r="D848" s="25"/>
      <c r="E848" s="24"/>
      <c r="F848" s="25"/>
      <c r="G848" s="25"/>
      <c r="H848" s="25"/>
      <c r="I848" s="25"/>
      <c r="J848" s="138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</row>
    <row r="849">
      <c r="A849" s="25"/>
      <c r="B849" s="25"/>
      <c r="C849" s="25"/>
      <c r="D849" s="25"/>
      <c r="E849" s="24"/>
      <c r="F849" s="25"/>
      <c r="G849" s="25"/>
      <c r="H849" s="25"/>
      <c r="I849" s="25"/>
      <c r="J849" s="138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</row>
    <row r="850">
      <c r="A850" s="25"/>
      <c r="B850" s="25"/>
      <c r="C850" s="25"/>
      <c r="D850" s="25"/>
      <c r="E850" s="24"/>
      <c r="F850" s="25"/>
      <c r="G850" s="25"/>
      <c r="H850" s="25"/>
      <c r="I850" s="25"/>
      <c r="J850" s="138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</row>
    <row r="851">
      <c r="A851" s="25"/>
      <c r="B851" s="25"/>
      <c r="C851" s="25"/>
      <c r="D851" s="25"/>
      <c r="E851" s="24"/>
      <c r="F851" s="25"/>
      <c r="G851" s="25"/>
      <c r="H851" s="25"/>
      <c r="I851" s="25"/>
      <c r="J851" s="138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</row>
    <row r="852">
      <c r="A852" s="25"/>
      <c r="B852" s="25"/>
      <c r="C852" s="25"/>
      <c r="D852" s="25"/>
      <c r="E852" s="24"/>
      <c r="F852" s="25"/>
      <c r="G852" s="25"/>
      <c r="H852" s="25"/>
      <c r="I852" s="25"/>
      <c r="J852" s="138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</row>
    <row r="853">
      <c r="A853" s="25"/>
      <c r="B853" s="25"/>
      <c r="C853" s="25"/>
      <c r="D853" s="25"/>
      <c r="E853" s="24"/>
      <c r="F853" s="25"/>
      <c r="G853" s="25"/>
      <c r="H853" s="25"/>
      <c r="I853" s="25"/>
      <c r="J853" s="138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</row>
    <row r="854">
      <c r="A854" s="25"/>
      <c r="B854" s="25"/>
      <c r="C854" s="25"/>
      <c r="D854" s="25"/>
      <c r="E854" s="24"/>
      <c r="F854" s="25"/>
      <c r="G854" s="25"/>
      <c r="H854" s="25"/>
      <c r="I854" s="25"/>
      <c r="J854" s="138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</row>
    <row r="855">
      <c r="A855" s="25"/>
      <c r="B855" s="25"/>
      <c r="C855" s="25"/>
      <c r="D855" s="25"/>
      <c r="E855" s="24"/>
      <c r="F855" s="25"/>
      <c r="G855" s="25"/>
      <c r="H855" s="25"/>
      <c r="I855" s="25"/>
      <c r="J855" s="138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</row>
    <row r="856">
      <c r="A856" s="25"/>
      <c r="B856" s="25"/>
      <c r="C856" s="25"/>
      <c r="D856" s="25"/>
      <c r="E856" s="24"/>
      <c r="F856" s="25"/>
      <c r="G856" s="25"/>
      <c r="H856" s="25"/>
      <c r="I856" s="25"/>
      <c r="J856" s="138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</row>
    <row r="857">
      <c r="A857" s="25"/>
      <c r="B857" s="25"/>
      <c r="C857" s="25"/>
      <c r="D857" s="25"/>
      <c r="E857" s="24"/>
      <c r="F857" s="25"/>
      <c r="G857" s="25"/>
      <c r="H857" s="25"/>
      <c r="I857" s="25"/>
      <c r="J857" s="138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</row>
    <row r="858">
      <c r="A858" s="25"/>
      <c r="B858" s="25"/>
      <c r="C858" s="25"/>
      <c r="D858" s="25"/>
      <c r="E858" s="24"/>
      <c r="F858" s="25"/>
      <c r="G858" s="25"/>
      <c r="H858" s="25"/>
      <c r="I858" s="25"/>
      <c r="J858" s="138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</row>
    <row r="859">
      <c r="A859" s="25"/>
      <c r="B859" s="25"/>
      <c r="C859" s="25"/>
      <c r="D859" s="25"/>
      <c r="E859" s="24"/>
      <c r="F859" s="25"/>
      <c r="G859" s="25"/>
      <c r="H859" s="25"/>
      <c r="I859" s="25"/>
      <c r="J859" s="138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</row>
    <row r="860">
      <c r="A860" s="25"/>
      <c r="B860" s="25"/>
      <c r="C860" s="25"/>
      <c r="D860" s="25"/>
      <c r="E860" s="24"/>
      <c r="F860" s="25"/>
      <c r="G860" s="25"/>
      <c r="H860" s="25"/>
      <c r="I860" s="25"/>
      <c r="J860" s="138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</row>
    <row r="861">
      <c r="A861" s="25"/>
      <c r="B861" s="25"/>
      <c r="C861" s="25"/>
      <c r="D861" s="25"/>
      <c r="E861" s="24"/>
      <c r="F861" s="25"/>
      <c r="G861" s="25"/>
      <c r="H861" s="25"/>
      <c r="I861" s="25"/>
      <c r="J861" s="138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</row>
    <row r="862">
      <c r="A862" s="25"/>
      <c r="B862" s="25"/>
      <c r="C862" s="25"/>
      <c r="D862" s="25"/>
      <c r="E862" s="24"/>
      <c r="F862" s="25"/>
      <c r="G862" s="25"/>
      <c r="H862" s="25"/>
      <c r="I862" s="25"/>
      <c r="J862" s="138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</row>
    <row r="863">
      <c r="A863" s="25"/>
      <c r="B863" s="25"/>
      <c r="C863" s="25"/>
      <c r="D863" s="25"/>
      <c r="E863" s="24"/>
      <c r="F863" s="25"/>
      <c r="G863" s="25"/>
      <c r="H863" s="25"/>
      <c r="I863" s="25"/>
      <c r="J863" s="138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</row>
    <row r="864">
      <c r="A864" s="25"/>
      <c r="B864" s="25"/>
      <c r="C864" s="25"/>
      <c r="D864" s="25"/>
      <c r="E864" s="24"/>
      <c r="F864" s="25"/>
      <c r="G864" s="25"/>
      <c r="H864" s="25"/>
      <c r="I864" s="25"/>
      <c r="J864" s="138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</row>
    <row r="865">
      <c r="A865" s="25"/>
      <c r="B865" s="25"/>
      <c r="C865" s="25"/>
      <c r="D865" s="25"/>
      <c r="E865" s="24"/>
      <c r="F865" s="25"/>
      <c r="G865" s="25"/>
      <c r="H865" s="25"/>
      <c r="I865" s="25"/>
      <c r="J865" s="138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</row>
    <row r="866">
      <c r="A866" s="25"/>
      <c r="B866" s="25"/>
      <c r="C866" s="25"/>
      <c r="D866" s="25"/>
      <c r="E866" s="24"/>
      <c r="F866" s="25"/>
      <c r="G866" s="25"/>
      <c r="H866" s="25"/>
      <c r="I866" s="25"/>
      <c r="J866" s="138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</row>
    <row r="867">
      <c r="A867" s="25"/>
      <c r="B867" s="25"/>
      <c r="C867" s="25"/>
      <c r="D867" s="25"/>
      <c r="E867" s="24"/>
      <c r="F867" s="25"/>
      <c r="G867" s="25"/>
      <c r="H867" s="25"/>
      <c r="I867" s="25"/>
      <c r="J867" s="138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</row>
    <row r="868">
      <c r="A868" s="25"/>
      <c r="B868" s="25"/>
      <c r="C868" s="25"/>
      <c r="D868" s="25"/>
      <c r="E868" s="24"/>
      <c r="F868" s="25"/>
      <c r="G868" s="25"/>
      <c r="H868" s="25"/>
      <c r="I868" s="25"/>
      <c r="J868" s="138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</row>
    <row r="869">
      <c r="A869" s="25"/>
      <c r="B869" s="25"/>
      <c r="C869" s="25"/>
      <c r="D869" s="25"/>
      <c r="E869" s="24"/>
      <c r="F869" s="25"/>
      <c r="G869" s="25"/>
      <c r="H869" s="25"/>
      <c r="I869" s="25"/>
      <c r="J869" s="138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</row>
    <row r="870">
      <c r="A870" s="25"/>
      <c r="B870" s="25"/>
      <c r="C870" s="25"/>
      <c r="D870" s="25"/>
      <c r="E870" s="24"/>
      <c r="F870" s="25"/>
      <c r="G870" s="25"/>
      <c r="H870" s="25"/>
      <c r="I870" s="25"/>
      <c r="J870" s="138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</row>
    <row r="871">
      <c r="A871" s="25"/>
      <c r="B871" s="25"/>
      <c r="C871" s="25"/>
      <c r="D871" s="25"/>
      <c r="E871" s="24"/>
      <c r="F871" s="25"/>
      <c r="G871" s="25"/>
      <c r="H871" s="25"/>
      <c r="I871" s="25"/>
      <c r="J871" s="138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</row>
    <row r="872">
      <c r="A872" s="25"/>
      <c r="B872" s="25"/>
      <c r="C872" s="25"/>
      <c r="D872" s="25"/>
      <c r="E872" s="24"/>
      <c r="F872" s="25"/>
      <c r="G872" s="25"/>
      <c r="H872" s="25"/>
      <c r="I872" s="25"/>
      <c r="J872" s="138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</row>
    <row r="873">
      <c r="A873" s="25"/>
      <c r="B873" s="25"/>
      <c r="C873" s="25"/>
      <c r="D873" s="25"/>
      <c r="E873" s="24"/>
      <c r="F873" s="25"/>
      <c r="G873" s="25"/>
      <c r="H873" s="25"/>
      <c r="I873" s="25"/>
      <c r="J873" s="138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</row>
    <row r="874">
      <c r="A874" s="25"/>
      <c r="B874" s="25"/>
      <c r="C874" s="25"/>
      <c r="D874" s="25"/>
      <c r="E874" s="24"/>
      <c r="F874" s="25"/>
      <c r="G874" s="25"/>
      <c r="H874" s="25"/>
      <c r="I874" s="25"/>
      <c r="J874" s="138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</row>
    <row r="875">
      <c r="A875" s="25"/>
      <c r="B875" s="25"/>
      <c r="C875" s="25"/>
      <c r="D875" s="25"/>
      <c r="E875" s="24"/>
      <c r="F875" s="25"/>
      <c r="G875" s="25"/>
      <c r="H875" s="25"/>
      <c r="I875" s="25"/>
      <c r="J875" s="138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</row>
    <row r="876">
      <c r="A876" s="25"/>
      <c r="B876" s="25"/>
      <c r="C876" s="25"/>
      <c r="D876" s="25"/>
      <c r="E876" s="24"/>
      <c r="F876" s="25"/>
      <c r="G876" s="25"/>
      <c r="H876" s="25"/>
      <c r="I876" s="25"/>
      <c r="J876" s="138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</row>
    <row r="877">
      <c r="A877" s="25"/>
      <c r="B877" s="25"/>
      <c r="C877" s="25"/>
      <c r="D877" s="25"/>
      <c r="E877" s="24"/>
      <c r="F877" s="25"/>
      <c r="G877" s="25"/>
      <c r="H877" s="25"/>
      <c r="I877" s="25"/>
      <c r="J877" s="138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</row>
    <row r="878">
      <c r="A878" s="25"/>
      <c r="B878" s="25"/>
      <c r="C878" s="25"/>
      <c r="D878" s="25"/>
      <c r="E878" s="24"/>
      <c r="F878" s="25"/>
      <c r="G878" s="25"/>
      <c r="H878" s="25"/>
      <c r="I878" s="25"/>
      <c r="J878" s="138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</row>
    <row r="879">
      <c r="A879" s="25"/>
      <c r="B879" s="25"/>
      <c r="C879" s="25"/>
      <c r="D879" s="25"/>
      <c r="E879" s="24"/>
      <c r="F879" s="25"/>
      <c r="G879" s="25"/>
      <c r="H879" s="25"/>
      <c r="I879" s="25"/>
      <c r="J879" s="138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</row>
    <row r="880">
      <c r="A880" s="25"/>
      <c r="B880" s="25"/>
      <c r="C880" s="25"/>
      <c r="D880" s="25"/>
      <c r="E880" s="24"/>
      <c r="F880" s="25"/>
      <c r="G880" s="25"/>
      <c r="H880" s="25"/>
      <c r="I880" s="25"/>
      <c r="J880" s="138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</row>
    <row r="881">
      <c r="A881" s="25"/>
      <c r="B881" s="25"/>
      <c r="C881" s="25"/>
      <c r="D881" s="25"/>
      <c r="E881" s="24"/>
      <c r="F881" s="25"/>
      <c r="G881" s="25"/>
      <c r="H881" s="25"/>
      <c r="I881" s="25"/>
      <c r="J881" s="138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</row>
    <row r="882">
      <c r="A882" s="25"/>
      <c r="B882" s="25"/>
      <c r="C882" s="25"/>
      <c r="D882" s="25"/>
      <c r="E882" s="24"/>
      <c r="F882" s="25"/>
      <c r="G882" s="25"/>
      <c r="H882" s="25"/>
      <c r="I882" s="25"/>
      <c r="J882" s="138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</row>
    <row r="883">
      <c r="A883" s="25"/>
      <c r="B883" s="25"/>
      <c r="C883" s="25"/>
      <c r="D883" s="25"/>
      <c r="E883" s="24"/>
      <c r="F883" s="25"/>
      <c r="G883" s="25"/>
      <c r="H883" s="25"/>
      <c r="I883" s="25"/>
      <c r="J883" s="138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</row>
    <row r="884">
      <c r="A884" s="25"/>
      <c r="B884" s="25"/>
      <c r="C884" s="25"/>
      <c r="D884" s="25"/>
      <c r="E884" s="24"/>
      <c r="F884" s="25"/>
      <c r="G884" s="25"/>
      <c r="H884" s="25"/>
      <c r="I884" s="25"/>
      <c r="J884" s="138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</row>
    <row r="885">
      <c r="A885" s="25"/>
      <c r="B885" s="25"/>
      <c r="C885" s="25"/>
      <c r="D885" s="25"/>
      <c r="E885" s="24"/>
      <c r="F885" s="25"/>
      <c r="G885" s="25"/>
      <c r="H885" s="25"/>
      <c r="I885" s="25"/>
      <c r="J885" s="138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</row>
    <row r="886">
      <c r="A886" s="25"/>
      <c r="B886" s="25"/>
      <c r="C886" s="25"/>
      <c r="D886" s="25"/>
      <c r="E886" s="24"/>
      <c r="F886" s="25"/>
      <c r="G886" s="25"/>
      <c r="H886" s="25"/>
      <c r="I886" s="25"/>
      <c r="J886" s="138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</row>
    <row r="887">
      <c r="A887" s="25"/>
      <c r="B887" s="25"/>
      <c r="C887" s="25"/>
      <c r="D887" s="25"/>
      <c r="E887" s="24"/>
      <c r="F887" s="25"/>
      <c r="G887" s="25"/>
      <c r="H887" s="25"/>
      <c r="I887" s="25"/>
      <c r="J887" s="138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</row>
    <row r="888">
      <c r="A888" s="25"/>
      <c r="B888" s="25"/>
      <c r="C888" s="25"/>
      <c r="D888" s="25"/>
      <c r="E888" s="24"/>
      <c r="F888" s="25"/>
      <c r="G888" s="25"/>
      <c r="H888" s="25"/>
      <c r="I888" s="25"/>
      <c r="J888" s="138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</row>
    <row r="889">
      <c r="A889" s="25"/>
      <c r="B889" s="25"/>
      <c r="C889" s="25"/>
      <c r="D889" s="25"/>
      <c r="E889" s="24"/>
      <c r="F889" s="25"/>
      <c r="G889" s="25"/>
      <c r="H889" s="25"/>
      <c r="I889" s="25"/>
      <c r="J889" s="138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</row>
    <row r="890">
      <c r="A890" s="25"/>
      <c r="B890" s="25"/>
      <c r="C890" s="25"/>
      <c r="D890" s="25"/>
      <c r="E890" s="24"/>
      <c r="F890" s="25"/>
      <c r="G890" s="25"/>
      <c r="H890" s="25"/>
      <c r="I890" s="25"/>
      <c r="J890" s="138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</row>
    <row r="891">
      <c r="A891" s="25"/>
      <c r="B891" s="25"/>
      <c r="C891" s="25"/>
      <c r="D891" s="25"/>
      <c r="E891" s="24"/>
      <c r="F891" s="25"/>
      <c r="G891" s="25"/>
      <c r="H891" s="25"/>
      <c r="I891" s="25"/>
      <c r="J891" s="138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</row>
    <row r="892">
      <c r="A892" s="25"/>
      <c r="B892" s="25"/>
      <c r="C892" s="25"/>
      <c r="D892" s="25"/>
      <c r="E892" s="24"/>
      <c r="F892" s="25"/>
      <c r="G892" s="25"/>
      <c r="H892" s="25"/>
      <c r="I892" s="25"/>
      <c r="J892" s="138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</row>
    <row r="893">
      <c r="A893" s="25"/>
      <c r="B893" s="25"/>
      <c r="C893" s="25"/>
      <c r="D893" s="25"/>
      <c r="E893" s="24"/>
      <c r="F893" s="25"/>
      <c r="G893" s="25"/>
      <c r="H893" s="25"/>
      <c r="I893" s="25"/>
      <c r="J893" s="138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</row>
    <row r="894">
      <c r="A894" s="25"/>
      <c r="B894" s="25"/>
      <c r="C894" s="25"/>
      <c r="D894" s="25"/>
      <c r="E894" s="24"/>
      <c r="F894" s="25"/>
      <c r="G894" s="25"/>
      <c r="H894" s="25"/>
      <c r="I894" s="25"/>
      <c r="J894" s="138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</row>
    <row r="895">
      <c r="A895" s="25"/>
      <c r="B895" s="25"/>
      <c r="C895" s="25"/>
      <c r="D895" s="25"/>
      <c r="E895" s="24"/>
      <c r="F895" s="25"/>
      <c r="G895" s="25"/>
      <c r="H895" s="25"/>
      <c r="I895" s="25"/>
      <c r="J895" s="138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</row>
    <row r="896">
      <c r="A896" s="25"/>
      <c r="B896" s="25"/>
      <c r="C896" s="25"/>
      <c r="D896" s="25"/>
      <c r="E896" s="24"/>
      <c r="F896" s="25"/>
      <c r="G896" s="25"/>
      <c r="H896" s="25"/>
      <c r="I896" s="25"/>
      <c r="J896" s="138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</row>
    <row r="897">
      <c r="A897" s="25"/>
      <c r="B897" s="25"/>
      <c r="C897" s="25"/>
      <c r="D897" s="25"/>
      <c r="E897" s="24"/>
      <c r="F897" s="25"/>
      <c r="G897" s="25"/>
      <c r="H897" s="25"/>
      <c r="I897" s="25"/>
      <c r="J897" s="138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</row>
    <row r="898">
      <c r="A898" s="25"/>
      <c r="B898" s="25"/>
      <c r="C898" s="25"/>
      <c r="D898" s="25"/>
      <c r="E898" s="24"/>
      <c r="F898" s="25"/>
      <c r="G898" s="25"/>
      <c r="H898" s="25"/>
      <c r="I898" s="25"/>
      <c r="J898" s="138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</row>
    <row r="899">
      <c r="A899" s="25"/>
      <c r="B899" s="25"/>
      <c r="C899" s="25"/>
      <c r="D899" s="25"/>
      <c r="E899" s="24"/>
      <c r="F899" s="25"/>
      <c r="G899" s="25"/>
      <c r="H899" s="25"/>
      <c r="I899" s="25"/>
      <c r="J899" s="138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</row>
    <row r="900">
      <c r="A900" s="25"/>
      <c r="B900" s="25"/>
      <c r="C900" s="25"/>
      <c r="D900" s="25"/>
      <c r="E900" s="24"/>
      <c r="F900" s="25"/>
      <c r="G900" s="25"/>
      <c r="H900" s="25"/>
      <c r="I900" s="25"/>
      <c r="J900" s="138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</row>
    <row r="901">
      <c r="A901" s="25"/>
      <c r="B901" s="25"/>
      <c r="C901" s="25"/>
      <c r="D901" s="25"/>
      <c r="E901" s="24"/>
      <c r="F901" s="25"/>
      <c r="G901" s="25"/>
      <c r="H901" s="25"/>
      <c r="I901" s="25"/>
      <c r="J901" s="138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</row>
    <row r="902">
      <c r="A902" s="25"/>
      <c r="B902" s="25"/>
      <c r="C902" s="25"/>
      <c r="D902" s="25"/>
      <c r="E902" s="24"/>
      <c r="F902" s="25"/>
      <c r="G902" s="25"/>
      <c r="H902" s="25"/>
      <c r="I902" s="25"/>
      <c r="J902" s="138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</row>
    <row r="903">
      <c r="A903" s="25"/>
      <c r="B903" s="25"/>
      <c r="C903" s="25"/>
      <c r="D903" s="25"/>
      <c r="E903" s="24"/>
      <c r="F903" s="25"/>
      <c r="G903" s="25"/>
      <c r="H903" s="25"/>
      <c r="I903" s="25"/>
      <c r="J903" s="138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</row>
    <row r="904">
      <c r="A904" s="25"/>
      <c r="B904" s="25"/>
      <c r="C904" s="25"/>
      <c r="D904" s="25"/>
      <c r="E904" s="24"/>
      <c r="F904" s="25"/>
      <c r="G904" s="25"/>
      <c r="H904" s="25"/>
      <c r="I904" s="25"/>
      <c r="J904" s="138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</row>
    <row r="905">
      <c r="A905" s="25"/>
      <c r="B905" s="25"/>
      <c r="C905" s="25"/>
      <c r="D905" s="25"/>
      <c r="E905" s="24"/>
      <c r="F905" s="25"/>
      <c r="G905" s="25"/>
      <c r="H905" s="25"/>
      <c r="I905" s="25"/>
      <c r="J905" s="138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</row>
    <row r="906">
      <c r="A906" s="25"/>
      <c r="B906" s="25"/>
      <c r="C906" s="25"/>
      <c r="D906" s="25"/>
      <c r="E906" s="24"/>
      <c r="F906" s="25"/>
      <c r="G906" s="25"/>
      <c r="H906" s="25"/>
      <c r="I906" s="25"/>
      <c r="J906" s="138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</row>
    <row r="907">
      <c r="A907" s="25"/>
      <c r="B907" s="25"/>
      <c r="C907" s="25"/>
      <c r="D907" s="25"/>
      <c r="E907" s="24"/>
      <c r="F907" s="25"/>
      <c r="G907" s="25"/>
      <c r="H907" s="25"/>
      <c r="I907" s="25"/>
      <c r="J907" s="138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</row>
    <row r="908">
      <c r="A908" s="25"/>
      <c r="B908" s="25"/>
      <c r="C908" s="25"/>
      <c r="D908" s="25"/>
      <c r="E908" s="24"/>
      <c r="F908" s="25"/>
      <c r="G908" s="25"/>
      <c r="H908" s="25"/>
      <c r="I908" s="25"/>
      <c r="J908" s="138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</row>
    <row r="909">
      <c r="A909" s="25"/>
      <c r="B909" s="25"/>
      <c r="C909" s="25"/>
      <c r="D909" s="25"/>
      <c r="E909" s="24"/>
      <c r="F909" s="25"/>
      <c r="G909" s="25"/>
      <c r="H909" s="25"/>
      <c r="I909" s="25"/>
      <c r="J909" s="138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</row>
    <row r="910">
      <c r="A910" s="25"/>
      <c r="B910" s="25"/>
      <c r="C910" s="25"/>
      <c r="D910" s="25"/>
      <c r="E910" s="24"/>
      <c r="F910" s="25"/>
      <c r="G910" s="25"/>
      <c r="H910" s="25"/>
      <c r="I910" s="25"/>
      <c r="J910" s="138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</row>
    <row r="911">
      <c r="A911" s="25"/>
      <c r="B911" s="25"/>
      <c r="C911" s="25"/>
      <c r="D911" s="25"/>
      <c r="E911" s="24"/>
      <c r="F911" s="25"/>
      <c r="G911" s="25"/>
      <c r="H911" s="25"/>
      <c r="I911" s="25"/>
      <c r="J911" s="138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</row>
    <row r="912">
      <c r="A912" s="25"/>
      <c r="B912" s="25"/>
      <c r="C912" s="25"/>
      <c r="D912" s="25"/>
      <c r="E912" s="24"/>
      <c r="F912" s="25"/>
      <c r="G912" s="25"/>
      <c r="H912" s="25"/>
      <c r="I912" s="25"/>
      <c r="J912" s="138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</row>
    <row r="913">
      <c r="A913" s="25"/>
      <c r="B913" s="25"/>
      <c r="C913" s="25"/>
      <c r="D913" s="25"/>
      <c r="E913" s="24"/>
      <c r="F913" s="25"/>
      <c r="G913" s="25"/>
      <c r="H913" s="25"/>
      <c r="I913" s="25"/>
      <c r="J913" s="138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</row>
    <row r="914">
      <c r="A914" s="25"/>
      <c r="B914" s="25"/>
      <c r="C914" s="25"/>
      <c r="D914" s="25"/>
      <c r="E914" s="24"/>
      <c r="F914" s="25"/>
      <c r="G914" s="25"/>
      <c r="H914" s="25"/>
      <c r="I914" s="25"/>
      <c r="J914" s="138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</row>
    <row r="915">
      <c r="A915" s="25"/>
      <c r="B915" s="25"/>
      <c r="C915" s="25"/>
      <c r="D915" s="25"/>
      <c r="E915" s="24"/>
      <c r="F915" s="25"/>
      <c r="G915" s="25"/>
      <c r="H915" s="25"/>
      <c r="I915" s="25"/>
      <c r="J915" s="138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</row>
    <row r="916">
      <c r="A916" s="25"/>
      <c r="B916" s="25"/>
      <c r="C916" s="25"/>
      <c r="D916" s="25"/>
      <c r="E916" s="24"/>
      <c r="F916" s="25"/>
      <c r="G916" s="25"/>
      <c r="H916" s="25"/>
      <c r="I916" s="25"/>
      <c r="J916" s="138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</row>
    <row r="917">
      <c r="A917" s="25"/>
      <c r="B917" s="25"/>
      <c r="C917" s="25"/>
      <c r="D917" s="25"/>
      <c r="E917" s="24"/>
      <c r="F917" s="25"/>
      <c r="G917" s="25"/>
      <c r="H917" s="25"/>
      <c r="I917" s="25"/>
      <c r="J917" s="138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</row>
    <row r="918">
      <c r="A918" s="25"/>
      <c r="B918" s="25"/>
      <c r="C918" s="25"/>
      <c r="D918" s="25"/>
      <c r="E918" s="24"/>
      <c r="F918" s="25"/>
      <c r="G918" s="25"/>
      <c r="H918" s="25"/>
      <c r="I918" s="25"/>
      <c r="J918" s="138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</row>
    <row r="919">
      <c r="A919" s="25"/>
      <c r="B919" s="25"/>
      <c r="C919" s="25"/>
      <c r="D919" s="25"/>
      <c r="E919" s="24"/>
      <c r="F919" s="25"/>
      <c r="G919" s="25"/>
      <c r="H919" s="25"/>
      <c r="I919" s="25"/>
      <c r="J919" s="138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</row>
    <row r="920">
      <c r="A920" s="25"/>
      <c r="B920" s="25"/>
      <c r="C920" s="25"/>
      <c r="D920" s="25"/>
      <c r="E920" s="24"/>
      <c r="F920" s="25"/>
      <c r="G920" s="25"/>
      <c r="H920" s="25"/>
      <c r="I920" s="25"/>
      <c r="J920" s="138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</row>
    <row r="921">
      <c r="A921" s="25"/>
      <c r="B921" s="25"/>
      <c r="C921" s="25"/>
      <c r="D921" s="25"/>
      <c r="E921" s="24"/>
      <c r="F921" s="25"/>
      <c r="G921" s="25"/>
      <c r="H921" s="25"/>
      <c r="I921" s="25"/>
      <c r="J921" s="138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</row>
    <row r="922">
      <c r="A922" s="25"/>
      <c r="B922" s="25"/>
      <c r="C922" s="25"/>
      <c r="D922" s="25"/>
      <c r="E922" s="24"/>
      <c r="F922" s="25"/>
      <c r="G922" s="25"/>
      <c r="H922" s="25"/>
      <c r="I922" s="25"/>
      <c r="J922" s="138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</row>
    <row r="923">
      <c r="A923" s="25"/>
      <c r="B923" s="25"/>
      <c r="C923" s="25"/>
      <c r="D923" s="25"/>
      <c r="E923" s="24"/>
      <c r="F923" s="25"/>
      <c r="G923" s="25"/>
      <c r="H923" s="25"/>
      <c r="I923" s="25"/>
      <c r="J923" s="138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</row>
    <row r="924">
      <c r="A924" s="25"/>
      <c r="B924" s="25"/>
      <c r="C924" s="25"/>
      <c r="D924" s="25"/>
      <c r="E924" s="24"/>
      <c r="F924" s="25"/>
      <c r="G924" s="25"/>
      <c r="H924" s="25"/>
      <c r="I924" s="25"/>
      <c r="J924" s="138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</row>
    <row r="925">
      <c r="A925" s="25"/>
      <c r="B925" s="25"/>
      <c r="C925" s="25"/>
      <c r="D925" s="25"/>
      <c r="E925" s="24"/>
      <c r="F925" s="25"/>
      <c r="G925" s="25"/>
      <c r="H925" s="25"/>
      <c r="I925" s="25"/>
      <c r="J925" s="138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</row>
    <row r="926">
      <c r="A926" s="25"/>
      <c r="B926" s="25"/>
      <c r="C926" s="25"/>
      <c r="D926" s="25"/>
      <c r="E926" s="24"/>
      <c r="F926" s="25"/>
      <c r="G926" s="25"/>
      <c r="H926" s="25"/>
      <c r="I926" s="25"/>
      <c r="J926" s="138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</row>
    <row r="927">
      <c r="A927" s="25"/>
      <c r="B927" s="25"/>
      <c r="C927" s="25"/>
      <c r="D927" s="25"/>
      <c r="E927" s="24"/>
      <c r="F927" s="25"/>
      <c r="G927" s="25"/>
      <c r="H927" s="25"/>
      <c r="I927" s="25"/>
      <c r="J927" s="138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</row>
    <row r="928">
      <c r="A928" s="25"/>
      <c r="B928" s="25"/>
      <c r="C928" s="25"/>
      <c r="D928" s="25"/>
      <c r="E928" s="24"/>
      <c r="F928" s="25"/>
      <c r="G928" s="25"/>
      <c r="H928" s="25"/>
      <c r="I928" s="25"/>
      <c r="J928" s="138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</row>
    <row r="929">
      <c r="A929" s="25"/>
      <c r="B929" s="25"/>
      <c r="C929" s="25"/>
      <c r="D929" s="25"/>
      <c r="E929" s="24"/>
      <c r="F929" s="25"/>
      <c r="G929" s="25"/>
      <c r="H929" s="25"/>
      <c r="I929" s="25"/>
      <c r="J929" s="138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</row>
    <row r="930">
      <c r="A930" s="25"/>
      <c r="B930" s="25"/>
      <c r="C930" s="25"/>
      <c r="D930" s="25"/>
      <c r="E930" s="24"/>
      <c r="F930" s="25"/>
      <c r="G930" s="25"/>
      <c r="H930" s="25"/>
      <c r="I930" s="25"/>
      <c r="J930" s="138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</row>
    <row r="931">
      <c r="A931" s="25"/>
      <c r="B931" s="25"/>
      <c r="C931" s="25"/>
      <c r="D931" s="25"/>
      <c r="E931" s="24"/>
      <c r="F931" s="25"/>
      <c r="G931" s="25"/>
      <c r="H931" s="25"/>
      <c r="I931" s="25"/>
      <c r="J931" s="138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</row>
    <row r="932">
      <c r="A932" s="25"/>
      <c r="B932" s="25"/>
      <c r="C932" s="25"/>
      <c r="D932" s="25"/>
      <c r="E932" s="24"/>
      <c r="F932" s="25"/>
      <c r="G932" s="25"/>
      <c r="H932" s="25"/>
      <c r="I932" s="25"/>
      <c r="J932" s="138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</row>
    <row r="933">
      <c r="A933" s="25"/>
      <c r="B933" s="25"/>
      <c r="C933" s="25"/>
      <c r="D933" s="25"/>
      <c r="E933" s="24"/>
      <c r="F933" s="25"/>
      <c r="G933" s="25"/>
      <c r="H933" s="25"/>
      <c r="I933" s="25"/>
      <c r="J933" s="138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</row>
    <row r="934">
      <c r="A934" s="25"/>
      <c r="B934" s="25"/>
      <c r="C934" s="25"/>
      <c r="D934" s="25"/>
      <c r="E934" s="24"/>
      <c r="F934" s="25"/>
      <c r="G934" s="25"/>
      <c r="H934" s="25"/>
      <c r="I934" s="25"/>
      <c r="J934" s="138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</row>
    <row r="935">
      <c r="A935" s="25"/>
      <c r="B935" s="25"/>
      <c r="C935" s="25"/>
      <c r="D935" s="25"/>
      <c r="E935" s="24"/>
      <c r="F935" s="25"/>
      <c r="G935" s="25"/>
      <c r="H935" s="25"/>
      <c r="I935" s="25"/>
      <c r="J935" s="138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</row>
    <row r="936">
      <c r="A936" s="25"/>
      <c r="B936" s="25"/>
      <c r="C936" s="25"/>
      <c r="D936" s="25"/>
      <c r="E936" s="24"/>
      <c r="F936" s="25"/>
      <c r="G936" s="25"/>
      <c r="H936" s="25"/>
      <c r="I936" s="25"/>
      <c r="J936" s="138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</row>
    <row r="937">
      <c r="A937" s="25"/>
      <c r="B937" s="25"/>
      <c r="C937" s="25"/>
      <c r="D937" s="25"/>
      <c r="E937" s="24"/>
      <c r="F937" s="25"/>
      <c r="G937" s="25"/>
      <c r="H937" s="25"/>
      <c r="I937" s="25"/>
      <c r="J937" s="138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</row>
    <row r="938">
      <c r="A938" s="25"/>
      <c r="B938" s="25"/>
      <c r="C938" s="25"/>
      <c r="D938" s="25"/>
      <c r="E938" s="24"/>
      <c r="F938" s="25"/>
      <c r="G938" s="25"/>
      <c r="H938" s="25"/>
      <c r="I938" s="25"/>
      <c r="J938" s="138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</row>
    <row r="939">
      <c r="A939" s="25"/>
      <c r="B939" s="25"/>
      <c r="C939" s="25"/>
      <c r="D939" s="25"/>
      <c r="E939" s="24"/>
      <c r="F939" s="25"/>
      <c r="G939" s="25"/>
      <c r="H939" s="25"/>
      <c r="I939" s="25"/>
      <c r="J939" s="138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</row>
    <row r="940">
      <c r="A940" s="25"/>
      <c r="B940" s="25"/>
      <c r="C940" s="25"/>
      <c r="D940" s="25"/>
      <c r="E940" s="24"/>
      <c r="F940" s="25"/>
      <c r="G940" s="25"/>
      <c r="H940" s="25"/>
      <c r="I940" s="25"/>
      <c r="J940" s="138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</row>
    <row r="941">
      <c r="A941" s="25"/>
      <c r="B941" s="25"/>
      <c r="C941" s="25"/>
      <c r="D941" s="25"/>
      <c r="E941" s="24"/>
      <c r="F941" s="25"/>
      <c r="G941" s="25"/>
      <c r="H941" s="25"/>
      <c r="I941" s="25"/>
      <c r="J941" s="138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</row>
    <row r="942">
      <c r="A942" s="25"/>
      <c r="B942" s="25"/>
      <c r="C942" s="25"/>
      <c r="D942" s="25"/>
      <c r="E942" s="24"/>
      <c r="F942" s="25"/>
      <c r="G942" s="25"/>
      <c r="H942" s="25"/>
      <c r="I942" s="25"/>
      <c r="J942" s="138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</row>
    <row r="943">
      <c r="A943" s="25"/>
      <c r="B943" s="25"/>
      <c r="C943" s="25"/>
      <c r="D943" s="25"/>
      <c r="E943" s="24"/>
      <c r="F943" s="25"/>
      <c r="G943" s="25"/>
      <c r="H943" s="25"/>
      <c r="I943" s="25"/>
      <c r="J943" s="138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</row>
    <row r="944">
      <c r="A944" s="25"/>
      <c r="B944" s="25"/>
      <c r="C944" s="25"/>
      <c r="D944" s="25"/>
      <c r="E944" s="24"/>
      <c r="F944" s="25"/>
      <c r="G944" s="25"/>
      <c r="H944" s="25"/>
      <c r="I944" s="25"/>
      <c r="J944" s="138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</row>
    <row r="945">
      <c r="A945" s="25"/>
      <c r="B945" s="25"/>
      <c r="C945" s="25"/>
      <c r="D945" s="25"/>
      <c r="E945" s="24"/>
      <c r="F945" s="25"/>
      <c r="G945" s="25"/>
      <c r="H945" s="25"/>
      <c r="I945" s="25"/>
      <c r="J945" s="138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</row>
    <row r="946">
      <c r="A946" s="25"/>
      <c r="B946" s="25"/>
      <c r="C946" s="25"/>
      <c r="D946" s="25"/>
      <c r="E946" s="24"/>
      <c r="F946" s="25"/>
      <c r="G946" s="25"/>
      <c r="H946" s="25"/>
      <c r="I946" s="25"/>
      <c r="J946" s="138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</row>
    <row r="947">
      <c r="A947" s="25"/>
      <c r="B947" s="25"/>
      <c r="C947" s="25"/>
      <c r="D947" s="25"/>
      <c r="E947" s="24"/>
      <c r="F947" s="25"/>
      <c r="G947" s="25"/>
      <c r="H947" s="25"/>
      <c r="I947" s="25"/>
      <c r="J947" s="138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</row>
    <row r="948">
      <c r="A948" s="25"/>
      <c r="B948" s="25"/>
      <c r="C948" s="25"/>
      <c r="D948" s="25"/>
      <c r="E948" s="24"/>
      <c r="F948" s="25"/>
      <c r="G948" s="25"/>
      <c r="H948" s="25"/>
      <c r="I948" s="25"/>
      <c r="J948" s="138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</row>
    <row r="949">
      <c r="A949" s="25"/>
      <c r="B949" s="25"/>
      <c r="C949" s="25"/>
      <c r="D949" s="25"/>
      <c r="E949" s="24"/>
      <c r="F949" s="25"/>
      <c r="G949" s="25"/>
      <c r="H949" s="25"/>
      <c r="I949" s="25"/>
      <c r="J949" s="138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</row>
    <row r="950">
      <c r="A950" s="25"/>
      <c r="B950" s="25"/>
      <c r="C950" s="25"/>
      <c r="D950" s="25"/>
      <c r="E950" s="24"/>
      <c r="F950" s="25"/>
      <c r="G950" s="25"/>
      <c r="H950" s="25"/>
      <c r="I950" s="25"/>
      <c r="J950" s="138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</row>
    <row r="951">
      <c r="A951" s="25"/>
      <c r="B951" s="25"/>
      <c r="C951" s="25"/>
      <c r="D951" s="25"/>
      <c r="E951" s="24"/>
      <c r="F951" s="25"/>
      <c r="G951" s="25"/>
      <c r="H951" s="25"/>
      <c r="I951" s="25"/>
      <c r="J951" s="138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</row>
    <row r="952">
      <c r="A952" s="25"/>
      <c r="B952" s="25"/>
      <c r="C952" s="25"/>
      <c r="D952" s="25"/>
      <c r="E952" s="24"/>
      <c r="F952" s="25"/>
      <c r="G952" s="25"/>
      <c r="H952" s="25"/>
      <c r="I952" s="25"/>
      <c r="J952" s="138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</row>
    <row r="953">
      <c r="A953" s="25"/>
      <c r="B953" s="25"/>
      <c r="C953" s="25"/>
      <c r="D953" s="25"/>
      <c r="E953" s="24"/>
      <c r="F953" s="25"/>
      <c r="G953" s="25"/>
      <c r="H953" s="25"/>
      <c r="I953" s="25"/>
      <c r="J953" s="138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</row>
    <row r="954">
      <c r="A954" s="25"/>
      <c r="B954" s="25"/>
      <c r="C954" s="25"/>
      <c r="D954" s="25"/>
      <c r="E954" s="24"/>
      <c r="F954" s="25"/>
      <c r="G954" s="25"/>
      <c r="H954" s="25"/>
      <c r="I954" s="25"/>
      <c r="J954" s="138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</row>
    <row r="955">
      <c r="A955" s="25"/>
      <c r="B955" s="25"/>
      <c r="C955" s="25"/>
      <c r="D955" s="25"/>
      <c r="E955" s="24"/>
      <c r="F955" s="25"/>
      <c r="G955" s="25"/>
      <c r="H955" s="25"/>
      <c r="I955" s="25"/>
      <c r="J955" s="138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</row>
    <row r="956">
      <c r="A956" s="25"/>
      <c r="B956" s="25"/>
      <c r="C956" s="25"/>
      <c r="D956" s="25"/>
      <c r="E956" s="24"/>
      <c r="F956" s="25"/>
      <c r="G956" s="25"/>
      <c r="H956" s="25"/>
      <c r="I956" s="25"/>
      <c r="J956" s="138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</row>
    <row r="957">
      <c r="A957" s="25"/>
      <c r="B957" s="25"/>
      <c r="C957" s="25"/>
      <c r="D957" s="25"/>
      <c r="E957" s="24"/>
      <c r="F957" s="25"/>
      <c r="G957" s="25"/>
      <c r="H957" s="25"/>
      <c r="I957" s="25"/>
      <c r="J957" s="138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</row>
    <row r="958">
      <c r="A958" s="25"/>
      <c r="B958" s="25"/>
      <c r="C958" s="25"/>
      <c r="D958" s="25"/>
      <c r="E958" s="24"/>
      <c r="F958" s="25"/>
      <c r="G958" s="25"/>
      <c r="H958" s="25"/>
      <c r="I958" s="25"/>
      <c r="J958" s="138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</row>
    <row r="959">
      <c r="A959" s="25"/>
      <c r="B959" s="25"/>
      <c r="C959" s="25"/>
      <c r="D959" s="25"/>
      <c r="E959" s="24"/>
      <c r="F959" s="25"/>
      <c r="G959" s="25"/>
      <c r="H959" s="25"/>
      <c r="I959" s="25"/>
      <c r="J959" s="138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</row>
    <row r="960">
      <c r="A960" s="25"/>
      <c r="B960" s="25"/>
      <c r="C960" s="25"/>
      <c r="D960" s="25"/>
      <c r="E960" s="24"/>
      <c r="F960" s="25"/>
      <c r="G960" s="25"/>
      <c r="H960" s="25"/>
      <c r="I960" s="25"/>
      <c r="J960" s="138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</row>
    <row r="961">
      <c r="A961" s="25"/>
      <c r="B961" s="25"/>
      <c r="C961" s="25"/>
      <c r="D961" s="25"/>
      <c r="E961" s="24"/>
      <c r="F961" s="25"/>
      <c r="G961" s="25"/>
      <c r="H961" s="25"/>
      <c r="I961" s="25"/>
      <c r="J961" s="138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</row>
    <row r="962">
      <c r="A962" s="25"/>
      <c r="B962" s="25"/>
      <c r="C962" s="25"/>
      <c r="D962" s="25"/>
      <c r="E962" s="24"/>
      <c r="F962" s="25"/>
      <c r="G962" s="25"/>
      <c r="H962" s="25"/>
      <c r="I962" s="25"/>
      <c r="J962" s="138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</row>
    <row r="963">
      <c r="A963" s="25"/>
      <c r="B963" s="25"/>
      <c r="C963" s="25"/>
      <c r="D963" s="25"/>
      <c r="E963" s="24"/>
      <c r="F963" s="25"/>
      <c r="G963" s="25"/>
      <c r="H963" s="25"/>
      <c r="I963" s="25"/>
      <c r="J963" s="138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</row>
    <row r="964">
      <c r="A964" s="25"/>
      <c r="B964" s="25"/>
      <c r="C964" s="25"/>
      <c r="D964" s="25"/>
      <c r="E964" s="24"/>
      <c r="F964" s="25"/>
      <c r="G964" s="25"/>
      <c r="H964" s="25"/>
      <c r="I964" s="25"/>
      <c r="J964" s="138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</row>
    <row r="965">
      <c r="A965" s="25"/>
      <c r="B965" s="25"/>
      <c r="C965" s="25"/>
      <c r="D965" s="25"/>
      <c r="E965" s="24"/>
      <c r="F965" s="25"/>
      <c r="G965" s="25"/>
      <c r="H965" s="25"/>
      <c r="I965" s="25"/>
      <c r="J965" s="138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</row>
    <row r="966">
      <c r="A966" s="25"/>
      <c r="B966" s="25"/>
      <c r="C966" s="25"/>
      <c r="D966" s="25"/>
      <c r="E966" s="24"/>
      <c r="F966" s="25"/>
      <c r="G966" s="25"/>
      <c r="H966" s="25"/>
      <c r="I966" s="25"/>
      <c r="J966" s="138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</row>
    <row r="967">
      <c r="A967" s="25"/>
      <c r="B967" s="25"/>
      <c r="C967" s="25"/>
      <c r="D967" s="25"/>
      <c r="E967" s="24"/>
      <c r="F967" s="25"/>
      <c r="G967" s="25"/>
      <c r="H967" s="25"/>
      <c r="I967" s="25"/>
      <c r="J967" s="138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</row>
    <row r="968">
      <c r="A968" s="25"/>
      <c r="B968" s="25"/>
      <c r="C968" s="25"/>
      <c r="D968" s="25"/>
      <c r="E968" s="24"/>
      <c r="F968" s="25"/>
      <c r="G968" s="25"/>
      <c r="H968" s="25"/>
      <c r="I968" s="25"/>
      <c r="J968" s="138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</row>
    <row r="969">
      <c r="A969" s="25"/>
      <c r="B969" s="25"/>
      <c r="C969" s="25"/>
      <c r="D969" s="25"/>
      <c r="E969" s="24"/>
      <c r="F969" s="25"/>
      <c r="G969" s="25"/>
      <c r="H969" s="25"/>
      <c r="I969" s="25"/>
      <c r="J969" s="138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</row>
    <row r="970">
      <c r="A970" s="25"/>
      <c r="B970" s="25"/>
      <c r="C970" s="25"/>
      <c r="D970" s="25"/>
      <c r="E970" s="24"/>
      <c r="F970" s="25"/>
      <c r="G970" s="25"/>
      <c r="H970" s="25"/>
      <c r="I970" s="25"/>
      <c r="J970" s="138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</row>
    <row r="971">
      <c r="A971" s="25"/>
      <c r="B971" s="25"/>
      <c r="C971" s="25"/>
      <c r="D971" s="25"/>
      <c r="E971" s="24"/>
      <c r="F971" s="25"/>
      <c r="G971" s="25"/>
      <c r="H971" s="25"/>
      <c r="I971" s="25"/>
      <c r="J971" s="138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</row>
    <row r="972">
      <c r="A972" s="25"/>
      <c r="B972" s="25"/>
      <c r="C972" s="25"/>
      <c r="D972" s="25"/>
      <c r="E972" s="24"/>
      <c r="F972" s="25"/>
      <c r="G972" s="25"/>
      <c r="H972" s="25"/>
      <c r="I972" s="25"/>
      <c r="J972" s="138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</row>
    <row r="973">
      <c r="A973" s="25"/>
      <c r="B973" s="25"/>
      <c r="C973" s="25"/>
      <c r="D973" s="25"/>
      <c r="E973" s="24"/>
      <c r="F973" s="25"/>
      <c r="G973" s="25"/>
      <c r="H973" s="25"/>
      <c r="I973" s="25"/>
      <c r="J973" s="138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</row>
    <row r="974">
      <c r="A974" s="25"/>
      <c r="B974" s="25"/>
      <c r="C974" s="25"/>
      <c r="D974" s="25"/>
      <c r="E974" s="24"/>
      <c r="F974" s="25"/>
      <c r="G974" s="25"/>
      <c r="H974" s="25"/>
      <c r="I974" s="25"/>
      <c r="J974" s="138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</row>
    <row r="975">
      <c r="A975" s="25"/>
      <c r="B975" s="25"/>
      <c r="C975" s="25"/>
      <c r="D975" s="25"/>
      <c r="E975" s="24"/>
      <c r="F975" s="25"/>
      <c r="G975" s="25"/>
      <c r="H975" s="25"/>
      <c r="I975" s="25"/>
      <c r="J975" s="138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</row>
    <row r="976">
      <c r="A976" s="25"/>
      <c r="B976" s="25"/>
      <c r="C976" s="25"/>
      <c r="D976" s="25"/>
      <c r="E976" s="24"/>
      <c r="F976" s="25"/>
      <c r="G976" s="25"/>
      <c r="H976" s="25"/>
      <c r="I976" s="25"/>
      <c r="J976" s="138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</row>
    <row r="977">
      <c r="A977" s="25"/>
      <c r="B977" s="25"/>
      <c r="C977" s="25"/>
      <c r="D977" s="25"/>
      <c r="E977" s="24"/>
      <c r="F977" s="25"/>
      <c r="G977" s="25"/>
      <c r="H977" s="25"/>
      <c r="I977" s="25"/>
      <c r="J977" s="138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</row>
    <row r="978">
      <c r="A978" s="25"/>
      <c r="B978" s="25"/>
      <c r="C978" s="25"/>
      <c r="D978" s="25"/>
      <c r="E978" s="24"/>
      <c r="F978" s="25"/>
      <c r="G978" s="25"/>
      <c r="H978" s="25"/>
      <c r="I978" s="25"/>
      <c r="J978" s="138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</row>
    <row r="979">
      <c r="A979" s="25"/>
      <c r="B979" s="25"/>
      <c r="C979" s="25"/>
      <c r="D979" s="25"/>
      <c r="E979" s="24"/>
      <c r="F979" s="25"/>
      <c r="G979" s="25"/>
      <c r="H979" s="25"/>
      <c r="I979" s="25"/>
      <c r="J979" s="138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</row>
    <row r="980">
      <c r="A980" s="25"/>
      <c r="B980" s="25"/>
      <c r="C980" s="25"/>
      <c r="D980" s="25"/>
      <c r="E980" s="24"/>
      <c r="F980" s="25"/>
      <c r="G980" s="25"/>
      <c r="H980" s="25"/>
      <c r="I980" s="25"/>
      <c r="J980" s="138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</row>
    <row r="981">
      <c r="A981" s="25"/>
      <c r="B981" s="25"/>
      <c r="C981" s="25"/>
      <c r="D981" s="25"/>
      <c r="E981" s="24"/>
      <c r="F981" s="25"/>
      <c r="G981" s="25"/>
      <c r="H981" s="25"/>
      <c r="I981" s="25"/>
      <c r="J981" s="138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</row>
    <row r="982">
      <c r="A982" s="25"/>
      <c r="B982" s="25"/>
      <c r="C982" s="25"/>
      <c r="D982" s="25"/>
      <c r="E982" s="24"/>
      <c r="F982" s="25"/>
      <c r="G982" s="25"/>
      <c r="H982" s="25"/>
      <c r="I982" s="25"/>
      <c r="J982" s="138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</row>
    <row r="983">
      <c r="A983" s="25"/>
      <c r="B983" s="25"/>
      <c r="C983" s="25"/>
      <c r="D983" s="25"/>
      <c r="E983" s="24"/>
      <c r="F983" s="25"/>
      <c r="G983" s="25"/>
      <c r="H983" s="25"/>
      <c r="I983" s="25"/>
      <c r="J983" s="138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</row>
    <row r="984">
      <c r="A984" s="25"/>
      <c r="B984" s="25"/>
      <c r="C984" s="25"/>
      <c r="D984" s="25"/>
      <c r="E984" s="24"/>
      <c r="F984" s="25"/>
      <c r="G984" s="25"/>
      <c r="H984" s="25"/>
      <c r="I984" s="25"/>
      <c r="J984" s="138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</row>
    <row r="985">
      <c r="A985" s="25"/>
      <c r="B985" s="25"/>
      <c r="C985" s="25"/>
      <c r="D985" s="25"/>
      <c r="E985" s="24"/>
      <c r="F985" s="25"/>
      <c r="G985" s="25"/>
      <c r="H985" s="25"/>
      <c r="I985" s="25"/>
      <c r="J985" s="138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</row>
    <row r="986">
      <c r="A986" s="25"/>
      <c r="B986" s="25"/>
      <c r="C986" s="25"/>
      <c r="D986" s="25"/>
      <c r="E986" s="24"/>
      <c r="F986" s="25"/>
      <c r="G986" s="25"/>
      <c r="H986" s="25"/>
      <c r="I986" s="25"/>
      <c r="J986" s="138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</row>
    <row r="987">
      <c r="A987" s="25"/>
      <c r="B987" s="25"/>
      <c r="C987" s="25"/>
      <c r="D987" s="25"/>
      <c r="E987" s="24"/>
      <c r="F987" s="25"/>
      <c r="G987" s="25"/>
      <c r="H987" s="25"/>
      <c r="I987" s="25"/>
      <c r="J987" s="138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</row>
    <row r="988">
      <c r="A988" s="25"/>
      <c r="B988" s="25"/>
      <c r="C988" s="25"/>
      <c r="D988" s="25"/>
      <c r="E988" s="24"/>
      <c r="F988" s="25"/>
      <c r="G988" s="25"/>
      <c r="H988" s="25"/>
      <c r="I988" s="25"/>
      <c r="J988" s="138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</row>
    <row r="989">
      <c r="A989" s="25"/>
      <c r="B989" s="25"/>
      <c r="C989" s="25"/>
      <c r="D989" s="25"/>
      <c r="E989" s="24"/>
      <c r="F989" s="25"/>
      <c r="G989" s="25"/>
      <c r="H989" s="25"/>
      <c r="I989" s="25"/>
      <c r="J989" s="138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</row>
    <row r="990">
      <c r="A990" s="25"/>
      <c r="B990" s="25"/>
      <c r="C990" s="25"/>
      <c r="D990" s="25"/>
      <c r="E990" s="24"/>
      <c r="F990" s="25"/>
      <c r="G990" s="25"/>
      <c r="H990" s="25"/>
      <c r="I990" s="25"/>
      <c r="J990" s="138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</row>
    <row r="991">
      <c r="A991" s="25"/>
      <c r="B991" s="25"/>
      <c r="C991" s="25"/>
      <c r="D991" s="25"/>
      <c r="E991" s="24"/>
      <c r="F991" s="25"/>
      <c r="G991" s="25"/>
      <c r="H991" s="25"/>
      <c r="I991" s="25"/>
      <c r="J991" s="138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</row>
    <row r="992">
      <c r="A992" s="25"/>
      <c r="B992" s="25"/>
      <c r="C992" s="25"/>
      <c r="D992" s="25"/>
      <c r="E992" s="24"/>
      <c r="F992" s="25"/>
      <c r="G992" s="25"/>
      <c r="H992" s="25"/>
      <c r="I992" s="25"/>
      <c r="J992" s="138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</row>
    <row r="993">
      <c r="A993" s="25"/>
      <c r="B993" s="25"/>
      <c r="C993" s="25"/>
      <c r="D993" s="25"/>
      <c r="E993" s="24"/>
      <c r="F993" s="25"/>
      <c r="G993" s="25"/>
      <c r="H993" s="25"/>
      <c r="I993" s="25"/>
      <c r="J993" s="138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</row>
    <row r="994">
      <c r="A994" s="25"/>
      <c r="B994" s="25"/>
      <c r="C994" s="25"/>
      <c r="D994" s="25"/>
      <c r="E994" s="24"/>
      <c r="F994" s="25"/>
      <c r="G994" s="25"/>
      <c r="H994" s="25"/>
      <c r="I994" s="25"/>
      <c r="J994" s="138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</row>
    <row r="995">
      <c r="A995" s="25"/>
      <c r="B995" s="25"/>
      <c r="C995" s="25"/>
      <c r="D995" s="25"/>
      <c r="E995" s="24"/>
      <c r="F995" s="25"/>
      <c r="G995" s="25"/>
      <c r="H995" s="25"/>
      <c r="I995" s="25"/>
      <c r="J995" s="138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</row>
    <row r="996">
      <c r="A996" s="25"/>
      <c r="B996" s="25"/>
      <c r="C996" s="25"/>
      <c r="D996" s="25"/>
      <c r="E996" s="24"/>
      <c r="F996" s="25"/>
      <c r="G996" s="25"/>
      <c r="H996" s="25"/>
      <c r="I996" s="25"/>
      <c r="J996" s="138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/>
    </row>
  </sheetData>
  <mergeCells count="21">
    <mergeCell ref="B2:G2"/>
    <mergeCell ref="B3:D3"/>
    <mergeCell ref="I3:J3"/>
    <mergeCell ref="B4:D4"/>
    <mergeCell ref="B5:D5"/>
    <mergeCell ref="B6:D6"/>
    <mergeCell ref="B7:D7"/>
    <mergeCell ref="B15:D15"/>
    <mergeCell ref="B16:D16"/>
    <mergeCell ref="B17:D17"/>
    <mergeCell ref="B18:D18"/>
    <mergeCell ref="B19:D19"/>
    <mergeCell ref="B20:D20"/>
    <mergeCell ref="F20:G20"/>
    <mergeCell ref="B8:D8"/>
    <mergeCell ref="B9:D9"/>
    <mergeCell ref="B10:D10"/>
    <mergeCell ref="B11:D11"/>
    <mergeCell ref="B12:D12"/>
    <mergeCell ref="B13:D13"/>
    <mergeCell ref="B14:D14"/>
  </mergeCells>
  <dataValidations>
    <dataValidation type="list" allowBlank="1" sqref="E4:E19">
      <formula1>'08) Drop Down Menus'!$A$2:$A$17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.86"/>
    <col customWidth="1" min="2" max="2" width="20.57"/>
    <col customWidth="1" min="4" max="4" width="14.71"/>
    <col customWidth="1" min="5" max="5" width="18.14"/>
    <col customWidth="1" min="8" max="8" width="3.71"/>
    <col customWidth="1" min="9" max="9" width="17.57"/>
  </cols>
  <sheetData>
    <row r="1">
      <c r="A1" s="25"/>
      <c r="B1" s="25"/>
      <c r="C1" s="25"/>
      <c r="D1" s="25"/>
      <c r="E1" s="24"/>
      <c r="F1" s="25"/>
      <c r="G1" s="25"/>
      <c r="H1" s="25"/>
      <c r="I1" s="25"/>
      <c r="J1" s="138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</row>
    <row r="2">
      <c r="A2" s="25"/>
      <c r="B2" s="187" t="s">
        <v>510</v>
      </c>
      <c r="C2" s="860"/>
      <c r="D2" s="860"/>
      <c r="E2" s="860"/>
      <c r="F2" s="860"/>
      <c r="G2" s="188"/>
      <c r="H2" s="25"/>
      <c r="I2" s="881" t="s">
        <v>470</v>
      </c>
      <c r="J2" s="439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</row>
    <row r="3">
      <c r="A3" s="25"/>
      <c r="B3" s="861" t="s">
        <v>140</v>
      </c>
      <c r="C3" s="862"/>
      <c r="D3" s="265"/>
      <c r="E3" s="521" t="s">
        <v>44</v>
      </c>
      <c r="F3" s="521" t="s">
        <v>2</v>
      </c>
      <c r="G3" s="521" t="s">
        <v>67</v>
      </c>
      <c r="H3" s="25"/>
      <c r="I3" s="870" t="str">
        <f>'08) Drop Down Menus'!A2</f>
        <v>Groceries</v>
      </c>
      <c r="J3" s="871">
        <f t="shared" ref="J3:J10" si="1">SUMIF($E$4:$E$19,$I3,$F$4:$F$19)</f>
        <v>231.85</v>
      </c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</row>
    <row r="4">
      <c r="A4" s="25"/>
      <c r="B4" s="863" t="s">
        <v>482</v>
      </c>
      <c r="C4" s="225"/>
      <c r="D4" s="226"/>
      <c r="E4" s="864" t="s">
        <v>144</v>
      </c>
      <c r="F4" s="221">
        <v>27.14</v>
      </c>
      <c r="G4" s="198">
        <f>F4</f>
        <v>27.14</v>
      </c>
      <c r="H4" s="25"/>
      <c r="I4" s="870" t="str">
        <f>'08) Drop Down Menus'!A3</f>
        <v>Cigarettes</v>
      </c>
      <c r="J4" s="871">
        <f t="shared" si="1"/>
        <v>27.14</v>
      </c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>
      <c r="A5" s="25"/>
      <c r="B5" s="866" t="s">
        <v>41</v>
      </c>
      <c r="C5" s="862"/>
      <c r="D5" s="265"/>
      <c r="E5" s="533" t="s">
        <v>61</v>
      </c>
      <c r="F5" s="223">
        <v>8.95</v>
      </c>
      <c r="G5" s="193">
        <f t="shared" ref="G5:G19" si="2">G4+F5</f>
        <v>36.09</v>
      </c>
      <c r="H5" s="25"/>
      <c r="I5" s="870" t="str">
        <f>'08) Drop Down Menus'!A4</f>
        <v>Gas</v>
      </c>
      <c r="J5" s="871">
        <f t="shared" si="1"/>
        <v>23.15</v>
      </c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</row>
    <row r="6">
      <c r="A6" s="25"/>
      <c r="B6" s="882" t="str">
        <f>CONCATENATE("Affirm " , '09) Affirm Payoff Schedule'!N5)</f>
        <v>Affirm NewEgg</v>
      </c>
      <c r="C6" s="225"/>
      <c r="D6" s="226"/>
      <c r="E6" s="864" t="s">
        <v>61</v>
      </c>
      <c r="F6" s="221">
        <v>6.3</v>
      </c>
      <c r="G6" s="198">
        <f t="shared" si="2"/>
        <v>42.39</v>
      </c>
      <c r="H6" s="25"/>
      <c r="I6" s="870" t="str">
        <f>'08) Drop Down Menus'!A5</f>
        <v>Entertainment</v>
      </c>
      <c r="J6" s="871">
        <f t="shared" si="1"/>
        <v>0</v>
      </c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</row>
    <row r="7">
      <c r="A7" s="25"/>
      <c r="B7" s="883" t="str">
        <f>CONCATENATE("Affirm " , '09) Affirm Payoff Schedule'!N6)</f>
        <v>Affirm WalMart 3</v>
      </c>
      <c r="C7" s="862"/>
      <c r="D7" s="265"/>
      <c r="E7" s="533" t="s">
        <v>61</v>
      </c>
      <c r="F7" s="223">
        <v>11.01</v>
      </c>
      <c r="G7" s="193">
        <f t="shared" si="2"/>
        <v>53.4</v>
      </c>
      <c r="H7" s="25"/>
      <c r="I7" s="870" t="str">
        <f>'08) Drop Down Menus'!A6</f>
        <v>Medical</v>
      </c>
      <c r="J7" s="871">
        <f t="shared" si="1"/>
        <v>5.76</v>
      </c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</row>
    <row r="8">
      <c r="A8" s="25"/>
      <c r="B8" s="863" t="s">
        <v>482</v>
      </c>
      <c r="C8" s="225"/>
      <c r="D8" s="226"/>
      <c r="E8" s="864" t="s">
        <v>145</v>
      </c>
      <c r="F8" s="221">
        <v>23.15</v>
      </c>
      <c r="G8" s="198">
        <f t="shared" si="2"/>
        <v>76.55</v>
      </c>
      <c r="H8" s="25"/>
      <c r="I8" s="870" t="str">
        <f>'08) Drop Down Menus'!A7</f>
        <v>Vehicle</v>
      </c>
      <c r="J8" s="871">
        <f t="shared" si="1"/>
        <v>0</v>
      </c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</row>
    <row r="9">
      <c r="A9" s="25"/>
      <c r="B9" s="866" t="s">
        <v>472</v>
      </c>
      <c r="C9" s="862"/>
      <c r="D9" s="265"/>
      <c r="E9" s="533" t="s">
        <v>110</v>
      </c>
      <c r="F9" s="223">
        <v>48.53</v>
      </c>
      <c r="G9" s="193">
        <f t="shared" si="2"/>
        <v>125.08</v>
      </c>
      <c r="H9" s="25"/>
      <c r="I9" s="870" t="str">
        <f>'08) Drop Down Menus'!A8</f>
        <v>Maintenance</v>
      </c>
      <c r="J9" s="871">
        <f t="shared" si="1"/>
        <v>216.68</v>
      </c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>
      <c r="A10" s="25"/>
      <c r="B10" s="863" t="s">
        <v>472</v>
      </c>
      <c r="C10" s="225"/>
      <c r="D10" s="226"/>
      <c r="E10" s="864" t="s">
        <v>110</v>
      </c>
      <c r="F10" s="221">
        <v>183.32</v>
      </c>
      <c r="G10" s="198">
        <f t="shared" si="2"/>
        <v>308.4</v>
      </c>
      <c r="H10" s="25"/>
      <c r="I10" s="870" t="str">
        <f>'08) Drop Down Menus'!A9</f>
        <v>Debt</v>
      </c>
      <c r="J10" s="871">
        <f t="shared" si="1"/>
        <v>26.26</v>
      </c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>
      <c r="A11" s="25"/>
      <c r="B11" s="866" t="s">
        <v>511</v>
      </c>
      <c r="C11" s="862"/>
      <c r="D11" s="265"/>
      <c r="E11" s="533" t="s">
        <v>21</v>
      </c>
      <c r="F11" s="223">
        <v>30.6</v>
      </c>
      <c r="G11" s="193">
        <f t="shared" si="2"/>
        <v>339</v>
      </c>
      <c r="H11" s="25"/>
      <c r="I11" s="25"/>
      <c r="J11" s="138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>
      <c r="A12" s="25"/>
      <c r="B12" s="863" t="s">
        <v>512</v>
      </c>
      <c r="C12" s="225"/>
      <c r="D12" s="226"/>
      <c r="E12" s="864" t="s">
        <v>21</v>
      </c>
      <c r="F12" s="221">
        <f>400-(F10+F11)</f>
        <v>186.08</v>
      </c>
      <c r="G12" s="198">
        <f t="shared" si="2"/>
        <v>525.08</v>
      </c>
      <c r="H12" s="25"/>
      <c r="I12" s="470" t="s">
        <v>513</v>
      </c>
      <c r="J12" s="451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>
      <c r="A13" s="25"/>
      <c r="B13" s="866" t="s">
        <v>514</v>
      </c>
      <c r="C13" s="862"/>
      <c r="D13" s="265"/>
      <c r="E13" s="533" t="s">
        <v>132</v>
      </c>
      <c r="F13" s="223">
        <v>5.76</v>
      </c>
      <c r="G13" s="193">
        <f t="shared" si="2"/>
        <v>530.84</v>
      </c>
      <c r="H13" s="25"/>
      <c r="I13" s="865" t="str">
        <f>'08) Drop Down Menus'!A2</f>
        <v>Groceries</v>
      </c>
      <c r="J13" s="193">
        <f t="shared" ref="J13:J20" si="3">J3</f>
        <v>231.85</v>
      </c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>
      <c r="A14" s="25"/>
      <c r="B14" s="863"/>
      <c r="C14" s="225"/>
      <c r="D14" s="226"/>
      <c r="E14" s="864"/>
      <c r="F14" s="221">
        <v>0.0</v>
      </c>
      <c r="G14" s="198">
        <f t="shared" si="2"/>
        <v>530.84</v>
      </c>
      <c r="H14" s="25"/>
      <c r="I14" s="884" t="str">
        <f>'08) Drop Down Menus'!A3</f>
        <v>Cigarettes</v>
      </c>
      <c r="J14" s="885">
        <f t="shared" si="3"/>
        <v>27.14</v>
      </c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>
      <c r="A15" s="25"/>
      <c r="B15" s="866"/>
      <c r="C15" s="862"/>
      <c r="D15" s="265"/>
      <c r="E15" s="533"/>
      <c r="F15" s="223">
        <v>0.0</v>
      </c>
      <c r="G15" s="193">
        <f t="shared" si="2"/>
        <v>530.84</v>
      </c>
      <c r="H15" s="25"/>
      <c r="I15" s="865" t="str">
        <f>'08) Drop Down Menus'!A4</f>
        <v>Gas</v>
      </c>
      <c r="J15" s="193">
        <f t="shared" si="3"/>
        <v>23.15</v>
      </c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>
      <c r="A16" s="25"/>
      <c r="B16" s="863"/>
      <c r="C16" s="225"/>
      <c r="D16" s="226"/>
      <c r="E16" s="864"/>
      <c r="F16" s="221">
        <v>0.0</v>
      </c>
      <c r="G16" s="198">
        <f t="shared" si="2"/>
        <v>530.84</v>
      </c>
      <c r="H16" s="25"/>
      <c r="I16" s="884" t="str">
        <f>'08) Drop Down Menus'!A5</f>
        <v>Entertainment</v>
      </c>
      <c r="J16" s="885">
        <f t="shared" si="3"/>
        <v>0</v>
      </c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>
      <c r="A17" s="25"/>
      <c r="B17" s="866"/>
      <c r="C17" s="862"/>
      <c r="D17" s="265"/>
      <c r="E17" s="533"/>
      <c r="F17" s="223">
        <v>0.0</v>
      </c>
      <c r="G17" s="193">
        <f t="shared" si="2"/>
        <v>530.84</v>
      </c>
      <c r="H17" s="25"/>
      <c r="I17" s="865" t="str">
        <f>'08) Drop Down Menus'!A6</f>
        <v>Medical</v>
      </c>
      <c r="J17" s="193">
        <f t="shared" si="3"/>
        <v>5.76</v>
      </c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>
      <c r="A18" s="25"/>
      <c r="B18" s="863"/>
      <c r="C18" s="225"/>
      <c r="D18" s="226"/>
      <c r="E18" s="864"/>
      <c r="F18" s="221">
        <v>0.0</v>
      </c>
      <c r="G18" s="198">
        <f t="shared" si="2"/>
        <v>530.84</v>
      </c>
      <c r="H18" s="25"/>
      <c r="I18" s="884" t="str">
        <f>'08) Drop Down Menus'!A7</f>
        <v>Vehicle</v>
      </c>
      <c r="J18" s="885">
        <f t="shared" si="3"/>
        <v>0</v>
      </c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>
      <c r="A19" s="25"/>
      <c r="B19" s="866"/>
      <c r="C19" s="862"/>
      <c r="D19" s="265"/>
      <c r="E19" s="533"/>
      <c r="F19" s="223">
        <v>0.0</v>
      </c>
      <c r="G19" s="193">
        <f t="shared" si="2"/>
        <v>530.84</v>
      </c>
      <c r="H19" s="25"/>
      <c r="I19" s="865" t="str">
        <f>'08) Drop Down Menus'!A8</f>
        <v>Maintenance</v>
      </c>
      <c r="J19" s="193">
        <f t="shared" si="3"/>
        <v>216.68</v>
      </c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>
      <c r="A20" s="25"/>
      <c r="B20" s="872" t="s">
        <v>455</v>
      </c>
      <c r="C20" s="225"/>
      <c r="D20" s="226"/>
      <c r="E20" s="873"/>
      <c r="F20" s="880">
        <f>SUM(F3:F19)</f>
        <v>530.84</v>
      </c>
      <c r="G20" s="226"/>
      <c r="H20" s="25"/>
      <c r="I20" s="884" t="str">
        <f>'08) Drop Down Menus'!A9</f>
        <v>Debt</v>
      </c>
      <c r="J20" s="885">
        <f t="shared" si="3"/>
        <v>26.26</v>
      </c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>
      <c r="A21" s="25"/>
      <c r="B21" s="25"/>
      <c r="C21" s="25"/>
      <c r="D21" s="25"/>
      <c r="E21" s="24"/>
      <c r="F21" s="25"/>
      <c r="G21" s="25"/>
      <c r="H21" s="25"/>
      <c r="I21" s="25"/>
      <c r="J21" s="138"/>
      <c r="K21" s="167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>
      <c r="A22" s="25"/>
      <c r="B22" s="25"/>
      <c r="C22" s="25"/>
      <c r="D22" s="25"/>
      <c r="E22" s="24"/>
      <c r="F22" s="25"/>
      <c r="G22" s="25"/>
      <c r="H22" s="25"/>
      <c r="I22" s="25"/>
      <c r="J22" s="125"/>
      <c r="K22" s="167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</row>
    <row r="23">
      <c r="A23" s="25"/>
      <c r="B23" s="25"/>
      <c r="C23" s="25"/>
      <c r="D23" s="25"/>
      <c r="E23" s="24"/>
      <c r="F23" s="25"/>
      <c r="G23" s="25"/>
      <c r="H23" s="25"/>
      <c r="I23" s="25"/>
      <c r="J23" s="125"/>
      <c r="K23" s="167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</row>
    <row r="24">
      <c r="A24" s="25"/>
      <c r="B24" s="25"/>
      <c r="C24" s="25"/>
      <c r="D24" s="25"/>
      <c r="E24" s="24"/>
      <c r="F24" s="25"/>
      <c r="G24" s="25"/>
      <c r="H24" s="25"/>
      <c r="I24" s="25"/>
      <c r="J24" s="138"/>
      <c r="K24" s="167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</row>
    <row r="25">
      <c r="A25" s="25"/>
      <c r="B25" s="25"/>
      <c r="C25" s="25"/>
      <c r="D25" s="25"/>
      <c r="E25" s="24"/>
      <c r="F25" s="25"/>
      <c r="G25" s="25"/>
      <c r="H25" s="25"/>
      <c r="I25" s="25"/>
      <c r="J25" s="138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>
      <c r="A26" s="25"/>
      <c r="B26" s="25"/>
      <c r="C26" s="25"/>
      <c r="D26" s="25"/>
      <c r="E26" s="24"/>
      <c r="F26" s="25"/>
      <c r="G26" s="25"/>
      <c r="H26" s="25"/>
      <c r="I26" s="25"/>
      <c r="J26" s="138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>
      <c r="A27" s="25"/>
      <c r="B27" s="25"/>
      <c r="C27" s="25"/>
      <c r="D27" s="25"/>
      <c r="E27" s="24"/>
      <c r="F27" s="25"/>
      <c r="G27" s="25"/>
      <c r="H27" s="25"/>
      <c r="I27" s="25"/>
      <c r="J27" s="138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>
      <c r="A28" s="25"/>
      <c r="B28" s="25"/>
      <c r="C28" s="25"/>
      <c r="D28" s="25"/>
      <c r="E28" s="24"/>
      <c r="F28" s="25"/>
      <c r="G28" s="25"/>
      <c r="H28" s="25"/>
      <c r="I28" s="25"/>
      <c r="J28" s="138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>
      <c r="A29" s="25"/>
      <c r="B29" s="25"/>
      <c r="C29" s="25"/>
      <c r="D29" s="25"/>
      <c r="E29" s="24"/>
      <c r="F29" s="25"/>
      <c r="G29" s="25"/>
      <c r="H29" s="25"/>
      <c r="I29" s="25"/>
      <c r="J29" s="138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</row>
    <row r="30">
      <c r="A30" s="25"/>
      <c r="B30" s="25"/>
      <c r="C30" s="25"/>
      <c r="D30" s="25"/>
      <c r="E30" s="24"/>
      <c r="F30" s="25"/>
      <c r="G30" s="25"/>
      <c r="H30" s="25"/>
      <c r="I30" s="25"/>
      <c r="J30" s="138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</row>
    <row r="31">
      <c r="A31" s="25"/>
      <c r="B31" s="25"/>
      <c r="C31" s="25"/>
      <c r="D31" s="25"/>
      <c r="E31" s="24"/>
      <c r="F31" s="25"/>
      <c r="G31" s="25"/>
      <c r="H31" s="25"/>
      <c r="I31" s="25"/>
      <c r="J31" s="138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r="32">
      <c r="A32" s="25"/>
      <c r="B32" s="25"/>
      <c r="C32" s="25"/>
      <c r="D32" s="25"/>
      <c r="E32" s="24"/>
      <c r="F32" s="25"/>
      <c r="G32" s="25"/>
      <c r="H32" s="25"/>
      <c r="I32" s="25"/>
      <c r="J32" s="138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</row>
    <row r="33">
      <c r="A33" s="25"/>
      <c r="B33" s="25"/>
      <c r="C33" s="25"/>
      <c r="D33" s="25"/>
      <c r="E33" s="24"/>
      <c r="F33" s="25"/>
      <c r="G33" s="25"/>
      <c r="H33" s="25"/>
      <c r="I33" s="25"/>
      <c r="J33" s="138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>
      <c r="A34" s="25"/>
      <c r="B34" s="25"/>
      <c r="C34" s="25"/>
      <c r="D34" s="25"/>
      <c r="E34" s="24"/>
      <c r="F34" s="25"/>
      <c r="G34" s="25"/>
      <c r="H34" s="25"/>
      <c r="I34" s="25"/>
      <c r="J34" s="138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</row>
    <row r="35">
      <c r="A35" s="25"/>
      <c r="B35" s="25"/>
      <c r="C35" s="25"/>
      <c r="D35" s="25"/>
      <c r="E35" s="24"/>
      <c r="F35" s="25"/>
      <c r="G35" s="25"/>
      <c r="H35" s="25"/>
      <c r="I35" s="25"/>
      <c r="J35" s="138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</row>
    <row r="36">
      <c r="A36" s="25"/>
      <c r="B36" s="25"/>
      <c r="C36" s="25"/>
      <c r="D36" s="25"/>
      <c r="E36" s="24"/>
      <c r="F36" s="25"/>
      <c r="G36" s="25"/>
      <c r="H36" s="25"/>
      <c r="I36" s="25"/>
      <c r="J36" s="138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</row>
    <row r="37">
      <c r="A37" s="25"/>
      <c r="B37" s="25"/>
      <c r="C37" s="25"/>
      <c r="D37" s="25"/>
      <c r="E37" s="24"/>
      <c r="F37" s="25"/>
      <c r="G37" s="25"/>
      <c r="H37" s="25"/>
      <c r="I37" s="25"/>
      <c r="J37" s="138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>
      <c r="A38" s="25"/>
      <c r="B38" s="25"/>
      <c r="C38" s="25"/>
      <c r="D38" s="25"/>
      <c r="E38" s="24"/>
      <c r="F38" s="25"/>
      <c r="G38" s="25"/>
      <c r="H38" s="25"/>
      <c r="I38" s="25"/>
      <c r="J38" s="138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</row>
    <row r="39">
      <c r="A39" s="25"/>
      <c r="B39" s="25"/>
      <c r="C39" s="25"/>
      <c r="D39" s="25"/>
      <c r="E39" s="24"/>
      <c r="F39" s="25"/>
      <c r="G39" s="25"/>
      <c r="H39" s="25"/>
      <c r="I39" s="25"/>
      <c r="J39" s="138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</row>
    <row r="40">
      <c r="A40" s="25"/>
      <c r="B40" s="25"/>
      <c r="C40" s="25"/>
      <c r="D40" s="25"/>
      <c r="E40" s="24"/>
      <c r="F40" s="25"/>
      <c r="G40" s="25"/>
      <c r="H40" s="25"/>
      <c r="I40" s="25"/>
      <c r="J40" s="138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</row>
    <row r="41">
      <c r="A41" s="25"/>
      <c r="B41" s="25"/>
      <c r="C41" s="25"/>
      <c r="D41" s="25"/>
      <c r="E41" s="24"/>
      <c r="F41" s="25"/>
      <c r="G41" s="25"/>
      <c r="H41" s="25"/>
      <c r="I41" s="25"/>
      <c r="J41" s="138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</row>
    <row r="42">
      <c r="A42" s="25"/>
      <c r="B42" s="25"/>
      <c r="C42" s="25"/>
      <c r="D42" s="25"/>
      <c r="E42" s="24"/>
      <c r="F42" s="25"/>
      <c r="G42" s="25"/>
      <c r="H42" s="25"/>
      <c r="I42" s="25"/>
      <c r="J42" s="138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</row>
    <row r="43">
      <c r="A43" s="25"/>
      <c r="B43" s="25"/>
      <c r="C43" s="25"/>
      <c r="D43" s="25"/>
      <c r="E43" s="24"/>
      <c r="F43" s="25"/>
      <c r="G43" s="25"/>
      <c r="H43" s="25"/>
      <c r="I43" s="25"/>
      <c r="J43" s="138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</row>
    <row r="44">
      <c r="A44" s="25"/>
      <c r="B44" s="25"/>
      <c r="C44" s="25"/>
      <c r="D44" s="25"/>
      <c r="E44" s="24"/>
      <c r="F44" s="25"/>
      <c r="G44" s="25"/>
      <c r="H44" s="25"/>
      <c r="I44" s="25"/>
      <c r="J44" s="138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</row>
    <row r="45">
      <c r="A45" s="25"/>
      <c r="B45" s="25"/>
      <c r="C45" s="25"/>
      <c r="D45" s="25"/>
      <c r="E45" s="24"/>
      <c r="F45" s="25"/>
      <c r="G45" s="25"/>
      <c r="H45" s="25"/>
      <c r="I45" s="25"/>
      <c r="J45" s="138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</row>
    <row r="46">
      <c r="A46" s="25"/>
      <c r="B46" s="25"/>
      <c r="C46" s="25"/>
      <c r="D46" s="25"/>
      <c r="E46" s="24"/>
      <c r="F46" s="25"/>
      <c r="G46" s="25"/>
      <c r="H46" s="25"/>
      <c r="I46" s="25"/>
      <c r="J46" s="138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</row>
    <row r="47">
      <c r="A47" s="25"/>
      <c r="B47" s="25"/>
      <c r="C47" s="25"/>
      <c r="D47" s="25"/>
      <c r="E47" s="24"/>
      <c r="F47" s="25"/>
      <c r="G47" s="25"/>
      <c r="H47" s="25"/>
      <c r="I47" s="25"/>
      <c r="J47" s="138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</row>
    <row r="48">
      <c r="A48" s="25"/>
      <c r="B48" s="25"/>
      <c r="C48" s="25"/>
      <c r="D48" s="25"/>
      <c r="E48" s="24"/>
      <c r="F48" s="25"/>
      <c r="G48" s="25"/>
      <c r="H48" s="25"/>
      <c r="I48" s="25"/>
      <c r="J48" s="138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</row>
    <row r="49">
      <c r="A49" s="25"/>
      <c r="B49" s="25"/>
      <c r="C49" s="25"/>
      <c r="D49" s="25"/>
      <c r="E49" s="24"/>
      <c r="F49" s="25"/>
      <c r="G49" s="25"/>
      <c r="H49" s="25"/>
      <c r="I49" s="25"/>
      <c r="J49" s="138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</row>
    <row r="50">
      <c r="A50" s="25"/>
      <c r="B50" s="25"/>
      <c r="C50" s="25"/>
      <c r="D50" s="25"/>
      <c r="E50" s="24"/>
      <c r="F50" s="25"/>
      <c r="G50" s="25"/>
      <c r="H50" s="25"/>
      <c r="I50" s="25"/>
      <c r="J50" s="138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</row>
    <row r="51">
      <c r="A51" s="25"/>
      <c r="B51" s="25"/>
      <c r="C51" s="25"/>
      <c r="D51" s="25"/>
      <c r="E51" s="24"/>
      <c r="F51" s="25"/>
      <c r="G51" s="25"/>
      <c r="H51" s="25"/>
      <c r="I51" s="25"/>
      <c r="J51" s="138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</row>
    <row r="52">
      <c r="A52" s="25"/>
      <c r="B52" s="25"/>
      <c r="C52" s="25"/>
      <c r="D52" s="25"/>
      <c r="E52" s="24"/>
      <c r="F52" s="25"/>
      <c r="G52" s="25"/>
      <c r="H52" s="25"/>
      <c r="I52" s="25"/>
      <c r="J52" s="138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</row>
    <row r="53">
      <c r="A53" s="25"/>
      <c r="B53" s="25"/>
      <c r="C53" s="25"/>
      <c r="D53" s="25"/>
      <c r="E53" s="24"/>
      <c r="F53" s="25"/>
      <c r="G53" s="25"/>
      <c r="H53" s="25"/>
      <c r="I53" s="25"/>
      <c r="J53" s="138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</row>
    <row r="54">
      <c r="A54" s="25"/>
      <c r="B54" s="25"/>
      <c r="C54" s="25"/>
      <c r="D54" s="25"/>
      <c r="E54" s="24"/>
      <c r="F54" s="25"/>
      <c r="G54" s="25"/>
      <c r="H54" s="25"/>
      <c r="I54" s="25"/>
      <c r="J54" s="138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</row>
    <row r="55">
      <c r="A55" s="25"/>
      <c r="B55" s="25"/>
      <c r="C55" s="25"/>
      <c r="D55" s="25"/>
      <c r="E55" s="24"/>
      <c r="F55" s="25"/>
      <c r="G55" s="25"/>
      <c r="H55" s="25"/>
      <c r="I55" s="25"/>
      <c r="J55" s="138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</row>
    <row r="56">
      <c r="A56" s="25"/>
      <c r="B56" s="25"/>
      <c r="C56" s="25"/>
      <c r="D56" s="25"/>
      <c r="E56" s="24"/>
      <c r="F56" s="25"/>
      <c r="G56" s="25"/>
      <c r="H56" s="25"/>
      <c r="I56" s="25"/>
      <c r="J56" s="138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</row>
    <row r="57">
      <c r="A57" s="25"/>
      <c r="B57" s="25"/>
      <c r="C57" s="25"/>
      <c r="D57" s="25"/>
      <c r="E57" s="24"/>
      <c r="F57" s="25"/>
      <c r="G57" s="25"/>
      <c r="H57" s="25"/>
      <c r="I57" s="25"/>
      <c r="J57" s="138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</row>
    <row r="58">
      <c r="A58" s="25"/>
      <c r="B58" s="25"/>
      <c r="C58" s="25"/>
      <c r="D58" s="25"/>
      <c r="E58" s="24"/>
      <c r="F58" s="25"/>
      <c r="G58" s="25"/>
      <c r="H58" s="25"/>
      <c r="I58" s="25"/>
      <c r="J58" s="138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</row>
    <row r="59">
      <c r="A59" s="25"/>
      <c r="B59" s="25"/>
      <c r="C59" s="25"/>
      <c r="D59" s="25"/>
      <c r="E59" s="24"/>
      <c r="F59" s="25"/>
      <c r="G59" s="25"/>
      <c r="H59" s="25"/>
      <c r="I59" s="25"/>
      <c r="J59" s="138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</row>
    <row r="60">
      <c r="A60" s="25"/>
      <c r="B60" s="25"/>
      <c r="C60" s="25"/>
      <c r="D60" s="25"/>
      <c r="E60" s="24"/>
      <c r="F60" s="25"/>
      <c r="G60" s="25"/>
      <c r="H60" s="25"/>
      <c r="I60" s="25"/>
      <c r="J60" s="138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</row>
    <row r="61">
      <c r="A61" s="25"/>
      <c r="B61" s="25"/>
      <c r="C61" s="25"/>
      <c r="D61" s="25"/>
      <c r="E61" s="24"/>
      <c r="F61" s="25"/>
      <c r="G61" s="25"/>
      <c r="H61" s="25"/>
      <c r="I61" s="25"/>
      <c r="J61" s="138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</row>
    <row r="62">
      <c r="A62" s="25"/>
      <c r="B62" s="25"/>
      <c r="C62" s="25"/>
      <c r="D62" s="25"/>
      <c r="E62" s="24"/>
      <c r="F62" s="25"/>
      <c r="G62" s="25"/>
      <c r="H62" s="25"/>
      <c r="I62" s="25"/>
      <c r="J62" s="138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</row>
    <row r="63">
      <c r="A63" s="25"/>
      <c r="B63" s="25"/>
      <c r="C63" s="25"/>
      <c r="D63" s="25"/>
      <c r="E63" s="24"/>
      <c r="F63" s="25"/>
      <c r="G63" s="25"/>
      <c r="H63" s="25"/>
      <c r="I63" s="25"/>
      <c r="J63" s="138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</row>
    <row r="64">
      <c r="A64" s="25"/>
      <c r="B64" s="25"/>
      <c r="C64" s="25"/>
      <c r="D64" s="25"/>
      <c r="E64" s="24"/>
      <c r="F64" s="25"/>
      <c r="G64" s="25"/>
      <c r="H64" s="25"/>
      <c r="I64" s="25"/>
      <c r="J64" s="138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</row>
    <row r="65">
      <c r="A65" s="25"/>
      <c r="B65" s="25"/>
      <c r="C65" s="25"/>
      <c r="D65" s="25"/>
      <c r="E65" s="24"/>
      <c r="F65" s="25"/>
      <c r="G65" s="25"/>
      <c r="H65" s="25"/>
      <c r="I65" s="25"/>
      <c r="J65" s="138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</row>
    <row r="66">
      <c r="A66" s="25"/>
      <c r="B66" s="25"/>
      <c r="C66" s="25"/>
      <c r="D66" s="25"/>
      <c r="E66" s="24"/>
      <c r="F66" s="25"/>
      <c r="G66" s="25"/>
      <c r="H66" s="25"/>
      <c r="I66" s="25"/>
      <c r="J66" s="138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</row>
    <row r="67">
      <c r="A67" s="25"/>
      <c r="B67" s="25"/>
      <c r="C67" s="25"/>
      <c r="D67" s="25"/>
      <c r="E67" s="24"/>
      <c r="F67" s="25"/>
      <c r="G67" s="25"/>
      <c r="H67" s="25"/>
      <c r="I67" s="25"/>
      <c r="J67" s="138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</row>
    <row r="68">
      <c r="A68" s="25"/>
      <c r="B68" s="25"/>
      <c r="C68" s="25"/>
      <c r="D68" s="25"/>
      <c r="E68" s="24"/>
      <c r="F68" s="25"/>
      <c r="G68" s="25"/>
      <c r="H68" s="25"/>
      <c r="I68" s="25"/>
      <c r="J68" s="138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</row>
    <row r="69">
      <c r="A69" s="25"/>
      <c r="B69" s="25"/>
      <c r="C69" s="25"/>
      <c r="D69" s="25"/>
      <c r="E69" s="24"/>
      <c r="F69" s="25"/>
      <c r="G69" s="25"/>
      <c r="H69" s="25"/>
      <c r="I69" s="25"/>
      <c r="J69" s="138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</row>
    <row r="70">
      <c r="A70" s="25"/>
      <c r="B70" s="25"/>
      <c r="C70" s="25"/>
      <c r="D70" s="25"/>
      <c r="E70" s="24"/>
      <c r="F70" s="25"/>
      <c r="G70" s="25"/>
      <c r="H70" s="25"/>
      <c r="I70" s="25"/>
      <c r="J70" s="138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</row>
    <row r="71">
      <c r="A71" s="25"/>
      <c r="B71" s="25"/>
      <c r="C71" s="25"/>
      <c r="D71" s="25"/>
      <c r="E71" s="24"/>
      <c r="F71" s="25"/>
      <c r="G71" s="25"/>
      <c r="H71" s="25"/>
      <c r="I71" s="25"/>
      <c r="J71" s="138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</row>
    <row r="72">
      <c r="A72" s="25"/>
      <c r="B72" s="25"/>
      <c r="C72" s="25"/>
      <c r="D72" s="25"/>
      <c r="E72" s="24"/>
      <c r="F72" s="25"/>
      <c r="G72" s="25"/>
      <c r="H72" s="25"/>
      <c r="I72" s="25"/>
      <c r="J72" s="138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</row>
    <row r="73">
      <c r="A73" s="25"/>
      <c r="B73" s="25"/>
      <c r="C73" s="25"/>
      <c r="D73" s="25"/>
      <c r="E73" s="24"/>
      <c r="F73" s="25"/>
      <c r="G73" s="25"/>
      <c r="H73" s="25"/>
      <c r="I73" s="25"/>
      <c r="J73" s="138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</row>
    <row r="74">
      <c r="A74" s="25"/>
      <c r="B74" s="25"/>
      <c r="C74" s="25"/>
      <c r="D74" s="25"/>
      <c r="E74" s="24"/>
      <c r="F74" s="25"/>
      <c r="G74" s="25"/>
      <c r="H74" s="25"/>
      <c r="I74" s="25"/>
      <c r="J74" s="138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</row>
    <row r="75">
      <c r="A75" s="25"/>
      <c r="B75" s="25"/>
      <c r="C75" s="25"/>
      <c r="D75" s="25"/>
      <c r="E75" s="24"/>
      <c r="F75" s="25"/>
      <c r="G75" s="25"/>
      <c r="H75" s="25"/>
      <c r="I75" s="25"/>
      <c r="J75" s="138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</row>
    <row r="76">
      <c r="A76" s="25"/>
      <c r="B76" s="25"/>
      <c r="C76" s="25"/>
      <c r="D76" s="25"/>
      <c r="E76" s="24"/>
      <c r="F76" s="25"/>
      <c r="G76" s="25"/>
      <c r="H76" s="25"/>
      <c r="I76" s="25"/>
      <c r="J76" s="138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</row>
    <row r="77">
      <c r="A77" s="25"/>
      <c r="B77" s="25"/>
      <c r="C77" s="25"/>
      <c r="D77" s="25"/>
      <c r="E77" s="24"/>
      <c r="F77" s="25"/>
      <c r="G77" s="25"/>
      <c r="H77" s="25"/>
      <c r="I77" s="25"/>
      <c r="J77" s="138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</row>
    <row r="78">
      <c r="A78" s="25"/>
      <c r="B78" s="25"/>
      <c r="C78" s="25"/>
      <c r="D78" s="25"/>
      <c r="E78" s="24"/>
      <c r="F78" s="25"/>
      <c r="G78" s="25"/>
      <c r="H78" s="25"/>
      <c r="I78" s="25"/>
      <c r="J78" s="138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</row>
    <row r="79">
      <c r="A79" s="25"/>
      <c r="B79" s="25"/>
      <c r="C79" s="25"/>
      <c r="D79" s="25"/>
      <c r="E79" s="24"/>
      <c r="F79" s="25"/>
      <c r="G79" s="25"/>
      <c r="H79" s="25"/>
      <c r="I79" s="25"/>
      <c r="J79" s="138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</row>
    <row r="80">
      <c r="A80" s="25"/>
      <c r="B80" s="25"/>
      <c r="C80" s="25"/>
      <c r="D80" s="25"/>
      <c r="E80" s="24"/>
      <c r="F80" s="25"/>
      <c r="G80" s="25"/>
      <c r="H80" s="25"/>
      <c r="I80" s="25"/>
      <c r="J80" s="138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</row>
    <row r="81">
      <c r="A81" s="25"/>
      <c r="B81" s="25"/>
      <c r="C81" s="25"/>
      <c r="D81" s="25"/>
      <c r="E81" s="24"/>
      <c r="F81" s="25"/>
      <c r="G81" s="25"/>
      <c r="H81" s="25"/>
      <c r="I81" s="25"/>
      <c r="J81" s="138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</row>
    <row r="82">
      <c r="A82" s="25"/>
      <c r="B82" s="25"/>
      <c r="C82" s="25"/>
      <c r="D82" s="25"/>
      <c r="E82" s="24"/>
      <c r="F82" s="25"/>
      <c r="G82" s="25"/>
      <c r="H82" s="25"/>
      <c r="I82" s="25"/>
      <c r="J82" s="138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</row>
    <row r="83">
      <c r="A83" s="25"/>
      <c r="B83" s="25"/>
      <c r="C83" s="25"/>
      <c r="D83" s="25"/>
      <c r="E83" s="24"/>
      <c r="F83" s="25"/>
      <c r="G83" s="25"/>
      <c r="H83" s="25"/>
      <c r="I83" s="25"/>
      <c r="J83" s="138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</row>
    <row r="84">
      <c r="A84" s="25"/>
      <c r="B84" s="25"/>
      <c r="C84" s="25"/>
      <c r="D84" s="25"/>
      <c r="E84" s="24"/>
      <c r="F84" s="25"/>
      <c r="G84" s="25"/>
      <c r="H84" s="25"/>
      <c r="I84" s="25"/>
      <c r="J84" s="138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</row>
    <row r="85">
      <c r="A85" s="25"/>
      <c r="B85" s="25"/>
      <c r="C85" s="25"/>
      <c r="D85" s="25"/>
      <c r="E85" s="24"/>
      <c r="F85" s="25"/>
      <c r="G85" s="25"/>
      <c r="H85" s="25"/>
      <c r="I85" s="25"/>
      <c r="J85" s="138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</row>
    <row r="86">
      <c r="A86" s="25"/>
      <c r="B86" s="25"/>
      <c r="C86" s="25"/>
      <c r="D86" s="25"/>
      <c r="E86" s="24"/>
      <c r="F86" s="25"/>
      <c r="G86" s="25"/>
      <c r="H86" s="25"/>
      <c r="I86" s="25"/>
      <c r="J86" s="138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</row>
    <row r="87">
      <c r="A87" s="25"/>
      <c r="B87" s="25"/>
      <c r="C87" s="25"/>
      <c r="D87" s="25"/>
      <c r="E87" s="24"/>
      <c r="F87" s="25"/>
      <c r="G87" s="25"/>
      <c r="H87" s="25"/>
      <c r="I87" s="25"/>
      <c r="J87" s="138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</row>
    <row r="88">
      <c r="A88" s="25"/>
      <c r="B88" s="25"/>
      <c r="C88" s="25"/>
      <c r="D88" s="25"/>
      <c r="E88" s="24"/>
      <c r="F88" s="25"/>
      <c r="G88" s="25"/>
      <c r="H88" s="25"/>
      <c r="I88" s="25"/>
      <c r="J88" s="138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</row>
    <row r="89">
      <c r="A89" s="25"/>
      <c r="B89" s="25"/>
      <c r="C89" s="25"/>
      <c r="D89" s="25"/>
      <c r="E89" s="24"/>
      <c r="F89" s="25"/>
      <c r="G89" s="25"/>
      <c r="H89" s="25"/>
      <c r="I89" s="25"/>
      <c r="J89" s="138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</row>
    <row r="90">
      <c r="A90" s="25"/>
      <c r="B90" s="25"/>
      <c r="C90" s="25"/>
      <c r="D90" s="25"/>
      <c r="E90" s="24"/>
      <c r="F90" s="25"/>
      <c r="G90" s="25"/>
      <c r="H90" s="25"/>
      <c r="I90" s="25"/>
      <c r="J90" s="138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</row>
    <row r="91">
      <c r="A91" s="25"/>
      <c r="B91" s="25"/>
      <c r="C91" s="25"/>
      <c r="D91" s="25"/>
      <c r="E91" s="24"/>
      <c r="F91" s="25"/>
      <c r="G91" s="25"/>
      <c r="H91" s="25"/>
      <c r="I91" s="25"/>
      <c r="J91" s="138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</row>
    <row r="92">
      <c r="A92" s="25"/>
      <c r="B92" s="25"/>
      <c r="C92" s="25"/>
      <c r="D92" s="25"/>
      <c r="E92" s="24"/>
      <c r="F92" s="25"/>
      <c r="G92" s="25"/>
      <c r="H92" s="25"/>
      <c r="I92" s="25"/>
      <c r="J92" s="138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</row>
    <row r="93">
      <c r="A93" s="25"/>
      <c r="B93" s="25"/>
      <c r="C93" s="25"/>
      <c r="D93" s="25"/>
      <c r="E93" s="24"/>
      <c r="F93" s="25"/>
      <c r="G93" s="25"/>
      <c r="H93" s="25"/>
      <c r="I93" s="25"/>
      <c r="J93" s="138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</row>
    <row r="94">
      <c r="A94" s="25"/>
      <c r="B94" s="25"/>
      <c r="C94" s="25"/>
      <c r="D94" s="25"/>
      <c r="E94" s="24"/>
      <c r="F94" s="25"/>
      <c r="G94" s="25"/>
      <c r="H94" s="25"/>
      <c r="I94" s="25"/>
      <c r="J94" s="138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</row>
    <row r="95">
      <c r="A95" s="25"/>
      <c r="B95" s="25"/>
      <c r="C95" s="25"/>
      <c r="D95" s="25"/>
      <c r="E95" s="24"/>
      <c r="F95" s="25"/>
      <c r="G95" s="25"/>
      <c r="H95" s="25"/>
      <c r="I95" s="25"/>
      <c r="J95" s="138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</row>
    <row r="96">
      <c r="A96" s="25"/>
      <c r="B96" s="25"/>
      <c r="C96" s="25"/>
      <c r="D96" s="25"/>
      <c r="E96" s="24"/>
      <c r="F96" s="25"/>
      <c r="G96" s="25"/>
      <c r="H96" s="25"/>
      <c r="I96" s="25"/>
      <c r="J96" s="138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</row>
    <row r="97">
      <c r="A97" s="25"/>
      <c r="B97" s="25"/>
      <c r="C97" s="25"/>
      <c r="D97" s="25"/>
      <c r="E97" s="24"/>
      <c r="F97" s="25"/>
      <c r="G97" s="25"/>
      <c r="H97" s="25"/>
      <c r="I97" s="25"/>
      <c r="J97" s="138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</row>
    <row r="98">
      <c r="A98" s="25"/>
      <c r="B98" s="25"/>
      <c r="C98" s="25"/>
      <c r="D98" s="25"/>
      <c r="E98" s="24"/>
      <c r="F98" s="25"/>
      <c r="G98" s="25"/>
      <c r="H98" s="25"/>
      <c r="I98" s="25"/>
      <c r="J98" s="138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</row>
    <row r="99">
      <c r="A99" s="25"/>
      <c r="B99" s="25"/>
      <c r="C99" s="25"/>
      <c r="D99" s="25"/>
      <c r="E99" s="24"/>
      <c r="F99" s="25"/>
      <c r="G99" s="25"/>
      <c r="H99" s="25"/>
      <c r="I99" s="25"/>
      <c r="J99" s="138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</row>
    <row r="100">
      <c r="A100" s="25"/>
      <c r="B100" s="25"/>
      <c r="C100" s="25"/>
      <c r="D100" s="25"/>
      <c r="E100" s="24"/>
      <c r="F100" s="25"/>
      <c r="G100" s="25"/>
      <c r="H100" s="25"/>
      <c r="I100" s="25"/>
      <c r="J100" s="138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</row>
    <row r="101">
      <c r="A101" s="25"/>
      <c r="B101" s="25"/>
      <c r="C101" s="25"/>
      <c r="D101" s="25"/>
      <c r="E101" s="24"/>
      <c r="F101" s="25"/>
      <c r="G101" s="25"/>
      <c r="H101" s="25"/>
      <c r="I101" s="25"/>
      <c r="J101" s="138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</row>
    <row r="102">
      <c r="A102" s="25"/>
      <c r="B102" s="25"/>
      <c r="C102" s="25"/>
      <c r="D102" s="25"/>
      <c r="E102" s="24"/>
      <c r="F102" s="25"/>
      <c r="G102" s="25"/>
      <c r="H102" s="25"/>
      <c r="I102" s="25"/>
      <c r="J102" s="138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</row>
    <row r="103">
      <c r="A103" s="25"/>
      <c r="B103" s="25"/>
      <c r="C103" s="25"/>
      <c r="D103" s="25"/>
      <c r="E103" s="24"/>
      <c r="F103" s="25"/>
      <c r="G103" s="25"/>
      <c r="H103" s="25"/>
      <c r="I103" s="25"/>
      <c r="J103" s="138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</row>
    <row r="104">
      <c r="A104" s="25"/>
      <c r="B104" s="25"/>
      <c r="C104" s="25"/>
      <c r="D104" s="25"/>
      <c r="E104" s="24"/>
      <c r="F104" s="25"/>
      <c r="G104" s="25"/>
      <c r="H104" s="25"/>
      <c r="I104" s="25"/>
      <c r="J104" s="138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</row>
    <row r="105">
      <c r="A105" s="25"/>
      <c r="B105" s="25"/>
      <c r="C105" s="25"/>
      <c r="D105" s="25"/>
      <c r="E105" s="24"/>
      <c r="F105" s="25"/>
      <c r="G105" s="25"/>
      <c r="H105" s="25"/>
      <c r="I105" s="25"/>
      <c r="J105" s="138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</row>
    <row r="106">
      <c r="A106" s="25"/>
      <c r="B106" s="25"/>
      <c r="C106" s="25"/>
      <c r="D106" s="25"/>
      <c r="E106" s="24"/>
      <c r="F106" s="25"/>
      <c r="G106" s="25"/>
      <c r="H106" s="25"/>
      <c r="I106" s="25"/>
      <c r="J106" s="138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</row>
    <row r="107">
      <c r="A107" s="25"/>
      <c r="B107" s="25"/>
      <c r="C107" s="25"/>
      <c r="D107" s="25"/>
      <c r="E107" s="24"/>
      <c r="F107" s="25"/>
      <c r="G107" s="25"/>
      <c r="H107" s="25"/>
      <c r="I107" s="25"/>
      <c r="J107" s="138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</row>
    <row r="108">
      <c r="A108" s="25"/>
      <c r="B108" s="25"/>
      <c r="C108" s="25"/>
      <c r="D108" s="25"/>
      <c r="E108" s="24"/>
      <c r="F108" s="25"/>
      <c r="G108" s="25"/>
      <c r="H108" s="25"/>
      <c r="I108" s="25"/>
      <c r="J108" s="138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</row>
    <row r="109">
      <c r="A109" s="25"/>
      <c r="B109" s="25"/>
      <c r="C109" s="25"/>
      <c r="D109" s="25"/>
      <c r="E109" s="24"/>
      <c r="F109" s="25"/>
      <c r="G109" s="25"/>
      <c r="H109" s="25"/>
      <c r="I109" s="25"/>
      <c r="J109" s="138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</row>
    <row r="110">
      <c r="A110" s="25"/>
      <c r="B110" s="25"/>
      <c r="C110" s="25"/>
      <c r="D110" s="25"/>
      <c r="E110" s="24"/>
      <c r="F110" s="25"/>
      <c r="G110" s="25"/>
      <c r="H110" s="25"/>
      <c r="I110" s="25"/>
      <c r="J110" s="138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</row>
    <row r="111">
      <c r="A111" s="25"/>
      <c r="B111" s="25"/>
      <c r="C111" s="25"/>
      <c r="D111" s="25"/>
      <c r="E111" s="24"/>
      <c r="F111" s="25"/>
      <c r="G111" s="25"/>
      <c r="H111" s="25"/>
      <c r="I111" s="25"/>
      <c r="J111" s="138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</row>
    <row r="112">
      <c r="A112" s="25"/>
      <c r="B112" s="25"/>
      <c r="C112" s="25"/>
      <c r="D112" s="25"/>
      <c r="E112" s="24"/>
      <c r="F112" s="25"/>
      <c r="G112" s="25"/>
      <c r="H112" s="25"/>
      <c r="I112" s="25"/>
      <c r="J112" s="138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</row>
    <row r="113">
      <c r="A113" s="25"/>
      <c r="B113" s="25"/>
      <c r="C113" s="25"/>
      <c r="D113" s="25"/>
      <c r="E113" s="24"/>
      <c r="F113" s="25"/>
      <c r="G113" s="25"/>
      <c r="H113" s="25"/>
      <c r="I113" s="25"/>
      <c r="J113" s="138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</row>
    <row r="114">
      <c r="A114" s="25"/>
      <c r="B114" s="25"/>
      <c r="C114" s="25"/>
      <c r="D114" s="25"/>
      <c r="E114" s="24"/>
      <c r="F114" s="25"/>
      <c r="G114" s="25"/>
      <c r="H114" s="25"/>
      <c r="I114" s="25"/>
      <c r="J114" s="138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</row>
    <row r="115">
      <c r="A115" s="25"/>
      <c r="B115" s="25"/>
      <c r="C115" s="25"/>
      <c r="D115" s="25"/>
      <c r="E115" s="24"/>
      <c r="F115" s="25"/>
      <c r="G115" s="25"/>
      <c r="H115" s="25"/>
      <c r="I115" s="25"/>
      <c r="J115" s="138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</row>
    <row r="116">
      <c r="A116" s="25"/>
      <c r="B116" s="25"/>
      <c r="C116" s="25"/>
      <c r="D116" s="25"/>
      <c r="E116" s="24"/>
      <c r="F116" s="25"/>
      <c r="G116" s="25"/>
      <c r="H116" s="25"/>
      <c r="I116" s="25"/>
      <c r="J116" s="138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</row>
    <row r="117">
      <c r="A117" s="25"/>
      <c r="B117" s="25"/>
      <c r="C117" s="25"/>
      <c r="D117" s="25"/>
      <c r="E117" s="24"/>
      <c r="F117" s="25"/>
      <c r="G117" s="25"/>
      <c r="H117" s="25"/>
      <c r="I117" s="25"/>
      <c r="J117" s="138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</row>
    <row r="118">
      <c r="A118" s="25"/>
      <c r="B118" s="25"/>
      <c r="C118" s="25"/>
      <c r="D118" s="25"/>
      <c r="E118" s="24"/>
      <c r="F118" s="25"/>
      <c r="G118" s="25"/>
      <c r="H118" s="25"/>
      <c r="I118" s="25"/>
      <c r="J118" s="138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</row>
    <row r="119">
      <c r="A119" s="25"/>
      <c r="B119" s="25"/>
      <c r="C119" s="25"/>
      <c r="D119" s="25"/>
      <c r="E119" s="24"/>
      <c r="F119" s="25"/>
      <c r="G119" s="25"/>
      <c r="H119" s="25"/>
      <c r="I119" s="25"/>
      <c r="J119" s="138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</row>
    <row r="120">
      <c r="A120" s="25"/>
      <c r="B120" s="25"/>
      <c r="C120" s="25"/>
      <c r="D120" s="25"/>
      <c r="E120" s="24"/>
      <c r="F120" s="25"/>
      <c r="G120" s="25"/>
      <c r="H120" s="25"/>
      <c r="I120" s="25"/>
      <c r="J120" s="138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</row>
    <row r="121">
      <c r="A121" s="25"/>
      <c r="B121" s="25"/>
      <c r="C121" s="25"/>
      <c r="D121" s="25"/>
      <c r="E121" s="24"/>
      <c r="F121" s="25"/>
      <c r="G121" s="25"/>
      <c r="H121" s="25"/>
      <c r="I121" s="25"/>
      <c r="J121" s="138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</row>
    <row r="122">
      <c r="A122" s="25"/>
      <c r="B122" s="25"/>
      <c r="C122" s="25"/>
      <c r="D122" s="25"/>
      <c r="E122" s="24"/>
      <c r="F122" s="25"/>
      <c r="G122" s="25"/>
      <c r="H122" s="25"/>
      <c r="I122" s="25"/>
      <c r="J122" s="138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</row>
    <row r="123">
      <c r="A123" s="25"/>
      <c r="B123" s="25"/>
      <c r="C123" s="25"/>
      <c r="D123" s="25"/>
      <c r="E123" s="24"/>
      <c r="F123" s="25"/>
      <c r="G123" s="25"/>
      <c r="H123" s="25"/>
      <c r="I123" s="25"/>
      <c r="J123" s="138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</row>
    <row r="124">
      <c r="A124" s="25"/>
      <c r="B124" s="25"/>
      <c r="C124" s="25"/>
      <c r="D124" s="25"/>
      <c r="E124" s="24"/>
      <c r="F124" s="25"/>
      <c r="G124" s="25"/>
      <c r="H124" s="25"/>
      <c r="I124" s="25"/>
      <c r="J124" s="138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</row>
    <row r="125">
      <c r="A125" s="25"/>
      <c r="B125" s="25"/>
      <c r="C125" s="25"/>
      <c r="D125" s="25"/>
      <c r="E125" s="24"/>
      <c r="F125" s="25"/>
      <c r="G125" s="25"/>
      <c r="H125" s="25"/>
      <c r="I125" s="25"/>
      <c r="J125" s="138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</row>
    <row r="126">
      <c r="A126" s="25"/>
      <c r="B126" s="25"/>
      <c r="C126" s="25"/>
      <c r="D126" s="25"/>
      <c r="E126" s="24"/>
      <c r="F126" s="25"/>
      <c r="G126" s="25"/>
      <c r="H126" s="25"/>
      <c r="I126" s="25"/>
      <c r="J126" s="138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</row>
    <row r="127">
      <c r="A127" s="25"/>
      <c r="B127" s="25"/>
      <c r="C127" s="25"/>
      <c r="D127" s="25"/>
      <c r="E127" s="24"/>
      <c r="F127" s="25"/>
      <c r="G127" s="25"/>
      <c r="H127" s="25"/>
      <c r="I127" s="25"/>
      <c r="J127" s="138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</row>
    <row r="128">
      <c r="A128" s="25"/>
      <c r="B128" s="25"/>
      <c r="C128" s="25"/>
      <c r="D128" s="25"/>
      <c r="E128" s="24"/>
      <c r="F128" s="25"/>
      <c r="G128" s="25"/>
      <c r="H128" s="25"/>
      <c r="I128" s="25"/>
      <c r="J128" s="138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</row>
    <row r="129">
      <c r="A129" s="25"/>
      <c r="B129" s="25"/>
      <c r="C129" s="25"/>
      <c r="D129" s="25"/>
      <c r="E129" s="24"/>
      <c r="F129" s="25"/>
      <c r="G129" s="25"/>
      <c r="H129" s="25"/>
      <c r="I129" s="25"/>
      <c r="J129" s="138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</row>
    <row r="130">
      <c r="A130" s="25"/>
      <c r="B130" s="25"/>
      <c r="C130" s="25"/>
      <c r="D130" s="25"/>
      <c r="E130" s="24"/>
      <c r="F130" s="25"/>
      <c r="G130" s="25"/>
      <c r="H130" s="25"/>
      <c r="I130" s="25"/>
      <c r="J130" s="138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</row>
    <row r="131">
      <c r="A131" s="25"/>
      <c r="B131" s="25"/>
      <c r="C131" s="25"/>
      <c r="D131" s="25"/>
      <c r="E131" s="24"/>
      <c r="F131" s="25"/>
      <c r="G131" s="25"/>
      <c r="H131" s="25"/>
      <c r="I131" s="25"/>
      <c r="J131" s="138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</row>
    <row r="132">
      <c r="A132" s="25"/>
      <c r="B132" s="25"/>
      <c r="C132" s="25"/>
      <c r="D132" s="25"/>
      <c r="E132" s="24"/>
      <c r="F132" s="25"/>
      <c r="G132" s="25"/>
      <c r="H132" s="25"/>
      <c r="I132" s="25"/>
      <c r="J132" s="138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</row>
    <row r="133">
      <c r="A133" s="25"/>
      <c r="B133" s="25"/>
      <c r="C133" s="25"/>
      <c r="D133" s="25"/>
      <c r="E133" s="24"/>
      <c r="F133" s="25"/>
      <c r="G133" s="25"/>
      <c r="H133" s="25"/>
      <c r="I133" s="25"/>
      <c r="J133" s="138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</row>
    <row r="134">
      <c r="A134" s="25"/>
      <c r="B134" s="25"/>
      <c r="C134" s="25"/>
      <c r="D134" s="25"/>
      <c r="E134" s="24"/>
      <c r="F134" s="25"/>
      <c r="G134" s="25"/>
      <c r="H134" s="25"/>
      <c r="I134" s="25"/>
      <c r="J134" s="138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</row>
    <row r="135">
      <c r="A135" s="25"/>
      <c r="B135" s="25"/>
      <c r="C135" s="25"/>
      <c r="D135" s="25"/>
      <c r="E135" s="24"/>
      <c r="F135" s="25"/>
      <c r="G135" s="25"/>
      <c r="H135" s="25"/>
      <c r="I135" s="25"/>
      <c r="J135" s="138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</row>
    <row r="136">
      <c r="A136" s="25"/>
      <c r="B136" s="25"/>
      <c r="C136" s="25"/>
      <c r="D136" s="25"/>
      <c r="E136" s="24"/>
      <c r="F136" s="25"/>
      <c r="G136" s="25"/>
      <c r="H136" s="25"/>
      <c r="I136" s="25"/>
      <c r="J136" s="138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</row>
    <row r="137">
      <c r="A137" s="25"/>
      <c r="B137" s="25"/>
      <c r="C137" s="25"/>
      <c r="D137" s="25"/>
      <c r="E137" s="24"/>
      <c r="F137" s="25"/>
      <c r="G137" s="25"/>
      <c r="H137" s="25"/>
      <c r="I137" s="25"/>
      <c r="J137" s="138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</row>
    <row r="138">
      <c r="A138" s="25"/>
      <c r="B138" s="25"/>
      <c r="C138" s="25"/>
      <c r="D138" s="25"/>
      <c r="E138" s="24"/>
      <c r="F138" s="25"/>
      <c r="G138" s="25"/>
      <c r="H138" s="25"/>
      <c r="I138" s="25"/>
      <c r="J138" s="138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</row>
    <row r="139">
      <c r="A139" s="25"/>
      <c r="B139" s="25"/>
      <c r="C139" s="25"/>
      <c r="D139" s="25"/>
      <c r="E139" s="24"/>
      <c r="F139" s="25"/>
      <c r="G139" s="25"/>
      <c r="H139" s="25"/>
      <c r="I139" s="25"/>
      <c r="J139" s="138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</row>
    <row r="140">
      <c r="A140" s="25"/>
      <c r="B140" s="25"/>
      <c r="C140" s="25"/>
      <c r="D140" s="25"/>
      <c r="E140" s="24"/>
      <c r="F140" s="25"/>
      <c r="G140" s="25"/>
      <c r="H140" s="25"/>
      <c r="I140" s="25"/>
      <c r="J140" s="138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</row>
    <row r="141">
      <c r="A141" s="25"/>
      <c r="B141" s="25"/>
      <c r="C141" s="25"/>
      <c r="D141" s="25"/>
      <c r="E141" s="24"/>
      <c r="F141" s="25"/>
      <c r="G141" s="25"/>
      <c r="H141" s="25"/>
      <c r="I141" s="25"/>
      <c r="J141" s="138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</row>
    <row r="142">
      <c r="A142" s="25"/>
      <c r="B142" s="25"/>
      <c r="C142" s="25"/>
      <c r="D142" s="25"/>
      <c r="E142" s="24"/>
      <c r="F142" s="25"/>
      <c r="G142" s="25"/>
      <c r="H142" s="25"/>
      <c r="I142" s="25"/>
      <c r="J142" s="138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</row>
    <row r="143">
      <c r="A143" s="25"/>
      <c r="B143" s="25"/>
      <c r="C143" s="25"/>
      <c r="D143" s="25"/>
      <c r="E143" s="24"/>
      <c r="F143" s="25"/>
      <c r="G143" s="25"/>
      <c r="H143" s="25"/>
      <c r="I143" s="25"/>
      <c r="J143" s="138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</row>
    <row r="144">
      <c r="A144" s="25"/>
      <c r="B144" s="25"/>
      <c r="C144" s="25"/>
      <c r="D144" s="25"/>
      <c r="E144" s="24"/>
      <c r="F144" s="25"/>
      <c r="G144" s="25"/>
      <c r="H144" s="25"/>
      <c r="I144" s="25"/>
      <c r="J144" s="138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</row>
    <row r="145">
      <c r="A145" s="25"/>
      <c r="B145" s="25"/>
      <c r="C145" s="25"/>
      <c r="D145" s="25"/>
      <c r="E145" s="24"/>
      <c r="F145" s="25"/>
      <c r="G145" s="25"/>
      <c r="H145" s="25"/>
      <c r="I145" s="25"/>
      <c r="J145" s="138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</row>
    <row r="146">
      <c r="A146" s="25"/>
      <c r="B146" s="25"/>
      <c r="C146" s="25"/>
      <c r="D146" s="25"/>
      <c r="E146" s="24"/>
      <c r="F146" s="25"/>
      <c r="G146" s="25"/>
      <c r="H146" s="25"/>
      <c r="I146" s="25"/>
      <c r="J146" s="138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</row>
    <row r="147">
      <c r="A147" s="25"/>
      <c r="B147" s="25"/>
      <c r="C147" s="25"/>
      <c r="D147" s="25"/>
      <c r="E147" s="24"/>
      <c r="F147" s="25"/>
      <c r="G147" s="25"/>
      <c r="H147" s="25"/>
      <c r="I147" s="25"/>
      <c r="J147" s="138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</row>
    <row r="148">
      <c r="A148" s="25"/>
      <c r="B148" s="25"/>
      <c r="C148" s="25"/>
      <c r="D148" s="25"/>
      <c r="E148" s="24"/>
      <c r="F148" s="25"/>
      <c r="G148" s="25"/>
      <c r="H148" s="25"/>
      <c r="I148" s="25"/>
      <c r="J148" s="138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</row>
    <row r="149">
      <c r="A149" s="25"/>
      <c r="B149" s="25"/>
      <c r="C149" s="25"/>
      <c r="D149" s="25"/>
      <c r="E149" s="24"/>
      <c r="F149" s="25"/>
      <c r="G149" s="25"/>
      <c r="H149" s="25"/>
      <c r="I149" s="25"/>
      <c r="J149" s="138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</row>
    <row r="150">
      <c r="A150" s="25"/>
      <c r="B150" s="25"/>
      <c r="C150" s="25"/>
      <c r="D150" s="25"/>
      <c r="E150" s="24"/>
      <c r="F150" s="25"/>
      <c r="G150" s="25"/>
      <c r="H150" s="25"/>
      <c r="I150" s="25"/>
      <c r="J150" s="138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</row>
    <row r="151">
      <c r="A151" s="25"/>
      <c r="B151" s="25"/>
      <c r="C151" s="25"/>
      <c r="D151" s="25"/>
      <c r="E151" s="24"/>
      <c r="F151" s="25"/>
      <c r="G151" s="25"/>
      <c r="H151" s="25"/>
      <c r="I151" s="25"/>
      <c r="J151" s="138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</row>
    <row r="152">
      <c r="A152" s="25"/>
      <c r="B152" s="25"/>
      <c r="C152" s="25"/>
      <c r="D152" s="25"/>
      <c r="E152" s="24"/>
      <c r="F152" s="25"/>
      <c r="G152" s="25"/>
      <c r="H152" s="25"/>
      <c r="I152" s="25"/>
      <c r="J152" s="138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</row>
    <row r="153">
      <c r="A153" s="25"/>
      <c r="B153" s="25"/>
      <c r="C153" s="25"/>
      <c r="D153" s="25"/>
      <c r="E153" s="24"/>
      <c r="F153" s="25"/>
      <c r="G153" s="25"/>
      <c r="H153" s="25"/>
      <c r="I153" s="25"/>
      <c r="J153" s="138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</row>
    <row r="154">
      <c r="A154" s="25"/>
      <c r="B154" s="25"/>
      <c r="C154" s="25"/>
      <c r="D154" s="25"/>
      <c r="E154" s="24"/>
      <c r="F154" s="25"/>
      <c r="G154" s="25"/>
      <c r="H154" s="25"/>
      <c r="I154" s="25"/>
      <c r="J154" s="138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</row>
    <row r="155">
      <c r="A155" s="25"/>
      <c r="B155" s="25"/>
      <c r="C155" s="25"/>
      <c r="D155" s="25"/>
      <c r="E155" s="24"/>
      <c r="F155" s="25"/>
      <c r="G155" s="25"/>
      <c r="H155" s="25"/>
      <c r="I155" s="25"/>
      <c r="J155" s="138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</row>
    <row r="156">
      <c r="A156" s="25"/>
      <c r="B156" s="25"/>
      <c r="C156" s="25"/>
      <c r="D156" s="25"/>
      <c r="E156" s="24"/>
      <c r="F156" s="25"/>
      <c r="G156" s="25"/>
      <c r="H156" s="25"/>
      <c r="I156" s="25"/>
      <c r="J156" s="138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</row>
    <row r="157">
      <c r="A157" s="25"/>
      <c r="B157" s="25"/>
      <c r="C157" s="25"/>
      <c r="D157" s="25"/>
      <c r="E157" s="24"/>
      <c r="F157" s="25"/>
      <c r="G157" s="25"/>
      <c r="H157" s="25"/>
      <c r="I157" s="25"/>
      <c r="J157" s="138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</row>
    <row r="158">
      <c r="A158" s="25"/>
      <c r="B158" s="25"/>
      <c r="C158" s="25"/>
      <c r="D158" s="25"/>
      <c r="E158" s="24"/>
      <c r="F158" s="25"/>
      <c r="G158" s="25"/>
      <c r="H158" s="25"/>
      <c r="I158" s="25"/>
      <c r="J158" s="138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</row>
    <row r="159">
      <c r="A159" s="25"/>
      <c r="B159" s="25"/>
      <c r="C159" s="25"/>
      <c r="D159" s="25"/>
      <c r="E159" s="24"/>
      <c r="F159" s="25"/>
      <c r="G159" s="25"/>
      <c r="H159" s="25"/>
      <c r="I159" s="25"/>
      <c r="J159" s="138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</row>
    <row r="160">
      <c r="A160" s="25"/>
      <c r="B160" s="25"/>
      <c r="C160" s="25"/>
      <c r="D160" s="25"/>
      <c r="E160" s="24"/>
      <c r="F160" s="25"/>
      <c r="G160" s="25"/>
      <c r="H160" s="25"/>
      <c r="I160" s="25"/>
      <c r="J160" s="138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</row>
    <row r="161">
      <c r="A161" s="25"/>
      <c r="B161" s="25"/>
      <c r="C161" s="25"/>
      <c r="D161" s="25"/>
      <c r="E161" s="24"/>
      <c r="F161" s="25"/>
      <c r="G161" s="25"/>
      <c r="H161" s="25"/>
      <c r="I161" s="25"/>
      <c r="J161" s="138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</row>
    <row r="162">
      <c r="A162" s="25"/>
      <c r="B162" s="25"/>
      <c r="C162" s="25"/>
      <c r="D162" s="25"/>
      <c r="E162" s="24"/>
      <c r="F162" s="25"/>
      <c r="G162" s="25"/>
      <c r="H162" s="25"/>
      <c r="I162" s="25"/>
      <c r="J162" s="138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</row>
    <row r="163">
      <c r="A163" s="25"/>
      <c r="B163" s="25"/>
      <c r="C163" s="25"/>
      <c r="D163" s="25"/>
      <c r="E163" s="24"/>
      <c r="F163" s="25"/>
      <c r="G163" s="25"/>
      <c r="H163" s="25"/>
      <c r="I163" s="25"/>
      <c r="J163" s="138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</row>
    <row r="164">
      <c r="A164" s="25"/>
      <c r="B164" s="25"/>
      <c r="C164" s="25"/>
      <c r="D164" s="25"/>
      <c r="E164" s="24"/>
      <c r="F164" s="25"/>
      <c r="G164" s="25"/>
      <c r="H164" s="25"/>
      <c r="I164" s="25"/>
      <c r="J164" s="138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</row>
    <row r="165">
      <c r="A165" s="25"/>
      <c r="B165" s="25"/>
      <c r="C165" s="25"/>
      <c r="D165" s="25"/>
      <c r="E165" s="24"/>
      <c r="F165" s="25"/>
      <c r="G165" s="25"/>
      <c r="H165" s="25"/>
      <c r="I165" s="25"/>
      <c r="J165" s="138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</row>
    <row r="166">
      <c r="A166" s="25"/>
      <c r="B166" s="25"/>
      <c r="C166" s="25"/>
      <c r="D166" s="25"/>
      <c r="E166" s="24"/>
      <c r="F166" s="25"/>
      <c r="G166" s="25"/>
      <c r="H166" s="25"/>
      <c r="I166" s="25"/>
      <c r="J166" s="138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</row>
    <row r="167">
      <c r="A167" s="25"/>
      <c r="B167" s="25"/>
      <c r="C167" s="25"/>
      <c r="D167" s="25"/>
      <c r="E167" s="24"/>
      <c r="F167" s="25"/>
      <c r="G167" s="25"/>
      <c r="H167" s="25"/>
      <c r="I167" s="25"/>
      <c r="J167" s="138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</row>
    <row r="168">
      <c r="A168" s="25"/>
      <c r="B168" s="25"/>
      <c r="C168" s="25"/>
      <c r="D168" s="25"/>
      <c r="E168" s="24"/>
      <c r="F168" s="25"/>
      <c r="G168" s="25"/>
      <c r="H168" s="25"/>
      <c r="I168" s="25"/>
      <c r="J168" s="138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</row>
    <row r="169">
      <c r="A169" s="25"/>
      <c r="B169" s="25"/>
      <c r="C169" s="25"/>
      <c r="D169" s="25"/>
      <c r="E169" s="24"/>
      <c r="F169" s="25"/>
      <c r="G169" s="25"/>
      <c r="H169" s="25"/>
      <c r="I169" s="25"/>
      <c r="J169" s="138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</row>
    <row r="170">
      <c r="A170" s="25"/>
      <c r="B170" s="25"/>
      <c r="C170" s="25"/>
      <c r="D170" s="25"/>
      <c r="E170" s="24"/>
      <c r="F170" s="25"/>
      <c r="G170" s="25"/>
      <c r="H170" s="25"/>
      <c r="I170" s="25"/>
      <c r="J170" s="138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</row>
    <row r="171">
      <c r="A171" s="25"/>
      <c r="B171" s="25"/>
      <c r="C171" s="25"/>
      <c r="D171" s="25"/>
      <c r="E171" s="24"/>
      <c r="F171" s="25"/>
      <c r="G171" s="25"/>
      <c r="H171" s="25"/>
      <c r="I171" s="25"/>
      <c r="J171" s="138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</row>
    <row r="172">
      <c r="A172" s="25"/>
      <c r="B172" s="25"/>
      <c r="C172" s="25"/>
      <c r="D172" s="25"/>
      <c r="E172" s="24"/>
      <c r="F172" s="25"/>
      <c r="G172" s="25"/>
      <c r="H172" s="25"/>
      <c r="I172" s="25"/>
      <c r="J172" s="138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</row>
    <row r="173">
      <c r="A173" s="25"/>
      <c r="B173" s="25"/>
      <c r="C173" s="25"/>
      <c r="D173" s="25"/>
      <c r="E173" s="24"/>
      <c r="F173" s="25"/>
      <c r="G173" s="25"/>
      <c r="H173" s="25"/>
      <c r="I173" s="25"/>
      <c r="J173" s="138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</row>
    <row r="174">
      <c r="A174" s="25"/>
      <c r="B174" s="25"/>
      <c r="C174" s="25"/>
      <c r="D174" s="25"/>
      <c r="E174" s="24"/>
      <c r="F174" s="25"/>
      <c r="G174" s="25"/>
      <c r="H174" s="25"/>
      <c r="I174" s="25"/>
      <c r="J174" s="138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</row>
    <row r="175">
      <c r="A175" s="25"/>
      <c r="B175" s="25"/>
      <c r="C175" s="25"/>
      <c r="D175" s="25"/>
      <c r="E175" s="24"/>
      <c r="F175" s="25"/>
      <c r="G175" s="25"/>
      <c r="H175" s="25"/>
      <c r="I175" s="25"/>
      <c r="J175" s="138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</row>
    <row r="176">
      <c r="A176" s="25"/>
      <c r="B176" s="25"/>
      <c r="C176" s="25"/>
      <c r="D176" s="25"/>
      <c r="E176" s="24"/>
      <c r="F176" s="25"/>
      <c r="G176" s="25"/>
      <c r="H176" s="25"/>
      <c r="I176" s="25"/>
      <c r="J176" s="138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</row>
    <row r="177">
      <c r="A177" s="25"/>
      <c r="B177" s="25"/>
      <c r="C177" s="25"/>
      <c r="D177" s="25"/>
      <c r="E177" s="24"/>
      <c r="F177" s="25"/>
      <c r="G177" s="25"/>
      <c r="H177" s="25"/>
      <c r="I177" s="25"/>
      <c r="J177" s="138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</row>
    <row r="178">
      <c r="A178" s="25"/>
      <c r="B178" s="25"/>
      <c r="C178" s="25"/>
      <c r="D178" s="25"/>
      <c r="E178" s="24"/>
      <c r="F178" s="25"/>
      <c r="G178" s="25"/>
      <c r="H178" s="25"/>
      <c r="I178" s="25"/>
      <c r="J178" s="138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</row>
    <row r="179">
      <c r="A179" s="25"/>
      <c r="B179" s="25"/>
      <c r="C179" s="25"/>
      <c r="D179" s="25"/>
      <c r="E179" s="24"/>
      <c r="F179" s="25"/>
      <c r="G179" s="25"/>
      <c r="H179" s="25"/>
      <c r="I179" s="25"/>
      <c r="J179" s="138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</row>
    <row r="180">
      <c r="A180" s="25"/>
      <c r="B180" s="25"/>
      <c r="C180" s="25"/>
      <c r="D180" s="25"/>
      <c r="E180" s="24"/>
      <c r="F180" s="25"/>
      <c r="G180" s="25"/>
      <c r="H180" s="25"/>
      <c r="I180" s="25"/>
      <c r="J180" s="138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</row>
    <row r="181">
      <c r="A181" s="25"/>
      <c r="B181" s="25"/>
      <c r="C181" s="25"/>
      <c r="D181" s="25"/>
      <c r="E181" s="24"/>
      <c r="F181" s="25"/>
      <c r="G181" s="25"/>
      <c r="H181" s="25"/>
      <c r="I181" s="25"/>
      <c r="J181" s="138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</row>
    <row r="182">
      <c r="A182" s="25"/>
      <c r="B182" s="25"/>
      <c r="C182" s="25"/>
      <c r="D182" s="25"/>
      <c r="E182" s="24"/>
      <c r="F182" s="25"/>
      <c r="G182" s="25"/>
      <c r="H182" s="25"/>
      <c r="I182" s="25"/>
      <c r="J182" s="138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</row>
    <row r="183">
      <c r="A183" s="25"/>
      <c r="B183" s="25"/>
      <c r="C183" s="25"/>
      <c r="D183" s="25"/>
      <c r="E183" s="24"/>
      <c r="F183" s="25"/>
      <c r="G183" s="25"/>
      <c r="H183" s="25"/>
      <c r="I183" s="25"/>
      <c r="J183" s="138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</row>
    <row r="184">
      <c r="A184" s="25"/>
      <c r="B184" s="25"/>
      <c r="C184" s="25"/>
      <c r="D184" s="25"/>
      <c r="E184" s="24"/>
      <c r="F184" s="25"/>
      <c r="G184" s="25"/>
      <c r="H184" s="25"/>
      <c r="I184" s="25"/>
      <c r="J184" s="138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</row>
    <row r="185">
      <c r="A185" s="25"/>
      <c r="B185" s="25"/>
      <c r="C185" s="25"/>
      <c r="D185" s="25"/>
      <c r="E185" s="24"/>
      <c r="F185" s="25"/>
      <c r="G185" s="25"/>
      <c r="H185" s="25"/>
      <c r="I185" s="25"/>
      <c r="J185" s="138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</row>
    <row r="186">
      <c r="A186" s="25"/>
      <c r="B186" s="25"/>
      <c r="C186" s="25"/>
      <c r="D186" s="25"/>
      <c r="E186" s="24"/>
      <c r="F186" s="25"/>
      <c r="G186" s="25"/>
      <c r="H186" s="25"/>
      <c r="I186" s="25"/>
      <c r="J186" s="138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</row>
    <row r="187">
      <c r="A187" s="25"/>
      <c r="B187" s="25"/>
      <c r="C187" s="25"/>
      <c r="D187" s="25"/>
      <c r="E187" s="24"/>
      <c r="F187" s="25"/>
      <c r="G187" s="25"/>
      <c r="H187" s="25"/>
      <c r="I187" s="25"/>
      <c r="J187" s="138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</row>
    <row r="188">
      <c r="A188" s="25"/>
      <c r="B188" s="25"/>
      <c r="C188" s="25"/>
      <c r="D188" s="25"/>
      <c r="E188" s="24"/>
      <c r="F188" s="25"/>
      <c r="G188" s="25"/>
      <c r="H188" s="25"/>
      <c r="I188" s="25"/>
      <c r="J188" s="138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</row>
    <row r="189">
      <c r="A189" s="25"/>
      <c r="B189" s="25"/>
      <c r="C189" s="25"/>
      <c r="D189" s="25"/>
      <c r="E189" s="24"/>
      <c r="F189" s="25"/>
      <c r="G189" s="25"/>
      <c r="H189" s="25"/>
      <c r="I189" s="25"/>
      <c r="J189" s="138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</row>
    <row r="190">
      <c r="A190" s="25"/>
      <c r="B190" s="25"/>
      <c r="C190" s="25"/>
      <c r="D190" s="25"/>
      <c r="E190" s="24"/>
      <c r="F190" s="25"/>
      <c r="G190" s="25"/>
      <c r="H190" s="25"/>
      <c r="I190" s="25"/>
      <c r="J190" s="138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</row>
    <row r="191">
      <c r="A191" s="25"/>
      <c r="B191" s="25"/>
      <c r="C191" s="25"/>
      <c r="D191" s="25"/>
      <c r="E191" s="24"/>
      <c r="F191" s="25"/>
      <c r="G191" s="25"/>
      <c r="H191" s="25"/>
      <c r="I191" s="25"/>
      <c r="J191" s="138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</row>
    <row r="192">
      <c r="A192" s="25"/>
      <c r="B192" s="25"/>
      <c r="C192" s="25"/>
      <c r="D192" s="25"/>
      <c r="E192" s="24"/>
      <c r="F192" s="25"/>
      <c r="G192" s="25"/>
      <c r="H192" s="25"/>
      <c r="I192" s="25"/>
      <c r="J192" s="138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</row>
    <row r="193">
      <c r="A193" s="25"/>
      <c r="B193" s="25"/>
      <c r="C193" s="25"/>
      <c r="D193" s="25"/>
      <c r="E193" s="24"/>
      <c r="F193" s="25"/>
      <c r="G193" s="25"/>
      <c r="H193" s="25"/>
      <c r="I193" s="25"/>
      <c r="J193" s="138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</row>
    <row r="194">
      <c r="A194" s="25"/>
      <c r="B194" s="25"/>
      <c r="C194" s="25"/>
      <c r="D194" s="25"/>
      <c r="E194" s="24"/>
      <c r="F194" s="25"/>
      <c r="G194" s="25"/>
      <c r="H194" s="25"/>
      <c r="I194" s="25"/>
      <c r="J194" s="138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</row>
    <row r="195">
      <c r="A195" s="25"/>
      <c r="B195" s="25"/>
      <c r="C195" s="25"/>
      <c r="D195" s="25"/>
      <c r="E195" s="24"/>
      <c r="F195" s="25"/>
      <c r="G195" s="25"/>
      <c r="H195" s="25"/>
      <c r="I195" s="25"/>
      <c r="J195" s="138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</row>
    <row r="196">
      <c r="A196" s="25"/>
      <c r="B196" s="25"/>
      <c r="C196" s="25"/>
      <c r="D196" s="25"/>
      <c r="E196" s="24"/>
      <c r="F196" s="25"/>
      <c r="G196" s="25"/>
      <c r="H196" s="25"/>
      <c r="I196" s="25"/>
      <c r="J196" s="138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</row>
    <row r="197">
      <c r="A197" s="25"/>
      <c r="B197" s="25"/>
      <c r="C197" s="25"/>
      <c r="D197" s="25"/>
      <c r="E197" s="24"/>
      <c r="F197" s="25"/>
      <c r="G197" s="25"/>
      <c r="H197" s="25"/>
      <c r="I197" s="25"/>
      <c r="J197" s="138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</row>
    <row r="198">
      <c r="A198" s="25"/>
      <c r="B198" s="25"/>
      <c r="C198" s="25"/>
      <c r="D198" s="25"/>
      <c r="E198" s="24"/>
      <c r="F198" s="25"/>
      <c r="G198" s="25"/>
      <c r="H198" s="25"/>
      <c r="I198" s="25"/>
      <c r="J198" s="138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</row>
    <row r="199">
      <c r="A199" s="25"/>
      <c r="B199" s="25"/>
      <c r="C199" s="25"/>
      <c r="D199" s="25"/>
      <c r="E199" s="24"/>
      <c r="F199" s="25"/>
      <c r="G199" s="25"/>
      <c r="H199" s="25"/>
      <c r="I199" s="25"/>
      <c r="J199" s="138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</row>
    <row r="200">
      <c r="A200" s="25"/>
      <c r="B200" s="25"/>
      <c r="C200" s="25"/>
      <c r="D200" s="25"/>
      <c r="E200" s="24"/>
      <c r="F200" s="25"/>
      <c r="G200" s="25"/>
      <c r="H200" s="25"/>
      <c r="I200" s="25"/>
      <c r="J200" s="138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</row>
    <row r="201">
      <c r="A201" s="25"/>
      <c r="B201" s="25"/>
      <c r="C201" s="25"/>
      <c r="D201" s="25"/>
      <c r="E201" s="24"/>
      <c r="F201" s="25"/>
      <c r="G201" s="25"/>
      <c r="H201" s="25"/>
      <c r="I201" s="25"/>
      <c r="J201" s="138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</row>
    <row r="202">
      <c r="A202" s="25"/>
      <c r="B202" s="25"/>
      <c r="C202" s="25"/>
      <c r="D202" s="25"/>
      <c r="E202" s="24"/>
      <c r="F202" s="25"/>
      <c r="G202" s="25"/>
      <c r="H202" s="25"/>
      <c r="I202" s="25"/>
      <c r="J202" s="138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</row>
    <row r="203">
      <c r="A203" s="25"/>
      <c r="B203" s="25"/>
      <c r="C203" s="25"/>
      <c r="D203" s="25"/>
      <c r="E203" s="24"/>
      <c r="F203" s="25"/>
      <c r="G203" s="25"/>
      <c r="H203" s="25"/>
      <c r="I203" s="25"/>
      <c r="J203" s="138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</row>
    <row r="204">
      <c r="A204" s="25"/>
      <c r="B204" s="25"/>
      <c r="C204" s="25"/>
      <c r="D204" s="25"/>
      <c r="E204" s="24"/>
      <c r="F204" s="25"/>
      <c r="G204" s="25"/>
      <c r="H204" s="25"/>
      <c r="I204" s="25"/>
      <c r="J204" s="138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</row>
    <row r="205">
      <c r="A205" s="25"/>
      <c r="B205" s="25"/>
      <c r="C205" s="25"/>
      <c r="D205" s="25"/>
      <c r="E205" s="24"/>
      <c r="F205" s="25"/>
      <c r="G205" s="25"/>
      <c r="H205" s="25"/>
      <c r="I205" s="25"/>
      <c r="J205" s="138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</row>
    <row r="206">
      <c r="A206" s="25"/>
      <c r="B206" s="25"/>
      <c r="C206" s="25"/>
      <c r="D206" s="25"/>
      <c r="E206" s="24"/>
      <c r="F206" s="25"/>
      <c r="G206" s="25"/>
      <c r="H206" s="25"/>
      <c r="I206" s="25"/>
      <c r="J206" s="138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</row>
    <row r="207">
      <c r="A207" s="25"/>
      <c r="B207" s="25"/>
      <c r="C207" s="25"/>
      <c r="D207" s="25"/>
      <c r="E207" s="24"/>
      <c r="F207" s="25"/>
      <c r="G207" s="25"/>
      <c r="H207" s="25"/>
      <c r="I207" s="25"/>
      <c r="J207" s="138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</row>
    <row r="208">
      <c r="A208" s="25"/>
      <c r="B208" s="25"/>
      <c r="C208" s="25"/>
      <c r="D208" s="25"/>
      <c r="E208" s="24"/>
      <c r="F208" s="25"/>
      <c r="G208" s="25"/>
      <c r="H208" s="25"/>
      <c r="I208" s="25"/>
      <c r="J208" s="138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</row>
    <row r="209">
      <c r="A209" s="25"/>
      <c r="B209" s="25"/>
      <c r="C209" s="25"/>
      <c r="D209" s="25"/>
      <c r="E209" s="24"/>
      <c r="F209" s="25"/>
      <c r="G209" s="25"/>
      <c r="H209" s="25"/>
      <c r="I209" s="25"/>
      <c r="J209" s="138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</row>
    <row r="210">
      <c r="A210" s="25"/>
      <c r="B210" s="25"/>
      <c r="C210" s="25"/>
      <c r="D210" s="25"/>
      <c r="E210" s="24"/>
      <c r="F210" s="25"/>
      <c r="G210" s="25"/>
      <c r="H210" s="25"/>
      <c r="I210" s="25"/>
      <c r="J210" s="138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</row>
    <row r="211">
      <c r="A211" s="25"/>
      <c r="B211" s="25"/>
      <c r="C211" s="25"/>
      <c r="D211" s="25"/>
      <c r="E211" s="24"/>
      <c r="F211" s="25"/>
      <c r="G211" s="25"/>
      <c r="H211" s="25"/>
      <c r="I211" s="25"/>
      <c r="J211" s="138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</row>
    <row r="212">
      <c r="A212" s="25"/>
      <c r="B212" s="25"/>
      <c r="C212" s="25"/>
      <c r="D212" s="25"/>
      <c r="E212" s="24"/>
      <c r="F212" s="25"/>
      <c r="G212" s="25"/>
      <c r="H212" s="25"/>
      <c r="I212" s="25"/>
      <c r="J212" s="138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</row>
    <row r="213">
      <c r="A213" s="25"/>
      <c r="B213" s="25"/>
      <c r="C213" s="25"/>
      <c r="D213" s="25"/>
      <c r="E213" s="24"/>
      <c r="F213" s="25"/>
      <c r="G213" s="25"/>
      <c r="H213" s="25"/>
      <c r="I213" s="25"/>
      <c r="J213" s="138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</row>
    <row r="214">
      <c r="A214" s="25"/>
      <c r="B214" s="25"/>
      <c r="C214" s="25"/>
      <c r="D214" s="25"/>
      <c r="E214" s="24"/>
      <c r="F214" s="25"/>
      <c r="G214" s="25"/>
      <c r="H214" s="25"/>
      <c r="I214" s="25"/>
      <c r="J214" s="138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</row>
    <row r="215">
      <c r="A215" s="25"/>
      <c r="B215" s="25"/>
      <c r="C215" s="25"/>
      <c r="D215" s="25"/>
      <c r="E215" s="24"/>
      <c r="F215" s="25"/>
      <c r="G215" s="25"/>
      <c r="H215" s="25"/>
      <c r="I215" s="25"/>
      <c r="J215" s="138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</row>
    <row r="216">
      <c r="A216" s="25"/>
      <c r="B216" s="25"/>
      <c r="C216" s="25"/>
      <c r="D216" s="25"/>
      <c r="E216" s="24"/>
      <c r="F216" s="25"/>
      <c r="G216" s="25"/>
      <c r="H216" s="25"/>
      <c r="I216" s="25"/>
      <c r="J216" s="138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</row>
    <row r="217">
      <c r="A217" s="25"/>
      <c r="B217" s="25"/>
      <c r="C217" s="25"/>
      <c r="D217" s="25"/>
      <c r="E217" s="24"/>
      <c r="F217" s="25"/>
      <c r="G217" s="25"/>
      <c r="H217" s="25"/>
      <c r="I217" s="25"/>
      <c r="J217" s="138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</row>
    <row r="218">
      <c r="A218" s="25"/>
      <c r="B218" s="25"/>
      <c r="C218" s="25"/>
      <c r="D218" s="25"/>
      <c r="E218" s="24"/>
      <c r="F218" s="25"/>
      <c r="G218" s="25"/>
      <c r="H218" s="25"/>
      <c r="I218" s="25"/>
      <c r="J218" s="138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</row>
    <row r="219">
      <c r="A219" s="25"/>
      <c r="B219" s="25"/>
      <c r="C219" s="25"/>
      <c r="D219" s="25"/>
      <c r="E219" s="24"/>
      <c r="F219" s="25"/>
      <c r="G219" s="25"/>
      <c r="H219" s="25"/>
      <c r="I219" s="25"/>
      <c r="J219" s="138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</row>
    <row r="220">
      <c r="A220" s="25"/>
      <c r="B220" s="25"/>
      <c r="C220" s="25"/>
      <c r="D220" s="25"/>
      <c r="E220" s="24"/>
      <c r="F220" s="25"/>
      <c r="G220" s="25"/>
      <c r="H220" s="25"/>
      <c r="I220" s="25"/>
      <c r="J220" s="138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</row>
    <row r="221">
      <c r="A221" s="25"/>
      <c r="B221" s="25"/>
      <c r="C221" s="25"/>
      <c r="D221" s="25"/>
      <c r="E221" s="24"/>
      <c r="F221" s="25"/>
      <c r="G221" s="25"/>
      <c r="H221" s="25"/>
      <c r="I221" s="25"/>
      <c r="J221" s="138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</row>
    <row r="222">
      <c r="A222" s="25"/>
      <c r="B222" s="25"/>
      <c r="C222" s="25"/>
      <c r="D222" s="25"/>
      <c r="E222" s="24"/>
      <c r="F222" s="25"/>
      <c r="G222" s="25"/>
      <c r="H222" s="25"/>
      <c r="I222" s="25"/>
      <c r="J222" s="138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</row>
    <row r="223">
      <c r="A223" s="25"/>
      <c r="B223" s="25"/>
      <c r="C223" s="25"/>
      <c r="D223" s="25"/>
      <c r="E223" s="24"/>
      <c r="F223" s="25"/>
      <c r="G223" s="25"/>
      <c r="H223" s="25"/>
      <c r="I223" s="25"/>
      <c r="J223" s="138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</row>
    <row r="224">
      <c r="A224" s="25"/>
      <c r="B224" s="25"/>
      <c r="C224" s="25"/>
      <c r="D224" s="25"/>
      <c r="E224" s="24"/>
      <c r="F224" s="25"/>
      <c r="G224" s="25"/>
      <c r="H224" s="25"/>
      <c r="I224" s="25"/>
      <c r="J224" s="138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</row>
    <row r="225">
      <c r="A225" s="25"/>
      <c r="B225" s="25"/>
      <c r="C225" s="25"/>
      <c r="D225" s="25"/>
      <c r="E225" s="24"/>
      <c r="F225" s="25"/>
      <c r="G225" s="25"/>
      <c r="H225" s="25"/>
      <c r="I225" s="25"/>
      <c r="J225" s="138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</row>
    <row r="226">
      <c r="A226" s="25"/>
      <c r="B226" s="25"/>
      <c r="C226" s="25"/>
      <c r="D226" s="25"/>
      <c r="E226" s="24"/>
      <c r="F226" s="25"/>
      <c r="G226" s="25"/>
      <c r="H226" s="25"/>
      <c r="I226" s="25"/>
      <c r="J226" s="138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</row>
    <row r="227">
      <c r="A227" s="25"/>
      <c r="B227" s="25"/>
      <c r="C227" s="25"/>
      <c r="D227" s="25"/>
      <c r="E227" s="24"/>
      <c r="F227" s="25"/>
      <c r="G227" s="25"/>
      <c r="H227" s="25"/>
      <c r="I227" s="25"/>
      <c r="J227" s="138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</row>
    <row r="228">
      <c r="A228" s="25"/>
      <c r="B228" s="25"/>
      <c r="C228" s="25"/>
      <c r="D228" s="25"/>
      <c r="E228" s="24"/>
      <c r="F228" s="25"/>
      <c r="G228" s="25"/>
      <c r="H228" s="25"/>
      <c r="I228" s="25"/>
      <c r="J228" s="138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</row>
    <row r="229">
      <c r="A229" s="25"/>
      <c r="B229" s="25"/>
      <c r="C229" s="25"/>
      <c r="D229" s="25"/>
      <c r="E229" s="24"/>
      <c r="F229" s="25"/>
      <c r="G229" s="25"/>
      <c r="H229" s="25"/>
      <c r="I229" s="25"/>
      <c r="J229" s="138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</row>
    <row r="230">
      <c r="A230" s="25"/>
      <c r="B230" s="25"/>
      <c r="C230" s="25"/>
      <c r="D230" s="25"/>
      <c r="E230" s="24"/>
      <c r="F230" s="25"/>
      <c r="G230" s="25"/>
      <c r="H230" s="25"/>
      <c r="I230" s="25"/>
      <c r="J230" s="138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</row>
    <row r="231">
      <c r="A231" s="25"/>
      <c r="B231" s="25"/>
      <c r="C231" s="25"/>
      <c r="D231" s="25"/>
      <c r="E231" s="24"/>
      <c r="F231" s="25"/>
      <c r="G231" s="25"/>
      <c r="H231" s="25"/>
      <c r="I231" s="25"/>
      <c r="J231" s="138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</row>
    <row r="232">
      <c r="A232" s="25"/>
      <c r="B232" s="25"/>
      <c r="C232" s="25"/>
      <c r="D232" s="25"/>
      <c r="E232" s="24"/>
      <c r="F232" s="25"/>
      <c r="G232" s="25"/>
      <c r="H232" s="25"/>
      <c r="I232" s="25"/>
      <c r="J232" s="138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</row>
    <row r="233">
      <c r="A233" s="25"/>
      <c r="B233" s="25"/>
      <c r="C233" s="25"/>
      <c r="D233" s="25"/>
      <c r="E233" s="24"/>
      <c r="F233" s="25"/>
      <c r="G233" s="25"/>
      <c r="H233" s="25"/>
      <c r="I233" s="25"/>
      <c r="J233" s="138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</row>
    <row r="234">
      <c r="A234" s="25"/>
      <c r="B234" s="25"/>
      <c r="C234" s="25"/>
      <c r="D234" s="25"/>
      <c r="E234" s="24"/>
      <c r="F234" s="25"/>
      <c r="G234" s="25"/>
      <c r="H234" s="25"/>
      <c r="I234" s="25"/>
      <c r="J234" s="138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</row>
    <row r="235">
      <c r="A235" s="25"/>
      <c r="B235" s="25"/>
      <c r="C235" s="25"/>
      <c r="D235" s="25"/>
      <c r="E235" s="24"/>
      <c r="F235" s="25"/>
      <c r="G235" s="25"/>
      <c r="H235" s="25"/>
      <c r="I235" s="25"/>
      <c r="J235" s="138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</row>
    <row r="236">
      <c r="A236" s="25"/>
      <c r="B236" s="25"/>
      <c r="C236" s="25"/>
      <c r="D236" s="25"/>
      <c r="E236" s="24"/>
      <c r="F236" s="25"/>
      <c r="G236" s="25"/>
      <c r="H236" s="25"/>
      <c r="I236" s="25"/>
      <c r="J236" s="138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</row>
    <row r="237">
      <c r="A237" s="25"/>
      <c r="B237" s="25"/>
      <c r="C237" s="25"/>
      <c r="D237" s="25"/>
      <c r="E237" s="24"/>
      <c r="F237" s="25"/>
      <c r="G237" s="25"/>
      <c r="H237" s="25"/>
      <c r="I237" s="25"/>
      <c r="J237" s="138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</row>
    <row r="238">
      <c r="A238" s="25"/>
      <c r="B238" s="25"/>
      <c r="C238" s="25"/>
      <c r="D238" s="25"/>
      <c r="E238" s="24"/>
      <c r="F238" s="25"/>
      <c r="G238" s="25"/>
      <c r="H238" s="25"/>
      <c r="I238" s="25"/>
      <c r="J238" s="138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</row>
    <row r="239">
      <c r="A239" s="25"/>
      <c r="B239" s="25"/>
      <c r="C239" s="25"/>
      <c r="D239" s="25"/>
      <c r="E239" s="24"/>
      <c r="F239" s="25"/>
      <c r="G239" s="25"/>
      <c r="H239" s="25"/>
      <c r="I239" s="25"/>
      <c r="J239" s="138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</row>
    <row r="240">
      <c r="A240" s="25"/>
      <c r="B240" s="25"/>
      <c r="C240" s="25"/>
      <c r="D240" s="25"/>
      <c r="E240" s="24"/>
      <c r="F240" s="25"/>
      <c r="G240" s="25"/>
      <c r="H240" s="25"/>
      <c r="I240" s="25"/>
      <c r="J240" s="138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</row>
    <row r="241">
      <c r="A241" s="25"/>
      <c r="B241" s="25"/>
      <c r="C241" s="25"/>
      <c r="D241" s="25"/>
      <c r="E241" s="24"/>
      <c r="F241" s="25"/>
      <c r="G241" s="25"/>
      <c r="H241" s="25"/>
      <c r="I241" s="25"/>
      <c r="J241" s="138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</row>
    <row r="242">
      <c r="A242" s="25"/>
      <c r="B242" s="25"/>
      <c r="C242" s="25"/>
      <c r="D242" s="25"/>
      <c r="E242" s="24"/>
      <c r="F242" s="25"/>
      <c r="G242" s="25"/>
      <c r="H242" s="25"/>
      <c r="I242" s="25"/>
      <c r="J242" s="138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</row>
    <row r="243">
      <c r="A243" s="25"/>
      <c r="B243" s="25"/>
      <c r="C243" s="25"/>
      <c r="D243" s="25"/>
      <c r="E243" s="24"/>
      <c r="F243" s="25"/>
      <c r="G243" s="25"/>
      <c r="H243" s="25"/>
      <c r="I243" s="25"/>
      <c r="J243" s="138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</row>
    <row r="244">
      <c r="A244" s="25"/>
      <c r="B244" s="25"/>
      <c r="C244" s="25"/>
      <c r="D244" s="25"/>
      <c r="E244" s="24"/>
      <c r="F244" s="25"/>
      <c r="G244" s="25"/>
      <c r="H244" s="25"/>
      <c r="I244" s="25"/>
      <c r="J244" s="138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</row>
    <row r="245">
      <c r="A245" s="25"/>
      <c r="B245" s="25"/>
      <c r="C245" s="25"/>
      <c r="D245" s="25"/>
      <c r="E245" s="24"/>
      <c r="F245" s="25"/>
      <c r="G245" s="25"/>
      <c r="H245" s="25"/>
      <c r="I245" s="25"/>
      <c r="J245" s="138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</row>
    <row r="246">
      <c r="A246" s="25"/>
      <c r="B246" s="25"/>
      <c r="C246" s="25"/>
      <c r="D246" s="25"/>
      <c r="E246" s="24"/>
      <c r="F246" s="25"/>
      <c r="G246" s="25"/>
      <c r="H246" s="25"/>
      <c r="I246" s="25"/>
      <c r="J246" s="138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</row>
    <row r="247">
      <c r="A247" s="25"/>
      <c r="B247" s="25"/>
      <c r="C247" s="25"/>
      <c r="D247" s="25"/>
      <c r="E247" s="24"/>
      <c r="F247" s="25"/>
      <c r="G247" s="25"/>
      <c r="H247" s="25"/>
      <c r="I247" s="25"/>
      <c r="J247" s="138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</row>
    <row r="248">
      <c r="A248" s="25"/>
      <c r="B248" s="25"/>
      <c r="C248" s="25"/>
      <c r="D248" s="25"/>
      <c r="E248" s="24"/>
      <c r="F248" s="25"/>
      <c r="G248" s="25"/>
      <c r="H248" s="25"/>
      <c r="I248" s="25"/>
      <c r="J248" s="138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</row>
    <row r="249">
      <c r="A249" s="25"/>
      <c r="B249" s="25"/>
      <c r="C249" s="25"/>
      <c r="D249" s="25"/>
      <c r="E249" s="24"/>
      <c r="F249" s="25"/>
      <c r="G249" s="25"/>
      <c r="H249" s="25"/>
      <c r="I249" s="25"/>
      <c r="J249" s="138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</row>
    <row r="250">
      <c r="A250" s="25"/>
      <c r="B250" s="25"/>
      <c r="C250" s="25"/>
      <c r="D250" s="25"/>
      <c r="E250" s="24"/>
      <c r="F250" s="25"/>
      <c r="G250" s="25"/>
      <c r="H250" s="25"/>
      <c r="I250" s="25"/>
      <c r="J250" s="138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</row>
    <row r="251">
      <c r="A251" s="25"/>
      <c r="B251" s="25"/>
      <c r="C251" s="25"/>
      <c r="D251" s="25"/>
      <c r="E251" s="24"/>
      <c r="F251" s="25"/>
      <c r="G251" s="25"/>
      <c r="H251" s="25"/>
      <c r="I251" s="25"/>
      <c r="J251" s="138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</row>
    <row r="252">
      <c r="A252" s="25"/>
      <c r="B252" s="25"/>
      <c r="C252" s="25"/>
      <c r="D252" s="25"/>
      <c r="E252" s="24"/>
      <c r="F252" s="25"/>
      <c r="G252" s="25"/>
      <c r="H252" s="25"/>
      <c r="I252" s="25"/>
      <c r="J252" s="138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</row>
    <row r="253">
      <c r="A253" s="25"/>
      <c r="B253" s="25"/>
      <c r="C253" s="25"/>
      <c r="D253" s="25"/>
      <c r="E253" s="24"/>
      <c r="F253" s="25"/>
      <c r="G253" s="25"/>
      <c r="H253" s="25"/>
      <c r="I253" s="25"/>
      <c r="J253" s="138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</row>
    <row r="254">
      <c r="A254" s="25"/>
      <c r="B254" s="25"/>
      <c r="C254" s="25"/>
      <c r="D254" s="25"/>
      <c r="E254" s="24"/>
      <c r="F254" s="25"/>
      <c r="G254" s="25"/>
      <c r="H254" s="25"/>
      <c r="I254" s="25"/>
      <c r="J254" s="138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</row>
    <row r="255">
      <c r="A255" s="25"/>
      <c r="B255" s="25"/>
      <c r="C255" s="25"/>
      <c r="D255" s="25"/>
      <c r="E255" s="24"/>
      <c r="F255" s="25"/>
      <c r="G255" s="25"/>
      <c r="H255" s="25"/>
      <c r="I255" s="25"/>
      <c r="J255" s="138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</row>
    <row r="256">
      <c r="A256" s="25"/>
      <c r="B256" s="25"/>
      <c r="C256" s="25"/>
      <c r="D256" s="25"/>
      <c r="E256" s="24"/>
      <c r="F256" s="25"/>
      <c r="G256" s="25"/>
      <c r="H256" s="25"/>
      <c r="I256" s="25"/>
      <c r="J256" s="138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</row>
    <row r="257">
      <c r="A257" s="25"/>
      <c r="B257" s="25"/>
      <c r="C257" s="25"/>
      <c r="D257" s="25"/>
      <c r="E257" s="24"/>
      <c r="F257" s="25"/>
      <c r="G257" s="25"/>
      <c r="H257" s="25"/>
      <c r="I257" s="25"/>
      <c r="J257" s="138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</row>
    <row r="258">
      <c r="A258" s="25"/>
      <c r="B258" s="25"/>
      <c r="C258" s="25"/>
      <c r="D258" s="25"/>
      <c r="E258" s="24"/>
      <c r="F258" s="25"/>
      <c r="G258" s="25"/>
      <c r="H258" s="25"/>
      <c r="I258" s="25"/>
      <c r="J258" s="138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</row>
    <row r="259">
      <c r="A259" s="25"/>
      <c r="B259" s="25"/>
      <c r="C259" s="25"/>
      <c r="D259" s="25"/>
      <c r="E259" s="24"/>
      <c r="F259" s="25"/>
      <c r="G259" s="25"/>
      <c r="H259" s="25"/>
      <c r="I259" s="25"/>
      <c r="J259" s="138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</row>
    <row r="260">
      <c r="A260" s="25"/>
      <c r="B260" s="25"/>
      <c r="C260" s="25"/>
      <c r="D260" s="25"/>
      <c r="E260" s="24"/>
      <c r="F260" s="25"/>
      <c r="G260" s="25"/>
      <c r="H260" s="25"/>
      <c r="I260" s="25"/>
      <c r="J260" s="138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</row>
    <row r="261">
      <c r="A261" s="25"/>
      <c r="B261" s="25"/>
      <c r="C261" s="25"/>
      <c r="D261" s="25"/>
      <c r="E261" s="24"/>
      <c r="F261" s="25"/>
      <c r="G261" s="25"/>
      <c r="H261" s="25"/>
      <c r="I261" s="25"/>
      <c r="J261" s="138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</row>
    <row r="262">
      <c r="A262" s="25"/>
      <c r="B262" s="25"/>
      <c r="C262" s="25"/>
      <c r="D262" s="25"/>
      <c r="E262" s="24"/>
      <c r="F262" s="25"/>
      <c r="G262" s="25"/>
      <c r="H262" s="25"/>
      <c r="I262" s="25"/>
      <c r="J262" s="138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</row>
    <row r="263">
      <c r="A263" s="25"/>
      <c r="B263" s="25"/>
      <c r="C263" s="25"/>
      <c r="D263" s="25"/>
      <c r="E263" s="24"/>
      <c r="F263" s="25"/>
      <c r="G263" s="25"/>
      <c r="H263" s="25"/>
      <c r="I263" s="25"/>
      <c r="J263" s="138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</row>
    <row r="264">
      <c r="A264" s="25"/>
      <c r="B264" s="25"/>
      <c r="C264" s="25"/>
      <c r="D264" s="25"/>
      <c r="E264" s="24"/>
      <c r="F264" s="25"/>
      <c r="G264" s="25"/>
      <c r="H264" s="25"/>
      <c r="I264" s="25"/>
      <c r="J264" s="138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</row>
    <row r="265">
      <c r="A265" s="25"/>
      <c r="B265" s="25"/>
      <c r="C265" s="25"/>
      <c r="D265" s="25"/>
      <c r="E265" s="24"/>
      <c r="F265" s="25"/>
      <c r="G265" s="25"/>
      <c r="H265" s="25"/>
      <c r="I265" s="25"/>
      <c r="J265" s="138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</row>
    <row r="266">
      <c r="A266" s="25"/>
      <c r="B266" s="25"/>
      <c r="C266" s="25"/>
      <c r="D266" s="25"/>
      <c r="E266" s="24"/>
      <c r="F266" s="25"/>
      <c r="G266" s="25"/>
      <c r="H266" s="25"/>
      <c r="I266" s="25"/>
      <c r="J266" s="138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</row>
    <row r="267">
      <c r="A267" s="25"/>
      <c r="B267" s="25"/>
      <c r="C267" s="25"/>
      <c r="D267" s="25"/>
      <c r="E267" s="24"/>
      <c r="F267" s="25"/>
      <c r="G267" s="25"/>
      <c r="H267" s="25"/>
      <c r="I267" s="25"/>
      <c r="J267" s="138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</row>
    <row r="268">
      <c r="A268" s="25"/>
      <c r="B268" s="25"/>
      <c r="C268" s="25"/>
      <c r="D268" s="25"/>
      <c r="E268" s="24"/>
      <c r="F268" s="25"/>
      <c r="G268" s="25"/>
      <c r="H268" s="25"/>
      <c r="I268" s="25"/>
      <c r="J268" s="138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</row>
    <row r="269">
      <c r="A269" s="25"/>
      <c r="B269" s="25"/>
      <c r="C269" s="25"/>
      <c r="D269" s="25"/>
      <c r="E269" s="24"/>
      <c r="F269" s="25"/>
      <c r="G269" s="25"/>
      <c r="H269" s="25"/>
      <c r="I269" s="25"/>
      <c r="J269" s="138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</row>
    <row r="270">
      <c r="A270" s="25"/>
      <c r="B270" s="25"/>
      <c r="C270" s="25"/>
      <c r="D270" s="25"/>
      <c r="E270" s="24"/>
      <c r="F270" s="25"/>
      <c r="G270" s="25"/>
      <c r="H270" s="25"/>
      <c r="I270" s="25"/>
      <c r="J270" s="138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</row>
    <row r="271">
      <c r="A271" s="25"/>
      <c r="B271" s="25"/>
      <c r="C271" s="25"/>
      <c r="D271" s="25"/>
      <c r="E271" s="24"/>
      <c r="F271" s="25"/>
      <c r="G271" s="25"/>
      <c r="H271" s="25"/>
      <c r="I271" s="25"/>
      <c r="J271" s="138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</row>
    <row r="272">
      <c r="A272" s="25"/>
      <c r="B272" s="25"/>
      <c r="C272" s="25"/>
      <c r="D272" s="25"/>
      <c r="E272" s="24"/>
      <c r="F272" s="25"/>
      <c r="G272" s="25"/>
      <c r="H272" s="25"/>
      <c r="I272" s="25"/>
      <c r="J272" s="138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</row>
    <row r="273">
      <c r="A273" s="25"/>
      <c r="B273" s="25"/>
      <c r="C273" s="25"/>
      <c r="D273" s="25"/>
      <c r="E273" s="24"/>
      <c r="F273" s="25"/>
      <c r="G273" s="25"/>
      <c r="H273" s="25"/>
      <c r="I273" s="25"/>
      <c r="J273" s="138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</row>
    <row r="274">
      <c r="A274" s="25"/>
      <c r="B274" s="25"/>
      <c r="C274" s="25"/>
      <c r="D274" s="25"/>
      <c r="E274" s="24"/>
      <c r="F274" s="25"/>
      <c r="G274" s="25"/>
      <c r="H274" s="25"/>
      <c r="I274" s="25"/>
      <c r="J274" s="138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</row>
    <row r="275">
      <c r="A275" s="25"/>
      <c r="B275" s="25"/>
      <c r="C275" s="25"/>
      <c r="D275" s="25"/>
      <c r="E275" s="24"/>
      <c r="F275" s="25"/>
      <c r="G275" s="25"/>
      <c r="H275" s="25"/>
      <c r="I275" s="25"/>
      <c r="J275" s="138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</row>
    <row r="276">
      <c r="A276" s="25"/>
      <c r="B276" s="25"/>
      <c r="C276" s="25"/>
      <c r="D276" s="25"/>
      <c r="E276" s="24"/>
      <c r="F276" s="25"/>
      <c r="G276" s="25"/>
      <c r="H276" s="25"/>
      <c r="I276" s="25"/>
      <c r="J276" s="138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</row>
    <row r="277">
      <c r="A277" s="25"/>
      <c r="B277" s="25"/>
      <c r="C277" s="25"/>
      <c r="D277" s="25"/>
      <c r="E277" s="24"/>
      <c r="F277" s="25"/>
      <c r="G277" s="25"/>
      <c r="H277" s="25"/>
      <c r="I277" s="25"/>
      <c r="J277" s="138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</row>
    <row r="278">
      <c r="A278" s="25"/>
      <c r="B278" s="25"/>
      <c r="C278" s="25"/>
      <c r="D278" s="25"/>
      <c r="E278" s="24"/>
      <c r="F278" s="25"/>
      <c r="G278" s="25"/>
      <c r="H278" s="25"/>
      <c r="I278" s="25"/>
      <c r="J278" s="138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</row>
    <row r="279">
      <c r="A279" s="25"/>
      <c r="B279" s="25"/>
      <c r="C279" s="25"/>
      <c r="D279" s="25"/>
      <c r="E279" s="24"/>
      <c r="F279" s="25"/>
      <c r="G279" s="25"/>
      <c r="H279" s="25"/>
      <c r="I279" s="25"/>
      <c r="J279" s="138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</row>
    <row r="280">
      <c r="A280" s="25"/>
      <c r="B280" s="25"/>
      <c r="C280" s="25"/>
      <c r="D280" s="25"/>
      <c r="E280" s="24"/>
      <c r="F280" s="25"/>
      <c r="G280" s="25"/>
      <c r="H280" s="25"/>
      <c r="I280" s="25"/>
      <c r="J280" s="138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</row>
    <row r="281">
      <c r="A281" s="25"/>
      <c r="B281" s="25"/>
      <c r="C281" s="25"/>
      <c r="D281" s="25"/>
      <c r="E281" s="24"/>
      <c r="F281" s="25"/>
      <c r="G281" s="25"/>
      <c r="H281" s="25"/>
      <c r="I281" s="25"/>
      <c r="J281" s="138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</row>
    <row r="282">
      <c r="A282" s="25"/>
      <c r="B282" s="25"/>
      <c r="C282" s="25"/>
      <c r="D282" s="25"/>
      <c r="E282" s="24"/>
      <c r="F282" s="25"/>
      <c r="G282" s="25"/>
      <c r="H282" s="25"/>
      <c r="I282" s="25"/>
      <c r="J282" s="138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</row>
    <row r="283">
      <c r="A283" s="25"/>
      <c r="B283" s="25"/>
      <c r="C283" s="25"/>
      <c r="D283" s="25"/>
      <c r="E283" s="24"/>
      <c r="F283" s="25"/>
      <c r="G283" s="25"/>
      <c r="H283" s="25"/>
      <c r="I283" s="25"/>
      <c r="J283" s="138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</row>
    <row r="284">
      <c r="A284" s="25"/>
      <c r="B284" s="25"/>
      <c r="C284" s="25"/>
      <c r="D284" s="25"/>
      <c r="E284" s="24"/>
      <c r="F284" s="25"/>
      <c r="G284" s="25"/>
      <c r="H284" s="25"/>
      <c r="I284" s="25"/>
      <c r="J284" s="138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</row>
    <row r="285">
      <c r="A285" s="25"/>
      <c r="B285" s="25"/>
      <c r="C285" s="25"/>
      <c r="D285" s="25"/>
      <c r="E285" s="24"/>
      <c r="F285" s="25"/>
      <c r="G285" s="25"/>
      <c r="H285" s="25"/>
      <c r="I285" s="25"/>
      <c r="J285" s="138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</row>
    <row r="286">
      <c r="A286" s="25"/>
      <c r="B286" s="25"/>
      <c r="C286" s="25"/>
      <c r="D286" s="25"/>
      <c r="E286" s="24"/>
      <c r="F286" s="25"/>
      <c r="G286" s="25"/>
      <c r="H286" s="25"/>
      <c r="I286" s="25"/>
      <c r="J286" s="138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</row>
    <row r="287">
      <c r="A287" s="25"/>
      <c r="B287" s="25"/>
      <c r="C287" s="25"/>
      <c r="D287" s="25"/>
      <c r="E287" s="24"/>
      <c r="F287" s="25"/>
      <c r="G287" s="25"/>
      <c r="H287" s="25"/>
      <c r="I287" s="25"/>
      <c r="J287" s="138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</row>
    <row r="288">
      <c r="A288" s="25"/>
      <c r="B288" s="25"/>
      <c r="C288" s="25"/>
      <c r="D288" s="25"/>
      <c r="E288" s="24"/>
      <c r="F288" s="25"/>
      <c r="G288" s="25"/>
      <c r="H288" s="25"/>
      <c r="I288" s="25"/>
      <c r="J288" s="138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</row>
    <row r="289">
      <c r="A289" s="25"/>
      <c r="B289" s="25"/>
      <c r="C289" s="25"/>
      <c r="D289" s="25"/>
      <c r="E289" s="24"/>
      <c r="F289" s="25"/>
      <c r="G289" s="25"/>
      <c r="H289" s="25"/>
      <c r="I289" s="25"/>
      <c r="J289" s="138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</row>
    <row r="290">
      <c r="A290" s="25"/>
      <c r="B290" s="25"/>
      <c r="C290" s="25"/>
      <c r="D290" s="25"/>
      <c r="E290" s="24"/>
      <c r="F290" s="25"/>
      <c r="G290" s="25"/>
      <c r="H290" s="25"/>
      <c r="I290" s="25"/>
      <c r="J290" s="138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</row>
    <row r="291">
      <c r="A291" s="25"/>
      <c r="B291" s="25"/>
      <c r="C291" s="25"/>
      <c r="D291" s="25"/>
      <c r="E291" s="24"/>
      <c r="F291" s="25"/>
      <c r="G291" s="25"/>
      <c r="H291" s="25"/>
      <c r="I291" s="25"/>
      <c r="J291" s="138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</row>
    <row r="292">
      <c r="A292" s="25"/>
      <c r="B292" s="25"/>
      <c r="C292" s="25"/>
      <c r="D292" s="25"/>
      <c r="E292" s="24"/>
      <c r="F292" s="25"/>
      <c r="G292" s="25"/>
      <c r="H292" s="25"/>
      <c r="I292" s="25"/>
      <c r="J292" s="138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</row>
    <row r="293">
      <c r="A293" s="25"/>
      <c r="B293" s="25"/>
      <c r="C293" s="25"/>
      <c r="D293" s="25"/>
      <c r="E293" s="24"/>
      <c r="F293" s="25"/>
      <c r="G293" s="25"/>
      <c r="H293" s="25"/>
      <c r="I293" s="25"/>
      <c r="J293" s="138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</row>
    <row r="294">
      <c r="A294" s="25"/>
      <c r="B294" s="25"/>
      <c r="C294" s="25"/>
      <c r="D294" s="25"/>
      <c r="E294" s="24"/>
      <c r="F294" s="25"/>
      <c r="G294" s="25"/>
      <c r="H294" s="25"/>
      <c r="I294" s="25"/>
      <c r="J294" s="138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</row>
    <row r="295">
      <c r="A295" s="25"/>
      <c r="B295" s="25"/>
      <c r="C295" s="25"/>
      <c r="D295" s="25"/>
      <c r="E295" s="24"/>
      <c r="F295" s="25"/>
      <c r="G295" s="25"/>
      <c r="H295" s="25"/>
      <c r="I295" s="25"/>
      <c r="J295" s="138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</row>
    <row r="296">
      <c r="A296" s="25"/>
      <c r="B296" s="25"/>
      <c r="C296" s="25"/>
      <c r="D296" s="25"/>
      <c r="E296" s="24"/>
      <c r="F296" s="25"/>
      <c r="G296" s="25"/>
      <c r="H296" s="25"/>
      <c r="I296" s="25"/>
      <c r="J296" s="138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</row>
    <row r="297">
      <c r="A297" s="25"/>
      <c r="B297" s="25"/>
      <c r="C297" s="25"/>
      <c r="D297" s="25"/>
      <c r="E297" s="24"/>
      <c r="F297" s="25"/>
      <c r="G297" s="25"/>
      <c r="H297" s="25"/>
      <c r="I297" s="25"/>
      <c r="J297" s="138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</row>
    <row r="298">
      <c r="A298" s="25"/>
      <c r="B298" s="25"/>
      <c r="C298" s="25"/>
      <c r="D298" s="25"/>
      <c r="E298" s="24"/>
      <c r="F298" s="25"/>
      <c r="G298" s="25"/>
      <c r="H298" s="25"/>
      <c r="I298" s="25"/>
      <c r="J298" s="138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</row>
    <row r="299">
      <c r="A299" s="25"/>
      <c r="B299" s="25"/>
      <c r="C299" s="25"/>
      <c r="D299" s="25"/>
      <c r="E299" s="24"/>
      <c r="F299" s="25"/>
      <c r="G299" s="25"/>
      <c r="H299" s="25"/>
      <c r="I299" s="25"/>
      <c r="J299" s="138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</row>
    <row r="300">
      <c r="A300" s="25"/>
      <c r="B300" s="25"/>
      <c r="C300" s="25"/>
      <c r="D300" s="25"/>
      <c r="E300" s="24"/>
      <c r="F300" s="25"/>
      <c r="G300" s="25"/>
      <c r="H300" s="25"/>
      <c r="I300" s="25"/>
      <c r="J300" s="138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</row>
    <row r="301">
      <c r="A301" s="25"/>
      <c r="B301" s="25"/>
      <c r="C301" s="25"/>
      <c r="D301" s="25"/>
      <c r="E301" s="24"/>
      <c r="F301" s="25"/>
      <c r="G301" s="25"/>
      <c r="H301" s="25"/>
      <c r="I301" s="25"/>
      <c r="J301" s="138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</row>
    <row r="302">
      <c r="A302" s="25"/>
      <c r="B302" s="25"/>
      <c r="C302" s="25"/>
      <c r="D302" s="25"/>
      <c r="E302" s="24"/>
      <c r="F302" s="25"/>
      <c r="G302" s="25"/>
      <c r="H302" s="25"/>
      <c r="I302" s="25"/>
      <c r="J302" s="138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</row>
    <row r="303">
      <c r="A303" s="25"/>
      <c r="B303" s="25"/>
      <c r="C303" s="25"/>
      <c r="D303" s="25"/>
      <c r="E303" s="24"/>
      <c r="F303" s="25"/>
      <c r="G303" s="25"/>
      <c r="H303" s="25"/>
      <c r="I303" s="25"/>
      <c r="J303" s="138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</row>
    <row r="304">
      <c r="A304" s="25"/>
      <c r="B304" s="25"/>
      <c r="C304" s="25"/>
      <c r="D304" s="25"/>
      <c r="E304" s="24"/>
      <c r="F304" s="25"/>
      <c r="G304" s="25"/>
      <c r="H304" s="25"/>
      <c r="I304" s="25"/>
      <c r="J304" s="138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</row>
    <row r="305">
      <c r="A305" s="25"/>
      <c r="B305" s="25"/>
      <c r="C305" s="25"/>
      <c r="D305" s="25"/>
      <c r="E305" s="24"/>
      <c r="F305" s="25"/>
      <c r="G305" s="25"/>
      <c r="H305" s="25"/>
      <c r="I305" s="25"/>
      <c r="J305" s="138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</row>
    <row r="306">
      <c r="A306" s="25"/>
      <c r="B306" s="25"/>
      <c r="C306" s="25"/>
      <c r="D306" s="25"/>
      <c r="E306" s="24"/>
      <c r="F306" s="25"/>
      <c r="G306" s="25"/>
      <c r="H306" s="25"/>
      <c r="I306" s="25"/>
      <c r="J306" s="138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</row>
    <row r="307">
      <c r="A307" s="25"/>
      <c r="B307" s="25"/>
      <c r="C307" s="25"/>
      <c r="D307" s="25"/>
      <c r="E307" s="24"/>
      <c r="F307" s="25"/>
      <c r="G307" s="25"/>
      <c r="H307" s="25"/>
      <c r="I307" s="25"/>
      <c r="J307" s="138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</row>
    <row r="308">
      <c r="A308" s="25"/>
      <c r="B308" s="25"/>
      <c r="C308" s="25"/>
      <c r="D308" s="25"/>
      <c r="E308" s="24"/>
      <c r="F308" s="25"/>
      <c r="G308" s="25"/>
      <c r="H308" s="25"/>
      <c r="I308" s="25"/>
      <c r="J308" s="138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</row>
    <row r="309">
      <c r="A309" s="25"/>
      <c r="B309" s="25"/>
      <c r="C309" s="25"/>
      <c r="D309" s="25"/>
      <c r="E309" s="24"/>
      <c r="F309" s="25"/>
      <c r="G309" s="25"/>
      <c r="H309" s="25"/>
      <c r="I309" s="25"/>
      <c r="J309" s="138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</row>
    <row r="310">
      <c r="A310" s="25"/>
      <c r="B310" s="25"/>
      <c r="C310" s="25"/>
      <c r="D310" s="25"/>
      <c r="E310" s="24"/>
      <c r="F310" s="25"/>
      <c r="G310" s="25"/>
      <c r="H310" s="25"/>
      <c r="I310" s="25"/>
      <c r="J310" s="138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</row>
    <row r="311">
      <c r="A311" s="25"/>
      <c r="B311" s="25"/>
      <c r="C311" s="25"/>
      <c r="D311" s="25"/>
      <c r="E311" s="24"/>
      <c r="F311" s="25"/>
      <c r="G311" s="25"/>
      <c r="H311" s="25"/>
      <c r="I311" s="25"/>
      <c r="J311" s="138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</row>
    <row r="312">
      <c r="A312" s="25"/>
      <c r="B312" s="25"/>
      <c r="C312" s="25"/>
      <c r="D312" s="25"/>
      <c r="E312" s="24"/>
      <c r="F312" s="25"/>
      <c r="G312" s="25"/>
      <c r="H312" s="25"/>
      <c r="I312" s="25"/>
      <c r="J312" s="138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</row>
    <row r="313">
      <c r="A313" s="25"/>
      <c r="B313" s="25"/>
      <c r="C313" s="25"/>
      <c r="D313" s="25"/>
      <c r="E313" s="24"/>
      <c r="F313" s="25"/>
      <c r="G313" s="25"/>
      <c r="H313" s="25"/>
      <c r="I313" s="25"/>
      <c r="J313" s="138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</row>
    <row r="314">
      <c r="A314" s="25"/>
      <c r="B314" s="25"/>
      <c r="C314" s="25"/>
      <c r="D314" s="25"/>
      <c r="E314" s="24"/>
      <c r="F314" s="25"/>
      <c r="G314" s="25"/>
      <c r="H314" s="25"/>
      <c r="I314" s="25"/>
      <c r="J314" s="138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</row>
    <row r="315">
      <c r="A315" s="25"/>
      <c r="B315" s="25"/>
      <c r="C315" s="25"/>
      <c r="D315" s="25"/>
      <c r="E315" s="24"/>
      <c r="F315" s="25"/>
      <c r="G315" s="25"/>
      <c r="H315" s="25"/>
      <c r="I315" s="25"/>
      <c r="J315" s="138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</row>
    <row r="316">
      <c r="A316" s="25"/>
      <c r="B316" s="25"/>
      <c r="C316" s="25"/>
      <c r="D316" s="25"/>
      <c r="E316" s="24"/>
      <c r="F316" s="25"/>
      <c r="G316" s="25"/>
      <c r="H316" s="25"/>
      <c r="I316" s="25"/>
      <c r="J316" s="138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</row>
    <row r="317">
      <c r="A317" s="25"/>
      <c r="B317" s="25"/>
      <c r="C317" s="25"/>
      <c r="D317" s="25"/>
      <c r="E317" s="24"/>
      <c r="F317" s="25"/>
      <c r="G317" s="25"/>
      <c r="H317" s="25"/>
      <c r="I317" s="25"/>
      <c r="J317" s="138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</row>
    <row r="318">
      <c r="A318" s="25"/>
      <c r="B318" s="25"/>
      <c r="C318" s="25"/>
      <c r="D318" s="25"/>
      <c r="E318" s="24"/>
      <c r="F318" s="25"/>
      <c r="G318" s="25"/>
      <c r="H318" s="25"/>
      <c r="I318" s="25"/>
      <c r="J318" s="138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</row>
    <row r="319">
      <c r="A319" s="25"/>
      <c r="B319" s="25"/>
      <c r="C319" s="25"/>
      <c r="D319" s="25"/>
      <c r="E319" s="24"/>
      <c r="F319" s="25"/>
      <c r="G319" s="25"/>
      <c r="H319" s="25"/>
      <c r="I319" s="25"/>
      <c r="J319" s="138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</row>
    <row r="320">
      <c r="A320" s="25"/>
      <c r="B320" s="25"/>
      <c r="C320" s="25"/>
      <c r="D320" s="25"/>
      <c r="E320" s="24"/>
      <c r="F320" s="25"/>
      <c r="G320" s="25"/>
      <c r="H320" s="25"/>
      <c r="I320" s="25"/>
      <c r="J320" s="138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</row>
    <row r="321">
      <c r="A321" s="25"/>
      <c r="B321" s="25"/>
      <c r="C321" s="25"/>
      <c r="D321" s="25"/>
      <c r="E321" s="24"/>
      <c r="F321" s="25"/>
      <c r="G321" s="25"/>
      <c r="H321" s="25"/>
      <c r="I321" s="25"/>
      <c r="J321" s="138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</row>
    <row r="322">
      <c r="A322" s="25"/>
      <c r="B322" s="25"/>
      <c r="C322" s="25"/>
      <c r="D322" s="25"/>
      <c r="E322" s="24"/>
      <c r="F322" s="25"/>
      <c r="G322" s="25"/>
      <c r="H322" s="25"/>
      <c r="I322" s="25"/>
      <c r="J322" s="138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</row>
    <row r="323">
      <c r="A323" s="25"/>
      <c r="B323" s="25"/>
      <c r="C323" s="25"/>
      <c r="D323" s="25"/>
      <c r="E323" s="24"/>
      <c r="F323" s="25"/>
      <c r="G323" s="25"/>
      <c r="H323" s="25"/>
      <c r="I323" s="25"/>
      <c r="J323" s="138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</row>
    <row r="324">
      <c r="A324" s="25"/>
      <c r="B324" s="25"/>
      <c r="C324" s="25"/>
      <c r="D324" s="25"/>
      <c r="E324" s="24"/>
      <c r="F324" s="25"/>
      <c r="G324" s="25"/>
      <c r="H324" s="25"/>
      <c r="I324" s="25"/>
      <c r="J324" s="138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</row>
    <row r="325">
      <c r="A325" s="25"/>
      <c r="B325" s="25"/>
      <c r="C325" s="25"/>
      <c r="D325" s="25"/>
      <c r="E325" s="24"/>
      <c r="F325" s="25"/>
      <c r="G325" s="25"/>
      <c r="H325" s="25"/>
      <c r="I325" s="25"/>
      <c r="J325" s="138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</row>
    <row r="326">
      <c r="A326" s="25"/>
      <c r="B326" s="25"/>
      <c r="C326" s="25"/>
      <c r="D326" s="25"/>
      <c r="E326" s="24"/>
      <c r="F326" s="25"/>
      <c r="G326" s="25"/>
      <c r="H326" s="25"/>
      <c r="I326" s="25"/>
      <c r="J326" s="138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</row>
    <row r="327">
      <c r="A327" s="25"/>
      <c r="B327" s="25"/>
      <c r="C327" s="25"/>
      <c r="D327" s="25"/>
      <c r="E327" s="24"/>
      <c r="F327" s="25"/>
      <c r="G327" s="25"/>
      <c r="H327" s="25"/>
      <c r="I327" s="25"/>
      <c r="J327" s="138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</row>
    <row r="328">
      <c r="A328" s="25"/>
      <c r="B328" s="25"/>
      <c r="C328" s="25"/>
      <c r="D328" s="25"/>
      <c r="E328" s="24"/>
      <c r="F328" s="25"/>
      <c r="G328" s="25"/>
      <c r="H328" s="25"/>
      <c r="I328" s="25"/>
      <c r="J328" s="138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</row>
    <row r="329">
      <c r="A329" s="25"/>
      <c r="B329" s="25"/>
      <c r="C329" s="25"/>
      <c r="D329" s="25"/>
      <c r="E329" s="24"/>
      <c r="F329" s="25"/>
      <c r="G329" s="25"/>
      <c r="H329" s="25"/>
      <c r="I329" s="25"/>
      <c r="J329" s="138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</row>
    <row r="330">
      <c r="A330" s="25"/>
      <c r="B330" s="25"/>
      <c r="C330" s="25"/>
      <c r="D330" s="25"/>
      <c r="E330" s="24"/>
      <c r="F330" s="25"/>
      <c r="G330" s="25"/>
      <c r="H330" s="25"/>
      <c r="I330" s="25"/>
      <c r="J330" s="138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</row>
    <row r="331">
      <c r="A331" s="25"/>
      <c r="B331" s="25"/>
      <c r="C331" s="25"/>
      <c r="D331" s="25"/>
      <c r="E331" s="24"/>
      <c r="F331" s="25"/>
      <c r="G331" s="25"/>
      <c r="H331" s="25"/>
      <c r="I331" s="25"/>
      <c r="J331" s="138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</row>
    <row r="332">
      <c r="A332" s="25"/>
      <c r="B332" s="25"/>
      <c r="C332" s="25"/>
      <c r="D332" s="25"/>
      <c r="E332" s="24"/>
      <c r="F332" s="25"/>
      <c r="G332" s="25"/>
      <c r="H332" s="25"/>
      <c r="I332" s="25"/>
      <c r="J332" s="138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</row>
    <row r="333">
      <c r="A333" s="25"/>
      <c r="B333" s="25"/>
      <c r="C333" s="25"/>
      <c r="D333" s="25"/>
      <c r="E333" s="24"/>
      <c r="F333" s="25"/>
      <c r="G333" s="25"/>
      <c r="H333" s="25"/>
      <c r="I333" s="25"/>
      <c r="J333" s="138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</row>
    <row r="334">
      <c r="A334" s="25"/>
      <c r="B334" s="25"/>
      <c r="C334" s="25"/>
      <c r="D334" s="25"/>
      <c r="E334" s="24"/>
      <c r="F334" s="25"/>
      <c r="G334" s="25"/>
      <c r="H334" s="25"/>
      <c r="I334" s="25"/>
      <c r="J334" s="138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</row>
    <row r="335">
      <c r="A335" s="25"/>
      <c r="B335" s="25"/>
      <c r="C335" s="25"/>
      <c r="D335" s="25"/>
      <c r="E335" s="24"/>
      <c r="F335" s="25"/>
      <c r="G335" s="25"/>
      <c r="H335" s="25"/>
      <c r="I335" s="25"/>
      <c r="J335" s="138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</row>
    <row r="336">
      <c r="A336" s="25"/>
      <c r="B336" s="25"/>
      <c r="C336" s="25"/>
      <c r="D336" s="25"/>
      <c r="E336" s="24"/>
      <c r="F336" s="25"/>
      <c r="G336" s="25"/>
      <c r="H336" s="25"/>
      <c r="I336" s="25"/>
      <c r="J336" s="138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</row>
    <row r="337">
      <c r="A337" s="25"/>
      <c r="B337" s="25"/>
      <c r="C337" s="25"/>
      <c r="D337" s="25"/>
      <c r="E337" s="24"/>
      <c r="F337" s="25"/>
      <c r="G337" s="25"/>
      <c r="H337" s="25"/>
      <c r="I337" s="25"/>
      <c r="J337" s="138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</row>
    <row r="338">
      <c r="A338" s="25"/>
      <c r="B338" s="25"/>
      <c r="C338" s="25"/>
      <c r="D338" s="25"/>
      <c r="E338" s="24"/>
      <c r="F338" s="25"/>
      <c r="G338" s="25"/>
      <c r="H338" s="25"/>
      <c r="I338" s="25"/>
      <c r="J338" s="138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</row>
    <row r="339">
      <c r="A339" s="25"/>
      <c r="B339" s="25"/>
      <c r="C339" s="25"/>
      <c r="D339" s="25"/>
      <c r="E339" s="24"/>
      <c r="F339" s="25"/>
      <c r="G339" s="25"/>
      <c r="H339" s="25"/>
      <c r="I339" s="25"/>
      <c r="J339" s="138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</row>
    <row r="340">
      <c r="A340" s="25"/>
      <c r="B340" s="25"/>
      <c r="C340" s="25"/>
      <c r="D340" s="25"/>
      <c r="E340" s="24"/>
      <c r="F340" s="25"/>
      <c r="G340" s="25"/>
      <c r="H340" s="25"/>
      <c r="I340" s="25"/>
      <c r="J340" s="138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</row>
    <row r="341">
      <c r="A341" s="25"/>
      <c r="B341" s="25"/>
      <c r="C341" s="25"/>
      <c r="D341" s="25"/>
      <c r="E341" s="24"/>
      <c r="F341" s="25"/>
      <c r="G341" s="25"/>
      <c r="H341" s="25"/>
      <c r="I341" s="25"/>
      <c r="J341" s="138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</row>
    <row r="342">
      <c r="A342" s="25"/>
      <c r="B342" s="25"/>
      <c r="C342" s="25"/>
      <c r="D342" s="25"/>
      <c r="E342" s="24"/>
      <c r="F342" s="25"/>
      <c r="G342" s="25"/>
      <c r="H342" s="25"/>
      <c r="I342" s="25"/>
      <c r="J342" s="138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</row>
    <row r="343">
      <c r="A343" s="25"/>
      <c r="B343" s="25"/>
      <c r="C343" s="25"/>
      <c r="D343" s="25"/>
      <c r="E343" s="24"/>
      <c r="F343" s="25"/>
      <c r="G343" s="25"/>
      <c r="H343" s="25"/>
      <c r="I343" s="25"/>
      <c r="J343" s="138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</row>
    <row r="344">
      <c r="A344" s="25"/>
      <c r="B344" s="25"/>
      <c r="C344" s="25"/>
      <c r="D344" s="25"/>
      <c r="E344" s="24"/>
      <c r="F344" s="25"/>
      <c r="G344" s="25"/>
      <c r="H344" s="25"/>
      <c r="I344" s="25"/>
      <c r="J344" s="138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</row>
    <row r="345">
      <c r="A345" s="25"/>
      <c r="B345" s="25"/>
      <c r="C345" s="25"/>
      <c r="D345" s="25"/>
      <c r="E345" s="24"/>
      <c r="F345" s="25"/>
      <c r="G345" s="25"/>
      <c r="H345" s="25"/>
      <c r="I345" s="25"/>
      <c r="J345" s="138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</row>
    <row r="346">
      <c r="A346" s="25"/>
      <c r="B346" s="25"/>
      <c r="C346" s="25"/>
      <c r="D346" s="25"/>
      <c r="E346" s="24"/>
      <c r="F346" s="25"/>
      <c r="G346" s="25"/>
      <c r="H346" s="25"/>
      <c r="I346" s="25"/>
      <c r="J346" s="138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</row>
    <row r="347">
      <c r="A347" s="25"/>
      <c r="B347" s="25"/>
      <c r="C347" s="25"/>
      <c r="D347" s="25"/>
      <c r="E347" s="24"/>
      <c r="F347" s="25"/>
      <c r="G347" s="25"/>
      <c r="H347" s="25"/>
      <c r="I347" s="25"/>
      <c r="J347" s="138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</row>
    <row r="348">
      <c r="A348" s="25"/>
      <c r="B348" s="25"/>
      <c r="C348" s="25"/>
      <c r="D348" s="25"/>
      <c r="E348" s="24"/>
      <c r="F348" s="25"/>
      <c r="G348" s="25"/>
      <c r="H348" s="25"/>
      <c r="I348" s="25"/>
      <c r="J348" s="138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</row>
    <row r="349">
      <c r="A349" s="25"/>
      <c r="B349" s="25"/>
      <c r="C349" s="25"/>
      <c r="D349" s="25"/>
      <c r="E349" s="24"/>
      <c r="F349" s="25"/>
      <c r="G349" s="25"/>
      <c r="H349" s="25"/>
      <c r="I349" s="25"/>
      <c r="J349" s="138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</row>
    <row r="350">
      <c r="A350" s="25"/>
      <c r="B350" s="25"/>
      <c r="C350" s="25"/>
      <c r="D350" s="25"/>
      <c r="E350" s="24"/>
      <c r="F350" s="25"/>
      <c r="G350" s="25"/>
      <c r="H350" s="25"/>
      <c r="I350" s="25"/>
      <c r="J350" s="138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</row>
    <row r="351">
      <c r="A351" s="25"/>
      <c r="B351" s="25"/>
      <c r="C351" s="25"/>
      <c r="D351" s="25"/>
      <c r="E351" s="24"/>
      <c r="F351" s="25"/>
      <c r="G351" s="25"/>
      <c r="H351" s="25"/>
      <c r="I351" s="25"/>
      <c r="J351" s="138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</row>
    <row r="352">
      <c r="A352" s="25"/>
      <c r="B352" s="25"/>
      <c r="C352" s="25"/>
      <c r="D352" s="25"/>
      <c r="E352" s="24"/>
      <c r="F352" s="25"/>
      <c r="G352" s="25"/>
      <c r="H352" s="25"/>
      <c r="I352" s="25"/>
      <c r="J352" s="138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</row>
    <row r="353">
      <c r="A353" s="25"/>
      <c r="B353" s="25"/>
      <c r="C353" s="25"/>
      <c r="D353" s="25"/>
      <c r="E353" s="24"/>
      <c r="F353" s="25"/>
      <c r="G353" s="25"/>
      <c r="H353" s="25"/>
      <c r="I353" s="25"/>
      <c r="J353" s="138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</row>
    <row r="354">
      <c r="A354" s="25"/>
      <c r="B354" s="25"/>
      <c r="C354" s="25"/>
      <c r="D354" s="25"/>
      <c r="E354" s="24"/>
      <c r="F354" s="25"/>
      <c r="G354" s="25"/>
      <c r="H354" s="25"/>
      <c r="I354" s="25"/>
      <c r="J354" s="138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</row>
    <row r="355">
      <c r="A355" s="25"/>
      <c r="B355" s="25"/>
      <c r="C355" s="25"/>
      <c r="D355" s="25"/>
      <c r="E355" s="24"/>
      <c r="F355" s="25"/>
      <c r="G355" s="25"/>
      <c r="H355" s="25"/>
      <c r="I355" s="25"/>
      <c r="J355" s="138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</row>
    <row r="356">
      <c r="A356" s="25"/>
      <c r="B356" s="25"/>
      <c r="C356" s="25"/>
      <c r="D356" s="25"/>
      <c r="E356" s="24"/>
      <c r="F356" s="25"/>
      <c r="G356" s="25"/>
      <c r="H356" s="25"/>
      <c r="I356" s="25"/>
      <c r="J356" s="138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</row>
    <row r="357">
      <c r="A357" s="25"/>
      <c r="B357" s="25"/>
      <c r="C357" s="25"/>
      <c r="D357" s="25"/>
      <c r="E357" s="24"/>
      <c r="F357" s="25"/>
      <c r="G357" s="25"/>
      <c r="H357" s="25"/>
      <c r="I357" s="25"/>
      <c r="J357" s="138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</row>
    <row r="358">
      <c r="A358" s="25"/>
      <c r="B358" s="25"/>
      <c r="C358" s="25"/>
      <c r="D358" s="25"/>
      <c r="E358" s="24"/>
      <c r="F358" s="25"/>
      <c r="G358" s="25"/>
      <c r="H358" s="25"/>
      <c r="I358" s="25"/>
      <c r="J358" s="138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</row>
    <row r="359">
      <c r="A359" s="25"/>
      <c r="B359" s="25"/>
      <c r="C359" s="25"/>
      <c r="D359" s="25"/>
      <c r="E359" s="24"/>
      <c r="F359" s="25"/>
      <c r="G359" s="25"/>
      <c r="H359" s="25"/>
      <c r="I359" s="25"/>
      <c r="J359" s="138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</row>
    <row r="360">
      <c r="A360" s="25"/>
      <c r="B360" s="25"/>
      <c r="C360" s="25"/>
      <c r="D360" s="25"/>
      <c r="E360" s="24"/>
      <c r="F360" s="25"/>
      <c r="G360" s="25"/>
      <c r="H360" s="25"/>
      <c r="I360" s="25"/>
      <c r="J360" s="138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</row>
    <row r="361">
      <c r="A361" s="25"/>
      <c r="B361" s="25"/>
      <c r="C361" s="25"/>
      <c r="D361" s="25"/>
      <c r="E361" s="24"/>
      <c r="F361" s="25"/>
      <c r="G361" s="25"/>
      <c r="H361" s="25"/>
      <c r="I361" s="25"/>
      <c r="J361" s="138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</row>
    <row r="362">
      <c r="A362" s="25"/>
      <c r="B362" s="25"/>
      <c r="C362" s="25"/>
      <c r="D362" s="25"/>
      <c r="E362" s="24"/>
      <c r="F362" s="25"/>
      <c r="G362" s="25"/>
      <c r="H362" s="25"/>
      <c r="I362" s="25"/>
      <c r="J362" s="138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</row>
    <row r="363">
      <c r="A363" s="25"/>
      <c r="B363" s="25"/>
      <c r="C363" s="25"/>
      <c r="D363" s="25"/>
      <c r="E363" s="24"/>
      <c r="F363" s="25"/>
      <c r="G363" s="25"/>
      <c r="H363" s="25"/>
      <c r="I363" s="25"/>
      <c r="J363" s="138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</row>
    <row r="364">
      <c r="A364" s="25"/>
      <c r="B364" s="25"/>
      <c r="C364" s="25"/>
      <c r="D364" s="25"/>
      <c r="E364" s="24"/>
      <c r="F364" s="25"/>
      <c r="G364" s="25"/>
      <c r="H364" s="25"/>
      <c r="I364" s="25"/>
      <c r="J364" s="138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</row>
    <row r="365">
      <c r="A365" s="25"/>
      <c r="B365" s="25"/>
      <c r="C365" s="25"/>
      <c r="D365" s="25"/>
      <c r="E365" s="24"/>
      <c r="F365" s="25"/>
      <c r="G365" s="25"/>
      <c r="H365" s="25"/>
      <c r="I365" s="25"/>
      <c r="J365" s="138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</row>
    <row r="366">
      <c r="A366" s="25"/>
      <c r="B366" s="25"/>
      <c r="C366" s="25"/>
      <c r="D366" s="25"/>
      <c r="E366" s="24"/>
      <c r="F366" s="25"/>
      <c r="G366" s="25"/>
      <c r="H366" s="25"/>
      <c r="I366" s="25"/>
      <c r="J366" s="138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</row>
    <row r="367">
      <c r="A367" s="25"/>
      <c r="B367" s="25"/>
      <c r="C367" s="25"/>
      <c r="D367" s="25"/>
      <c r="E367" s="24"/>
      <c r="F367" s="25"/>
      <c r="G367" s="25"/>
      <c r="H367" s="25"/>
      <c r="I367" s="25"/>
      <c r="J367" s="138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</row>
    <row r="368">
      <c r="A368" s="25"/>
      <c r="B368" s="25"/>
      <c r="C368" s="25"/>
      <c r="D368" s="25"/>
      <c r="E368" s="24"/>
      <c r="F368" s="25"/>
      <c r="G368" s="25"/>
      <c r="H368" s="25"/>
      <c r="I368" s="25"/>
      <c r="J368" s="138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</row>
    <row r="369">
      <c r="A369" s="25"/>
      <c r="B369" s="25"/>
      <c r="C369" s="25"/>
      <c r="D369" s="25"/>
      <c r="E369" s="24"/>
      <c r="F369" s="25"/>
      <c r="G369" s="25"/>
      <c r="H369" s="25"/>
      <c r="I369" s="25"/>
      <c r="J369" s="138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</row>
    <row r="370">
      <c r="A370" s="25"/>
      <c r="B370" s="25"/>
      <c r="C370" s="25"/>
      <c r="D370" s="25"/>
      <c r="E370" s="24"/>
      <c r="F370" s="25"/>
      <c r="G370" s="25"/>
      <c r="H370" s="25"/>
      <c r="I370" s="25"/>
      <c r="J370" s="138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</row>
    <row r="371">
      <c r="A371" s="25"/>
      <c r="B371" s="25"/>
      <c r="C371" s="25"/>
      <c r="D371" s="25"/>
      <c r="E371" s="24"/>
      <c r="F371" s="25"/>
      <c r="G371" s="25"/>
      <c r="H371" s="25"/>
      <c r="I371" s="25"/>
      <c r="J371" s="138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</row>
    <row r="372">
      <c r="A372" s="25"/>
      <c r="B372" s="25"/>
      <c r="C372" s="25"/>
      <c r="D372" s="25"/>
      <c r="E372" s="24"/>
      <c r="F372" s="25"/>
      <c r="G372" s="25"/>
      <c r="H372" s="25"/>
      <c r="I372" s="25"/>
      <c r="J372" s="138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</row>
    <row r="373">
      <c r="A373" s="25"/>
      <c r="B373" s="25"/>
      <c r="C373" s="25"/>
      <c r="D373" s="25"/>
      <c r="E373" s="24"/>
      <c r="F373" s="25"/>
      <c r="G373" s="25"/>
      <c r="H373" s="25"/>
      <c r="I373" s="25"/>
      <c r="J373" s="138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</row>
    <row r="374">
      <c r="A374" s="25"/>
      <c r="B374" s="25"/>
      <c r="C374" s="25"/>
      <c r="D374" s="25"/>
      <c r="E374" s="24"/>
      <c r="F374" s="25"/>
      <c r="G374" s="25"/>
      <c r="H374" s="25"/>
      <c r="I374" s="25"/>
      <c r="J374" s="138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</row>
    <row r="375">
      <c r="A375" s="25"/>
      <c r="B375" s="25"/>
      <c r="C375" s="25"/>
      <c r="D375" s="25"/>
      <c r="E375" s="24"/>
      <c r="F375" s="25"/>
      <c r="G375" s="25"/>
      <c r="H375" s="25"/>
      <c r="I375" s="25"/>
      <c r="J375" s="138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</row>
    <row r="376">
      <c r="A376" s="25"/>
      <c r="B376" s="25"/>
      <c r="C376" s="25"/>
      <c r="D376" s="25"/>
      <c r="E376" s="24"/>
      <c r="F376" s="25"/>
      <c r="G376" s="25"/>
      <c r="H376" s="25"/>
      <c r="I376" s="25"/>
      <c r="J376" s="138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</row>
    <row r="377">
      <c r="A377" s="25"/>
      <c r="B377" s="25"/>
      <c r="C377" s="25"/>
      <c r="D377" s="25"/>
      <c r="E377" s="24"/>
      <c r="F377" s="25"/>
      <c r="G377" s="25"/>
      <c r="H377" s="25"/>
      <c r="I377" s="25"/>
      <c r="J377" s="138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</row>
    <row r="378">
      <c r="A378" s="25"/>
      <c r="B378" s="25"/>
      <c r="C378" s="25"/>
      <c r="D378" s="25"/>
      <c r="E378" s="24"/>
      <c r="F378" s="25"/>
      <c r="G378" s="25"/>
      <c r="H378" s="25"/>
      <c r="I378" s="25"/>
      <c r="J378" s="138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</row>
    <row r="379">
      <c r="A379" s="25"/>
      <c r="B379" s="25"/>
      <c r="C379" s="25"/>
      <c r="D379" s="25"/>
      <c r="E379" s="24"/>
      <c r="F379" s="25"/>
      <c r="G379" s="25"/>
      <c r="H379" s="25"/>
      <c r="I379" s="25"/>
      <c r="J379" s="138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</row>
    <row r="380">
      <c r="A380" s="25"/>
      <c r="B380" s="25"/>
      <c r="C380" s="25"/>
      <c r="D380" s="25"/>
      <c r="E380" s="24"/>
      <c r="F380" s="25"/>
      <c r="G380" s="25"/>
      <c r="H380" s="25"/>
      <c r="I380" s="25"/>
      <c r="J380" s="138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</row>
    <row r="381">
      <c r="A381" s="25"/>
      <c r="B381" s="25"/>
      <c r="C381" s="25"/>
      <c r="D381" s="25"/>
      <c r="E381" s="24"/>
      <c r="F381" s="25"/>
      <c r="G381" s="25"/>
      <c r="H381" s="25"/>
      <c r="I381" s="25"/>
      <c r="J381" s="138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</row>
    <row r="382">
      <c r="A382" s="25"/>
      <c r="B382" s="25"/>
      <c r="C382" s="25"/>
      <c r="D382" s="25"/>
      <c r="E382" s="24"/>
      <c r="F382" s="25"/>
      <c r="G382" s="25"/>
      <c r="H382" s="25"/>
      <c r="I382" s="25"/>
      <c r="J382" s="138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</row>
    <row r="383">
      <c r="A383" s="25"/>
      <c r="B383" s="25"/>
      <c r="C383" s="25"/>
      <c r="D383" s="25"/>
      <c r="E383" s="24"/>
      <c r="F383" s="25"/>
      <c r="G383" s="25"/>
      <c r="H383" s="25"/>
      <c r="I383" s="25"/>
      <c r="J383" s="138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</row>
    <row r="384">
      <c r="A384" s="25"/>
      <c r="B384" s="25"/>
      <c r="C384" s="25"/>
      <c r="D384" s="25"/>
      <c r="E384" s="24"/>
      <c r="F384" s="25"/>
      <c r="G384" s="25"/>
      <c r="H384" s="25"/>
      <c r="I384" s="25"/>
      <c r="J384" s="138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</row>
    <row r="385">
      <c r="A385" s="25"/>
      <c r="B385" s="25"/>
      <c r="C385" s="25"/>
      <c r="D385" s="25"/>
      <c r="E385" s="24"/>
      <c r="F385" s="25"/>
      <c r="G385" s="25"/>
      <c r="H385" s="25"/>
      <c r="I385" s="25"/>
      <c r="J385" s="138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</row>
    <row r="386">
      <c r="A386" s="25"/>
      <c r="B386" s="25"/>
      <c r="C386" s="25"/>
      <c r="D386" s="25"/>
      <c r="E386" s="24"/>
      <c r="F386" s="25"/>
      <c r="G386" s="25"/>
      <c r="H386" s="25"/>
      <c r="I386" s="25"/>
      <c r="J386" s="138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</row>
    <row r="387">
      <c r="A387" s="25"/>
      <c r="B387" s="25"/>
      <c r="C387" s="25"/>
      <c r="D387" s="25"/>
      <c r="E387" s="24"/>
      <c r="F387" s="25"/>
      <c r="G387" s="25"/>
      <c r="H387" s="25"/>
      <c r="I387" s="25"/>
      <c r="J387" s="138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</row>
    <row r="388">
      <c r="A388" s="25"/>
      <c r="B388" s="25"/>
      <c r="C388" s="25"/>
      <c r="D388" s="25"/>
      <c r="E388" s="24"/>
      <c r="F388" s="25"/>
      <c r="G388" s="25"/>
      <c r="H388" s="25"/>
      <c r="I388" s="25"/>
      <c r="J388" s="138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</row>
    <row r="389">
      <c r="A389" s="25"/>
      <c r="B389" s="25"/>
      <c r="C389" s="25"/>
      <c r="D389" s="25"/>
      <c r="E389" s="24"/>
      <c r="F389" s="25"/>
      <c r="G389" s="25"/>
      <c r="H389" s="25"/>
      <c r="I389" s="25"/>
      <c r="J389" s="138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</row>
    <row r="390">
      <c r="A390" s="25"/>
      <c r="B390" s="25"/>
      <c r="C390" s="25"/>
      <c r="D390" s="25"/>
      <c r="E390" s="24"/>
      <c r="F390" s="25"/>
      <c r="G390" s="25"/>
      <c r="H390" s="25"/>
      <c r="I390" s="25"/>
      <c r="J390" s="138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</row>
    <row r="391">
      <c r="A391" s="25"/>
      <c r="B391" s="25"/>
      <c r="C391" s="25"/>
      <c r="D391" s="25"/>
      <c r="E391" s="24"/>
      <c r="F391" s="25"/>
      <c r="G391" s="25"/>
      <c r="H391" s="25"/>
      <c r="I391" s="25"/>
      <c r="J391" s="138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</row>
    <row r="392">
      <c r="A392" s="25"/>
      <c r="B392" s="25"/>
      <c r="C392" s="25"/>
      <c r="D392" s="25"/>
      <c r="E392" s="24"/>
      <c r="F392" s="25"/>
      <c r="G392" s="25"/>
      <c r="H392" s="25"/>
      <c r="I392" s="25"/>
      <c r="J392" s="138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</row>
    <row r="393">
      <c r="A393" s="25"/>
      <c r="B393" s="25"/>
      <c r="C393" s="25"/>
      <c r="D393" s="25"/>
      <c r="E393" s="24"/>
      <c r="F393" s="25"/>
      <c r="G393" s="25"/>
      <c r="H393" s="25"/>
      <c r="I393" s="25"/>
      <c r="J393" s="138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</row>
    <row r="394">
      <c r="A394" s="25"/>
      <c r="B394" s="25"/>
      <c r="C394" s="25"/>
      <c r="D394" s="25"/>
      <c r="E394" s="24"/>
      <c r="F394" s="25"/>
      <c r="G394" s="25"/>
      <c r="H394" s="25"/>
      <c r="I394" s="25"/>
      <c r="J394" s="138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</row>
    <row r="395">
      <c r="A395" s="25"/>
      <c r="B395" s="25"/>
      <c r="C395" s="25"/>
      <c r="D395" s="25"/>
      <c r="E395" s="24"/>
      <c r="F395" s="25"/>
      <c r="G395" s="25"/>
      <c r="H395" s="25"/>
      <c r="I395" s="25"/>
      <c r="J395" s="138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</row>
    <row r="396">
      <c r="A396" s="25"/>
      <c r="B396" s="25"/>
      <c r="C396" s="25"/>
      <c r="D396" s="25"/>
      <c r="E396" s="24"/>
      <c r="F396" s="25"/>
      <c r="G396" s="25"/>
      <c r="H396" s="25"/>
      <c r="I396" s="25"/>
      <c r="J396" s="138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</row>
    <row r="397">
      <c r="A397" s="25"/>
      <c r="B397" s="25"/>
      <c r="C397" s="25"/>
      <c r="D397" s="25"/>
      <c r="E397" s="24"/>
      <c r="F397" s="25"/>
      <c r="G397" s="25"/>
      <c r="H397" s="25"/>
      <c r="I397" s="25"/>
      <c r="J397" s="138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</row>
    <row r="398">
      <c r="A398" s="25"/>
      <c r="B398" s="25"/>
      <c r="C398" s="25"/>
      <c r="D398" s="25"/>
      <c r="E398" s="24"/>
      <c r="F398" s="25"/>
      <c r="G398" s="25"/>
      <c r="H398" s="25"/>
      <c r="I398" s="25"/>
      <c r="J398" s="138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</row>
    <row r="399">
      <c r="A399" s="25"/>
      <c r="B399" s="25"/>
      <c r="C399" s="25"/>
      <c r="D399" s="25"/>
      <c r="E399" s="24"/>
      <c r="F399" s="25"/>
      <c r="G399" s="25"/>
      <c r="H399" s="25"/>
      <c r="I399" s="25"/>
      <c r="J399" s="138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</row>
    <row r="400">
      <c r="A400" s="25"/>
      <c r="B400" s="25"/>
      <c r="C400" s="25"/>
      <c r="D400" s="25"/>
      <c r="E400" s="24"/>
      <c r="F400" s="25"/>
      <c r="G400" s="25"/>
      <c r="H400" s="25"/>
      <c r="I400" s="25"/>
      <c r="J400" s="138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</row>
    <row r="401">
      <c r="A401" s="25"/>
      <c r="B401" s="25"/>
      <c r="C401" s="25"/>
      <c r="D401" s="25"/>
      <c r="E401" s="24"/>
      <c r="F401" s="25"/>
      <c r="G401" s="25"/>
      <c r="H401" s="25"/>
      <c r="I401" s="25"/>
      <c r="J401" s="138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</row>
    <row r="402">
      <c r="A402" s="25"/>
      <c r="B402" s="25"/>
      <c r="C402" s="25"/>
      <c r="D402" s="25"/>
      <c r="E402" s="24"/>
      <c r="F402" s="25"/>
      <c r="G402" s="25"/>
      <c r="H402" s="25"/>
      <c r="I402" s="25"/>
      <c r="J402" s="138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</row>
    <row r="403">
      <c r="A403" s="25"/>
      <c r="B403" s="25"/>
      <c r="C403" s="25"/>
      <c r="D403" s="25"/>
      <c r="E403" s="24"/>
      <c r="F403" s="25"/>
      <c r="G403" s="25"/>
      <c r="H403" s="25"/>
      <c r="I403" s="25"/>
      <c r="J403" s="138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</row>
    <row r="404">
      <c r="A404" s="25"/>
      <c r="B404" s="25"/>
      <c r="C404" s="25"/>
      <c r="D404" s="25"/>
      <c r="E404" s="24"/>
      <c r="F404" s="25"/>
      <c r="G404" s="25"/>
      <c r="H404" s="25"/>
      <c r="I404" s="25"/>
      <c r="J404" s="138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</row>
    <row r="405">
      <c r="A405" s="25"/>
      <c r="B405" s="25"/>
      <c r="C405" s="25"/>
      <c r="D405" s="25"/>
      <c r="E405" s="24"/>
      <c r="F405" s="25"/>
      <c r="G405" s="25"/>
      <c r="H405" s="25"/>
      <c r="I405" s="25"/>
      <c r="J405" s="138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</row>
    <row r="406">
      <c r="A406" s="25"/>
      <c r="B406" s="25"/>
      <c r="C406" s="25"/>
      <c r="D406" s="25"/>
      <c r="E406" s="24"/>
      <c r="F406" s="25"/>
      <c r="G406" s="25"/>
      <c r="H406" s="25"/>
      <c r="I406" s="25"/>
      <c r="J406" s="138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</row>
    <row r="407">
      <c r="A407" s="25"/>
      <c r="B407" s="25"/>
      <c r="C407" s="25"/>
      <c r="D407" s="25"/>
      <c r="E407" s="24"/>
      <c r="F407" s="25"/>
      <c r="G407" s="25"/>
      <c r="H407" s="25"/>
      <c r="I407" s="25"/>
      <c r="J407" s="138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</row>
    <row r="408">
      <c r="A408" s="25"/>
      <c r="B408" s="25"/>
      <c r="C408" s="25"/>
      <c r="D408" s="25"/>
      <c r="E408" s="24"/>
      <c r="F408" s="25"/>
      <c r="G408" s="25"/>
      <c r="H408" s="25"/>
      <c r="I408" s="25"/>
      <c r="J408" s="138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</row>
    <row r="409">
      <c r="A409" s="25"/>
      <c r="B409" s="25"/>
      <c r="C409" s="25"/>
      <c r="D409" s="25"/>
      <c r="E409" s="24"/>
      <c r="F409" s="25"/>
      <c r="G409" s="25"/>
      <c r="H409" s="25"/>
      <c r="I409" s="25"/>
      <c r="J409" s="138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</row>
    <row r="410">
      <c r="A410" s="25"/>
      <c r="B410" s="25"/>
      <c r="C410" s="25"/>
      <c r="D410" s="25"/>
      <c r="E410" s="24"/>
      <c r="F410" s="25"/>
      <c r="G410" s="25"/>
      <c r="H410" s="25"/>
      <c r="I410" s="25"/>
      <c r="J410" s="138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</row>
    <row r="411">
      <c r="A411" s="25"/>
      <c r="B411" s="25"/>
      <c r="C411" s="25"/>
      <c r="D411" s="25"/>
      <c r="E411" s="24"/>
      <c r="F411" s="25"/>
      <c r="G411" s="25"/>
      <c r="H411" s="25"/>
      <c r="I411" s="25"/>
      <c r="J411" s="138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</row>
    <row r="412">
      <c r="A412" s="25"/>
      <c r="B412" s="25"/>
      <c r="C412" s="25"/>
      <c r="D412" s="25"/>
      <c r="E412" s="24"/>
      <c r="F412" s="25"/>
      <c r="G412" s="25"/>
      <c r="H412" s="25"/>
      <c r="I412" s="25"/>
      <c r="J412" s="138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</row>
    <row r="413">
      <c r="A413" s="25"/>
      <c r="B413" s="25"/>
      <c r="C413" s="25"/>
      <c r="D413" s="25"/>
      <c r="E413" s="24"/>
      <c r="F413" s="25"/>
      <c r="G413" s="25"/>
      <c r="H413" s="25"/>
      <c r="I413" s="25"/>
      <c r="J413" s="138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</row>
    <row r="414">
      <c r="A414" s="25"/>
      <c r="B414" s="25"/>
      <c r="C414" s="25"/>
      <c r="D414" s="25"/>
      <c r="E414" s="24"/>
      <c r="F414" s="25"/>
      <c r="G414" s="25"/>
      <c r="H414" s="25"/>
      <c r="I414" s="25"/>
      <c r="J414" s="138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</row>
    <row r="415">
      <c r="A415" s="25"/>
      <c r="B415" s="25"/>
      <c r="C415" s="25"/>
      <c r="D415" s="25"/>
      <c r="E415" s="24"/>
      <c r="F415" s="25"/>
      <c r="G415" s="25"/>
      <c r="H415" s="25"/>
      <c r="I415" s="25"/>
      <c r="J415" s="138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</row>
    <row r="416">
      <c r="A416" s="25"/>
      <c r="B416" s="25"/>
      <c r="C416" s="25"/>
      <c r="D416" s="25"/>
      <c r="E416" s="24"/>
      <c r="F416" s="25"/>
      <c r="G416" s="25"/>
      <c r="H416" s="25"/>
      <c r="I416" s="25"/>
      <c r="J416" s="138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</row>
    <row r="417">
      <c r="A417" s="25"/>
      <c r="B417" s="25"/>
      <c r="C417" s="25"/>
      <c r="D417" s="25"/>
      <c r="E417" s="24"/>
      <c r="F417" s="25"/>
      <c r="G417" s="25"/>
      <c r="H417" s="25"/>
      <c r="I417" s="25"/>
      <c r="J417" s="138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</row>
    <row r="418">
      <c r="A418" s="25"/>
      <c r="B418" s="25"/>
      <c r="C418" s="25"/>
      <c r="D418" s="25"/>
      <c r="E418" s="24"/>
      <c r="F418" s="25"/>
      <c r="G418" s="25"/>
      <c r="H418" s="25"/>
      <c r="I418" s="25"/>
      <c r="J418" s="138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</row>
    <row r="419">
      <c r="A419" s="25"/>
      <c r="B419" s="25"/>
      <c r="C419" s="25"/>
      <c r="D419" s="25"/>
      <c r="E419" s="24"/>
      <c r="F419" s="25"/>
      <c r="G419" s="25"/>
      <c r="H419" s="25"/>
      <c r="I419" s="25"/>
      <c r="J419" s="138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</row>
    <row r="420">
      <c r="A420" s="25"/>
      <c r="B420" s="25"/>
      <c r="C420" s="25"/>
      <c r="D420" s="25"/>
      <c r="E420" s="24"/>
      <c r="F420" s="25"/>
      <c r="G420" s="25"/>
      <c r="H420" s="25"/>
      <c r="I420" s="25"/>
      <c r="J420" s="138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</row>
    <row r="421">
      <c r="A421" s="25"/>
      <c r="B421" s="25"/>
      <c r="C421" s="25"/>
      <c r="D421" s="25"/>
      <c r="E421" s="24"/>
      <c r="F421" s="25"/>
      <c r="G421" s="25"/>
      <c r="H421" s="25"/>
      <c r="I421" s="25"/>
      <c r="J421" s="138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</row>
    <row r="422">
      <c r="A422" s="25"/>
      <c r="B422" s="25"/>
      <c r="C422" s="25"/>
      <c r="D422" s="25"/>
      <c r="E422" s="24"/>
      <c r="F422" s="25"/>
      <c r="G422" s="25"/>
      <c r="H422" s="25"/>
      <c r="I422" s="25"/>
      <c r="J422" s="138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</row>
    <row r="423">
      <c r="A423" s="25"/>
      <c r="B423" s="25"/>
      <c r="C423" s="25"/>
      <c r="D423" s="25"/>
      <c r="E423" s="24"/>
      <c r="F423" s="25"/>
      <c r="G423" s="25"/>
      <c r="H423" s="25"/>
      <c r="I423" s="25"/>
      <c r="J423" s="138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</row>
    <row r="424">
      <c r="A424" s="25"/>
      <c r="B424" s="25"/>
      <c r="C424" s="25"/>
      <c r="D424" s="25"/>
      <c r="E424" s="24"/>
      <c r="F424" s="25"/>
      <c r="G424" s="25"/>
      <c r="H424" s="25"/>
      <c r="I424" s="25"/>
      <c r="J424" s="138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</row>
    <row r="425">
      <c r="A425" s="25"/>
      <c r="B425" s="25"/>
      <c r="C425" s="25"/>
      <c r="D425" s="25"/>
      <c r="E425" s="24"/>
      <c r="F425" s="25"/>
      <c r="G425" s="25"/>
      <c r="H425" s="25"/>
      <c r="I425" s="25"/>
      <c r="J425" s="138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</row>
    <row r="426">
      <c r="A426" s="25"/>
      <c r="B426" s="25"/>
      <c r="C426" s="25"/>
      <c r="D426" s="25"/>
      <c r="E426" s="24"/>
      <c r="F426" s="25"/>
      <c r="G426" s="25"/>
      <c r="H426" s="25"/>
      <c r="I426" s="25"/>
      <c r="J426" s="138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</row>
    <row r="427">
      <c r="A427" s="25"/>
      <c r="B427" s="25"/>
      <c r="C427" s="25"/>
      <c r="D427" s="25"/>
      <c r="E427" s="24"/>
      <c r="F427" s="25"/>
      <c r="G427" s="25"/>
      <c r="H427" s="25"/>
      <c r="I427" s="25"/>
      <c r="J427" s="138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</row>
    <row r="428">
      <c r="A428" s="25"/>
      <c r="B428" s="25"/>
      <c r="C428" s="25"/>
      <c r="D428" s="25"/>
      <c r="E428" s="24"/>
      <c r="F428" s="25"/>
      <c r="G428" s="25"/>
      <c r="H428" s="25"/>
      <c r="I428" s="25"/>
      <c r="J428" s="138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</row>
    <row r="429">
      <c r="A429" s="25"/>
      <c r="B429" s="25"/>
      <c r="C429" s="25"/>
      <c r="D429" s="25"/>
      <c r="E429" s="24"/>
      <c r="F429" s="25"/>
      <c r="G429" s="25"/>
      <c r="H429" s="25"/>
      <c r="I429" s="25"/>
      <c r="J429" s="138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</row>
    <row r="430">
      <c r="A430" s="25"/>
      <c r="B430" s="25"/>
      <c r="C430" s="25"/>
      <c r="D430" s="25"/>
      <c r="E430" s="24"/>
      <c r="F430" s="25"/>
      <c r="G430" s="25"/>
      <c r="H430" s="25"/>
      <c r="I430" s="25"/>
      <c r="J430" s="138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</row>
    <row r="431">
      <c r="A431" s="25"/>
      <c r="B431" s="25"/>
      <c r="C431" s="25"/>
      <c r="D431" s="25"/>
      <c r="E431" s="24"/>
      <c r="F431" s="25"/>
      <c r="G431" s="25"/>
      <c r="H431" s="25"/>
      <c r="I431" s="25"/>
      <c r="J431" s="138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</row>
    <row r="432">
      <c r="A432" s="25"/>
      <c r="B432" s="25"/>
      <c r="C432" s="25"/>
      <c r="D432" s="25"/>
      <c r="E432" s="24"/>
      <c r="F432" s="25"/>
      <c r="G432" s="25"/>
      <c r="H432" s="25"/>
      <c r="I432" s="25"/>
      <c r="J432" s="138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</row>
    <row r="433">
      <c r="A433" s="25"/>
      <c r="B433" s="25"/>
      <c r="C433" s="25"/>
      <c r="D433" s="25"/>
      <c r="E433" s="24"/>
      <c r="F433" s="25"/>
      <c r="G433" s="25"/>
      <c r="H433" s="25"/>
      <c r="I433" s="25"/>
      <c r="J433" s="138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</row>
    <row r="434">
      <c r="A434" s="25"/>
      <c r="B434" s="25"/>
      <c r="C434" s="25"/>
      <c r="D434" s="25"/>
      <c r="E434" s="24"/>
      <c r="F434" s="25"/>
      <c r="G434" s="25"/>
      <c r="H434" s="25"/>
      <c r="I434" s="25"/>
      <c r="J434" s="138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</row>
    <row r="435">
      <c r="A435" s="25"/>
      <c r="B435" s="25"/>
      <c r="C435" s="25"/>
      <c r="D435" s="25"/>
      <c r="E435" s="24"/>
      <c r="F435" s="25"/>
      <c r="G435" s="25"/>
      <c r="H435" s="25"/>
      <c r="I435" s="25"/>
      <c r="J435" s="138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</row>
    <row r="436">
      <c r="A436" s="25"/>
      <c r="B436" s="25"/>
      <c r="C436" s="25"/>
      <c r="D436" s="25"/>
      <c r="E436" s="24"/>
      <c r="F436" s="25"/>
      <c r="G436" s="25"/>
      <c r="H436" s="25"/>
      <c r="I436" s="25"/>
      <c r="J436" s="138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</row>
    <row r="437">
      <c r="A437" s="25"/>
      <c r="B437" s="25"/>
      <c r="C437" s="25"/>
      <c r="D437" s="25"/>
      <c r="E437" s="24"/>
      <c r="F437" s="25"/>
      <c r="G437" s="25"/>
      <c r="H437" s="25"/>
      <c r="I437" s="25"/>
      <c r="J437" s="138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</row>
    <row r="438">
      <c r="A438" s="25"/>
      <c r="B438" s="25"/>
      <c r="C438" s="25"/>
      <c r="D438" s="25"/>
      <c r="E438" s="24"/>
      <c r="F438" s="25"/>
      <c r="G438" s="25"/>
      <c r="H438" s="25"/>
      <c r="I438" s="25"/>
      <c r="J438" s="138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</row>
    <row r="439">
      <c r="A439" s="25"/>
      <c r="B439" s="25"/>
      <c r="C439" s="25"/>
      <c r="D439" s="25"/>
      <c r="E439" s="24"/>
      <c r="F439" s="25"/>
      <c r="G439" s="25"/>
      <c r="H439" s="25"/>
      <c r="I439" s="25"/>
      <c r="J439" s="138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</row>
    <row r="440">
      <c r="A440" s="25"/>
      <c r="B440" s="25"/>
      <c r="C440" s="25"/>
      <c r="D440" s="25"/>
      <c r="E440" s="24"/>
      <c r="F440" s="25"/>
      <c r="G440" s="25"/>
      <c r="H440" s="25"/>
      <c r="I440" s="25"/>
      <c r="J440" s="138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</row>
    <row r="441">
      <c r="A441" s="25"/>
      <c r="B441" s="25"/>
      <c r="C441" s="25"/>
      <c r="D441" s="25"/>
      <c r="E441" s="24"/>
      <c r="F441" s="25"/>
      <c r="G441" s="25"/>
      <c r="H441" s="25"/>
      <c r="I441" s="25"/>
      <c r="J441" s="138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</row>
    <row r="442">
      <c r="A442" s="25"/>
      <c r="B442" s="25"/>
      <c r="C442" s="25"/>
      <c r="D442" s="25"/>
      <c r="E442" s="24"/>
      <c r="F442" s="25"/>
      <c r="G442" s="25"/>
      <c r="H442" s="25"/>
      <c r="I442" s="25"/>
      <c r="J442" s="138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</row>
    <row r="443">
      <c r="A443" s="25"/>
      <c r="B443" s="25"/>
      <c r="C443" s="25"/>
      <c r="D443" s="25"/>
      <c r="E443" s="24"/>
      <c r="F443" s="25"/>
      <c r="G443" s="25"/>
      <c r="H443" s="25"/>
      <c r="I443" s="25"/>
      <c r="J443" s="138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</row>
    <row r="444">
      <c r="A444" s="25"/>
      <c r="B444" s="25"/>
      <c r="C444" s="25"/>
      <c r="D444" s="25"/>
      <c r="E444" s="24"/>
      <c r="F444" s="25"/>
      <c r="G444" s="25"/>
      <c r="H444" s="25"/>
      <c r="I444" s="25"/>
      <c r="J444" s="138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</row>
    <row r="445">
      <c r="A445" s="25"/>
      <c r="B445" s="25"/>
      <c r="C445" s="25"/>
      <c r="D445" s="25"/>
      <c r="E445" s="24"/>
      <c r="F445" s="25"/>
      <c r="G445" s="25"/>
      <c r="H445" s="25"/>
      <c r="I445" s="25"/>
      <c r="J445" s="138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</row>
    <row r="446">
      <c r="A446" s="25"/>
      <c r="B446" s="25"/>
      <c r="C446" s="25"/>
      <c r="D446" s="25"/>
      <c r="E446" s="24"/>
      <c r="F446" s="25"/>
      <c r="G446" s="25"/>
      <c r="H446" s="25"/>
      <c r="I446" s="25"/>
      <c r="J446" s="138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</row>
    <row r="447">
      <c r="A447" s="25"/>
      <c r="B447" s="25"/>
      <c r="C447" s="25"/>
      <c r="D447" s="25"/>
      <c r="E447" s="24"/>
      <c r="F447" s="25"/>
      <c r="G447" s="25"/>
      <c r="H447" s="25"/>
      <c r="I447" s="25"/>
      <c r="J447" s="138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</row>
    <row r="448">
      <c r="A448" s="25"/>
      <c r="B448" s="25"/>
      <c r="C448" s="25"/>
      <c r="D448" s="25"/>
      <c r="E448" s="24"/>
      <c r="F448" s="25"/>
      <c r="G448" s="25"/>
      <c r="H448" s="25"/>
      <c r="I448" s="25"/>
      <c r="J448" s="138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</row>
    <row r="449">
      <c r="A449" s="25"/>
      <c r="B449" s="25"/>
      <c r="C449" s="25"/>
      <c r="D449" s="25"/>
      <c r="E449" s="24"/>
      <c r="F449" s="25"/>
      <c r="G449" s="25"/>
      <c r="H449" s="25"/>
      <c r="I449" s="25"/>
      <c r="J449" s="138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</row>
    <row r="450">
      <c r="A450" s="25"/>
      <c r="B450" s="25"/>
      <c r="C450" s="25"/>
      <c r="D450" s="25"/>
      <c r="E450" s="24"/>
      <c r="F450" s="25"/>
      <c r="G450" s="25"/>
      <c r="H450" s="25"/>
      <c r="I450" s="25"/>
      <c r="J450" s="138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</row>
    <row r="451">
      <c r="A451" s="25"/>
      <c r="B451" s="25"/>
      <c r="C451" s="25"/>
      <c r="D451" s="25"/>
      <c r="E451" s="24"/>
      <c r="F451" s="25"/>
      <c r="G451" s="25"/>
      <c r="H451" s="25"/>
      <c r="I451" s="25"/>
      <c r="J451" s="138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</row>
    <row r="452">
      <c r="A452" s="25"/>
      <c r="B452" s="25"/>
      <c r="C452" s="25"/>
      <c r="D452" s="25"/>
      <c r="E452" s="24"/>
      <c r="F452" s="25"/>
      <c r="G452" s="25"/>
      <c r="H452" s="25"/>
      <c r="I452" s="25"/>
      <c r="J452" s="138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</row>
    <row r="453">
      <c r="A453" s="25"/>
      <c r="B453" s="25"/>
      <c r="C453" s="25"/>
      <c r="D453" s="25"/>
      <c r="E453" s="24"/>
      <c r="F453" s="25"/>
      <c r="G453" s="25"/>
      <c r="H453" s="25"/>
      <c r="I453" s="25"/>
      <c r="J453" s="138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</row>
    <row r="454">
      <c r="A454" s="25"/>
      <c r="B454" s="25"/>
      <c r="C454" s="25"/>
      <c r="D454" s="25"/>
      <c r="E454" s="24"/>
      <c r="F454" s="25"/>
      <c r="G454" s="25"/>
      <c r="H454" s="25"/>
      <c r="I454" s="25"/>
      <c r="J454" s="138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</row>
    <row r="455">
      <c r="A455" s="25"/>
      <c r="B455" s="25"/>
      <c r="C455" s="25"/>
      <c r="D455" s="25"/>
      <c r="E455" s="24"/>
      <c r="F455" s="25"/>
      <c r="G455" s="25"/>
      <c r="H455" s="25"/>
      <c r="I455" s="25"/>
      <c r="J455" s="138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</row>
    <row r="456">
      <c r="A456" s="25"/>
      <c r="B456" s="25"/>
      <c r="C456" s="25"/>
      <c r="D456" s="25"/>
      <c r="E456" s="24"/>
      <c r="F456" s="25"/>
      <c r="G456" s="25"/>
      <c r="H456" s="25"/>
      <c r="I456" s="25"/>
      <c r="J456" s="138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</row>
    <row r="457">
      <c r="A457" s="25"/>
      <c r="B457" s="25"/>
      <c r="C457" s="25"/>
      <c r="D457" s="25"/>
      <c r="E457" s="24"/>
      <c r="F457" s="25"/>
      <c r="G457" s="25"/>
      <c r="H457" s="25"/>
      <c r="I457" s="25"/>
      <c r="J457" s="138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</row>
    <row r="458">
      <c r="A458" s="25"/>
      <c r="B458" s="25"/>
      <c r="C458" s="25"/>
      <c r="D458" s="25"/>
      <c r="E458" s="24"/>
      <c r="F458" s="25"/>
      <c r="G458" s="25"/>
      <c r="H458" s="25"/>
      <c r="I458" s="25"/>
      <c r="J458" s="138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</row>
    <row r="459">
      <c r="A459" s="25"/>
      <c r="B459" s="25"/>
      <c r="C459" s="25"/>
      <c r="D459" s="25"/>
      <c r="E459" s="24"/>
      <c r="F459" s="25"/>
      <c r="G459" s="25"/>
      <c r="H459" s="25"/>
      <c r="I459" s="25"/>
      <c r="J459" s="138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</row>
    <row r="460">
      <c r="A460" s="25"/>
      <c r="B460" s="25"/>
      <c r="C460" s="25"/>
      <c r="D460" s="25"/>
      <c r="E460" s="24"/>
      <c r="F460" s="25"/>
      <c r="G460" s="25"/>
      <c r="H460" s="25"/>
      <c r="I460" s="25"/>
      <c r="J460" s="138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</row>
    <row r="461">
      <c r="A461" s="25"/>
      <c r="B461" s="25"/>
      <c r="C461" s="25"/>
      <c r="D461" s="25"/>
      <c r="E461" s="24"/>
      <c r="F461" s="25"/>
      <c r="G461" s="25"/>
      <c r="H461" s="25"/>
      <c r="I461" s="25"/>
      <c r="J461" s="138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</row>
    <row r="462">
      <c r="A462" s="25"/>
      <c r="B462" s="25"/>
      <c r="C462" s="25"/>
      <c r="D462" s="25"/>
      <c r="E462" s="24"/>
      <c r="F462" s="25"/>
      <c r="G462" s="25"/>
      <c r="H462" s="25"/>
      <c r="I462" s="25"/>
      <c r="J462" s="138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</row>
    <row r="463">
      <c r="A463" s="25"/>
      <c r="B463" s="25"/>
      <c r="C463" s="25"/>
      <c r="D463" s="25"/>
      <c r="E463" s="24"/>
      <c r="F463" s="25"/>
      <c r="G463" s="25"/>
      <c r="H463" s="25"/>
      <c r="I463" s="25"/>
      <c r="J463" s="138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</row>
    <row r="464">
      <c r="A464" s="25"/>
      <c r="B464" s="25"/>
      <c r="C464" s="25"/>
      <c r="D464" s="25"/>
      <c r="E464" s="24"/>
      <c r="F464" s="25"/>
      <c r="G464" s="25"/>
      <c r="H464" s="25"/>
      <c r="I464" s="25"/>
      <c r="J464" s="138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</row>
    <row r="465">
      <c r="A465" s="25"/>
      <c r="B465" s="25"/>
      <c r="C465" s="25"/>
      <c r="D465" s="25"/>
      <c r="E465" s="24"/>
      <c r="F465" s="25"/>
      <c r="G465" s="25"/>
      <c r="H465" s="25"/>
      <c r="I465" s="25"/>
      <c r="J465" s="138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</row>
    <row r="466">
      <c r="A466" s="25"/>
      <c r="B466" s="25"/>
      <c r="C466" s="25"/>
      <c r="D466" s="25"/>
      <c r="E466" s="24"/>
      <c r="F466" s="25"/>
      <c r="G466" s="25"/>
      <c r="H466" s="25"/>
      <c r="I466" s="25"/>
      <c r="J466" s="138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</row>
    <row r="467">
      <c r="A467" s="25"/>
      <c r="B467" s="25"/>
      <c r="C467" s="25"/>
      <c r="D467" s="25"/>
      <c r="E467" s="24"/>
      <c r="F467" s="25"/>
      <c r="G467" s="25"/>
      <c r="H467" s="25"/>
      <c r="I467" s="25"/>
      <c r="J467" s="138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</row>
    <row r="468">
      <c r="A468" s="25"/>
      <c r="B468" s="25"/>
      <c r="C468" s="25"/>
      <c r="D468" s="25"/>
      <c r="E468" s="24"/>
      <c r="F468" s="25"/>
      <c r="G468" s="25"/>
      <c r="H468" s="25"/>
      <c r="I468" s="25"/>
      <c r="J468" s="138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</row>
    <row r="469">
      <c r="A469" s="25"/>
      <c r="B469" s="25"/>
      <c r="C469" s="25"/>
      <c r="D469" s="25"/>
      <c r="E469" s="24"/>
      <c r="F469" s="25"/>
      <c r="G469" s="25"/>
      <c r="H469" s="25"/>
      <c r="I469" s="25"/>
      <c r="J469" s="138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</row>
    <row r="470">
      <c r="A470" s="25"/>
      <c r="B470" s="25"/>
      <c r="C470" s="25"/>
      <c r="D470" s="25"/>
      <c r="E470" s="24"/>
      <c r="F470" s="25"/>
      <c r="G470" s="25"/>
      <c r="H470" s="25"/>
      <c r="I470" s="25"/>
      <c r="J470" s="138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</row>
    <row r="471">
      <c r="A471" s="25"/>
      <c r="B471" s="25"/>
      <c r="C471" s="25"/>
      <c r="D471" s="25"/>
      <c r="E471" s="24"/>
      <c r="F471" s="25"/>
      <c r="G471" s="25"/>
      <c r="H471" s="25"/>
      <c r="I471" s="25"/>
      <c r="J471" s="138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</row>
    <row r="472">
      <c r="A472" s="25"/>
      <c r="B472" s="25"/>
      <c r="C472" s="25"/>
      <c r="D472" s="25"/>
      <c r="E472" s="24"/>
      <c r="F472" s="25"/>
      <c r="G472" s="25"/>
      <c r="H472" s="25"/>
      <c r="I472" s="25"/>
      <c r="J472" s="138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</row>
    <row r="473">
      <c r="A473" s="25"/>
      <c r="B473" s="25"/>
      <c r="C473" s="25"/>
      <c r="D473" s="25"/>
      <c r="E473" s="24"/>
      <c r="F473" s="25"/>
      <c r="G473" s="25"/>
      <c r="H473" s="25"/>
      <c r="I473" s="25"/>
      <c r="J473" s="138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</row>
    <row r="474">
      <c r="A474" s="25"/>
      <c r="B474" s="25"/>
      <c r="C474" s="25"/>
      <c r="D474" s="25"/>
      <c r="E474" s="24"/>
      <c r="F474" s="25"/>
      <c r="G474" s="25"/>
      <c r="H474" s="25"/>
      <c r="I474" s="25"/>
      <c r="J474" s="138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</row>
    <row r="475">
      <c r="A475" s="25"/>
      <c r="B475" s="25"/>
      <c r="C475" s="25"/>
      <c r="D475" s="25"/>
      <c r="E475" s="24"/>
      <c r="F475" s="25"/>
      <c r="G475" s="25"/>
      <c r="H475" s="25"/>
      <c r="I475" s="25"/>
      <c r="J475" s="138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</row>
    <row r="476">
      <c r="A476" s="25"/>
      <c r="B476" s="25"/>
      <c r="C476" s="25"/>
      <c r="D476" s="25"/>
      <c r="E476" s="24"/>
      <c r="F476" s="25"/>
      <c r="G476" s="25"/>
      <c r="H476" s="25"/>
      <c r="I476" s="25"/>
      <c r="J476" s="138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</row>
    <row r="477">
      <c r="A477" s="25"/>
      <c r="B477" s="25"/>
      <c r="C477" s="25"/>
      <c r="D477" s="25"/>
      <c r="E477" s="24"/>
      <c r="F477" s="25"/>
      <c r="G477" s="25"/>
      <c r="H477" s="25"/>
      <c r="I477" s="25"/>
      <c r="J477" s="138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</row>
    <row r="478">
      <c r="A478" s="25"/>
      <c r="B478" s="25"/>
      <c r="C478" s="25"/>
      <c r="D478" s="25"/>
      <c r="E478" s="24"/>
      <c r="F478" s="25"/>
      <c r="G478" s="25"/>
      <c r="H478" s="25"/>
      <c r="I478" s="25"/>
      <c r="J478" s="138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</row>
    <row r="479">
      <c r="A479" s="25"/>
      <c r="B479" s="25"/>
      <c r="C479" s="25"/>
      <c r="D479" s="25"/>
      <c r="E479" s="24"/>
      <c r="F479" s="25"/>
      <c r="G479" s="25"/>
      <c r="H479" s="25"/>
      <c r="I479" s="25"/>
      <c r="J479" s="138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</row>
    <row r="480">
      <c r="A480" s="25"/>
      <c r="B480" s="25"/>
      <c r="C480" s="25"/>
      <c r="D480" s="25"/>
      <c r="E480" s="24"/>
      <c r="F480" s="25"/>
      <c r="G480" s="25"/>
      <c r="H480" s="25"/>
      <c r="I480" s="25"/>
      <c r="J480" s="138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</row>
    <row r="481">
      <c r="A481" s="25"/>
      <c r="B481" s="25"/>
      <c r="C481" s="25"/>
      <c r="D481" s="25"/>
      <c r="E481" s="24"/>
      <c r="F481" s="25"/>
      <c r="G481" s="25"/>
      <c r="H481" s="25"/>
      <c r="I481" s="25"/>
      <c r="J481" s="138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</row>
    <row r="482">
      <c r="A482" s="25"/>
      <c r="B482" s="25"/>
      <c r="C482" s="25"/>
      <c r="D482" s="25"/>
      <c r="E482" s="24"/>
      <c r="F482" s="25"/>
      <c r="G482" s="25"/>
      <c r="H482" s="25"/>
      <c r="I482" s="25"/>
      <c r="J482" s="138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</row>
    <row r="483">
      <c r="A483" s="25"/>
      <c r="B483" s="25"/>
      <c r="C483" s="25"/>
      <c r="D483" s="25"/>
      <c r="E483" s="24"/>
      <c r="F483" s="25"/>
      <c r="G483" s="25"/>
      <c r="H483" s="25"/>
      <c r="I483" s="25"/>
      <c r="J483" s="138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</row>
    <row r="484">
      <c r="A484" s="25"/>
      <c r="B484" s="25"/>
      <c r="C484" s="25"/>
      <c r="D484" s="25"/>
      <c r="E484" s="24"/>
      <c r="F484" s="25"/>
      <c r="G484" s="25"/>
      <c r="H484" s="25"/>
      <c r="I484" s="25"/>
      <c r="J484" s="138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</row>
    <row r="485">
      <c r="A485" s="25"/>
      <c r="B485" s="25"/>
      <c r="C485" s="25"/>
      <c r="D485" s="25"/>
      <c r="E485" s="24"/>
      <c r="F485" s="25"/>
      <c r="G485" s="25"/>
      <c r="H485" s="25"/>
      <c r="I485" s="25"/>
      <c r="J485" s="138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</row>
    <row r="486">
      <c r="A486" s="25"/>
      <c r="B486" s="25"/>
      <c r="C486" s="25"/>
      <c r="D486" s="25"/>
      <c r="E486" s="24"/>
      <c r="F486" s="25"/>
      <c r="G486" s="25"/>
      <c r="H486" s="25"/>
      <c r="I486" s="25"/>
      <c r="J486" s="138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</row>
    <row r="487">
      <c r="A487" s="25"/>
      <c r="B487" s="25"/>
      <c r="C487" s="25"/>
      <c r="D487" s="25"/>
      <c r="E487" s="24"/>
      <c r="F487" s="25"/>
      <c r="G487" s="25"/>
      <c r="H487" s="25"/>
      <c r="I487" s="25"/>
      <c r="J487" s="138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</row>
    <row r="488">
      <c r="A488" s="25"/>
      <c r="B488" s="25"/>
      <c r="C488" s="25"/>
      <c r="D488" s="25"/>
      <c r="E488" s="24"/>
      <c r="F488" s="25"/>
      <c r="G488" s="25"/>
      <c r="H488" s="25"/>
      <c r="I488" s="25"/>
      <c r="J488" s="138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</row>
    <row r="489">
      <c r="A489" s="25"/>
      <c r="B489" s="25"/>
      <c r="C489" s="25"/>
      <c r="D489" s="25"/>
      <c r="E489" s="24"/>
      <c r="F489" s="25"/>
      <c r="G489" s="25"/>
      <c r="H489" s="25"/>
      <c r="I489" s="25"/>
      <c r="J489" s="138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</row>
    <row r="490">
      <c r="A490" s="25"/>
      <c r="B490" s="25"/>
      <c r="C490" s="25"/>
      <c r="D490" s="25"/>
      <c r="E490" s="24"/>
      <c r="F490" s="25"/>
      <c r="G490" s="25"/>
      <c r="H490" s="25"/>
      <c r="I490" s="25"/>
      <c r="J490" s="138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</row>
    <row r="491">
      <c r="A491" s="25"/>
      <c r="B491" s="25"/>
      <c r="C491" s="25"/>
      <c r="D491" s="25"/>
      <c r="E491" s="24"/>
      <c r="F491" s="25"/>
      <c r="G491" s="25"/>
      <c r="H491" s="25"/>
      <c r="I491" s="25"/>
      <c r="J491" s="138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</row>
    <row r="492">
      <c r="A492" s="25"/>
      <c r="B492" s="25"/>
      <c r="C492" s="25"/>
      <c r="D492" s="25"/>
      <c r="E492" s="24"/>
      <c r="F492" s="25"/>
      <c r="G492" s="25"/>
      <c r="H492" s="25"/>
      <c r="I492" s="25"/>
      <c r="J492" s="138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</row>
    <row r="493">
      <c r="A493" s="25"/>
      <c r="B493" s="25"/>
      <c r="C493" s="25"/>
      <c r="D493" s="25"/>
      <c r="E493" s="24"/>
      <c r="F493" s="25"/>
      <c r="G493" s="25"/>
      <c r="H493" s="25"/>
      <c r="I493" s="25"/>
      <c r="J493" s="138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</row>
    <row r="494">
      <c r="A494" s="25"/>
      <c r="B494" s="25"/>
      <c r="C494" s="25"/>
      <c r="D494" s="25"/>
      <c r="E494" s="24"/>
      <c r="F494" s="25"/>
      <c r="G494" s="25"/>
      <c r="H494" s="25"/>
      <c r="I494" s="25"/>
      <c r="J494" s="138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</row>
    <row r="495">
      <c r="A495" s="25"/>
      <c r="B495" s="25"/>
      <c r="C495" s="25"/>
      <c r="D495" s="25"/>
      <c r="E495" s="24"/>
      <c r="F495" s="25"/>
      <c r="G495" s="25"/>
      <c r="H495" s="25"/>
      <c r="I495" s="25"/>
      <c r="J495" s="138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</row>
    <row r="496">
      <c r="A496" s="25"/>
      <c r="B496" s="25"/>
      <c r="C496" s="25"/>
      <c r="D496" s="25"/>
      <c r="E496" s="24"/>
      <c r="F496" s="25"/>
      <c r="G496" s="25"/>
      <c r="H496" s="25"/>
      <c r="I496" s="25"/>
      <c r="J496" s="138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</row>
    <row r="497">
      <c r="A497" s="25"/>
      <c r="B497" s="25"/>
      <c r="C497" s="25"/>
      <c r="D497" s="25"/>
      <c r="E497" s="24"/>
      <c r="F497" s="25"/>
      <c r="G497" s="25"/>
      <c r="H497" s="25"/>
      <c r="I497" s="25"/>
      <c r="J497" s="138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</row>
    <row r="498">
      <c r="A498" s="25"/>
      <c r="B498" s="25"/>
      <c r="C498" s="25"/>
      <c r="D498" s="25"/>
      <c r="E498" s="24"/>
      <c r="F498" s="25"/>
      <c r="G498" s="25"/>
      <c r="H498" s="25"/>
      <c r="I498" s="25"/>
      <c r="J498" s="138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</row>
    <row r="499">
      <c r="A499" s="25"/>
      <c r="B499" s="25"/>
      <c r="C499" s="25"/>
      <c r="D499" s="25"/>
      <c r="E499" s="24"/>
      <c r="F499" s="25"/>
      <c r="G499" s="25"/>
      <c r="H499" s="25"/>
      <c r="I499" s="25"/>
      <c r="J499" s="138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</row>
    <row r="500">
      <c r="A500" s="25"/>
      <c r="B500" s="25"/>
      <c r="C500" s="25"/>
      <c r="D500" s="25"/>
      <c r="E500" s="24"/>
      <c r="F500" s="25"/>
      <c r="G500" s="25"/>
      <c r="H500" s="25"/>
      <c r="I500" s="25"/>
      <c r="J500" s="138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</row>
    <row r="501">
      <c r="A501" s="25"/>
      <c r="B501" s="25"/>
      <c r="C501" s="25"/>
      <c r="D501" s="25"/>
      <c r="E501" s="24"/>
      <c r="F501" s="25"/>
      <c r="G501" s="25"/>
      <c r="H501" s="25"/>
      <c r="I501" s="25"/>
      <c r="J501" s="138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</row>
    <row r="502">
      <c r="A502" s="25"/>
      <c r="B502" s="25"/>
      <c r="C502" s="25"/>
      <c r="D502" s="25"/>
      <c r="E502" s="24"/>
      <c r="F502" s="25"/>
      <c r="G502" s="25"/>
      <c r="H502" s="25"/>
      <c r="I502" s="25"/>
      <c r="J502" s="138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</row>
    <row r="503">
      <c r="A503" s="25"/>
      <c r="B503" s="25"/>
      <c r="C503" s="25"/>
      <c r="D503" s="25"/>
      <c r="E503" s="24"/>
      <c r="F503" s="25"/>
      <c r="G503" s="25"/>
      <c r="H503" s="25"/>
      <c r="I503" s="25"/>
      <c r="J503" s="138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</row>
    <row r="504">
      <c r="A504" s="25"/>
      <c r="B504" s="25"/>
      <c r="C504" s="25"/>
      <c r="D504" s="25"/>
      <c r="E504" s="24"/>
      <c r="F504" s="25"/>
      <c r="G504" s="25"/>
      <c r="H504" s="25"/>
      <c r="I504" s="25"/>
      <c r="J504" s="138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</row>
    <row r="505">
      <c r="A505" s="25"/>
      <c r="B505" s="25"/>
      <c r="C505" s="25"/>
      <c r="D505" s="25"/>
      <c r="E505" s="24"/>
      <c r="F505" s="25"/>
      <c r="G505" s="25"/>
      <c r="H505" s="25"/>
      <c r="I505" s="25"/>
      <c r="J505" s="138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</row>
    <row r="506">
      <c r="A506" s="25"/>
      <c r="B506" s="25"/>
      <c r="C506" s="25"/>
      <c r="D506" s="25"/>
      <c r="E506" s="24"/>
      <c r="F506" s="25"/>
      <c r="G506" s="25"/>
      <c r="H506" s="25"/>
      <c r="I506" s="25"/>
      <c r="J506" s="138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</row>
    <row r="507">
      <c r="A507" s="25"/>
      <c r="B507" s="25"/>
      <c r="C507" s="25"/>
      <c r="D507" s="25"/>
      <c r="E507" s="24"/>
      <c r="F507" s="25"/>
      <c r="G507" s="25"/>
      <c r="H507" s="25"/>
      <c r="I507" s="25"/>
      <c r="J507" s="138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</row>
    <row r="508">
      <c r="A508" s="25"/>
      <c r="B508" s="25"/>
      <c r="C508" s="25"/>
      <c r="D508" s="25"/>
      <c r="E508" s="24"/>
      <c r="F508" s="25"/>
      <c r="G508" s="25"/>
      <c r="H508" s="25"/>
      <c r="I508" s="25"/>
      <c r="J508" s="138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</row>
    <row r="509">
      <c r="A509" s="25"/>
      <c r="B509" s="25"/>
      <c r="C509" s="25"/>
      <c r="D509" s="25"/>
      <c r="E509" s="24"/>
      <c r="F509" s="25"/>
      <c r="G509" s="25"/>
      <c r="H509" s="25"/>
      <c r="I509" s="25"/>
      <c r="J509" s="138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</row>
    <row r="510">
      <c r="A510" s="25"/>
      <c r="B510" s="25"/>
      <c r="C510" s="25"/>
      <c r="D510" s="25"/>
      <c r="E510" s="24"/>
      <c r="F510" s="25"/>
      <c r="G510" s="25"/>
      <c r="H510" s="25"/>
      <c r="I510" s="25"/>
      <c r="J510" s="138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</row>
    <row r="511">
      <c r="A511" s="25"/>
      <c r="B511" s="25"/>
      <c r="C511" s="25"/>
      <c r="D511" s="25"/>
      <c r="E511" s="24"/>
      <c r="F511" s="25"/>
      <c r="G511" s="25"/>
      <c r="H511" s="25"/>
      <c r="I511" s="25"/>
      <c r="J511" s="138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</row>
    <row r="512">
      <c r="A512" s="25"/>
      <c r="B512" s="25"/>
      <c r="C512" s="25"/>
      <c r="D512" s="25"/>
      <c r="E512" s="24"/>
      <c r="F512" s="25"/>
      <c r="G512" s="25"/>
      <c r="H512" s="25"/>
      <c r="I512" s="25"/>
      <c r="J512" s="138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</row>
    <row r="513">
      <c r="A513" s="25"/>
      <c r="B513" s="25"/>
      <c r="C513" s="25"/>
      <c r="D513" s="25"/>
      <c r="E513" s="24"/>
      <c r="F513" s="25"/>
      <c r="G513" s="25"/>
      <c r="H513" s="25"/>
      <c r="I513" s="25"/>
      <c r="J513" s="138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</row>
    <row r="514">
      <c r="A514" s="25"/>
      <c r="B514" s="25"/>
      <c r="C514" s="25"/>
      <c r="D514" s="25"/>
      <c r="E514" s="24"/>
      <c r="F514" s="25"/>
      <c r="G514" s="25"/>
      <c r="H514" s="25"/>
      <c r="I514" s="25"/>
      <c r="J514" s="138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</row>
    <row r="515">
      <c r="A515" s="25"/>
      <c r="B515" s="25"/>
      <c r="C515" s="25"/>
      <c r="D515" s="25"/>
      <c r="E515" s="24"/>
      <c r="F515" s="25"/>
      <c r="G515" s="25"/>
      <c r="H515" s="25"/>
      <c r="I515" s="25"/>
      <c r="J515" s="138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</row>
    <row r="516">
      <c r="A516" s="25"/>
      <c r="B516" s="25"/>
      <c r="C516" s="25"/>
      <c r="D516" s="25"/>
      <c r="E516" s="24"/>
      <c r="F516" s="25"/>
      <c r="G516" s="25"/>
      <c r="H516" s="25"/>
      <c r="I516" s="25"/>
      <c r="J516" s="138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</row>
    <row r="517">
      <c r="A517" s="25"/>
      <c r="B517" s="25"/>
      <c r="C517" s="25"/>
      <c r="D517" s="25"/>
      <c r="E517" s="24"/>
      <c r="F517" s="25"/>
      <c r="G517" s="25"/>
      <c r="H517" s="25"/>
      <c r="I517" s="25"/>
      <c r="J517" s="138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</row>
    <row r="518">
      <c r="A518" s="25"/>
      <c r="B518" s="25"/>
      <c r="C518" s="25"/>
      <c r="D518" s="25"/>
      <c r="E518" s="24"/>
      <c r="F518" s="25"/>
      <c r="G518" s="25"/>
      <c r="H518" s="25"/>
      <c r="I518" s="25"/>
      <c r="J518" s="138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</row>
    <row r="519">
      <c r="A519" s="25"/>
      <c r="B519" s="25"/>
      <c r="C519" s="25"/>
      <c r="D519" s="25"/>
      <c r="E519" s="24"/>
      <c r="F519" s="25"/>
      <c r="G519" s="25"/>
      <c r="H519" s="25"/>
      <c r="I519" s="25"/>
      <c r="J519" s="138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</row>
    <row r="520">
      <c r="A520" s="25"/>
      <c r="B520" s="25"/>
      <c r="C520" s="25"/>
      <c r="D520" s="25"/>
      <c r="E520" s="24"/>
      <c r="F520" s="25"/>
      <c r="G520" s="25"/>
      <c r="H520" s="25"/>
      <c r="I520" s="25"/>
      <c r="J520" s="138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</row>
    <row r="521">
      <c r="A521" s="25"/>
      <c r="B521" s="25"/>
      <c r="C521" s="25"/>
      <c r="D521" s="25"/>
      <c r="E521" s="24"/>
      <c r="F521" s="25"/>
      <c r="G521" s="25"/>
      <c r="H521" s="25"/>
      <c r="I521" s="25"/>
      <c r="J521" s="138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</row>
    <row r="522">
      <c r="A522" s="25"/>
      <c r="B522" s="25"/>
      <c r="C522" s="25"/>
      <c r="D522" s="25"/>
      <c r="E522" s="24"/>
      <c r="F522" s="25"/>
      <c r="G522" s="25"/>
      <c r="H522" s="25"/>
      <c r="I522" s="25"/>
      <c r="J522" s="138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</row>
    <row r="523">
      <c r="A523" s="25"/>
      <c r="B523" s="25"/>
      <c r="C523" s="25"/>
      <c r="D523" s="25"/>
      <c r="E523" s="24"/>
      <c r="F523" s="25"/>
      <c r="G523" s="25"/>
      <c r="H523" s="25"/>
      <c r="I523" s="25"/>
      <c r="J523" s="138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</row>
    <row r="524">
      <c r="A524" s="25"/>
      <c r="B524" s="25"/>
      <c r="C524" s="25"/>
      <c r="D524" s="25"/>
      <c r="E524" s="24"/>
      <c r="F524" s="25"/>
      <c r="G524" s="25"/>
      <c r="H524" s="25"/>
      <c r="I524" s="25"/>
      <c r="J524" s="138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</row>
    <row r="525">
      <c r="A525" s="25"/>
      <c r="B525" s="25"/>
      <c r="C525" s="25"/>
      <c r="D525" s="25"/>
      <c r="E525" s="24"/>
      <c r="F525" s="25"/>
      <c r="G525" s="25"/>
      <c r="H525" s="25"/>
      <c r="I525" s="25"/>
      <c r="J525" s="138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</row>
    <row r="526">
      <c r="A526" s="25"/>
      <c r="B526" s="25"/>
      <c r="C526" s="25"/>
      <c r="D526" s="25"/>
      <c r="E526" s="24"/>
      <c r="F526" s="25"/>
      <c r="G526" s="25"/>
      <c r="H526" s="25"/>
      <c r="I526" s="25"/>
      <c r="J526" s="138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</row>
    <row r="527">
      <c r="A527" s="25"/>
      <c r="B527" s="25"/>
      <c r="C527" s="25"/>
      <c r="D527" s="25"/>
      <c r="E527" s="24"/>
      <c r="F527" s="25"/>
      <c r="G527" s="25"/>
      <c r="H527" s="25"/>
      <c r="I527" s="25"/>
      <c r="J527" s="138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</row>
    <row r="528">
      <c r="A528" s="25"/>
      <c r="B528" s="25"/>
      <c r="C528" s="25"/>
      <c r="D528" s="25"/>
      <c r="E528" s="24"/>
      <c r="F528" s="25"/>
      <c r="G528" s="25"/>
      <c r="H528" s="25"/>
      <c r="I528" s="25"/>
      <c r="J528" s="138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</row>
    <row r="529">
      <c r="A529" s="25"/>
      <c r="B529" s="25"/>
      <c r="C529" s="25"/>
      <c r="D529" s="25"/>
      <c r="E529" s="24"/>
      <c r="F529" s="25"/>
      <c r="G529" s="25"/>
      <c r="H529" s="25"/>
      <c r="I529" s="25"/>
      <c r="J529" s="138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</row>
    <row r="530">
      <c r="A530" s="25"/>
      <c r="B530" s="25"/>
      <c r="C530" s="25"/>
      <c r="D530" s="25"/>
      <c r="E530" s="24"/>
      <c r="F530" s="25"/>
      <c r="G530" s="25"/>
      <c r="H530" s="25"/>
      <c r="I530" s="25"/>
      <c r="J530" s="138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</row>
    <row r="531">
      <c r="A531" s="25"/>
      <c r="B531" s="25"/>
      <c r="C531" s="25"/>
      <c r="D531" s="25"/>
      <c r="E531" s="24"/>
      <c r="F531" s="25"/>
      <c r="G531" s="25"/>
      <c r="H531" s="25"/>
      <c r="I531" s="25"/>
      <c r="J531" s="138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</row>
    <row r="532">
      <c r="A532" s="25"/>
      <c r="B532" s="25"/>
      <c r="C532" s="25"/>
      <c r="D532" s="25"/>
      <c r="E532" s="24"/>
      <c r="F532" s="25"/>
      <c r="G532" s="25"/>
      <c r="H532" s="25"/>
      <c r="I532" s="25"/>
      <c r="J532" s="138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</row>
    <row r="533">
      <c r="A533" s="25"/>
      <c r="B533" s="25"/>
      <c r="C533" s="25"/>
      <c r="D533" s="25"/>
      <c r="E533" s="24"/>
      <c r="F533" s="25"/>
      <c r="G533" s="25"/>
      <c r="H533" s="25"/>
      <c r="I533" s="25"/>
      <c r="J533" s="138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</row>
    <row r="534">
      <c r="A534" s="25"/>
      <c r="B534" s="25"/>
      <c r="C534" s="25"/>
      <c r="D534" s="25"/>
      <c r="E534" s="24"/>
      <c r="F534" s="25"/>
      <c r="G534" s="25"/>
      <c r="H534" s="25"/>
      <c r="I534" s="25"/>
      <c r="J534" s="138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</row>
    <row r="535">
      <c r="A535" s="25"/>
      <c r="B535" s="25"/>
      <c r="C535" s="25"/>
      <c r="D535" s="25"/>
      <c r="E535" s="24"/>
      <c r="F535" s="25"/>
      <c r="G535" s="25"/>
      <c r="H535" s="25"/>
      <c r="I535" s="25"/>
      <c r="J535" s="138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</row>
    <row r="536">
      <c r="A536" s="25"/>
      <c r="B536" s="25"/>
      <c r="C536" s="25"/>
      <c r="D536" s="25"/>
      <c r="E536" s="24"/>
      <c r="F536" s="25"/>
      <c r="G536" s="25"/>
      <c r="H536" s="25"/>
      <c r="I536" s="25"/>
      <c r="J536" s="138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</row>
    <row r="537">
      <c r="A537" s="25"/>
      <c r="B537" s="25"/>
      <c r="C537" s="25"/>
      <c r="D537" s="25"/>
      <c r="E537" s="24"/>
      <c r="F537" s="25"/>
      <c r="G537" s="25"/>
      <c r="H537" s="25"/>
      <c r="I537" s="25"/>
      <c r="J537" s="138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</row>
    <row r="538">
      <c r="A538" s="25"/>
      <c r="B538" s="25"/>
      <c r="C538" s="25"/>
      <c r="D538" s="25"/>
      <c r="E538" s="24"/>
      <c r="F538" s="25"/>
      <c r="G538" s="25"/>
      <c r="H538" s="25"/>
      <c r="I538" s="25"/>
      <c r="J538" s="138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</row>
    <row r="539">
      <c r="A539" s="25"/>
      <c r="B539" s="25"/>
      <c r="C539" s="25"/>
      <c r="D539" s="25"/>
      <c r="E539" s="24"/>
      <c r="F539" s="25"/>
      <c r="G539" s="25"/>
      <c r="H539" s="25"/>
      <c r="I539" s="25"/>
      <c r="J539" s="138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</row>
    <row r="540">
      <c r="A540" s="25"/>
      <c r="B540" s="25"/>
      <c r="C540" s="25"/>
      <c r="D540" s="25"/>
      <c r="E540" s="24"/>
      <c r="F540" s="25"/>
      <c r="G540" s="25"/>
      <c r="H540" s="25"/>
      <c r="I540" s="25"/>
      <c r="J540" s="138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</row>
    <row r="541">
      <c r="A541" s="25"/>
      <c r="B541" s="25"/>
      <c r="C541" s="25"/>
      <c r="D541" s="25"/>
      <c r="E541" s="24"/>
      <c r="F541" s="25"/>
      <c r="G541" s="25"/>
      <c r="H541" s="25"/>
      <c r="I541" s="25"/>
      <c r="J541" s="138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</row>
    <row r="542">
      <c r="A542" s="25"/>
      <c r="B542" s="25"/>
      <c r="C542" s="25"/>
      <c r="D542" s="25"/>
      <c r="E542" s="24"/>
      <c r="F542" s="25"/>
      <c r="G542" s="25"/>
      <c r="H542" s="25"/>
      <c r="I542" s="25"/>
      <c r="J542" s="138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</row>
    <row r="543">
      <c r="A543" s="25"/>
      <c r="B543" s="25"/>
      <c r="C543" s="25"/>
      <c r="D543" s="25"/>
      <c r="E543" s="24"/>
      <c r="F543" s="25"/>
      <c r="G543" s="25"/>
      <c r="H543" s="25"/>
      <c r="I543" s="25"/>
      <c r="J543" s="138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</row>
    <row r="544">
      <c r="A544" s="25"/>
      <c r="B544" s="25"/>
      <c r="C544" s="25"/>
      <c r="D544" s="25"/>
      <c r="E544" s="24"/>
      <c r="F544" s="25"/>
      <c r="G544" s="25"/>
      <c r="H544" s="25"/>
      <c r="I544" s="25"/>
      <c r="J544" s="138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</row>
    <row r="545">
      <c r="A545" s="25"/>
      <c r="B545" s="25"/>
      <c r="C545" s="25"/>
      <c r="D545" s="25"/>
      <c r="E545" s="24"/>
      <c r="F545" s="25"/>
      <c r="G545" s="25"/>
      <c r="H545" s="25"/>
      <c r="I545" s="25"/>
      <c r="J545" s="138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</row>
    <row r="546">
      <c r="A546" s="25"/>
      <c r="B546" s="25"/>
      <c r="C546" s="25"/>
      <c r="D546" s="25"/>
      <c r="E546" s="24"/>
      <c r="F546" s="25"/>
      <c r="G546" s="25"/>
      <c r="H546" s="25"/>
      <c r="I546" s="25"/>
      <c r="J546" s="138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</row>
    <row r="547">
      <c r="A547" s="25"/>
      <c r="B547" s="25"/>
      <c r="C547" s="25"/>
      <c r="D547" s="25"/>
      <c r="E547" s="24"/>
      <c r="F547" s="25"/>
      <c r="G547" s="25"/>
      <c r="H547" s="25"/>
      <c r="I547" s="25"/>
      <c r="J547" s="138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</row>
    <row r="548">
      <c r="A548" s="25"/>
      <c r="B548" s="25"/>
      <c r="C548" s="25"/>
      <c r="D548" s="25"/>
      <c r="E548" s="24"/>
      <c r="F548" s="25"/>
      <c r="G548" s="25"/>
      <c r="H548" s="25"/>
      <c r="I548" s="25"/>
      <c r="J548" s="138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</row>
    <row r="549">
      <c r="A549" s="25"/>
      <c r="B549" s="25"/>
      <c r="C549" s="25"/>
      <c r="D549" s="25"/>
      <c r="E549" s="24"/>
      <c r="F549" s="25"/>
      <c r="G549" s="25"/>
      <c r="H549" s="25"/>
      <c r="I549" s="25"/>
      <c r="J549" s="138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</row>
    <row r="550">
      <c r="A550" s="25"/>
      <c r="B550" s="25"/>
      <c r="C550" s="25"/>
      <c r="D550" s="25"/>
      <c r="E550" s="24"/>
      <c r="F550" s="25"/>
      <c r="G550" s="25"/>
      <c r="H550" s="25"/>
      <c r="I550" s="25"/>
      <c r="J550" s="138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</row>
    <row r="551">
      <c r="A551" s="25"/>
      <c r="B551" s="25"/>
      <c r="C551" s="25"/>
      <c r="D551" s="25"/>
      <c r="E551" s="24"/>
      <c r="F551" s="25"/>
      <c r="G551" s="25"/>
      <c r="H551" s="25"/>
      <c r="I551" s="25"/>
      <c r="J551" s="138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</row>
    <row r="552">
      <c r="A552" s="25"/>
      <c r="B552" s="25"/>
      <c r="C552" s="25"/>
      <c r="D552" s="25"/>
      <c r="E552" s="24"/>
      <c r="F552" s="25"/>
      <c r="G552" s="25"/>
      <c r="H552" s="25"/>
      <c r="I552" s="25"/>
      <c r="J552" s="138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</row>
    <row r="553">
      <c r="A553" s="25"/>
      <c r="B553" s="25"/>
      <c r="C553" s="25"/>
      <c r="D553" s="25"/>
      <c r="E553" s="24"/>
      <c r="F553" s="25"/>
      <c r="G553" s="25"/>
      <c r="H553" s="25"/>
      <c r="I553" s="25"/>
      <c r="J553" s="138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</row>
    <row r="554">
      <c r="A554" s="25"/>
      <c r="B554" s="25"/>
      <c r="C554" s="25"/>
      <c r="D554" s="25"/>
      <c r="E554" s="24"/>
      <c r="F554" s="25"/>
      <c r="G554" s="25"/>
      <c r="H554" s="25"/>
      <c r="I554" s="25"/>
      <c r="J554" s="138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</row>
    <row r="555">
      <c r="A555" s="25"/>
      <c r="B555" s="25"/>
      <c r="C555" s="25"/>
      <c r="D555" s="25"/>
      <c r="E555" s="24"/>
      <c r="F555" s="25"/>
      <c r="G555" s="25"/>
      <c r="H555" s="25"/>
      <c r="I555" s="25"/>
      <c r="J555" s="138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</row>
    <row r="556">
      <c r="A556" s="25"/>
      <c r="B556" s="25"/>
      <c r="C556" s="25"/>
      <c r="D556" s="25"/>
      <c r="E556" s="24"/>
      <c r="F556" s="25"/>
      <c r="G556" s="25"/>
      <c r="H556" s="25"/>
      <c r="I556" s="25"/>
      <c r="J556" s="138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</row>
    <row r="557">
      <c r="A557" s="25"/>
      <c r="B557" s="25"/>
      <c r="C557" s="25"/>
      <c r="D557" s="25"/>
      <c r="E557" s="24"/>
      <c r="F557" s="25"/>
      <c r="G557" s="25"/>
      <c r="H557" s="25"/>
      <c r="I557" s="25"/>
      <c r="J557" s="138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</row>
    <row r="558">
      <c r="A558" s="25"/>
      <c r="B558" s="25"/>
      <c r="C558" s="25"/>
      <c r="D558" s="25"/>
      <c r="E558" s="24"/>
      <c r="F558" s="25"/>
      <c r="G558" s="25"/>
      <c r="H558" s="25"/>
      <c r="I558" s="25"/>
      <c r="J558" s="138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</row>
    <row r="559">
      <c r="A559" s="25"/>
      <c r="B559" s="25"/>
      <c r="C559" s="25"/>
      <c r="D559" s="25"/>
      <c r="E559" s="24"/>
      <c r="F559" s="25"/>
      <c r="G559" s="25"/>
      <c r="H559" s="25"/>
      <c r="I559" s="25"/>
      <c r="J559" s="138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</row>
    <row r="560">
      <c r="A560" s="25"/>
      <c r="B560" s="25"/>
      <c r="C560" s="25"/>
      <c r="D560" s="25"/>
      <c r="E560" s="24"/>
      <c r="F560" s="25"/>
      <c r="G560" s="25"/>
      <c r="H560" s="25"/>
      <c r="I560" s="25"/>
      <c r="J560" s="138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</row>
    <row r="561">
      <c r="A561" s="25"/>
      <c r="B561" s="25"/>
      <c r="C561" s="25"/>
      <c r="D561" s="25"/>
      <c r="E561" s="24"/>
      <c r="F561" s="25"/>
      <c r="G561" s="25"/>
      <c r="H561" s="25"/>
      <c r="I561" s="25"/>
      <c r="J561" s="138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</row>
    <row r="562">
      <c r="A562" s="25"/>
      <c r="B562" s="25"/>
      <c r="C562" s="25"/>
      <c r="D562" s="25"/>
      <c r="E562" s="24"/>
      <c r="F562" s="25"/>
      <c r="G562" s="25"/>
      <c r="H562" s="25"/>
      <c r="I562" s="25"/>
      <c r="J562" s="138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</row>
    <row r="563">
      <c r="A563" s="25"/>
      <c r="B563" s="25"/>
      <c r="C563" s="25"/>
      <c r="D563" s="25"/>
      <c r="E563" s="24"/>
      <c r="F563" s="25"/>
      <c r="G563" s="25"/>
      <c r="H563" s="25"/>
      <c r="I563" s="25"/>
      <c r="J563" s="138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</row>
    <row r="564">
      <c r="A564" s="25"/>
      <c r="B564" s="25"/>
      <c r="C564" s="25"/>
      <c r="D564" s="25"/>
      <c r="E564" s="24"/>
      <c r="F564" s="25"/>
      <c r="G564" s="25"/>
      <c r="H564" s="25"/>
      <c r="I564" s="25"/>
      <c r="J564" s="138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</row>
    <row r="565">
      <c r="A565" s="25"/>
      <c r="B565" s="25"/>
      <c r="C565" s="25"/>
      <c r="D565" s="25"/>
      <c r="E565" s="24"/>
      <c r="F565" s="25"/>
      <c r="G565" s="25"/>
      <c r="H565" s="25"/>
      <c r="I565" s="25"/>
      <c r="J565" s="138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</row>
    <row r="566">
      <c r="A566" s="25"/>
      <c r="B566" s="25"/>
      <c r="C566" s="25"/>
      <c r="D566" s="25"/>
      <c r="E566" s="24"/>
      <c r="F566" s="25"/>
      <c r="G566" s="25"/>
      <c r="H566" s="25"/>
      <c r="I566" s="25"/>
      <c r="J566" s="138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</row>
    <row r="567">
      <c r="A567" s="25"/>
      <c r="B567" s="25"/>
      <c r="C567" s="25"/>
      <c r="D567" s="25"/>
      <c r="E567" s="24"/>
      <c r="F567" s="25"/>
      <c r="G567" s="25"/>
      <c r="H567" s="25"/>
      <c r="I567" s="25"/>
      <c r="J567" s="138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</row>
    <row r="568">
      <c r="A568" s="25"/>
      <c r="B568" s="25"/>
      <c r="C568" s="25"/>
      <c r="D568" s="25"/>
      <c r="E568" s="24"/>
      <c r="F568" s="25"/>
      <c r="G568" s="25"/>
      <c r="H568" s="25"/>
      <c r="I568" s="25"/>
      <c r="J568" s="138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</row>
    <row r="569">
      <c r="A569" s="25"/>
      <c r="B569" s="25"/>
      <c r="C569" s="25"/>
      <c r="D569" s="25"/>
      <c r="E569" s="24"/>
      <c r="F569" s="25"/>
      <c r="G569" s="25"/>
      <c r="H569" s="25"/>
      <c r="I569" s="25"/>
      <c r="J569" s="138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</row>
    <row r="570">
      <c r="A570" s="25"/>
      <c r="B570" s="25"/>
      <c r="C570" s="25"/>
      <c r="D570" s="25"/>
      <c r="E570" s="24"/>
      <c r="F570" s="25"/>
      <c r="G570" s="25"/>
      <c r="H570" s="25"/>
      <c r="I570" s="25"/>
      <c r="J570" s="138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</row>
    <row r="571">
      <c r="A571" s="25"/>
      <c r="B571" s="25"/>
      <c r="C571" s="25"/>
      <c r="D571" s="25"/>
      <c r="E571" s="24"/>
      <c r="F571" s="25"/>
      <c r="G571" s="25"/>
      <c r="H571" s="25"/>
      <c r="I571" s="25"/>
      <c r="J571" s="138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</row>
    <row r="572">
      <c r="A572" s="25"/>
      <c r="B572" s="25"/>
      <c r="C572" s="25"/>
      <c r="D572" s="25"/>
      <c r="E572" s="24"/>
      <c r="F572" s="25"/>
      <c r="G572" s="25"/>
      <c r="H572" s="25"/>
      <c r="I572" s="25"/>
      <c r="J572" s="138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</row>
    <row r="573">
      <c r="A573" s="25"/>
      <c r="B573" s="25"/>
      <c r="C573" s="25"/>
      <c r="D573" s="25"/>
      <c r="E573" s="24"/>
      <c r="F573" s="25"/>
      <c r="G573" s="25"/>
      <c r="H573" s="25"/>
      <c r="I573" s="25"/>
      <c r="J573" s="138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</row>
    <row r="574">
      <c r="A574" s="25"/>
      <c r="B574" s="25"/>
      <c r="C574" s="25"/>
      <c r="D574" s="25"/>
      <c r="E574" s="24"/>
      <c r="F574" s="25"/>
      <c r="G574" s="25"/>
      <c r="H574" s="25"/>
      <c r="I574" s="25"/>
      <c r="J574" s="138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</row>
    <row r="575">
      <c r="A575" s="25"/>
      <c r="B575" s="25"/>
      <c r="C575" s="25"/>
      <c r="D575" s="25"/>
      <c r="E575" s="24"/>
      <c r="F575" s="25"/>
      <c r="G575" s="25"/>
      <c r="H575" s="25"/>
      <c r="I575" s="25"/>
      <c r="J575" s="138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</row>
    <row r="576">
      <c r="A576" s="25"/>
      <c r="B576" s="25"/>
      <c r="C576" s="25"/>
      <c r="D576" s="25"/>
      <c r="E576" s="24"/>
      <c r="F576" s="25"/>
      <c r="G576" s="25"/>
      <c r="H576" s="25"/>
      <c r="I576" s="25"/>
      <c r="J576" s="138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</row>
    <row r="577">
      <c r="A577" s="25"/>
      <c r="B577" s="25"/>
      <c r="C577" s="25"/>
      <c r="D577" s="25"/>
      <c r="E577" s="24"/>
      <c r="F577" s="25"/>
      <c r="G577" s="25"/>
      <c r="H577" s="25"/>
      <c r="I577" s="25"/>
      <c r="J577" s="138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</row>
    <row r="578">
      <c r="A578" s="25"/>
      <c r="B578" s="25"/>
      <c r="C578" s="25"/>
      <c r="D578" s="25"/>
      <c r="E578" s="24"/>
      <c r="F578" s="25"/>
      <c r="G578" s="25"/>
      <c r="H578" s="25"/>
      <c r="I578" s="25"/>
      <c r="J578" s="138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</row>
    <row r="579">
      <c r="A579" s="25"/>
      <c r="B579" s="25"/>
      <c r="C579" s="25"/>
      <c r="D579" s="25"/>
      <c r="E579" s="24"/>
      <c r="F579" s="25"/>
      <c r="G579" s="25"/>
      <c r="H579" s="25"/>
      <c r="I579" s="25"/>
      <c r="J579" s="138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</row>
    <row r="580">
      <c r="A580" s="25"/>
      <c r="B580" s="25"/>
      <c r="C580" s="25"/>
      <c r="D580" s="25"/>
      <c r="E580" s="24"/>
      <c r="F580" s="25"/>
      <c r="G580" s="25"/>
      <c r="H580" s="25"/>
      <c r="I580" s="25"/>
      <c r="J580" s="138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</row>
    <row r="581">
      <c r="A581" s="25"/>
      <c r="B581" s="25"/>
      <c r="C581" s="25"/>
      <c r="D581" s="25"/>
      <c r="E581" s="24"/>
      <c r="F581" s="25"/>
      <c r="G581" s="25"/>
      <c r="H581" s="25"/>
      <c r="I581" s="25"/>
      <c r="J581" s="138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</row>
    <row r="582">
      <c r="A582" s="25"/>
      <c r="B582" s="25"/>
      <c r="C582" s="25"/>
      <c r="D582" s="25"/>
      <c r="E582" s="24"/>
      <c r="F582" s="25"/>
      <c r="G582" s="25"/>
      <c r="H582" s="25"/>
      <c r="I582" s="25"/>
      <c r="J582" s="138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</row>
    <row r="583">
      <c r="A583" s="25"/>
      <c r="B583" s="25"/>
      <c r="C583" s="25"/>
      <c r="D583" s="25"/>
      <c r="E583" s="24"/>
      <c r="F583" s="25"/>
      <c r="G583" s="25"/>
      <c r="H583" s="25"/>
      <c r="I583" s="25"/>
      <c r="J583" s="138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</row>
    <row r="584">
      <c r="A584" s="25"/>
      <c r="B584" s="25"/>
      <c r="C584" s="25"/>
      <c r="D584" s="25"/>
      <c r="E584" s="24"/>
      <c r="F584" s="25"/>
      <c r="G584" s="25"/>
      <c r="H584" s="25"/>
      <c r="I584" s="25"/>
      <c r="J584" s="138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</row>
    <row r="585">
      <c r="A585" s="25"/>
      <c r="B585" s="25"/>
      <c r="C585" s="25"/>
      <c r="D585" s="25"/>
      <c r="E585" s="24"/>
      <c r="F585" s="25"/>
      <c r="G585" s="25"/>
      <c r="H585" s="25"/>
      <c r="I585" s="25"/>
      <c r="J585" s="138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</row>
    <row r="586">
      <c r="A586" s="25"/>
      <c r="B586" s="25"/>
      <c r="C586" s="25"/>
      <c r="D586" s="25"/>
      <c r="E586" s="24"/>
      <c r="F586" s="25"/>
      <c r="G586" s="25"/>
      <c r="H586" s="25"/>
      <c r="I586" s="25"/>
      <c r="J586" s="138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</row>
    <row r="587">
      <c r="A587" s="25"/>
      <c r="B587" s="25"/>
      <c r="C587" s="25"/>
      <c r="D587" s="25"/>
      <c r="E587" s="24"/>
      <c r="F587" s="25"/>
      <c r="G587" s="25"/>
      <c r="H587" s="25"/>
      <c r="I587" s="25"/>
      <c r="J587" s="138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</row>
    <row r="588">
      <c r="A588" s="25"/>
      <c r="B588" s="25"/>
      <c r="C588" s="25"/>
      <c r="D588" s="25"/>
      <c r="E588" s="24"/>
      <c r="F588" s="25"/>
      <c r="G588" s="25"/>
      <c r="H588" s="25"/>
      <c r="I588" s="25"/>
      <c r="J588" s="138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</row>
    <row r="589">
      <c r="A589" s="25"/>
      <c r="B589" s="25"/>
      <c r="C589" s="25"/>
      <c r="D589" s="25"/>
      <c r="E589" s="24"/>
      <c r="F589" s="25"/>
      <c r="G589" s="25"/>
      <c r="H589" s="25"/>
      <c r="I589" s="25"/>
      <c r="J589" s="138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</row>
    <row r="590">
      <c r="A590" s="25"/>
      <c r="B590" s="25"/>
      <c r="C590" s="25"/>
      <c r="D590" s="25"/>
      <c r="E590" s="24"/>
      <c r="F590" s="25"/>
      <c r="G590" s="25"/>
      <c r="H590" s="25"/>
      <c r="I590" s="25"/>
      <c r="J590" s="138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</row>
    <row r="591">
      <c r="A591" s="25"/>
      <c r="B591" s="25"/>
      <c r="C591" s="25"/>
      <c r="D591" s="25"/>
      <c r="E591" s="24"/>
      <c r="F591" s="25"/>
      <c r="G591" s="25"/>
      <c r="H591" s="25"/>
      <c r="I591" s="25"/>
      <c r="J591" s="138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</row>
    <row r="592">
      <c r="A592" s="25"/>
      <c r="B592" s="25"/>
      <c r="C592" s="25"/>
      <c r="D592" s="25"/>
      <c r="E592" s="24"/>
      <c r="F592" s="25"/>
      <c r="G592" s="25"/>
      <c r="H592" s="25"/>
      <c r="I592" s="25"/>
      <c r="J592" s="138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</row>
    <row r="593">
      <c r="A593" s="25"/>
      <c r="B593" s="25"/>
      <c r="C593" s="25"/>
      <c r="D593" s="25"/>
      <c r="E593" s="24"/>
      <c r="F593" s="25"/>
      <c r="G593" s="25"/>
      <c r="H593" s="25"/>
      <c r="I593" s="25"/>
      <c r="J593" s="138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</row>
    <row r="594">
      <c r="A594" s="25"/>
      <c r="B594" s="25"/>
      <c r="C594" s="25"/>
      <c r="D594" s="25"/>
      <c r="E594" s="24"/>
      <c r="F594" s="25"/>
      <c r="G594" s="25"/>
      <c r="H594" s="25"/>
      <c r="I594" s="25"/>
      <c r="J594" s="138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</row>
    <row r="595">
      <c r="A595" s="25"/>
      <c r="B595" s="25"/>
      <c r="C595" s="25"/>
      <c r="D595" s="25"/>
      <c r="E595" s="24"/>
      <c r="F595" s="25"/>
      <c r="G595" s="25"/>
      <c r="H595" s="25"/>
      <c r="I595" s="25"/>
      <c r="J595" s="138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</row>
    <row r="596">
      <c r="A596" s="25"/>
      <c r="B596" s="25"/>
      <c r="C596" s="25"/>
      <c r="D596" s="25"/>
      <c r="E596" s="24"/>
      <c r="F596" s="25"/>
      <c r="G596" s="25"/>
      <c r="H596" s="25"/>
      <c r="I596" s="25"/>
      <c r="J596" s="138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</row>
    <row r="597">
      <c r="A597" s="25"/>
      <c r="B597" s="25"/>
      <c r="C597" s="25"/>
      <c r="D597" s="25"/>
      <c r="E597" s="24"/>
      <c r="F597" s="25"/>
      <c r="G597" s="25"/>
      <c r="H597" s="25"/>
      <c r="I597" s="25"/>
      <c r="J597" s="138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</row>
    <row r="598">
      <c r="A598" s="25"/>
      <c r="B598" s="25"/>
      <c r="C598" s="25"/>
      <c r="D598" s="25"/>
      <c r="E598" s="24"/>
      <c r="F598" s="25"/>
      <c r="G598" s="25"/>
      <c r="H598" s="25"/>
      <c r="I598" s="25"/>
      <c r="J598" s="138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</row>
    <row r="599">
      <c r="A599" s="25"/>
      <c r="B599" s="25"/>
      <c r="C599" s="25"/>
      <c r="D599" s="25"/>
      <c r="E599" s="24"/>
      <c r="F599" s="25"/>
      <c r="G599" s="25"/>
      <c r="H599" s="25"/>
      <c r="I599" s="25"/>
      <c r="J599" s="138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</row>
    <row r="600">
      <c r="A600" s="25"/>
      <c r="B600" s="25"/>
      <c r="C600" s="25"/>
      <c r="D600" s="25"/>
      <c r="E600" s="24"/>
      <c r="F600" s="25"/>
      <c r="G600" s="25"/>
      <c r="H600" s="25"/>
      <c r="I600" s="25"/>
      <c r="J600" s="138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</row>
    <row r="601">
      <c r="A601" s="25"/>
      <c r="B601" s="25"/>
      <c r="C601" s="25"/>
      <c r="D601" s="25"/>
      <c r="E601" s="24"/>
      <c r="F601" s="25"/>
      <c r="G601" s="25"/>
      <c r="H601" s="25"/>
      <c r="I601" s="25"/>
      <c r="J601" s="138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</row>
    <row r="602">
      <c r="A602" s="25"/>
      <c r="B602" s="25"/>
      <c r="C602" s="25"/>
      <c r="D602" s="25"/>
      <c r="E602" s="24"/>
      <c r="F602" s="25"/>
      <c r="G602" s="25"/>
      <c r="H602" s="25"/>
      <c r="I602" s="25"/>
      <c r="J602" s="138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</row>
    <row r="603">
      <c r="A603" s="25"/>
      <c r="B603" s="25"/>
      <c r="C603" s="25"/>
      <c r="D603" s="25"/>
      <c r="E603" s="24"/>
      <c r="F603" s="25"/>
      <c r="G603" s="25"/>
      <c r="H603" s="25"/>
      <c r="I603" s="25"/>
      <c r="J603" s="138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</row>
    <row r="604">
      <c r="A604" s="25"/>
      <c r="B604" s="25"/>
      <c r="C604" s="25"/>
      <c r="D604" s="25"/>
      <c r="E604" s="24"/>
      <c r="F604" s="25"/>
      <c r="G604" s="25"/>
      <c r="H604" s="25"/>
      <c r="I604" s="25"/>
      <c r="J604" s="138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</row>
    <row r="605">
      <c r="A605" s="25"/>
      <c r="B605" s="25"/>
      <c r="C605" s="25"/>
      <c r="D605" s="25"/>
      <c r="E605" s="24"/>
      <c r="F605" s="25"/>
      <c r="G605" s="25"/>
      <c r="H605" s="25"/>
      <c r="I605" s="25"/>
      <c r="J605" s="138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</row>
    <row r="606">
      <c r="A606" s="25"/>
      <c r="B606" s="25"/>
      <c r="C606" s="25"/>
      <c r="D606" s="25"/>
      <c r="E606" s="24"/>
      <c r="F606" s="25"/>
      <c r="G606" s="25"/>
      <c r="H606" s="25"/>
      <c r="I606" s="25"/>
      <c r="J606" s="138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</row>
    <row r="607">
      <c r="A607" s="25"/>
      <c r="B607" s="25"/>
      <c r="C607" s="25"/>
      <c r="D607" s="25"/>
      <c r="E607" s="24"/>
      <c r="F607" s="25"/>
      <c r="G607" s="25"/>
      <c r="H607" s="25"/>
      <c r="I607" s="25"/>
      <c r="J607" s="138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</row>
    <row r="608">
      <c r="A608" s="25"/>
      <c r="B608" s="25"/>
      <c r="C608" s="25"/>
      <c r="D608" s="25"/>
      <c r="E608" s="24"/>
      <c r="F608" s="25"/>
      <c r="G608" s="25"/>
      <c r="H608" s="25"/>
      <c r="I608" s="25"/>
      <c r="J608" s="138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</row>
    <row r="609">
      <c r="A609" s="25"/>
      <c r="B609" s="25"/>
      <c r="C609" s="25"/>
      <c r="D609" s="25"/>
      <c r="E609" s="24"/>
      <c r="F609" s="25"/>
      <c r="G609" s="25"/>
      <c r="H609" s="25"/>
      <c r="I609" s="25"/>
      <c r="J609" s="138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</row>
    <row r="610">
      <c r="A610" s="25"/>
      <c r="B610" s="25"/>
      <c r="C610" s="25"/>
      <c r="D610" s="25"/>
      <c r="E610" s="24"/>
      <c r="F610" s="25"/>
      <c r="G610" s="25"/>
      <c r="H610" s="25"/>
      <c r="I610" s="25"/>
      <c r="J610" s="138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</row>
    <row r="611">
      <c r="A611" s="25"/>
      <c r="B611" s="25"/>
      <c r="C611" s="25"/>
      <c r="D611" s="25"/>
      <c r="E611" s="24"/>
      <c r="F611" s="25"/>
      <c r="G611" s="25"/>
      <c r="H611" s="25"/>
      <c r="I611" s="25"/>
      <c r="J611" s="138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</row>
    <row r="612">
      <c r="A612" s="25"/>
      <c r="B612" s="25"/>
      <c r="C612" s="25"/>
      <c r="D612" s="25"/>
      <c r="E612" s="24"/>
      <c r="F612" s="25"/>
      <c r="G612" s="25"/>
      <c r="H612" s="25"/>
      <c r="I612" s="25"/>
      <c r="J612" s="138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</row>
    <row r="613">
      <c r="A613" s="25"/>
      <c r="B613" s="25"/>
      <c r="C613" s="25"/>
      <c r="D613" s="25"/>
      <c r="E613" s="24"/>
      <c r="F613" s="25"/>
      <c r="G613" s="25"/>
      <c r="H613" s="25"/>
      <c r="I613" s="25"/>
      <c r="J613" s="138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</row>
    <row r="614">
      <c r="A614" s="25"/>
      <c r="B614" s="25"/>
      <c r="C614" s="25"/>
      <c r="D614" s="25"/>
      <c r="E614" s="24"/>
      <c r="F614" s="25"/>
      <c r="G614" s="25"/>
      <c r="H614" s="25"/>
      <c r="I614" s="25"/>
      <c r="J614" s="138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</row>
    <row r="615">
      <c r="A615" s="25"/>
      <c r="B615" s="25"/>
      <c r="C615" s="25"/>
      <c r="D615" s="25"/>
      <c r="E615" s="24"/>
      <c r="F615" s="25"/>
      <c r="G615" s="25"/>
      <c r="H615" s="25"/>
      <c r="I615" s="25"/>
      <c r="J615" s="138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</row>
    <row r="616">
      <c r="A616" s="25"/>
      <c r="B616" s="25"/>
      <c r="C616" s="25"/>
      <c r="D616" s="25"/>
      <c r="E616" s="24"/>
      <c r="F616" s="25"/>
      <c r="G616" s="25"/>
      <c r="H616" s="25"/>
      <c r="I616" s="25"/>
      <c r="J616" s="138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</row>
    <row r="617">
      <c r="A617" s="25"/>
      <c r="B617" s="25"/>
      <c r="C617" s="25"/>
      <c r="D617" s="25"/>
      <c r="E617" s="24"/>
      <c r="F617" s="25"/>
      <c r="G617" s="25"/>
      <c r="H617" s="25"/>
      <c r="I617" s="25"/>
      <c r="J617" s="138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</row>
    <row r="618">
      <c r="A618" s="25"/>
      <c r="B618" s="25"/>
      <c r="C618" s="25"/>
      <c r="D618" s="25"/>
      <c r="E618" s="24"/>
      <c r="F618" s="25"/>
      <c r="G618" s="25"/>
      <c r="H618" s="25"/>
      <c r="I618" s="25"/>
      <c r="J618" s="138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</row>
    <row r="619">
      <c r="A619" s="25"/>
      <c r="B619" s="25"/>
      <c r="C619" s="25"/>
      <c r="D619" s="25"/>
      <c r="E619" s="24"/>
      <c r="F619" s="25"/>
      <c r="G619" s="25"/>
      <c r="H619" s="25"/>
      <c r="I619" s="25"/>
      <c r="J619" s="138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</row>
    <row r="620">
      <c r="A620" s="25"/>
      <c r="B620" s="25"/>
      <c r="C620" s="25"/>
      <c r="D620" s="25"/>
      <c r="E620" s="24"/>
      <c r="F620" s="25"/>
      <c r="G620" s="25"/>
      <c r="H620" s="25"/>
      <c r="I620" s="25"/>
      <c r="J620" s="138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</row>
    <row r="621">
      <c r="A621" s="25"/>
      <c r="B621" s="25"/>
      <c r="C621" s="25"/>
      <c r="D621" s="25"/>
      <c r="E621" s="24"/>
      <c r="F621" s="25"/>
      <c r="G621" s="25"/>
      <c r="H621" s="25"/>
      <c r="I621" s="25"/>
      <c r="J621" s="138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</row>
    <row r="622">
      <c r="A622" s="25"/>
      <c r="B622" s="25"/>
      <c r="C622" s="25"/>
      <c r="D622" s="25"/>
      <c r="E622" s="24"/>
      <c r="F622" s="25"/>
      <c r="G622" s="25"/>
      <c r="H622" s="25"/>
      <c r="I622" s="25"/>
      <c r="J622" s="138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</row>
    <row r="623">
      <c r="A623" s="25"/>
      <c r="B623" s="25"/>
      <c r="C623" s="25"/>
      <c r="D623" s="25"/>
      <c r="E623" s="24"/>
      <c r="F623" s="25"/>
      <c r="G623" s="25"/>
      <c r="H623" s="25"/>
      <c r="I623" s="25"/>
      <c r="J623" s="138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</row>
    <row r="624">
      <c r="A624" s="25"/>
      <c r="B624" s="25"/>
      <c r="C624" s="25"/>
      <c r="D624" s="25"/>
      <c r="E624" s="24"/>
      <c r="F624" s="25"/>
      <c r="G624" s="25"/>
      <c r="H624" s="25"/>
      <c r="I624" s="25"/>
      <c r="J624" s="138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</row>
    <row r="625">
      <c r="A625" s="25"/>
      <c r="B625" s="25"/>
      <c r="C625" s="25"/>
      <c r="D625" s="25"/>
      <c r="E625" s="24"/>
      <c r="F625" s="25"/>
      <c r="G625" s="25"/>
      <c r="H625" s="25"/>
      <c r="I625" s="25"/>
      <c r="J625" s="138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</row>
    <row r="626">
      <c r="A626" s="25"/>
      <c r="B626" s="25"/>
      <c r="C626" s="25"/>
      <c r="D626" s="25"/>
      <c r="E626" s="24"/>
      <c r="F626" s="25"/>
      <c r="G626" s="25"/>
      <c r="H626" s="25"/>
      <c r="I626" s="25"/>
      <c r="J626" s="138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</row>
    <row r="627">
      <c r="A627" s="25"/>
      <c r="B627" s="25"/>
      <c r="C627" s="25"/>
      <c r="D627" s="25"/>
      <c r="E627" s="24"/>
      <c r="F627" s="25"/>
      <c r="G627" s="25"/>
      <c r="H627" s="25"/>
      <c r="I627" s="25"/>
      <c r="J627" s="138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</row>
    <row r="628">
      <c r="A628" s="25"/>
      <c r="B628" s="25"/>
      <c r="C628" s="25"/>
      <c r="D628" s="25"/>
      <c r="E628" s="24"/>
      <c r="F628" s="25"/>
      <c r="G628" s="25"/>
      <c r="H628" s="25"/>
      <c r="I628" s="25"/>
      <c r="J628" s="138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</row>
    <row r="629">
      <c r="A629" s="25"/>
      <c r="B629" s="25"/>
      <c r="C629" s="25"/>
      <c r="D629" s="25"/>
      <c r="E629" s="24"/>
      <c r="F629" s="25"/>
      <c r="G629" s="25"/>
      <c r="H629" s="25"/>
      <c r="I629" s="25"/>
      <c r="J629" s="138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</row>
    <row r="630">
      <c r="A630" s="25"/>
      <c r="B630" s="25"/>
      <c r="C630" s="25"/>
      <c r="D630" s="25"/>
      <c r="E630" s="24"/>
      <c r="F630" s="25"/>
      <c r="G630" s="25"/>
      <c r="H630" s="25"/>
      <c r="I630" s="25"/>
      <c r="J630" s="138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</row>
    <row r="631">
      <c r="A631" s="25"/>
      <c r="B631" s="25"/>
      <c r="C631" s="25"/>
      <c r="D631" s="25"/>
      <c r="E631" s="24"/>
      <c r="F631" s="25"/>
      <c r="G631" s="25"/>
      <c r="H631" s="25"/>
      <c r="I631" s="25"/>
      <c r="J631" s="138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</row>
    <row r="632">
      <c r="A632" s="25"/>
      <c r="B632" s="25"/>
      <c r="C632" s="25"/>
      <c r="D632" s="25"/>
      <c r="E632" s="24"/>
      <c r="F632" s="25"/>
      <c r="G632" s="25"/>
      <c r="H632" s="25"/>
      <c r="I632" s="25"/>
      <c r="J632" s="138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</row>
    <row r="633">
      <c r="A633" s="25"/>
      <c r="B633" s="25"/>
      <c r="C633" s="25"/>
      <c r="D633" s="25"/>
      <c r="E633" s="24"/>
      <c r="F633" s="25"/>
      <c r="G633" s="25"/>
      <c r="H633" s="25"/>
      <c r="I633" s="25"/>
      <c r="J633" s="138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</row>
    <row r="634">
      <c r="A634" s="25"/>
      <c r="B634" s="25"/>
      <c r="C634" s="25"/>
      <c r="D634" s="25"/>
      <c r="E634" s="24"/>
      <c r="F634" s="25"/>
      <c r="G634" s="25"/>
      <c r="H634" s="25"/>
      <c r="I634" s="25"/>
      <c r="J634" s="138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</row>
    <row r="635">
      <c r="A635" s="25"/>
      <c r="B635" s="25"/>
      <c r="C635" s="25"/>
      <c r="D635" s="25"/>
      <c r="E635" s="24"/>
      <c r="F635" s="25"/>
      <c r="G635" s="25"/>
      <c r="H635" s="25"/>
      <c r="I635" s="25"/>
      <c r="J635" s="138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</row>
    <row r="636">
      <c r="A636" s="25"/>
      <c r="B636" s="25"/>
      <c r="C636" s="25"/>
      <c r="D636" s="25"/>
      <c r="E636" s="24"/>
      <c r="F636" s="25"/>
      <c r="G636" s="25"/>
      <c r="H636" s="25"/>
      <c r="I636" s="25"/>
      <c r="J636" s="138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</row>
    <row r="637">
      <c r="A637" s="25"/>
      <c r="B637" s="25"/>
      <c r="C637" s="25"/>
      <c r="D637" s="25"/>
      <c r="E637" s="24"/>
      <c r="F637" s="25"/>
      <c r="G637" s="25"/>
      <c r="H637" s="25"/>
      <c r="I637" s="25"/>
      <c r="J637" s="138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</row>
    <row r="638">
      <c r="A638" s="25"/>
      <c r="B638" s="25"/>
      <c r="C638" s="25"/>
      <c r="D638" s="25"/>
      <c r="E638" s="24"/>
      <c r="F638" s="25"/>
      <c r="G638" s="25"/>
      <c r="H638" s="25"/>
      <c r="I638" s="25"/>
      <c r="J638" s="138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</row>
    <row r="639">
      <c r="A639" s="25"/>
      <c r="B639" s="25"/>
      <c r="C639" s="25"/>
      <c r="D639" s="25"/>
      <c r="E639" s="24"/>
      <c r="F639" s="25"/>
      <c r="G639" s="25"/>
      <c r="H639" s="25"/>
      <c r="I639" s="25"/>
      <c r="J639" s="138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</row>
    <row r="640">
      <c r="A640" s="25"/>
      <c r="B640" s="25"/>
      <c r="C640" s="25"/>
      <c r="D640" s="25"/>
      <c r="E640" s="24"/>
      <c r="F640" s="25"/>
      <c r="G640" s="25"/>
      <c r="H640" s="25"/>
      <c r="I640" s="25"/>
      <c r="J640" s="138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</row>
    <row r="641">
      <c r="A641" s="25"/>
      <c r="B641" s="25"/>
      <c r="C641" s="25"/>
      <c r="D641" s="25"/>
      <c r="E641" s="24"/>
      <c r="F641" s="25"/>
      <c r="G641" s="25"/>
      <c r="H641" s="25"/>
      <c r="I641" s="25"/>
      <c r="J641" s="138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</row>
    <row r="642">
      <c r="A642" s="25"/>
      <c r="B642" s="25"/>
      <c r="C642" s="25"/>
      <c r="D642" s="25"/>
      <c r="E642" s="24"/>
      <c r="F642" s="25"/>
      <c r="G642" s="25"/>
      <c r="H642" s="25"/>
      <c r="I642" s="25"/>
      <c r="J642" s="138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</row>
    <row r="643">
      <c r="A643" s="25"/>
      <c r="B643" s="25"/>
      <c r="C643" s="25"/>
      <c r="D643" s="25"/>
      <c r="E643" s="24"/>
      <c r="F643" s="25"/>
      <c r="G643" s="25"/>
      <c r="H643" s="25"/>
      <c r="I643" s="25"/>
      <c r="J643" s="138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</row>
    <row r="644">
      <c r="A644" s="25"/>
      <c r="B644" s="25"/>
      <c r="C644" s="25"/>
      <c r="D644" s="25"/>
      <c r="E644" s="24"/>
      <c r="F644" s="25"/>
      <c r="G644" s="25"/>
      <c r="H644" s="25"/>
      <c r="I644" s="25"/>
      <c r="J644" s="138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</row>
    <row r="645">
      <c r="A645" s="25"/>
      <c r="B645" s="25"/>
      <c r="C645" s="25"/>
      <c r="D645" s="25"/>
      <c r="E645" s="24"/>
      <c r="F645" s="25"/>
      <c r="G645" s="25"/>
      <c r="H645" s="25"/>
      <c r="I645" s="25"/>
      <c r="J645" s="138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</row>
    <row r="646">
      <c r="A646" s="25"/>
      <c r="B646" s="25"/>
      <c r="C646" s="25"/>
      <c r="D646" s="25"/>
      <c r="E646" s="24"/>
      <c r="F646" s="25"/>
      <c r="G646" s="25"/>
      <c r="H646" s="25"/>
      <c r="I646" s="25"/>
      <c r="J646" s="138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</row>
    <row r="647">
      <c r="A647" s="25"/>
      <c r="B647" s="25"/>
      <c r="C647" s="25"/>
      <c r="D647" s="25"/>
      <c r="E647" s="24"/>
      <c r="F647" s="25"/>
      <c r="G647" s="25"/>
      <c r="H647" s="25"/>
      <c r="I647" s="25"/>
      <c r="J647" s="138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</row>
    <row r="648">
      <c r="A648" s="25"/>
      <c r="B648" s="25"/>
      <c r="C648" s="25"/>
      <c r="D648" s="25"/>
      <c r="E648" s="24"/>
      <c r="F648" s="25"/>
      <c r="G648" s="25"/>
      <c r="H648" s="25"/>
      <c r="I648" s="25"/>
      <c r="J648" s="138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</row>
    <row r="649">
      <c r="A649" s="25"/>
      <c r="B649" s="25"/>
      <c r="C649" s="25"/>
      <c r="D649" s="25"/>
      <c r="E649" s="24"/>
      <c r="F649" s="25"/>
      <c r="G649" s="25"/>
      <c r="H649" s="25"/>
      <c r="I649" s="25"/>
      <c r="J649" s="138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</row>
    <row r="650">
      <c r="A650" s="25"/>
      <c r="B650" s="25"/>
      <c r="C650" s="25"/>
      <c r="D650" s="25"/>
      <c r="E650" s="24"/>
      <c r="F650" s="25"/>
      <c r="G650" s="25"/>
      <c r="H650" s="25"/>
      <c r="I650" s="25"/>
      <c r="J650" s="138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</row>
    <row r="651">
      <c r="A651" s="25"/>
      <c r="B651" s="25"/>
      <c r="C651" s="25"/>
      <c r="D651" s="25"/>
      <c r="E651" s="24"/>
      <c r="F651" s="25"/>
      <c r="G651" s="25"/>
      <c r="H651" s="25"/>
      <c r="I651" s="25"/>
      <c r="J651" s="138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</row>
    <row r="652">
      <c r="A652" s="25"/>
      <c r="B652" s="25"/>
      <c r="C652" s="25"/>
      <c r="D652" s="25"/>
      <c r="E652" s="24"/>
      <c r="F652" s="25"/>
      <c r="G652" s="25"/>
      <c r="H652" s="25"/>
      <c r="I652" s="25"/>
      <c r="J652" s="138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</row>
    <row r="653">
      <c r="A653" s="25"/>
      <c r="B653" s="25"/>
      <c r="C653" s="25"/>
      <c r="D653" s="25"/>
      <c r="E653" s="24"/>
      <c r="F653" s="25"/>
      <c r="G653" s="25"/>
      <c r="H653" s="25"/>
      <c r="I653" s="25"/>
      <c r="J653" s="138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</row>
    <row r="654">
      <c r="A654" s="25"/>
      <c r="B654" s="25"/>
      <c r="C654" s="25"/>
      <c r="D654" s="25"/>
      <c r="E654" s="24"/>
      <c r="F654" s="25"/>
      <c r="G654" s="25"/>
      <c r="H654" s="25"/>
      <c r="I654" s="25"/>
      <c r="J654" s="138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</row>
    <row r="655">
      <c r="A655" s="25"/>
      <c r="B655" s="25"/>
      <c r="C655" s="25"/>
      <c r="D655" s="25"/>
      <c r="E655" s="24"/>
      <c r="F655" s="25"/>
      <c r="G655" s="25"/>
      <c r="H655" s="25"/>
      <c r="I655" s="25"/>
      <c r="J655" s="138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</row>
    <row r="656">
      <c r="A656" s="25"/>
      <c r="B656" s="25"/>
      <c r="C656" s="25"/>
      <c r="D656" s="25"/>
      <c r="E656" s="24"/>
      <c r="F656" s="25"/>
      <c r="G656" s="25"/>
      <c r="H656" s="25"/>
      <c r="I656" s="25"/>
      <c r="J656" s="138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</row>
    <row r="657">
      <c r="A657" s="25"/>
      <c r="B657" s="25"/>
      <c r="C657" s="25"/>
      <c r="D657" s="25"/>
      <c r="E657" s="24"/>
      <c r="F657" s="25"/>
      <c r="G657" s="25"/>
      <c r="H657" s="25"/>
      <c r="I657" s="25"/>
      <c r="J657" s="138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</row>
    <row r="658">
      <c r="A658" s="25"/>
      <c r="B658" s="25"/>
      <c r="C658" s="25"/>
      <c r="D658" s="25"/>
      <c r="E658" s="24"/>
      <c r="F658" s="25"/>
      <c r="G658" s="25"/>
      <c r="H658" s="25"/>
      <c r="I658" s="25"/>
      <c r="J658" s="138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</row>
    <row r="659">
      <c r="A659" s="25"/>
      <c r="B659" s="25"/>
      <c r="C659" s="25"/>
      <c r="D659" s="25"/>
      <c r="E659" s="24"/>
      <c r="F659" s="25"/>
      <c r="G659" s="25"/>
      <c r="H659" s="25"/>
      <c r="I659" s="25"/>
      <c r="J659" s="138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</row>
    <row r="660">
      <c r="A660" s="25"/>
      <c r="B660" s="25"/>
      <c r="C660" s="25"/>
      <c r="D660" s="25"/>
      <c r="E660" s="24"/>
      <c r="F660" s="25"/>
      <c r="G660" s="25"/>
      <c r="H660" s="25"/>
      <c r="I660" s="25"/>
      <c r="J660" s="138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</row>
    <row r="661">
      <c r="A661" s="25"/>
      <c r="B661" s="25"/>
      <c r="C661" s="25"/>
      <c r="D661" s="25"/>
      <c r="E661" s="24"/>
      <c r="F661" s="25"/>
      <c r="G661" s="25"/>
      <c r="H661" s="25"/>
      <c r="I661" s="25"/>
      <c r="J661" s="138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</row>
    <row r="662">
      <c r="A662" s="25"/>
      <c r="B662" s="25"/>
      <c r="C662" s="25"/>
      <c r="D662" s="25"/>
      <c r="E662" s="24"/>
      <c r="F662" s="25"/>
      <c r="G662" s="25"/>
      <c r="H662" s="25"/>
      <c r="I662" s="25"/>
      <c r="J662" s="138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</row>
    <row r="663">
      <c r="A663" s="25"/>
      <c r="B663" s="25"/>
      <c r="C663" s="25"/>
      <c r="D663" s="25"/>
      <c r="E663" s="24"/>
      <c r="F663" s="25"/>
      <c r="G663" s="25"/>
      <c r="H663" s="25"/>
      <c r="I663" s="25"/>
      <c r="J663" s="138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</row>
    <row r="664">
      <c r="A664" s="25"/>
      <c r="B664" s="25"/>
      <c r="C664" s="25"/>
      <c r="D664" s="25"/>
      <c r="E664" s="24"/>
      <c r="F664" s="25"/>
      <c r="G664" s="25"/>
      <c r="H664" s="25"/>
      <c r="I664" s="25"/>
      <c r="J664" s="138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</row>
    <row r="665">
      <c r="A665" s="25"/>
      <c r="B665" s="25"/>
      <c r="C665" s="25"/>
      <c r="D665" s="25"/>
      <c r="E665" s="24"/>
      <c r="F665" s="25"/>
      <c r="G665" s="25"/>
      <c r="H665" s="25"/>
      <c r="I665" s="25"/>
      <c r="J665" s="138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</row>
    <row r="666">
      <c r="A666" s="25"/>
      <c r="B666" s="25"/>
      <c r="C666" s="25"/>
      <c r="D666" s="25"/>
      <c r="E666" s="24"/>
      <c r="F666" s="25"/>
      <c r="G666" s="25"/>
      <c r="H666" s="25"/>
      <c r="I666" s="25"/>
      <c r="J666" s="138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</row>
    <row r="667">
      <c r="A667" s="25"/>
      <c r="B667" s="25"/>
      <c r="C667" s="25"/>
      <c r="D667" s="25"/>
      <c r="E667" s="24"/>
      <c r="F667" s="25"/>
      <c r="G667" s="25"/>
      <c r="H667" s="25"/>
      <c r="I667" s="25"/>
      <c r="J667" s="138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</row>
    <row r="668">
      <c r="A668" s="25"/>
      <c r="B668" s="25"/>
      <c r="C668" s="25"/>
      <c r="D668" s="25"/>
      <c r="E668" s="24"/>
      <c r="F668" s="25"/>
      <c r="G668" s="25"/>
      <c r="H668" s="25"/>
      <c r="I668" s="25"/>
      <c r="J668" s="138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</row>
    <row r="669">
      <c r="A669" s="25"/>
      <c r="B669" s="25"/>
      <c r="C669" s="25"/>
      <c r="D669" s="25"/>
      <c r="E669" s="24"/>
      <c r="F669" s="25"/>
      <c r="G669" s="25"/>
      <c r="H669" s="25"/>
      <c r="I669" s="25"/>
      <c r="J669" s="138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</row>
    <row r="670">
      <c r="A670" s="25"/>
      <c r="B670" s="25"/>
      <c r="C670" s="25"/>
      <c r="D670" s="25"/>
      <c r="E670" s="24"/>
      <c r="F670" s="25"/>
      <c r="G670" s="25"/>
      <c r="H670" s="25"/>
      <c r="I670" s="25"/>
      <c r="J670" s="138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</row>
    <row r="671">
      <c r="A671" s="25"/>
      <c r="B671" s="25"/>
      <c r="C671" s="25"/>
      <c r="D671" s="25"/>
      <c r="E671" s="24"/>
      <c r="F671" s="25"/>
      <c r="G671" s="25"/>
      <c r="H671" s="25"/>
      <c r="I671" s="25"/>
      <c r="J671" s="138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</row>
    <row r="672">
      <c r="A672" s="25"/>
      <c r="B672" s="25"/>
      <c r="C672" s="25"/>
      <c r="D672" s="25"/>
      <c r="E672" s="24"/>
      <c r="F672" s="25"/>
      <c r="G672" s="25"/>
      <c r="H672" s="25"/>
      <c r="I672" s="25"/>
      <c r="J672" s="138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</row>
    <row r="673">
      <c r="A673" s="25"/>
      <c r="B673" s="25"/>
      <c r="C673" s="25"/>
      <c r="D673" s="25"/>
      <c r="E673" s="24"/>
      <c r="F673" s="25"/>
      <c r="G673" s="25"/>
      <c r="H673" s="25"/>
      <c r="I673" s="25"/>
      <c r="J673" s="138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</row>
    <row r="674">
      <c r="A674" s="25"/>
      <c r="B674" s="25"/>
      <c r="C674" s="25"/>
      <c r="D674" s="25"/>
      <c r="E674" s="24"/>
      <c r="F674" s="25"/>
      <c r="G674" s="25"/>
      <c r="H674" s="25"/>
      <c r="I674" s="25"/>
      <c r="J674" s="138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</row>
    <row r="675">
      <c r="A675" s="25"/>
      <c r="B675" s="25"/>
      <c r="C675" s="25"/>
      <c r="D675" s="25"/>
      <c r="E675" s="24"/>
      <c r="F675" s="25"/>
      <c r="G675" s="25"/>
      <c r="H675" s="25"/>
      <c r="I675" s="25"/>
      <c r="J675" s="138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</row>
    <row r="676">
      <c r="A676" s="25"/>
      <c r="B676" s="25"/>
      <c r="C676" s="25"/>
      <c r="D676" s="25"/>
      <c r="E676" s="24"/>
      <c r="F676" s="25"/>
      <c r="G676" s="25"/>
      <c r="H676" s="25"/>
      <c r="I676" s="25"/>
      <c r="J676" s="138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</row>
    <row r="677">
      <c r="A677" s="25"/>
      <c r="B677" s="25"/>
      <c r="C677" s="25"/>
      <c r="D677" s="25"/>
      <c r="E677" s="24"/>
      <c r="F677" s="25"/>
      <c r="G677" s="25"/>
      <c r="H677" s="25"/>
      <c r="I677" s="25"/>
      <c r="J677" s="138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</row>
    <row r="678">
      <c r="A678" s="25"/>
      <c r="B678" s="25"/>
      <c r="C678" s="25"/>
      <c r="D678" s="25"/>
      <c r="E678" s="24"/>
      <c r="F678" s="25"/>
      <c r="G678" s="25"/>
      <c r="H678" s="25"/>
      <c r="I678" s="25"/>
      <c r="J678" s="138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</row>
    <row r="679">
      <c r="A679" s="25"/>
      <c r="B679" s="25"/>
      <c r="C679" s="25"/>
      <c r="D679" s="25"/>
      <c r="E679" s="24"/>
      <c r="F679" s="25"/>
      <c r="G679" s="25"/>
      <c r="H679" s="25"/>
      <c r="I679" s="25"/>
      <c r="J679" s="138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</row>
    <row r="680">
      <c r="A680" s="25"/>
      <c r="B680" s="25"/>
      <c r="C680" s="25"/>
      <c r="D680" s="25"/>
      <c r="E680" s="24"/>
      <c r="F680" s="25"/>
      <c r="G680" s="25"/>
      <c r="H680" s="25"/>
      <c r="I680" s="25"/>
      <c r="J680" s="138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</row>
    <row r="681">
      <c r="A681" s="25"/>
      <c r="B681" s="25"/>
      <c r="C681" s="25"/>
      <c r="D681" s="25"/>
      <c r="E681" s="24"/>
      <c r="F681" s="25"/>
      <c r="G681" s="25"/>
      <c r="H681" s="25"/>
      <c r="I681" s="25"/>
      <c r="J681" s="138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</row>
    <row r="682">
      <c r="A682" s="25"/>
      <c r="B682" s="25"/>
      <c r="C682" s="25"/>
      <c r="D682" s="25"/>
      <c r="E682" s="24"/>
      <c r="F682" s="25"/>
      <c r="G682" s="25"/>
      <c r="H682" s="25"/>
      <c r="I682" s="25"/>
      <c r="J682" s="138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</row>
    <row r="683">
      <c r="A683" s="25"/>
      <c r="B683" s="25"/>
      <c r="C683" s="25"/>
      <c r="D683" s="25"/>
      <c r="E683" s="24"/>
      <c r="F683" s="25"/>
      <c r="G683" s="25"/>
      <c r="H683" s="25"/>
      <c r="I683" s="25"/>
      <c r="J683" s="138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</row>
    <row r="684">
      <c r="A684" s="25"/>
      <c r="B684" s="25"/>
      <c r="C684" s="25"/>
      <c r="D684" s="25"/>
      <c r="E684" s="24"/>
      <c r="F684" s="25"/>
      <c r="G684" s="25"/>
      <c r="H684" s="25"/>
      <c r="I684" s="25"/>
      <c r="J684" s="138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</row>
    <row r="685">
      <c r="A685" s="25"/>
      <c r="B685" s="25"/>
      <c r="C685" s="25"/>
      <c r="D685" s="25"/>
      <c r="E685" s="24"/>
      <c r="F685" s="25"/>
      <c r="G685" s="25"/>
      <c r="H685" s="25"/>
      <c r="I685" s="25"/>
      <c r="J685" s="138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</row>
    <row r="686">
      <c r="A686" s="25"/>
      <c r="B686" s="25"/>
      <c r="C686" s="25"/>
      <c r="D686" s="25"/>
      <c r="E686" s="24"/>
      <c r="F686" s="25"/>
      <c r="G686" s="25"/>
      <c r="H686" s="25"/>
      <c r="I686" s="25"/>
      <c r="J686" s="138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</row>
    <row r="687">
      <c r="A687" s="25"/>
      <c r="B687" s="25"/>
      <c r="C687" s="25"/>
      <c r="D687" s="25"/>
      <c r="E687" s="24"/>
      <c r="F687" s="25"/>
      <c r="G687" s="25"/>
      <c r="H687" s="25"/>
      <c r="I687" s="25"/>
      <c r="J687" s="138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</row>
    <row r="688">
      <c r="A688" s="25"/>
      <c r="B688" s="25"/>
      <c r="C688" s="25"/>
      <c r="D688" s="25"/>
      <c r="E688" s="24"/>
      <c r="F688" s="25"/>
      <c r="G688" s="25"/>
      <c r="H688" s="25"/>
      <c r="I688" s="25"/>
      <c r="J688" s="138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</row>
    <row r="689">
      <c r="A689" s="25"/>
      <c r="B689" s="25"/>
      <c r="C689" s="25"/>
      <c r="D689" s="25"/>
      <c r="E689" s="24"/>
      <c r="F689" s="25"/>
      <c r="G689" s="25"/>
      <c r="H689" s="25"/>
      <c r="I689" s="25"/>
      <c r="J689" s="138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</row>
    <row r="690">
      <c r="A690" s="25"/>
      <c r="B690" s="25"/>
      <c r="C690" s="25"/>
      <c r="D690" s="25"/>
      <c r="E690" s="24"/>
      <c r="F690" s="25"/>
      <c r="G690" s="25"/>
      <c r="H690" s="25"/>
      <c r="I690" s="25"/>
      <c r="J690" s="138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</row>
    <row r="691">
      <c r="A691" s="25"/>
      <c r="B691" s="25"/>
      <c r="C691" s="25"/>
      <c r="D691" s="25"/>
      <c r="E691" s="24"/>
      <c r="F691" s="25"/>
      <c r="G691" s="25"/>
      <c r="H691" s="25"/>
      <c r="I691" s="25"/>
      <c r="J691" s="138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</row>
    <row r="692">
      <c r="A692" s="25"/>
      <c r="B692" s="25"/>
      <c r="C692" s="25"/>
      <c r="D692" s="25"/>
      <c r="E692" s="24"/>
      <c r="F692" s="25"/>
      <c r="G692" s="25"/>
      <c r="H692" s="25"/>
      <c r="I692" s="25"/>
      <c r="J692" s="138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</row>
    <row r="693">
      <c r="A693" s="25"/>
      <c r="B693" s="25"/>
      <c r="C693" s="25"/>
      <c r="D693" s="25"/>
      <c r="E693" s="24"/>
      <c r="F693" s="25"/>
      <c r="G693" s="25"/>
      <c r="H693" s="25"/>
      <c r="I693" s="25"/>
      <c r="J693" s="138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</row>
    <row r="694">
      <c r="A694" s="25"/>
      <c r="B694" s="25"/>
      <c r="C694" s="25"/>
      <c r="D694" s="25"/>
      <c r="E694" s="24"/>
      <c r="F694" s="25"/>
      <c r="G694" s="25"/>
      <c r="H694" s="25"/>
      <c r="I694" s="25"/>
      <c r="J694" s="138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</row>
    <row r="695">
      <c r="A695" s="25"/>
      <c r="B695" s="25"/>
      <c r="C695" s="25"/>
      <c r="D695" s="25"/>
      <c r="E695" s="24"/>
      <c r="F695" s="25"/>
      <c r="G695" s="25"/>
      <c r="H695" s="25"/>
      <c r="I695" s="25"/>
      <c r="J695" s="138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</row>
    <row r="696">
      <c r="A696" s="25"/>
      <c r="B696" s="25"/>
      <c r="C696" s="25"/>
      <c r="D696" s="25"/>
      <c r="E696" s="24"/>
      <c r="F696" s="25"/>
      <c r="G696" s="25"/>
      <c r="H696" s="25"/>
      <c r="I696" s="25"/>
      <c r="J696" s="138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</row>
    <row r="697">
      <c r="A697" s="25"/>
      <c r="B697" s="25"/>
      <c r="C697" s="25"/>
      <c r="D697" s="25"/>
      <c r="E697" s="24"/>
      <c r="F697" s="25"/>
      <c r="G697" s="25"/>
      <c r="H697" s="25"/>
      <c r="I697" s="25"/>
      <c r="J697" s="138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</row>
    <row r="698">
      <c r="A698" s="25"/>
      <c r="B698" s="25"/>
      <c r="C698" s="25"/>
      <c r="D698" s="25"/>
      <c r="E698" s="24"/>
      <c r="F698" s="25"/>
      <c r="G698" s="25"/>
      <c r="H698" s="25"/>
      <c r="I698" s="25"/>
      <c r="J698" s="138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</row>
    <row r="699">
      <c r="A699" s="25"/>
      <c r="B699" s="25"/>
      <c r="C699" s="25"/>
      <c r="D699" s="25"/>
      <c r="E699" s="24"/>
      <c r="F699" s="25"/>
      <c r="G699" s="25"/>
      <c r="H699" s="25"/>
      <c r="I699" s="25"/>
      <c r="J699" s="138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</row>
    <row r="700">
      <c r="A700" s="25"/>
      <c r="B700" s="25"/>
      <c r="C700" s="25"/>
      <c r="D700" s="25"/>
      <c r="E700" s="24"/>
      <c r="F700" s="25"/>
      <c r="G700" s="25"/>
      <c r="H700" s="25"/>
      <c r="I700" s="25"/>
      <c r="J700" s="138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</row>
    <row r="701">
      <c r="A701" s="25"/>
      <c r="B701" s="25"/>
      <c r="C701" s="25"/>
      <c r="D701" s="25"/>
      <c r="E701" s="24"/>
      <c r="F701" s="25"/>
      <c r="G701" s="25"/>
      <c r="H701" s="25"/>
      <c r="I701" s="25"/>
      <c r="J701" s="138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</row>
    <row r="702">
      <c r="A702" s="25"/>
      <c r="B702" s="25"/>
      <c r="C702" s="25"/>
      <c r="D702" s="25"/>
      <c r="E702" s="24"/>
      <c r="F702" s="25"/>
      <c r="G702" s="25"/>
      <c r="H702" s="25"/>
      <c r="I702" s="25"/>
      <c r="J702" s="138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</row>
    <row r="703">
      <c r="A703" s="25"/>
      <c r="B703" s="25"/>
      <c r="C703" s="25"/>
      <c r="D703" s="25"/>
      <c r="E703" s="24"/>
      <c r="F703" s="25"/>
      <c r="G703" s="25"/>
      <c r="H703" s="25"/>
      <c r="I703" s="25"/>
      <c r="J703" s="138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</row>
    <row r="704">
      <c r="A704" s="25"/>
      <c r="B704" s="25"/>
      <c r="C704" s="25"/>
      <c r="D704" s="25"/>
      <c r="E704" s="24"/>
      <c r="F704" s="25"/>
      <c r="G704" s="25"/>
      <c r="H704" s="25"/>
      <c r="I704" s="25"/>
      <c r="J704" s="138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</row>
    <row r="705">
      <c r="A705" s="25"/>
      <c r="B705" s="25"/>
      <c r="C705" s="25"/>
      <c r="D705" s="25"/>
      <c r="E705" s="24"/>
      <c r="F705" s="25"/>
      <c r="G705" s="25"/>
      <c r="H705" s="25"/>
      <c r="I705" s="25"/>
      <c r="J705" s="138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</row>
    <row r="706">
      <c r="A706" s="25"/>
      <c r="B706" s="25"/>
      <c r="C706" s="25"/>
      <c r="D706" s="25"/>
      <c r="E706" s="24"/>
      <c r="F706" s="25"/>
      <c r="G706" s="25"/>
      <c r="H706" s="25"/>
      <c r="I706" s="25"/>
      <c r="J706" s="138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</row>
    <row r="707">
      <c r="A707" s="25"/>
      <c r="B707" s="25"/>
      <c r="C707" s="25"/>
      <c r="D707" s="25"/>
      <c r="E707" s="24"/>
      <c r="F707" s="25"/>
      <c r="G707" s="25"/>
      <c r="H707" s="25"/>
      <c r="I707" s="25"/>
      <c r="J707" s="138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</row>
    <row r="708">
      <c r="A708" s="25"/>
      <c r="B708" s="25"/>
      <c r="C708" s="25"/>
      <c r="D708" s="25"/>
      <c r="E708" s="24"/>
      <c r="F708" s="25"/>
      <c r="G708" s="25"/>
      <c r="H708" s="25"/>
      <c r="I708" s="25"/>
      <c r="J708" s="138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</row>
    <row r="709">
      <c r="A709" s="25"/>
      <c r="B709" s="25"/>
      <c r="C709" s="25"/>
      <c r="D709" s="25"/>
      <c r="E709" s="24"/>
      <c r="F709" s="25"/>
      <c r="G709" s="25"/>
      <c r="H709" s="25"/>
      <c r="I709" s="25"/>
      <c r="J709" s="138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</row>
    <row r="710">
      <c r="A710" s="25"/>
      <c r="B710" s="25"/>
      <c r="C710" s="25"/>
      <c r="D710" s="25"/>
      <c r="E710" s="24"/>
      <c r="F710" s="25"/>
      <c r="G710" s="25"/>
      <c r="H710" s="25"/>
      <c r="I710" s="25"/>
      <c r="J710" s="138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</row>
    <row r="711">
      <c r="A711" s="25"/>
      <c r="B711" s="25"/>
      <c r="C711" s="25"/>
      <c r="D711" s="25"/>
      <c r="E711" s="24"/>
      <c r="F711" s="25"/>
      <c r="G711" s="25"/>
      <c r="H711" s="25"/>
      <c r="I711" s="25"/>
      <c r="J711" s="138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</row>
    <row r="712">
      <c r="A712" s="25"/>
      <c r="B712" s="25"/>
      <c r="C712" s="25"/>
      <c r="D712" s="25"/>
      <c r="E712" s="24"/>
      <c r="F712" s="25"/>
      <c r="G712" s="25"/>
      <c r="H712" s="25"/>
      <c r="I712" s="25"/>
      <c r="J712" s="138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</row>
    <row r="713">
      <c r="A713" s="25"/>
      <c r="B713" s="25"/>
      <c r="C713" s="25"/>
      <c r="D713" s="25"/>
      <c r="E713" s="24"/>
      <c r="F713" s="25"/>
      <c r="G713" s="25"/>
      <c r="H713" s="25"/>
      <c r="I713" s="25"/>
      <c r="J713" s="138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</row>
    <row r="714">
      <c r="A714" s="25"/>
      <c r="B714" s="25"/>
      <c r="C714" s="25"/>
      <c r="D714" s="25"/>
      <c r="E714" s="24"/>
      <c r="F714" s="25"/>
      <c r="G714" s="25"/>
      <c r="H714" s="25"/>
      <c r="I714" s="25"/>
      <c r="J714" s="138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</row>
    <row r="715">
      <c r="A715" s="25"/>
      <c r="B715" s="25"/>
      <c r="C715" s="25"/>
      <c r="D715" s="25"/>
      <c r="E715" s="24"/>
      <c r="F715" s="25"/>
      <c r="G715" s="25"/>
      <c r="H715" s="25"/>
      <c r="I715" s="25"/>
      <c r="J715" s="138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</row>
    <row r="716">
      <c r="A716" s="25"/>
      <c r="B716" s="25"/>
      <c r="C716" s="25"/>
      <c r="D716" s="25"/>
      <c r="E716" s="24"/>
      <c r="F716" s="25"/>
      <c r="G716" s="25"/>
      <c r="H716" s="25"/>
      <c r="I716" s="25"/>
      <c r="J716" s="138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</row>
    <row r="717">
      <c r="A717" s="25"/>
      <c r="B717" s="25"/>
      <c r="C717" s="25"/>
      <c r="D717" s="25"/>
      <c r="E717" s="24"/>
      <c r="F717" s="25"/>
      <c r="G717" s="25"/>
      <c r="H717" s="25"/>
      <c r="I717" s="25"/>
      <c r="J717" s="138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</row>
    <row r="718">
      <c r="A718" s="25"/>
      <c r="B718" s="25"/>
      <c r="C718" s="25"/>
      <c r="D718" s="25"/>
      <c r="E718" s="24"/>
      <c r="F718" s="25"/>
      <c r="G718" s="25"/>
      <c r="H718" s="25"/>
      <c r="I718" s="25"/>
      <c r="J718" s="138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</row>
    <row r="719">
      <c r="A719" s="25"/>
      <c r="B719" s="25"/>
      <c r="C719" s="25"/>
      <c r="D719" s="25"/>
      <c r="E719" s="24"/>
      <c r="F719" s="25"/>
      <c r="G719" s="25"/>
      <c r="H719" s="25"/>
      <c r="I719" s="25"/>
      <c r="J719" s="138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</row>
    <row r="720">
      <c r="A720" s="25"/>
      <c r="B720" s="25"/>
      <c r="C720" s="25"/>
      <c r="D720" s="25"/>
      <c r="E720" s="24"/>
      <c r="F720" s="25"/>
      <c r="G720" s="25"/>
      <c r="H720" s="25"/>
      <c r="I720" s="25"/>
      <c r="J720" s="138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</row>
    <row r="721">
      <c r="A721" s="25"/>
      <c r="B721" s="25"/>
      <c r="C721" s="25"/>
      <c r="D721" s="25"/>
      <c r="E721" s="24"/>
      <c r="F721" s="25"/>
      <c r="G721" s="25"/>
      <c r="H721" s="25"/>
      <c r="I721" s="25"/>
      <c r="J721" s="138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</row>
    <row r="722">
      <c r="A722" s="25"/>
      <c r="B722" s="25"/>
      <c r="C722" s="25"/>
      <c r="D722" s="25"/>
      <c r="E722" s="24"/>
      <c r="F722" s="25"/>
      <c r="G722" s="25"/>
      <c r="H722" s="25"/>
      <c r="I722" s="25"/>
      <c r="J722" s="138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</row>
    <row r="723">
      <c r="A723" s="25"/>
      <c r="B723" s="25"/>
      <c r="C723" s="25"/>
      <c r="D723" s="25"/>
      <c r="E723" s="24"/>
      <c r="F723" s="25"/>
      <c r="G723" s="25"/>
      <c r="H723" s="25"/>
      <c r="I723" s="25"/>
      <c r="J723" s="138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</row>
    <row r="724">
      <c r="A724" s="25"/>
      <c r="B724" s="25"/>
      <c r="C724" s="25"/>
      <c r="D724" s="25"/>
      <c r="E724" s="24"/>
      <c r="F724" s="25"/>
      <c r="G724" s="25"/>
      <c r="H724" s="25"/>
      <c r="I724" s="25"/>
      <c r="J724" s="138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</row>
    <row r="725">
      <c r="A725" s="25"/>
      <c r="B725" s="25"/>
      <c r="C725" s="25"/>
      <c r="D725" s="25"/>
      <c r="E725" s="24"/>
      <c r="F725" s="25"/>
      <c r="G725" s="25"/>
      <c r="H725" s="25"/>
      <c r="I725" s="25"/>
      <c r="J725" s="138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</row>
    <row r="726">
      <c r="A726" s="25"/>
      <c r="B726" s="25"/>
      <c r="C726" s="25"/>
      <c r="D726" s="25"/>
      <c r="E726" s="24"/>
      <c r="F726" s="25"/>
      <c r="G726" s="25"/>
      <c r="H726" s="25"/>
      <c r="I726" s="25"/>
      <c r="J726" s="138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</row>
    <row r="727">
      <c r="A727" s="25"/>
      <c r="B727" s="25"/>
      <c r="C727" s="25"/>
      <c r="D727" s="25"/>
      <c r="E727" s="24"/>
      <c r="F727" s="25"/>
      <c r="G727" s="25"/>
      <c r="H727" s="25"/>
      <c r="I727" s="25"/>
      <c r="J727" s="138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</row>
    <row r="728">
      <c r="A728" s="25"/>
      <c r="B728" s="25"/>
      <c r="C728" s="25"/>
      <c r="D728" s="25"/>
      <c r="E728" s="24"/>
      <c r="F728" s="25"/>
      <c r="G728" s="25"/>
      <c r="H728" s="25"/>
      <c r="I728" s="25"/>
      <c r="J728" s="138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</row>
    <row r="729">
      <c r="A729" s="25"/>
      <c r="B729" s="25"/>
      <c r="C729" s="25"/>
      <c r="D729" s="25"/>
      <c r="E729" s="24"/>
      <c r="F729" s="25"/>
      <c r="G729" s="25"/>
      <c r="H729" s="25"/>
      <c r="I729" s="25"/>
      <c r="J729" s="138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</row>
    <row r="730">
      <c r="A730" s="25"/>
      <c r="B730" s="25"/>
      <c r="C730" s="25"/>
      <c r="D730" s="25"/>
      <c r="E730" s="24"/>
      <c r="F730" s="25"/>
      <c r="G730" s="25"/>
      <c r="H730" s="25"/>
      <c r="I730" s="25"/>
      <c r="J730" s="138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</row>
    <row r="731">
      <c r="A731" s="25"/>
      <c r="B731" s="25"/>
      <c r="C731" s="25"/>
      <c r="D731" s="25"/>
      <c r="E731" s="24"/>
      <c r="F731" s="25"/>
      <c r="G731" s="25"/>
      <c r="H731" s="25"/>
      <c r="I731" s="25"/>
      <c r="J731" s="138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</row>
    <row r="732">
      <c r="A732" s="25"/>
      <c r="B732" s="25"/>
      <c r="C732" s="25"/>
      <c r="D732" s="25"/>
      <c r="E732" s="24"/>
      <c r="F732" s="25"/>
      <c r="G732" s="25"/>
      <c r="H732" s="25"/>
      <c r="I732" s="25"/>
      <c r="J732" s="138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</row>
    <row r="733">
      <c r="A733" s="25"/>
      <c r="B733" s="25"/>
      <c r="C733" s="25"/>
      <c r="D733" s="25"/>
      <c r="E733" s="24"/>
      <c r="F733" s="25"/>
      <c r="G733" s="25"/>
      <c r="H733" s="25"/>
      <c r="I733" s="25"/>
      <c r="J733" s="138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</row>
    <row r="734">
      <c r="A734" s="25"/>
      <c r="B734" s="25"/>
      <c r="C734" s="25"/>
      <c r="D734" s="25"/>
      <c r="E734" s="24"/>
      <c r="F734" s="25"/>
      <c r="G734" s="25"/>
      <c r="H734" s="25"/>
      <c r="I734" s="25"/>
      <c r="J734" s="138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</row>
    <row r="735">
      <c r="A735" s="25"/>
      <c r="B735" s="25"/>
      <c r="C735" s="25"/>
      <c r="D735" s="25"/>
      <c r="E735" s="24"/>
      <c r="F735" s="25"/>
      <c r="G735" s="25"/>
      <c r="H735" s="25"/>
      <c r="I735" s="25"/>
      <c r="J735" s="138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</row>
    <row r="736">
      <c r="A736" s="25"/>
      <c r="B736" s="25"/>
      <c r="C736" s="25"/>
      <c r="D736" s="25"/>
      <c r="E736" s="24"/>
      <c r="F736" s="25"/>
      <c r="G736" s="25"/>
      <c r="H736" s="25"/>
      <c r="I736" s="25"/>
      <c r="J736" s="138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</row>
    <row r="737">
      <c r="A737" s="25"/>
      <c r="B737" s="25"/>
      <c r="C737" s="25"/>
      <c r="D737" s="25"/>
      <c r="E737" s="24"/>
      <c r="F737" s="25"/>
      <c r="G737" s="25"/>
      <c r="H737" s="25"/>
      <c r="I737" s="25"/>
      <c r="J737" s="138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</row>
    <row r="738">
      <c r="A738" s="25"/>
      <c r="B738" s="25"/>
      <c r="C738" s="25"/>
      <c r="D738" s="25"/>
      <c r="E738" s="24"/>
      <c r="F738" s="25"/>
      <c r="G738" s="25"/>
      <c r="H738" s="25"/>
      <c r="I738" s="25"/>
      <c r="J738" s="138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</row>
    <row r="739">
      <c r="A739" s="25"/>
      <c r="B739" s="25"/>
      <c r="C739" s="25"/>
      <c r="D739" s="25"/>
      <c r="E739" s="24"/>
      <c r="F739" s="25"/>
      <c r="G739" s="25"/>
      <c r="H739" s="25"/>
      <c r="I739" s="25"/>
      <c r="J739" s="138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</row>
    <row r="740">
      <c r="A740" s="25"/>
      <c r="B740" s="25"/>
      <c r="C740" s="25"/>
      <c r="D740" s="25"/>
      <c r="E740" s="24"/>
      <c r="F740" s="25"/>
      <c r="G740" s="25"/>
      <c r="H740" s="25"/>
      <c r="I740" s="25"/>
      <c r="J740" s="138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</row>
    <row r="741">
      <c r="A741" s="25"/>
      <c r="B741" s="25"/>
      <c r="C741" s="25"/>
      <c r="D741" s="25"/>
      <c r="E741" s="24"/>
      <c r="F741" s="25"/>
      <c r="G741" s="25"/>
      <c r="H741" s="25"/>
      <c r="I741" s="25"/>
      <c r="J741" s="138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</row>
    <row r="742">
      <c r="A742" s="25"/>
      <c r="B742" s="25"/>
      <c r="C742" s="25"/>
      <c r="D742" s="25"/>
      <c r="E742" s="24"/>
      <c r="F742" s="25"/>
      <c r="G742" s="25"/>
      <c r="H742" s="25"/>
      <c r="I742" s="25"/>
      <c r="J742" s="138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</row>
    <row r="743">
      <c r="A743" s="25"/>
      <c r="B743" s="25"/>
      <c r="C743" s="25"/>
      <c r="D743" s="25"/>
      <c r="E743" s="24"/>
      <c r="F743" s="25"/>
      <c r="G743" s="25"/>
      <c r="H743" s="25"/>
      <c r="I743" s="25"/>
      <c r="J743" s="138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</row>
    <row r="744">
      <c r="A744" s="25"/>
      <c r="B744" s="25"/>
      <c r="C744" s="25"/>
      <c r="D744" s="25"/>
      <c r="E744" s="24"/>
      <c r="F744" s="25"/>
      <c r="G744" s="25"/>
      <c r="H744" s="25"/>
      <c r="I744" s="25"/>
      <c r="J744" s="138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</row>
    <row r="745">
      <c r="A745" s="25"/>
      <c r="B745" s="25"/>
      <c r="C745" s="25"/>
      <c r="D745" s="25"/>
      <c r="E745" s="24"/>
      <c r="F745" s="25"/>
      <c r="G745" s="25"/>
      <c r="H745" s="25"/>
      <c r="I745" s="25"/>
      <c r="J745" s="138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</row>
    <row r="746">
      <c r="A746" s="25"/>
      <c r="B746" s="25"/>
      <c r="C746" s="25"/>
      <c r="D746" s="25"/>
      <c r="E746" s="24"/>
      <c r="F746" s="25"/>
      <c r="G746" s="25"/>
      <c r="H746" s="25"/>
      <c r="I746" s="25"/>
      <c r="J746" s="138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</row>
    <row r="747">
      <c r="A747" s="25"/>
      <c r="B747" s="25"/>
      <c r="C747" s="25"/>
      <c r="D747" s="25"/>
      <c r="E747" s="24"/>
      <c r="F747" s="25"/>
      <c r="G747" s="25"/>
      <c r="H747" s="25"/>
      <c r="I747" s="25"/>
      <c r="J747" s="138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</row>
    <row r="748">
      <c r="A748" s="25"/>
      <c r="B748" s="25"/>
      <c r="C748" s="25"/>
      <c r="D748" s="25"/>
      <c r="E748" s="24"/>
      <c r="F748" s="25"/>
      <c r="G748" s="25"/>
      <c r="H748" s="25"/>
      <c r="I748" s="25"/>
      <c r="J748" s="138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</row>
    <row r="749">
      <c r="A749" s="25"/>
      <c r="B749" s="25"/>
      <c r="C749" s="25"/>
      <c r="D749" s="25"/>
      <c r="E749" s="24"/>
      <c r="F749" s="25"/>
      <c r="G749" s="25"/>
      <c r="H749" s="25"/>
      <c r="I749" s="25"/>
      <c r="J749" s="138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</row>
    <row r="750">
      <c r="A750" s="25"/>
      <c r="B750" s="25"/>
      <c r="C750" s="25"/>
      <c r="D750" s="25"/>
      <c r="E750" s="24"/>
      <c r="F750" s="25"/>
      <c r="G750" s="25"/>
      <c r="H750" s="25"/>
      <c r="I750" s="25"/>
      <c r="J750" s="138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</row>
    <row r="751">
      <c r="A751" s="25"/>
      <c r="B751" s="25"/>
      <c r="C751" s="25"/>
      <c r="D751" s="25"/>
      <c r="E751" s="24"/>
      <c r="F751" s="25"/>
      <c r="G751" s="25"/>
      <c r="H751" s="25"/>
      <c r="I751" s="25"/>
      <c r="J751" s="138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</row>
    <row r="752">
      <c r="A752" s="25"/>
      <c r="B752" s="25"/>
      <c r="C752" s="25"/>
      <c r="D752" s="25"/>
      <c r="E752" s="24"/>
      <c r="F752" s="25"/>
      <c r="G752" s="25"/>
      <c r="H752" s="25"/>
      <c r="I752" s="25"/>
      <c r="J752" s="138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</row>
    <row r="753">
      <c r="A753" s="25"/>
      <c r="B753" s="25"/>
      <c r="C753" s="25"/>
      <c r="D753" s="25"/>
      <c r="E753" s="24"/>
      <c r="F753" s="25"/>
      <c r="G753" s="25"/>
      <c r="H753" s="25"/>
      <c r="I753" s="25"/>
      <c r="J753" s="138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</row>
    <row r="754">
      <c r="A754" s="25"/>
      <c r="B754" s="25"/>
      <c r="C754" s="25"/>
      <c r="D754" s="25"/>
      <c r="E754" s="24"/>
      <c r="F754" s="25"/>
      <c r="G754" s="25"/>
      <c r="H754" s="25"/>
      <c r="I754" s="25"/>
      <c r="J754" s="138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</row>
    <row r="755">
      <c r="A755" s="25"/>
      <c r="B755" s="25"/>
      <c r="C755" s="25"/>
      <c r="D755" s="25"/>
      <c r="E755" s="24"/>
      <c r="F755" s="25"/>
      <c r="G755" s="25"/>
      <c r="H755" s="25"/>
      <c r="I755" s="25"/>
      <c r="J755" s="138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</row>
    <row r="756">
      <c r="A756" s="25"/>
      <c r="B756" s="25"/>
      <c r="C756" s="25"/>
      <c r="D756" s="25"/>
      <c r="E756" s="24"/>
      <c r="F756" s="25"/>
      <c r="G756" s="25"/>
      <c r="H756" s="25"/>
      <c r="I756" s="25"/>
      <c r="J756" s="138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</row>
    <row r="757">
      <c r="A757" s="25"/>
      <c r="B757" s="25"/>
      <c r="C757" s="25"/>
      <c r="D757" s="25"/>
      <c r="E757" s="24"/>
      <c r="F757" s="25"/>
      <c r="G757" s="25"/>
      <c r="H757" s="25"/>
      <c r="I757" s="25"/>
      <c r="J757" s="138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</row>
    <row r="758">
      <c r="A758" s="25"/>
      <c r="B758" s="25"/>
      <c r="C758" s="25"/>
      <c r="D758" s="25"/>
      <c r="E758" s="24"/>
      <c r="F758" s="25"/>
      <c r="G758" s="25"/>
      <c r="H758" s="25"/>
      <c r="I758" s="25"/>
      <c r="J758" s="138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</row>
    <row r="759">
      <c r="A759" s="25"/>
      <c r="B759" s="25"/>
      <c r="C759" s="25"/>
      <c r="D759" s="25"/>
      <c r="E759" s="24"/>
      <c r="F759" s="25"/>
      <c r="G759" s="25"/>
      <c r="H759" s="25"/>
      <c r="I759" s="25"/>
      <c r="J759" s="138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</row>
    <row r="760">
      <c r="A760" s="25"/>
      <c r="B760" s="25"/>
      <c r="C760" s="25"/>
      <c r="D760" s="25"/>
      <c r="E760" s="24"/>
      <c r="F760" s="25"/>
      <c r="G760" s="25"/>
      <c r="H760" s="25"/>
      <c r="I760" s="25"/>
      <c r="J760" s="138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</row>
    <row r="761">
      <c r="A761" s="25"/>
      <c r="B761" s="25"/>
      <c r="C761" s="25"/>
      <c r="D761" s="25"/>
      <c r="E761" s="24"/>
      <c r="F761" s="25"/>
      <c r="G761" s="25"/>
      <c r="H761" s="25"/>
      <c r="I761" s="25"/>
      <c r="J761" s="138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</row>
    <row r="762">
      <c r="A762" s="25"/>
      <c r="B762" s="25"/>
      <c r="C762" s="25"/>
      <c r="D762" s="25"/>
      <c r="E762" s="24"/>
      <c r="F762" s="25"/>
      <c r="G762" s="25"/>
      <c r="H762" s="25"/>
      <c r="I762" s="25"/>
      <c r="J762" s="138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</row>
    <row r="763">
      <c r="A763" s="25"/>
      <c r="B763" s="25"/>
      <c r="C763" s="25"/>
      <c r="D763" s="25"/>
      <c r="E763" s="24"/>
      <c r="F763" s="25"/>
      <c r="G763" s="25"/>
      <c r="H763" s="25"/>
      <c r="I763" s="25"/>
      <c r="J763" s="138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</row>
    <row r="764">
      <c r="A764" s="25"/>
      <c r="B764" s="25"/>
      <c r="C764" s="25"/>
      <c r="D764" s="25"/>
      <c r="E764" s="24"/>
      <c r="F764" s="25"/>
      <c r="G764" s="25"/>
      <c r="H764" s="25"/>
      <c r="I764" s="25"/>
      <c r="J764" s="138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</row>
    <row r="765">
      <c r="A765" s="25"/>
      <c r="B765" s="25"/>
      <c r="C765" s="25"/>
      <c r="D765" s="25"/>
      <c r="E765" s="24"/>
      <c r="F765" s="25"/>
      <c r="G765" s="25"/>
      <c r="H765" s="25"/>
      <c r="I765" s="25"/>
      <c r="J765" s="138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</row>
    <row r="766">
      <c r="A766" s="25"/>
      <c r="B766" s="25"/>
      <c r="C766" s="25"/>
      <c r="D766" s="25"/>
      <c r="E766" s="24"/>
      <c r="F766" s="25"/>
      <c r="G766" s="25"/>
      <c r="H766" s="25"/>
      <c r="I766" s="25"/>
      <c r="J766" s="138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</row>
    <row r="767">
      <c r="A767" s="25"/>
      <c r="B767" s="25"/>
      <c r="C767" s="25"/>
      <c r="D767" s="25"/>
      <c r="E767" s="24"/>
      <c r="F767" s="25"/>
      <c r="G767" s="25"/>
      <c r="H767" s="25"/>
      <c r="I767" s="25"/>
      <c r="J767" s="138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</row>
    <row r="768">
      <c r="A768" s="25"/>
      <c r="B768" s="25"/>
      <c r="C768" s="25"/>
      <c r="D768" s="25"/>
      <c r="E768" s="24"/>
      <c r="F768" s="25"/>
      <c r="G768" s="25"/>
      <c r="H768" s="25"/>
      <c r="I768" s="25"/>
      <c r="J768" s="138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</row>
    <row r="769">
      <c r="A769" s="25"/>
      <c r="B769" s="25"/>
      <c r="C769" s="25"/>
      <c r="D769" s="25"/>
      <c r="E769" s="24"/>
      <c r="F769" s="25"/>
      <c r="G769" s="25"/>
      <c r="H769" s="25"/>
      <c r="I769" s="25"/>
      <c r="J769" s="138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</row>
    <row r="770">
      <c r="A770" s="25"/>
      <c r="B770" s="25"/>
      <c r="C770" s="25"/>
      <c r="D770" s="25"/>
      <c r="E770" s="24"/>
      <c r="F770" s="25"/>
      <c r="G770" s="25"/>
      <c r="H770" s="25"/>
      <c r="I770" s="25"/>
      <c r="J770" s="138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</row>
    <row r="771">
      <c r="A771" s="25"/>
      <c r="B771" s="25"/>
      <c r="C771" s="25"/>
      <c r="D771" s="25"/>
      <c r="E771" s="24"/>
      <c r="F771" s="25"/>
      <c r="G771" s="25"/>
      <c r="H771" s="25"/>
      <c r="I771" s="25"/>
      <c r="J771" s="138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</row>
    <row r="772">
      <c r="A772" s="25"/>
      <c r="B772" s="25"/>
      <c r="C772" s="25"/>
      <c r="D772" s="25"/>
      <c r="E772" s="24"/>
      <c r="F772" s="25"/>
      <c r="G772" s="25"/>
      <c r="H772" s="25"/>
      <c r="I772" s="25"/>
      <c r="J772" s="138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</row>
    <row r="773">
      <c r="A773" s="25"/>
      <c r="B773" s="25"/>
      <c r="C773" s="25"/>
      <c r="D773" s="25"/>
      <c r="E773" s="24"/>
      <c r="F773" s="25"/>
      <c r="G773" s="25"/>
      <c r="H773" s="25"/>
      <c r="I773" s="25"/>
      <c r="J773" s="138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</row>
    <row r="774">
      <c r="A774" s="25"/>
      <c r="B774" s="25"/>
      <c r="C774" s="25"/>
      <c r="D774" s="25"/>
      <c r="E774" s="24"/>
      <c r="F774" s="25"/>
      <c r="G774" s="25"/>
      <c r="H774" s="25"/>
      <c r="I774" s="25"/>
      <c r="J774" s="138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</row>
    <row r="775">
      <c r="A775" s="25"/>
      <c r="B775" s="25"/>
      <c r="C775" s="25"/>
      <c r="D775" s="25"/>
      <c r="E775" s="24"/>
      <c r="F775" s="25"/>
      <c r="G775" s="25"/>
      <c r="H775" s="25"/>
      <c r="I775" s="25"/>
      <c r="J775" s="138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</row>
    <row r="776">
      <c r="A776" s="25"/>
      <c r="B776" s="25"/>
      <c r="C776" s="25"/>
      <c r="D776" s="25"/>
      <c r="E776" s="24"/>
      <c r="F776" s="25"/>
      <c r="G776" s="25"/>
      <c r="H776" s="25"/>
      <c r="I776" s="25"/>
      <c r="J776" s="138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</row>
    <row r="777">
      <c r="A777" s="25"/>
      <c r="B777" s="25"/>
      <c r="C777" s="25"/>
      <c r="D777" s="25"/>
      <c r="E777" s="24"/>
      <c r="F777" s="25"/>
      <c r="G777" s="25"/>
      <c r="H777" s="25"/>
      <c r="I777" s="25"/>
      <c r="J777" s="138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</row>
    <row r="778">
      <c r="A778" s="25"/>
      <c r="B778" s="25"/>
      <c r="C778" s="25"/>
      <c r="D778" s="25"/>
      <c r="E778" s="24"/>
      <c r="F778" s="25"/>
      <c r="G778" s="25"/>
      <c r="H778" s="25"/>
      <c r="I778" s="25"/>
      <c r="J778" s="138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</row>
    <row r="779">
      <c r="A779" s="25"/>
      <c r="B779" s="25"/>
      <c r="C779" s="25"/>
      <c r="D779" s="25"/>
      <c r="E779" s="24"/>
      <c r="F779" s="25"/>
      <c r="G779" s="25"/>
      <c r="H779" s="25"/>
      <c r="I779" s="25"/>
      <c r="J779" s="138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</row>
    <row r="780">
      <c r="A780" s="25"/>
      <c r="B780" s="25"/>
      <c r="C780" s="25"/>
      <c r="D780" s="25"/>
      <c r="E780" s="24"/>
      <c r="F780" s="25"/>
      <c r="G780" s="25"/>
      <c r="H780" s="25"/>
      <c r="I780" s="25"/>
      <c r="J780" s="138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</row>
    <row r="781">
      <c r="A781" s="25"/>
      <c r="B781" s="25"/>
      <c r="C781" s="25"/>
      <c r="D781" s="25"/>
      <c r="E781" s="24"/>
      <c r="F781" s="25"/>
      <c r="G781" s="25"/>
      <c r="H781" s="25"/>
      <c r="I781" s="25"/>
      <c r="J781" s="138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</row>
    <row r="782">
      <c r="A782" s="25"/>
      <c r="B782" s="25"/>
      <c r="C782" s="25"/>
      <c r="D782" s="25"/>
      <c r="E782" s="24"/>
      <c r="F782" s="25"/>
      <c r="G782" s="25"/>
      <c r="H782" s="25"/>
      <c r="I782" s="25"/>
      <c r="J782" s="138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</row>
    <row r="783">
      <c r="A783" s="25"/>
      <c r="B783" s="25"/>
      <c r="C783" s="25"/>
      <c r="D783" s="25"/>
      <c r="E783" s="24"/>
      <c r="F783" s="25"/>
      <c r="G783" s="25"/>
      <c r="H783" s="25"/>
      <c r="I783" s="25"/>
      <c r="J783" s="138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</row>
    <row r="784">
      <c r="A784" s="25"/>
      <c r="B784" s="25"/>
      <c r="C784" s="25"/>
      <c r="D784" s="25"/>
      <c r="E784" s="24"/>
      <c r="F784" s="25"/>
      <c r="G784" s="25"/>
      <c r="H784" s="25"/>
      <c r="I784" s="25"/>
      <c r="J784" s="138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</row>
    <row r="785">
      <c r="A785" s="25"/>
      <c r="B785" s="25"/>
      <c r="C785" s="25"/>
      <c r="D785" s="25"/>
      <c r="E785" s="24"/>
      <c r="F785" s="25"/>
      <c r="G785" s="25"/>
      <c r="H785" s="25"/>
      <c r="I785" s="25"/>
      <c r="J785" s="138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</row>
    <row r="786">
      <c r="A786" s="25"/>
      <c r="B786" s="25"/>
      <c r="C786" s="25"/>
      <c r="D786" s="25"/>
      <c r="E786" s="24"/>
      <c r="F786" s="25"/>
      <c r="G786" s="25"/>
      <c r="H786" s="25"/>
      <c r="I786" s="25"/>
      <c r="J786" s="138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</row>
    <row r="787">
      <c r="A787" s="25"/>
      <c r="B787" s="25"/>
      <c r="C787" s="25"/>
      <c r="D787" s="25"/>
      <c r="E787" s="24"/>
      <c r="F787" s="25"/>
      <c r="G787" s="25"/>
      <c r="H787" s="25"/>
      <c r="I787" s="25"/>
      <c r="J787" s="138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</row>
    <row r="788">
      <c r="A788" s="25"/>
      <c r="B788" s="25"/>
      <c r="C788" s="25"/>
      <c r="D788" s="25"/>
      <c r="E788" s="24"/>
      <c r="F788" s="25"/>
      <c r="G788" s="25"/>
      <c r="H788" s="25"/>
      <c r="I788" s="25"/>
      <c r="J788" s="138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</row>
    <row r="789">
      <c r="A789" s="25"/>
      <c r="B789" s="25"/>
      <c r="C789" s="25"/>
      <c r="D789" s="25"/>
      <c r="E789" s="24"/>
      <c r="F789" s="25"/>
      <c r="G789" s="25"/>
      <c r="H789" s="25"/>
      <c r="I789" s="25"/>
      <c r="J789" s="138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</row>
    <row r="790">
      <c r="A790" s="25"/>
      <c r="B790" s="25"/>
      <c r="C790" s="25"/>
      <c r="D790" s="25"/>
      <c r="E790" s="24"/>
      <c r="F790" s="25"/>
      <c r="G790" s="25"/>
      <c r="H790" s="25"/>
      <c r="I790" s="25"/>
      <c r="J790" s="138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</row>
    <row r="791">
      <c r="A791" s="25"/>
      <c r="B791" s="25"/>
      <c r="C791" s="25"/>
      <c r="D791" s="25"/>
      <c r="E791" s="24"/>
      <c r="F791" s="25"/>
      <c r="G791" s="25"/>
      <c r="H791" s="25"/>
      <c r="I791" s="25"/>
      <c r="J791" s="138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</row>
    <row r="792">
      <c r="A792" s="25"/>
      <c r="B792" s="25"/>
      <c r="C792" s="25"/>
      <c r="D792" s="25"/>
      <c r="E792" s="24"/>
      <c r="F792" s="25"/>
      <c r="G792" s="25"/>
      <c r="H792" s="25"/>
      <c r="I792" s="25"/>
      <c r="J792" s="138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</row>
    <row r="793">
      <c r="A793" s="25"/>
      <c r="B793" s="25"/>
      <c r="C793" s="25"/>
      <c r="D793" s="25"/>
      <c r="E793" s="24"/>
      <c r="F793" s="25"/>
      <c r="G793" s="25"/>
      <c r="H793" s="25"/>
      <c r="I793" s="25"/>
      <c r="J793" s="138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</row>
    <row r="794">
      <c r="A794" s="25"/>
      <c r="B794" s="25"/>
      <c r="C794" s="25"/>
      <c r="D794" s="25"/>
      <c r="E794" s="24"/>
      <c r="F794" s="25"/>
      <c r="G794" s="25"/>
      <c r="H794" s="25"/>
      <c r="I794" s="25"/>
      <c r="J794" s="138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</row>
    <row r="795">
      <c r="A795" s="25"/>
      <c r="B795" s="25"/>
      <c r="C795" s="25"/>
      <c r="D795" s="25"/>
      <c r="E795" s="24"/>
      <c r="F795" s="25"/>
      <c r="G795" s="25"/>
      <c r="H795" s="25"/>
      <c r="I795" s="25"/>
      <c r="J795" s="138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</row>
    <row r="796">
      <c r="A796" s="25"/>
      <c r="B796" s="25"/>
      <c r="C796" s="25"/>
      <c r="D796" s="25"/>
      <c r="E796" s="24"/>
      <c r="F796" s="25"/>
      <c r="G796" s="25"/>
      <c r="H796" s="25"/>
      <c r="I796" s="25"/>
      <c r="J796" s="138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</row>
    <row r="797">
      <c r="A797" s="25"/>
      <c r="B797" s="25"/>
      <c r="C797" s="25"/>
      <c r="D797" s="25"/>
      <c r="E797" s="24"/>
      <c r="F797" s="25"/>
      <c r="G797" s="25"/>
      <c r="H797" s="25"/>
      <c r="I797" s="25"/>
      <c r="J797" s="138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</row>
    <row r="798">
      <c r="A798" s="25"/>
      <c r="B798" s="25"/>
      <c r="C798" s="25"/>
      <c r="D798" s="25"/>
      <c r="E798" s="24"/>
      <c r="F798" s="25"/>
      <c r="G798" s="25"/>
      <c r="H798" s="25"/>
      <c r="I798" s="25"/>
      <c r="J798" s="138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</row>
    <row r="799">
      <c r="A799" s="25"/>
      <c r="B799" s="25"/>
      <c r="C799" s="25"/>
      <c r="D799" s="25"/>
      <c r="E799" s="24"/>
      <c r="F799" s="25"/>
      <c r="G799" s="25"/>
      <c r="H799" s="25"/>
      <c r="I799" s="25"/>
      <c r="J799" s="138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</row>
    <row r="800">
      <c r="A800" s="25"/>
      <c r="B800" s="25"/>
      <c r="C800" s="25"/>
      <c r="D800" s="25"/>
      <c r="E800" s="24"/>
      <c r="F800" s="25"/>
      <c r="G800" s="25"/>
      <c r="H800" s="25"/>
      <c r="I800" s="25"/>
      <c r="J800" s="138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</row>
    <row r="801">
      <c r="A801" s="25"/>
      <c r="B801" s="25"/>
      <c r="C801" s="25"/>
      <c r="D801" s="25"/>
      <c r="E801" s="24"/>
      <c r="F801" s="25"/>
      <c r="G801" s="25"/>
      <c r="H801" s="25"/>
      <c r="I801" s="25"/>
      <c r="J801" s="138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</row>
    <row r="802">
      <c r="A802" s="25"/>
      <c r="B802" s="25"/>
      <c r="C802" s="25"/>
      <c r="D802" s="25"/>
      <c r="E802" s="24"/>
      <c r="F802" s="25"/>
      <c r="G802" s="25"/>
      <c r="H802" s="25"/>
      <c r="I802" s="25"/>
      <c r="J802" s="138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</row>
    <row r="803">
      <c r="A803" s="25"/>
      <c r="B803" s="25"/>
      <c r="C803" s="25"/>
      <c r="D803" s="25"/>
      <c r="E803" s="24"/>
      <c r="F803" s="25"/>
      <c r="G803" s="25"/>
      <c r="H803" s="25"/>
      <c r="I803" s="25"/>
      <c r="J803" s="138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</row>
    <row r="804">
      <c r="A804" s="25"/>
      <c r="B804" s="25"/>
      <c r="C804" s="25"/>
      <c r="D804" s="25"/>
      <c r="E804" s="24"/>
      <c r="F804" s="25"/>
      <c r="G804" s="25"/>
      <c r="H804" s="25"/>
      <c r="I804" s="25"/>
      <c r="J804" s="138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</row>
    <row r="805">
      <c r="A805" s="25"/>
      <c r="B805" s="25"/>
      <c r="C805" s="25"/>
      <c r="D805" s="25"/>
      <c r="E805" s="24"/>
      <c r="F805" s="25"/>
      <c r="G805" s="25"/>
      <c r="H805" s="25"/>
      <c r="I805" s="25"/>
      <c r="J805" s="138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</row>
    <row r="806">
      <c r="A806" s="25"/>
      <c r="B806" s="25"/>
      <c r="C806" s="25"/>
      <c r="D806" s="25"/>
      <c r="E806" s="24"/>
      <c r="F806" s="25"/>
      <c r="G806" s="25"/>
      <c r="H806" s="25"/>
      <c r="I806" s="25"/>
      <c r="J806" s="138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</row>
    <row r="807">
      <c r="A807" s="25"/>
      <c r="B807" s="25"/>
      <c r="C807" s="25"/>
      <c r="D807" s="25"/>
      <c r="E807" s="24"/>
      <c r="F807" s="25"/>
      <c r="G807" s="25"/>
      <c r="H807" s="25"/>
      <c r="I807" s="25"/>
      <c r="J807" s="138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</row>
    <row r="808">
      <c r="A808" s="25"/>
      <c r="B808" s="25"/>
      <c r="C808" s="25"/>
      <c r="D808" s="25"/>
      <c r="E808" s="24"/>
      <c r="F808" s="25"/>
      <c r="G808" s="25"/>
      <c r="H808" s="25"/>
      <c r="I808" s="25"/>
      <c r="J808" s="138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</row>
    <row r="809">
      <c r="A809" s="25"/>
      <c r="B809" s="25"/>
      <c r="C809" s="25"/>
      <c r="D809" s="25"/>
      <c r="E809" s="24"/>
      <c r="F809" s="25"/>
      <c r="G809" s="25"/>
      <c r="H809" s="25"/>
      <c r="I809" s="25"/>
      <c r="J809" s="138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</row>
    <row r="810">
      <c r="A810" s="25"/>
      <c r="B810" s="25"/>
      <c r="C810" s="25"/>
      <c r="D810" s="25"/>
      <c r="E810" s="24"/>
      <c r="F810" s="25"/>
      <c r="G810" s="25"/>
      <c r="H810" s="25"/>
      <c r="I810" s="25"/>
      <c r="J810" s="138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</row>
    <row r="811">
      <c r="A811" s="25"/>
      <c r="B811" s="25"/>
      <c r="C811" s="25"/>
      <c r="D811" s="25"/>
      <c r="E811" s="24"/>
      <c r="F811" s="25"/>
      <c r="G811" s="25"/>
      <c r="H811" s="25"/>
      <c r="I811" s="25"/>
      <c r="J811" s="138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</row>
    <row r="812">
      <c r="A812" s="25"/>
      <c r="B812" s="25"/>
      <c r="C812" s="25"/>
      <c r="D812" s="25"/>
      <c r="E812" s="24"/>
      <c r="F812" s="25"/>
      <c r="G812" s="25"/>
      <c r="H812" s="25"/>
      <c r="I812" s="25"/>
      <c r="J812" s="138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</row>
    <row r="813">
      <c r="A813" s="25"/>
      <c r="B813" s="25"/>
      <c r="C813" s="25"/>
      <c r="D813" s="25"/>
      <c r="E813" s="24"/>
      <c r="F813" s="25"/>
      <c r="G813" s="25"/>
      <c r="H813" s="25"/>
      <c r="I813" s="25"/>
      <c r="J813" s="138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</row>
    <row r="814">
      <c r="A814" s="25"/>
      <c r="B814" s="25"/>
      <c r="C814" s="25"/>
      <c r="D814" s="25"/>
      <c r="E814" s="24"/>
      <c r="F814" s="25"/>
      <c r="G814" s="25"/>
      <c r="H814" s="25"/>
      <c r="I814" s="25"/>
      <c r="J814" s="138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</row>
    <row r="815">
      <c r="A815" s="25"/>
      <c r="B815" s="25"/>
      <c r="C815" s="25"/>
      <c r="D815" s="25"/>
      <c r="E815" s="24"/>
      <c r="F815" s="25"/>
      <c r="G815" s="25"/>
      <c r="H815" s="25"/>
      <c r="I815" s="25"/>
      <c r="J815" s="138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</row>
    <row r="816">
      <c r="A816" s="25"/>
      <c r="B816" s="25"/>
      <c r="C816" s="25"/>
      <c r="D816" s="25"/>
      <c r="E816" s="24"/>
      <c r="F816" s="25"/>
      <c r="G816" s="25"/>
      <c r="H816" s="25"/>
      <c r="I816" s="25"/>
      <c r="J816" s="138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</row>
    <row r="817">
      <c r="A817" s="25"/>
      <c r="B817" s="25"/>
      <c r="C817" s="25"/>
      <c r="D817" s="25"/>
      <c r="E817" s="24"/>
      <c r="F817" s="25"/>
      <c r="G817" s="25"/>
      <c r="H817" s="25"/>
      <c r="I817" s="25"/>
      <c r="J817" s="138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</row>
    <row r="818">
      <c r="A818" s="25"/>
      <c r="B818" s="25"/>
      <c r="C818" s="25"/>
      <c r="D818" s="25"/>
      <c r="E818" s="24"/>
      <c r="F818" s="25"/>
      <c r="G818" s="25"/>
      <c r="H818" s="25"/>
      <c r="I818" s="25"/>
      <c r="J818" s="138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</row>
    <row r="819">
      <c r="A819" s="25"/>
      <c r="B819" s="25"/>
      <c r="C819" s="25"/>
      <c r="D819" s="25"/>
      <c r="E819" s="24"/>
      <c r="F819" s="25"/>
      <c r="G819" s="25"/>
      <c r="H819" s="25"/>
      <c r="I819" s="25"/>
      <c r="J819" s="138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</row>
    <row r="820">
      <c r="A820" s="25"/>
      <c r="B820" s="25"/>
      <c r="C820" s="25"/>
      <c r="D820" s="25"/>
      <c r="E820" s="24"/>
      <c r="F820" s="25"/>
      <c r="G820" s="25"/>
      <c r="H820" s="25"/>
      <c r="I820" s="25"/>
      <c r="J820" s="138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</row>
    <row r="821">
      <c r="A821" s="25"/>
      <c r="B821" s="25"/>
      <c r="C821" s="25"/>
      <c r="D821" s="25"/>
      <c r="E821" s="24"/>
      <c r="F821" s="25"/>
      <c r="G821" s="25"/>
      <c r="H821" s="25"/>
      <c r="I821" s="25"/>
      <c r="J821" s="138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</row>
    <row r="822">
      <c r="A822" s="25"/>
      <c r="B822" s="25"/>
      <c r="C822" s="25"/>
      <c r="D822" s="25"/>
      <c r="E822" s="24"/>
      <c r="F822" s="25"/>
      <c r="G822" s="25"/>
      <c r="H822" s="25"/>
      <c r="I822" s="25"/>
      <c r="J822" s="138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</row>
    <row r="823">
      <c r="A823" s="25"/>
      <c r="B823" s="25"/>
      <c r="C823" s="25"/>
      <c r="D823" s="25"/>
      <c r="E823" s="24"/>
      <c r="F823" s="25"/>
      <c r="G823" s="25"/>
      <c r="H823" s="25"/>
      <c r="I823" s="25"/>
      <c r="J823" s="138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</row>
    <row r="824">
      <c r="A824" s="25"/>
      <c r="B824" s="25"/>
      <c r="C824" s="25"/>
      <c r="D824" s="25"/>
      <c r="E824" s="24"/>
      <c r="F824" s="25"/>
      <c r="G824" s="25"/>
      <c r="H824" s="25"/>
      <c r="I824" s="25"/>
      <c r="J824" s="138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</row>
    <row r="825">
      <c r="A825" s="25"/>
      <c r="B825" s="25"/>
      <c r="C825" s="25"/>
      <c r="D825" s="25"/>
      <c r="E825" s="24"/>
      <c r="F825" s="25"/>
      <c r="G825" s="25"/>
      <c r="H825" s="25"/>
      <c r="I825" s="25"/>
      <c r="J825" s="138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</row>
    <row r="826">
      <c r="A826" s="25"/>
      <c r="B826" s="25"/>
      <c r="C826" s="25"/>
      <c r="D826" s="25"/>
      <c r="E826" s="24"/>
      <c r="F826" s="25"/>
      <c r="G826" s="25"/>
      <c r="H826" s="25"/>
      <c r="I826" s="25"/>
      <c r="J826" s="138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</row>
    <row r="827">
      <c r="A827" s="25"/>
      <c r="B827" s="25"/>
      <c r="C827" s="25"/>
      <c r="D827" s="25"/>
      <c r="E827" s="24"/>
      <c r="F827" s="25"/>
      <c r="G827" s="25"/>
      <c r="H827" s="25"/>
      <c r="I827" s="25"/>
      <c r="J827" s="138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</row>
    <row r="828">
      <c r="A828" s="25"/>
      <c r="B828" s="25"/>
      <c r="C828" s="25"/>
      <c r="D828" s="25"/>
      <c r="E828" s="24"/>
      <c r="F828" s="25"/>
      <c r="G828" s="25"/>
      <c r="H828" s="25"/>
      <c r="I828" s="25"/>
      <c r="J828" s="138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</row>
    <row r="829">
      <c r="A829" s="25"/>
      <c r="B829" s="25"/>
      <c r="C829" s="25"/>
      <c r="D829" s="25"/>
      <c r="E829" s="24"/>
      <c r="F829" s="25"/>
      <c r="G829" s="25"/>
      <c r="H829" s="25"/>
      <c r="I829" s="25"/>
      <c r="J829" s="138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</row>
    <row r="830">
      <c r="A830" s="25"/>
      <c r="B830" s="25"/>
      <c r="C830" s="25"/>
      <c r="D830" s="25"/>
      <c r="E830" s="24"/>
      <c r="F830" s="25"/>
      <c r="G830" s="25"/>
      <c r="H830" s="25"/>
      <c r="I830" s="25"/>
      <c r="J830" s="138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</row>
    <row r="831">
      <c r="A831" s="25"/>
      <c r="B831" s="25"/>
      <c r="C831" s="25"/>
      <c r="D831" s="25"/>
      <c r="E831" s="24"/>
      <c r="F831" s="25"/>
      <c r="G831" s="25"/>
      <c r="H831" s="25"/>
      <c r="I831" s="25"/>
      <c r="J831" s="138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</row>
    <row r="832">
      <c r="A832" s="25"/>
      <c r="B832" s="25"/>
      <c r="C832" s="25"/>
      <c r="D832" s="25"/>
      <c r="E832" s="24"/>
      <c r="F832" s="25"/>
      <c r="G832" s="25"/>
      <c r="H832" s="25"/>
      <c r="I832" s="25"/>
      <c r="J832" s="138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</row>
    <row r="833">
      <c r="A833" s="25"/>
      <c r="B833" s="25"/>
      <c r="C833" s="25"/>
      <c r="D833" s="25"/>
      <c r="E833" s="24"/>
      <c r="F833" s="25"/>
      <c r="G833" s="25"/>
      <c r="H833" s="25"/>
      <c r="I833" s="25"/>
      <c r="J833" s="138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</row>
    <row r="834">
      <c r="A834" s="25"/>
      <c r="B834" s="25"/>
      <c r="C834" s="25"/>
      <c r="D834" s="25"/>
      <c r="E834" s="24"/>
      <c r="F834" s="25"/>
      <c r="G834" s="25"/>
      <c r="H834" s="25"/>
      <c r="I834" s="25"/>
      <c r="J834" s="138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</row>
    <row r="835">
      <c r="A835" s="25"/>
      <c r="B835" s="25"/>
      <c r="C835" s="25"/>
      <c r="D835" s="25"/>
      <c r="E835" s="24"/>
      <c r="F835" s="25"/>
      <c r="G835" s="25"/>
      <c r="H835" s="25"/>
      <c r="I835" s="25"/>
      <c r="J835" s="138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</row>
    <row r="836">
      <c r="A836" s="25"/>
      <c r="B836" s="25"/>
      <c r="C836" s="25"/>
      <c r="D836" s="25"/>
      <c r="E836" s="24"/>
      <c r="F836" s="25"/>
      <c r="G836" s="25"/>
      <c r="H836" s="25"/>
      <c r="I836" s="25"/>
      <c r="J836" s="138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</row>
    <row r="837">
      <c r="A837" s="25"/>
      <c r="B837" s="25"/>
      <c r="C837" s="25"/>
      <c r="D837" s="25"/>
      <c r="E837" s="24"/>
      <c r="F837" s="25"/>
      <c r="G837" s="25"/>
      <c r="H837" s="25"/>
      <c r="I837" s="25"/>
      <c r="J837" s="138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</row>
    <row r="838">
      <c r="A838" s="25"/>
      <c r="B838" s="25"/>
      <c r="C838" s="25"/>
      <c r="D838" s="25"/>
      <c r="E838" s="24"/>
      <c r="F838" s="25"/>
      <c r="G838" s="25"/>
      <c r="H838" s="25"/>
      <c r="I838" s="25"/>
      <c r="J838" s="138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</row>
    <row r="839">
      <c r="A839" s="25"/>
      <c r="B839" s="25"/>
      <c r="C839" s="25"/>
      <c r="D839" s="25"/>
      <c r="E839" s="24"/>
      <c r="F839" s="25"/>
      <c r="G839" s="25"/>
      <c r="H839" s="25"/>
      <c r="I839" s="25"/>
      <c r="J839" s="138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</row>
    <row r="840">
      <c r="A840" s="25"/>
      <c r="B840" s="25"/>
      <c r="C840" s="25"/>
      <c r="D840" s="25"/>
      <c r="E840" s="24"/>
      <c r="F840" s="25"/>
      <c r="G840" s="25"/>
      <c r="H840" s="25"/>
      <c r="I840" s="25"/>
      <c r="J840" s="138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</row>
    <row r="841">
      <c r="A841" s="25"/>
      <c r="B841" s="25"/>
      <c r="C841" s="25"/>
      <c r="D841" s="25"/>
      <c r="E841" s="24"/>
      <c r="F841" s="25"/>
      <c r="G841" s="25"/>
      <c r="H841" s="25"/>
      <c r="I841" s="25"/>
      <c r="J841" s="138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</row>
    <row r="842">
      <c r="A842" s="25"/>
      <c r="B842" s="25"/>
      <c r="C842" s="25"/>
      <c r="D842" s="25"/>
      <c r="E842" s="24"/>
      <c r="F842" s="25"/>
      <c r="G842" s="25"/>
      <c r="H842" s="25"/>
      <c r="I842" s="25"/>
      <c r="J842" s="138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</row>
    <row r="843">
      <c r="A843" s="25"/>
      <c r="B843" s="25"/>
      <c r="C843" s="25"/>
      <c r="D843" s="25"/>
      <c r="E843" s="24"/>
      <c r="F843" s="25"/>
      <c r="G843" s="25"/>
      <c r="H843" s="25"/>
      <c r="I843" s="25"/>
      <c r="J843" s="138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</row>
    <row r="844">
      <c r="A844" s="25"/>
      <c r="B844" s="25"/>
      <c r="C844" s="25"/>
      <c r="D844" s="25"/>
      <c r="E844" s="24"/>
      <c r="F844" s="25"/>
      <c r="G844" s="25"/>
      <c r="H844" s="25"/>
      <c r="I844" s="25"/>
      <c r="J844" s="138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</row>
    <row r="845">
      <c r="A845" s="25"/>
      <c r="B845" s="25"/>
      <c r="C845" s="25"/>
      <c r="D845" s="25"/>
      <c r="E845" s="24"/>
      <c r="F845" s="25"/>
      <c r="G845" s="25"/>
      <c r="H845" s="25"/>
      <c r="I845" s="25"/>
      <c r="J845" s="138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</row>
    <row r="846">
      <c r="A846" s="25"/>
      <c r="B846" s="25"/>
      <c r="C846" s="25"/>
      <c r="D846" s="25"/>
      <c r="E846" s="24"/>
      <c r="F846" s="25"/>
      <c r="G846" s="25"/>
      <c r="H846" s="25"/>
      <c r="I846" s="25"/>
      <c r="J846" s="138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</row>
    <row r="847">
      <c r="A847" s="25"/>
      <c r="B847" s="25"/>
      <c r="C847" s="25"/>
      <c r="D847" s="25"/>
      <c r="E847" s="24"/>
      <c r="F847" s="25"/>
      <c r="G847" s="25"/>
      <c r="H847" s="25"/>
      <c r="I847" s="25"/>
      <c r="J847" s="138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</row>
    <row r="848">
      <c r="A848" s="25"/>
      <c r="B848" s="25"/>
      <c r="C848" s="25"/>
      <c r="D848" s="25"/>
      <c r="E848" s="24"/>
      <c r="F848" s="25"/>
      <c r="G848" s="25"/>
      <c r="H848" s="25"/>
      <c r="I848" s="25"/>
      <c r="J848" s="138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</row>
    <row r="849">
      <c r="A849" s="25"/>
      <c r="B849" s="25"/>
      <c r="C849" s="25"/>
      <c r="D849" s="25"/>
      <c r="E849" s="24"/>
      <c r="F849" s="25"/>
      <c r="G849" s="25"/>
      <c r="H849" s="25"/>
      <c r="I849" s="25"/>
      <c r="J849" s="138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</row>
    <row r="850">
      <c r="A850" s="25"/>
      <c r="B850" s="25"/>
      <c r="C850" s="25"/>
      <c r="D850" s="25"/>
      <c r="E850" s="24"/>
      <c r="F850" s="25"/>
      <c r="G850" s="25"/>
      <c r="H850" s="25"/>
      <c r="I850" s="25"/>
      <c r="J850" s="138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</row>
    <row r="851">
      <c r="A851" s="25"/>
      <c r="B851" s="25"/>
      <c r="C851" s="25"/>
      <c r="D851" s="25"/>
      <c r="E851" s="24"/>
      <c r="F851" s="25"/>
      <c r="G851" s="25"/>
      <c r="H851" s="25"/>
      <c r="I851" s="25"/>
      <c r="J851" s="138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</row>
    <row r="852">
      <c r="A852" s="25"/>
      <c r="B852" s="25"/>
      <c r="C852" s="25"/>
      <c r="D852" s="25"/>
      <c r="E852" s="24"/>
      <c r="F852" s="25"/>
      <c r="G852" s="25"/>
      <c r="H852" s="25"/>
      <c r="I852" s="25"/>
      <c r="J852" s="138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</row>
    <row r="853">
      <c r="A853" s="25"/>
      <c r="B853" s="25"/>
      <c r="C853" s="25"/>
      <c r="D853" s="25"/>
      <c r="E853" s="24"/>
      <c r="F853" s="25"/>
      <c r="G853" s="25"/>
      <c r="H853" s="25"/>
      <c r="I853" s="25"/>
      <c r="J853" s="138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</row>
    <row r="854">
      <c r="A854" s="25"/>
      <c r="B854" s="25"/>
      <c r="C854" s="25"/>
      <c r="D854" s="25"/>
      <c r="E854" s="24"/>
      <c r="F854" s="25"/>
      <c r="G854" s="25"/>
      <c r="H854" s="25"/>
      <c r="I854" s="25"/>
      <c r="J854" s="138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</row>
    <row r="855">
      <c r="A855" s="25"/>
      <c r="B855" s="25"/>
      <c r="C855" s="25"/>
      <c r="D855" s="25"/>
      <c r="E855" s="24"/>
      <c r="F855" s="25"/>
      <c r="G855" s="25"/>
      <c r="H855" s="25"/>
      <c r="I855" s="25"/>
      <c r="J855" s="138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</row>
    <row r="856">
      <c r="A856" s="25"/>
      <c r="B856" s="25"/>
      <c r="C856" s="25"/>
      <c r="D856" s="25"/>
      <c r="E856" s="24"/>
      <c r="F856" s="25"/>
      <c r="G856" s="25"/>
      <c r="H856" s="25"/>
      <c r="I856" s="25"/>
      <c r="J856" s="138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</row>
    <row r="857">
      <c r="A857" s="25"/>
      <c r="B857" s="25"/>
      <c r="C857" s="25"/>
      <c r="D857" s="25"/>
      <c r="E857" s="24"/>
      <c r="F857" s="25"/>
      <c r="G857" s="25"/>
      <c r="H857" s="25"/>
      <c r="I857" s="25"/>
      <c r="J857" s="138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</row>
    <row r="858">
      <c r="A858" s="25"/>
      <c r="B858" s="25"/>
      <c r="C858" s="25"/>
      <c r="D858" s="25"/>
      <c r="E858" s="24"/>
      <c r="F858" s="25"/>
      <c r="G858" s="25"/>
      <c r="H858" s="25"/>
      <c r="I858" s="25"/>
      <c r="J858" s="138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</row>
    <row r="859">
      <c r="A859" s="25"/>
      <c r="B859" s="25"/>
      <c r="C859" s="25"/>
      <c r="D859" s="25"/>
      <c r="E859" s="24"/>
      <c r="F859" s="25"/>
      <c r="G859" s="25"/>
      <c r="H859" s="25"/>
      <c r="I859" s="25"/>
      <c r="J859" s="138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</row>
    <row r="860">
      <c r="A860" s="25"/>
      <c r="B860" s="25"/>
      <c r="C860" s="25"/>
      <c r="D860" s="25"/>
      <c r="E860" s="24"/>
      <c r="F860" s="25"/>
      <c r="G860" s="25"/>
      <c r="H860" s="25"/>
      <c r="I860" s="25"/>
      <c r="J860" s="138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</row>
    <row r="861">
      <c r="A861" s="25"/>
      <c r="B861" s="25"/>
      <c r="C861" s="25"/>
      <c r="D861" s="25"/>
      <c r="E861" s="24"/>
      <c r="F861" s="25"/>
      <c r="G861" s="25"/>
      <c r="H861" s="25"/>
      <c r="I861" s="25"/>
      <c r="J861" s="138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</row>
    <row r="862">
      <c r="A862" s="25"/>
      <c r="B862" s="25"/>
      <c r="C862" s="25"/>
      <c r="D862" s="25"/>
      <c r="E862" s="24"/>
      <c r="F862" s="25"/>
      <c r="G862" s="25"/>
      <c r="H862" s="25"/>
      <c r="I862" s="25"/>
      <c r="J862" s="138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</row>
    <row r="863">
      <c r="A863" s="25"/>
      <c r="B863" s="25"/>
      <c r="C863" s="25"/>
      <c r="D863" s="25"/>
      <c r="E863" s="24"/>
      <c r="F863" s="25"/>
      <c r="G863" s="25"/>
      <c r="H863" s="25"/>
      <c r="I863" s="25"/>
      <c r="J863" s="138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</row>
    <row r="864">
      <c r="A864" s="25"/>
      <c r="B864" s="25"/>
      <c r="C864" s="25"/>
      <c r="D864" s="25"/>
      <c r="E864" s="24"/>
      <c r="F864" s="25"/>
      <c r="G864" s="25"/>
      <c r="H864" s="25"/>
      <c r="I864" s="25"/>
      <c r="J864" s="138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</row>
    <row r="865">
      <c r="A865" s="25"/>
      <c r="B865" s="25"/>
      <c r="C865" s="25"/>
      <c r="D865" s="25"/>
      <c r="E865" s="24"/>
      <c r="F865" s="25"/>
      <c r="G865" s="25"/>
      <c r="H865" s="25"/>
      <c r="I865" s="25"/>
      <c r="J865" s="138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</row>
    <row r="866">
      <c r="A866" s="25"/>
      <c r="B866" s="25"/>
      <c r="C866" s="25"/>
      <c r="D866" s="25"/>
      <c r="E866" s="24"/>
      <c r="F866" s="25"/>
      <c r="G866" s="25"/>
      <c r="H866" s="25"/>
      <c r="I866" s="25"/>
      <c r="J866" s="138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</row>
    <row r="867">
      <c r="A867" s="25"/>
      <c r="B867" s="25"/>
      <c r="C867" s="25"/>
      <c r="D867" s="25"/>
      <c r="E867" s="24"/>
      <c r="F867" s="25"/>
      <c r="G867" s="25"/>
      <c r="H867" s="25"/>
      <c r="I867" s="25"/>
      <c r="J867" s="138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</row>
    <row r="868">
      <c r="A868" s="25"/>
      <c r="B868" s="25"/>
      <c r="C868" s="25"/>
      <c r="D868" s="25"/>
      <c r="E868" s="24"/>
      <c r="F868" s="25"/>
      <c r="G868" s="25"/>
      <c r="H868" s="25"/>
      <c r="I868" s="25"/>
      <c r="J868" s="138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</row>
    <row r="869">
      <c r="A869" s="25"/>
      <c r="B869" s="25"/>
      <c r="C869" s="25"/>
      <c r="D869" s="25"/>
      <c r="E869" s="24"/>
      <c r="F869" s="25"/>
      <c r="G869" s="25"/>
      <c r="H869" s="25"/>
      <c r="I869" s="25"/>
      <c r="J869" s="138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</row>
    <row r="870">
      <c r="A870" s="25"/>
      <c r="B870" s="25"/>
      <c r="C870" s="25"/>
      <c r="D870" s="25"/>
      <c r="E870" s="24"/>
      <c r="F870" s="25"/>
      <c r="G870" s="25"/>
      <c r="H870" s="25"/>
      <c r="I870" s="25"/>
      <c r="J870" s="138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</row>
    <row r="871">
      <c r="A871" s="25"/>
      <c r="B871" s="25"/>
      <c r="C871" s="25"/>
      <c r="D871" s="25"/>
      <c r="E871" s="24"/>
      <c r="F871" s="25"/>
      <c r="G871" s="25"/>
      <c r="H871" s="25"/>
      <c r="I871" s="25"/>
      <c r="J871" s="138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</row>
    <row r="872">
      <c r="A872" s="25"/>
      <c r="B872" s="25"/>
      <c r="C872" s="25"/>
      <c r="D872" s="25"/>
      <c r="E872" s="24"/>
      <c r="F872" s="25"/>
      <c r="G872" s="25"/>
      <c r="H872" s="25"/>
      <c r="I872" s="25"/>
      <c r="J872" s="138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</row>
    <row r="873">
      <c r="A873" s="25"/>
      <c r="B873" s="25"/>
      <c r="C873" s="25"/>
      <c r="D873" s="25"/>
      <c r="E873" s="24"/>
      <c r="F873" s="25"/>
      <c r="G873" s="25"/>
      <c r="H873" s="25"/>
      <c r="I873" s="25"/>
      <c r="J873" s="138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</row>
    <row r="874">
      <c r="A874" s="25"/>
      <c r="B874" s="25"/>
      <c r="C874" s="25"/>
      <c r="D874" s="25"/>
      <c r="E874" s="24"/>
      <c r="F874" s="25"/>
      <c r="G874" s="25"/>
      <c r="H874" s="25"/>
      <c r="I874" s="25"/>
      <c r="J874" s="138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</row>
    <row r="875">
      <c r="A875" s="25"/>
      <c r="B875" s="25"/>
      <c r="C875" s="25"/>
      <c r="D875" s="25"/>
      <c r="E875" s="24"/>
      <c r="F875" s="25"/>
      <c r="G875" s="25"/>
      <c r="H875" s="25"/>
      <c r="I875" s="25"/>
      <c r="J875" s="138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</row>
    <row r="876">
      <c r="A876" s="25"/>
      <c r="B876" s="25"/>
      <c r="C876" s="25"/>
      <c r="D876" s="25"/>
      <c r="E876" s="24"/>
      <c r="F876" s="25"/>
      <c r="G876" s="25"/>
      <c r="H876" s="25"/>
      <c r="I876" s="25"/>
      <c r="J876" s="138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</row>
    <row r="877">
      <c r="A877" s="25"/>
      <c r="B877" s="25"/>
      <c r="C877" s="25"/>
      <c r="D877" s="25"/>
      <c r="E877" s="24"/>
      <c r="F877" s="25"/>
      <c r="G877" s="25"/>
      <c r="H877" s="25"/>
      <c r="I877" s="25"/>
      <c r="J877" s="138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</row>
    <row r="878">
      <c r="A878" s="25"/>
      <c r="B878" s="25"/>
      <c r="C878" s="25"/>
      <c r="D878" s="25"/>
      <c r="E878" s="24"/>
      <c r="F878" s="25"/>
      <c r="G878" s="25"/>
      <c r="H878" s="25"/>
      <c r="I878" s="25"/>
      <c r="J878" s="138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</row>
    <row r="879">
      <c r="A879" s="25"/>
      <c r="B879" s="25"/>
      <c r="C879" s="25"/>
      <c r="D879" s="25"/>
      <c r="E879" s="24"/>
      <c r="F879" s="25"/>
      <c r="G879" s="25"/>
      <c r="H879" s="25"/>
      <c r="I879" s="25"/>
      <c r="J879" s="138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</row>
    <row r="880">
      <c r="A880" s="25"/>
      <c r="B880" s="25"/>
      <c r="C880" s="25"/>
      <c r="D880" s="25"/>
      <c r="E880" s="24"/>
      <c r="F880" s="25"/>
      <c r="G880" s="25"/>
      <c r="H880" s="25"/>
      <c r="I880" s="25"/>
      <c r="J880" s="138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</row>
    <row r="881">
      <c r="A881" s="25"/>
      <c r="B881" s="25"/>
      <c r="C881" s="25"/>
      <c r="D881" s="25"/>
      <c r="E881" s="24"/>
      <c r="F881" s="25"/>
      <c r="G881" s="25"/>
      <c r="H881" s="25"/>
      <c r="I881" s="25"/>
      <c r="J881" s="138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</row>
    <row r="882">
      <c r="A882" s="25"/>
      <c r="B882" s="25"/>
      <c r="C882" s="25"/>
      <c r="D882" s="25"/>
      <c r="E882" s="24"/>
      <c r="F882" s="25"/>
      <c r="G882" s="25"/>
      <c r="H882" s="25"/>
      <c r="I882" s="25"/>
      <c r="J882" s="138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</row>
    <row r="883">
      <c r="A883" s="25"/>
      <c r="B883" s="25"/>
      <c r="C883" s="25"/>
      <c r="D883" s="25"/>
      <c r="E883" s="24"/>
      <c r="F883" s="25"/>
      <c r="G883" s="25"/>
      <c r="H883" s="25"/>
      <c r="I883" s="25"/>
      <c r="J883" s="138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</row>
    <row r="884">
      <c r="A884" s="25"/>
      <c r="B884" s="25"/>
      <c r="C884" s="25"/>
      <c r="D884" s="25"/>
      <c r="E884" s="24"/>
      <c r="F884" s="25"/>
      <c r="G884" s="25"/>
      <c r="H884" s="25"/>
      <c r="I884" s="25"/>
      <c r="J884" s="138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</row>
    <row r="885">
      <c r="A885" s="25"/>
      <c r="B885" s="25"/>
      <c r="C885" s="25"/>
      <c r="D885" s="25"/>
      <c r="E885" s="24"/>
      <c r="F885" s="25"/>
      <c r="G885" s="25"/>
      <c r="H885" s="25"/>
      <c r="I885" s="25"/>
      <c r="J885" s="138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</row>
    <row r="886">
      <c r="A886" s="25"/>
      <c r="B886" s="25"/>
      <c r="C886" s="25"/>
      <c r="D886" s="25"/>
      <c r="E886" s="24"/>
      <c r="F886" s="25"/>
      <c r="G886" s="25"/>
      <c r="H886" s="25"/>
      <c r="I886" s="25"/>
      <c r="J886" s="138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</row>
    <row r="887">
      <c r="A887" s="25"/>
      <c r="B887" s="25"/>
      <c r="C887" s="25"/>
      <c r="D887" s="25"/>
      <c r="E887" s="24"/>
      <c r="F887" s="25"/>
      <c r="G887" s="25"/>
      <c r="H887" s="25"/>
      <c r="I887" s="25"/>
      <c r="J887" s="138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</row>
    <row r="888">
      <c r="A888" s="25"/>
      <c r="B888" s="25"/>
      <c r="C888" s="25"/>
      <c r="D888" s="25"/>
      <c r="E888" s="24"/>
      <c r="F888" s="25"/>
      <c r="G888" s="25"/>
      <c r="H888" s="25"/>
      <c r="I888" s="25"/>
      <c r="J888" s="138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</row>
    <row r="889">
      <c r="A889" s="25"/>
      <c r="B889" s="25"/>
      <c r="C889" s="25"/>
      <c r="D889" s="25"/>
      <c r="E889" s="24"/>
      <c r="F889" s="25"/>
      <c r="G889" s="25"/>
      <c r="H889" s="25"/>
      <c r="I889" s="25"/>
      <c r="J889" s="138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</row>
    <row r="890">
      <c r="A890" s="25"/>
      <c r="B890" s="25"/>
      <c r="C890" s="25"/>
      <c r="D890" s="25"/>
      <c r="E890" s="24"/>
      <c r="F890" s="25"/>
      <c r="G890" s="25"/>
      <c r="H890" s="25"/>
      <c r="I890" s="25"/>
      <c r="J890" s="138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</row>
    <row r="891">
      <c r="A891" s="25"/>
      <c r="B891" s="25"/>
      <c r="C891" s="25"/>
      <c r="D891" s="25"/>
      <c r="E891" s="24"/>
      <c r="F891" s="25"/>
      <c r="G891" s="25"/>
      <c r="H891" s="25"/>
      <c r="I891" s="25"/>
      <c r="J891" s="138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</row>
    <row r="892">
      <c r="A892" s="25"/>
      <c r="B892" s="25"/>
      <c r="C892" s="25"/>
      <c r="D892" s="25"/>
      <c r="E892" s="24"/>
      <c r="F892" s="25"/>
      <c r="G892" s="25"/>
      <c r="H892" s="25"/>
      <c r="I892" s="25"/>
      <c r="J892" s="138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</row>
    <row r="893">
      <c r="A893" s="25"/>
      <c r="B893" s="25"/>
      <c r="C893" s="25"/>
      <c r="D893" s="25"/>
      <c r="E893" s="24"/>
      <c r="F893" s="25"/>
      <c r="G893" s="25"/>
      <c r="H893" s="25"/>
      <c r="I893" s="25"/>
      <c r="J893" s="138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</row>
    <row r="894">
      <c r="A894" s="25"/>
      <c r="B894" s="25"/>
      <c r="C894" s="25"/>
      <c r="D894" s="25"/>
      <c r="E894" s="24"/>
      <c r="F894" s="25"/>
      <c r="G894" s="25"/>
      <c r="H894" s="25"/>
      <c r="I894" s="25"/>
      <c r="J894" s="138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</row>
    <row r="895">
      <c r="A895" s="25"/>
      <c r="B895" s="25"/>
      <c r="C895" s="25"/>
      <c r="D895" s="25"/>
      <c r="E895" s="24"/>
      <c r="F895" s="25"/>
      <c r="G895" s="25"/>
      <c r="H895" s="25"/>
      <c r="I895" s="25"/>
      <c r="J895" s="138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</row>
    <row r="896">
      <c r="A896" s="25"/>
      <c r="B896" s="25"/>
      <c r="C896" s="25"/>
      <c r="D896" s="25"/>
      <c r="E896" s="24"/>
      <c r="F896" s="25"/>
      <c r="G896" s="25"/>
      <c r="H896" s="25"/>
      <c r="I896" s="25"/>
      <c r="J896" s="138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</row>
    <row r="897">
      <c r="A897" s="25"/>
      <c r="B897" s="25"/>
      <c r="C897" s="25"/>
      <c r="D897" s="25"/>
      <c r="E897" s="24"/>
      <c r="F897" s="25"/>
      <c r="G897" s="25"/>
      <c r="H897" s="25"/>
      <c r="I897" s="25"/>
      <c r="J897" s="138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</row>
    <row r="898">
      <c r="A898" s="25"/>
      <c r="B898" s="25"/>
      <c r="C898" s="25"/>
      <c r="D898" s="25"/>
      <c r="E898" s="24"/>
      <c r="F898" s="25"/>
      <c r="G898" s="25"/>
      <c r="H898" s="25"/>
      <c r="I898" s="25"/>
      <c r="J898" s="138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</row>
    <row r="899">
      <c r="A899" s="25"/>
      <c r="B899" s="25"/>
      <c r="C899" s="25"/>
      <c r="D899" s="25"/>
      <c r="E899" s="24"/>
      <c r="F899" s="25"/>
      <c r="G899" s="25"/>
      <c r="H899" s="25"/>
      <c r="I899" s="25"/>
      <c r="J899" s="138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</row>
    <row r="900">
      <c r="A900" s="25"/>
      <c r="B900" s="25"/>
      <c r="C900" s="25"/>
      <c r="D900" s="25"/>
      <c r="E900" s="24"/>
      <c r="F900" s="25"/>
      <c r="G900" s="25"/>
      <c r="H900" s="25"/>
      <c r="I900" s="25"/>
      <c r="J900" s="138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</row>
    <row r="901">
      <c r="A901" s="25"/>
      <c r="B901" s="25"/>
      <c r="C901" s="25"/>
      <c r="D901" s="25"/>
      <c r="E901" s="24"/>
      <c r="F901" s="25"/>
      <c r="G901" s="25"/>
      <c r="H901" s="25"/>
      <c r="I901" s="25"/>
      <c r="J901" s="138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</row>
    <row r="902">
      <c r="A902" s="25"/>
      <c r="B902" s="25"/>
      <c r="C902" s="25"/>
      <c r="D902" s="25"/>
      <c r="E902" s="24"/>
      <c r="F902" s="25"/>
      <c r="G902" s="25"/>
      <c r="H902" s="25"/>
      <c r="I902" s="25"/>
      <c r="J902" s="138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</row>
    <row r="903">
      <c r="A903" s="25"/>
      <c r="B903" s="25"/>
      <c r="C903" s="25"/>
      <c r="D903" s="25"/>
      <c r="E903" s="24"/>
      <c r="F903" s="25"/>
      <c r="G903" s="25"/>
      <c r="H903" s="25"/>
      <c r="I903" s="25"/>
      <c r="J903" s="138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</row>
    <row r="904">
      <c r="A904" s="25"/>
      <c r="B904" s="25"/>
      <c r="C904" s="25"/>
      <c r="D904" s="25"/>
      <c r="E904" s="24"/>
      <c r="F904" s="25"/>
      <c r="G904" s="25"/>
      <c r="H904" s="25"/>
      <c r="I904" s="25"/>
      <c r="J904" s="138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</row>
    <row r="905">
      <c r="A905" s="25"/>
      <c r="B905" s="25"/>
      <c r="C905" s="25"/>
      <c r="D905" s="25"/>
      <c r="E905" s="24"/>
      <c r="F905" s="25"/>
      <c r="G905" s="25"/>
      <c r="H905" s="25"/>
      <c r="I905" s="25"/>
      <c r="J905" s="138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</row>
    <row r="906">
      <c r="A906" s="25"/>
      <c r="B906" s="25"/>
      <c r="C906" s="25"/>
      <c r="D906" s="25"/>
      <c r="E906" s="24"/>
      <c r="F906" s="25"/>
      <c r="G906" s="25"/>
      <c r="H906" s="25"/>
      <c r="I906" s="25"/>
      <c r="J906" s="138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</row>
    <row r="907">
      <c r="A907" s="25"/>
      <c r="B907" s="25"/>
      <c r="C907" s="25"/>
      <c r="D907" s="25"/>
      <c r="E907" s="24"/>
      <c r="F907" s="25"/>
      <c r="G907" s="25"/>
      <c r="H907" s="25"/>
      <c r="I907" s="25"/>
      <c r="J907" s="138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</row>
    <row r="908">
      <c r="A908" s="25"/>
      <c r="B908" s="25"/>
      <c r="C908" s="25"/>
      <c r="D908" s="25"/>
      <c r="E908" s="24"/>
      <c r="F908" s="25"/>
      <c r="G908" s="25"/>
      <c r="H908" s="25"/>
      <c r="I908" s="25"/>
      <c r="J908" s="138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</row>
    <row r="909">
      <c r="A909" s="25"/>
      <c r="B909" s="25"/>
      <c r="C909" s="25"/>
      <c r="D909" s="25"/>
      <c r="E909" s="24"/>
      <c r="F909" s="25"/>
      <c r="G909" s="25"/>
      <c r="H909" s="25"/>
      <c r="I909" s="25"/>
      <c r="J909" s="138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</row>
    <row r="910">
      <c r="A910" s="25"/>
      <c r="B910" s="25"/>
      <c r="C910" s="25"/>
      <c r="D910" s="25"/>
      <c r="E910" s="24"/>
      <c r="F910" s="25"/>
      <c r="G910" s="25"/>
      <c r="H910" s="25"/>
      <c r="I910" s="25"/>
      <c r="J910" s="138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</row>
    <row r="911">
      <c r="A911" s="25"/>
      <c r="B911" s="25"/>
      <c r="C911" s="25"/>
      <c r="D911" s="25"/>
      <c r="E911" s="24"/>
      <c r="F911" s="25"/>
      <c r="G911" s="25"/>
      <c r="H911" s="25"/>
      <c r="I911" s="25"/>
      <c r="J911" s="138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</row>
    <row r="912">
      <c r="A912" s="25"/>
      <c r="B912" s="25"/>
      <c r="C912" s="25"/>
      <c r="D912" s="25"/>
      <c r="E912" s="24"/>
      <c r="F912" s="25"/>
      <c r="G912" s="25"/>
      <c r="H912" s="25"/>
      <c r="I912" s="25"/>
      <c r="J912" s="138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</row>
    <row r="913">
      <c r="A913" s="25"/>
      <c r="B913" s="25"/>
      <c r="C913" s="25"/>
      <c r="D913" s="25"/>
      <c r="E913" s="24"/>
      <c r="F913" s="25"/>
      <c r="G913" s="25"/>
      <c r="H913" s="25"/>
      <c r="I913" s="25"/>
      <c r="J913" s="138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</row>
    <row r="914">
      <c r="A914" s="25"/>
      <c r="B914" s="25"/>
      <c r="C914" s="25"/>
      <c r="D914" s="25"/>
      <c r="E914" s="24"/>
      <c r="F914" s="25"/>
      <c r="G914" s="25"/>
      <c r="H914" s="25"/>
      <c r="I914" s="25"/>
      <c r="J914" s="138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</row>
    <row r="915">
      <c r="A915" s="25"/>
      <c r="B915" s="25"/>
      <c r="C915" s="25"/>
      <c r="D915" s="25"/>
      <c r="E915" s="24"/>
      <c r="F915" s="25"/>
      <c r="G915" s="25"/>
      <c r="H915" s="25"/>
      <c r="I915" s="25"/>
      <c r="J915" s="138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</row>
    <row r="916">
      <c r="A916" s="25"/>
      <c r="B916" s="25"/>
      <c r="C916" s="25"/>
      <c r="D916" s="25"/>
      <c r="E916" s="24"/>
      <c r="F916" s="25"/>
      <c r="G916" s="25"/>
      <c r="H916" s="25"/>
      <c r="I916" s="25"/>
      <c r="J916" s="138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</row>
    <row r="917">
      <c r="A917" s="25"/>
      <c r="B917" s="25"/>
      <c r="C917" s="25"/>
      <c r="D917" s="25"/>
      <c r="E917" s="24"/>
      <c r="F917" s="25"/>
      <c r="G917" s="25"/>
      <c r="H917" s="25"/>
      <c r="I917" s="25"/>
      <c r="J917" s="138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</row>
    <row r="918">
      <c r="A918" s="25"/>
      <c r="B918" s="25"/>
      <c r="C918" s="25"/>
      <c r="D918" s="25"/>
      <c r="E918" s="24"/>
      <c r="F918" s="25"/>
      <c r="G918" s="25"/>
      <c r="H918" s="25"/>
      <c r="I918" s="25"/>
      <c r="J918" s="138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</row>
    <row r="919">
      <c r="A919" s="25"/>
      <c r="B919" s="25"/>
      <c r="C919" s="25"/>
      <c r="D919" s="25"/>
      <c r="E919" s="24"/>
      <c r="F919" s="25"/>
      <c r="G919" s="25"/>
      <c r="H919" s="25"/>
      <c r="I919" s="25"/>
      <c r="J919" s="138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</row>
    <row r="920">
      <c r="A920" s="25"/>
      <c r="B920" s="25"/>
      <c r="C920" s="25"/>
      <c r="D920" s="25"/>
      <c r="E920" s="24"/>
      <c r="F920" s="25"/>
      <c r="G920" s="25"/>
      <c r="H920" s="25"/>
      <c r="I920" s="25"/>
      <c r="J920" s="138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</row>
    <row r="921">
      <c r="A921" s="25"/>
      <c r="B921" s="25"/>
      <c r="C921" s="25"/>
      <c r="D921" s="25"/>
      <c r="E921" s="24"/>
      <c r="F921" s="25"/>
      <c r="G921" s="25"/>
      <c r="H921" s="25"/>
      <c r="I921" s="25"/>
      <c r="J921" s="138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</row>
    <row r="922">
      <c r="A922" s="25"/>
      <c r="B922" s="25"/>
      <c r="C922" s="25"/>
      <c r="D922" s="25"/>
      <c r="E922" s="24"/>
      <c r="F922" s="25"/>
      <c r="G922" s="25"/>
      <c r="H922" s="25"/>
      <c r="I922" s="25"/>
      <c r="J922" s="138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</row>
    <row r="923">
      <c r="A923" s="25"/>
      <c r="B923" s="25"/>
      <c r="C923" s="25"/>
      <c r="D923" s="25"/>
      <c r="E923" s="24"/>
      <c r="F923" s="25"/>
      <c r="G923" s="25"/>
      <c r="H923" s="25"/>
      <c r="I923" s="25"/>
      <c r="J923" s="138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</row>
    <row r="924">
      <c r="A924" s="25"/>
      <c r="B924" s="25"/>
      <c r="C924" s="25"/>
      <c r="D924" s="25"/>
      <c r="E924" s="24"/>
      <c r="F924" s="25"/>
      <c r="G924" s="25"/>
      <c r="H924" s="25"/>
      <c r="I924" s="25"/>
      <c r="J924" s="138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</row>
    <row r="925">
      <c r="A925" s="25"/>
      <c r="B925" s="25"/>
      <c r="C925" s="25"/>
      <c r="D925" s="25"/>
      <c r="E925" s="24"/>
      <c r="F925" s="25"/>
      <c r="G925" s="25"/>
      <c r="H925" s="25"/>
      <c r="I925" s="25"/>
      <c r="J925" s="138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</row>
    <row r="926">
      <c r="A926" s="25"/>
      <c r="B926" s="25"/>
      <c r="C926" s="25"/>
      <c r="D926" s="25"/>
      <c r="E926" s="24"/>
      <c r="F926" s="25"/>
      <c r="G926" s="25"/>
      <c r="H926" s="25"/>
      <c r="I926" s="25"/>
      <c r="J926" s="138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</row>
    <row r="927">
      <c r="A927" s="25"/>
      <c r="B927" s="25"/>
      <c r="C927" s="25"/>
      <c r="D927" s="25"/>
      <c r="E927" s="24"/>
      <c r="F927" s="25"/>
      <c r="G927" s="25"/>
      <c r="H927" s="25"/>
      <c r="I927" s="25"/>
      <c r="J927" s="138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</row>
    <row r="928">
      <c r="A928" s="25"/>
      <c r="B928" s="25"/>
      <c r="C928" s="25"/>
      <c r="D928" s="25"/>
      <c r="E928" s="24"/>
      <c r="F928" s="25"/>
      <c r="G928" s="25"/>
      <c r="H928" s="25"/>
      <c r="I928" s="25"/>
      <c r="J928" s="138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</row>
    <row r="929">
      <c r="A929" s="25"/>
      <c r="B929" s="25"/>
      <c r="C929" s="25"/>
      <c r="D929" s="25"/>
      <c r="E929" s="24"/>
      <c r="F929" s="25"/>
      <c r="G929" s="25"/>
      <c r="H929" s="25"/>
      <c r="I929" s="25"/>
      <c r="J929" s="138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</row>
    <row r="930">
      <c r="A930" s="25"/>
      <c r="B930" s="25"/>
      <c r="C930" s="25"/>
      <c r="D930" s="25"/>
      <c r="E930" s="24"/>
      <c r="F930" s="25"/>
      <c r="G930" s="25"/>
      <c r="H930" s="25"/>
      <c r="I930" s="25"/>
      <c r="J930" s="138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</row>
    <row r="931">
      <c r="A931" s="25"/>
      <c r="B931" s="25"/>
      <c r="C931" s="25"/>
      <c r="D931" s="25"/>
      <c r="E931" s="24"/>
      <c r="F931" s="25"/>
      <c r="G931" s="25"/>
      <c r="H931" s="25"/>
      <c r="I931" s="25"/>
      <c r="J931" s="138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</row>
    <row r="932">
      <c r="A932" s="25"/>
      <c r="B932" s="25"/>
      <c r="C932" s="25"/>
      <c r="D932" s="25"/>
      <c r="E932" s="24"/>
      <c r="F932" s="25"/>
      <c r="G932" s="25"/>
      <c r="H932" s="25"/>
      <c r="I932" s="25"/>
      <c r="J932" s="138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</row>
    <row r="933">
      <c r="A933" s="25"/>
      <c r="B933" s="25"/>
      <c r="C933" s="25"/>
      <c r="D933" s="25"/>
      <c r="E933" s="24"/>
      <c r="F933" s="25"/>
      <c r="G933" s="25"/>
      <c r="H933" s="25"/>
      <c r="I933" s="25"/>
      <c r="J933" s="138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</row>
    <row r="934">
      <c r="A934" s="25"/>
      <c r="B934" s="25"/>
      <c r="C934" s="25"/>
      <c r="D934" s="25"/>
      <c r="E934" s="24"/>
      <c r="F934" s="25"/>
      <c r="G934" s="25"/>
      <c r="H934" s="25"/>
      <c r="I934" s="25"/>
      <c r="J934" s="138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</row>
    <row r="935">
      <c r="A935" s="25"/>
      <c r="B935" s="25"/>
      <c r="C935" s="25"/>
      <c r="D935" s="25"/>
      <c r="E935" s="24"/>
      <c r="F935" s="25"/>
      <c r="G935" s="25"/>
      <c r="H935" s="25"/>
      <c r="I935" s="25"/>
      <c r="J935" s="138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</row>
    <row r="936">
      <c r="A936" s="25"/>
      <c r="B936" s="25"/>
      <c r="C936" s="25"/>
      <c r="D936" s="25"/>
      <c r="E936" s="24"/>
      <c r="F936" s="25"/>
      <c r="G936" s="25"/>
      <c r="H936" s="25"/>
      <c r="I936" s="25"/>
      <c r="J936" s="138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</row>
    <row r="937">
      <c r="A937" s="25"/>
      <c r="B937" s="25"/>
      <c r="C937" s="25"/>
      <c r="D937" s="25"/>
      <c r="E937" s="24"/>
      <c r="F937" s="25"/>
      <c r="G937" s="25"/>
      <c r="H937" s="25"/>
      <c r="I937" s="25"/>
      <c r="J937" s="138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</row>
    <row r="938">
      <c r="A938" s="25"/>
      <c r="B938" s="25"/>
      <c r="C938" s="25"/>
      <c r="D938" s="25"/>
      <c r="E938" s="24"/>
      <c r="F938" s="25"/>
      <c r="G938" s="25"/>
      <c r="H938" s="25"/>
      <c r="I938" s="25"/>
      <c r="J938" s="138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</row>
    <row r="939">
      <c r="A939" s="25"/>
      <c r="B939" s="25"/>
      <c r="C939" s="25"/>
      <c r="D939" s="25"/>
      <c r="E939" s="24"/>
      <c r="F939" s="25"/>
      <c r="G939" s="25"/>
      <c r="H939" s="25"/>
      <c r="I939" s="25"/>
      <c r="J939" s="138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</row>
    <row r="940">
      <c r="A940" s="25"/>
      <c r="B940" s="25"/>
      <c r="C940" s="25"/>
      <c r="D940" s="25"/>
      <c r="E940" s="24"/>
      <c r="F940" s="25"/>
      <c r="G940" s="25"/>
      <c r="H940" s="25"/>
      <c r="I940" s="25"/>
      <c r="J940" s="138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</row>
    <row r="941">
      <c r="A941" s="25"/>
      <c r="B941" s="25"/>
      <c r="C941" s="25"/>
      <c r="D941" s="25"/>
      <c r="E941" s="24"/>
      <c r="F941" s="25"/>
      <c r="G941" s="25"/>
      <c r="H941" s="25"/>
      <c r="I941" s="25"/>
      <c r="J941" s="138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</row>
    <row r="942">
      <c r="A942" s="25"/>
      <c r="B942" s="25"/>
      <c r="C942" s="25"/>
      <c r="D942" s="25"/>
      <c r="E942" s="24"/>
      <c r="F942" s="25"/>
      <c r="G942" s="25"/>
      <c r="H942" s="25"/>
      <c r="I942" s="25"/>
      <c r="J942" s="138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</row>
    <row r="943">
      <c r="A943" s="25"/>
      <c r="B943" s="25"/>
      <c r="C943" s="25"/>
      <c r="D943" s="25"/>
      <c r="E943" s="24"/>
      <c r="F943" s="25"/>
      <c r="G943" s="25"/>
      <c r="H943" s="25"/>
      <c r="I943" s="25"/>
      <c r="J943" s="138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</row>
    <row r="944">
      <c r="A944" s="25"/>
      <c r="B944" s="25"/>
      <c r="C944" s="25"/>
      <c r="D944" s="25"/>
      <c r="E944" s="24"/>
      <c r="F944" s="25"/>
      <c r="G944" s="25"/>
      <c r="H944" s="25"/>
      <c r="I944" s="25"/>
      <c r="J944" s="138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</row>
    <row r="945">
      <c r="A945" s="25"/>
      <c r="B945" s="25"/>
      <c r="C945" s="25"/>
      <c r="D945" s="25"/>
      <c r="E945" s="24"/>
      <c r="F945" s="25"/>
      <c r="G945" s="25"/>
      <c r="H945" s="25"/>
      <c r="I945" s="25"/>
      <c r="J945" s="138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</row>
    <row r="946">
      <c r="A946" s="25"/>
      <c r="B946" s="25"/>
      <c r="C946" s="25"/>
      <c r="D946" s="25"/>
      <c r="E946" s="24"/>
      <c r="F946" s="25"/>
      <c r="G946" s="25"/>
      <c r="H946" s="25"/>
      <c r="I946" s="25"/>
      <c r="J946" s="138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</row>
    <row r="947">
      <c r="A947" s="25"/>
      <c r="B947" s="25"/>
      <c r="C947" s="25"/>
      <c r="D947" s="25"/>
      <c r="E947" s="24"/>
      <c r="F947" s="25"/>
      <c r="G947" s="25"/>
      <c r="H947" s="25"/>
      <c r="I947" s="25"/>
      <c r="J947" s="138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</row>
    <row r="948">
      <c r="A948" s="25"/>
      <c r="B948" s="25"/>
      <c r="C948" s="25"/>
      <c r="D948" s="25"/>
      <c r="E948" s="24"/>
      <c r="F948" s="25"/>
      <c r="G948" s="25"/>
      <c r="H948" s="25"/>
      <c r="I948" s="25"/>
      <c r="J948" s="138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</row>
    <row r="949">
      <c r="A949" s="25"/>
      <c r="B949" s="25"/>
      <c r="C949" s="25"/>
      <c r="D949" s="25"/>
      <c r="E949" s="24"/>
      <c r="F949" s="25"/>
      <c r="G949" s="25"/>
      <c r="H949" s="25"/>
      <c r="I949" s="25"/>
      <c r="J949" s="138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</row>
    <row r="950">
      <c r="A950" s="25"/>
      <c r="B950" s="25"/>
      <c r="C950" s="25"/>
      <c r="D950" s="25"/>
      <c r="E950" s="24"/>
      <c r="F950" s="25"/>
      <c r="G950" s="25"/>
      <c r="H950" s="25"/>
      <c r="I950" s="25"/>
      <c r="J950" s="138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</row>
    <row r="951">
      <c r="A951" s="25"/>
      <c r="B951" s="25"/>
      <c r="C951" s="25"/>
      <c r="D951" s="25"/>
      <c r="E951" s="24"/>
      <c r="F951" s="25"/>
      <c r="G951" s="25"/>
      <c r="H951" s="25"/>
      <c r="I951" s="25"/>
      <c r="J951" s="138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</row>
    <row r="952">
      <c r="A952" s="25"/>
      <c r="B952" s="25"/>
      <c r="C952" s="25"/>
      <c r="D952" s="25"/>
      <c r="E952" s="24"/>
      <c r="F952" s="25"/>
      <c r="G952" s="25"/>
      <c r="H952" s="25"/>
      <c r="I952" s="25"/>
      <c r="J952" s="138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</row>
    <row r="953">
      <c r="A953" s="25"/>
      <c r="B953" s="25"/>
      <c r="C953" s="25"/>
      <c r="D953" s="25"/>
      <c r="E953" s="24"/>
      <c r="F953" s="25"/>
      <c r="G953" s="25"/>
      <c r="H953" s="25"/>
      <c r="I953" s="25"/>
      <c r="J953" s="138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</row>
    <row r="954">
      <c r="A954" s="25"/>
      <c r="B954" s="25"/>
      <c r="C954" s="25"/>
      <c r="D954" s="25"/>
      <c r="E954" s="24"/>
      <c r="F954" s="25"/>
      <c r="G954" s="25"/>
      <c r="H954" s="25"/>
      <c r="I954" s="25"/>
      <c r="J954" s="138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</row>
    <row r="955">
      <c r="A955" s="25"/>
      <c r="B955" s="25"/>
      <c r="C955" s="25"/>
      <c r="D955" s="25"/>
      <c r="E955" s="24"/>
      <c r="F955" s="25"/>
      <c r="G955" s="25"/>
      <c r="H955" s="25"/>
      <c r="I955" s="25"/>
      <c r="J955" s="138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</row>
    <row r="956">
      <c r="A956" s="25"/>
      <c r="B956" s="25"/>
      <c r="C956" s="25"/>
      <c r="D956" s="25"/>
      <c r="E956" s="24"/>
      <c r="F956" s="25"/>
      <c r="G956" s="25"/>
      <c r="H956" s="25"/>
      <c r="I956" s="25"/>
      <c r="J956" s="138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</row>
    <row r="957">
      <c r="A957" s="25"/>
      <c r="B957" s="25"/>
      <c r="C957" s="25"/>
      <c r="D957" s="25"/>
      <c r="E957" s="24"/>
      <c r="F957" s="25"/>
      <c r="G957" s="25"/>
      <c r="H957" s="25"/>
      <c r="I957" s="25"/>
      <c r="J957" s="138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</row>
    <row r="958">
      <c r="A958" s="25"/>
      <c r="B958" s="25"/>
      <c r="C958" s="25"/>
      <c r="D958" s="25"/>
      <c r="E958" s="24"/>
      <c r="F958" s="25"/>
      <c r="G958" s="25"/>
      <c r="H958" s="25"/>
      <c r="I958" s="25"/>
      <c r="J958" s="138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</row>
    <row r="959">
      <c r="A959" s="25"/>
      <c r="B959" s="25"/>
      <c r="C959" s="25"/>
      <c r="D959" s="25"/>
      <c r="E959" s="24"/>
      <c r="F959" s="25"/>
      <c r="G959" s="25"/>
      <c r="H959" s="25"/>
      <c r="I959" s="25"/>
      <c r="J959" s="138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</row>
    <row r="960">
      <c r="A960" s="25"/>
      <c r="B960" s="25"/>
      <c r="C960" s="25"/>
      <c r="D960" s="25"/>
      <c r="E960" s="24"/>
      <c r="F960" s="25"/>
      <c r="G960" s="25"/>
      <c r="H960" s="25"/>
      <c r="I960" s="25"/>
      <c r="J960" s="138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</row>
    <row r="961">
      <c r="A961" s="25"/>
      <c r="B961" s="25"/>
      <c r="C961" s="25"/>
      <c r="D961" s="25"/>
      <c r="E961" s="24"/>
      <c r="F961" s="25"/>
      <c r="G961" s="25"/>
      <c r="H961" s="25"/>
      <c r="I961" s="25"/>
      <c r="J961" s="138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</row>
    <row r="962">
      <c r="A962" s="25"/>
      <c r="B962" s="25"/>
      <c r="C962" s="25"/>
      <c r="D962" s="25"/>
      <c r="E962" s="24"/>
      <c r="F962" s="25"/>
      <c r="G962" s="25"/>
      <c r="H962" s="25"/>
      <c r="I962" s="25"/>
      <c r="J962" s="138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</row>
    <row r="963">
      <c r="A963" s="25"/>
      <c r="B963" s="25"/>
      <c r="C963" s="25"/>
      <c r="D963" s="25"/>
      <c r="E963" s="24"/>
      <c r="F963" s="25"/>
      <c r="G963" s="25"/>
      <c r="H963" s="25"/>
      <c r="I963" s="25"/>
      <c r="J963" s="138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</row>
    <row r="964">
      <c r="A964" s="25"/>
      <c r="B964" s="25"/>
      <c r="C964" s="25"/>
      <c r="D964" s="25"/>
      <c r="E964" s="24"/>
      <c r="F964" s="25"/>
      <c r="G964" s="25"/>
      <c r="H964" s="25"/>
      <c r="I964" s="25"/>
      <c r="J964" s="138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</row>
    <row r="965">
      <c r="A965" s="25"/>
      <c r="B965" s="25"/>
      <c r="C965" s="25"/>
      <c r="D965" s="25"/>
      <c r="E965" s="24"/>
      <c r="F965" s="25"/>
      <c r="G965" s="25"/>
      <c r="H965" s="25"/>
      <c r="I965" s="25"/>
      <c r="J965" s="138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</row>
    <row r="966">
      <c r="A966" s="25"/>
      <c r="B966" s="25"/>
      <c r="C966" s="25"/>
      <c r="D966" s="25"/>
      <c r="E966" s="24"/>
      <c r="F966" s="25"/>
      <c r="G966" s="25"/>
      <c r="H966" s="25"/>
      <c r="I966" s="25"/>
      <c r="J966" s="138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</row>
    <row r="967">
      <c r="A967" s="25"/>
      <c r="B967" s="25"/>
      <c r="C967" s="25"/>
      <c r="D967" s="25"/>
      <c r="E967" s="24"/>
      <c r="F967" s="25"/>
      <c r="G967" s="25"/>
      <c r="H967" s="25"/>
      <c r="I967" s="25"/>
      <c r="J967" s="138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</row>
    <row r="968">
      <c r="A968" s="25"/>
      <c r="B968" s="25"/>
      <c r="C968" s="25"/>
      <c r="D968" s="25"/>
      <c r="E968" s="24"/>
      <c r="F968" s="25"/>
      <c r="G968" s="25"/>
      <c r="H968" s="25"/>
      <c r="I968" s="25"/>
      <c r="J968" s="138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</row>
    <row r="969">
      <c r="A969" s="25"/>
      <c r="B969" s="25"/>
      <c r="C969" s="25"/>
      <c r="D969" s="25"/>
      <c r="E969" s="24"/>
      <c r="F969" s="25"/>
      <c r="G969" s="25"/>
      <c r="H969" s="25"/>
      <c r="I969" s="25"/>
      <c r="J969" s="138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</row>
    <row r="970">
      <c r="A970" s="25"/>
      <c r="B970" s="25"/>
      <c r="C970" s="25"/>
      <c r="D970" s="25"/>
      <c r="E970" s="24"/>
      <c r="F970" s="25"/>
      <c r="G970" s="25"/>
      <c r="H970" s="25"/>
      <c r="I970" s="25"/>
      <c r="J970" s="138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</row>
    <row r="971">
      <c r="A971" s="25"/>
      <c r="B971" s="25"/>
      <c r="C971" s="25"/>
      <c r="D971" s="25"/>
      <c r="E971" s="24"/>
      <c r="F971" s="25"/>
      <c r="G971" s="25"/>
      <c r="H971" s="25"/>
      <c r="I971" s="25"/>
      <c r="J971" s="138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</row>
    <row r="972">
      <c r="A972" s="25"/>
      <c r="B972" s="25"/>
      <c r="C972" s="25"/>
      <c r="D972" s="25"/>
      <c r="E972" s="24"/>
      <c r="F972" s="25"/>
      <c r="G972" s="25"/>
      <c r="H972" s="25"/>
      <c r="I972" s="25"/>
      <c r="J972" s="138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</row>
    <row r="973">
      <c r="A973" s="25"/>
      <c r="B973" s="25"/>
      <c r="C973" s="25"/>
      <c r="D973" s="25"/>
      <c r="E973" s="24"/>
      <c r="F973" s="25"/>
      <c r="G973" s="25"/>
      <c r="H973" s="25"/>
      <c r="I973" s="25"/>
      <c r="J973" s="138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</row>
    <row r="974">
      <c r="A974" s="25"/>
      <c r="B974" s="25"/>
      <c r="C974" s="25"/>
      <c r="D974" s="25"/>
      <c r="E974" s="24"/>
      <c r="F974" s="25"/>
      <c r="G974" s="25"/>
      <c r="H974" s="25"/>
      <c r="I974" s="25"/>
      <c r="J974" s="138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</row>
    <row r="975">
      <c r="A975" s="25"/>
      <c r="B975" s="25"/>
      <c r="C975" s="25"/>
      <c r="D975" s="25"/>
      <c r="E975" s="24"/>
      <c r="F975" s="25"/>
      <c r="G975" s="25"/>
      <c r="H975" s="25"/>
      <c r="I975" s="25"/>
      <c r="J975" s="138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</row>
    <row r="976">
      <c r="A976" s="25"/>
      <c r="B976" s="25"/>
      <c r="C976" s="25"/>
      <c r="D976" s="25"/>
      <c r="E976" s="24"/>
      <c r="F976" s="25"/>
      <c r="G976" s="25"/>
      <c r="H976" s="25"/>
      <c r="I976" s="25"/>
      <c r="J976" s="138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</row>
    <row r="977">
      <c r="A977" s="25"/>
      <c r="B977" s="25"/>
      <c r="C977" s="25"/>
      <c r="D977" s="25"/>
      <c r="E977" s="24"/>
      <c r="F977" s="25"/>
      <c r="G977" s="25"/>
      <c r="H977" s="25"/>
      <c r="I977" s="25"/>
      <c r="J977" s="138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</row>
    <row r="978">
      <c r="A978" s="25"/>
      <c r="B978" s="25"/>
      <c r="C978" s="25"/>
      <c r="D978" s="25"/>
      <c r="E978" s="24"/>
      <c r="F978" s="25"/>
      <c r="G978" s="25"/>
      <c r="H978" s="25"/>
      <c r="I978" s="25"/>
      <c r="J978" s="138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</row>
    <row r="979">
      <c r="A979" s="25"/>
      <c r="B979" s="25"/>
      <c r="C979" s="25"/>
      <c r="D979" s="25"/>
      <c r="E979" s="24"/>
      <c r="F979" s="25"/>
      <c r="G979" s="25"/>
      <c r="H979" s="25"/>
      <c r="I979" s="25"/>
      <c r="J979" s="138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</row>
    <row r="980">
      <c r="A980" s="25"/>
      <c r="B980" s="25"/>
      <c r="C980" s="25"/>
      <c r="D980" s="25"/>
      <c r="E980" s="24"/>
      <c r="F980" s="25"/>
      <c r="G980" s="25"/>
      <c r="H980" s="25"/>
      <c r="I980" s="25"/>
      <c r="J980" s="138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</row>
    <row r="981">
      <c r="A981" s="25"/>
      <c r="B981" s="25"/>
      <c r="C981" s="25"/>
      <c r="D981" s="25"/>
      <c r="E981" s="24"/>
      <c r="F981" s="25"/>
      <c r="G981" s="25"/>
      <c r="H981" s="25"/>
      <c r="I981" s="25"/>
      <c r="J981" s="138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</row>
    <row r="982">
      <c r="A982" s="25"/>
      <c r="B982" s="25"/>
      <c r="C982" s="25"/>
      <c r="D982" s="25"/>
      <c r="E982" s="24"/>
      <c r="F982" s="25"/>
      <c r="G982" s="25"/>
      <c r="H982" s="25"/>
      <c r="I982" s="25"/>
      <c r="J982" s="138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</row>
    <row r="983">
      <c r="A983" s="25"/>
      <c r="B983" s="25"/>
      <c r="C983" s="25"/>
      <c r="D983" s="25"/>
      <c r="E983" s="24"/>
      <c r="F983" s="25"/>
      <c r="G983" s="25"/>
      <c r="H983" s="25"/>
      <c r="I983" s="25"/>
      <c r="J983" s="138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</row>
    <row r="984">
      <c r="A984" s="25"/>
      <c r="B984" s="25"/>
      <c r="C984" s="25"/>
      <c r="D984" s="25"/>
      <c r="E984" s="24"/>
      <c r="F984" s="25"/>
      <c r="G984" s="25"/>
      <c r="H984" s="25"/>
      <c r="I984" s="25"/>
      <c r="J984" s="138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</row>
    <row r="985">
      <c r="A985" s="25"/>
      <c r="B985" s="25"/>
      <c r="C985" s="25"/>
      <c r="D985" s="25"/>
      <c r="E985" s="24"/>
      <c r="F985" s="25"/>
      <c r="G985" s="25"/>
      <c r="H985" s="25"/>
      <c r="I985" s="25"/>
      <c r="J985" s="138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</row>
    <row r="986">
      <c r="A986" s="25"/>
      <c r="B986" s="25"/>
      <c r="C986" s="25"/>
      <c r="D986" s="25"/>
      <c r="E986" s="24"/>
      <c r="F986" s="25"/>
      <c r="G986" s="25"/>
      <c r="H986" s="25"/>
      <c r="I986" s="25"/>
      <c r="J986" s="138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</row>
    <row r="987">
      <c r="A987" s="25"/>
      <c r="B987" s="25"/>
      <c r="C987" s="25"/>
      <c r="D987" s="25"/>
      <c r="E987" s="24"/>
      <c r="F987" s="25"/>
      <c r="G987" s="25"/>
      <c r="H987" s="25"/>
      <c r="I987" s="25"/>
      <c r="J987" s="138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</row>
    <row r="988">
      <c r="A988" s="25"/>
      <c r="B988" s="25"/>
      <c r="C988" s="25"/>
      <c r="D988" s="25"/>
      <c r="E988" s="24"/>
      <c r="F988" s="25"/>
      <c r="G988" s="25"/>
      <c r="H988" s="25"/>
      <c r="I988" s="25"/>
      <c r="J988" s="138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</row>
    <row r="989">
      <c r="A989" s="25"/>
      <c r="B989" s="25"/>
      <c r="C989" s="25"/>
      <c r="D989" s="25"/>
      <c r="E989" s="24"/>
      <c r="F989" s="25"/>
      <c r="G989" s="25"/>
      <c r="H989" s="25"/>
      <c r="I989" s="25"/>
      <c r="J989" s="138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</row>
    <row r="990">
      <c r="A990" s="25"/>
      <c r="B990" s="25"/>
      <c r="C990" s="25"/>
      <c r="D990" s="25"/>
      <c r="E990" s="24"/>
      <c r="F990" s="25"/>
      <c r="G990" s="25"/>
      <c r="H990" s="25"/>
      <c r="I990" s="25"/>
      <c r="J990" s="138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</row>
    <row r="991">
      <c r="A991" s="25"/>
      <c r="B991" s="25"/>
      <c r="C991" s="25"/>
      <c r="D991" s="25"/>
      <c r="E991" s="24"/>
      <c r="F991" s="25"/>
      <c r="G991" s="25"/>
      <c r="H991" s="25"/>
      <c r="I991" s="25"/>
      <c r="J991" s="138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</row>
    <row r="992">
      <c r="A992" s="25"/>
      <c r="B992" s="25"/>
      <c r="C992" s="25"/>
      <c r="D992" s="25"/>
      <c r="E992" s="24"/>
      <c r="F992" s="25"/>
      <c r="G992" s="25"/>
      <c r="H992" s="25"/>
      <c r="I992" s="25"/>
      <c r="J992" s="138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</row>
    <row r="993">
      <c r="A993" s="25"/>
      <c r="B993" s="25"/>
      <c r="C993" s="25"/>
      <c r="D993" s="25"/>
      <c r="E993" s="24"/>
      <c r="F993" s="25"/>
      <c r="G993" s="25"/>
      <c r="H993" s="25"/>
      <c r="I993" s="25"/>
      <c r="J993" s="138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</row>
    <row r="994">
      <c r="A994" s="25"/>
      <c r="B994" s="25"/>
      <c r="C994" s="25"/>
      <c r="D994" s="25"/>
      <c r="E994" s="24"/>
      <c r="F994" s="25"/>
      <c r="G994" s="25"/>
      <c r="H994" s="25"/>
      <c r="I994" s="25"/>
      <c r="J994" s="138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</row>
    <row r="995">
      <c r="A995" s="25"/>
      <c r="B995" s="25"/>
      <c r="C995" s="25"/>
      <c r="D995" s="25"/>
      <c r="E995" s="24"/>
      <c r="F995" s="25"/>
      <c r="G995" s="25"/>
      <c r="H995" s="25"/>
      <c r="I995" s="25"/>
      <c r="J995" s="138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</row>
    <row r="996">
      <c r="A996" s="25"/>
      <c r="B996" s="25"/>
      <c r="C996" s="25"/>
      <c r="D996" s="25"/>
      <c r="E996" s="24"/>
      <c r="F996" s="25"/>
      <c r="G996" s="25"/>
      <c r="H996" s="25"/>
      <c r="I996" s="25"/>
      <c r="J996" s="138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/>
    </row>
  </sheetData>
  <mergeCells count="22">
    <mergeCell ref="B2:G2"/>
    <mergeCell ref="I2:J2"/>
    <mergeCell ref="B3:D3"/>
    <mergeCell ref="B4:D4"/>
    <mergeCell ref="B5:D5"/>
    <mergeCell ref="B6:D6"/>
    <mergeCell ref="B7:D7"/>
    <mergeCell ref="B14:D14"/>
    <mergeCell ref="B15:D15"/>
    <mergeCell ref="B16:D16"/>
    <mergeCell ref="B17:D17"/>
    <mergeCell ref="B18:D18"/>
    <mergeCell ref="B19:D19"/>
    <mergeCell ref="B20:D20"/>
    <mergeCell ref="F20:G20"/>
    <mergeCell ref="B8:D8"/>
    <mergeCell ref="B9:D9"/>
    <mergeCell ref="B10:D10"/>
    <mergeCell ref="B11:D11"/>
    <mergeCell ref="B12:D12"/>
    <mergeCell ref="I12:J12"/>
    <mergeCell ref="B13:D13"/>
  </mergeCells>
  <dataValidations>
    <dataValidation type="list" allowBlank="1" sqref="E4:E19">
      <formula1>'08) Drop Down Menus'!$A$2:$A$17</formula1>
    </dataValidation>
  </dataValidations>
  <drawing r:id="rId1"/>
  <tableParts count="1">
    <tablePart r:id="rId3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.86"/>
    <col customWidth="1" min="4" max="4" width="14.71"/>
    <col customWidth="1" min="5" max="6" width="18.14"/>
    <col customWidth="1" min="9" max="9" width="3.71"/>
    <col customWidth="1" min="10" max="10" width="17.57"/>
    <col customWidth="1" min="12" max="12" width="16.57"/>
  </cols>
  <sheetData>
    <row r="1">
      <c r="A1" s="25"/>
      <c r="B1" s="25"/>
      <c r="C1" s="25"/>
      <c r="D1" s="25"/>
      <c r="E1" s="24"/>
      <c r="F1" s="24"/>
      <c r="G1" s="25"/>
      <c r="H1" s="25"/>
      <c r="I1" s="25"/>
      <c r="J1" s="25"/>
      <c r="K1" s="138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</row>
    <row r="2">
      <c r="A2" s="25"/>
      <c r="B2" s="187" t="s">
        <v>515</v>
      </c>
      <c r="C2" s="860"/>
      <c r="D2" s="860"/>
      <c r="E2" s="860"/>
      <c r="F2" s="860"/>
      <c r="G2" s="860"/>
      <c r="H2" s="188"/>
      <c r="I2" s="25"/>
      <c r="J2" s="187" t="s">
        <v>470</v>
      </c>
      <c r="K2" s="188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</row>
    <row r="3">
      <c r="A3" s="25"/>
      <c r="B3" s="861" t="s">
        <v>140</v>
      </c>
      <c r="C3" s="862"/>
      <c r="D3" s="265"/>
      <c r="E3" s="521" t="s">
        <v>55</v>
      </c>
      <c r="F3" s="521" t="s">
        <v>44</v>
      </c>
      <c r="G3" s="521" t="s">
        <v>2</v>
      </c>
      <c r="H3" s="521" t="s">
        <v>67</v>
      </c>
      <c r="I3" s="25"/>
      <c r="J3" s="865" t="str">
        <f>'08) Drop Down Menus'!A2</f>
        <v>Groceries</v>
      </c>
      <c r="K3" s="193">
        <f t="shared" ref="K3:K10" si="1">SUMIF($F$4:$F$19,$J3,$G$4:$G$19)</f>
        <v>179.3</v>
      </c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</row>
    <row r="4">
      <c r="A4" s="25"/>
      <c r="B4" s="882" t="str">
        <f>CONCATENATE("Affirm " , '09) Affirm Payoff Schedule'!N3)</f>
        <v>Affirm WalMart 1</v>
      </c>
      <c r="C4" s="225"/>
      <c r="D4" s="226"/>
      <c r="E4" s="886">
        <v>44960.0</v>
      </c>
      <c r="F4" s="864" t="s">
        <v>61</v>
      </c>
      <c r="G4" s="887">
        <v>47.37</v>
      </c>
      <c r="H4" s="198">
        <f>G4</f>
        <v>47.37</v>
      </c>
      <c r="I4" s="25"/>
      <c r="J4" s="867" t="str">
        <f>'08) Drop Down Menus'!A3</f>
        <v>Cigarettes</v>
      </c>
      <c r="K4" s="198">
        <f t="shared" si="1"/>
        <v>29.38</v>
      </c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>
      <c r="A5" s="25"/>
      <c r="B5" s="883" t="str">
        <f>CONCATENATE("Affirm " , '09) Affirm Payoff Schedule'!N4)</f>
        <v>Affirm WalMart 2</v>
      </c>
      <c r="C5" s="862"/>
      <c r="D5" s="265"/>
      <c r="E5" s="888">
        <v>44960.0</v>
      </c>
      <c r="F5" s="533" t="s">
        <v>61</v>
      </c>
      <c r="G5" s="579">
        <v>47.06</v>
      </c>
      <c r="H5" s="193">
        <f t="shared" ref="H5:H19" si="2">H4+G5</f>
        <v>94.43</v>
      </c>
      <c r="I5" s="25"/>
      <c r="J5" s="865" t="str">
        <f>'08) Drop Down Menus'!A4</f>
        <v>Gas</v>
      </c>
      <c r="K5" s="193">
        <f t="shared" si="1"/>
        <v>67.87</v>
      </c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</row>
    <row r="6">
      <c r="A6" s="25"/>
      <c r="B6" s="882" t="str">
        <f>CONCATENATE("Affirm " , '09) Affirm Payoff Schedule'!N5)</f>
        <v>Affirm NewEgg</v>
      </c>
      <c r="C6" s="225"/>
      <c r="D6" s="226"/>
      <c r="E6" s="886">
        <v>44960.0</v>
      </c>
      <c r="F6" s="864" t="s">
        <v>61</v>
      </c>
      <c r="G6" s="889">
        <v>23.61</v>
      </c>
      <c r="H6" s="198">
        <f t="shared" si="2"/>
        <v>118.04</v>
      </c>
      <c r="I6" s="25"/>
      <c r="J6" s="867" t="str">
        <f>'08) Drop Down Menus'!A5</f>
        <v>Entertainment</v>
      </c>
      <c r="K6" s="198">
        <f t="shared" si="1"/>
        <v>10.49</v>
      </c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</row>
    <row r="7">
      <c r="A7" s="25"/>
      <c r="B7" s="883" t="str">
        <f>CONCATENATE("Affirm " , '09) Affirm Payoff Schedule'!N6)</f>
        <v>Affirm WalMart 3</v>
      </c>
      <c r="C7" s="862"/>
      <c r="D7" s="265"/>
      <c r="E7" s="888">
        <v>44960.0</v>
      </c>
      <c r="F7" s="533" t="s">
        <v>61</v>
      </c>
      <c r="G7" s="579">
        <v>6.3</v>
      </c>
      <c r="H7" s="193">
        <f t="shared" si="2"/>
        <v>124.34</v>
      </c>
      <c r="I7" s="25"/>
      <c r="J7" s="865" t="str">
        <f>'08) Drop Down Menus'!A6</f>
        <v>Medical</v>
      </c>
      <c r="K7" s="193">
        <f t="shared" si="1"/>
        <v>0</v>
      </c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</row>
    <row r="8">
      <c r="A8" s="25"/>
      <c r="B8" s="882" t="str">
        <f>CONCATENATE("Affirm " , '09) Affirm Payoff Schedule'!N7)</f>
        <v>Affirm WalMart 4</v>
      </c>
      <c r="C8" s="225"/>
      <c r="D8" s="226"/>
      <c r="E8" s="886">
        <v>44960.0</v>
      </c>
      <c r="F8" s="864" t="s">
        <v>61</v>
      </c>
      <c r="G8" s="889">
        <v>11.01</v>
      </c>
      <c r="H8" s="198">
        <f t="shared" si="2"/>
        <v>135.35</v>
      </c>
      <c r="I8" s="25"/>
      <c r="J8" s="870" t="str">
        <f>'08) Drop Down Menus'!A7</f>
        <v>Vehicle</v>
      </c>
      <c r="K8" s="871">
        <f t="shared" si="1"/>
        <v>12</v>
      </c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</row>
    <row r="9">
      <c r="A9" s="25"/>
      <c r="B9" s="883" t="s">
        <v>474</v>
      </c>
      <c r="C9" s="862"/>
      <c r="D9" s="265"/>
      <c r="E9" s="888">
        <v>44960.0</v>
      </c>
      <c r="F9" s="533" t="s">
        <v>145</v>
      </c>
      <c r="G9" s="890">
        <v>29.31</v>
      </c>
      <c r="H9" s="193">
        <f t="shared" si="2"/>
        <v>164.66</v>
      </c>
      <c r="I9" s="25"/>
      <c r="J9" s="870" t="str">
        <f>'08) Drop Down Menus'!A8</f>
        <v>Maintenance</v>
      </c>
      <c r="K9" s="871">
        <f t="shared" si="1"/>
        <v>0</v>
      </c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>
      <c r="A10" s="25"/>
      <c r="B10" s="882" t="s">
        <v>516</v>
      </c>
      <c r="C10" s="225"/>
      <c r="D10" s="226"/>
      <c r="E10" s="886">
        <v>44961.0</v>
      </c>
      <c r="F10" s="864" t="s">
        <v>146</v>
      </c>
      <c r="G10" s="889">
        <v>10.49</v>
      </c>
      <c r="H10" s="198">
        <f t="shared" si="2"/>
        <v>175.15</v>
      </c>
      <c r="I10" s="25"/>
      <c r="J10" s="870" t="str">
        <f>'08) Drop Down Menus'!A9</f>
        <v>Debt</v>
      </c>
      <c r="K10" s="871">
        <f t="shared" si="1"/>
        <v>135.35</v>
      </c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>
      <c r="A11" s="25"/>
      <c r="B11" s="883" t="s">
        <v>517</v>
      </c>
      <c r="C11" s="862"/>
      <c r="D11" s="265"/>
      <c r="E11" s="888">
        <v>44962.0</v>
      </c>
      <c r="F11" s="533" t="s">
        <v>110</v>
      </c>
      <c r="G11" s="891">
        <v>5.28</v>
      </c>
      <c r="H11" s="193">
        <f t="shared" si="2"/>
        <v>180.43</v>
      </c>
      <c r="I11" s="25"/>
      <c r="J11" s="25"/>
      <c r="K11" s="138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>
      <c r="A12" s="25"/>
      <c r="B12" s="882" t="s">
        <v>518</v>
      </c>
      <c r="C12" s="225"/>
      <c r="D12" s="226"/>
      <c r="E12" s="886">
        <v>44962.0</v>
      </c>
      <c r="F12" s="864" t="s">
        <v>145</v>
      </c>
      <c r="G12" s="221">
        <v>38.56</v>
      </c>
      <c r="H12" s="198">
        <f t="shared" si="2"/>
        <v>218.99</v>
      </c>
      <c r="I12" s="25"/>
      <c r="J12" s="470" t="s">
        <v>513</v>
      </c>
      <c r="K12" s="451"/>
      <c r="L12" s="892" t="s">
        <v>519</v>
      </c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>
      <c r="A13" s="25"/>
      <c r="B13" s="883" t="s">
        <v>474</v>
      </c>
      <c r="C13" s="862"/>
      <c r="D13" s="265"/>
      <c r="E13" s="888">
        <v>44962.0</v>
      </c>
      <c r="F13" s="533" t="s">
        <v>144</v>
      </c>
      <c r="G13" s="223">
        <v>29.38</v>
      </c>
      <c r="H13" s="193">
        <f t="shared" si="2"/>
        <v>248.37</v>
      </c>
      <c r="I13" s="25"/>
      <c r="J13" s="865" t="str">
        <f>'08) Drop Down Menus'!A2</f>
        <v>Groceries</v>
      </c>
      <c r="K13" s="193">
        <f>K3+'2023 Expences - 01132023'!J13</f>
        <v>411.15</v>
      </c>
      <c r="L13" s="193">
        <f t="shared" ref="L13:L20" si="3">K13/2</f>
        <v>205.575</v>
      </c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>
      <c r="A14" s="25"/>
      <c r="B14" s="882" t="s">
        <v>472</v>
      </c>
      <c r="C14" s="225"/>
      <c r="D14" s="226"/>
      <c r="E14" s="886">
        <v>44962.0</v>
      </c>
      <c r="F14" s="864" t="s">
        <v>110</v>
      </c>
      <c r="G14" s="887">
        <v>174.02</v>
      </c>
      <c r="H14" s="198">
        <f t="shared" si="2"/>
        <v>422.39</v>
      </c>
      <c r="I14" s="25"/>
      <c r="J14" s="884" t="str">
        <f>'08) Drop Down Menus'!A3</f>
        <v>Cigarettes</v>
      </c>
      <c r="K14" s="885">
        <f>K4+'2023 Expences - 01132023'!J14</f>
        <v>56.52</v>
      </c>
      <c r="L14" s="885">
        <f t="shared" si="3"/>
        <v>28.26</v>
      </c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>
      <c r="A15" s="25"/>
      <c r="B15" s="883" t="s">
        <v>520</v>
      </c>
      <c r="C15" s="862"/>
      <c r="D15" s="265"/>
      <c r="E15" s="888">
        <v>44962.0</v>
      </c>
      <c r="F15" s="533" t="s">
        <v>147</v>
      </c>
      <c r="G15" s="223">
        <v>12.0</v>
      </c>
      <c r="H15" s="193">
        <f t="shared" si="2"/>
        <v>434.39</v>
      </c>
      <c r="I15" s="25"/>
      <c r="J15" s="865" t="str">
        <f>'08) Drop Down Menus'!A4</f>
        <v>Gas</v>
      </c>
      <c r="K15" s="193">
        <f>K5+'2023 Expences - 01132023'!J15</f>
        <v>91.02</v>
      </c>
      <c r="L15" s="193">
        <f t="shared" si="3"/>
        <v>45.51</v>
      </c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>
      <c r="A16" s="25"/>
      <c r="B16" s="863"/>
      <c r="C16" s="225"/>
      <c r="D16" s="226"/>
      <c r="E16" s="893"/>
      <c r="F16" s="864"/>
      <c r="G16" s="221">
        <v>0.0</v>
      </c>
      <c r="H16" s="198">
        <f t="shared" si="2"/>
        <v>434.39</v>
      </c>
      <c r="I16" s="25"/>
      <c r="J16" s="884" t="str">
        <f>'08) Drop Down Menus'!A5</f>
        <v>Entertainment</v>
      </c>
      <c r="K16" s="885">
        <f>K6+'2023 Expences - 01132023'!J16</f>
        <v>10.49</v>
      </c>
      <c r="L16" s="885">
        <f t="shared" si="3"/>
        <v>5.245</v>
      </c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>
      <c r="A17" s="25"/>
      <c r="B17" s="866"/>
      <c r="C17" s="862"/>
      <c r="D17" s="265"/>
      <c r="E17" s="894"/>
      <c r="F17" s="533"/>
      <c r="G17" s="223">
        <v>0.0</v>
      </c>
      <c r="H17" s="193">
        <f t="shared" si="2"/>
        <v>434.39</v>
      </c>
      <c r="I17" s="25"/>
      <c r="J17" s="865" t="str">
        <f>'08) Drop Down Menus'!A6</f>
        <v>Medical</v>
      </c>
      <c r="K17" s="193">
        <f>K7+'2023 Expences - 01132023'!J17</f>
        <v>5.76</v>
      </c>
      <c r="L17" s="193">
        <f t="shared" si="3"/>
        <v>2.88</v>
      </c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>
      <c r="A18" s="25"/>
      <c r="B18" s="863"/>
      <c r="C18" s="225"/>
      <c r="D18" s="226"/>
      <c r="E18" s="893"/>
      <c r="F18" s="864"/>
      <c r="G18" s="221">
        <v>0.0</v>
      </c>
      <c r="H18" s="198">
        <f t="shared" si="2"/>
        <v>434.39</v>
      </c>
      <c r="I18" s="25"/>
      <c r="J18" s="884" t="str">
        <f>'08) Drop Down Menus'!A7</f>
        <v>Vehicle</v>
      </c>
      <c r="K18" s="885">
        <f>K8+'2023 Expences - 01132023'!J18</f>
        <v>12</v>
      </c>
      <c r="L18" s="885">
        <f t="shared" si="3"/>
        <v>6</v>
      </c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>
      <c r="A19" s="25"/>
      <c r="B19" s="866"/>
      <c r="C19" s="862"/>
      <c r="D19" s="265"/>
      <c r="E19" s="894"/>
      <c r="F19" s="533"/>
      <c r="G19" s="223">
        <v>0.0</v>
      </c>
      <c r="H19" s="193">
        <f t="shared" si="2"/>
        <v>434.39</v>
      </c>
      <c r="I19" s="25"/>
      <c r="J19" s="865" t="str">
        <f>'08) Drop Down Menus'!A8</f>
        <v>Maintenance</v>
      </c>
      <c r="K19" s="193">
        <f>K9+'2023 Expences - 01132023'!J19</f>
        <v>216.68</v>
      </c>
      <c r="L19" s="193">
        <f t="shared" si="3"/>
        <v>108.34</v>
      </c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>
      <c r="A20" s="25"/>
      <c r="B20" s="872" t="s">
        <v>455</v>
      </c>
      <c r="C20" s="225"/>
      <c r="D20" s="225"/>
      <c r="E20" s="225"/>
      <c r="F20" s="226"/>
      <c r="G20" s="874">
        <f>sum(G4:G19)</f>
        <v>434.39</v>
      </c>
      <c r="H20" s="226"/>
      <c r="I20" s="25"/>
      <c r="J20" s="884" t="str">
        <f>'08) Drop Down Menus'!A9</f>
        <v>Debt</v>
      </c>
      <c r="K20" s="885">
        <f>K10+'2023 Expences - 01132023'!J20</f>
        <v>161.61</v>
      </c>
      <c r="L20" s="885">
        <f t="shared" si="3"/>
        <v>80.805</v>
      </c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>
      <c r="A21" s="25"/>
      <c r="B21" s="25"/>
      <c r="C21" s="25"/>
      <c r="D21" s="25"/>
      <c r="E21" s="24"/>
      <c r="F21" s="24"/>
      <c r="G21" s="25"/>
      <c r="H21" s="25"/>
      <c r="I21" s="25"/>
      <c r="J21" s="25"/>
      <c r="K21" s="138"/>
      <c r="L21" s="167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>
      <c r="A22" s="25"/>
      <c r="B22" s="25"/>
      <c r="C22" s="25"/>
      <c r="D22" s="25"/>
      <c r="E22" s="24"/>
      <c r="F22" s="24"/>
      <c r="G22" s="25"/>
      <c r="H22" s="25"/>
      <c r="I22" s="25"/>
      <c r="J22" s="25"/>
      <c r="K22" s="125"/>
      <c r="L22" s="167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</row>
    <row r="23">
      <c r="A23" s="25"/>
      <c r="B23" s="25"/>
      <c r="C23" s="25"/>
      <c r="D23" s="25"/>
      <c r="E23" s="24"/>
      <c r="F23" s="24"/>
      <c r="G23" s="25"/>
      <c r="H23" s="25"/>
      <c r="I23" s="25"/>
      <c r="J23" s="25"/>
      <c r="K23" s="125"/>
      <c r="L23" s="167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</row>
    <row r="24">
      <c r="A24" s="25"/>
      <c r="B24" s="25"/>
      <c r="C24" s="25"/>
      <c r="D24" s="25"/>
      <c r="E24" s="24"/>
      <c r="F24" s="24"/>
      <c r="G24" s="25"/>
      <c r="H24" s="25"/>
      <c r="I24" s="25"/>
      <c r="J24" s="25"/>
      <c r="K24" s="138"/>
      <c r="L24" s="167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</row>
    <row r="25">
      <c r="A25" s="25"/>
      <c r="B25" s="25"/>
      <c r="C25" s="25"/>
      <c r="D25" s="25"/>
      <c r="E25" s="24"/>
      <c r="F25" s="24"/>
      <c r="G25" s="25"/>
      <c r="H25" s="25"/>
      <c r="I25" s="25"/>
      <c r="J25" s="25"/>
      <c r="K25" s="138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>
      <c r="A26" s="25"/>
      <c r="B26" s="25"/>
      <c r="C26" s="25"/>
      <c r="D26" s="25"/>
      <c r="E26" s="24"/>
      <c r="F26" s="24"/>
      <c r="G26" s="25"/>
      <c r="H26" s="25"/>
      <c r="I26" s="25"/>
      <c r="J26" s="25"/>
      <c r="K26" s="138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>
      <c r="A27" s="25"/>
      <c r="B27" s="25"/>
      <c r="C27" s="25"/>
      <c r="D27" s="25"/>
      <c r="E27" s="24"/>
      <c r="F27" s="24"/>
      <c r="G27" s="25"/>
      <c r="H27" s="25"/>
      <c r="I27" s="25"/>
      <c r="J27" s="25"/>
      <c r="K27" s="138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>
      <c r="A28" s="25"/>
      <c r="B28" s="25"/>
      <c r="C28" s="25"/>
      <c r="D28" s="25"/>
      <c r="E28" s="24"/>
      <c r="F28" s="24"/>
      <c r="G28" s="25"/>
      <c r="H28" s="25"/>
      <c r="I28" s="25"/>
      <c r="J28" s="25"/>
      <c r="K28" s="138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>
      <c r="A29" s="25"/>
      <c r="B29" s="25"/>
      <c r="C29" s="25"/>
      <c r="D29" s="25"/>
      <c r="E29" s="24"/>
      <c r="F29" s="24"/>
      <c r="G29" s="25"/>
      <c r="H29" s="25"/>
      <c r="I29" s="25"/>
      <c r="J29" s="25"/>
      <c r="K29" s="138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</row>
    <row r="30">
      <c r="A30" s="25"/>
      <c r="B30" s="25"/>
      <c r="C30" s="25"/>
      <c r="D30" s="25"/>
      <c r="E30" s="24"/>
      <c r="F30" s="24"/>
      <c r="G30" s="25"/>
      <c r="H30" s="25"/>
      <c r="I30" s="25"/>
      <c r="J30" s="25"/>
      <c r="K30" s="138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</row>
    <row r="31">
      <c r="A31" s="25"/>
      <c r="B31" s="25"/>
      <c r="C31" s="25"/>
      <c r="D31" s="25"/>
      <c r="E31" s="24"/>
      <c r="F31" s="24"/>
      <c r="G31" s="25"/>
      <c r="H31" s="25"/>
      <c r="I31" s="25"/>
      <c r="J31" s="25"/>
      <c r="K31" s="138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r="32">
      <c r="A32" s="25"/>
      <c r="B32" s="25"/>
      <c r="C32" s="25"/>
      <c r="D32" s="25"/>
      <c r="E32" s="24"/>
      <c r="F32" s="24"/>
      <c r="G32" s="25"/>
      <c r="H32" s="25"/>
      <c r="I32" s="25"/>
      <c r="J32" s="25"/>
      <c r="K32" s="138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</row>
    <row r="33">
      <c r="A33" s="25"/>
      <c r="B33" s="25"/>
      <c r="C33" s="25"/>
      <c r="D33" s="25"/>
      <c r="E33" s="24"/>
      <c r="F33" s="24"/>
      <c r="G33" s="25"/>
      <c r="H33" s="25"/>
      <c r="I33" s="25"/>
      <c r="J33" s="25"/>
      <c r="K33" s="138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>
      <c r="A34" s="25"/>
      <c r="B34" s="25"/>
      <c r="C34" s="25"/>
      <c r="D34" s="25"/>
      <c r="E34" s="24"/>
      <c r="F34" s="24"/>
      <c r="G34" s="25"/>
      <c r="H34" s="25"/>
      <c r="I34" s="25"/>
      <c r="J34" s="25"/>
      <c r="K34" s="138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</row>
    <row r="35">
      <c r="A35" s="25"/>
      <c r="B35" s="25"/>
      <c r="C35" s="25"/>
      <c r="D35" s="25"/>
      <c r="E35" s="24"/>
      <c r="F35" s="24"/>
      <c r="G35" s="25"/>
      <c r="H35" s="25"/>
      <c r="I35" s="25"/>
      <c r="J35" s="25"/>
      <c r="K35" s="138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</row>
    <row r="36">
      <c r="A36" s="25"/>
      <c r="B36" s="25"/>
      <c r="C36" s="25"/>
      <c r="D36" s="25"/>
      <c r="E36" s="24"/>
      <c r="F36" s="24"/>
      <c r="G36" s="25"/>
      <c r="H36" s="25"/>
      <c r="I36" s="25"/>
      <c r="J36" s="25"/>
      <c r="K36" s="138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</row>
    <row r="37">
      <c r="A37" s="25"/>
      <c r="B37" s="25"/>
      <c r="C37" s="25"/>
      <c r="D37" s="25"/>
      <c r="E37" s="24"/>
      <c r="F37" s="24"/>
      <c r="G37" s="25"/>
      <c r="H37" s="25"/>
      <c r="I37" s="25"/>
      <c r="J37" s="25"/>
      <c r="K37" s="138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>
      <c r="A38" s="25"/>
      <c r="B38" s="25"/>
      <c r="C38" s="25"/>
      <c r="D38" s="25"/>
      <c r="E38" s="24"/>
      <c r="F38" s="24"/>
      <c r="G38" s="25"/>
      <c r="H38" s="25"/>
      <c r="I38" s="25"/>
      <c r="J38" s="25"/>
      <c r="K38" s="138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</row>
    <row r="39">
      <c r="A39" s="25"/>
      <c r="B39" s="25"/>
      <c r="C39" s="25"/>
      <c r="D39" s="25"/>
      <c r="E39" s="24"/>
      <c r="F39" s="24"/>
      <c r="G39" s="25"/>
      <c r="H39" s="25"/>
      <c r="I39" s="25"/>
      <c r="J39" s="25"/>
      <c r="K39" s="138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</row>
    <row r="40">
      <c r="A40" s="25"/>
      <c r="B40" s="25"/>
      <c r="C40" s="25"/>
      <c r="D40" s="25"/>
      <c r="E40" s="24"/>
      <c r="F40" s="24"/>
      <c r="G40" s="25"/>
      <c r="H40" s="25"/>
      <c r="I40" s="25"/>
      <c r="J40" s="25"/>
      <c r="K40" s="138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</row>
    <row r="41">
      <c r="A41" s="25"/>
      <c r="B41" s="25"/>
      <c r="C41" s="25"/>
      <c r="D41" s="25"/>
      <c r="E41" s="24"/>
      <c r="F41" s="24"/>
      <c r="G41" s="25"/>
      <c r="H41" s="25"/>
      <c r="I41" s="25"/>
      <c r="J41" s="25"/>
      <c r="K41" s="138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</row>
    <row r="42">
      <c r="A42" s="25"/>
      <c r="B42" s="25"/>
      <c r="C42" s="25"/>
      <c r="D42" s="25"/>
      <c r="E42" s="24"/>
      <c r="F42" s="24"/>
      <c r="G42" s="25"/>
      <c r="H42" s="25"/>
      <c r="I42" s="25"/>
      <c r="J42" s="25"/>
      <c r="K42" s="138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</row>
    <row r="43">
      <c r="A43" s="25"/>
      <c r="B43" s="25"/>
      <c r="C43" s="25"/>
      <c r="D43" s="25"/>
      <c r="E43" s="24"/>
      <c r="F43" s="24"/>
      <c r="G43" s="25"/>
      <c r="H43" s="25"/>
      <c r="I43" s="25"/>
      <c r="J43" s="25"/>
      <c r="K43" s="138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</row>
    <row r="44">
      <c r="A44" s="25"/>
      <c r="B44" s="25"/>
      <c r="C44" s="25"/>
      <c r="D44" s="25"/>
      <c r="E44" s="24"/>
      <c r="F44" s="24"/>
      <c r="G44" s="25"/>
      <c r="H44" s="25"/>
      <c r="I44" s="25"/>
      <c r="J44" s="25"/>
      <c r="K44" s="138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</row>
    <row r="45">
      <c r="A45" s="25"/>
      <c r="B45" s="25"/>
      <c r="C45" s="25"/>
      <c r="D45" s="25"/>
      <c r="E45" s="24"/>
      <c r="F45" s="24"/>
      <c r="G45" s="25"/>
      <c r="H45" s="25"/>
      <c r="I45" s="25"/>
      <c r="J45" s="25"/>
      <c r="K45" s="138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</row>
    <row r="46">
      <c r="A46" s="25"/>
      <c r="B46" s="25"/>
      <c r="C46" s="25"/>
      <c r="D46" s="25"/>
      <c r="E46" s="24"/>
      <c r="F46" s="24"/>
      <c r="G46" s="25"/>
      <c r="H46" s="25"/>
      <c r="I46" s="25"/>
      <c r="J46" s="25"/>
      <c r="K46" s="138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</row>
    <row r="47">
      <c r="A47" s="25"/>
      <c r="B47" s="25"/>
      <c r="C47" s="25"/>
      <c r="D47" s="25"/>
      <c r="E47" s="24"/>
      <c r="F47" s="24"/>
      <c r="G47" s="25"/>
      <c r="H47" s="25"/>
      <c r="I47" s="25"/>
      <c r="J47" s="25"/>
      <c r="K47" s="138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</row>
    <row r="48">
      <c r="A48" s="25"/>
      <c r="B48" s="25"/>
      <c r="C48" s="25"/>
      <c r="D48" s="25"/>
      <c r="E48" s="24"/>
      <c r="F48" s="24"/>
      <c r="G48" s="25"/>
      <c r="H48" s="25"/>
      <c r="I48" s="25"/>
      <c r="J48" s="25"/>
      <c r="K48" s="138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</row>
    <row r="49">
      <c r="A49" s="25"/>
      <c r="B49" s="25"/>
      <c r="C49" s="25"/>
      <c r="D49" s="25"/>
      <c r="E49" s="24"/>
      <c r="F49" s="24"/>
      <c r="G49" s="25"/>
      <c r="H49" s="25"/>
      <c r="I49" s="25"/>
      <c r="J49" s="25"/>
      <c r="K49" s="138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</row>
    <row r="50">
      <c r="A50" s="25"/>
      <c r="B50" s="25"/>
      <c r="C50" s="25"/>
      <c r="D50" s="25"/>
      <c r="E50" s="24"/>
      <c r="F50" s="24"/>
      <c r="G50" s="25"/>
      <c r="H50" s="25"/>
      <c r="I50" s="25"/>
      <c r="J50" s="25"/>
      <c r="K50" s="138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</row>
    <row r="51">
      <c r="A51" s="25"/>
      <c r="B51" s="25"/>
      <c r="C51" s="25"/>
      <c r="D51" s="25"/>
      <c r="E51" s="24"/>
      <c r="F51" s="24"/>
      <c r="G51" s="25"/>
      <c r="H51" s="25"/>
      <c r="I51" s="25"/>
      <c r="J51" s="25"/>
      <c r="K51" s="138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</row>
    <row r="52">
      <c r="A52" s="25"/>
      <c r="B52" s="25"/>
      <c r="C52" s="25"/>
      <c r="D52" s="25"/>
      <c r="E52" s="24"/>
      <c r="F52" s="24"/>
      <c r="G52" s="25"/>
      <c r="H52" s="25"/>
      <c r="I52" s="25"/>
      <c r="J52" s="25"/>
      <c r="K52" s="138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</row>
    <row r="53">
      <c r="A53" s="25"/>
      <c r="B53" s="25"/>
      <c r="C53" s="25"/>
      <c r="D53" s="25"/>
      <c r="E53" s="24"/>
      <c r="F53" s="24"/>
      <c r="G53" s="25"/>
      <c r="H53" s="25"/>
      <c r="I53" s="25"/>
      <c r="J53" s="25"/>
      <c r="K53" s="138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</row>
    <row r="54">
      <c r="A54" s="25"/>
      <c r="B54" s="25"/>
      <c r="C54" s="25"/>
      <c r="D54" s="25"/>
      <c r="E54" s="24"/>
      <c r="F54" s="24"/>
      <c r="G54" s="25"/>
      <c r="H54" s="25"/>
      <c r="I54" s="25"/>
      <c r="J54" s="25"/>
      <c r="K54" s="138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</row>
    <row r="55">
      <c r="A55" s="25"/>
      <c r="B55" s="25"/>
      <c r="C55" s="25"/>
      <c r="D55" s="25"/>
      <c r="E55" s="24"/>
      <c r="F55" s="24"/>
      <c r="G55" s="25"/>
      <c r="H55" s="25"/>
      <c r="I55" s="25"/>
      <c r="J55" s="25"/>
      <c r="K55" s="138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</row>
    <row r="56">
      <c r="A56" s="25"/>
      <c r="B56" s="25"/>
      <c r="C56" s="25"/>
      <c r="D56" s="25"/>
      <c r="E56" s="24"/>
      <c r="F56" s="24"/>
      <c r="G56" s="25"/>
      <c r="H56" s="25"/>
      <c r="I56" s="25"/>
      <c r="J56" s="25"/>
      <c r="K56" s="138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</row>
    <row r="57">
      <c r="A57" s="25"/>
      <c r="B57" s="25"/>
      <c r="C57" s="25"/>
      <c r="D57" s="25"/>
      <c r="E57" s="24"/>
      <c r="F57" s="24"/>
      <c r="G57" s="25"/>
      <c r="H57" s="25"/>
      <c r="I57" s="25"/>
      <c r="J57" s="25"/>
      <c r="K57" s="138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</row>
    <row r="58">
      <c r="A58" s="25"/>
      <c r="B58" s="25"/>
      <c r="C58" s="25"/>
      <c r="D58" s="25"/>
      <c r="E58" s="24"/>
      <c r="F58" s="24"/>
      <c r="G58" s="25"/>
      <c r="H58" s="25"/>
      <c r="I58" s="25"/>
      <c r="J58" s="25"/>
      <c r="K58" s="138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</row>
    <row r="59">
      <c r="A59" s="25"/>
      <c r="B59" s="25"/>
      <c r="C59" s="25"/>
      <c r="D59" s="25"/>
      <c r="E59" s="24"/>
      <c r="F59" s="24"/>
      <c r="G59" s="25"/>
      <c r="H59" s="25"/>
      <c r="I59" s="25"/>
      <c r="J59" s="25"/>
      <c r="K59" s="138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</row>
    <row r="60">
      <c r="A60" s="25"/>
      <c r="B60" s="25"/>
      <c r="C60" s="25"/>
      <c r="D60" s="25"/>
      <c r="E60" s="24"/>
      <c r="F60" s="24"/>
      <c r="G60" s="25"/>
      <c r="H60" s="25"/>
      <c r="I60" s="25"/>
      <c r="J60" s="25"/>
      <c r="K60" s="138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</row>
    <row r="61">
      <c r="A61" s="25"/>
      <c r="B61" s="25"/>
      <c r="C61" s="25"/>
      <c r="D61" s="25"/>
      <c r="E61" s="24"/>
      <c r="F61" s="24"/>
      <c r="G61" s="25"/>
      <c r="H61" s="25"/>
      <c r="I61" s="25"/>
      <c r="J61" s="25"/>
      <c r="K61" s="138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</row>
    <row r="62">
      <c r="A62" s="25"/>
      <c r="B62" s="25"/>
      <c r="C62" s="25"/>
      <c r="D62" s="25"/>
      <c r="E62" s="24"/>
      <c r="F62" s="24"/>
      <c r="G62" s="25"/>
      <c r="H62" s="25"/>
      <c r="I62" s="25"/>
      <c r="J62" s="25"/>
      <c r="K62" s="138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</row>
    <row r="63">
      <c r="A63" s="25"/>
      <c r="B63" s="25"/>
      <c r="C63" s="25"/>
      <c r="D63" s="25"/>
      <c r="E63" s="24"/>
      <c r="F63" s="24"/>
      <c r="G63" s="25"/>
      <c r="H63" s="25"/>
      <c r="I63" s="25"/>
      <c r="J63" s="25"/>
      <c r="K63" s="138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</row>
    <row r="64">
      <c r="A64" s="25"/>
      <c r="B64" s="25"/>
      <c r="C64" s="25"/>
      <c r="D64" s="25"/>
      <c r="E64" s="24"/>
      <c r="F64" s="24"/>
      <c r="G64" s="25"/>
      <c r="H64" s="25"/>
      <c r="I64" s="25"/>
      <c r="J64" s="25"/>
      <c r="K64" s="138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</row>
    <row r="65">
      <c r="A65" s="25"/>
      <c r="B65" s="25"/>
      <c r="C65" s="25"/>
      <c r="D65" s="25"/>
      <c r="E65" s="24"/>
      <c r="F65" s="24"/>
      <c r="G65" s="25"/>
      <c r="H65" s="25"/>
      <c r="I65" s="25"/>
      <c r="J65" s="25"/>
      <c r="K65" s="138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</row>
    <row r="66">
      <c r="A66" s="25"/>
      <c r="B66" s="25"/>
      <c r="C66" s="25"/>
      <c r="D66" s="25"/>
      <c r="E66" s="24"/>
      <c r="F66" s="24"/>
      <c r="G66" s="25"/>
      <c r="H66" s="25"/>
      <c r="I66" s="25"/>
      <c r="J66" s="25"/>
      <c r="K66" s="138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</row>
    <row r="67">
      <c r="A67" s="25"/>
      <c r="B67" s="25"/>
      <c r="C67" s="25"/>
      <c r="D67" s="25"/>
      <c r="E67" s="24"/>
      <c r="F67" s="24"/>
      <c r="G67" s="25"/>
      <c r="H67" s="25"/>
      <c r="I67" s="25"/>
      <c r="J67" s="25"/>
      <c r="K67" s="138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</row>
    <row r="68">
      <c r="A68" s="25"/>
      <c r="B68" s="25"/>
      <c r="C68" s="25"/>
      <c r="D68" s="25"/>
      <c r="E68" s="24"/>
      <c r="F68" s="24"/>
      <c r="G68" s="25"/>
      <c r="H68" s="25"/>
      <c r="I68" s="25"/>
      <c r="J68" s="25"/>
      <c r="K68" s="138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</row>
    <row r="69">
      <c r="A69" s="25"/>
      <c r="B69" s="25"/>
      <c r="C69" s="25"/>
      <c r="D69" s="25"/>
      <c r="E69" s="24"/>
      <c r="F69" s="24"/>
      <c r="G69" s="25"/>
      <c r="H69" s="25"/>
      <c r="I69" s="25"/>
      <c r="J69" s="25"/>
      <c r="K69" s="138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</row>
    <row r="70">
      <c r="A70" s="25"/>
      <c r="B70" s="25"/>
      <c r="C70" s="25"/>
      <c r="D70" s="25"/>
      <c r="E70" s="24"/>
      <c r="F70" s="24"/>
      <c r="G70" s="25"/>
      <c r="H70" s="25"/>
      <c r="I70" s="25"/>
      <c r="J70" s="25"/>
      <c r="K70" s="138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</row>
    <row r="71">
      <c r="A71" s="25"/>
      <c r="B71" s="25"/>
      <c r="C71" s="25"/>
      <c r="D71" s="25"/>
      <c r="E71" s="24"/>
      <c r="F71" s="24"/>
      <c r="G71" s="25"/>
      <c r="H71" s="25"/>
      <c r="I71" s="25"/>
      <c r="J71" s="25"/>
      <c r="K71" s="138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</row>
    <row r="72">
      <c r="A72" s="25"/>
      <c r="B72" s="25"/>
      <c r="C72" s="25"/>
      <c r="D72" s="25"/>
      <c r="E72" s="24"/>
      <c r="F72" s="24"/>
      <c r="G72" s="25"/>
      <c r="H72" s="25"/>
      <c r="I72" s="25"/>
      <c r="J72" s="25"/>
      <c r="K72" s="138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</row>
    <row r="73">
      <c r="A73" s="25"/>
      <c r="B73" s="25"/>
      <c r="C73" s="25"/>
      <c r="D73" s="25"/>
      <c r="E73" s="24"/>
      <c r="F73" s="24"/>
      <c r="G73" s="25"/>
      <c r="H73" s="25"/>
      <c r="I73" s="25"/>
      <c r="J73" s="25"/>
      <c r="K73" s="138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</row>
    <row r="74">
      <c r="A74" s="25"/>
      <c r="B74" s="25"/>
      <c r="C74" s="25"/>
      <c r="D74" s="25"/>
      <c r="E74" s="24"/>
      <c r="F74" s="24"/>
      <c r="G74" s="25"/>
      <c r="H74" s="25"/>
      <c r="I74" s="25"/>
      <c r="J74" s="25"/>
      <c r="K74" s="138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</row>
    <row r="75">
      <c r="A75" s="25"/>
      <c r="B75" s="25"/>
      <c r="C75" s="25"/>
      <c r="D75" s="25"/>
      <c r="E75" s="24"/>
      <c r="F75" s="24"/>
      <c r="G75" s="25"/>
      <c r="H75" s="25"/>
      <c r="I75" s="25"/>
      <c r="J75" s="25"/>
      <c r="K75" s="138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</row>
    <row r="76">
      <c r="A76" s="25"/>
      <c r="B76" s="25"/>
      <c r="C76" s="25"/>
      <c r="D76" s="25"/>
      <c r="E76" s="24"/>
      <c r="F76" s="24"/>
      <c r="G76" s="25"/>
      <c r="H76" s="25"/>
      <c r="I76" s="25"/>
      <c r="J76" s="25"/>
      <c r="K76" s="138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</row>
    <row r="77">
      <c r="A77" s="25"/>
      <c r="B77" s="25"/>
      <c r="C77" s="25"/>
      <c r="D77" s="25"/>
      <c r="E77" s="24"/>
      <c r="F77" s="24"/>
      <c r="G77" s="25"/>
      <c r="H77" s="25"/>
      <c r="I77" s="25"/>
      <c r="J77" s="25"/>
      <c r="K77" s="138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</row>
    <row r="78">
      <c r="A78" s="25"/>
      <c r="B78" s="25"/>
      <c r="C78" s="25"/>
      <c r="D78" s="25"/>
      <c r="E78" s="24"/>
      <c r="F78" s="24"/>
      <c r="G78" s="25"/>
      <c r="H78" s="25"/>
      <c r="I78" s="25"/>
      <c r="J78" s="25"/>
      <c r="K78" s="138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</row>
    <row r="79">
      <c r="A79" s="25"/>
      <c r="B79" s="25"/>
      <c r="C79" s="25"/>
      <c r="D79" s="25"/>
      <c r="E79" s="24"/>
      <c r="F79" s="24"/>
      <c r="G79" s="25"/>
      <c r="H79" s="25"/>
      <c r="I79" s="25"/>
      <c r="J79" s="25"/>
      <c r="K79" s="138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</row>
    <row r="80">
      <c r="A80" s="25"/>
      <c r="B80" s="25"/>
      <c r="C80" s="25"/>
      <c r="D80" s="25"/>
      <c r="E80" s="24"/>
      <c r="F80" s="24"/>
      <c r="G80" s="25"/>
      <c r="H80" s="25"/>
      <c r="I80" s="25"/>
      <c r="J80" s="25"/>
      <c r="K80" s="138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</row>
    <row r="81">
      <c r="A81" s="25"/>
      <c r="B81" s="25"/>
      <c r="C81" s="25"/>
      <c r="D81" s="25"/>
      <c r="E81" s="24"/>
      <c r="F81" s="24"/>
      <c r="G81" s="25"/>
      <c r="H81" s="25"/>
      <c r="I81" s="25"/>
      <c r="J81" s="25"/>
      <c r="K81" s="138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</row>
    <row r="82">
      <c r="A82" s="25"/>
      <c r="B82" s="25"/>
      <c r="C82" s="25"/>
      <c r="D82" s="25"/>
      <c r="E82" s="24"/>
      <c r="F82" s="24"/>
      <c r="G82" s="25"/>
      <c r="H82" s="25"/>
      <c r="I82" s="25"/>
      <c r="J82" s="25"/>
      <c r="K82" s="138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</row>
    <row r="83">
      <c r="A83" s="25"/>
      <c r="B83" s="25"/>
      <c r="C83" s="25"/>
      <c r="D83" s="25"/>
      <c r="E83" s="24"/>
      <c r="F83" s="24"/>
      <c r="G83" s="25"/>
      <c r="H83" s="25"/>
      <c r="I83" s="25"/>
      <c r="J83" s="25"/>
      <c r="K83" s="138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</row>
    <row r="84">
      <c r="A84" s="25"/>
      <c r="B84" s="25"/>
      <c r="C84" s="25"/>
      <c r="D84" s="25"/>
      <c r="E84" s="24"/>
      <c r="F84" s="24"/>
      <c r="G84" s="25"/>
      <c r="H84" s="25"/>
      <c r="I84" s="25"/>
      <c r="J84" s="25"/>
      <c r="K84" s="138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</row>
    <row r="85">
      <c r="A85" s="25"/>
      <c r="B85" s="25"/>
      <c r="C85" s="25"/>
      <c r="D85" s="25"/>
      <c r="E85" s="24"/>
      <c r="F85" s="24"/>
      <c r="G85" s="25"/>
      <c r="H85" s="25"/>
      <c r="I85" s="25"/>
      <c r="J85" s="25"/>
      <c r="K85" s="138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</row>
    <row r="86">
      <c r="A86" s="25"/>
      <c r="B86" s="25"/>
      <c r="C86" s="25"/>
      <c r="D86" s="25"/>
      <c r="E86" s="24"/>
      <c r="F86" s="24"/>
      <c r="G86" s="25"/>
      <c r="H86" s="25"/>
      <c r="I86" s="25"/>
      <c r="J86" s="25"/>
      <c r="K86" s="138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</row>
    <row r="87">
      <c r="A87" s="25"/>
      <c r="B87" s="25"/>
      <c r="C87" s="25"/>
      <c r="D87" s="25"/>
      <c r="E87" s="24"/>
      <c r="F87" s="24"/>
      <c r="G87" s="25"/>
      <c r="H87" s="25"/>
      <c r="I87" s="25"/>
      <c r="J87" s="25"/>
      <c r="K87" s="138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</row>
    <row r="88">
      <c r="A88" s="25"/>
      <c r="B88" s="25"/>
      <c r="C88" s="25"/>
      <c r="D88" s="25"/>
      <c r="E88" s="24"/>
      <c r="F88" s="24"/>
      <c r="G88" s="25"/>
      <c r="H88" s="25"/>
      <c r="I88" s="25"/>
      <c r="J88" s="25"/>
      <c r="K88" s="138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</row>
    <row r="89">
      <c r="A89" s="25"/>
      <c r="B89" s="25"/>
      <c r="C89" s="25"/>
      <c r="D89" s="25"/>
      <c r="E89" s="24"/>
      <c r="F89" s="24"/>
      <c r="G89" s="25"/>
      <c r="H89" s="25"/>
      <c r="I89" s="25"/>
      <c r="J89" s="25"/>
      <c r="K89" s="138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</row>
    <row r="90">
      <c r="A90" s="25"/>
      <c r="B90" s="25"/>
      <c r="C90" s="25"/>
      <c r="D90" s="25"/>
      <c r="E90" s="24"/>
      <c r="F90" s="24"/>
      <c r="G90" s="25"/>
      <c r="H90" s="25"/>
      <c r="I90" s="25"/>
      <c r="J90" s="25"/>
      <c r="K90" s="138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</row>
    <row r="91">
      <c r="A91" s="25"/>
      <c r="B91" s="25"/>
      <c r="C91" s="25"/>
      <c r="D91" s="25"/>
      <c r="E91" s="24"/>
      <c r="F91" s="24"/>
      <c r="G91" s="25"/>
      <c r="H91" s="25"/>
      <c r="I91" s="25"/>
      <c r="J91" s="25"/>
      <c r="K91" s="138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</row>
    <row r="92">
      <c r="A92" s="25"/>
      <c r="B92" s="25"/>
      <c r="C92" s="25"/>
      <c r="D92" s="25"/>
      <c r="E92" s="24"/>
      <c r="F92" s="24"/>
      <c r="G92" s="25"/>
      <c r="H92" s="25"/>
      <c r="I92" s="25"/>
      <c r="J92" s="25"/>
      <c r="K92" s="138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</row>
    <row r="93">
      <c r="A93" s="25"/>
      <c r="B93" s="25"/>
      <c r="C93" s="25"/>
      <c r="D93" s="25"/>
      <c r="E93" s="24"/>
      <c r="F93" s="24"/>
      <c r="G93" s="25"/>
      <c r="H93" s="25"/>
      <c r="I93" s="25"/>
      <c r="J93" s="25"/>
      <c r="K93" s="138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</row>
    <row r="94">
      <c r="A94" s="25"/>
      <c r="B94" s="25"/>
      <c r="C94" s="25"/>
      <c r="D94" s="25"/>
      <c r="E94" s="24"/>
      <c r="F94" s="24"/>
      <c r="G94" s="25"/>
      <c r="H94" s="25"/>
      <c r="I94" s="25"/>
      <c r="J94" s="25"/>
      <c r="K94" s="138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</row>
    <row r="95">
      <c r="A95" s="25"/>
      <c r="B95" s="25"/>
      <c r="C95" s="25"/>
      <c r="D95" s="25"/>
      <c r="E95" s="24"/>
      <c r="F95" s="24"/>
      <c r="G95" s="25"/>
      <c r="H95" s="25"/>
      <c r="I95" s="25"/>
      <c r="J95" s="25"/>
      <c r="K95" s="138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</row>
    <row r="96">
      <c r="A96" s="25"/>
      <c r="B96" s="25"/>
      <c r="C96" s="25"/>
      <c r="D96" s="25"/>
      <c r="E96" s="24"/>
      <c r="F96" s="24"/>
      <c r="G96" s="25"/>
      <c r="H96" s="25"/>
      <c r="I96" s="25"/>
      <c r="J96" s="25"/>
      <c r="K96" s="138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</row>
    <row r="97">
      <c r="A97" s="25"/>
      <c r="B97" s="25"/>
      <c r="C97" s="25"/>
      <c r="D97" s="25"/>
      <c r="E97" s="24"/>
      <c r="F97" s="24"/>
      <c r="G97" s="25"/>
      <c r="H97" s="25"/>
      <c r="I97" s="25"/>
      <c r="J97" s="25"/>
      <c r="K97" s="138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</row>
    <row r="98">
      <c r="A98" s="25"/>
      <c r="B98" s="25"/>
      <c r="C98" s="25"/>
      <c r="D98" s="25"/>
      <c r="E98" s="24"/>
      <c r="F98" s="24"/>
      <c r="G98" s="25"/>
      <c r="H98" s="25"/>
      <c r="I98" s="25"/>
      <c r="J98" s="25"/>
      <c r="K98" s="138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</row>
    <row r="99">
      <c r="A99" s="25"/>
      <c r="B99" s="25"/>
      <c r="C99" s="25"/>
      <c r="D99" s="25"/>
      <c r="E99" s="24"/>
      <c r="F99" s="24"/>
      <c r="G99" s="25"/>
      <c r="H99" s="25"/>
      <c r="I99" s="25"/>
      <c r="J99" s="25"/>
      <c r="K99" s="138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</row>
    <row r="100">
      <c r="A100" s="25"/>
      <c r="B100" s="25"/>
      <c r="C100" s="25"/>
      <c r="D100" s="25"/>
      <c r="E100" s="24"/>
      <c r="F100" s="24"/>
      <c r="G100" s="25"/>
      <c r="H100" s="25"/>
      <c r="I100" s="25"/>
      <c r="J100" s="25"/>
      <c r="K100" s="138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</row>
    <row r="101">
      <c r="A101" s="25"/>
      <c r="B101" s="25"/>
      <c r="C101" s="25"/>
      <c r="D101" s="25"/>
      <c r="E101" s="24"/>
      <c r="F101" s="24"/>
      <c r="G101" s="25"/>
      <c r="H101" s="25"/>
      <c r="I101" s="25"/>
      <c r="J101" s="25"/>
      <c r="K101" s="138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</row>
    <row r="102">
      <c r="A102" s="25"/>
      <c r="B102" s="25"/>
      <c r="C102" s="25"/>
      <c r="D102" s="25"/>
      <c r="E102" s="24"/>
      <c r="F102" s="24"/>
      <c r="G102" s="25"/>
      <c r="H102" s="25"/>
      <c r="I102" s="25"/>
      <c r="J102" s="25"/>
      <c r="K102" s="138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</row>
    <row r="103">
      <c r="A103" s="25"/>
      <c r="B103" s="25"/>
      <c r="C103" s="25"/>
      <c r="D103" s="25"/>
      <c r="E103" s="24"/>
      <c r="F103" s="24"/>
      <c r="G103" s="25"/>
      <c r="H103" s="25"/>
      <c r="I103" s="25"/>
      <c r="J103" s="25"/>
      <c r="K103" s="138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</row>
    <row r="104">
      <c r="A104" s="25"/>
      <c r="B104" s="25"/>
      <c r="C104" s="25"/>
      <c r="D104" s="25"/>
      <c r="E104" s="24"/>
      <c r="F104" s="24"/>
      <c r="G104" s="25"/>
      <c r="H104" s="25"/>
      <c r="I104" s="25"/>
      <c r="J104" s="25"/>
      <c r="K104" s="138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</row>
    <row r="105">
      <c r="A105" s="25"/>
      <c r="B105" s="25"/>
      <c r="C105" s="25"/>
      <c r="D105" s="25"/>
      <c r="E105" s="24"/>
      <c r="F105" s="24"/>
      <c r="G105" s="25"/>
      <c r="H105" s="25"/>
      <c r="I105" s="25"/>
      <c r="J105" s="25"/>
      <c r="K105" s="138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</row>
    <row r="106">
      <c r="A106" s="25"/>
      <c r="B106" s="25"/>
      <c r="C106" s="25"/>
      <c r="D106" s="25"/>
      <c r="E106" s="24"/>
      <c r="F106" s="24"/>
      <c r="G106" s="25"/>
      <c r="H106" s="25"/>
      <c r="I106" s="25"/>
      <c r="J106" s="25"/>
      <c r="K106" s="138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</row>
    <row r="107">
      <c r="A107" s="25"/>
      <c r="B107" s="25"/>
      <c r="C107" s="25"/>
      <c r="D107" s="25"/>
      <c r="E107" s="24"/>
      <c r="F107" s="24"/>
      <c r="G107" s="25"/>
      <c r="H107" s="25"/>
      <c r="I107" s="25"/>
      <c r="J107" s="25"/>
      <c r="K107" s="138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</row>
    <row r="108">
      <c r="A108" s="25"/>
      <c r="B108" s="25"/>
      <c r="C108" s="25"/>
      <c r="D108" s="25"/>
      <c r="E108" s="24"/>
      <c r="F108" s="24"/>
      <c r="G108" s="25"/>
      <c r="H108" s="25"/>
      <c r="I108" s="25"/>
      <c r="J108" s="25"/>
      <c r="K108" s="138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</row>
    <row r="109">
      <c r="A109" s="25"/>
      <c r="B109" s="25"/>
      <c r="C109" s="25"/>
      <c r="D109" s="25"/>
      <c r="E109" s="24"/>
      <c r="F109" s="24"/>
      <c r="G109" s="25"/>
      <c r="H109" s="25"/>
      <c r="I109" s="25"/>
      <c r="J109" s="25"/>
      <c r="K109" s="138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</row>
    <row r="110">
      <c r="A110" s="25"/>
      <c r="B110" s="25"/>
      <c r="C110" s="25"/>
      <c r="D110" s="25"/>
      <c r="E110" s="24"/>
      <c r="F110" s="24"/>
      <c r="G110" s="25"/>
      <c r="H110" s="25"/>
      <c r="I110" s="25"/>
      <c r="J110" s="25"/>
      <c r="K110" s="138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</row>
    <row r="111">
      <c r="A111" s="25"/>
      <c r="B111" s="25"/>
      <c r="C111" s="25"/>
      <c r="D111" s="25"/>
      <c r="E111" s="24"/>
      <c r="F111" s="24"/>
      <c r="G111" s="25"/>
      <c r="H111" s="25"/>
      <c r="I111" s="25"/>
      <c r="J111" s="25"/>
      <c r="K111" s="138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</row>
    <row r="112">
      <c r="A112" s="25"/>
      <c r="B112" s="25"/>
      <c r="C112" s="25"/>
      <c r="D112" s="25"/>
      <c r="E112" s="24"/>
      <c r="F112" s="24"/>
      <c r="G112" s="25"/>
      <c r="H112" s="25"/>
      <c r="I112" s="25"/>
      <c r="J112" s="25"/>
      <c r="K112" s="138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</row>
    <row r="113">
      <c r="A113" s="25"/>
      <c r="B113" s="25"/>
      <c r="C113" s="25"/>
      <c r="D113" s="25"/>
      <c r="E113" s="24"/>
      <c r="F113" s="24"/>
      <c r="G113" s="25"/>
      <c r="H113" s="25"/>
      <c r="I113" s="25"/>
      <c r="J113" s="25"/>
      <c r="K113" s="138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</row>
    <row r="114">
      <c r="A114" s="25"/>
      <c r="B114" s="25"/>
      <c r="C114" s="25"/>
      <c r="D114" s="25"/>
      <c r="E114" s="24"/>
      <c r="F114" s="24"/>
      <c r="G114" s="25"/>
      <c r="H114" s="25"/>
      <c r="I114" s="25"/>
      <c r="J114" s="25"/>
      <c r="K114" s="138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</row>
    <row r="115">
      <c r="A115" s="25"/>
      <c r="B115" s="25"/>
      <c r="C115" s="25"/>
      <c r="D115" s="25"/>
      <c r="E115" s="24"/>
      <c r="F115" s="24"/>
      <c r="G115" s="25"/>
      <c r="H115" s="25"/>
      <c r="I115" s="25"/>
      <c r="J115" s="25"/>
      <c r="K115" s="138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</row>
    <row r="116">
      <c r="A116" s="25"/>
      <c r="B116" s="25"/>
      <c r="C116" s="25"/>
      <c r="D116" s="25"/>
      <c r="E116" s="24"/>
      <c r="F116" s="24"/>
      <c r="G116" s="25"/>
      <c r="H116" s="25"/>
      <c r="I116" s="25"/>
      <c r="J116" s="25"/>
      <c r="K116" s="138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</row>
    <row r="117">
      <c r="A117" s="25"/>
      <c r="B117" s="25"/>
      <c r="C117" s="25"/>
      <c r="D117" s="25"/>
      <c r="E117" s="24"/>
      <c r="F117" s="24"/>
      <c r="G117" s="25"/>
      <c r="H117" s="25"/>
      <c r="I117" s="25"/>
      <c r="J117" s="25"/>
      <c r="K117" s="138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</row>
    <row r="118">
      <c r="A118" s="25"/>
      <c r="B118" s="25"/>
      <c r="C118" s="25"/>
      <c r="D118" s="25"/>
      <c r="E118" s="24"/>
      <c r="F118" s="24"/>
      <c r="G118" s="25"/>
      <c r="H118" s="25"/>
      <c r="I118" s="25"/>
      <c r="J118" s="25"/>
      <c r="K118" s="138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</row>
    <row r="119">
      <c r="A119" s="25"/>
      <c r="B119" s="25"/>
      <c r="C119" s="25"/>
      <c r="D119" s="25"/>
      <c r="E119" s="24"/>
      <c r="F119" s="24"/>
      <c r="G119" s="25"/>
      <c r="H119" s="25"/>
      <c r="I119" s="25"/>
      <c r="J119" s="25"/>
      <c r="K119" s="138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</row>
    <row r="120">
      <c r="A120" s="25"/>
      <c r="B120" s="25"/>
      <c r="C120" s="25"/>
      <c r="D120" s="25"/>
      <c r="E120" s="24"/>
      <c r="F120" s="24"/>
      <c r="G120" s="25"/>
      <c r="H120" s="25"/>
      <c r="I120" s="25"/>
      <c r="J120" s="25"/>
      <c r="K120" s="138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</row>
    <row r="121">
      <c r="A121" s="25"/>
      <c r="B121" s="25"/>
      <c r="C121" s="25"/>
      <c r="D121" s="25"/>
      <c r="E121" s="24"/>
      <c r="F121" s="24"/>
      <c r="G121" s="25"/>
      <c r="H121" s="25"/>
      <c r="I121" s="25"/>
      <c r="J121" s="25"/>
      <c r="K121" s="138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</row>
    <row r="122">
      <c r="A122" s="25"/>
      <c r="B122" s="25"/>
      <c r="C122" s="25"/>
      <c r="D122" s="25"/>
      <c r="E122" s="24"/>
      <c r="F122" s="24"/>
      <c r="G122" s="25"/>
      <c r="H122" s="25"/>
      <c r="I122" s="25"/>
      <c r="J122" s="25"/>
      <c r="K122" s="138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</row>
    <row r="123">
      <c r="A123" s="25"/>
      <c r="B123" s="25"/>
      <c r="C123" s="25"/>
      <c r="D123" s="25"/>
      <c r="E123" s="24"/>
      <c r="F123" s="24"/>
      <c r="G123" s="25"/>
      <c r="H123" s="25"/>
      <c r="I123" s="25"/>
      <c r="J123" s="25"/>
      <c r="K123" s="138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</row>
    <row r="124">
      <c r="A124" s="25"/>
      <c r="B124" s="25"/>
      <c r="C124" s="25"/>
      <c r="D124" s="25"/>
      <c r="E124" s="24"/>
      <c r="F124" s="24"/>
      <c r="G124" s="25"/>
      <c r="H124" s="25"/>
      <c r="I124" s="25"/>
      <c r="J124" s="25"/>
      <c r="K124" s="138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</row>
    <row r="125">
      <c r="A125" s="25"/>
      <c r="B125" s="25"/>
      <c r="C125" s="25"/>
      <c r="D125" s="25"/>
      <c r="E125" s="24"/>
      <c r="F125" s="24"/>
      <c r="G125" s="25"/>
      <c r="H125" s="25"/>
      <c r="I125" s="25"/>
      <c r="J125" s="25"/>
      <c r="K125" s="138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</row>
    <row r="126">
      <c r="A126" s="25"/>
      <c r="B126" s="25"/>
      <c r="C126" s="25"/>
      <c r="D126" s="25"/>
      <c r="E126" s="24"/>
      <c r="F126" s="24"/>
      <c r="G126" s="25"/>
      <c r="H126" s="25"/>
      <c r="I126" s="25"/>
      <c r="J126" s="25"/>
      <c r="K126" s="138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</row>
    <row r="127">
      <c r="A127" s="25"/>
      <c r="B127" s="25"/>
      <c r="C127" s="25"/>
      <c r="D127" s="25"/>
      <c r="E127" s="24"/>
      <c r="F127" s="24"/>
      <c r="G127" s="25"/>
      <c r="H127" s="25"/>
      <c r="I127" s="25"/>
      <c r="J127" s="25"/>
      <c r="K127" s="138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</row>
    <row r="128">
      <c r="A128" s="25"/>
      <c r="B128" s="25"/>
      <c r="C128" s="25"/>
      <c r="D128" s="25"/>
      <c r="E128" s="24"/>
      <c r="F128" s="24"/>
      <c r="G128" s="25"/>
      <c r="H128" s="25"/>
      <c r="I128" s="25"/>
      <c r="J128" s="25"/>
      <c r="K128" s="138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</row>
    <row r="129">
      <c r="A129" s="25"/>
      <c r="B129" s="25"/>
      <c r="C129" s="25"/>
      <c r="D129" s="25"/>
      <c r="E129" s="24"/>
      <c r="F129" s="24"/>
      <c r="G129" s="25"/>
      <c r="H129" s="25"/>
      <c r="I129" s="25"/>
      <c r="J129" s="25"/>
      <c r="K129" s="138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</row>
    <row r="130">
      <c r="A130" s="25"/>
      <c r="B130" s="25"/>
      <c r="C130" s="25"/>
      <c r="D130" s="25"/>
      <c r="E130" s="24"/>
      <c r="F130" s="24"/>
      <c r="G130" s="25"/>
      <c r="H130" s="25"/>
      <c r="I130" s="25"/>
      <c r="J130" s="25"/>
      <c r="K130" s="138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</row>
    <row r="131">
      <c r="A131" s="25"/>
      <c r="B131" s="25"/>
      <c r="C131" s="25"/>
      <c r="D131" s="25"/>
      <c r="E131" s="24"/>
      <c r="F131" s="24"/>
      <c r="G131" s="25"/>
      <c r="H131" s="25"/>
      <c r="I131" s="25"/>
      <c r="J131" s="25"/>
      <c r="K131" s="138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</row>
    <row r="132">
      <c r="A132" s="25"/>
      <c r="B132" s="25"/>
      <c r="C132" s="25"/>
      <c r="D132" s="25"/>
      <c r="E132" s="24"/>
      <c r="F132" s="24"/>
      <c r="G132" s="25"/>
      <c r="H132" s="25"/>
      <c r="I132" s="25"/>
      <c r="J132" s="25"/>
      <c r="K132" s="138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</row>
    <row r="133">
      <c r="A133" s="25"/>
      <c r="B133" s="25"/>
      <c r="C133" s="25"/>
      <c r="D133" s="25"/>
      <c r="E133" s="24"/>
      <c r="F133" s="24"/>
      <c r="G133" s="25"/>
      <c r="H133" s="25"/>
      <c r="I133" s="25"/>
      <c r="J133" s="25"/>
      <c r="K133" s="138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</row>
    <row r="134">
      <c r="A134" s="25"/>
      <c r="B134" s="25"/>
      <c r="C134" s="25"/>
      <c r="D134" s="25"/>
      <c r="E134" s="24"/>
      <c r="F134" s="24"/>
      <c r="G134" s="25"/>
      <c r="H134" s="25"/>
      <c r="I134" s="25"/>
      <c r="J134" s="25"/>
      <c r="K134" s="138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</row>
    <row r="135">
      <c r="A135" s="25"/>
      <c r="B135" s="25"/>
      <c r="C135" s="25"/>
      <c r="D135" s="25"/>
      <c r="E135" s="24"/>
      <c r="F135" s="24"/>
      <c r="G135" s="25"/>
      <c r="H135" s="25"/>
      <c r="I135" s="25"/>
      <c r="J135" s="25"/>
      <c r="K135" s="138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</row>
    <row r="136">
      <c r="A136" s="25"/>
      <c r="B136" s="25"/>
      <c r="C136" s="25"/>
      <c r="D136" s="25"/>
      <c r="E136" s="24"/>
      <c r="F136" s="24"/>
      <c r="G136" s="25"/>
      <c r="H136" s="25"/>
      <c r="I136" s="25"/>
      <c r="J136" s="25"/>
      <c r="K136" s="138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</row>
    <row r="137">
      <c r="A137" s="25"/>
      <c r="B137" s="25"/>
      <c r="C137" s="25"/>
      <c r="D137" s="25"/>
      <c r="E137" s="24"/>
      <c r="F137" s="24"/>
      <c r="G137" s="25"/>
      <c r="H137" s="25"/>
      <c r="I137" s="25"/>
      <c r="J137" s="25"/>
      <c r="K137" s="138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</row>
    <row r="138">
      <c r="A138" s="25"/>
      <c r="B138" s="25"/>
      <c r="C138" s="25"/>
      <c r="D138" s="25"/>
      <c r="E138" s="24"/>
      <c r="F138" s="24"/>
      <c r="G138" s="25"/>
      <c r="H138" s="25"/>
      <c r="I138" s="25"/>
      <c r="J138" s="25"/>
      <c r="K138" s="138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</row>
    <row r="139">
      <c r="A139" s="25"/>
      <c r="B139" s="25"/>
      <c r="C139" s="25"/>
      <c r="D139" s="25"/>
      <c r="E139" s="24"/>
      <c r="F139" s="24"/>
      <c r="G139" s="25"/>
      <c r="H139" s="25"/>
      <c r="I139" s="25"/>
      <c r="J139" s="25"/>
      <c r="K139" s="138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</row>
    <row r="140">
      <c r="A140" s="25"/>
      <c r="B140" s="25"/>
      <c r="C140" s="25"/>
      <c r="D140" s="25"/>
      <c r="E140" s="24"/>
      <c r="F140" s="24"/>
      <c r="G140" s="25"/>
      <c r="H140" s="25"/>
      <c r="I140" s="25"/>
      <c r="J140" s="25"/>
      <c r="K140" s="138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</row>
    <row r="141">
      <c r="A141" s="25"/>
      <c r="B141" s="25"/>
      <c r="C141" s="25"/>
      <c r="D141" s="25"/>
      <c r="E141" s="24"/>
      <c r="F141" s="24"/>
      <c r="G141" s="25"/>
      <c r="H141" s="25"/>
      <c r="I141" s="25"/>
      <c r="J141" s="25"/>
      <c r="K141" s="138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</row>
    <row r="142">
      <c r="A142" s="25"/>
      <c r="B142" s="25"/>
      <c r="C142" s="25"/>
      <c r="D142" s="25"/>
      <c r="E142" s="24"/>
      <c r="F142" s="24"/>
      <c r="G142" s="25"/>
      <c r="H142" s="25"/>
      <c r="I142" s="25"/>
      <c r="J142" s="25"/>
      <c r="K142" s="138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</row>
    <row r="143">
      <c r="A143" s="25"/>
      <c r="B143" s="25"/>
      <c r="C143" s="25"/>
      <c r="D143" s="25"/>
      <c r="E143" s="24"/>
      <c r="F143" s="24"/>
      <c r="G143" s="25"/>
      <c r="H143" s="25"/>
      <c r="I143" s="25"/>
      <c r="J143" s="25"/>
      <c r="K143" s="138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</row>
    <row r="144">
      <c r="A144" s="25"/>
      <c r="B144" s="25"/>
      <c r="C144" s="25"/>
      <c r="D144" s="25"/>
      <c r="E144" s="24"/>
      <c r="F144" s="24"/>
      <c r="G144" s="25"/>
      <c r="H144" s="25"/>
      <c r="I144" s="25"/>
      <c r="J144" s="25"/>
      <c r="K144" s="138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</row>
    <row r="145">
      <c r="A145" s="25"/>
      <c r="B145" s="25"/>
      <c r="C145" s="25"/>
      <c r="D145" s="25"/>
      <c r="E145" s="24"/>
      <c r="F145" s="24"/>
      <c r="G145" s="25"/>
      <c r="H145" s="25"/>
      <c r="I145" s="25"/>
      <c r="J145" s="25"/>
      <c r="K145" s="138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</row>
    <row r="146">
      <c r="A146" s="25"/>
      <c r="B146" s="25"/>
      <c r="C146" s="25"/>
      <c r="D146" s="25"/>
      <c r="E146" s="24"/>
      <c r="F146" s="24"/>
      <c r="G146" s="25"/>
      <c r="H146" s="25"/>
      <c r="I146" s="25"/>
      <c r="J146" s="25"/>
      <c r="K146" s="138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</row>
    <row r="147">
      <c r="A147" s="25"/>
      <c r="B147" s="25"/>
      <c r="C147" s="25"/>
      <c r="D147" s="25"/>
      <c r="E147" s="24"/>
      <c r="F147" s="24"/>
      <c r="G147" s="25"/>
      <c r="H147" s="25"/>
      <c r="I147" s="25"/>
      <c r="J147" s="25"/>
      <c r="K147" s="138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</row>
    <row r="148">
      <c r="A148" s="25"/>
      <c r="B148" s="25"/>
      <c r="C148" s="25"/>
      <c r="D148" s="25"/>
      <c r="E148" s="24"/>
      <c r="F148" s="24"/>
      <c r="G148" s="25"/>
      <c r="H148" s="25"/>
      <c r="I148" s="25"/>
      <c r="J148" s="25"/>
      <c r="K148" s="138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</row>
    <row r="149">
      <c r="A149" s="25"/>
      <c r="B149" s="25"/>
      <c r="C149" s="25"/>
      <c r="D149" s="25"/>
      <c r="E149" s="24"/>
      <c r="F149" s="24"/>
      <c r="G149" s="25"/>
      <c r="H149" s="25"/>
      <c r="I149" s="25"/>
      <c r="J149" s="25"/>
      <c r="K149" s="138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</row>
    <row r="150">
      <c r="A150" s="25"/>
      <c r="B150" s="25"/>
      <c r="C150" s="25"/>
      <c r="D150" s="25"/>
      <c r="E150" s="24"/>
      <c r="F150" s="24"/>
      <c r="G150" s="25"/>
      <c r="H150" s="25"/>
      <c r="I150" s="25"/>
      <c r="J150" s="25"/>
      <c r="K150" s="138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</row>
    <row r="151">
      <c r="A151" s="25"/>
      <c r="B151" s="25"/>
      <c r="C151" s="25"/>
      <c r="D151" s="25"/>
      <c r="E151" s="24"/>
      <c r="F151" s="24"/>
      <c r="G151" s="25"/>
      <c r="H151" s="25"/>
      <c r="I151" s="25"/>
      <c r="J151" s="25"/>
      <c r="K151" s="138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</row>
    <row r="152">
      <c r="A152" s="25"/>
      <c r="B152" s="25"/>
      <c r="C152" s="25"/>
      <c r="D152" s="25"/>
      <c r="E152" s="24"/>
      <c r="F152" s="24"/>
      <c r="G152" s="25"/>
      <c r="H152" s="25"/>
      <c r="I152" s="25"/>
      <c r="J152" s="25"/>
      <c r="K152" s="138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</row>
    <row r="153">
      <c r="A153" s="25"/>
      <c r="B153" s="25"/>
      <c r="C153" s="25"/>
      <c r="D153" s="25"/>
      <c r="E153" s="24"/>
      <c r="F153" s="24"/>
      <c r="G153" s="25"/>
      <c r="H153" s="25"/>
      <c r="I153" s="25"/>
      <c r="J153" s="25"/>
      <c r="K153" s="138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</row>
    <row r="154">
      <c r="A154" s="25"/>
      <c r="B154" s="25"/>
      <c r="C154" s="25"/>
      <c r="D154" s="25"/>
      <c r="E154" s="24"/>
      <c r="F154" s="24"/>
      <c r="G154" s="25"/>
      <c r="H154" s="25"/>
      <c r="I154" s="25"/>
      <c r="J154" s="25"/>
      <c r="K154" s="138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</row>
    <row r="155">
      <c r="A155" s="25"/>
      <c r="B155" s="25"/>
      <c r="C155" s="25"/>
      <c r="D155" s="25"/>
      <c r="E155" s="24"/>
      <c r="F155" s="24"/>
      <c r="G155" s="25"/>
      <c r="H155" s="25"/>
      <c r="I155" s="25"/>
      <c r="J155" s="25"/>
      <c r="K155" s="138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</row>
    <row r="156">
      <c r="A156" s="25"/>
      <c r="B156" s="25"/>
      <c r="C156" s="25"/>
      <c r="D156" s="25"/>
      <c r="E156" s="24"/>
      <c r="F156" s="24"/>
      <c r="G156" s="25"/>
      <c r="H156" s="25"/>
      <c r="I156" s="25"/>
      <c r="J156" s="25"/>
      <c r="K156" s="138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</row>
    <row r="157">
      <c r="A157" s="25"/>
      <c r="B157" s="25"/>
      <c r="C157" s="25"/>
      <c r="D157" s="25"/>
      <c r="E157" s="24"/>
      <c r="F157" s="24"/>
      <c r="G157" s="25"/>
      <c r="H157" s="25"/>
      <c r="I157" s="25"/>
      <c r="J157" s="25"/>
      <c r="K157" s="138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</row>
    <row r="158">
      <c r="A158" s="25"/>
      <c r="B158" s="25"/>
      <c r="C158" s="25"/>
      <c r="D158" s="25"/>
      <c r="E158" s="24"/>
      <c r="F158" s="24"/>
      <c r="G158" s="25"/>
      <c r="H158" s="25"/>
      <c r="I158" s="25"/>
      <c r="J158" s="25"/>
      <c r="K158" s="138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</row>
    <row r="159">
      <c r="A159" s="25"/>
      <c r="B159" s="25"/>
      <c r="C159" s="25"/>
      <c r="D159" s="25"/>
      <c r="E159" s="24"/>
      <c r="F159" s="24"/>
      <c r="G159" s="25"/>
      <c r="H159" s="25"/>
      <c r="I159" s="25"/>
      <c r="J159" s="25"/>
      <c r="K159" s="138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</row>
    <row r="160">
      <c r="A160" s="25"/>
      <c r="B160" s="25"/>
      <c r="C160" s="25"/>
      <c r="D160" s="25"/>
      <c r="E160" s="24"/>
      <c r="F160" s="24"/>
      <c r="G160" s="25"/>
      <c r="H160" s="25"/>
      <c r="I160" s="25"/>
      <c r="J160" s="25"/>
      <c r="K160" s="138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</row>
    <row r="161">
      <c r="A161" s="25"/>
      <c r="B161" s="25"/>
      <c r="C161" s="25"/>
      <c r="D161" s="25"/>
      <c r="E161" s="24"/>
      <c r="F161" s="24"/>
      <c r="G161" s="25"/>
      <c r="H161" s="25"/>
      <c r="I161" s="25"/>
      <c r="J161" s="25"/>
      <c r="K161" s="138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</row>
    <row r="162">
      <c r="A162" s="25"/>
      <c r="B162" s="25"/>
      <c r="C162" s="25"/>
      <c r="D162" s="25"/>
      <c r="E162" s="24"/>
      <c r="F162" s="24"/>
      <c r="G162" s="25"/>
      <c r="H162" s="25"/>
      <c r="I162" s="25"/>
      <c r="J162" s="25"/>
      <c r="K162" s="138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</row>
    <row r="163">
      <c r="A163" s="25"/>
      <c r="B163" s="25"/>
      <c r="C163" s="25"/>
      <c r="D163" s="25"/>
      <c r="E163" s="24"/>
      <c r="F163" s="24"/>
      <c r="G163" s="25"/>
      <c r="H163" s="25"/>
      <c r="I163" s="25"/>
      <c r="J163" s="25"/>
      <c r="K163" s="138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</row>
    <row r="164">
      <c r="A164" s="25"/>
      <c r="B164" s="25"/>
      <c r="C164" s="25"/>
      <c r="D164" s="25"/>
      <c r="E164" s="24"/>
      <c r="F164" s="24"/>
      <c r="G164" s="25"/>
      <c r="H164" s="25"/>
      <c r="I164" s="25"/>
      <c r="J164" s="25"/>
      <c r="K164" s="138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</row>
    <row r="165">
      <c r="A165" s="25"/>
      <c r="B165" s="25"/>
      <c r="C165" s="25"/>
      <c r="D165" s="25"/>
      <c r="E165" s="24"/>
      <c r="F165" s="24"/>
      <c r="G165" s="25"/>
      <c r="H165" s="25"/>
      <c r="I165" s="25"/>
      <c r="J165" s="25"/>
      <c r="K165" s="138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</row>
    <row r="166">
      <c r="A166" s="25"/>
      <c r="B166" s="25"/>
      <c r="C166" s="25"/>
      <c r="D166" s="25"/>
      <c r="E166" s="24"/>
      <c r="F166" s="24"/>
      <c r="G166" s="25"/>
      <c r="H166" s="25"/>
      <c r="I166" s="25"/>
      <c r="J166" s="25"/>
      <c r="K166" s="138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</row>
    <row r="167">
      <c r="A167" s="25"/>
      <c r="B167" s="25"/>
      <c r="C167" s="25"/>
      <c r="D167" s="25"/>
      <c r="E167" s="24"/>
      <c r="F167" s="24"/>
      <c r="G167" s="25"/>
      <c r="H167" s="25"/>
      <c r="I167" s="25"/>
      <c r="J167" s="25"/>
      <c r="K167" s="138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</row>
    <row r="168">
      <c r="A168" s="25"/>
      <c r="B168" s="25"/>
      <c r="C168" s="25"/>
      <c r="D168" s="25"/>
      <c r="E168" s="24"/>
      <c r="F168" s="24"/>
      <c r="G168" s="25"/>
      <c r="H168" s="25"/>
      <c r="I168" s="25"/>
      <c r="J168" s="25"/>
      <c r="K168" s="138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</row>
    <row r="169">
      <c r="A169" s="25"/>
      <c r="B169" s="25"/>
      <c r="C169" s="25"/>
      <c r="D169" s="25"/>
      <c r="E169" s="24"/>
      <c r="F169" s="24"/>
      <c r="G169" s="25"/>
      <c r="H169" s="25"/>
      <c r="I169" s="25"/>
      <c r="J169" s="25"/>
      <c r="K169" s="138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</row>
    <row r="170">
      <c r="A170" s="25"/>
      <c r="B170" s="25"/>
      <c r="C170" s="25"/>
      <c r="D170" s="25"/>
      <c r="E170" s="24"/>
      <c r="F170" s="24"/>
      <c r="G170" s="25"/>
      <c r="H170" s="25"/>
      <c r="I170" s="25"/>
      <c r="J170" s="25"/>
      <c r="K170" s="138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</row>
    <row r="171">
      <c r="A171" s="25"/>
      <c r="B171" s="25"/>
      <c r="C171" s="25"/>
      <c r="D171" s="25"/>
      <c r="E171" s="24"/>
      <c r="F171" s="24"/>
      <c r="G171" s="25"/>
      <c r="H171" s="25"/>
      <c r="I171" s="25"/>
      <c r="J171" s="25"/>
      <c r="K171" s="138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</row>
    <row r="172">
      <c r="A172" s="25"/>
      <c r="B172" s="25"/>
      <c r="C172" s="25"/>
      <c r="D172" s="25"/>
      <c r="E172" s="24"/>
      <c r="F172" s="24"/>
      <c r="G172" s="25"/>
      <c r="H172" s="25"/>
      <c r="I172" s="25"/>
      <c r="J172" s="25"/>
      <c r="K172" s="138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</row>
    <row r="173">
      <c r="A173" s="25"/>
      <c r="B173" s="25"/>
      <c r="C173" s="25"/>
      <c r="D173" s="25"/>
      <c r="E173" s="24"/>
      <c r="F173" s="24"/>
      <c r="G173" s="25"/>
      <c r="H173" s="25"/>
      <c r="I173" s="25"/>
      <c r="J173" s="25"/>
      <c r="K173" s="138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</row>
    <row r="174">
      <c r="A174" s="25"/>
      <c r="B174" s="25"/>
      <c r="C174" s="25"/>
      <c r="D174" s="25"/>
      <c r="E174" s="24"/>
      <c r="F174" s="24"/>
      <c r="G174" s="25"/>
      <c r="H174" s="25"/>
      <c r="I174" s="25"/>
      <c r="J174" s="25"/>
      <c r="K174" s="138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</row>
    <row r="175">
      <c r="A175" s="25"/>
      <c r="B175" s="25"/>
      <c r="C175" s="25"/>
      <c r="D175" s="25"/>
      <c r="E175" s="24"/>
      <c r="F175" s="24"/>
      <c r="G175" s="25"/>
      <c r="H175" s="25"/>
      <c r="I175" s="25"/>
      <c r="J175" s="25"/>
      <c r="K175" s="138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</row>
    <row r="176">
      <c r="A176" s="25"/>
      <c r="B176" s="25"/>
      <c r="C176" s="25"/>
      <c r="D176" s="25"/>
      <c r="E176" s="24"/>
      <c r="F176" s="24"/>
      <c r="G176" s="25"/>
      <c r="H176" s="25"/>
      <c r="I176" s="25"/>
      <c r="J176" s="25"/>
      <c r="K176" s="138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</row>
    <row r="177">
      <c r="A177" s="25"/>
      <c r="B177" s="25"/>
      <c r="C177" s="25"/>
      <c r="D177" s="25"/>
      <c r="E177" s="24"/>
      <c r="F177" s="24"/>
      <c r="G177" s="25"/>
      <c r="H177" s="25"/>
      <c r="I177" s="25"/>
      <c r="J177" s="25"/>
      <c r="K177" s="138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</row>
    <row r="178">
      <c r="A178" s="25"/>
      <c r="B178" s="25"/>
      <c r="C178" s="25"/>
      <c r="D178" s="25"/>
      <c r="E178" s="24"/>
      <c r="F178" s="24"/>
      <c r="G178" s="25"/>
      <c r="H178" s="25"/>
      <c r="I178" s="25"/>
      <c r="J178" s="25"/>
      <c r="K178" s="138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</row>
    <row r="179">
      <c r="A179" s="25"/>
      <c r="B179" s="25"/>
      <c r="C179" s="25"/>
      <c r="D179" s="25"/>
      <c r="E179" s="24"/>
      <c r="F179" s="24"/>
      <c r="G179" s="25"/>
      <c r="H179" s="25"/>
      <c r="I179" s="25"/>
      <c r="J179" s="25"/>
      <c r="K179" s="138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</row>
    <row r="180">
      <c r="A180" s="25"/>
      <c r="B180" s="25"/>
      <c r="C180" s="25"/>
      <c r="D180" s="25"/>
      <c r="E180" s="24"/>
      <c r="F180" s="24"/>
      <c r="G180" s="25"/>
      <c r="H180" s="25"/>
      <c r="I180" s="25"/>
      <c r="J180" s="25"/>
      <c r="K180" s="138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</row>
    <row r="181">
      <c r="A181" s="25"/>
      <c r="B181" s="25"/>
      <c r="C181" s="25"/>
      <c r="D181" s="25"/>
      <c r="E181" s="24"/>
      <c r="F181" s="24"/>
      <c r="G181" s="25"/>
      <c r="H181" s="25"/>
      <c r="I181" s="25"/>
      <c r="J181" s="25"/>
      <c r="K181" s="138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</row>
    <row r="182">
      <c r="A182" s="25"/>
      <c r="B182" s="25"/>
      <c r="C182" s="25"/>
      <c r="D182" s="25"/>
      <c r="E182" s="24"/>
      <c r="F182" s="24"/>
      <c r="G182" s="25"/>
      <c r="H182" s="25"/>
      <c r="I182" s="25"/>
      <c r="J182" s="25"/>
      <c r="K182" s="138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</row>
    <row r="183">
      <c r="A183" s="25"/>
      <c r="B183" s="25"/>
      <c r="C183" s="25"/>
      <c r="D183" s="25"/>
      <c r="E183" s="24"/>
      <c r="F183" s="24"/>
      <c r="G183" s="25"/>
      <c r="H183" s="25"/>
      <c r="I183" s="25"/>
      <c r="J183" s="25"/>
      <c r="K183" s="138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</row>
    <row r="184">
      <c r="A184" s="25"/>
      <c r="B184" s="25"/>
      <c r="C184" s="25"/>
      <c r="D184" s="25"/>
      <c r="E184" s="24"/>
      <c r="F184" s="24"/>
      <c r="G184" s="25"/>
      <c r="H184" s="25"/>
      <c r="I184" s="25"/>
      <c r="J184" s="25"/>
      <c r="K184" s="138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</row>
    <row r="185">
      <c r="A185" s="25"/>
      <c r="B185" s="25"/>
      <c r="C185" s="25"/>
      <c r="D185" s="25"/>
      <c r="E185" s="24"/>
      <c r="F185" s="24"/>
      <c r="G185" s="25"/>
      <c r="H185" s="25"/>
      <c r="I185" s="25"/>
      <c r="J185" s="25"/>
      <c r="K185" s="138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</row>
    <row r="186">
      <c r="A186" s="25"/>
      <c r="B186" s="25"/>
      <c r="C186" s="25"/>
      <c r="D186" s="25"/>
      <c r="E186" s="24"/>
      <c r="F186" s="24"/>
      <c r="G186" s="25"/>
      <c r="H186" s="25"/>
      <c r="I186" s="25"/>
      <c r="J186" s="25"/>
      <c r="K186" s="138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</row>
    <row r="187">
      <c r="A187" s="25"/>
      <c r="B187" s="25"/>
      <c r="C187" s="25"/>
      <c r="D187" s="25"/>
      <c r="E187" s="24"/>
      <c r="F187" s="24"/>
      <c r="G187" s="25"/>
      <c r="H187" s="25"/>
      <c r="I187" s="25"/>
      <c r="J187" s="25"/>
      <c r="K187" s="138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</row>
    <row r="188">
      <c r="A188" s="25"/>
      <c r="B188" s="25"/>
      <c r="C188" s="25"/>
      <c r="D188" s="25"/>
      <c r="E188" s="24"/>
      <c r="F188" s="24"/>
      <c r="G188" s="25"/>
      <c r="H188" s="25"/>
      <c r="I188" s="25"/>
      <c r="J188" s="25"/>
      <c r="K188" s="138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</row>
    <row r="189">
      <c r="A189" s="25"/>
      <c r="B189" s="25"/>
      <c r="C189" s="25"/>
      <c r="D189" s="25"/>
      <c r="E189" s="24"/>
      <c r="F189" s="24"/>
      <c r="G189" s="25"/>
      <c r="H189" s="25"/>
      <c r="I189" s="25"/>
      <c r="J189" s="25"/>
      <c r="K189" s="138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</row>
    <row r="190">
      <c r="A190" s="25"/>
      <c r="B190" s="25"/>
      <c r="C190" s="25"/>
      <c r="D190" s="25"/>
      <c r="E190" s="24"/>
      <c r="F190" s="24"/>
      <c r="G190" s="25"/>
      <c r="H190" s="25"/>
      <c r="I190" s="25"/>
      <c r="J190" s="25"/>
      <c r="K190" s="138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</row>
    <row r="191">
      <c r="A191" s="25"/>
      <c r="B191" s="25"/>
      <c r="C191" s="25"/>
      <c r="D191" s="25"/>
      <c r="E191" s="24"/>
      <c r="F191" s="24"/>
      <c r="G191" s="25"/>
      <c r="H191" s="25"/>
      <c r="I191" s="25"/>
      <c r="J191" s="25"/>
      <c r="K191" s="138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</row>
    <row r="192">
      <c r="A192" s="25"/>
      <c r="B192" s="25"/>
      <c r="C192" s="25"/>
      <c r="D192" s="25"/>
      <c r="E192" s="24"/>
      <c r="F192" s="24"/>
      <c r="G192" s="25"/>
      <c r="H192" s="25"/>
      <c r="I192" s="25"/>
      <c r="J192" s="25"/>
      <c r="K192" s="138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</row>
    <row r="193">
      <c r="A193" s="25"/>
      <c r="B193" s="25"/>
      <c r="C193" s="25"/>
      <c r="D193" s="25"/>
      <c r="E193" s="24"/>
      <c r="F193" s="24"/>
      <c r="G193" s="25"/>
      <c r="H193" s="25"/>
      <c r="I193" s="25"/>
      <c r="J193" s="25"/>
      <c r="K193" s="138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</row>
    <row r="194">
      <c r="A194" s="25"/>
      <c r="B194" s="25"/>
      <c r="C194" s="25"/>
      <c r="D194" s="25"/>
      <c r="E194" s="24"/>
      <c r="F194" s="24"/>
      <c r="G194" s="25"/>
      <c r="H194" s="25"/>
      <c r="I194" s="25"/>
      <c r="J194" s="25"/>
      <c r="K194" s="138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</row>
    <row r="195">
      <c r="A195" s="25"/>
      <c r="B195" s="25"/>
      <c r="C195" s="25"/>
      <c r="D195" s="25"/>
      <c r="E195" s="24"/>
      <c r="F195" s="24"/>
      <c r="G195" s="25"/>
      <c r="H195" s="25"/>
      <c r="I195" s="25"/>
      <c r="J195" s="25"/>
      <c r="K195" s="138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</row>
    <row r="196">
      <c r="A196" s="25"/>
      <c r="B196" s="25"/>
      <c r="C196" s="25"/>
      <c r="D196" s="25"/>
      <c r="E196" s="24"/>
      <c r="F196" s="24"/>
      <c r="G196" s="25"/>
      <c r="H196" s="25"/>
      <c r="I196" s="25"/>
      <c r="J196" s="25"/>
      <c r="K196" s="138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</row>
    <row r="197">
      <c r="A197" s="25"/>
      <c r="B197" s="25"/>
      <c r="C197" s="25"/>
      <c r="D197" s="25"/>
      <c r="E197" s="24"/>
      <c r="F197" s="24"/>
      <c r="G197" s="25"/>
      <c r="H197" s="25"/>
      <c r="I197" s="25"/>
      <c r="J197" s="25"/>
      <c r="K197" s="138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</row>
    <row r="198">
      <c r="A198" s="25"/>
      <c r="B198" s="25"/>
      <c r="C198" s="25"/>
      <c r="D198" s="25"/>
      <c r="E198" s="24"/>
      <c r="F198" s="24"/>
      <c r="G198" s="25"/>
      <c r="H198" s="25"/>
      <c r="I198" s="25"/>
      <c r="J198" s="25"/>
      <c r="K198" s="138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</row>
    <row r="199">
      <c r="A199" s="25"/>
      <c r="B199" s="25"/>
      <c r="C199" s="25"/>
      <c r="D199" s="25"/>
      <c r="E199" s="24"/>
      <c r="F199" s="24"/>
      <c r="G199" s="25"/>
      <c r="H199" s="25"/>
      <c r="I199" s="25"/>
      <c r="J199" s="25"/>
      <c r="K199" s="138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</row>
    <row r="200">
      <c r="A200" s="25"/>
      <c r="B200" s="25"/>
      <c r="C200" s="25"/>
      <c r="D200" s="25"/>
      <c r="E200" s="24"/>
      <c r="F200" s="24"/>
      <c r="G200" s="25"/>
      <c r="H200" s="25"/>
      <c r="I200" s="25"/>
      <c r="J200" s="25"/>
      <c r="K200" s="138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</row>
    <row r="201">
      <c r="A201" s="25"/>
      <c r="B201" s="25"/>
      <c r="C201" s="25"/>
      <c r="D201" s="25"/>
      <c r="E201" s="24"/>
      <c r="F201" s="24"/>
      <c r="G201" s="25"/>
      <c r="H201" s="25"/>
      <c r="I201" s="25"/>
      <c r="J201" s="25"/>
      <c r="K201" s="138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</row>
    <row r="202">
      <c r="A202" s="25"/>
      <c r="B202" s="25"/>
      <c r="C202" s="25"/>
      <c r="D202" s="25"/>
      <c r="E202" s="24"/>
      <c r="F202" s="24"/>
      <c r="G202" s="25"/>
      <c r="H202" s="25"/>
      <c r="I202" s="25"/>
      <c r="J202" s="25"/>
      <c r="K202" s="138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</row>
    <row r="203">
      <c r="A203" s="25"/>
      <c r="B203" s="25"/>
      <c r="C203" s="25"/>
      <c r="D203" s="25"/>
      <c r="E203" s="24"/>
      <c r="F203" s="24"/>
      <c r="G203" s="25"/>
      <c r="H203" s="25"/>
      <c r="I203" s="25"/>
      <c r="J203" s="25"/>
      <c r="K203" s="138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</row>
    <row r="204">
      <c r="A204" s="25"/>
      <c r="B204" s="25"/>
      <c r="C204" s="25"/>
      <c r="D204" s="25"/>
      <c r="E204" s="24"/>
      <c r="F204" s="24"/>
      <c r="G204" s="25"/>
      <c r="H204" s="25"/>
      <c r="I204" s="25"/>
      <c r="J204" s="25"/>
      <c r="K204" s="138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</row>
    <row r="205">
      <c r="A205" s="25"/>
      <c r="B205" s="25"/>
      <c r="C205" s="25"/>
      <c r="D205" s="25"/>
      <c r="E205" s="24"/>
      <c r="F205" s="24"/>
      <c r="G205" s="25"/>
      <c r="H205" s="25"/>
      <c r="I205" s="25"/>
      <c r="J205" s="25"/>
      <c r="K205" s="138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</row>
    <row r="206">
      <c r="A206" s="25"/>
      <c r="B206" s="25"/>
      <c r="C206" s="25"/>
      <c r="D206" s="25"/>
      <c r="E206" s="24"/>
      <c r="F206" s="24"/>
      <c r="G206" s="25"/>
      <c r="H206" s="25"/>
      <c r="I206" s="25"/>
      <c r="J206" s="25"/>
      <c r="K206" s="138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</row>
    <row r="207">
      <c r="A207" s="25"/>
      <c r="B207" s="25"/>
      <c r="C207" s="25"/>
      <c r="D207" s="25"/>
      <c r="E207" s="24"/>
      <c r="F207" s="24"/>
      <c r="G207" s="25"/>
      <c r="H207" s="25"/>
      <c r="I207" s="25"/>
      <c r="J207" s="25"/>
      <c r="K207" s="138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</row>
    <row r="208">
      <c r="A208" s="25"/>
      <c r="B208" s="25"/>
      <c r="C208" s="25"/>
      <c r="D208" s="25"/>
      <c r="E208" s="24"/>
      <c r="F208" s="24"/>
      <c r="G208" s="25"/>
      <c r="H208" s="25"/>
      <c r="I208" s="25"/>
      <c r="J208" s="25"/>
      <c r="K208" s="138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</row>
    <row r="209">
      <c r="A209" s="25"/>
      <c r="B209" s="25"/>
      <c r="C209" s="25"/>
      <c r="D209" s="25"/>
      <c r="E209" s="24"/>
      <c r="F209" s="24"/>
      <c r="G209" s="25"/>
      <c r="H209" s="25"/>
      <c r="I209" s="25"/>
      <c r="J209" s="25"/>
      <c r="K209" s="138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</row>
    <row r="210">
      <c r="A210" s="25"/>
      <c r="B210" s="25"/>
      <c r="C210" s="25"/>
      <c r="D210" s="25"/>
      <c r="E210" s="24"/>
      <c r="F210" s="24"/>
      <c r="G210" s="25"/>
      <c r="H210" s="25"/>
      <c r="I210" s="25"/>
      <c r="J210" s="25"/>
      <c r="K210" s="138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</row>
    <row r="211">
      <c r="A211" s="25"/>
      <c r="B211" s="25"/>
      <c r="C211" s="25"/>
      <c r="D211" s="25"/>
      <c r="E211" s="24"/>
      <c r="F211" s="24"/>
      <c r="G211" s="25"/>
      <c r="H211" s="25"/>
      <c r="I211" s="25"/>
      <c r="J211" s="25"/>
      <c r="K211" s="138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</row>
    <row r="212">
      <c r="A212" s="25"/>
      <c r="B212" s="25"/>
      <c r="C212" s="25"/>
      <c r="D212" s="25"/>
      <c r="E212" s="24"/>
      <c r="F212" s="24"/>
      <c r="G212" s="25"/>
      <c r="H212" s="25"/>
      <c r="I212" s="25"/>
      <c r="J212" s="25"/>
      <c r="K212" s="138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</row>
    <row r="213">
      <c r="A213" s="25"/>
      <c r="B213" s="25"/>
      <c r="C213" s="25"/>
      <c r="D213" s="25"/>
      <c r="E213" s="24"/>
      <c r="F213" s="24"/>
      <c r="G213" s="25"/>
      <c r="H213" s="25"/>
      <c r="I213" s="25"/>
      <c r="J213" s="25"/>
      <c r="K213" s="138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</row>
    <row r="214">
      <c r="A214" s="25"/>
      <c r="B214" s="25"/>
      <c r="C214" s="25"/>
      <c r="D214" s="25"/>
      <c r="E214" s="24"/>
      <c r="F214" s="24"/>
      <c r="G214" s="25"/>
      <c r="H214" s="25"/>
      <c r="I214" s="25"/>
      <c r="J214" s="25"/>
      <c r="K214" s="138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</row>
    <row r="215">
      <c r="A215" s="25"/>
      <c r="B215" s="25"/>
      <c r="C215" s="25"/>
      <c r="D215" s="25"/>
      <c r="E215" s="24"/>
      <c r="F215" s="24"/>
      <c r="G215" s="25"/>
      <c r="H215" s="25"/>
      <c r="I215" s="25"/>
      <c r="J215" s="25"/>
      <c r="K215" s="138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</row>
    <row r="216">
      <c r="A216" s="25"/>
      <c r="B216" s="25"/>
      <c r="C216" s="25"/>
      <c r="D216" s="25"/>
      <c r="E216" s="24"/>
      <c r="F216" s="24"/>
      <c r="G216" s="25"/>
      <c r="H216" s="25"/>
      <c r="I216" s="25"/>
      <c r="J216" s="25"/>
      <c r="K216" s="138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</row>
    <row r="217">
      <c r="A217" s="25"/>
      <c r="B217" s="25"/>
      <c r="C217" s="25"/>
      <c r="D217" s="25"/>
      <c r="E217" s="24"/>
      <c r="F217" s="24"/>
      <c r="G217" s="25"/>
      <c r="H217" s="25"/>
      <c r="I217" s="25"/>
      <c r="J217" s="25"/>
      <c r="K217" s="138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</row>
    <row r="218">
      <c r="A218" s="25"/>
      <c r="B218" s="25"/>
      <c r="C218" s="25"/>
      <c r="D218" s="25"/>
      <c r="E218" s="24"/>
      <c r="F218" s="24"/>
      <c r="G218" s="25"/>
      <c r="H218" s="25"/>
      <c r="I218" s="25"/>
      <c r="J218" s="25"/>
      <c r="K218" s="138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</row>
    <row r="219">
      <c r="A219" s="25"/>
      <c r="B219" s="25"/>
      <c r="C219" s="25"/>
      <c r="D219" s="25"/>
      <c r="E219" s="24"/>
      <c r="F219" s="24"/>
      <c r="G219" s="25"/>
      <c r="H219" s="25"/>
      <c r="I219" s="25"/>
      <c r="J219" s="25"/>
      <c r="K219" s="138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</row>
    <row r="220">
      <c r="A220" s="25"/>
      <c r="B220" s="25"/>
      <c r="C220" s="25"/>
      <c r="D220" s="25"/>
      <c r="E220" s="24"/>
      <c r="F220" s="24"/>
      <c r="G220" s="25"/>
      <c r="H220" s="25"/>
      <c r="I220" s="25"/>
      <c r="J220" s="25"/>
      <c r="K220" s="138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</row>
    <row r="221">
      <c r="A221" s="25"/>
      <c r="B221" s="25"/>
      <c r="C221" s="25"/>
      <c r="D221" s="25"/>
      <c r="E221" s="24"/>
      <c r="F221" s="24"/>
      <c r="G221" s="25"/>
      <c r="H221" s="25"/>
      <c r="I221" s="25"/>
      <c r="J221" s="25"/>
      <c r="K221" s="138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</row>
    <row r="222">
      <c r="A222" s="25"/>
      <c r="B222" s="25"/>
      <c r="C222" s="25"/>
      <c r="D222" s="25"/>
      <c r="E222" s="24"/>
      <c r="F222" s="24"/>
      <c r="G222" s="25"/>
      <c r="H222" s="25"/>
      <c r="I222" s="25"/>
      <c r="J222" s="25"/>
      <c r="K222" s="138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</row>
    <row r="223">
      <c r="A223" s="25"/>
      <c r="B223" s="25"/>
      <c r="C223" s="25"/>
      <c r="D223" s="25"/>
      <c r="E223" s="24"/>
      <c r="F223" s="24"/>
      <c r="G223" s="25"/>
      <c r="H223" s="25"/>
      <c r="I223" s="25"/>
      <c r="J223" s="25"/>
      <c r="K223" s="138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</row>
    <row r="224">
      <c r="A224" s="25"/>
      <c r="B224" s="25"/>
      <c r="C224" s="25"/>
      <c r="D224" s="25"/>
      <c r="E224" s="24"/>
      <c r="F224" s="24"/>
      <c r="G224" s="25"/>
      <c r="H224" s="25"/>
      <c r="I224" s="25"/>
      <c r="J224" s="25"/>
      <c r="K224" s="138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</row>
    <row r="225">
      <c r="A225" s="25"/>
      <c r="B225" s="25"/>
      <c r="C225" s="25"/>
      <c r="D225" s="25"/>
      <c r="E225" s="24"/>
      <c r="F225" s="24"/>
      <c r="G225" s="25"/>
      <c r="H225" s="25"/>
      <c r="I225" s="25"/>
      <c r="J225" s="25"/>
      <c r="K225" s="138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</row>
    <row r="226">
      <c r="A226" s="25"/>
      <c r="B226" s="25"/>
      <c r="C226" s="25"/>
      <c r="D226" s="25"/>
      <c r="E226" s="24"/>
      <c r="F226" s="24"/>
      <c r="G226" s="25"/>
      <c r="H226" s="25"/>
      <c r="I226" s="25"/>
      <c r="J226" s="25"/>
      <c r="K226" s="138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</row>
    <row r="227">
      <c r="A227" s="25"/>
      <c r="B227" s="25"/>
      <c r="C227" s="25"/>
      <c r="D227" s="25"/>
      <c r="E227" s="24"/>
      <c r="F227" s="24"/>
      <c r="G227" s="25"/>
      <c r="H227" s="25"/>
      <c r="I227" s="25"/>
      <c r="J227" s="25"/>
      <c r="K227" s="138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</row>
    <row r="228">
      <c r="A228" s="25"/>
      <c r="B228" s="25"/>
      <c r="C228" s="25"/>
      <c r="D228" s="25"/>
      <c r="E228" s="24"/>
      <c r="F228" s="24"/>
      <c r="G228" s="25"/>
      <c r="H228" s="25"/>
      <c r="I228" s="25"/>
      <c r="J228" s="25"/>
      <c r="K228" s="138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</row>
    <row r="229">
      <c r="A229" s="25"/>
      <c r="B229" s="25"/>
      <c r="C229" s="25"/>
      <c r="D229" s="25"/>
      <c r="E229" s="24"/>
      <c r="F229" s="24"/>
      <c r="G229" s="25"/>
      <c r="H229" s="25"/>
      <c r="I229" s="25"/>
      <c r="J229" s="25"/>
      <c r="K229" s="138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</row>
    <row r="230">
      <c r="A230" s="25"/>
      <c r="B230" s="25"/>
      <c r="C230" s="25"/>
      <c r="D230" s="25"/>
      <c r="E230" s="24"/>
      <c r="F230" s="24"/>
      <c r="G230" s="25"/>
      <c r="H230" s="25"/>
      <c r="I230" s="25"/>
      <c r="J230" s="25"/>
      <c r="K230" s="138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</row>
    <row r="231">
      <c r="A231" s="25"/>
      <c r="B231" s="25"/>
      <c r="C231" s="25"/>
      <c r="D231" s="25"/>
      <c r="E231" s="24"/>
      <c r="F231" s="24"/>
      <c r="G231" s="25"/>
      <c r="H231" s="25"/>
      <c r="I231" s="25"/>
      <c r="J231" s="25"/>
      <c r="K231" s="138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</row>
    <row r="232">
      <c r="A232" s="25"/>
      <c r="B232" s="25"/>
      <c r="C232" s="25"/>
      <c r="D232" s="25"/>
      <c r="E232" s="24"/>
      <c r="F232" s="24"/>
      <c r="G232" s="25"/>
      <c r="H232" s="25"/>
      <c r="I232" s="25"/>
      <c r="J232" s="25"/>
      <c r="K232" s="138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</row>
    <row r="233">
      <c r="A233" s="25"/>
      <c r="B233" s="25"/>
      <c r="C233" s="25"/>
      <c r="D233" s="25"/>
      <c r="E233" s="24"/>
      <c r="F233" s="24"/>
      <c r="G233" s="25"/>
      <c r="H233" s="25"/>
      <c r="I233" s="25"/>
      <c r="J233" s="25"/>
      <c r="K233" s="138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</row>
    <row r="234">
      <c r="A234" s="25"/>
      <c r="B234" s="25"/>
      <c r="C234" s="25"/>
      <c r="D234" s="25"/>
      <c r="E234" s="24"/>
      <c r="F234" s="24"/>
      <c r="G234" s="25"/>
      <c r="H234" s="25"/>
      <c r="I234" s="25"/>
      <c r="J234" s="25"/>
      <c r="K234" s="138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</row>
    <row r="235">
      <c r="A235" s="25"/>
      <c r="B235" s="25"/>
      <c r="C235" s="25"/>
      <c r="D235" s="25"/>
      <c r="E235" s="24"/>
      <c r="F235" s="24"/>
      <c r="G235" s="25"/>
      <c r="H235" s="25"/>
      <c r="I235" s="25"/>
      <c r="J235" s="25"/>
      <c r="K235" s="138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</row>
    <row r="236">
      <c r="A236" s="25"/>
      <c r="B236" s="25"/>
      <c r="C236" s="25"/>
      <c r="D236" s="25"/>
      <c r="E236" s="24"/>
      <c r="F236" s="24"/>
      <c r="G236" s="25"/>
      <c r="H236" s="25"/>
      <c r="I236" s="25"/>
      <c r="J236" s="25"/>
      <c r="K236" s="138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</row>
    <row r="237">
      <c r="A237" s="25"/>
      <c r="B237" s="25"/>
      <c r="C237" s="25"/>
      <c r="D237" s="25"/>
      <c r="E237" s="24"/>
      <c r="F237" s="24"/>
      <c r="G237" s="25"/>
      <c r="H237" s="25"/>
      <c r="I237" s="25"/>
      <c r="J237" s="25"/>
      <c r="K237" s="138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</row>
    <row r="238">
      <c r="A238" s="25"/>
      <c r="B238" s="25"/>
      <c r="C238" s="25"/>
      <c r="D238" s="25"/>
      <c r="E238" s="24"/>
      <c r="F238" s="24"/>
      <c r="G238" s="25"/>
      <c r="H238" s="25"/>
      <c r="I238" s="25"/>
      <c r="J238" s="25"/>
      <c r="K238" s="138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</row>
    <row r="239">
      <c r="A239" s="25"/>
      <c r="B239" s="25"/>
      <c r="C239" s="25"/>
      <c r="D239" s="25"/>
      <c r="E239" s="24"/>
      <c r="F239" s="24"/>
      <c r="G239" s="25"/>
      <c r="H239" s="25"/>
      <c r="I239" s="25"/>
      <c r="J239" s="25"/>
      <c r="K239" s="138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</row>
    <row r="240">
      <c r="A240" s="25"/>
      <c r="B240" s="25"/>
      <c r="C240" s="25"/>
      <c r="D240" s="25"/>
      <c r="E240" s="24"/>
      <c r="F240" s="24"/>
      <c r="G240" s="25"/>
      <c r="H240" s="25"/>
      <c r="I240" s="25"/>
      <c r="J240" s="25"/>
      <c r="K240" s="138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</row>
    <row r="241">
      <c r="A241" s="25"/>
      <c r="B241" s="25"/>
      <c r="C241" s="25"/>
      <c r="D241" s="25"/>
      <c r="E241" s="24"/>
      <c r="F241" s="24"/>
      <c r="G241" s="25"/>
      <c r="H241" s="25"/>
      <c r="I241" s="25"/>
      <c r="J241" s="25"/>
      <c r="K241" s="138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</row>
    <row r="242">
      <c r="A242" s="25"/>
      <c r="B242" s="25"/>
      <c r="C242" s="25"/>
      <c r="D242" s="25"/>
      <c r="E242" s="24"/>
      <c r="F242" s="24"/>
      <c r="G242" s="25"/>
      <c r="H242" s="25"/>
      <c r="I242" s="25"/>
      <c r="J242" s="25"/>
      <c r="K242" s="138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</row>
    <row r="243">
      <c r="A243" s="25"/>
      <c r="B243" s="25"/>
      <c r="C243" s="25"/>
      <c r="D243" s="25"/>
      <c r="E243" s="24"/>
      <c r="F243" s="24"/>
      <c r="G243" s="25"/>
      <c r="H243" s="25"/>
      <c r="I243" s="25"/>
      <c r="J243" s="25"/>
      <c r="K243" s="138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</row>
    <row r="244">
      <c r="A244" s="25"/>
      <c r="B244" s="25"/>
      <c r="C244" s="25"/>
      <c r="D244" s="25"/>
      <c r="E244" s="24"/>
      <c r="F244" s="24"/>
      <c r="G244" s="25"/>
      <c r="H244" s="25"/>
      <c r="I244" s="25"/>
      <c r="J244" s="25"/>
      <c r="K244" s="138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</row>
    <row r="245">
      <c r="A245" s="25"/>
      <c r="B245" s="25"/>
      <c r="C245" s="25"/>
      <c r="D245" s="25"/>
      <c r="E245" s="24"/>
      <c r="F245" s="24"/>
      <c r="G245" s="25"/>
      <c r="H245" s="25"/>
      <c r="I245" s="25"/>
      <c r="J245" s="25"/>
      <c r="K245" s="138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</row>
    <row r="246">
      <c r="A246" s="25"/>
      <c r="B246" s="25"/>
      <c r="C246" s="25"/>
      <c r="D246" s="25"/>
      <c r="E246" s="24"/>
      <c r="F246" s="24"/>
      <c r="G246" s="25"/>
      <c r="H246" s="25"/>
      <c r="I246" s="25"/>
      <c r="J246" s="25"/>
      <c r="K246" s="138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</row>
    <row r="247">
      <c r="A247" s="25"/>
      <c r="B247" s="25"/>
      <c r="C247" s="25"/>
      <c r="D247" s="25"/>
      <c r="E247" s="24"/>
      <c r="F247" s="24"/>
      <c r="G247" s="25"/>
      <c r="H247" s="25"/>
      <c r="I247" s="25"/>
      <c r="J247" s="25"/>
      <c r="K247" s="138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</row>
    <row r="248">
      <c r="A248" s="25"/>
      <c r="B248" s="25"/>
      <c r="C248" s="25"/>
      <c r="D248" s="25"/>
      <c r="E248" s="24"/>
      <c r="F248" s="24"/>
      <c r="G248" s="25"/>
      <c r="H248" s="25"/>
      <c r="I248" s="25"/>
      <c r="J248" s="25"/>
      <c r="K248" s="138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</row>
    <row r="249">
      <c r="A249" s="25"/>
      <c r="B249" s="25"/>
      <c r="C249" s="25"/>
      <c r="D249" s="25"/>
      <c r="E249" s="24"/>
      <c r="F249" s="24"/>
      <c r="G249" s="25"/>
      <c r="H249" s="25"/>
      <c r="I249" s="25"/>
      <c r="J249" s="25"/>
      <c r="K249" s="138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</row>
    <row r="250">
      <c r="A250" s="25"/>
      <c r="B250" s="25"/>
      <c r="C250" s="25"/>
      <c r="D250" s="25"/>
      <c r="E250" s="24"/>
      <c r="F250" s="24"/>
      <c r="G250" s="25"/>
      <c r="H250" s="25"/>
      <c r="I250" s="25"/>
      <c r="J250" s="25"/>
      <c r="K250" s="138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</row>
    <row r="251">
      <c r="A251" s="25"/>
      <c r="B251" s="25"/>
      <c r="C251" s="25"/>
      <c r="D251" s="25"/>
      <c r="E251" s="24"/>
      <c r="F251" s="24"/>
      <c r="G251" s="25"/>
      <c r="H251" s="25"/>
      <c r="I251" s="25"/>
      <c r="J251" s="25"/>
      <c r="K251" s="138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</row>
    <row r="252">
      <c r="A252" s="25"/>
      <c r="B252" s="25"/>
      <c r="C252" s="25"/>
      <c r="D252" s="25"/>
      <c r="E252" s="24"/>
      <c r="F252" s="24"/>
      <c r="G252" s="25"/>
      <c r="H252" s="25"/>
      <c r="I252" s="25"/>
      <c r="J252" s="25"/>
      <c r="K252" s="138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</row>
    <row r="253">
      <c r="A253" s="25"/>
      <c r="B253" s="25"/>
      <c r="C253" s="25"/>
      <c r="D253" s="25"/>
      <c r="E253" s="24"/>
      <c r="F253" s="24"/>
      <c r="G253" s="25"/>
      <c r="H253" s="25"/>
      <c r="I253" s="25"/>
      <c r="J253" s="25"/>
      <c r="K253" s="138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</row>
    <row r="254">
      <c r="A254" s="25"/>
      <c r="B254" s="25"/>
      <c r="C254" s="25"/>
      <c r="D254" s="25"/>
      <c r="E254" s="24"/>
      <c r="F254" s="24"/>
      <c r="G254" s="25"/>
      <c r="H254" s="25"/>
      <c r="I254" s="25"/>
      <c r="J254" s="25"/>
      <c r="K254" s="138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</row>
    <row r="255">
      <c r="A255" s="25"/>
      <c r="B255" s="25"/>
      <c r="C255" s="25"/>
      <c r="D255" s="25"/>
      <c r="E255" s="24"/>
      <c r="F255" s="24"/>
      <c r="G255" s="25"/>
      <c r="H255" s="25"/>
      <c r="I255" s="25"/>
      <c r="J255" s="25"/>
      <c r="K255" s="138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</row>
    <row r="256">
      <c r="A256" s="25"/>
      <c r="B256" s="25"/>
      <c r="C256" s="25"/>
      <c r="D256" s="25"/>
      <c r="E256" s="24"/>
      <c r="F256" s="24"/>
      <c r="G256" s="25"/>
      <c r="H256" s="25"/>
      <c r="I256" s="25"/>
      <c r="J256" s="25"/>
      <c r="K256" s="138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</row>
    <row r="257">
      <c r="A257" s="25"/>
      <c r="B257" s="25"/>
      <c r="C257" s="25"/>
      <c r="D257" s="25"/>
      <c r="E257" s="24"/>
      <c r="F257" s="24"/>
      <c r="G257" s="25"/>
      <c r="H257" s="25"/>
      <c r="I257" s="25"/>
      <c r="J257" s="25"/>
      <c r="K257" s="138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</row>
    <row r="258">
      <c r="A258" s="25"/>
      <c r="B258" s="25"/>
      <c r="C258" s="25"/>
      <c r="D258" s="25"/>
      <c r="E258" s="24"/>
      <c r="F258" s="24"/>
      <c r="G258" s="25"/>
      <c r="H258" s="25"/>
      <c r="I258" s="25"/>
      <c r="J258" s="25"/>
      <c r="K258" s="138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</row>
    <row r="259">
      <c r="A259" s="25"/>
      <c r="B259" s="25"/>
      <c r="C259" s="25"/>
      <c r="D259" s="25"/>
      <c r="E259" s="24"/>
      <c r="F259" s="24"/>
      <c r="G259" s="25"/>
      <c r="H259" s="25"/>
      <c r="I259" s="25"/>
      <c r="J259" s="25"/>
      <c r="K259" s="138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</row>
    <row r="260">
      <c r="A260" s="25"/>
      <c r="B260" s="25"/>
      <c r="C260" s="25"/>
      <c r="D260" s="25"/>
      <c r="E260" s="24"/>
      <c r="F260" s="24"/>
      <c r="G260" s="25"/>
      <c r="H260" s="25"/>
      <c r="I260" s="25"/>
      <c r="J260" s="25"/>
      <c r="K260" s="138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</row>
    <row r="261">
      <c r="A261" s="25"/>
      <c r="B261" s="25"/>
      <c r="C261" s="25"/>
      <c r="D261" s="25"/>
      <c r="E261" s="24"/>
      <c r="F261" s="24"/>
      <c r="G261" s="25"/>
      <c r="H261" s="25"/>
      <c r="I261" s="25"/>
      <c r="J261" s="25"/>
      <c r="K261" s="138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</row>
    <row r="262">
      <c r="A262" s="25"/>
      <c r="B262" s="25"/>
      <c r="C262" s="25"/>
      <c r="D262" s="25"/>
      <c r="E262" s="24"/>
      <c r="F262" s="24"/>
      <c r="G262" s="25"/>
      <c r="H262" s="25"/>
      <c r="I262" s="25"/>
      <c r="J262" s="25"/>
      <c r="K262" s="138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</row>
    <row r="263">
      <c r="A263" s="25"/>
      <c r="B263" s="25"/>
      <c r="C263" s="25"/>
      <c r="D263" s="25"/>
      <c r="E263" s="24"/>
      <c r="F263" s="24"/>
      <c r="G263" s="25"/>
      <c r="H263" s="25"/>
      <c r="I263" s="25"/>
      <c r="J263" s="25"/>
      <c r="K263" s="138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</row>
    <row r="264">
      <c r="A264" s="25"/>
      <c r="B264" s="25"/>
      <c r="C264" s="25"/>
      <c r="D264" s="25"/>
      <c r="E264" s="24"/>
      <c r="F264" s="24"/>
      <c r="G264" s="25"/>
      <c r="H264" s="25"/>
      <c r="I264" s="25"/>
      <c r="J264" s="25"/>
      <c r="K264" s="138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</row>
    <row r="265">
      <c r="A265" s="25"/>
      <c r="B265" s="25"/>
      <c r="C265" s="25"/>
      <c r="D265" s="25"/>
      <c r="E265" s="24"/>
      <c r="F265" s="24"/>
      <c r="G265" s="25"/>
      <c r="H265" s="25"/>
      <c r="I265" s="25"/>
      <c r="J265" s="25"/>
      <c r="K265" s="138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</row>
    <row r="266">
      <c r="A266" s="25"/>
      <c r="B266" s="25"/>
      <c r="C266" s="25"/>
      <c r="D266" s="25"/>
      <c r="E266" s="24"/>
      <c r="F266" s="24"/>
      <c r="G266" s="25"/>
      <c r="H266" s="25"/>
      <c r="I266" s="25"/>
      <c r="J266" s="25"/>
      <c r="K266" s="138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</row>
    <row r="267">
      <c r="A267" s="25"/>
      <c r="B267" s="25"/>
      <c r="C267" s="25"/>
      <c r="D267" s="25"/>
      <c r="E267" s="24"/>
      <c r="F267" s="24"/>
      <c r="G267" s="25"/>
      <c r="H267" s="25"/>
      <c r="I267" s="25"/>
      <c r="J267" s="25"/>
      <c r="K267" s="138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</row>
    <row r="268">
      <c r="A268" s="25"/>
      <c r="B268" s="25"/>
      <c r="C268" s="25"/>
      <c r="D268" s="25"/>
      <c r="E268" s="24"/>
      <c r="F268" s="24"/>
      <c r="G268" s="25"/>
      <c r="H268" s="25"/>
      <c r="I268" s="25"/>
      <c r="J268" s="25"/>
      <c r="K268" s="138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</row>
    <row r="269">
      <c r="A269" s="25"/>
      <c r="B269" s="25"/>
      <c r="C269" s="25"/>
      <c r="D269" s="25"/>
      <c r="E269" s="24"/>
      <c r="F269" s="24"/>
      <c r="G269" s="25"/>
      <c r="H269" s="25"/>
      <c r="I269" s="25"/>
      <c r="J269" s="25"/>
      <c r="K269" s="138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</row>
    <row r="270">
      <c r="A270" s="25"/>
      <c r="B270" s="25"/>
      <c r="C270" s="25"/>
      <c r="D270" s="25"/>
      <c r="E270" s="24"/>
      <c r="F270" s="24"/>
      <c r="G270" s="25"/>
      <c r="H270" s="25"/>
      <c r="I270" s="25"/>
      <c r="J270" s="25"/>
      <c r="K270" s="138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</row>
    <row r="271">
      <c r="A271" s="25"/>
      <c r="B271" s="25"/>
      <c r="C271" s="25"/>
      <c r="D271" s="25"/>
      <c r="E271" s="24"/>
      <c r="F271" s="24"/>
      <c r="G271" s="25"/>
      <c r="H271" s="25"/>
      <c r="I271" s="25"/>
      <c r="J271" s="25"/>
      <c r="K271" s="138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</row>
    <row r="272">
      <c r="A272" s="25"/>
      <c r="B272" s="25"/>
      <c r="C272" s="25"/>
      <c r="D272" s="25"/>
      <c r="E272" s="24"/>
      <c r="F272" s="24"/>
      <c r="G272" s="25"/>
      <c r="H272" s="25"/>
      <c r="I272" s="25"/>
      <c r="J272" s="25"/>
      <c r="K272" s="138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</row>
    <row r="273">
      <c r="A273" s="25"/>
      <c r="B273" s="25"/>
      <c r="C273" s="25"/>
      <c r="D273" s="25"/>
      <c r="E273" s="24"/>
      <c r="F273" s="24"/>
      <c r="G273" s="25"/>
      <c r="H273" s="25"/>
      <c r="I273" s="25"/>
      <c r="J273" s="25"/>
      <c r="K273" s="138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</row>
    <row r="274">
      <c r="A274" s="25"/>
      <c r="B274" s="25"/>
      <c r="C274" s="25"/>
      <c r="D274" s="25"/>
      <c r="E274" s="24"/>
      <c r="F274" s="24"/>
      <c r="G274" s="25"/>
      <c r="H274" s="25"/>
      <c r="I274" s="25"/>
      <c r="J274" s="25"/>
      <c r="K274" s="138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</row>
    <row r="275">
      <c r="A275" s="25"/>
      <c r="B275" s="25"/>
      <c r="C275" s="25"/>
      <c r="D275" s="25"/>
      <c r="E275" s="24"/>
      <c r="F275" s="24"/>
      <c r="G275" s="25"/>
      <c r="H275" s="25"/>
      <c r="I275" s="25"/>
      <c r="J275" s="25"/>
      <c r="K275" s="138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</row>
    <row r="276">
      <c r="A276" s="25"/>
      <c r="B276" s="25"/>
      <c r="C276" s="25"/>
      <c r="D276" s="25"/>
      <c r="E276" s="24"/>
      <c r="F276" s="24"/>
      <c r="G276" s="25"/>
      <c r="H276" s="25"/>
      <c r="I276" s="25"/>
      <c r="J276" s="25"/>
      <c r="K276" s="138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</row>
    <row r="277">
      <c r="A277" s="25"/>
      <c r="B277" s="25"/>
      <c r="C277" s="25"/>
      <c r="D277" s="25"/>
      <c r="E277" s="24"/>
      <c r="F277" s="24"/>
      <c r="G277" s="25"/>
      <c r="H277" s="25"/>
      <c r="I277" s="25"/>
      <c r="J277" s="25"/>
      <c r="K277" s="138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</row>
    <row r="278">
      <c r="A278" s="25"/>
      <c r="B278" s="25"/>
      <c r="C278" s="25"/>
      <c r="D278" s="25"/>
      <c r="E278" s="24"/>
      <c r="F278" s="24"/>
      <c r="G278" s="25"/>
      <c r="H278" s="25"/>
      <c r="I278" s="25"/>
      <c r="J278" s="25"/>
      <c r="K278" s="138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</row>
    <row r="279">
      <c r="A279" s="25"/>
      <c r="B279" s="25"/>
      <c r="C279" s="25"/>
      <c r="D279" s="25"/>
      <c r="E279" s="24"/>
      <c r="F279" s="24"/>
      <c r="G279" s="25"/>
      <c r="H279" s="25"/>
      <c r="I279" s="25"/>
      <c r="J279" s="25"/>
      <c r="K279" s="138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</row>
    <row r="280">
      <c r="A280" s="25"/>
      <c r="B280" s="25"/>
      <c r="C280" s="25"/>
      <c r="D280" s="25"/>
      <c r="E280" s="24"/>
      <c r="F280" s="24"/>
      <c r="G280" s="25"/>
      <c r="H280" s="25"/>
      <c r="I280" s="25"/>
      <c r="J280" s="25"/>
      <c r="K280" s="138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</row>
    <row r="281">
      <c r="A281" s="25"/>
      <c r="B281" s="25"/>
      <c r="C281" s="25"/>
      <c r="D281" s="25"/>
      <c r="E281" s="24"/>
      <c r="F281" s="24"/>
      <c r="G281" s="25"/>
      <c r="H281" s="25"/>
      <c r="I281" s="25"/>
      <c r="J281" s="25"/>
      <c r="K281" s="138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</row>
    <row r="282">
      <c r="A282" s="25"/>
      <c r="B282" s="25"/>
      <c r="C282" s="25"/>
      <c r="D282" s="25"/>
      <c r="E282" s="24"/>
      <c r="F282" s="24"/>
      <c r="G282" s="25"/>
      <c r="H282" s="25"/>
      <c r="I282" s="25"/>
      <c r="J282" s="25"/>
      <c r="K282" s="138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</row>
    <row r="283">
      <c r="A283" s="25"/>
      <c r="B283" s="25"/>
      <c r="C283" s="25"/>
      <c r="D283" s="25"/>
      <c r="E283" s="24"/>
      <c r="F283" s="24"/>
      <c r="G283" s="25"/>
      <c r="H283" s="25"/>
      <c r="I283" s="25"/>
      <c r="J283" s="25"/>
      <c r="K283" s="138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</row>
    <row r="284">
      <c r="A284" s="25"/>
      <c r="B284" s="25"/>
      <c r="C284" s="25"/>
      <c r="D284" s="25"/>
      <c r="E284" s="24"/>
      <c r="F284" s="24"/>
      <c r="G284" s="25"/>
      <c r="H284" s="25"/>
      <c r="I284" s="25"/>
      <c r="J284" s="25"/>
      <c r="K284" s="138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</row>
    <row r="285">
      <c r="A285" s="25"/>
      <c r="B285" s="25"/>
      <c r="C285" s="25"/>
      <c r="D285" s="25"/>
      <c r="E285" s="24"/>
      <c r="F285" s="24"/>
      <c r="G285" s="25"/>
      <c r="H285" s="25"/>
      <c r="I285" s="25"/>
      <c r="J285" s="25"/>
      <c r="K285" s="138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</row>
    <row r="286">
      <c r="A286" s="25"/>
      <c r="B286" s="25"/>
      <c r="C286" s="25"/>
      <c r="D286" s="25"/>
      <c r="E286" s="24"/>
      <c r="F286" s="24"/>
      <c r="G286" s="25"/>
      <c r="H286" s="25"/>
      <c r="I286" s="25"/>
      <c r="J286" s="25"/>
      <c r="K286" s="138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</row>
    <row r="287">
      <c r="A287" s="25"/>
      <c r="B287" s="25"/>
      <c r="C287" s="25"/>
      <c r="D287" s="25"/>
      <c r="E287" s="24"/>
      <c r="F287" s="24"/>
      <c r="G287" s="25"/>
      <c r="H287" s="25"/>
      <c r="I287" s="25"/>
      <c r="J287" s="25"/>
      <c r="K287" s="138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</row>
    <row r="288">
      <c r="A288" s="25"/>
      <c r="B288" s="25"/>
      <c r="C288" s="25"/>
      <c r="D288" s="25"/>
      <c r="E288" s="24"/>
      <c r="F288" s="24"/>
      <c r="G288" s="25"/>
      <c r="H288" s="25"/>
      <c r="I288" s="25"/>
      <c r="J288" s="25"/>
      <c r="K288" s="138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</row>
    <row r="289">
      <c r="A289" s="25"/>
      <c r="B289" s="25"/>
      <c r="C289" s="25"/>
      <c r="D289" s="25"/>
      <c r="E289" s="24"/>
      <c r="F289" s="24"/>
      <c r="G289" s="25"/>
      <c r="H289" s="25"/>
      <c r="I289" s="25"/>
      <c r="J289" s="25"/>
      <c r="K289" s="138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</row>
    <row r="290">
      <c r="A290" s="25"/>
      <c r="B290" s="25"/>
      <c r="C290" s="25"/>
      <c r="D290" s="25"/>
      <c r="E290" s="24"/>
      <c r="F290" s="24"/>
      <c r="G290" s="25"/>
      <c r="H290" s="25"/>
      <c r="I290" s="25"/>
      <c r="J290" s="25"/>
      <c r="K290" s="138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</row>
    <row r="291">
      <c r="A291" s="25"/>
      <c r="B291" s="25"/>
      <c r="C291" s="25"/>
      <c r="D291" s="25"/>
      <c r="E291" s="24"/>
      <c r="F291" s="24"/>
      <c r="G291" s="25"/>
      <c r="H291" s="25"/>
      <c r="I291" s="25"/>
      <c r="J291" s="25"/>
      <c r="K291" s="138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</row>
    <row r="292">
      <c r="A292" s="25"/>
      <c r="B292" s="25"/>
      <c r="C292" s="25"/>
      <c r="D292" s="25"/>
      <c r="E292" s="24"/>
      <c r="F292" s="24"/>
      <c r="G292" s="25"/>
      <c r="H292" s="25"/>
      <c r="I292" s="25"/>
      <c r="J292" s="25"/>
      <c r="K292" s="138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</row>
    <row r="293">
      <c r="A293" s="25"/>
      <c r="B293" s="25"/>
      <c r="C293" s="25"/>
      <c r="D293" s="25"/>
      <c r="E293" s="24"/>
      <c r="F293" s="24"/>
      <c r="G293" s="25"/>
      <c r="H293" s="25"/>
      <c r="I293" s="25"/>
      <c r="J293" s="25"/>
      <c r="K293" s="138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</row>
    <row r="294">
      <c r="A294" s="25"/>
      <c r="B294" s="25"/>
      <c r="C294" s="25"/>
      <c r="D294" s="25"/>
      <c r="E294" s="24"/>
      <c r="F294" s="24"/>
      <c r="G294" s="25"/>
      <c r="H294" s="25"/>
      <c r="I294" s="25"/>
      <c r="J294" s="25"/>
      <c r="K294" s="138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</row>
    <row r="295">
      <c r="A295" s="25"/>
      <c r="B295" s="25"/>
      <c r="C295" s="25"/>
      <c r="D295" s="25"/>
      <c r="E295" s="24"/>
      <c r="F295" s="24"/>
      <c r="G295" s="25"/>
      <c r="H295" s="25"/>
      <c r="I295" s="25"/>
      <c r="J295" s="25"/>
      <c r="K295" s="138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</row>
    <row r="296">
      <c r="A296" s="25"/>
      <c r="B296" s="25"/>
      <c r="C296" s="25"/>
      <c r="D296" s="25"/>
      <c r="E296" s="24"/>
      <c r="F296" s="24"/>
      <c r="G296" s="25"/>
      <c r="H296" s="25"/>
      <c r="I296" s="25"/>
      <c r="J296" s="25"/>
      <c r="K296" s="138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</row>
    <row r="297">
      <c r="A297" s="25"/>
      <c r="B297" s="25"/>
      <c r="C297" s="25"/>
      <c r="D297" s="25"/>
      <c r="E297" s="24"/>
      <c r="F297" s="24"/>
      <c r="G297" s="25"/>
      <c r="H297" s="25"/>
      <c r="I297" s="25"/>
      <c r="J297" s="25"/>
      <c r="K297" s="138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</row>
    <row r="298">
      <c r="A298" s="25"/>
      <c r="B298" s="25"/>
      <c r="C298" s="25"/>
      <c r="D298" s="25"/>
      <c r="E298" s="24"/>
      <c r="F298" s="24"/>
      <c r="G298" s="25"/>
      <c r="H298" s="25"/>
      <c r="I298" s="25"/>
      <c r="J298" s="25"/>
      <c r="K298" s="138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</row>
    <row r="299">
      <c r="A299" s="25"/>
      <c r="B299" s="25"/>
      <c r="C299" s="25"/>
      <c r="D299" s="25"/>
      <c r="E299" s="24"/>
      <c r="F299" s="24"/>
      <c r="G299" s="25"/>
      <c r="H299" s="25"/>
      <c r="I299" s="25"/>
      <c r="J299" s="25"/>
      <c r="K299" s="138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</row>
    <row r="300">
      <c r="A300" s="25"/>
      <c r="B300" s="25"/>
      <c r="C300" s="25"/>
      <c r="D300" s="25"/>
      <c r="E300" s="24"/>
      <c r="F300" s="24"/>
      <c r="G300" s="25"/>
      <c r="H300" s="25"/>
      <c r="I300" s="25"/>
      <c r="J300" s="25"/>
      <c r="K300" s="138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</row>
    <row r="301">
      <c r="A301" s="25"/>
      <c r="B301" s="25"/>
      <c r="C301" s="25"/>
      <c r="D301" s="25"/>
      <c r="E301" s="24"/>
      <c r="F301" s="24"/>
      <c r="G301" s="25"/>
      <c r="H301" s="25"/>
      <c r="I301" s="25"/>
      <c r="J301" s="25"/>
      <c r="K301" s="138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</row>
    <row r="302">
      <c r="A302" s="25"/>
      <c r="B302" s="25"/>
      <c r="C302" s="25"/>
      <c r="D302" s="25"/>
      <c r="E302" s="24"/>
      <c r="F302" s="24"/>
      <c r="G302" s="25"/>
      <c r="H302" s="25"/>
      <c r="I302" s="25"/>
      <c r="J302" s="25"/>
      <c r="K302" s="138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</row>
    <row r="303">
      <c r="A303" s="25"/>
      <c r="B303" s="25"/>
      <c r="C303" s="25"/>
      <c r="D303" s="25"/>
      <c r="E303" s="24"/>
      <c r="F303" s="24"/>
      <c r="G303" s="25"/>
      <c r="H303" s="25"/>
      <c r="I303" s="25"/>
      <c r="J303" s="25"/>
      <c r="K303" s="138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</row>
    <row r="304">
      <c r="A304" s="25"/>
      <c r="B304" s="25"/>
      <c r="C304" s="25"/>
      <c r="D304" s="25"/>
      <c r="E304" s="24"/>
      <c r="F304" s="24"/>
      <c r="G304" s="25"/>
      <c r="H304" s="25"/>
      <c r="I304" s="25"/>
      <c r="J304" s="25"/>
      <c r="K304" s="138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</row>
    <row r="305">
      <c r="A305" s="25"/>
      <c r="B305" s="25"/>
      <c r="C305" s="25"/>
      <c r="D305" s="25"/>
      <c r="E305" s="24"/>
      <c r="F305" s="24"/>
      <c r="G305" s="25"/>
      <c r="H305" s="25"/>
      <c r="I305" s="25"/>
      <c r="J305" s="25"/>
      <c r="K305" s="138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</row>
    <row r="306">
      <c r="A306" s="25"/>
      <c r="B306" s="25"/>
      <c r="C306" s="25"/>
      <c r="D306" s="25"/>
      <c r="E306" s="24"/>
      <c r="F306" s="24"/>
      <c r="G306" s="25"/>
      <c r="H306" s="25"/>
      <c r="I306" s="25"/>
      <c r="J306" s="25"/>
      <c r="K306" s="138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</row>
    <row r="307">
      <c r="A307" s="25"/>
      <c r="B307" s="25"/>
      <c r="C307" s="25"/>
      <c r="D307" s="25"/>
      <c r="E307" s="24"/>
      <c r="F307" s="24"/>
      <c r="G307" s="25"/>
      <c r="H307" s="25"/>
      <c r="I307" s="25"/>
      <c r="J307" s="25"/>
      <c r="K307" s="138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</row>
    <row r="308">
      <c r="A308" s="25"/>
      <c r="B308" s="25"/>
      <c r="C308" s="25"/>
      <c r="D308" s="25"/>
      <c r="E308" s="24"/>
      <c r="F308" s="24"/>
      <c r="G308" s="25"/>
      <c r="H308" s="25"/>
      <c r="I308" s="25"/>
      <c r="J308" s="25"/>
      <c r="K308" s="138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</row>
    <row r="309">
      <c r="A309" s="25"/>
      <c r="B309" s="25"/>
      <c r="C309" s="25"/>
      <c r="D309" s="25"/>
      <c r="E309" s="24"/>
      <c r="F309" s="24"/>
      <c r="G309" s="25"/>
      <c r="H309" s="25"/>
      <c r="I309" s="25"/>
      <c r="J309" s="25"/>
      <c r="K309" s="138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</row>
    <row r="310">
      <c r="A310" s="25"/>
      <c r="B310" s="25"/>
      <c r="C310" s="25"/>
      <c r="D310" s="25"/>
      <c r="E310" s="24"/>
      <c r="F310" s="24"/>
      <c r="G310" s="25"/>
      <c r="H310" s="25"/>
      <c r="I310" s="25"/>
      <c r="J310" s="25"/>
      <c r="K310" s="138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</row>
    <row r="311">
      <c r="A311" s="25"/>
      <c r="B311" s="25"/>
      <c r="C311" s="25"/>
      <c r="D311" s="25"/>
      <c r="E311" s="24"/>
      <c r="F311" s="24"/>
      <c r="G311" s="25"/>
      <c r="H311" s="25"/>
      <c r="I311" s="25"/>
      <c r="J311" s="25"/>
      <c r="K311" s="138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</row>
    <row r="312">
      <c r="A312" s="25"/>
      <c r="B312" s="25"/>
      <c r="C312" s="25"/>
      <c r="D312" s="25"/>
      <c r="E312" s="24"/>
      <c r="F312" s="24"/>
      <c r="G312" s="25"/>
      <c r="H312" s="25"/>
      <c r="I312" s="25"/>
      <c r="J312" s="25"/>
      <c r="K312" s="138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</row>
    <row r="313">
      <c r="A313" s="25"/>
      <c r="B313" s="25"/>
      <c r="C313" s="25"/>
      <c r="D313" s="25"/>
      <c r="E313" s="24"/>
      <c r="F313" s="24"/>
      <c r="G313" s="25"/>
      <c r="H313" s="25"/>
      <c r="I313" s="25"/>
      <c r="J313" s="25"/>
      <c r="K313" s="138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</row>
    <row r="314">
      <c r="A314" s="25"/>
      <c r="B314" s="25"/>
      <c r="C314" s="25"/>
      <c r="D314" s="25"/>
      <c r="E314" s="24"/>
      <c r="F314" s="24"/>
      <c r="G314" s="25"/>
      <c r="H314" s="25"/>
      <c r="I314" s="25"/>
      <c r="J314" s="25"/>
      <c r="K314" s="138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</row>
    <row r="315">
      <c r="A315" s="25"/>
      <c r="B315" s="25"/>
      <c r="C315" s="25"/>
      <c r="D315" s="25"/>
      <c r="E315" s="24"/>
      <c r="F315" s="24"/>
      <c r="G315" s="25"/>
      <c r="H315" s="25"/>
      <c r="I315" s="25"/>
      <c r="J315" s="25"/>
      <c r="K315" s="138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</row>
    <row r="316">
      <c r="A316" s="25"/>
      <c r="B316" s="25"/>
      <c r="C316" s="25"/>
      <c r="D316" s="25"/>
      <c r="E316" s="24"/>
      <c r="F316" s="24"/>
      <c r="G316" s="25"/>
      <c r="H316" s="25"/>
      <c r="I316" s="25"/>
      <c r="J316" s="25"/>
      <c r="K316" s="138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</row>
    <row r="317">
      <c r="A317" s="25"/>
      <c r="B317" s="25"/>
      <c r="C317" s="25"/>
      <c r="D317" s="25"/>
      <c r="E317" s="24"/>
      <c r="F317" s="24"/>
      <c r="G317" s="25"/>
      <c r="H317" s="25"/>
      <c r="I317" s="25"/>
      <c r="J317" s="25"/>
      <c r="K317" s="138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</row>
    <row r="318">
      <c r="A318" s="25"/>
      <c r="B318" s="25"/>
      <c r="C318" s="25"/>
      <c r="D318" s="25"/>
      <c r="E318" s="24"/>
      <c r="F318" s="24"/>
      <c r="G318" s="25"/>
      <c r="H318" s="25"/>
      <c r="I318" s="25"/>
      <c r="J318" s="25"/>
      <c r="K318" s="138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</row>
    <row r="319">
      <c r="A319" s="25"/>
      <c r="B319" s="25"/>
      <c r="C319" s="25"/>
      <c r="D319" s="25"/>
      <c r="E319" s="24"/>
      <c r="F319" s="24"/>
      <c r="G319" s="25"/>
      <c r="H319" s="25"/>
      <c r="I319" s="25"/>
      <c r="J319" s="25"/>
      <c r="K319" s="138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</row>
    <row r="320">
      <c r="A320" s="25"/>
      <c r="B320" s="25"/>
      <c r="C320" s="25"/>
      <c r="D320" s="25"/>
      <c r="E320" s="24"/>
      <c r="F320" s="24"/>
      <c r="G320" s="25"/>
      <c r="H320" s="25"/>
      <c r="I320" s="25"/>
      <c r="J320" s="25"/>
      <c r="K320" s="138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</row>
    <row r="321">
      <c r="A321" s="25"/>
      <c r="B321" s="25"/>
      <c r="C321" s="25"/>
      <c r="D321" s="25"/>
      <c r="E321" s="24"/>
      <c r="F321" s="24"/>
      <c r="G321" s="25"/>
      <c r="H321" s="25"/>
      <c r="I321" s="25"/>
      <c r="J321" s="25"/>
      <c r="K321" s="138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</row>
    <row r="322">
      <c r="A322" s="25"/>
      <c r="B322" s="25"/>
      <c r="C322" s="25"/>
      <c r="D322" s="25"/>
      <c r="E322" s="24"/>
      <c r="F322" s="24"/>
      <c r="G322" s="25"/>
      <c r="H322" s="25"/>
      <c r="I322" s="25"/>
      <c r="J322" s="25"/>
      <c r="K322" s="138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</row>
    <row r="323">
      <c r="A323" s="25"/>
      <c r="B323" s="25"/>
      <c r="C323" s="25"/>
      <c r="D323" s="25"/>
      <c r="E323" s="24"/>
      <c r="F323" s="24"/>
      <c r="G323" s="25"/>
      <c r="H323" s="25"/>
      <c r="I323" s="25"/>
      <c r="J323" s="25"/>
      <c r="K323" s="138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</row>
    <row r="324">
      <c r="A324" s="25"/>
      <c r="B324" s="25"/>
      <c r="C324" s="25"/>
      <c r="D324" s="25"/>
      <c r="E324" s="24"/>
      <c r="F324" s="24"/>
      <c r="G324" s="25"/>
      <c r="H324" s="25"/>
      <c r="I324" s="25"/>
      <c r="J324" s="25"/>
      <c r="K324" s="138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</row>
    <row r="325">
      <c r="A325" s="25"/>
      <c r="B325" s="25"/>
      <c r="C325" s="25"/>
      <c r="D325" s="25"/>
      <c r="E325" s="24"/>
      <c r="F325" s="24"/>
      <c r="G325" s="25"/>
      <c r="H325" s="25"/>
      <c r="I325" s="25"/>
      <c r="J325" s="25"/>
      <c r="K325" s="138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</row>
    <row r="326">
      <c r="A326" s="25"/>
      <c r="B326" s="25"/>
      <c r="C326" s="25"/>
      <c r="D326" s="25"/>
      <c r="E326" s="24"/>
      <c r="F326" s="24"/>
      <c r="G326" s="25"/>
      <c r="H326" s="25"/>
      <c r="I326" s="25"/>
      <c r="J326" s="25"/>
      <c r="K326" s="138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</row>
    <row r="327">
      <c r="A327" s="25"/>
      <c r="B327" s="25"/>
      <c r="C327" s="25"/>
      <c r="D327" s="25"/>
      <c r="E327" s="24"/>
      <c r="F327" s="24"/>
      <c r="G327" s="25"/>
      <c r="H327" s="25"/>
      <c r="I327" s="25"/>
      <c r="J327" s="25"/>
      <c r="K327" s="138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</row>
    <row r="328">
      <c r="A328" s="25"/>
      <c r="B328" s="25"/>
      <c r="C328" s="25"/>
      <c r="D328" s="25"/>
      <c r="E328" s="24"/>
      <c r="F328" s="24"/>
      <c r="G328" s="25"/>
      <c r="H328" s="25"/>
      <c r="I328" s="25"/>
      <c r="J328" s="25"/>
      <c r="K328" s="138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</row>
    <row r="329">
      <c r="A329" s="25"/>
      <c r="B329" s="25"/>
      <c r="C329" s="25"/>
      <c r="D329" s="25"/>
      <c r="E329" s="24"/>
      <c r="F329" s="24"/>
      <c r="G329" s="25"/>
      <c r="H329" s="25"/>
      <c r="I329" s="25"/>
      <c r="J329" s="25"/>
      <c r="K329" s="138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</row>
    <row r="330">
      <c r="A330" s="25"/>
      <c r="B330" s="25"/>
      <c r="C330" s="25"/>
      <c r="D330" s="25"/>
      <c r="E330" s="24"/>
      <c r="F330" s="24"/>
      <c r="G330" s="25"/>
      <c r="H330" s="25"/>
      <c r="I330" s="25"/>
      <c r="J330" s="25"/>
      <c r="K330" s="138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</row>
    <row r="331">
      <c r="A331" s="25"/>
      <c r="B331" s="25"/>
      <c r="C331" s="25"/>
      <c r="D331" s="25"/>
      <c r="E331" s="24"/>
      <c r="F331" s="24"/>
      <c r="G331" s="25"/>
      <c r="H331" s="25"/>
      <c r="I331" s="25"/>
      <c r="J331" s="25"/>
      <c r="K331" s="138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</row>
    <row r="332">
      <c r="A332" s="25"/>
      <c r="B332" s="25"/>
      <c r="C332" s="25"/>
      <c r="D332" s="25"/>
      <c r="E332" s="24"/>
      <c r="F332" s="24"/>
      <c r="G332" s="25"/>
      <c r="H332" s="25"/>
      <c r="I332" s="25"/>
      <c r="J332" s="25"/>
      <c r="K332" s="138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</row>
    <row r="333">
      <c r="A333" s="25"/>
      <c r="B333" s="25"/>
      <c r="C333" s="25"/>
      <c r="D333" s="25"/>
      <c r="E333" s="24"/>
      <c r="F333" s="24"/>
      <c r="G333" s="25"/>
      <c r="H333" s="25"/>
      <c r="I333" s="25"/>
      <c r="J333" s="25"/>
      <c r="K333" s="138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</row>
    <row r="334">
      <c r="A334" s="25"/>
      <c r="B334" s="25"/>
      <c r="C334" s="25"/>
      <c r="D334" s="25"/>
      <c r="E334" s="24"/>
      <c r="F334" s="24"/>
      <c r="G334" s="25"/>
      <c r="H334" s="25"/>
      <c r="I334" s="25"/>
      <c r="J334" s="25"/>
      <c r="K334" s="138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</row>
    <row r="335">
      <c r="A335" s="25"/>
      <c r="B335" s="25"/>
      <c r="C335" s="25"/>
      <c r="D335" s="25"/>
      <c r="E335" s="24"/>
      <c r="F335" s="24"/>
      <c r="G335" s="25"/>
      <c r="H335" s="25"/>
      <c r="I335" s="25"/>
      <c r="J335" s="25"/>
      <c r="K335" s="138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</row>
    <row r="336">
      <c r="A336" s="25"/>
      <c r="B336" s="25"/>
      <c r="C336" s="25"/>
      <c r="D336" s="25"/>
      <c r="E336" s="24"/>
      <c r="F336" s="24"/>
      <c r="G336" s="25"/>
      <c r="H336" s="25"/>
      <c r="I336" s="25"/>
      <c r="J336" s="25"/>
      <c r="K336" s="138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</row>
    <row r="337">
      <c r="A337" s="25"/>
      <c r="B337" s="25"/>
      <c r="C337" s="25"/>
      <c r="D337" s="25"/>
      <c r="E337" s="24"/>
      <c r="F337" s="24"/>
      <c r="G337" s="25"/>
      <c r="H337" s="25"/>
      <c r="I337" s="25"/>
      <c r="J337" s="25"/>
      <c r="K337" s="138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</row>
    <row r="338">
      <c r="A338" s="25"/>
      <c r="B338" s="25"/>
      <c r="C338" s="25"/>
      <c r="D338" s="25"/>
      <c r="E338" s="24"/>
      <c r="F338" s="24"/>
      <c r="G338" s="25"/>
      <c r="H338" s="25"/>
      <c r="I338" s="25"/>
      <c r="J338" s="25"/>
      <c r="K338" s="138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</row>
    <row r="339">
      <c r="A339" s="25"/>
      <c r="B339" s="25"/>
      <c r="C339" s="25"/>
      <c r="D339" s="25"/>
      <c r="E339" s="24"/>
      <c r="F339" s="24"/>
      <c r="G339" s="25"/>
      <c r="H339" s="25"/>
      <c r="I339" s="25"/>
      <c r="J339" s="25"/>
      <c r="K339" s="138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</row>
    <row r="340">
      <c r="A340" s="25"/>
      <c r="B340" s="25"/>
      <c r="C340" s="25"/>
      <c r="D340" s="25"/>
      <c r="E340" s="24"/>
      <c r="F340" s="24"/>
      <c r="G340" s="25"/>
      <c r="H340" s="25"/>
      <c r="I340" s="25"/>
      <c r="J340" s="25"/>
      <c r="K340" s="138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</row>
    <row r="341">
      <c r="A341" s="25"/>
      <c r="B341" s="25"/>
      <c r="C341" s="25"/>
      <c r="D341" s="25"/>
      <c r="E341" s="24"/>
      <c r="F341" s="24"/>
      <c r="G341" s="25"/>
      <c r="H341" s="25"/>
      <c r="I341" s="25"/>
      <c r="J341" s="25"/>
      <c r="K341" s="138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</row>
    <row r="342">
      <c r="A342" s="25"/>
      <c r="B342" s="25"/>
      <c r="C342" s="25"/>
      <c r="D342" s="25"/>
      <c r="E342" s="24"/>
      <c r="F342" s="24"/>
      <c r="G342" s="25"/>
      <c r="H342" s="25"/>
      <c r="I342" s="25"/>
      <c r="J342" s="25"/>
      <c r="K342" s="138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</row>
    <row r="343">
      <c r="A343" s="25"/>
      <c r="B343" s="25"/>
      <c r="C343" s="25"/>
      <c r="D343" s="25"/>
      <c r="E343" s="24"/>
      <c r="F343" s="24"/>
      <c r="G343" s="25"/>
      <c r="H343" s="25"/>
      <c r="I343" s="25"/>
      <c r="J343" s="25"/>
      <c r="K343" s="138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</row>
    <row r="344">
      <c r="A344" s="25"/>
      <c r="B344" s="25"/>
      <c r="C344" s="25"/>
      <c r="D344" s="25"/>
      <c r="E344" s="24"/>
      <c r="F344" s="24"/>
      <c r="G344" s="25"/>
      <c r="H344" s="25"/>
      <c r="I344" s="25"/>
      <c r="J344" s="25"/>
      <c r="K344" s="138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</row>
    <row r="345">
      <c r="A345" s="25"/>
      <c r="B345" s="25"/>
      <c r="C345" s="25"/>
      <c r="D345" s="25"/>
      <c r="E345" s="24"/>
      <c r="F345" s="24"/>
      <c r="G345" s="25"/>
      <c r="H345" s="25"/>
      <c r="I345" s="25"/>
      <c r="J345" s="25"/>
      <c r="K345" s="138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</row>
    <row r="346">
      <c r="A346" s="25"/>
      <c r="B346" s="25"/>
      <c r="C346" s="25"/>
      <c r="D346" s="25"/>
      <c r="E346" s="24"/>
      <c r="F346" s="24"/>
      <c r="G346" s="25"/>
      <c r="H346" s="25"/>
      <c r="I346" s="25"/>
      <c r="J346" s="25"/>
      <c r="K346" s="138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</row>
    <row r="347">
      <c r="A347" s="25"/>
      <c r="B347" s="25"/>
      <c r="C347" s="25"/>
      <c r="D347" s="25"/>
      <c r="E347" s="24"/>
      <c r="F347" s="24"/>
      <c r="G347" s="25"/>
      <c r="H347" s="25"/>
      <c r="I347" s="25"/>
      <c r="J347" s="25"/>
      <c r="K347" s="138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</row>
    <row r="348">
      <c r="A348" s="25"/>
      <c r="B348" s="25"/>
      <c r="C348" s="25"/>
      <c r="D348" s="25"/>
      <c r="E348" s="24"/>
      <c r="F348" s="24"/>
      <c r="G348" s="25"/>
      <c r="H348" s="25"/>
      <c r="I348" s="25"/>
      <c r="J348" s="25"/>
      <c r="K348" s="138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</row>
    <row r="349">
      <c r="A349" s="25"/>
      <c r="B349" s="25"/>
      <c r="C349" s="25"/>
      <c r="D349" s="25"/>
      <c r="E349" s="24"/>
      <c r="F349" s="24"/>
      <c r="G349" s="25"/>
      <c r="H349" s="25"/>
      <c r="I349" s="25"/>
      <c r="J349" s="25"/>
      <c r="K349" s="138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</row>
    <row r="350">
      <c r="A350" s="25"/>
      <c r="B350" s="25"/>
      <c r="C350" s="25"/>
      <c r="D350" s="25"/>
      <c r="E350" s="24"/>
      <c r="F350" s="24"/>
      <c r="G350" s="25"/>
      <c r="H350" s="25"/>
      <c r="I350" s="25"/>
      <c r="J350" s="25"/>
      <c r="K350" s="138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</row>
    <row r="351">
      <c r="A351" s="25"/>
      <c r="B351" s="25"/>
      <c r="C351" s="25"/>
      <c r="D351" s="25"/>
      <c r="E351" s="24"/>
      <c r="F351" s="24"/>
      <c r="G351" s="25"/>
      <c r="H351" s="25"/>
      <c r="I351" s="25"/>
      <c r="J351" s="25"/>
      <c r="K351" s="138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</row>
    <row r="352">
      <c r="A352" s="25"/>
      <c r="B352" s="25"/>
      <c r="C352" s="25"/>
      <c r="D352" s="25"/>
      <c r="E352" s="24"/>
      <c r="F352" s="24"/>
      <c r="G352" s="25"/>
      <c r="H352" s="25"/>
      <c r="I352" s="25"/>
      <c r="J352" s="25"/>
      <c r="K352" s="138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</row>
    <row r="353">
      <c r="A353" s="25"/>
      <c r="B353" s="25"/>
      <c r="C353" s="25"/>
      <c r="D353" s="25"/>
      <c r="E353" s="24"/>
      <c r="F353" s="24"/>
      <c r="G353" s="25"/>
      <c r="H353" s="25"/>
      <c r="I353" s="25"/>
      <c r="J353" s="25"/>
      <c r="K353" s="138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</row>
    <row r="354">
      <c r="A354" s="25"/>
      <c r="B354" s="25"/>
      <c r="C354" s="25"/>
      <c r="D354" s="25"/>
      <c r="E354" s="24"/>
      <c r="F354" s="24"/>
      <c r="G354" s="25"/>
      <c r="H354" s="25"/>
      <c r="I354" s="25"/>
      <c r="J354" s="25"/>
      <c r="K354" s="138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</row>
    <row r="355">
      <c r="A355" s="25"/>
      <c r="B355" s="25"/>
      <c r="C355" s="25"/>
      <c r="D355" s="25"/>
      <c r="E355" s="24"/>
      <c r="F355" s="24"/>
      <c r="G355" s="25"/>
      <c r="H355" s="25"/>
      <c r="I355" s="25"/>
      <c r="J355" s="25"/>
      <c r="K355" s="138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</row>
    <row r="356">
      <c r="A356" s="25"/>
      <c r="B356" s="25"/>
      <c r="C356" s="25"/>
      <c r="D356" s="25"/>
      <c r="E356" s="24"/>
      <c r="F356" s="24"/>
      <c r="G356" s="25"/>
      <c r="H356" s="25"/>
      <c r="I356" s="25"/>
      <c r="J356" s="25"/>
      <c r="K356" s="138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</row>
    <row r="357">
      <c r="A357" s="25"/>
      <c r="B357" s="25"/>
      <c r="C357" s="25"/>
      <c r="D357" s="25"/>
      <c r="E357" s="24"/>
      <c r="F357" s="24"/>
      <c r="G357" s="25"/>
      <c r="H357" s="25"/>
      <c r="I357" s="25"/>
      <c r="J357" s="25"/>
      <c r="K357" s="138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</row>
    <row r="358">
      <c r="A358" s="25"/>
      <c r="B358" s="25"/>
      <c r="C358" s="25"/>
      <c r="D358" s="25"/>
      <c r="E358" s="24"/>
      <c r="F358" s="24"/>
      <c r="G358" s="25"/>
      <c r="H358" s="25"/>
      <c r="I358" s="25"/>
      <c r="J358" s="25"/>
      <c r="K358" s="138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</row>
    <row r="359">
      <c r="A359" s="25"/>
      <c r="B359" s="25"/>
      <c r="C359" s="25"/>
      <c r="D359" s="25"/>
      <c r="E359" s="24"/>
      <c r="F359" s="24"/>
      <c r="G359" s="25"/>
      <c r="H359" s="25"/>
      <c r="I359" s="25"/>
      <c r="J359" s="25"/>
      <c r="K359" s="138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</row>
    <row r="360">
      <c r="A360" s="25"/>
      <c r="B360" s="25"/>
      <c r="C360" s="25"/>
      <c r="D360" s="25"/>
      <c r="E360" s="24"/>
      <c r="F360" s="24"/>
      <c r="G360" s="25"/>
      <c r="H360" s="25"/>
      <c r="I360" s="25"/>
      <c r="J360" s="25"/>
      <c r="K360" s="138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</row>
    <row r="361">
      <c r="A361" s="25"/>
      <c r="B361" s="25"/>
      <c r="C361" s="25"/>
      <c r="D361" s="25"/>
      <c r="E361" s="24"/>
      <c r="F361" s="24"/>
      <c r="G361" s="25"/>
      <c r="H361" s="25"/>
      <c r="I361" s="25"/>
      <c r="J361" s="25"/>
      <c r="K361" s="138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</row>
    <row r="362">
      <c r="A362" s="25"/>
      <c r="B362" s="25"/>
      <c r="C362" s="25"/>
      <c r="D362" s="25"/>
      <c r="E362" s="24"/>
      <c r="F362" s="24"/>
      <c r="G362" s="25"/>
      <c r="H362" s="25"/>
      <c r="I362" s="25"/>
      <c r="J362" s="25"/>
      <c r="K362" s="138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</row>
    <row r="363">
      <c r="A363" s="25"/>
      <c r="B363" s="25"/>
      <c r="C363" s="25"/>
      <c r="D363" s="25"/>
      <c r="E363" s="24"/>
      <c r="F363" s="24"/>
      <c r="G363" s="25"/>
      <c r="H363" s="25"/>
      <c r="I363" s="25"/>
      <c r="J363" s="25"/>
      <c r="K363" s="138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</row>
    <row r="364">
      <c r="A364" s="25"/>
      <c r="B364" s="25"/>
      <c r="C364" s="25"/>
      <c r="D364" s="25"/>
      <c r="E364" s="24"/>
      <c r="F364" s="24"/>
      <c r="G364" s="25"/>
      <c r="H364" s="25"/>
      <c r="I364" s="25"/>
      <c r="J364" s="25"/>
      <c r="K364" s="138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</row>
    <row r="365">
      <c r="A365" s="25"/>
      <c r="B365" s="25"/>
      <c r="C365" s="25"/>
      <c r="D365" s="25"/>
      <c r="E365" s="24"/>
      <c r="F365" s="24"/>
      <c r="G365" s="25"/>
      <c r="H365" s="25"/>
      <c r="I365" s="25"/>
      <c r="J365" s="25"/>
      <c r="K365" s="138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</row>
    <row r="366">
      <c r="A366" s="25"/>
      <c r="B366" s="25"/>
      <c r="C366" s="25"/>
      <c r="D366" s="25"/>
      <c r="E366" s="24"/>
      <c r="F366" s="24"/>
      <c r="G366" s="25"/>
      <c r="H366" s="25"/>
      <c r="I366" s="25"/>
      <c r="J366" s="25"/>
      <c r="K366" s="138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</row>
    <row r="367">
      <c r="A367" s="25"/>
      <c r="B367" s="25"/>
      <c r="C367" s="25"/>
      <c r="D367" s="25"/>
      <c r="E367" s="24"/>
      <c r="F367" s="24"/>
      <c r="G367" s="25"/>
      <c r="H367" s="25"/>
      <c r="I367" s="25"/>
      <c r="J367" s="25"/>
      <c r="K367" s="138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</row>
    <row r="368">
      <c r="A368" s="25"/>
      <c r="B368" s="25"/>
      <c r="C368" s="25"/>
      <c r="D368" s="25"/>
      <c r="E368" s="24"/>
      <c r="F368" s="24"/>
      <c r="G368" s="25"/>
      <c r="H368" s="25"/>
      <c r="I368" s="25"/>
      <c r="J368" s="25"/>
      <c r="K368" s="138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</row>
    <row r="369">
      <c r="A369" s="25"/>
      <c r="B369" s="25"/>
      <c r="C369" s="25"/>
      <c r="D369" s="25"/>
      <c r="E369" s="24"/>
      <c r="F369" s="24"/>
      <c r="G369" s="25"/>
      <c r="H369" s="25"/>
      <c r="I369" s="25"/>
      <c r="J369" s="25"/>
      <c r="K369" s="138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</row>
    <row r="370">
      <c r="A370" s="25"/>
      <c r="B370" s="25"/>
      <c r="C370" s="25"/>
      <c r="D370" s="25"/>
      <c r="E370" s="24"/>
      <c r="F370" s="24"/>
      <c r="G370" s="25"/>
      <c r="H370" s="25"/>
      <c r="I370" s="25"/>
      <c r="J370" s="25"/>
      <c r="K370" s="138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</row>
    <row r="371">
      <c r="A371" s="25"/>
      <c r="B371" s="25"/>
      <c r="C371" s="25"/>
      <c r="D371" s="25"/>
      <c r="E371" s="24"/>
      <c r="F371" s="24"/>
      <c r="G371" s="25"/>
      <c r="H371" s="25"/>
      <c r="I371" s="25"/>
      <c r="J371" s="25"/>
      <c r="K371" s="138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</row>
    <row r="372">
      <c r="A372" s="25"/>
      <c r="B372" s="25"/>
      <c r="C372" s="25"/>
      <c r="D372" s="25"/>
      <c r="E372" s="24"/>
      <c r="F372" s="24"/>
      <c r="G372" s="25"/>
      <c r="H372" s="25"/>
      <c r="I372" s="25"/>
      <c r="J372" s="25"/>
      <c r="K372" s="138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</row>
    <row r="373">
      <c r="A373" s="25"/>
      <c r="B373" s="25"/>
      <c r="C373" s="25"/>
      <c r="D373" s="25"/>
      <c r="E373" s="24"/>
      <c r="F373" s="24"/>
      <c r="G373" s="25"/>
      <c r="H373" s="25"/>
      <c r="I373" s="25"/>
      <c r="J373" s="25"/>
      <c r="K373" s="138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</row>
    <row r="374">
      <c r="A374" s="25"/>
      <c r="B374" s="25"/>
      <c r="C374" s="25"/>
      <c r="D374" s="25"/>
      <c r="E374" s="24"/>
      <c r="F374" s="24"/>
      <c r="G374" s="25"/>
      <c r="H374" s="25"/>
      <c r="I374" s="25"/>
      <c r="J374" s="25"/>
      <c r="K374" s="138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</row>
    <row r="375">
      <c r="A375" s="25"/>
      <c r="B375" s="25"/>
      <c r="C375" s="25"/>
      <c r="D375" s="25"/>
      <c r="E375" s="24"/>
      <c r="F375" s="24"/>
      <c r="G375" s="25"/>
      <c r="H375" s="25"/>
      <c r="I375" s="25"/>
      <c r="J375" s="25"/>
      <c r="K375" s="138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</row>
    <row r="376">
      <c r="A376" s="25"/>
      <c r="B376" s="25"/>
      <c r="C376" s="25"/>
      <c r="D376" s="25"/>
      <c r="E376" s="24"/>
      <c r="F376" s="24"/>
      <c r="G376" s="25"/>
      <c r="H376" s="25"/>
      <c r="I376" s="25"/>
      <c r="J376" s="25"/>
      <c r="K376" s="138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</row>
    <row r="377">
      <c r="A377" s="25"/>
      <c r="B377" s="25"/>
      <c r="C377" s="25"/>
      <c r="D377" s="25"/>
      <c r="E377" s="24"/>
      <c r="F377" s="24"/>
      <c r="G377" s="25"/>
      <c r="H377" s="25"/>
      <c r="I377" s="25"/>
      <c r="J377" s="25"/>
      <c r="K377" s="138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</row>
    <row r="378">
      <c r="A378" s="25"/>
      <c r="B378" s="25"/>
      <c r="C378" s="25"/>
      <c r="D378" s="25"/>
      <c r="E378" s="24"/>
      <c r="F378" s="24"/>
      <c r="G378" s="25"/>
      <c r="H378" s="25"/>
      <c r="I378" s="25"/>
      <c r="J378" s="25"/>
      <c r="K378" s="138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</row>
    <row r="379">
      <c r="A379" s="25"/>
      <c r="B379" s="25"/>
      <c r="C379" s="25"/>
      <c r="D379" s="25"/>
      <c r="E379" s="24"/>
      <c r="F379" s="24"/>
      <c r="G379" s="25"/>
      <c r="H379" s="25"/>
      <c r="I379" s="25"/>
      <c r="J379" s="25"/>
      <c r="K379" s="138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</row>
    <row r="380">
      <c r="A380" s="25"/>
      <c r="B380" s="25"/>
      <c r="C380" s="25"/>
      <c r="D380" s="25"/>
      <c r="E380" s="24"/>
      <c r="F380" s="24"/>
      <c r="G380" s="25"/>
      <c r="H380" s="25"/>
      <c r="I380" s="25"/>
      <c r="J380" s="25"/>
      <c r="K380" s="138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</row>
    <row r="381">
      <c r="A381" s="25"/>
      <c r="B381" s="25"/>
      <c r="C381" s="25"/>
      <c r="D381" s="25"/>
      <c r="E381" s="24"/>
      <c r="F381" s="24"/>
      <c r="G381" s="25"/>
      <c r="H381" s="25"/>
      <c r="I381" s="25"/>
      <c r="J381" s="25"/>
      <c r="K381" s="138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</row>
    <row r="382">
      <c r="A382" s="25"/>
      <c r="B382" s="25"/>
      <c r="C382" s="25"/>
      <c r="D382" s="25"/>
      <c r="E382" s="24"/>
      <c r="F382" s="24"/>
      <c r="G382" s="25"/>
      <c r="H382" s="25"/>
      <c r="I382" s="25"/>
      <c r="J382" s="25"/>
      <c r="K382" s="138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</row>
    <row r="383">
      <c r="A383" s="25"/>
      <c r="B383" s="25"/>
      <c r="C383" s="25"/>
      <c r="D383" s="25"/>
      <c r="E383" s="24"/>
      <c r="F383" s="24"/>
      <c r="G383" s="25"/>
      <c r="H383" s="25"/>
      <c r="I383" s="25"/>
      <c r="J383" s="25"/>
      <c r="K383" s="138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</row>
    <row r="384">
      <c r="A384" s="25"/>
      <c r="B384" s="25"/>
      <c r="C384" s="25"/>
      <c r="D384" s="25"/>
      <c r="E384" s="24"/>
      <c r="F384" s="24"/>
      <c r="G384" s="25"/>
      <c r="H384" s="25"/>
      <c r="I384" s="25"/>
      <c r="J384" s="25"/>
      <c r="K384" s="138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</row>
    <row r="385">
      <c r="A385" s="25"/>
      <c r="B385" s="25"/>
      <c r="C385" s="25"/>
      <c r="D385" s="25"/>
      <c r="E385" s="24"/>
      <c r="F385" s="24"/>
      <c r="G385" s="25"/>
      <c r="H385" s="25"/>
      <c r="I385" s="25"/>
      <c r="J385" s="25"/>
      <c r="K385" s="138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</row>
    <row r="386">
      <c r="A386" s="25"/>
      <c r="B386" s="25"/>
      <c r="C386" s="25"/>
      <c r="D386" s="25"/>
      <c r="E386" s="24"/>
      <c r="F386" s="24"/>
      <c r="G386" s="25"/>
      <c r="H386" s="25"/>
      <c r="I386" s="25"/>
      <c r="J386" s="25"/>
      <c r="K386" s="138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</row>
    <row r="387">
      <c r="A387" s="25"/>
      <c r="B387" s="25"/>
      <c r="C387" s="25"/>
      <c r="D387" s="25"/>
      <c r="E387" s="24"/>
      <c r="F387" s="24"/>
      <c r="G387" s="25"/>
      <c r="H387" s="25"/>
      <c r="I387" s="25"/>
      <c r="J387" s="25"/>
      <c r="K387" s="138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</row>
    <row r="388">
      <c r="A388" s="25"/>
      <c r="B388" s="25"/>
      <c r="C388" s="25"/>
      <c r="D388" s="25"/>
      <c r="E388" s="24"/>
      <c r="F388" s="24"/>
      <c r="G388" s="25"/>
      <c r="H388" s="25"/>
      <c r="I388" s="25"/>
      <c r="J388" s="25"/>
      <c r="K388" s="138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</row>
    <row r="389">
      <c r="A389" s="25"/>
      <c r="B389" s="25"/>
      <c r="C389" s="25"/>
      <c r="D389" s="25"/>
      <c r="E389" s="24"/>
      <c r="F389" s="24"/>
      <c r="G389" s="25"/>
      <c r="H389" s="25"/>
      <c r="I389" s="25"/>
      <c r="J389" s="25"/>
      <c r="K389" s="138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</row>
    <row r="390">
      <c r="A390" s="25"/>
      <c r="B390" s="25"/>
      <c r="C390" s="25"/>
      <c r="D390" s="25"/>
      <c r="E390" s="24"/>
      <c r="F390" s="24"/>
      <c r="G390" s="25"/>
      <c r="H390" s="25"/>
      <c r="I390" s="25"/>
      <c r="J390" s="25"/>
      <c r="K390" s="138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</row>
    <row r="391">
      <c r="A391" s="25"/>
      <c r="B391" s="25"/>
      <c r="C391" s="25"/>
      <c r="D391" s="25"/>
      <c r="E391" s="24"/>
      <c r="F391" s="24"/>
      <c r="G391" s="25"/>
      <c r="H391" s="25"/>
      <c r="I391" s="25"/>
      <c r="J391" s="25"/>
      <c r="K391" s="138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</row>
    <row r="392">
      <c r="A392" s="25"/>
      <c r="B392" s="25"/>
      <c r="C392" s="25"/>
      <c r="D392" s="25"/>
      <c r="E392" s="24"/>
      <c r="F392" s="24"/>
      <c r="G392" s="25"/>
      <c r="H392" s="25"/>
      <c r="I392" s="25"/>
      <c r="J392" s="25"/>
      <c r="K392" s="138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</row>
    <row r="393">
      <c r="A393" s="25"/>
      <c r="B393" s="25"/>
      <c r="C393" s="25"/>
      <c r="D393" s="25"/>
      <c r="E393" s="24"/>
      <c r="F393" s="24"/>
      <c r="G393" s="25"/>
      <c r="H393" s="25"/>
      <c r="I393" s="25"/>
      <c r="J393" s="25"/>
      <c r="K393" s="138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</row>
    <row r="394">
      <c r="A394" s="25"/>
      <c r="B394" s="25"/>
      <c r="C394" s="25"/>
      <c r="D394" s="25"/>
      <c r="E394" s="24"/>
      <c r="F394" s="24"/>
      <c r="G394" s="25"/>
      <c r="H394" s="25"/>
      <c r="I394" s="25"/>
      <c r="J394" s="25"/>
      <c r="K394" s="138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</row>
    <row r="395">
      <c r="A395" s="25"/>
      <c r="B395" s="25"/>
      <c r="C395" s="25"/>
      <c r="D395" s="25"/>
      <c r="E395" s="24"/>
      <c r="F395" s="24"/>
      <c r="G395" s="25"/>
      <c r="H395" s="25"/>
      <c r="I395" s="25"/>
      <c r="J395" s="25"/>
      <c r="K395" s="138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</row>
    <row r="396">
      <c r="A396" s="25"/>
      <c r="B396" s="25"/>
      <c r="C396" s="25"/>
      <c r="D396" s="25"/>
      <c r="E396" s="24"/>
      <c r="F396" s="24"/>
      <c r="G396" s="25"/>
      <c r="H396" s="25"/>
      <c r="I396" s="25"/>
      <c r="J396" s="25"/>
      <c r="K396" s="138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</row>
    <row r="397">
      <c r="A397" s="25"/>
      <c r="B397" s="25"/>
      <c r="C397" s="25"/>
      <c r="D397" s="25"/>
      <c r="E397" s="24"/>
      <c r="F397" s="24"/>
      <c r="G397" s="25"/>
      <c r="H397" s="25"/>
      <c r="I397" s="25"/>
      <c r="J397" s="25"/>
      <c r="K397" s="138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</row>
    <row r="398">
      <c r="A398" s="25"/>
      <c r="B398" s="25"/>
      <c r="C398" s="25"/>
      <c r="D398" s="25"/>
      <c r="E398" s="24"/>
      <c r="F398" s="24"/>
      <c r="G398" s="25"/>
      <c r="H398" s="25"/>
      <c r="I398" s="25"/>
      <c r="J398" s="25"/>
      <c r="K398" s="138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</row>
    <row r="399">
      <c r="A399" s="25"/>
      <c r="B399" s="25"/>
      <c r="C399" s="25"/>
      <c r="D399" s="25"/>
      <c r="E399" s="24"/>
      <c r="F399" s="24"/>
      <c r="G399" s="25"/>
      <c r="H399" s="25"/>
      <c r="I399" s="25"/>
      <c r="J399" s="25"/>
      <c r="K399" s="138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</row>
    <row r="400">
      <c r="A400" s="25"/>
      <c r="B400" s="25"/>
      <c r="C400" s="25"/>
      <c r="D400" s="25"/>
      <c r="E400" s="24"/>
      <c r="F400" s="24"/>
      <c r="G400" s="25"/>
      <c r="H400" s="25"/>
      <c r="I400" s="25"/>
      <c r="J400" s="25"/>
      <c r="K400" s="138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</row>
    <row r="401">
      <c r="A401" s="25"/>
      <c r="B401" s="25"/>
      <c r="C401" s="25"/>
      <c r="D401" s="25"/>
      <c r="E401" s="24"/>
      <c r="F401" s="24"/>
      <c r="G401" s="25"/>
      <c r="H401" s="25"/>
      <c r="I401" s="25"/>
      <c r="J401" s="25"/>
      <c r="K401" s="138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</row>
    <row r="402">
      <c r="A402" s="25"/>
      <c r="B402" s="25"/>
      <c r="C402" s="25"/>
      <c r="D402" s="25"/>
      <c r="E402" s="24"/>
      <c r="F402" s="24"/>
      <c r="G402" s="25"/>
      <c r="H402" s="25"/>
      <c r="I402" s="25"/>
      <c r="J402" s="25"/>
      <c r="K402" s="138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</row>
    <row r="403">
      <c r="A403" s="25"/>
      <c r="B403" s="25"/>
      <c r="C403" s="25"/>
      <c r="D403" s="25"/>
      <c r="E403" s="24"/>
      <c r="F403" s="24"/>
      <c r="G403" s="25"/>
      <c r="H403" s="25"/>
      <c r="I403" s="25"/>
      <c r="J403" s="25"/>
      <c r="K403" s="138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</row>
    <row r="404">
      <c r="A404" s="25"/>
      <c r="B404" s="25"/>
      <c r="C404" s="25"/>
      <c r="D404" s="25"/>
      <c r="E404" s="24"/>
      <c r="F404" s="24"/>
      <c r="G404" s="25"/>
      <c r="H404" s="25"/>
      <c r="I404" s="25"/>
      <c r="J404" s="25"/>
      <c r="K404" s="138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</row>
    <row r="405">
      <c r="A405" s="25"/>
      <c r="B405" s="25"/>
      <c r="C405" s="25"/>
      <c r="D405" s="25"/>
      <c r="E405" s="24"/>
      <c r="F405" s="24"/>
      <c r="G405" s="25"/>
      <c r="H405" s="25"/>
      <c r="I405" s="25"/>
      <c r="J405" s="25"/>
      <c r="K405" s="138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</row>
    <row r="406">
      <c r="A406" s="25"/>
      <c r="B406" s="25"/>
      <c r="C406" s="25"/>
      <c r="D406" s="25"/>
      <c r="E406" s="24"/>
      <c r="F406" s="24"/>
      <c r="G406" s="25"/>
      <c r="H406" s="25"/>
      <c r="I406" s="25"/>
      <c r="J406" s="25"/>
      <c r="K406" s="138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</row>
    <row r="407">
      <c r="A407" s="25"/>
      <c r="B407" s="25"/>
      <c r="C407" s="25"/>
      <c r="D407" s="25"/>
      <c r="E407" s="24"/>
      <c r="F407" s="24"/>
      <c r="G407" s="25"/>
      <c r="H407" s="25"/>
      <c r="I407" s="25"/>
      <c r="J407" s="25"/>
      <c r="K407" s="138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</row>
    <row r="408">
      <c r="A408" s="25"/>
      <c r="B408" s="25"/>
      <c r="C408" s="25"/>
      <c r="D408" s="25"/>
      <c r="E408" s="24"/>
      <c r="F408" s="24"/>
      <c r="G408" s="25"/>
      <c r="H408" s="25"/>
      <c r="I408" s="25"/>
      <c r="J408" s="25"/>
      <c r="K408" s="138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</row>
    <row r="409">
      <c r="A409" s="25"/>
      <c r="B409" s="25"/>
      <c r="C409" s="25"/>
      <c r="D409" s="25"/>
      <c r="E409" s="24"/>
      <c r="F409" s="24"/>
      <c r="G409" s="25"/>
      <c r="H409" s="25"/>
      <c r="I409" s="25"/>
      <c r="J409" s="25"/>
      <c r="K409" s="138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</row>
    <row r="410">
      <c r="A410" s="25"/>
      <c r="B410" s="25"/>
      <c r="C410" s="25"/>
      <c r="D410" s="25"/>
      <c r="E410" s="24"/>
      <c r="F410" s="24"/>
      <c r="G410" s="25"/>
      <c r="H410" s="25"/>
      <c r="I410" s="25"/>
      <c r="J410" s="25"/>
      <c r="K410" s="138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</row>
    <row r="411">
      <c r="A411" s="25"/>
      <c r="B411" s="25"/>
      <c r="C411" s="25"/>
      <c r="D411" s="25"/>
      <c r="E411" s="24"/>
      <c r="F411" s="24"/>
      <c r="G411" s="25"/>
      <c r="H411" s="25"/>
      <c r="I411" s="25"/>
      <c r="J411" s="25"/>
      <c r="K411" s="138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</row>
    <row r="412">
      <c r="A412" s="25"/>
      <c r="B412" s="25"/>
      <c r="C412" s="25"/>
      <c r="D412" s="25"/>
      <c r="E412" s="24"/>
      <c r="F412" s="24"/>
      <c r="G412" s="25"/>
      <c r="H412" s="25"/>
      <c r="I412" s="25"/>
      <c r="J412" s="25"/>
      <c r="K412" s="138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</row>
    <row r="413">
      <c r="A413" s="25"/>
      <c r="B413" s="25"/>
      <c r="C413" s="25"/>
      <c r="D413" s="25"/>
      <c r="E413" s="24"/>
      <c r="F413" s="24"/>
      <c r="G413" s="25"/>
      <c r="H413" s="25"/>
      <c r="I413" s="25"/>
      <c r="J413" s="25"/>
      <c r="K413" s="138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</row>
    <row r="414">
      <c r="A414" s="25"/>
      <c r="B414" s="25"/>
      <c r="C414" s="25"/>
      <c r="D414" s="25"/>
      <c r="E414" s="24"/>
      <c r="F414" s="24"/>
      <c r="G414" s="25"/>
      <c r="H414" s="25"/>
      <c r="I414" s="25"/>
      <c r="J414" s="25"/>
      <c r="K414" s="138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</row>
    <row r="415">
      <c r="A415" s="25"/>
      <c r="B415" s="25"/>
      <c r="C415" s="25"/>
      <c r="D415" s="25"/>
      <c r="E415" s="24"/>
      <c r="F415" s="24"/>
      <c r="G415" s="25"/>
      <c r="H415" s="25"/>
      <c r="I415" s="25"/>
      <c r="J415" s="25"/>
      <c r="K415" s="138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</row>
    <row r="416">
      <c r="A416" s="25"/>
      <c r="B416" s="25"/>
      <c r="C416" s="25"/>
      <c r="D416" s="25"/>
      <c r="E416" s="24"/>
      <c r="F416" s="24"/>
      <c r="G416" s="25"/>
      <c r="H416" s="25"/>
      <c r="I416" s="25"/>
      <c r="J416" s="25"/>
      <c r="K416" s="138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</row>
    <row r="417">
      <c r="A417" s="25"/>
      <c r="B417" s="25"/>
      <c r="C417" s="25"/>
      <c r="D417" s="25"/>
      <c r="E417" s="24"/>
      <c r="F417" s="24"/>
      <c r="G417" s="25"/>
      <c r="H417" s="25"/>
      <c r="I417" s="25"/>
      <c r="J417" s="25"/>
      <c r="K417" s="138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</row>
    <row r="418">
      <c r="A418" s="25"/>
      <c r="B418" s="25"/>
      <c r="C418" s="25"/>
      <c r="D418" s="25"/>
      <c r="E418" s="24"/>
      <c r="F418" s="24"/>
      <c r="G418" s="25"/>
      <c r="H418" s="25"/>
      <c r="I418" s="25"/>
      <c r="J418" s="25"/>
      <c r="K418" s="138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</row>
    <row r="419">
      <c r="A419" s="25"/>
      <c r="B419" s="25"/>
      <c r="C419" s="25"/>
      <c r="D419" s="25"/>
      <c r="E419" s="24"/>
      <c r="F419" s="24"/>
      <c r="G419" s="25"/>
      <c r="H419" s="25"/>
      <c r="I419" s="25"/>
      <c r="J419" s="25"/>
      <c r="K419" s="138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</row>
    <row r="420">
      <c r="A420" s="25"/>
      <c r="B420" s="25"/>
      <c r="C420" s="25"/>
      <c r="D420" s="25"/>
      <c r="E420" s="24"/>
      <c r="F420" s="24"/>
      <c r="G420" s="25"/>
      <c r="H420" s="25"/>
      <c r="I420" s="25"/>
      <c r="J420" s="25"/>
      <c r="K420" s="138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</row>
    <row r="421">
      <c r="A421" s="25"/>
      <c r="B421" s="25"/>
      <c r="C421" s="25"/>
      <c r="D421" s="25"/>
      <c r="E421" s="24"/>
      <c r="F421" s="24"/>
      <c r="G421" s="25"/>
      <c r="H421" s="25"/>
      <c r="I421" s="25"/>
      <c r="J421" s="25"/>
      <c r="K421" s="138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</row>
    <row r="422">
      <c r="A422" s="25"/>
      <c r="B422" s="25"/>
      <c r="C422" s="25"/>
      <c r="D422" s="25"/>
      <c r="E422" s="24"/>
      <c r="F422" s="24"/>
      <c r="G422" s="25"/>
      <c r="H422" s="25"/>
      <c r="I422" s="25"/>
      <c r="J422" s="25"/>
      <c r="K422" s="138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</row>
    <row r="423">
      <c r="A423" s="25"/>
      <c r="B423" s="25"/>
      <c r="C423" s="25"/>
      <c r="D423" s="25"/>
      <c r="E423" s="24"/>
      <c r="F423" s="24"/>
      <c r="G423" s="25"/>
      <c r="H423" s="25"/>
      <c r="I423" s="25"/>
      <c r="J423" s="25"/>
      <c r="K423" s="138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</row>
    <row r="424">
      <c r="A424" s="25"/>
      <c r="B424" s="25"/>
      <c r="C424" s="25"/>
      <c r="D424" s="25"/>
      <c r="E424" s="24"/>
      <c r="F424" s="24"/>
      <c r="G424" s="25"/>
      <c r="H424" s="25"/>
      <c r="I424" s="25"/>
      <c r="J424" s="25"/>
      <c r="K424" s="138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</row>
    <row r="425">
      <c r="A425" s="25"/>
      <c r="B425" s="25"/>
      <c r="C425" s="25"/>
      <c r="D425" s="25"/>
      <c r="E425" s="24"/>
      <c r="F425" s="24"/>
      <c r="G425" s="25"/>
      <c r="H425" s="25"/>
      <c r="I425" s="25"/>
      <c r="J425" s="25"/>
      <c r="K425" s="138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</row>
    <row r="426">
      <c r="A426" s="25"/>
      <c r="B426" s="25"/>
      <c r="C426" s="25"/>
      <c r="D426" s="25"/>
      <c r="E426" s="24"/>
      <c r="F426" s="24"/>
      <c r="G426" s="25"/>
      <c r="H426" s="25"/>
      <c r="I426" s="25"/>
      <c r="J426" s="25"/>
      <c r="K426" s="138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</row>
    <row r="427">
      <c r="A427" s="25"/>
      <c r="B427" s="25"/>
      <c r="C427" s="25"/>
      <c r="D427" s="25"/>
      <c r="E427" s="24"/>
      <c r="F427" s="24"/>
      <c r="G427" s="25"/>
      <c r="H427" s="25"/>
      <c r="I427" s="25"/>
      <c r="J427" s="25"/>
      <c r="K427" s="138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</row>
    <row r="428">
      <c r="A428" s="25"/>
      <c r="B428" s="25"/>
      <c r="C428" s="25"/>
      <c r="D428" s="25"/>
      <c r="E428" s="24"/>
      <c r="F428" s="24"/>
      <c r="G428" s="25"/>
      <c r="H428" s="25"/>
      <c r="I428" s="25"/>
      <c r="J428" s="25"/>
      <c r="K428" s="138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</row>
    <row r="429">
      <c r="A429" s="25"/>
      <c r="B429" s="25"/>
      <c r="C429" s="25"/>
      <c r="D429" s="25"/>
      <c r="E429" s="24"/>
      <c r="F429" s="24"/>
      <c r="G429" s="25"/>
      <c r="H429" s="25"/>
      <c r="I429" s="25"/>
      <c r="J429" s="25"/>
      <c r="K429" s="138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</row>
    <row r="430">
      <c r="A430" s="25"/>
      <c r="B430" s="25"/>
      <c r="C430" s="25"/>
      <c r="D430" s="25"/>
      <c r="E430" s="24"/>
      <c r="F430" s="24"/>
      <c r="G430" s="25"/>
      <c r="H430" s="25"/>
      <c r="I430" s="25"/>
      <c r="J430" s="25"/>
      <c r="K430" s="138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</row>
    <row r="431">
      <c r="A431" s="25"/>
      <c r="B431" s="25"/>
      <c r="C431" s="25"/>
      <c r="D431" s="25"/>
      <c r="E431" s="24"/>
      <c r="F431" s="24"/>
      <c r="G431" s="25"/>
      <c r="H431" s="25"/>
      <c r="I431" s="25"/>
      <c r="J431" s="25"/>
      <c r="K431" s="138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</row>
    <row r="432">
      <c r="A432" s="25"/>
      <c r="B432" s="25"/>
      <c r="C432" s="25"/>
      <c r="D432" s="25"/>
      <c r="E432" s="24"/>
      <c r="F432" s="24"/>
      <c r="G432" s="25"/>
      <c r="H432" s="25"/>
      <c r="I432" s="25"/>
      <c r="J432" s="25"/>
      <c r="K432" s="138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</row>
    <row r="433">
      <c r="A433" s="25"/>
      <c r="B433" s="25"/>
      <c r="C433" s="25"/>
      <c r="D433" s="25"/>
      <c r="E433" s="24"/>
      <c r="F433" s="24"/>
      <c r="G433" s="25"/>
      <c r="H433" s="25"/>
      <c r="I433" s="25"/>
      <c r="J433" s="25"/>
      <c r="K433" s="138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</row>
    <row r="434">
      <c r="A434" s="25"/>
      <c r="B434" s="25"/>
      <c r="C434" s="25"/>
      <c r="D434" s="25"/>
      <c r="E434" s="24"/>
      <c r="F434" s="24"/>
      <c r="G434" s="25"/>
      <c r="H434" s="25"/>
      <c r="I434" s="25"/>
      <c r="J434" s="25"/>
      <c r="K434" s="138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</row>
    <row r="435">
      <c r="A435" s="25"/>
      <c r="B435" s="25"/>
      <c r="C435" s="25"/>
      <c r="D435" s="25"/>
      <c r="E435" s="24"/>
      <c r="F435" s="24"/>
      <c r="G435" s="25"/>
      <c r="H435" s="25"/>
      <c r="I435" s="25"/>
      <c r="J435" s="25"/>
      <c r="K435" s="138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</row>
    <row r="436">
      <c r="A436" s="25"/>
      <c r="B436" s="25"/>
      <c r="C436" s="25"/>
      <c r="D436" s="25"/>
      <c r="E436" s="24"/>
      <c r="F436" s="24"/>
      <c r="G436" s="25"/>
      <c r="H436" s="25"/>
      <c r="I436" s="25"/>
      <c r="J436" s="25"/>
      <c r="K436" s="138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</row>
    <row r="437">
      <c r="A437" s="25"/>
      <c r="B437" s="25"/>
      <c r="C437" s="25"/>
      <c r="D437" s="25"/>
      <c r="E437" s="24"/>
      <c r="F437" s="24"/>
      <c r="G437" s="25"/>
      <c r="H437" s="25"/>
      <c r="I437" s="25"/>
      <c r="J437" s="25"/>
      <c r="K437" s="138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</row>
    <row r="438">
      <c r="A438" s="25"/>
      <c r="B438" s="25"/>
      <c r="C438" s="25"/>
      <c r="D438" s="25"/>
      <c r="E438" s="24"/>
      <c r="F438" s="24"/>
      <c r="G438" s="25"/>
      <c r="H438" s="25"/>
      <c r="I438" s="25"/>
      <c r="J438" s="25"/>
      <c r="K438" s="138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</row>
    <row r="439">
      <c r="A439" s="25"/>
      <c r="B439" s="25"/>
      <c r="C439" s="25"/>
      <c r="D439" s="25"/>
      <c r="E439" s="24"/>
      <c r="F439" s="24"/>
      <c r="G439" s="25"/>
      <c r="H439" s="25"/>
      <c r="I439" s="25"/>
      <c r="J439" s="25"/>
      <c r="K439" s="138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</row>
    <row r="440">
      <c r="A440" s="25"/>
      <c r="B440" s="25"/>
      <c r="C440" s="25"/>
      <c r="D440" s="25"/>
      <c r="E440" s="24"/>
      <c r="F440" s="24"/>
      <c r="G440" s="25"/>
      <c r="H440" s="25"/>
      <c r="I440" s="25"/>
      <c r="J440" s="25"/>
      <c r="K440" s="138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</row>
    <row r="441">
      <c r="A441" s="25"/>
      <c r="B441" s="25"/>
      <c r="C441" s="25"/>
      <c r="D441" s="25"/>
      <c r="E441" s="24"/>
      <c r="F441" s="24"/>
      <c r="G441" s="25"/>
      <c r="H441" s="25"/>
      <c r="I441" s="25"/>
      <c r="J441" s="25"/>
      <c r="K441" s="138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</row>
    <row r="442">
      <c r="A442" s="25"/>
      <c r="B442" s="25"/>
      <c r="C442" s="25"/>
      <c r="D442" s="25"/>
      <c r="E442" s="24"/>
      <c r="F442" s="24"/>
      <c r="G442" s="25"/>
      <c r="H442" s="25"/>
      <c r="I442" s="25"/>
      <c r="J442" s="25"/>
      <c r="K442" s="138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</row>
    <row r="443">
      <c r="A443" s="25"/>
      <c r="B443" s="25"/>
      <c r="C443" s="25"/>
      <c r="D443" s="25"/>
      <c r="E443" s="24"/>
      <c r="F443" s="24"/>
      <c r="G443" s="25"/>
      <c r="H443" s="25"/>
      <c r="I443" s="25"/>
      <c r="J443" s="25"/>
      <c r="K443" s="138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</row>
    <row r="444">
      <c r="A444" s="25"/>
      <c r="B444" s="25"/>
      <c r="C444" s="25"/>
      <c r="D444" s="25"/>
      <c r="E444" s="24"/>
      <c r="F444" s="24"/>
      <c r="G444" s="25"/>
      <c r="H444" s="25"/>
      <c r="I444" s="25"/>
      <c r="J444" s="25"/>
      <c r="K444" s="138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</row>
    <row r="445">
      <c r="A445" s="25"/>
      <c r="B445" s="25"/>
      <c r="C445" s="25"/>
      <c r="D445" s="25"/>
      <c r="E445" s="24"/>
      <c r="F445" s="24"/>
      <c r="G445" s="25"/>
      <c r="H445" s="25"/>
      <c r="I445" s="25"/>
      <c r="J445" s="25"/>
      <c r="K445" s="138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</row>
    <row r="446">
      <c r="A446" s="25"/>
      <c r="B446" s="25"/>
      <c r="C446" s="25"/>
      <c r="D446" s="25"/>
      <c r="E446" s="24"/>
      <c r="F446" s="24"/>
      <c r="G446" s="25"/>
      <c r="H446" s="25"/>
      <c r="I446" s="25"/>
      <c r="J446" s="25"/>
      <c r="K446" s="138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</row>
    <row r="447">
      <c r="A447" s="25"/>
      <c r="B447" s="25"/>
      <c r="C447" s="25"/>
      <c r="D447" s="25"/>
      <c r="E447" s="24"/>
      <c r="F447" s="24"/>
      <c r="G447" s="25"/>
      <c r="H447" s="25"/>
      <c r="I447" s="25"/>
      <c r="J447" s="25"/>
      <c r="K447" s="138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</row>
    <row r="448">
      <c r="A448" s="25"/>
      <c r="B448" s="25"/>
      <c r="C448" s="25"/>
      <c r="D448" s="25"/>
      <c r="E448" s="24"/>
      <c r="F448" s="24"/>
      <c r="G448" s="25"/>
      <c r="H448" s="25"/>
      <c r="I448" s="25"/>
      <c r="J448" s="25"/>
      <c r="K448" s="138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</row>
    <row r="449">
      <c r="A449" s="25"/>
      <c r="B449" s="25"/>
      <c r="C449" s="25"/>
      <c r="D449" s="25"/>
      <c r="E449" s="24"/>
      <c r="F449" s="24"/>
      <c r="G449" s="25"/>
      <c r="H449" s="25"/>
      <c r="I449" s="25"/>
      <c r="J449" s="25"/>
      <c r="K449" s="138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</row>
    <row r="450">
      <c r="A450" s="25"/>
      <c r="B450" s="25"/>
      <c r="C450" s="25"/>
      <c r="D450" s="25"/>
      <c r="E450" s="24"/>
      <c r="F450" s="24"/>
      <c r="G450" s="25"/>
      <c r="H450" s="25"/>
      <c r="I450" s="25"/>
      <c r="J450" s="25"/>
      <c r="K450" s="138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</row>
    <row r="451">
      <c r="A451" s="25"/>
      <c r="B451" s="25"/>
      <c r="C451" s="25"/>
      <c r="D451" s="25"/>
      <c r="E451" s="24"/>
      <c r="F451" s="24"/>
      <c r="G451" s="25"/>
      <c r="H451" s="25"/>
      <c r="I451" s="25"/>
      <c r="J451" s="25"/>
      <c r="K451" s="138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</row>
    <row r="452">
      <c r="A452" s="25"/>
      <c r="B452" s="25"/>
      <c r="C452" s="25"/>
      <c r="D452" s="25"/>
      <c r="E452" s="24"/>
      <c r="F452" s="24"/>
      <c r="G452" s="25"/>
      <c r="H452" s="25"/>
      <c r="I452" s="25"/>
      <c r="J452" s="25"/>
      <c r="K452" s="138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</row>
    <row r="453">
      <c r="A453" s="25"/>
      <c r="B453" s="25"/>
      <c r="C453" s="25"/>
      <c r="D453" s="25"/>
      <c r="E453" s="24"/>
      <c r="F453" s="24"/>
      <c r="G453" s="25"/>
      <c r="H453" s="25"/>
      <c r="I453" s="25"/>
      <c r="J453" s="25"/>
      <c r="K453" s="138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</row>
    <row r="454">
      <c r="A454" s="25"/>
      <c r="B454" s="25"/>
      <c r="C454" s="25"/>
      <c r="D454" s="25"/>
      <c r="E454" s="24"/>
      <c r="F454" s="24"/>
      <c r="G454" s="25"/>
      <c r="H454" s="25"/>
      <c r="I454" s="25"/>
      <c r="J454" s="25"/>
      <c r="K454" s="138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</row>
    <row r="455">
      <c r="A455" s="25"/>
      <c r="B455" s="25"/>
      <c r="C455" s="25"/>
      <c r="D455" s="25"/>
      <c r="E455" s="24"/>
      <c r="F455" s="24"/>
      <c r="G455" s="25"/>
      <c r="H455" s="25"/>
      <c r="I455" s="25"/>
      <c r="J455" s="25"/>
      <c r="K455" s="138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</row>
    <row r="456">
      <c r="A456" s="25"/>
      <c r="B456" s="25"/>
      <c r="C456" s="25"/>
      <c r="D456" s="25"/>
      <c r="E456" s="24"/>
      <c r="F456" s="24"/>
      <c r="G456" s="25"/>
      <c r="H456" s="25"/>
      <c r="I456" s="25"/>
      <c r="J456" s="25"/>
      <c r="K456" s="138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</row>
    <row r="457">
      <c r="A457" s="25"/>
      <c r="B457" s="25"/>
      <c r="C457" s="25"/>
      <c r="D457" s="25"/>
      <c r="E457" s="24"/>
      <c r="F457" s="24"/>
      <c r="G457" s="25"/>
      <c r="H457" s="25"/>
      <c r="I457" s="25"/>
      <c r="J457" s="25"/>
      <c r="K457" s="138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</row>
    <row r="458">
      <c r="A458" s="25"/>
      <c r="B458" s="25"/>
      <c r="C458" s="25"/>
      <c r="D458" s="25"/>
      <c r="E458" s="24"/>
      <c r="F458" s="24"/>
      <c r="G458" s="25"/>
      <c r="H458" s="25"/>
      <c r="I458" s="25"/>
      <c r="J458" s="25"/>
      <c r="K458" s="138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</row>
    <row r="459">
      <c r="A459" s="25"/>
      <c r="B459" s="25"/>
      <c r="C459" s="25"/>
      <c r="D459" s="25"/>
      <c r="E459" s="24"/>
      <c r="F459" s="24"/>
      <c r="G459" s="25"/>
      <c r="H459" s="25"/>
      <c r="I459" s="25"/>
      <c r="J459" s="25"/>
      <c r="K459" s="138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</row>
    <row r="460">
      <c r="A460" s="25"/>
      <c r="B460" s="25"/>
      <c r="C460" s="25"/>
      <c r="D460" s="25"/>
      <c r="E460" s="24"/>
      <c r="F460" s="24"/>
      <c r="G460" s="25"/>
      <c r="H460" s="25"/>
      <c r="I460" s="25"/>
      <c r="J460" s="25"/>
      <c r="K460" s="138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</row>
    <row r="461">
      <c r="A461" s="25"/>
      <c r="B461" s="25"/>
      <c r="C461" s="25"/>
      <c r="D461" s="25"/>
      <c r="E461" s="24"/>
      <c r="F461" s="24"/>
      <c r="G461" s="25"/>
      <c r="H461" s="25"/>
      <c r="I461" s="25"/>
      <c r="J461" s="25"/>
      <c r="K461" s="138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</row>
    <row r="462">
      <c r="A462" s="25"/>
      <c r="B462" s="25"/>
      <c r="C462" s="25"/>
      <c r="D462" s="25"/>
      <c r="E462" s="24"/>
      <c r="F462" s="24"/>
      <c r="G462" s="25"/>
      <c r="H462" s="25"/>
      <c r="I462" s="25"/>
      <c r="J462" s="25"/>
      <c r="K462" s="138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</row>
    <row r="463">
      <c r="A463" s="25"/>
      <c r="B463" s="25"/>
      <c r="C463" s="25"/>
      <c r="D463" s="25"/>
      <c r="E463" s="24"/>
      <c r="F463" s="24"/>
      <c r="G463" s="25"/>
      <c r="H463" s="25"/>
      <c r="I463" s="25"/>
      <c r="J463" s="25"/>
      <c r="K463" s="138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</row>
    <row r="464">
      <c r="A464" s="25"/>
      <c r="B464" s="25"/>
      <c r="C464" s="25"/>
      <c r="D464" s="25"/>
      <c r="E464" s="24"/>
      <c r="F464" s="24"/>
      <c r="G464" s="25"/>
      <c r="H464" s="25"/>
      <c r="I464" s="25"/>
      <c r="J464" s="25"/>
      <c r="K464" s="138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</row>
    <row r="465">
      <c r="A465" s="25"/>
      <c r="B465" s="25"/>
      <c r="C465" s="25"/>
      <c r="D465" s="25"/>
      <c r="E465" s="24"/>
      <c r="F465" s="24"/>
      <c r="G465" s="25"/>
      <c r="H465" s="25"/>
      <c r="I465" s="25"/>
      <c r="J465" s="25"/>
      <c r="K465" s="138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</row>
    <row r="466">
      <c r="A466" s="25"/>
      <c r="B466" s="25"/>
      <c r="C466" s="25"/>
      <c r="D466" s="25"/>
      <c r="E466" s="24"/>
      <c r="F466" s="24"/>
      <c r="G466" s="25"/>
      <c r="H466" s="25"/>
      <c r="I466" s="25"/>
      <c r="J466" s="25"/>
      <c r="K466" s="138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</row>
    <row r="467">
      <c r="A467" s="25"/>
      <c r="B467" s="25"/>
      <c r="C467" s="25"/>
      <c r="D467" s="25"/>
      <c r="E467" s="24"/>
      <c r="F467" s="24"/>
      <c r="G467" s="25"/>
      <c r="H467" s="25"/>
      <c r="I467" s="25"/>
      <c r="J467" s="25"/>
      <c r="K467" s="138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</row>
    <row r="468">
      <c r="A468" s="25"/>
      <c r="B468" s="25"/>
      <c r="C468" s="25"/>
      <c r="D468" s="25"/>
      <c r="E468" s="24"/>
      <c r="F468" s="24"/>
      <c r="G468" s="25"/>
      <c r="H468" s="25"/>
      <c r="I468" s="25"/>
      <c r="J468" s="25"/>
      <c r="K468" s="138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</row>
    <row r="469">
      <c r="A469" s="25"/>
      <c r="B469" s="25"/>
      <c r="C469" s="25"/>
      <c r="D469" s="25"/>
      <c r="E469" s="24"/>
      <c r="F469" s="24"/>
      <c r="G469" s="25"/>
      <c r="H469" s="25"/>
      <c r="I469" s="25"/>
      <c r="J469" s="25"/>
      <c r="K469" s="138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</row>
    <row r="470">
      <c r="A470" s="25"/>
      <c r="B470" s="25"/>
      <c r="C470" s="25"/>
      <c r="D470" s="25"/>
      <c r="E470" s="24"/>
      <c r="F470" s="24"/>
      <c r="G470" s="25"/>
      <c r="H470" s="25"/>
      <c r="I470" s="25"/>
      <c r="J470" s="25"/>
      <c r="K470" s="138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</row>
    <row r="471">
      <c r="A471" s="25"/>
      <c r="B471" s="25"/>
      <c r="C471" s="25"/>
      <c r="D471" s="25"/>
      <c r="E471" s="24"/>
      <c r="F471" s="24"/>
      <c r="G471" s="25"/>
      <c r="H471" s="25"/>
      <c r="I471" s="25"/>
      <c r="J471" s="25"/>
      <c r="K471" s="138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</row>
    <row r="472">
      <c r="A472" s="25"/>
      <c r="B472" s="25"/>
      <c r="C472" s="25"/>
      <c r="D472" s="25"/>
      <c r="E472" s="24"/>
      <c r="F472" s="24"/>
      <c r="G472" s="25"/>
      <c r="H472" s="25"/>
      <c r="I472" s="25"/>
      <c r="J472" s="25"/>
      <c r="K472" s="138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</row>
    <row r="473">
      <c r="A473" s="25"/>
      <c r="B473" s="25"/>
      <c r="C473" s="25"/>
      <c r="D473" s="25"/>
      <c r="E473" s="24"/>
      <c r="F473" s="24"/>
      <c r="G473" s="25"/>
      <c r="H473" s="25"/>
      <c r="I473" s="25"/>
      <c r="J473" s="25"/>
      <c r="K473" s="138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</row>
    <row r="474">
      <c r="A474" s="25"/>
      <c r="B474" s="25"/>
      <c r="C474" s="25"/>
      <c r="D474" s="25"/>
      <c r="E474" s="24"/>
      <c r="F474" s="24"/>
      <c r="G474" s="25"/>
      <c r="H474" s="25"/>
      <c r="I474" s="25"/>
      <c r="J474" s="25"/>
      <c r="K474" s="138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</row>
    <row r="475">
      <c r="A475" s="25"/>
      <c r="B475" s="25"/>
      <c r="C475" s="25"/>
      <c r="D475" s="25"/>
      <c r="E475" s="24"/>
      <c r="F475" s="24"/>
      <c r="G475" s="25"/>
      <c r="H475" s="25"/>
      <c r="I475" s="25"/>
      <c r="J475" s="25"/>
      <c r="K475" s="138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</row>
    <row r="476">
      <c r="A476" s="25"/>
      <c r="B476" s="25"/>
      <c r="C476" s="25"/>
      <c r="D476" s="25"/>
      <c r="E476" s="24"/>
      <c r="F476" s="24"/>
      <c r="G476" s="25"/>
      <c r="H476" s="25"/>
      <c r="I476" s="25"/>
      <c r="J476" s="25"/>
      <c r="K476" s="138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</row>
    <row r="477">
      <c r="A477" s="25"/>
      <c r="B477" s="25"/>
      <c r="C477" s="25"/>
      <c r="D477" s="25"/>
      <c r="E477" s="24"/>
      <c r="F477" s="24"/>
      <c r="G477" s="25"/>
      <c r="H477" s="25"/>
      <c r="I477" s="25"/>
      <c r="J477" s="25"/>
      <c r="K477" s="138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</row>
    <row r="478">
      <c r="A478" s="25"/>
      <c r="B478" s="25"/>
      <c r="C478" s="25"/>
      <c r="D478" s="25"/>
      <c r="E478" s="24"/>
      <c r="F478" s="24"/>
      <c r="G478" s="25"/>
      <c r="H478" s="25"/>
      <c r="I478" s="25"/>
      <c r="J478" s="25"/>
      <c r="K478" s="138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</row>
    <row r="479">
      <c r="A479" s="25"/>
      <c r="B479" s="25"/>
      <c r="C479" s="25"/>
      <c r="D479" s="25"/>
      <c r="E479" s="24"/>
      <c r="F479" s="24"/>
      <c r="G479" s="25"/>
      <c r="H479" s="25"/>
      <c r="I479" s="25"/>
      <c r="J479" s="25"/>
      <c r="K479" s="138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</row>
    <row r="480">
      <c r="A480" s="25"/>
      <c r="B480" s="25"/>
      <c r="C480" s="25"/>
      <c r="D480" s="25"/>
      <c r="E480" s="24"/>
      <c r="F480" s="24"/>
      <c r="G480" s="25"/>
      <c r="H480" s="25"/>
      <c r="I480" s="25"/>
      <c r="J480" s="25"/>
      <c r="K480" s="138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</row>
    <row r="481">
      <c r="A481" s="25"/>
      <c r="B481" s="25"/>
      <c r="C481" s="25"/>
      <c r="D481" s="25"/>
      <c r="E481" s="24"/>
      <c r="F481" s="24"/>
      <c r="G481" s="25"/>
      <c r="H481" s="25"/>
      <c r="I481" s="25"/>
      <c r="J481" s="25"/>
      <c r="K481" s="138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</row>
    <row r="482">
      <c r="A482" s="25"/>
      <c r="B482" s="25"/>
      <c r="C482" s="25"/>
      <c r="D482" s="25"/>
      <c r="E482" s="24"/>
      <c r="F482" s="24"/>
      <c r="G482" s="25"/>
      <c r="H482" s="25"/>
      <c r="I482" s="25"/>
      <c r="J482" s="25"/>
      <c r="K482" s="138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</row>
    <row r="483">
      <c r="A483" s="25"/>
      <c r="B483" s="25"/>
      <c r="C483" s="25"/>
      <c r="D483" s="25"/>
      <c r="E483" s="24"/>
      <c r="F483" s="24"/>
      <c r="G483" s="25"/>
      <c r="H483" s="25"/>
      <c r="I483" s="25"/>
      <c r="J483" s="25"/>
      <c r="K483" s="138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</row>
    <row r="484">
      <c r="A484" s="25"/>
      <c r="B484" s="25"/>
      <c r="C484" s="25"/>
      <c r="D484" s="25"/>
      <c r="E484" s="24"/>
      <c r="F484" s="24"/>
      <c r="G484" s="25"/>
      <c r="H484" s="25"/>
      <c r="I484" s="25"/>
      <c r="J484" s="25"/>
      <c r="K484" s="138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</row>
    <row r="485">
      <c r="A485" s="25"/>
      <c r="B485" s="25"/>
      <c r="C485" s="25"/>
      <c r="D485" s="25"/>
      <c r="E485" s="24"/>
      <c r="F485" s="24"/>
      <c r="G485" s="25"/>
      <c r="H485" s="25"/>
      <c r="I485" s="25"/>
      <c r="J485" s="25"/>
      <c r="K485" s="138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</row>
    <row r="486">
      <c r="A486" s="25"/>
      <c r="B486" s="25"/>
      <c r="C486" s="25"/>
      <c r="D486" s="25"/>
      <c r="E486" s="24"/>
      <c r="F486" s="24"/>
      <c r="G486" s="25"/>
      <c r="H486" s="25"/>
      <c r="I486" s="25"/>
      <c r="J486" s="25"/>
      <c r="K486" s="138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</row>
    <row r="487">
      <c r="A487" s="25"/>
      <c r="B487" s="25"/>
      <c r="C487" s="25"/>
      <c r="D487" s="25"/>
      <c r="E487" s="24"/>
      <c r="F487" s="24"/>
      <c r="G487" s="25"/>
      <c r="H487" s="25"/>
      <c r="I487" s="25"/>
      <c r="J487" s="25"/>
      <c r="K487" s="138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</row>
    <row r="488">
      <c r="A488" s="25"/>
      <c r="B488" s="25"/>
      <c r="C488" s="25"/>
      <c r="D488" s="25"/>
      <c r="E488" s="24"/>
      <c r="F488" s="24"/>
      <c r="G488" s="25"/>
      <c r="H488" s="25"/>
      <c r="I488" s="25"/>
      <c r="J488" s="25"/>
      <c r="K488" s="138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</row>
    <row r="489">
      <c r="A489" s="25"/>
      <c r="B489" s="25"/>
      <c r="C489" s="25"/>
      <c r="D489" s="25"/>
      <c r="E489" s="24"/>
      <c r="F489" s="24"/>
      <c r="G489" s="25"/>
      <c r="H489" s="25"/>
      <c r="I489" s="25"/>
      <c r="J489" s="25"/>
      <c r="K489" s="138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</row>
    <row r="490">
      <c r="A490" s="25"/>
      <c r="B490" s="25"/>
      <c r="C490" s="25"/>
      <c r="D490" s="25"/>
      <c r="E490" s="24"/>
      <c r="F490" s="24"/>
      <c r="G490" s="25"/>
      <c r="H490" s="25"/>
      <c r="I490" s="25"/>
      <c r="J490" s="25"/>
      <c r="K490" s="138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</row>
    <row r="491">
      <c r="A491" s="25"/>
      <c r="B491" s="25"/>
      <c r="C491" s="25"/>
      <c r="D491" s="25"/>
      <c r="E491" s="24"/>
      <c r="F491" s="24"/>
      <c r="G491" s="25"/>
      <c r="H491" s="25"/>
      <c r="I491" s="25"/>
      <c r="J491" s="25"/>
      <c r="K491" s="138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</row>
    <row r="492">
      <c r="A492" s="25"/>
      <c r="B492" s="25"/>
      <c r="C492" s="25"/>
      <c r="D492" s="25"/>
      <c r="E492" s="24"/>
      <c r="F492" s="24"/>
      <c r="G492" s="25"/>
      <c r="H492" s="25"/>
      <c r="I492" s="25"/>
      <c r="J492" s="25"/>
      <c r="K492" s="138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</row>
    <row r="493">
      <c r="A493" s="25"/>
      <c r="B493" s="25"/>
      <c r="C493" s="25"/>
      <c r="D493" s="25"/>
      <c r="E493" s="24"/>
      <c r="F493" s="24"/>
      <c r="G493" s="25"/>
      <c r="H493" s="25"/>
      <c r="I493" s="25"/>
      <c r="J493" s="25"/>
      <c r="K493" s="138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</row>
    <row r="494">
      <c r="A494" s="25"/>
      <c r="B494" s="25"/>
      <c r="C494" s="25"/>
      <c r="D494" s="25"/>
      <c r="E494" s="24"/>
      <c r="F494" s="24"/>
      <c r="G494" s="25"/>
      <c r="H494" s="25"/>
      <c r="I494" s="25"/>
      <c r="J494" s="25"/>
      <c r="K494" s="138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</row>
    <row r="495">
      <c r="A495" s="25"/>
      <c r="B495" s="25"/>
      <c r="C495" s="25"/>
      <c r="D495" s="25"/>
      <c r="E495" s="24"/>
      <c r="F495" s="24"/>
      <c r="G495" s="25"/>
      <c r="H495" s="25"/>
      <c r="I495" s="25"/>
      <c r="J495" s="25"/>
      <c r="K495" s="138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</row>
    <row r="496">
      <c r="A496" s="25"/>
      <c r="B496" s="25"/>
      <c r="C496" s="25"/>
      <c r="D496" s="25"/>
      <c r="E496" s="24"/>
      <c r="F496" s="24"/>
      <c r="G496" s="25"/>
      <c r="H496" s="25"/>
      <c r="I496" s="25"/>
      <c r="J496" s="25"/>
      <c r="K496" s="138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</row>
    <row r="497">
      <c r="A497" s="25"/>
      <c r="B497" s="25"/>
      <c r="C497" s="25"/>
      <c r="D497" s="25"/>
      <c r="E497" s="24"/>
      <c r="F497" s="24"/>
      <c r="G497" s="25"/>
      <c r="H497" s="25"/>
      <c r="I497" s="25"/>
      <c r="J497" s="25"/>
      <c r="K497" s="138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</row>
    <row r="498">
      <c r="A498" s="25"/>
      <c r="B498" s="25"/>
      <c r="C498" s="25"/>
      <c r="D498" s="25"/>
      <c r="E498" s="24"/>
      <c r="F498" s="24"/>
      <c r="G498" s="25"/>
      <c r="H498" s="25"/>
      <c r="I498" s="25"/>
      <c r="J498" s="25"/>
      <c r="K498" s="138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</row>
    <row r="499">
      <c r="A499" s="25"/>
      <c r="B499" s="25"/>
      <c r="C499" s="25"/>
      <c r="D499" s="25"/>
      <c r="E499" s="24"/>
      <c r="F499" s="24"/>
      <c r="G499" s="25"/>
      <c r="H499" s="25"/>
      <c r="I499" s="25"/>
      <c r="J499" s="25"/>
      <c r="K499" s="138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</row>
    <row r="500">
      <c r="A500" s="25"/>
      <c r="B500" s="25"/>
      <c r="C500" s="25"/>
      <c r="D500" s="25"/>
      <c r="E500" s="24"/>
      <c r="F500" s="24"/>
      <c r="G500" s="25"/>
      <c r="H500" s="25"/>
      <c r="I500" s="25"/>
      <c r="J500" s="25"/>
      <c r="K500" s="138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</row>
    <row r="501">
      <c r="A501" s="25"/>
      <c r="B501" s="25"/>
      <c r="C501" s="25"/>
      <c r="D501" s="25"/>
      <c r="E501" s="24"/>
      <c r="F501" s="24"/>
      <c r="G501" s="25"/>
      <c r="H501" s="25"/>
      <c r="I501" s="25"/>
      <c r="J501" s="25"/>
      <c r="K501" s="138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</row>
    <row r="502">
      <c r="A502" s="25"/>
      <c r="B502" s="25"/>
      <c r="C502" s="25"/>
      <c r="D502" s="25"/>
      <c r="E502" s="24"/>
      <c r="F502" s="24"/>
      <c r="G502" s="25"/>
      <c r="H502" s="25"/>
      <c r="I502" s="25"/>
      <c r="J502" s="25"/>
      <c r="K502" s="138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</row>
    <row r="503">
      <c r="A503" s="25"/>
      <c r="B503" s="25"/>
      <c r="C503" s="25"/>
      <c r="D503" s="25"/>
      <c r="E503" s="24"/>
      <c r="F503" s="24"/>
      <c r="G503" s="25"/>
      <c r="H503" s="25"/>
      <c r="I503" s="25"/>
      <c r="J503" s="25"/>
      <c r="K503" s="138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</row>
    <row r="504">
      <c r="A504" s="25"/>
      <c r="B504" s="25"/>
      <c r="C504" s="25"/>
      <c r="D504" s="25"/>
      <c r="E504" s="24"/>
      <c r="F504" s="24"/>
      <c r="G504" s="25"/>
      <c r="H504" s="25"/>
      <c r="I504" s="25"/>
      <c r="J504" s="25"/>
      <c r="K504" s="138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</row>
    <row r="505">
      <c r="A505" s="25"/>
      <c r="B505" s="25"/>
      <c r="C505" s="25"/>
      <c r="D505" s="25"/>
      <c r="E505" s="24"/>
      <c r="F505" s="24"/>
      <c r="G505" s="25"/>
      <c r="H505" s="25"/>
      <c r="I505" s="25"/>
      <c r="J505" s="25"/>
      <c r="K505" s="138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</row>
    <row r="506">
      <c r="A506" s="25"/>
      <c r="B506" s="25"/>
      <c r="C506" s="25"/>
      <c r="D506" s="25"/>
      <c r="E506" s="24"/>
      <c r="F506" s="24"/>
      <c r="G506" s="25"/>
      <c r="H506" s="25"/>
      <c r="I506" s="25"/>
      <c r="J506" s="25"/>
      <c r="K506" s="138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</row>
    <row r="507">
      <c r="A507" s="25"/>
      <c r="B507" s="25"/>
      <c r="C507" s="25"/>
      <c r="D507" s="25"/>
      <c r="E507" s="24"/>
      <c r="F507" s="24"/>
      <c r="G507" s="25"/>
      <c r="H507" s="25"/>
      <c r="I507" s="25"/>
      <c r="J507" s="25"/>
      <c r="K507" s="138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</row>
    <row r="508">
      <c r="A508" s="25"/>
      <c r="B508" s="25"/>
      <c r="C508" s="25"/>
      <c r="D508" s="25"/>
      <c r="E508" s="24"/>
      <c r="F508" s="24"/>
      <c r="G508" s="25"/>
      <c r="H508" s="25"/>
      <c r="I508" s="25"/>
      <c r="J508" s="25"/>
      <c r="K508" s="138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</row>
    <row r="509">
      <c r="A509" s="25"/>
      <c r="B509" s="25"/>
      <c r="C509" s="25"/>
      <c r="D509" s="25"/>
      <c r="E509" s="24"/>
      <c r="F509" s="24"/>
      <c r="G509" s="25"/>
      <c r="H509" s="25"/>
      <c r="I509" s="25"/>
      <c r="J509" s="25"/>
      <c r="K509" s="138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</row>
    <row r="510">
      <c r="A510" s="25"/>
      <c r="B510" s="25"/>
      <c r="C510" s="25"/>
      <c r="D510" s="25"/>
      <c r="E510" s="24"/>
      <c r="F510" s="24"/>
      <c r="G510" s="25"/>
      <c r="H510" s="25"/>
      <c r="I510" s="25"/>
      <c r="J510" s="25"/>
      <c r="K510" s="138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</row>
    <row r="511">
      <c r="A511" s="25"/>
      <c r="B511" s="25"/>
      <c r="C511" s="25"/>
      <c r="D511" s="25"/>
      <c r="E511" s="24"/>
      <c r="F511" s="24"/>
      <c r="G511" s="25"/>
      <c r="H511" s="25"/>
      <c r="I511" s="25"/>
      <c r="J511" s="25"/>
      <c r="K511" s="138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</row>
    <row r="512">
      <c r="A512" s="25"/>
      <c r="B512" s="25"/>
      <c r="C512" s="25"/>
      <c r="D512" s="25"/>
      <c r="E512" s="24"/>
      <c r="F512" s="24"/>
      <c r="G512" s="25"/>
      <c r="H512" s="25"/>
      <c r="I512" s="25"/>
      <c r="J512" s="25"/>
      <c r="K512" s="138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</row>
    <row r="513">
      <c r="A513" s="25"/>
      <c r="B513" s="25"/>
      <c r="C513" s="25"/>
      <c r="D513" s="25"/>
      <c r="E513" s="24"/>
      <c r="F513" s="24"/>
      <c r="G513" s="25"/>
      <c r="H513" s="25"/>
      <c r="I513" s="25"/>
      <c r="J513" s="25"/>
      <c r="K513" s="138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</row>
    <row r="514">
      <c r="A514" s="25"/>
      <c r="B514" s="25"/>
      <c r="C514" s="25"/>
      <c r="D514" s="25"/>
      <c r="E514" s="24"/>
      <c r="F514" s="24"/>
      <c r="G514" s="25"/>
      <c r="H514" s="25"/>
      <c r="I514" s="25"/>
      <c r="J514" s="25"/>
      <c r="K514" s="138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</row>
    <row r="515">
      <c r="A515" s="25"/>
      <c r="B515" s="25"/>
      <c r="C515" s="25"/>
      <c r="D515" s="25"/>
      <c r="E515" s="24"/>
      <c r="F515" s="24"/>
      <c r="G515" s="25"/>
      <c r="H515" s="25"/>
      <c r="I515" s="25"/>
      <c r="J515" s="25"/>
      <c r="K515" s="138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</row>
    <row r="516">
      <c r="A516" s="25"/>
      <c r="B516" s="25"/>
      <c r="C516" s="25"/>
      <c r="D516" s="25"/>
      <c r="E516" s="24"/>
      <c r="F516" s="24"/>
      <c r="G516" s="25"/>
      <c r="H516" s="25"/>
      <c r="I516" s="25"/>
      <c r="J516" s="25"/>
      <c r="K516" s="138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</row>
    <row r="517">
      <c r="A517" s="25"/>
      <c r="B517" s="25"/>
      <c r="C517" s="25"/>
      <c r="D517" s="25"/>
      <c r="E517" s="24"/>
      <c r="F517" s="24"/>
      <c r="G517" s="25"/>
      <c r="H517" s="25"/>
      <c r="I517" s="25"/>
      <c r="J517" s="25"/>
      <c r="K517" s="138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</row>
    <row r="518">
      <c r="A518" s="25"/>
      <c r="B518" s="25"/>
      <c r="C518" s="25"/>
      <c r="D518" s="25"/>
      <c r="E518" s="24"/>
      <c r="F518" s="24"/>
      <c r="G518" s="25"/>
      <c r="H518" s="25"/>
      <c r="I518" s="25"/>
      <c r="J518" s="25"/>
      <c r="K518" s="138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</row>
    <row r="519">
      <c r="A519" s="25"/>
      <c r="B519" s="25"/>
      <c r="C519" s="25"/>
      <c r="D519" s="25"/>
      <c r="E519" s="24"/>
      <c r="F519" s="24"/>
      <c r="G519" s="25"/>
      <c r="H519" s="25"/>
      <c r="I519" s="25"/>
      <c r="J519" s="25"/>
      <c r="K519" s="138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</row>
    <row r="520">
      <c r="A520" s="25"/>
      <c r="B520" s="25"/>
      <c r="C520" s="25"/>
      <c r="D520" s="25"/>
      <c r="E520" s="24"/>
      <c r="F520" s="24"/>
      <c r="G520" s="25"/>
      <c r="H520" s="25"/>
      <c r="I520" s="25"/>
      <c r="J520" s="25"/>
      <c r="K520" s="138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</row>
    <row r="521">
      <c r="A521" s="25"/>
      <c r="B521" s="25"/>
      <c r="C521" s="25"/>
      <c r="D521" s="25"/>
      <c r="E521" s="24"/>
      <c r="F521" s="24"/>
      <c r="G521" s="25"/>
      <c r="H521" s="25"/>
      <c r="I521" s="25"/>
      <c r="J521" s="25"/>
      <c r="K521" s="138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</row>
    <row r="522">
      <c r="A522" s="25"/>
      <c r="B522" s="25"/>
      <c r="C522" s="25"/>
      <c r="D522" s="25"/>
      <c r="E522" s="24"/>
      <c r="F522" s="24"/>
      <c r="G522" s="25"/>
      <c r="H522" s="25"/>
      <c r="I522" s="25"/>
      <c r="J522" s="25"/>
      <c r="K522" s="138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</row>
    <row r="523">
      <c r="A523" s="25"/>
      <c r="B523" s="25"/>
      <c r="C523" s="25"/>
      <c r="D523" s="25"/>
      <c r="E523" s="24"/>
      <c r="F523" s="24"/>
      <c r="G523" s="25"/>
      <c r="H523" s="25"/>
      <c r="I523" s="25"/>
      <c r="J523" s="25"/>
      <c r="K523" s="138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</row>
    <row r="524">
      <c r="A524" s="25"/>
      <c r="B524" s="25"/>
      <c r="C524" s="25"/>
      <c r="D524" s="25"/>
      <c r="E524" s="24"/>
      <c r="F524" s="24"/>
      <c r="G524" s="25"/>
      <c r="H524" s="25"/>
      <c r="I524" s="25"/>
      <c r="J524" s="25"/>
      <c r="K524" s="138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</row>
    <row r="525">
      <c r="A525" s="25"/>
      <c r="B525" s="25"/>
      <c r="C525" s="25"/>
      <c r="D525" s="25"/>
      <c r="E525" s="24"/>
      <c r="F525" s="24"/>
      <c r="G525" s="25"/>
      <c r="H525" s="25"/>
      <c r="I525" s="25"/>
      <c r="J525" s="25"/>
      <c r="K525" s="138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</row>
    <row r="526">
      <c r="A526" s="25"/>
      <c r="B526" s="25"/>
      <c r="C526" s="25"/>
      <c r="D526" s="25"/>
      <c r="E526" s="24"/>
      <c r="F526" s="24"/>
      <c r="G526" s="25"/>
      <c r="H526" s="25"/>
      <c r="I526" s="25"/>
      <c r="J526" s="25"/>
      <c r="K526" s="138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</row>
    <row r="527">
      <c r="A527" s="25"/>
      <c r="B527" s="25"/>
      <c r="C527" s="25"/>
      <c r="D527" s="25"/>
      <c r="E527" s="24"/>
      <c r="F527" s="24"/>
      <c r="G527" s="25"/>
      <c r="H527" s="25"/>
      <c r="I527" s="25"/>
      <c r="J527" s="25"/>
      <c r="K527" s="138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</row>
    <row r="528">
      <c r="A528" s="25"/>
      <c r="B528" s="25"/>
      <c r="C528" s="25"/>
      <c r="D528" s="25"/>
      <c r="E528" s="24"/>
      <c r="F528" s="24"/>
      <c r="G528" s="25"/>
      <c r="H528" s="25"/>
      <c r="I528" s="25"/>
      <c r="J528" s="25"/>
      <c r="K528" s="138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</row>
    <row r="529">
      <c r="A529" s="25"/>
      <c r="B529" s="25"/>
      <c r="C529" s="25"/>
      <c r="D529" s="25"/>
      <c r="E529" s="24"/>
      <c r="F529" s="24"/>
      <c r="G529" s="25"/>
      <c r="H529" s="25"/>
      <c r="I529" s="25"/>
      <c r="J529" s="25"/>
      <c r="K529" s="138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</row>
    <row r="530">
      <c r="A530" s="25"/>
      <c r="B530" s="25"/>
      <c r="C530" s="25"/>
      <c r="D530" s="25"/>
      <c r="E530" s="24"/>
      <c r="F530" s="24"/>
      <c r="G530" s="25"/>
      <c r="H530" s="25"/>
      <c r="I530" s="25"/>
      <c r="J530" s="25"/>
      <c r="K530" s="138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</row>
    <row r="531">
      <c r="A531" s="25"/>
      <c r="B531" s="25"/>
      <c r="C531" s="25"/>
      <c r="D531" s="25"/>
      <c r="E531" s="24"/>
      <c r="F531" s="24"/>
      <c r="G531" s="25"/>
      <c r="H531" s="25"/>
      <c r="I531" s="25"/>
      <c r="J531" s="25"/>
      <c r="K531" s="138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</row>
    <row r="532">
      <c r="A532" s="25"/>
      <c r="B532" s="25"/>
      <c r="C532" s="25"/>
      <c r="D532" s="25"/>
      <c r="E532" s="24"/>
      <c r="F532" s="24"/>
      <c r="G532" s="25"/>
      <c r="H532" s="25"/>
      <c r="I532" s="25"/>
      <c r="J532" s="25"/>
      <c r="K532" s="138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</row>
    <row r="533">
      <c r="A533" s="25"/>
      <c r="B533" s="25"/>
      <c r="C533" s="25"/>
      <c r="D533" s="25"/>
      <c r="E533" s="24"/>
      <c r="F533" s="24"/>
      <c r="G533" s="25"/>
      <c r="H533" s="25"/>
      <c r="I533" s="25"/>
      <c r="J533" s="25"/>
      <c r="K533" s="138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</row>
    <row r="534">
      <c r="A534" s="25"/>
      <c r="B534" s="25"/>
      <c r="C534" s="25"/>
      <c r="D534" s="25"/>
      <c r="E534" s="24"/>
      <c r="F534" s="24"/>
      <c r="G534" s="25"/>
      <c r="H534" s="25"/>
      <c r="I534" s="25"/>
      <c r="J534" s="25"/>
      <c r="K534" s="138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</row>
    <row r="535">
      <c r="A535" s="25"/>
      <c r="B535" s="25"/>
      <c r="C535" s="25"/>
      <c r="D535" s="25"/>
      <c r="E535" s="24"/>
      <c r="F535" s="24"/>
      <c r="G535" s="25"/>
      <c r="H535" s="25"/>
      <c r="I535" s="25"/>
      <c r="J535" s="25"/>
      <c r="K535" s="138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</row>
    <row r="536">
      <c r="A536" s="25"/>
      <c r="B536" s="25"/>
      <c r="C536" s="25"/>
      <c r="D536" s="25"/>
      <c r="E536" s="24"/>
      <c r="F536" s="24"/>
      <c r="G536" s="25"/>
      <c r="H536" s="25"/>
      <c r="I536" s="25"/>
      <c r="J536" s="25"/>
      <c r="K536" s="138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</row>
    <row r="537">
      <c r="A537" s="25"/>
      <c r="B537" s="25"/>
      <c r="C537" s="25"/>
      <c r="D537" s="25"/>
      <c r="E537" s="24"/>
      <c r="F537" s="24"/>
      <c r="G537" s="25"/>
      <c r="H537" s="25"/>
      <c r="I537" s="25"/>
      <c r="J537" s="25"/>
      <c r="K537" s="138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</row>
    <row r="538">
      <c r="A538" s="25"/>
      <c r="B538" s="25"/>
      <c r="C538" s="25"/>
      <c r="D538" s="25"/>
      <c r="E538" s="24"/>
      <c r="F538" s="24"/>
      <c r="G538" s="25"/>
      <c r="H538" s="25"/>
      <c r="I538" s="25"/>
      <c r="J538" s="25"/>
      <c r="K538" s="138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</row>
    <row r="539">
      <c r="A539" s="25"/>
      <c r="B539" s="25"/>
      <c r="C539" s="25"/>
      <c r="D539" s="25"/>
      <c r="E539" s="24"/>
      <c r="F539" s="24"/>
      <c r="G539" s="25"/>
      <c r="H539" s="25"/>
      <c r="I539" s="25"/>
      <c r="J539" s="25"/>
      <c r="K539" s="138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</row>
    <row r="540">
      <c r="A540" s="25"/>
      <c r="B540" s="25"/>
      <c r="C540" s="25"/>
      <c r="D540" s="25"/>
      <c r="E540" s="24"/>
      <c r="F540" s="24"/>
      <c r="G540" s="25"/>
      <c r="H540" s="25"/>
      <c r="I540" s="25"/>
      <c r="J540" s="25"/>
      <c r="K540" s="138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</row>
    <row r="541">
      <c r="A541" s="25"/>
      <c r="B541" s="25"/>
      <c r="C541" s="25"/>
      <c r="D541" s="25"/>
      <c r="E541" s="24"/>
      <c r="F541" s="24"/>
      <c r="G541" s="25"/>
      <c r="H541" s="25"/>
      <c r="I541" s="25"/>
      <c r="J541" s="25"/>
      <c r="K541" s="138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</row>
    <row r="542">
      <c r="A542" s="25"/>
      <c r="B542" s="25"/>
      <c r="C542" s="25"/>
      <c r="D542" s="25"/>
      <c r="E542" s="24"/>
      <c r="F542" s="24"/>
      <c r="G542" s="25"/>
      <c r="H542" s="25"/>
      <c r="I542" s="25"/>
      <c r="J542" s="25"/>
      <c r="K542" s="138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</row>
    <row r="543">
      <c r="A543" s="25"/>
      <c r="B543" s="25"/>
      <c r="C543" s="25"/>
      <c r="D543" s="25"/>
      <c r="E543" s="24"/>
      <c r="F543" s="24"/>
      <c r="G543" s="25"/>
      <c r="H543" s="25"/>
      <c r="I543" s="25"/>
      <c r="J543" s="25"/>
      <c r="K543" s="138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</row>
    <row r="544">
      <c r="A544" s="25"/>
      <c r="B544" s="25"/>
      <c r="C544" s="25"/>
      <c r="D544" s="25"/>
      <c r="E544" s="24"/>
      <c r="F544" s="24"/>
      <c r="G544" s="25"/>
      <c r="H544" s="25"/>
      <c r="I544" s="25"/>
      <c r="J544" s="25"/>
      <c r="K544" s="138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</row>
    <row r="545">
      <c r="A545" s="25"/>
      <c r="B545" s="25"/>
      <c r="C545" s="25"/>
      <c r="D545" s="25"/>
      <c r="E545" s="24"/>
      <c r="F545" s="24"/>
      <c r="G545" s="25"/>
      <c r="H545" s="25"/>
      <c r="I545" s="25"/>
      <c r="J545" s="25"/>
      <c r="K545" s="138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</row>
    <row r="546">
      <c r="A546" s="25"/>
      <c r="B546" s="25"/>
      <c r="C546" s="25"/>
      <c r="D546" s="25"/>
      <c r="E546" s="24"/>
      <c r="F546" s="24"/>
      <c r="G546" s="25"/>
      <c r="H546" s="25"/>
      <c r="I546" s="25"/>
      <c r="J546" s="25"/>
      <c r="K546" s="138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</row>
    <row r="547">
      <c r="A547" s="25"/>
      <c r="B547" s="25"/>
      <c r="C547" s="25"/>
      <c r="D547" s="25"/>
      <c r="E547" s="24"/>
      <c r="F547" s="24"/>
      <c r="G547" s="25"/>
      <c r="H547" s="25"/>
      <c r="I547" s="25"/>
      <c r="J547" s="25"/>
      <c r="K547" s="138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</row>
    <row r="548">
      <c r="A548" s="25"/>
      <c r="B548" s="25"/>
      <c r="C548" s="25"/>
      <c r="D548" s="25"/>
      <c r="E548" s="24"/>
      <c r="F548" s="24"/>
      <c r="G548" s="25"/>
      <c r="H548" s="25"/>
      <c r="I548" s="25"/>
      <c r="J548" s="25"/>
      <c r="K548" s="138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</row>
    <row r="549">
      <c r="A549" s="25"/>
      <c r="B549" s="25"/>
      <c r="C549" s="25"/>
      <c r="D549" s="25"/>
      <c r="E549" s="24"/>
      <c r="F549" s="24"/>
      <c r="G549" s="25"/>
      <c r="H549" s="25"/>
      <c r="I549" s="25"/>
      <c r="J549" s="25"/>
      <c r="K549" s="138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</row>
    <row r="550">
      <c r="A550" s="25"/>
      <c r="B550" s="25"/>
      <c r="C550" s="25"/>
      <c r="D550" s="25"/>
      <c r="E550" s="24"/>
      <c r="F550" s="24"/>
      <c r="G550" s="25"/>
      <c r="H550" s="25"/>
      <c r="I550" s="25"/>
      <c r="J550" s="25"/>
      <c r="K550" s="138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</row>
    <row r="551">
      <c r="A551" s="25"/>
      <c r="B551" s="25"/>
      <c r="C551" s="25"/>
      <c r="D551" s="25"/>
      <c r="E551" s="24"/>
      <c r="F551" s="24"/>
      <c r="G551" s="25"/>
      <c r="H551" s="25"/>
      <c r="I551" s="25"/>
      <c r="J551" s="25"/>
      <c r="K551" s="138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</row>
    <row r="552">
      <c r="A552" s="25"/>
      <c r="B552" s="25"/>
      <c r="C552" s="25"/>
      <c r="D552" s="25"/>
      <c r="E552" s="24"/>
      <c r="F552" s="24"/>
      <c r="G552" s="25"/>
      <c r="H552" s="25"/>
      <c r="I552" s="25"/>
      <c r="J552" s="25"/>
      <c r="K552" s="138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</row>
    <row r="553">
      <c r="A553" s="25"/>
      <c r="B553" s="25"/>
      <c r="C553" s="25"/>
      <c r="D553" s="25"/>
      <c r="E553" s="24"/>
      <c r="F553" s="24"/>
      <c r="G553" s="25"/>
      <c r="H553" s="25"/>
      <c r="I553" s="25"/>
      <c r="J553" s="25"/>
      <c r="K553" s="138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</row>
    <row r="554">
      <c r="A554" s="25"/>
      <c r="B554" s="25"/>
      <c r="C554" s="25"/>
      <c r="D554" s="25"/>
      <c r="E554" s="24"/>
      <c r="F554" s="24"/>
      <c r="G554" s="25"/>
      <c r="H554" s="25"/>
      <c r="I554" s="25"/>
      <c r="J554" s="25"/>
      <c r="K554" s="138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</row>
    <row r="555">
      <c r="A555" s="25"/>
      <c r="B555" s="25"/>
      <c r="C555" s="25"/>
      <c r="D555" s="25"/>
      <c r="E555" s="24"/>
      <c r="F555" s="24"/>
      <c r="G555" s="25"/>
      <c r="H555" s="25"/>
      <c r="I555" s="25"/>
      <c r="J555" s="25"/>
      <c r="K555" s="138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</row>
    <row r="556">
      <c r="A556" s="25"/>
      <c r="B556" s="25"/>
      <c r="C556" s="25"/>
      <c r="D556" s="25"/>
      <c r="E556" s="24"/>
      <c r="F556" s="24"/>
      <c r="G556" s="25"/>
      <c r="H556" s="25"/>
      <c r="I556" s="25"/>
      <c r="J556" s="25"/>
      <c r="K556" s="138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</row>
    <row r="557">
      <c r="A557" s="25"/>
      <c r="B557" s="25"/>
      <c r="C557" s="25"/>
      <c r="D557" s="25"/>
      <c r="E557" s="24"/>
      <c r="F557" s="24"/>
      <c r="G557" s="25"/>
      <c r="H557" s="25"/>
      <c r="I557" s="25"/>
      <c r="J557" s="25"/>
      <c r="K557" s="138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</row>
    <row r="558">
      <c r="A558" s="25"/>
      <c r="B558" s="25"/>
      <c r="C558" s="25"/>
      <c r="D558" s="25"/>
      <c r="E558" s="24"/>
      <c r="F558" s="24"/>
      <c r="G558" s="25"/>
      <c r="H558" s="25"/>
      <c r="I558" s="25"/>
      <c r="J558" s="25"/>
      <c r="K558" s="138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</row>
    <row r="559">
      <c r="A559" s="25"/>
      <c r="B559" s="25"/>
      <c r="C559" s="25"/>
      <c r="D559" s="25"/>
      <c r="E559" s="24"/>
      <c r="F559" s="24"/>
      <c r="G559" s="25"/>
      <c r="H559" s="25"/>
      <c r="I559" s="25"/>
      <c r="J559" s="25"/>
      <c r="K559" s="138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</row>
    <row r="560">
      <c r="A560" s="25"/>
      <c r="B560" s="25"/>
      <c r="C560" s="25"/>
      <c r="D560" s="25"/>
      <c r="E560" s="24"/>
      <c r="F560" s="24"/>
      <c r="G560" s="25"/>
      <c r="H560" s="25"/>
      <c r="I560" s="25"/>
      <c r="J560" s="25"/>
      <c r="K560" s="138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</row>
    <row r="561">
      <c r="A561" s="25"/>
      <c r="B561" s="25"/>
      <c r="C561" s="25"/>
      <c r="D561" s="25"/>
      <c r="E561" s="24"/>
      <c r="F561" s="24"/>
      <c r="G561" s="25"/>
      <c r="H561" s="25"/>
      <c r="I561" s="25"/>
      <c r="J561" s="25"/>
      <c r="K561" s="138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</row>
    <row r="562">
      <c r="A562" s="25"/>
      <c r="B562" s="25"/>
      <c r="C562" s="25"/>
      <c r="D562" s="25"/>
      <c r="E562" s="24"/>
      <c r="F562" s="24"/>
      <c r="G562" s="25"/>
      <c r="H562" s="25"/>
      <c r="I562" s="25"/>
      <c r="J562" s="25"/>
      <c r="K562" s="138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</row>
    <row r="563">
      <c r="A563" s="25"/>
      <c r="B563" s="25"/>
      <c r="C563" s="25"/>
      <c r="D563" s="25"/>
      <c r="E563" s="24"/>
      <c r="F563" s="24"/>
      <c r="G563" s="25"/>
      <c r="H563" s="25"/>
      <c r="I563" s="25"/>
      <c r="J563" s="25"/>
      <c r="K563" s="138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</row>
    <row r="564">
      <c r="A564" s="25"/>
      <c r="B564" s="25"/>
      <c r="C564" s="25"/>
      <c r="D564" s="25"/>
      <c r="E564" s="24"/>
      <c r="F564" s="24"/>
      <c r="G564" s="25"/>
      <c r="H564" s="25"/>
      <c r="I564" s="25"/>
      <c r="J564" s="25"/>
      <c r="K564" s="138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</row>
    <row r="565">
      <c r="A565" s="25"/>
      <c r="B565" s="25"/>
      <c r="C565" s="25"/>
      <c r="D565" s="25"/>
      <c r="E565" s="24"/>
      <c r="F565" s="24"/>
      <c r="G565" s="25"/>
      <c r="H565" s="25"/>
      <c r="I565" s="25"/>
      <c r="J565" s="25"/>
      <c r="K565" s="138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</row>
    <row r="566">
      <c r="A566" s="25"/>
      <c r="B566" s="25"/>
      <c r="C566" s="25"/>
      <c r="D566" s="25"/>
      <c r="E566" s="24"/>
      <c r="F566" s="24"/>
      <c r="G566" s="25"/>
      <c r="H566" s="25"/>
      <c r="I566" s="25"/>
      <c r="J566" s="25"/>
      <c r="K566" s="138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</row>
    <row r="567">
      <c r="A567" s="25"/>
      <c r="B567" s="25"/>
      <c r="C567" s="25"/>
      <c r="D567" s="25"/>
      <c r="E567" s="24"/>
      <c r="F567" s="24"/>
      <c r="G567" s="25"/>
      <c r="H567" s="25"/>
      <c r="I567" s="25"/>
      <c r="J567" s="25"/>
      <c r="K567" s="138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</row>
    <row r="568">
      <c r="A568" s="25"/>
      <c r="B568" s="25"/>
      <c r="C568" s="25"/>
      <c r="D568" s="25"/>
      <c r="E568" s="24"/>
      <c r="F568" s="24"/>
      <c r="G568" s="25"/>
      <c r="H568" s="25"/>
      <c r="I568" s="25"/>
      <c r="J568" s="25"/>
      <c r="K568" s="138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</row>
    <row r="569">
      <c r="A569" s="25"/>
      <c r="B569" s="25"/>
      <c r="C569" s="25"/>
      <c r="D569" s="25"/>
      <c r="E569" s="24"/>
      <c r="F569" s="24"/>
      <c r="G569" s="25"/>
      <c r="H569" s="25"/>
      <c r="I569" s="25"/>
      <c r="J569" s="25"/>
      <c r="K569" s="138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</row>
    <row r="570">
      <c r="A570" s="25"/>
      <c r="B570" s="25"/>
      <c r="C570" s="25"/>
      <c r="D570" s="25"/>
      <c r="E570" s="24"/>
      <c r="F570" s="24"/>
      <c r="G570" s="25"/>
      <c r="H570" s="25"/>
      <c r="I570" s="25"/>
      <c r="J570" s="25"/>
      <c r="K570" s="138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</row>
    <row r="571">
      <c r="A571" s="25"/>
      <c r="B571" s="25"/>
      <c r="C571" s="25"/>
      <c r="D571" s="25"/>
      <c r="E571" s="24"/>
      <c r="F571" s="24"/>
      <c r="G571" s="25"/>
      <c r="H571" s="25"/>
      <c r="I571" s="25"/>
      <c r="J571" s="25"/>
      <c r="K571" s="138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</row>
    <row r="572">
      <c r="A572" s="25"/>
      <c r="B572" s="25"/>
      <c r="C572" s="25"/>
      <c r="D572" s="25"/>
      <c r="E572" s="24"/>
      <c r="F572" s="24"/>
      <c r="G572" s="25"/>
      <c r="H572" s="25"/>
      <c r="I572" s="25"/>
      <c r="J572" s="25"/>
      <c r="K572" s="138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</row>
    <row r="573">
      <c r="A573" s="25"/>
      <c r="B573" s="25"/>
      <c r="C573" s="25"/>
      <c r="D573" s="25"/>
      <c r="E573" s="24"/>
      <c r="F573" s="24"/>
      <c r="G573" s="25"/>
      <c r="H573" s="25"/>
      <c r="I573" s="25"/>
      <c r="J573" s="25"/>
      <c r="K573" s="138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</row>
    <row r="574">
      <c r="A574" s="25"/>
      <c r="B574" s="25"/>
      <c r="C574" s="25"/>
      <c r="D574" s="25"/>
      <c r="E574" s="24"/>
      <c r="F574" s="24"/>
      <c r="G574" s="25"/>
      <c r="H574" s="25"/>
      <c r="I574" s="25"/>
      <c r="J574" s="25"/>
      <c r="K574" s="138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</row>
    <row r="575">
      <c r="A575" s="25"/>
      <c r="B575" s="25"/>
      <c r="C575" s="25"/>
      <c r="D575" s="25"/>
      <c r="E575" s="24"/>
      <c r="F575" s="24"/>
      <c r="G575" s="25"/>
      <c r="H575" s="25"/>
      <c r="I575" s="25"/>
      <c r="J575" s="25"/>
      <c r="K575" s="138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</row>
    <row r="576">
      <c r="A576" s="25"/>
      <c r="B576" s="25"/>
      <c r="C576" s="25"/>
      <c r="D576" s="25"/>
      <c r="E576" s="24"/>
      <c r="F576" s="24"/>
      <c r="G576" s="25"/>
      <c r="H576" s="25"/>
      <c r="I576" s="25"/>
      <c r="J576" s="25"/>
      <c r="K576" s="138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</row>
    <row r="577">
      <c r="A577" s="25"/>
      <c r="B577" s="25"/>
      <c r="C577" s="25"/>
      <c r="D577" s="25"/>
      <c r="E577" s="24"/>
      <c r="F577" s="24"/>
      <c r="G577" s="25"/>
      <c r="H577" s="25"/>
      <c r="I577" s="25"/>
      <c r="J577" s="25"/>
      <c r="K577" s="138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</row>
    <row r="578">
      <c r="A578" s="25"/>
      <c r="B578" s="25"/>
      <c r="C578" s="25"/>
      <c r="D578" s="25"/>
      <c r="E578" s="24"/>
      <c r="F578" s="24"/>
      <c r="G578" s="25"/>
      <c r="H578" s="25"/>
      <c r="I578" s="25"/>
      <c r="J578" s="25"/>
      <c r="K578" s="138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</row>
    <row r="579">
      <c r="A579" s="25"/>
      <c r="B579" s="25"/>
      <c r="C579" s="25"/>
      <c r="D579" s="25"/>
      <c r="E579" s="24"/>
      <c r="F579" s="24"/>
      <c r="G579" s="25"/>
      <c r="H579" s="25"/>
      <c r="I579" s="25"/>
      <c r="J579" s="25"/>
      <c r="K579" s="138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</row>
    <row r="580">
      <c r="A580" s="25"/>
      <c r="B580" s="25"/>
      <c r="C580" s="25"/>
      <c r="D580" s="25"/>
      <c r="E580" s="24"/>
      <c r="F580" s="24"/>
      <c r="G580" s="25"/>
      <c r="H580" s="25"/>
      <c r="I580" s="25"/>
      <c r="J580" s="25"/>
      <c r="K580" s="138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</row>
    <row r="581">
      <c r="A581" s="25"/>
      <c r="B581" s="25"/>
      <c r="C581" s="25"/>
      <c r="D581" s="25"/>
      <c r="E581" s="24"/>
      <c r="F581" s="24"/>
      <c r="G581" s="25"/>
      <c r="H581" s="25"/>
      <c r="I581" s="25"/>
      <c r="J581" s="25"/>
      <c r="K581" s="138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</row>
    <row r="582">
      <c r="A582" s="25"/>
      <c r="B582" s="25"/>
      <c r="C582" s="25"/>
      <c r="D582" s="25"/>
      <c r="E582" s="24"/>
      <c r="F582" s="24"/>
      <c r="G582" s="25"/>
      <c r="H582" s="25"/>
      <c r="I582" s="25"/>
      <c r="J582" s="25"/>
      <c r="K582" s="138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</row>
    <row r="583">
      <c r="A583" s="25"/>
      <c r="B583" s="25"/>
      <c r="C583" s="25"/>
      <c r="D583" s="25"/>
      <c r="E583" s="24"/>
      <c r="F583" s="24"/>
      <c r="G583" s="25"/>
      <c r="H583" s="25"/>
      <c r="I583" s="25"/>
      <c r="J583" s="25"/>
      <c r="K583" s="138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</row>
    <row r="584">
      <c r="A584" s="25"/>
      <c r="B584" s="25"/>
      <c r="C584" s="25"/>
      <c r="D584" s="25"/>
      <c r="E584" s="24"/>
      <c r="F584" s="24"/>
      <c r="G584" s="25"/>
      <c r="H584" s="25"/>
      <c r="I584" s="25"/>
      <c r="J584" s="25"/>
      <c r="K584" s="138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</row>
    <row r="585">
      <c r="A585" s="25"/>
      <c r="B585" s="25"/>
      <c r="C585" s="25"/>
      <c r="D585" s="25"/>
      <c r="E585" s="24"/>
      <c r="F585" s="24"/>
      <c r="G585" s="25"/>
      <c r="H585" s="25"/>
      <c r="I585" s="25"/>
      <c r="J585" s="25"/>
      <c r="K585" s="138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</row>
    <row r="586">
      <c r="A586" s="25"/>
      <c r="B586" s="25"/>
      <c r="C586" s="25"/>
      <c r="D586" s="25"/>
      <c r="E586" s="24"/>
      <c r="F586" s="24"/>
      <c r="G586" s="25"/>
      <c r="H586" s="25"/>
      <c r="I586" s="25"/>
      <c r="J586" s="25"/>
      <c r="K586" s="138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</row>
    <row r="587">
      <c r="A587" s="25"/>
      <c r="B587" s="25"/>
      <c r="C587" s="25"/>
      <c r="D587" s="25"/>
      <c r="E587" s="24"/>
      <c r="F587" s="24"/>
      <c r="G587" s="25"/>
      <c r="H587" s="25"/>
      <c r="I587" s="25"/>
      <c r="J587" s="25"/>
      <c r="K587" s="138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</row>
    <row r="588">
      <c r="A588" s="25"/>
      <c r="B588" s="25"/>
      <c r="C588" s="25"/>
      <c r="D588" s="25"/>
      <c r="E588" s="24"/>
      <c r="F588" s="24"/>
      <c r="G588" s="25"/>
      <c r="H588" s="25"/>
      <c r="I588" s="25"/>
      <c r="J588" s="25"/>
      <c r="K588" s="138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</row>
    <row r="589">
      <c r="A589" s="25"/>
      <c r="B589" s="25"/>
      <c r="C589" s="25"/>
      <c r="D589" s="25"/>
      <c r="E589" s="24"/>
      <c r="F589" s="24"/>
      <c r="G589" s="25"/>
      <c r="H589" s="25"/>
      <c r="I589" s="25"/>
      <c r="J589" s="25"/>
      <c r="K589" s="138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</row>
    <row r="590">
      <c r="A590" s="25"/>
      <c r="B590" s="25"/>
      <c r="C590" s="25"/>
      <c r="D590" s="25"/>
      <c r="E590" s="24"/>
      <c r="F590" s="24"/>
      <c r="G590" s="25"/>
      <c r="H590" s="25"/>
      <c r="I590" s="25"/>
      <c r="J590" s="25"/>
      <c r="K590" s="138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</row>
    <row r="591">
      <c r="A591" s="25"/>
      <c r="B591" s="25"/>
      <c r="C591" s="25"/>
      <c r="D591" s="25"/>
      <c r="E591" s="24"/>
      <c r="F591" s="24"/>
      <c r="G591" s="25"/>
      <c r="H591" s="25"/>
      <c r="I591" s="25"/>
      <c r="J591" s="25"/>
      <c r="K591" s="138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</row>
    <row r="592">
      <c r="A592" s="25"/>
      <c r="B592" s="25"/>
      <c r="C592" s="25"/>
      <c r="D592" s="25"/>
      <c r="E592" s="24"/>
      <c r="F592" s="24"/>
      <c r="G592" s="25"/>
      <c r="H592" s="25"/>
      <c r="I592" s="25"/>
      <c r="J592" s="25"/>
      <c r="K592" s="138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</row>
    <row r="593">
      <c r="A593" s="25"/>
      <c r="B593" s="25"/>
      <c r="C593" s="25"/>
      <c r="D593" s="25"/>
      <c r="E593" s="24"/>
      <c r="F593" s="24"/>
      <c r="G593" s="25"/>
      <c r="H593" s="25"/>
      <c r="I593" s="25"/>
      <c r="J593" s="25"/>
      <c r="K593" s="138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</row>
    <row r="594">
      <c r="A594" s="25"/>
      <c r="B594" s="25"/>
      <c r="C594" s="25"/>
      <c r="D594" s="25"/>
      <c r="E594" s="24"/>
      <c r="F594" s="24"/>
      <c r="G594" s="25"/>
      <c r="H594" s="25"/>
      <c r="I594" s="25"/>
      <c r="J594" s="25"/>
      <c r="K594" s="138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</row>
    <row r="595">
      <c r="A595" s="25"/>
      <c r="B595" s="25"/>
      <c r="C595" s="25"/>
      <c r="D595" s="25"/>
      <c r="E595" s="24"/>
      <c r="F595" s="24"/>
      <c r="G595" s="25"/>
      <c r="H595" s="25"/>
      <c r="I595" s="25"/>
      <c r="J595" s="25"/>
      <c r="K595" s="138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</row>
    <row r="596">
      <c r="A596" s="25"/>
      <c r="B596" s="25"/>
      <c r="C596" s="25"/>
      <c r="D596" s="25"/>
      <c r="E596" s="24"/>
      <c r="F596" s="24"/>
      <c r="G596" s="25"/>
      <c r="H596" s="25"/>
      <c r="I596" s="25"/>
      <c r="J596" s="25"/>
      <c r="K596" s="138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</row>
    <row r="597">
      <c r="A597" s="25"/>
      <c r="B597" s="25"/>
      <c r="C597" s="25"/>
      <c r="D597" s="25"/>
      <c r="E597" s="24"/>
      <c r="F597" s="24"/>
      <c r="G597" s="25"/>
      <c r="H597" s="25"/>
      <c r="I597" s="25"/>
      <c r="J597" s="25"/>
      <c r="K597" s="138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</row>
    <row r="598">
      <c r="A598" s="25"/>
      <c r="B598" s="25"/>
      <c r="C598" s="25"/>
      <c r="D598" s="25"/>
      <c r="E598" s="24"/>
      <c r="F598" s="24"/>
      <c r="G598" s="25"/>
      <c r="H598" s="25"/>
      <c r="I598" s="25"/>
      <c r="J598" s="25"/>
      <c r="K598" s="138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</row>
    <row r="599">
      <c r="A599" s="25"/>
      <c r="B599" s="25"/>
      <c r="C599" s="25"/>
      <c r="D599" s="25"/>
      <c r="E599" s="24"/>
      <c r="F599" s="24"/>
      <c r="G599" s="25"/>
      <c r="H599" s="25"/>
      <c r="I599" s="25"/>
      <c r="J599" s="25"/>
      <c r="K599" s="138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</row>
    <row r="600">
      <c r="A600" s="25"/>
      <c r="B600" s="25"/>
      <c r="C600" s="25"/>
      <c r="D600" s="25"/>
      <c r="E600" s="24"/>
      <c r="F600" s="24"/>
      <c r="G600" s="25"/>
      <c r="H600" s="25"/>
      <c r="I600" s="25"/>
      <c r="J600" s="25"/>
      <c r="K600" s="138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</row>
    <row r="601">
      <c r="A601" s="25"/>
      <c r="B601" s="25"/>
      <c r="C601" s="25"/>
      <c r="D601" s="25"/>
      <c r="E601" s="24"/>
      <c r="F601" s="24"/>
      <c r="G601" s="25"/>
      <c r="H601" s="25"/>
      <c r="I601" s="25"/>
      <c r="J601" s="25"/>
      <c r="K601" s="138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</row>
    <row r="602">
      <c r="A602" s="25"/>
      <c r="B602" s="25"/>
      <c r="C602" s="25"/>
      <c r="D602" s="25"/>
      <c r="E602" s="24"/>
      <c r="F602" s="24"/>
      <c r="G602" s="25"/>
      <c r="H602" s="25"/>
      <c r="I602" s="25"/>
      <c r="J602" s="25"/>
      <c r="K602" s="138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</row>
    <row r="603">
      <c r="A603" s="25"/>
      <c r="B603" s="25"/>
      <c r="C603" s="25"/>
      <c r="D603" s="25"/>
      <c r="E603" s="24"/>
      <c r="F603" s="24"/>
      <c r="G603" s="25"/>
      <c r="H603" s="25"/>
      <c r="I603" s="25"/>
      <c r="J603" s="25"/>
      <c r="K603" s="138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</row>
    <row r="604">
      <c r="A604" s="25"/>
      <c r="B604" s="25"/>
      <c r="C604" s="25"/>
      <c r="D604" s="25"/>
      <c r="E604" s="24"/>
      <c r="F604" s="24"/>
      <c r="G604" s="25"/>
      <c r="H604" s="25"/>
      <c r="I604" s="25"/>
      <c r="J604" s="25"/>
      <c r="K604" s="138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</row>
    <row r="605">
      <c r="A605" s="25"/>
      <c r="B605" s="25"/>
      <c r="C605" s="25"/>
      <c r="D605" s="25"/>
      <c r="E605" s="24"/>
      <c r="F605" s="24"/>
      <c r="G605" s="25"/>
      <c r="H605" s="25"/>
      <c r="I605" s="25"/>
      <c r="J605" s="25"/>
      <c r="K605" s="138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</row>
    <row r="606">
      <c r="A606" s="25"/>
      <c r="B606" s="25"/>
      <c r="C606" s="25"/>
      <c r="D606" s="25"/>
      <c r="E606" s="24"/>
      <c r="F606" s="24"/>
      <c r="G606" s="25"/>
      <c r="H606" s="25"/>
      <c r="I606" s="25"/>
      <c r="J606" s="25"/>
      <c r="K606" s="138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</row>
    <row r="607">
      <c r="A607" s="25"/>
      <c r="B607" s="25"/>
      <c r="C607" s="25"/>
      <c r="D607" s="25"/>
      <c r="E607" s="24"/>
      <c r="F607" s="24"/>
      <c r="G607" s="25"/>
      <c r="H607" s="25"/>
      <c r="I607" s="25"/>
      <c r="J607" s="25"/>
      <c r="K607" s="138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</row>
    <row r="608">
      <c r="A608" s="25"/>
      <c r="B608" s="25"/>
      <c r="C608" s="25"/>
      <c r="D608" s="25"/>
      <c r="E608" s="24"/>
      <c r="F608" s="24"/>
      <c r="G608" s="25"/>
      <c r="H608" s="25"/>
      <c r="I608" s="25"/>
      <c r="J608" s="25"/>
      <c r="K608" s="138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</row>
    <row r="609">
      <c r="A609" s="25"/>
      <c r="B609" s="25"/>
      <c r="C609" s="25"/>
      <c r="D609" s="25"/>
      <c r="E609" s="24"/>
      <c r="F609" s="24"/>
      <c r="G609" s="25"/>
      <c r="H609" s="25"/>
      <c r="I609" s="25"/>
      <c r="J609" s="25"/>
      <c r="K609" s="138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</row>
    <row r="610">
      <c r="A610" s="25"/>
      <c r="B610" s="25"/>
      <c r="C610" s="25"/>
      <c r="D610" s="25"/>
      <c r="E610" s="24"/>
      <c r="F610" s="24"/>
      <c r="G610" s="25"/>
      <c r="H610" s="25"/>
      <c r="I610" s="25"/>
      <c r="J610" s="25"/>
      <c r="K610" s="138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</row>
    <row r="611">
      <c r="A611" s="25"/>
      <c r="B611" s="25"/>
      <c r="C611" s="25"/>
      <c r="D611" s="25"/>
      <c r="E611" s="24"/>
      <c r="F611" s="24"/>
      <c r="G611" s="25"/>
      <c r="H611" s="25"/>
      <c r="I611" s="25"/>
      <c r="J611" s="25"/>
      <c r="K611" s="138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</row>
    <row r="612">
      <c r="A612" s="25"/>
      <c r="B612" s="25"/>
      <c r="C612" s="25"/>
      <c r="D612" s="25"/>
      <c r="E612" s="24"/>
      <c r="F612" s="24"/>
      <c r="G612" s="25"/>
      <c r="H612" s="25"/>
      <c r="I612" s="25"/>
      <c r="J612" s="25"/>
      <c r="K612" s="138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</row>
    <row r="613">
      <c r="A613" s="25"/>
      <c r="B613" s="25"/>
      <c r="C613" s="25"/>
      <c r="D613" s="25"/>
      <c r="E613" s="24"/>
      <c r="F613" s="24"/>
      <c r="G613" s="25"/>
      <c r="H613" s="25"/>
      <c r="I613" s="25"/>
      <c r="J613" s="25"/>
      <c r="K613" s="138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</row>
    <row r="614">
      <c r="A614" s="25"/>
      <c r="B614" s="25"/>
      <c r="C614" s="25"/>
      <c r="D614" s="25"/>
      <c r="E614" s="24"/>
      <c r="F614" s="24"/>
      <c r="G614" s="25"/>
      <c r="H614" s="25"/>
      <c r="I614" s="25"/>
      <c r="J614" s="25"/>
      <c r="K614" s="138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</row>
    <row r="615">
      <c r="A615" s="25"/>
      <c r="B615" s="25"/>
      <c r="C615" s="25"/>
      <c r="D615" s="25"/>
      <c r="E615" s="24"/>
      <c r="F615" s="24"/>
      <c r="G615" s="25"/>
      <c r="H615" s="25"/>
      <c r="I615" s="25"/>
      <c r="J615" s="25"/>
      <c r="K615" s="138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</row>
    <row r="616">
      <c r="A616" s="25"/>
      <c r="B616" s="25"/>
      <c r="C616" s="25"/>
      <c r="D616" s="25"/>
      <c r="E616" s="24"/>
      <c r="F616" s="24"/>
      <c r="G616" s="25"/>
      <c r="H616" s="25"/>
      <c r="I616" s="25"/>
      <c r="J616" s="25"/>
      <c r="K616" s="138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</row>
    <row r="617">
      <c r="A617" s="25"/>
      <c r="B617" s="25"/>
      <c r="C617" s="25"/>
      <c r="D617" s="25"/>
      <c r="E617" s="24"/>
      <c r="F617" s="24"/>
      <c r="G617" s="25"/>
      <c r="H617" s="25"/>
      <c r="I617" s="25"/>
      <c r="J617" s="25"/>
      <c r="K617" s="138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</row>
    <row r="618">
      <c r="A618" s="25"/>
      <c r="B618" s="25"/>
      <c r="C618" s="25"/>
      <c r="D618" s="25"/>
      <c r="E618" s="24"/>
      <c r="F618" s="24"/>
      <c r="G618" s="25"/>
      <c r="H618" s="25"/>
      <c r="I618" s="25"/>
      <c r="J618" s="25"/>
      <c r="K618" s="138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</row>
    <row r="619">
      <c r="A619" s="25"/>
      <c r="B619" s="25"/>
      <c r="C619" s="25"/>
      <c r="D619" s="25"/>
      <c r="E619" s="24"/>
      <c r="F619" s="24"/>
      <c r="G619" s="25"/>
      <c r="H619" s="25"/>
      <c r="I619" s="25"/>
      <c r="J619" s="25"/>
      <c r="K619" s="138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</row>
    <row r="620">
      <c r="A620" s="25"/>
      <c r="B620" s="25"/>
      <c r="C620" s="25"/>
      <c r="D620" s="25"/>
      <c r="E620" s="24"/>
      <c r="F620" s="24"/>
      <c r="G620" s="25"/>
      <c r="H620" s="25"/>
      <c r="I620" s="25"/>
      <c r="J620" s="25"/>
      <c r="K620" s="138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</row>
    <row r="621">
      <c r="A621" s="25"/>
      <c r="B621" s="25"/>
      <c r="C621" s="25"/>
      <c r="D621" s="25"/>
      <c r="E621" s="24"/>
      <c r="F621" s="24"/>
      <c r="G621" s="25"/>
      <c r="H621" s="25"/>
      <c r="I621" s="25"/>
      <c r="J621" s="25"/>
      <c r="K621" s="138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</row>
    <row r="622">
      <c r="A622" s="25"/>
      <c r="B622" s="25"/>
      <c r="C622" s="25"/>
      <c r="D622" s="25"/>
      <c r="E622" s="24"/>
      <c r="F622" s="24"/>
      <c r="G622" s="25"/>
      <c r="H622" s="25"/>
      <c r="I622" s="25"/>
      <c r="J622" s="25"/>
      <c r="K622" s="138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</row>
    <row r="623">
      <c r="A623" s="25"/>
      <c r="B623" s="25"/>
      <c r="C623" s="25"/>
      <c r="D623" s="25"/>
      <c r="E623" s="24"/>
      <c r="F623" s="24"/>
      <c r="G623" s="25"/>
      <c r="H623" s="25"/>
      <c r="I623" s="25"/>
      <c r="J623" s="25"/>
      <c r="K623" s="138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</row>
    <row r="624">
      <c r="A624" s="25"/>
      <c r="B624" s="25"/>
      <c r="C624" s="25"/>
      <c r="D624" s="25"/>
      <c r="E624" s="24"/>
      <c r="F624" s="24"/>
      <c r="G624" s="25"/>
      <c r="H624" s="25"/>
      <c r="I624" s="25"/>
      <c r="J624" s="25"/>
      <c r="K624" s="138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</row>
    <row r="625">
      <c r="A625" s="25"/>
      <c r="B625" s="25"/>
      <c r="C625" s="25"/>
      <c r="D625" s="25"/>
      <c r="E625" s="24"/>
      <c r="F625" s="24"/>
      <c r="G625" s="25"/>
      <c r="H625" s="25"/>
      <c r="I625" s="25"/>
      <c r="J625" s="25"/>
      <c r="K625" s="138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</row>
    <row r="626">
      <c r="A626" s="25"/>
      <c r="B626" s="25"/>
      <c r="C626" s="25"/>
      <c r="D626" s="25"/>
      <c r="E626" s="24"/>
      <c r="F626" s="24"/>
      <c r="G626" s="25"/>
      <c r="H626" s="25"/>
      <c r="I626" s="25"/>
      <c r="J626" s="25"/>
      <c r="K626" s="138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</row>
    <row r="627">
      <c r="A627" s="25"/>
      <c r="B627" s="25"/>
      <c r="C627" s="25"/>
      <c r="D627" s="25"/>
      <c r="E627" s="24"/>
      <c r="F627" s="24"/>
      <c r="G627" s="25"/>
      <c r="H627" s="25"/>
      <c r="I627" s="25"/>
      <c r="J627" s="25"/>
      <c r="K627" s="138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</row>
    <row r="628">
      <c r="A628" s="25"/>
      <c r="B628" s="25"/>
      <c r="C628" s="25"/>
      <c r="D628" s="25"/>
      <c r="E628" s="24"/>
      <c r="F628" s="24"/>
      <c r="G628" s="25"/>
      <c r="H628" s="25"/>
      <c r="I628" s="25"/>
      <c r="J628" s="25"/>
      <c r="K628" s="138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</row>
    <row r="629">
      <c r="A629" s="25"/>
      <c r="B629" s="25"/>
      <c r="C629" s="25"/>
      <c r="D629" s="25"/>
      <c r="E629" s="24"/>
      <c r="F629" s="24"/>
      <c r="G629" s="25"/>
      <c r="H629" s="25"/>
      <c r="I629" s="25"/>
      <c r="J629" s="25"/>
      <c r="K629" s="138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</row>
    <row r="630">
      <c r="A630" s="25"/>
      <c r="B630" s="25"/>
      <c r="C630" s="25"/>
      <c r="D630" s="25"/>
      <c r="E630" s="24"/>
      <c r="F630" s="24"/>
      <c r="G630" s="25"/>
      <c r="H630" s="25"/>
      <c r="I630" s="25"/>
      <c r="J630" s="25"/>
      <c r="K630" s="138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</row>
    <row r="631">
      <c r="A631" s="25"/>
      <c r="B631" s="25"/>
      <c r="C631" s="25"/>
      <c r="D631" s="25"/>
      <c r="E631" s="24"/>
      <c r="F631" s="24"/>
      <c r="G631" s="25"/>
      <c r="H631" s="25"/>
      <c r="I631" s="25"/>
      <c r="J631" s="25"/>
      <c r="K631" s="138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</row>
    <row r="632">
      <c r="A632" s="25"/>
      <c r="B632" s="25"/>
      <c r="C632" s="25"/>
      <c r="D632" s="25"/>
      <c r="E632" s="24"/>
      <c r="F632" s="24"/>
      <c r="G632" s="25"/>
      <c r="H632" s="25"/>
      <c r="I632" s="25"/>
      <c r="J632" s="25"/>
      <c r="K632" s="138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</row>
    <row r="633">
      <c r="A633" s="25"/>
      <c r="B633" s="25"/>
      <c r="C633" s="25"/>
      <c r="D633" s="25"/>
      <c r="E633" s="24"/>
      <c r="F633" s="24"/>
      <c r="G633" s="25"/>
      <c r="H633" s="25"/>
      <c r="I633" s="25"/>
      <c r="J633" s="25"/>
      <c r="K633" s="138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</row>
    <row r="634">
      <c r="A634" s="25"/>
      <c r="B634" s="25"/>
      <c r="C634" s="25"/>
      <c r="D634" s="25"/>
      <c r="E634" s="24"/>
      <c r="F634" s="24"/>
      <c r="G634" s="25"/>
      <c r="H634" s="25"/>
      <c r="I634" s="25"/>
      <c r="J634" s="25"/>
      <c r="K634" s="138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</row>
    <row r="635">
      <c r="A635" s="25"/>
      <c r="B635" s="25"/>
      <c r="C635" s="25"/>
      <c r="D635" s="25"/>
      <c r="E635" s="24"/>
      <c r="F635" s="24"/>
      <c r="G635" s="25"/>
      <c r="H635" s="25"/>
      <c r="I635" s="25"/>
      <c r="J635" s="25"/>
      <c r="K635" s="138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</row>
    <row r="636">
      <c r="A636" s="25"/>
      <c r="B636" s="25"/>
      <c r="C636" s="25"/>
      <c r="D636" s="25"/>
      <c r="E636" s="24"/>
      <c r="F636" s="24"/>
      <c r="G636" s="25"/>
      <c r="H636" s="25"/>
      <c r="I636" s="25"/>
      <c r="J636" s="25"/>
      <c r="K636" s="138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</row>
    <row r="637">
      <c r="A637" s="25"/>
      <c r="B637" s="25"/>
      <c r="C637" s="25"/>
      <c r="D637" s="25"/>
      <c r="E637" s="24"/>
      <c r="F637" s="24"/>
      <c r="G637" s="25"/>
      <c r="H637" s="25"/>
      <c r="I637" s="25"/>
      <c r="J637" s="25"/>
      <c r="K637" s="138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</row>
    <row r="638">
      <c r="A638" s="25"/>
      <c r="B638" s="25"/>
      <c r="C638" s="25"/>
      <c r="D638" s="25"/>
      <c r="E638" s="24"/>
      <c r="F638" s="24"/>
      <c r="G638" s="25"/>
      <c r="H638" s="25"/>
      <c r="I638" s="25"/>
      <c r="J638" s="25"/>
      <c r="K638" s="138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</row>
    <row r="639">
      <c r="A639" s="25"/>
      <c r="B639" s="25"/>
      <c r="C639" s="25"/>
      <c r="D639" s="25"/>
      <c r="E639" s="24"/>
      <c r="F639" s="24"/>
      <c r="G639" s="25"/>
      <c r="H639" s="25"/>
      <c r="I639" s="25"/>
      <c r="J639" s="25"/>
      <c r="K639" s="138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</row>
    <row r="640">
      <c r="A640" s="25"/>
      <c r="B640" s="25"/>
      <c r="C640" s="25"/>
      <c r="D640" s="25"/>
      <c r="E640" s="24"/>
      <c r="F640" s="24"/>
      <c r="G640" s="25"/>
      <c r="H640" s="25"/>
      <c r="I640" s="25"/>
      <c r="J640" s="25"/>
      <c r="K640" s="138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</row>
    <row r="641">
      <c r="A641" s="25"/>
      <c r="B641" s="25"/>
      <c r="C641" s="25"/>
      <c r="D641" s="25"/>
      <c r="E641" s="24"/>
      <c r="F641" s="24"/>
      <c r="G641" s="25"/>
      <c r="H641" s="25"/>
      <c r="I641" s="25"/>
      <c r="J641" s="25"/>
      <c r="K641" s="138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</row>
    <row r="642">
      <c r="A642" s="25"/>
      <c r="B642" s="25"/>
      <c r="C642" s="25"/>
      <c r="D642" s="25"/>
      <c r="E642" s="24"/>
      <c r="F642" s="24"/>
      <c r="G642" s="25"/>
      <c r="H642" s="25"/>
      <c r="I642" s="25"/>
      <c r="J642" s="25"/>
      <c r="K642" s="138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</row>
    <row r="643">
      <c r="A643" s="25"/>
      <c r="B643" s="25"/>
      <c r="C643" s="25"/>
      <c r="D643" s="25"/>
      <c r="E643" s="24"/>
      <c r="F643" s="24"/>
      <c r="G643" s="25"/>
      <c r="H643" s="25"/>
      <c r="I643" s="25"/>
      <c r="J643" s="25"/>
      <c r="K643" s="138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</row>
    <row r="644">
      <c r="A644" s="25"/>
      <c r="B644" s="25"/>
      <c r="C644" s="25"/>
      <c r="D644" s="25"/>
      <c r="E644" s="24"/>
      <c r="F644" s="24"/>
      <c r="G644" s="25"/>
      <c r="H644" s="25"/>
      <c r="I644" s="25"/>
      <c r="J644" s="25"/>
      <c r="K644" s="138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</row>
    <row r="645">
      <c r="A645" s="25"/>
      <c r="B645" s="25"/>
      <c r="C645" s="25"/>
      <c r="D645" s="25"/>
      <c r="E645" s="24"/>
      <c r="F645" s="24"/>
      <c r="G645" s="25"/>
      <c r="H645" s="25"/>
      <c r="I645" s="25"/>
      <c r="J645" s="25"/>
      <c r="K645" s="138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</row>
    <row r="646">
      <c r="A646" s="25"/>
      <c r="B646" s="25"/>
      <c r="C646" s="25"/>
      <c r="D646" s="25"/>
      <c r="E646" s="24"/>
      <c r="F646" s="24"/>
      <c r="G646" s="25"/>
      <c r="H646" s="25"/>
      <c r="I646" s="25"/>
      <c r="J646" s="25"/>
      <c r="K646" s="138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</row>
    <row r="647">
      <c r="A647" s="25"/>
      <c r="B647" s="25"/>
      <c r="C647" s="25"/>
      <c r="D647" s="25"/>
      <c r="E647" s="24"/>
      <c r="F647" s="24"/>
      <c r="G647" s="25"/>
      <c r="H647" s="25"/>
      <c r="I647" s="25"/>
      <c r="J647" s="25"/>
      <c r="K647" s="138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</row>
    <row r="648">
      <c r="A648" s="25"/>
      <c r="B648" s="25"/>
      <c r="C648" s="25"/>
      <c r="D648" s="25"/>
      <c r="E648" s="24"/>
      <c r="F648" s="24"/>
      <c r="G648" s="25"/>
      <c r="H648" s="25"/>
      <c r="I648" s="25"/>
      <c r="J648" s="25"/>
      <c r="K648" s="138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</row>
    <row r="649">
      <c r="A649" s="25"/>
      <c r="B649" s="25"/>
      <c r="C649" s="25"/>
      <c r="D649" s="25"/>
      <c r="E649" s="24"/>
      <c r="F649" s="24"/>
      <c r="G649" s="25"/>
      <c r="H649" s="25"/>
      <c r="I649" s="25"/>
      <c r="J649" s="25"/>
      <c r="K649" s="138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</row>
    <row r="650">
      <c r="A650" s="25"/>
      <c r="B650" s="25"/>
      <c r="C650" s="25"/>
      <c r="D650" s="25"/>
      <c r="E650" s="24"/>
      <c r="F650" s="24"/>
      <c r="G650" s="25"/>
      <c r="H650" s="25"/>
      <c r="I650" s="25"/>
      <c r="J650" s="25"/>
      <c r="K650" s="138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</row>
    <row r="651">
      <c r="A651" s="25"/>
      <c r="B651" s="25"/>
      <c r="C651" s="25"/>
      <c r="D651" s="25"/>
      <c r="E651" s="24"/>
      <c r="F651" s="24"/>
      <c r="G651" s="25"/>
      <c r="H651" s="25"/>
      <c r="I651" s="25"/>
      <c r="J651" s="25"/>
      <c r="K651" s="138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</row>
    <row r="652">
      <c r="A652" s="25"/>
      <c r="B652" s="25"/>
      <c r="C652" s="25"/>
      <c r="D652" s="25"/>
      <c r="E652" s="24"/>
      <c r="F652" s="24"/>
      <c r="G652" s="25"/>
      <c r="H652" s="25"/>
      <c r="I652" s="25"/>
      <c r="J652" s="25"/>
      <c r="K652" s="138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</row>
    <row r="653">
      <c r="A653" s="25"/>
      <c r="B653" s="25"/>
      <c r="C653" s="25"/>
      <c r="D653" s="25"/>
      <c r="E653" s="24"/>
      <c r="F653" s="24"/>
      <c r="G653" s="25"/>
      <c r="H653" s="25"/>
      <c r="I653" s="25"/>
      <c r="J653" s="25"/>
      <c r="K653" s="138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</row>
    <row r="654">
      <c r="A654" s="25"/>
      <c r="B654" s="25"/>
      <c r="C654" s="25"/>
      <c r="D654" s="25"/>
      <c r="E654" s="24"/>
      <c r="F654" s="24"/>
      <c r="G654" s="25"/>
      <c r="H654" s="25"/>
      <c r="I654" s="25"/>
      <c r="J654" s="25"/>
      <c r="K654" s="138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</row>
    <row r="655">
      <c r="A655" s="25"/>
      <c r="B655" s="25"/>
      <c r="C655" s="25"/>
      <c r="D655" s="25"/>
      <c r="E655" s="24"/>
      <c r="F655" s="24"/>
      <c r="G655" s="25"/>
      <c r="H655" s="25"/>
      <c r="I655" s="25"/>
      <c r="J655" s="25"/>
      <c r="K655" s="138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</row>
    <row r="656">
      <c r="A656" s="25"/>
      <c r="B656" s="25"/>
      <c r="C656" s="25"/>
      <c r="D656" s="25"/>
      <c r="E656" s="24"/>
      <c r="F656" s="24"/>
      <c r="G656" s="25"/>
      <c r="H656" s="25"/>
      <c r="I656" s="25"/>
      <c r="J656" s="25"/>
      <c r="K656" s="138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</row>
    <row r="657">
      <c r="A657" s="25"/>
      <c r="B657" s="25"/>
      <c r="C657" s="25"/>
      <c r="D657" s="25"/>
      <c r="E657" s="24"/>
      <c r="F657" s="24"/>
      <c r="G657" s="25"/>
      <c r="H657" s="25"/>
      <c r="I657" s="25"/>
      <c r="J657" s="25"/>
      <c r="K657" s="138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</row>
    <row r="658">
      <c r="A658" s="25"/>
      <c r="B658" s="25"/>
      <c r="C658" s="25"/>
      <c r="D658" s="25"/>
      <c r="E658" s="24"/>
      <c r="F658" s="24"/>
      <c r="G658" s="25"/>
      <c r="H658" s="25"/>
      <c r="I658" s="25"/>
      <c r="J658" s="25"/>
      <c r="K658" s="138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</row>
    <row r="659">
      <c r="A659" s="25"/>
      <c r="B659" s="25"/>
      <c r="C659" s="25"/>
      <c r="D659" s="25"/>
      <c r="E659" s="24"/>
      <c r="F659" s="24"/>
      <c r="G659" s="25"/>
      <c r="H659" s="25"/>
      <c r="I659" s="25"/>
      <c r="J659" s="25"/>
      <c r="K659" s="138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</row>
    <row r="660">
      <c r="A660" s="25"/>
      <c r="B660" s="25"/>
      <c r="C660" s="25"/>
      <c r="D660" s="25"/>
      <c r="E660" s="24"/>
      <c r="F660" s="24"/>
      <c r="G660" s="25"/>
      <c r="H660" s="25"/>
      <c r="I660" s="25"/>
      <c r="J660" s="25"/>
      <c r="K660" s="138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</row>
    <row r="661">
      <c r="A661" s="25"/>
      <c r="B661" s="25"/>
      <c r="C661" s="25"/>
      <c r="D661" s="25"/>
      <c r="E661" s="24"/>
      <c r="F661" s="24"/>
      <c r="G661" s="25"/>
      <c r="H661" s="25"/>
      <c r="I661" s="25"/>
      <c r="J661" s="25"/>
      <c r="K661" s="138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</row>
    <row r="662">
      <c r="A662" s="25"/>
      <c r="B662" s="25"/>
      <c r="C662" s="25"/>
      <c r="D662" s="25"/>
      <c r="E662" s="24"/>
      <c r="F662" s="24"/>
      <c r="G662" s="25"/>
      <c r="H662" s="25"/>
      <c r="I662" s="25"/>
      <c r="J662" s="25"/>
      <c r="K662" s="138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</row>
    <row r="663">
      <c r="A663" s="25"/>
      <c r="B663" s="25"/>
      <c r="C663" s="25"/>
      <c r="D663" s="25"/>
      <c r="E663" s="24"/>
      <c r="F663" s="24"/>
      <c r="G663" s="25"/>
      <c r="H663" s="25"/>
      <c r="I663" s="25"/>
      <c r="J663" s="25"/>
      <c r="K663" s="138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</row>
    <row r="664">
      <c r="A664" s="25"/>
      <c r="B664" s="25"/>
      <c r="C664" s="25"/>
      <c r="D664" s="25"/>
      <c r="E664" s="24"/>
      <c r="F664" s="24"/>
      <c r="G664" s="25"/>
      <c r="H664" s="25"/>
      <c r="I664" s="25"/>
      <c r="J664" s="25"/>
      <c r="K664" s="138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</row>
    <row r="665">
      <c r="A665" s="25"/>
      <c r="B665" s="25"/>
      <c r="C665" s="25"/>
      <c r="D665" s="25"/>
      <c r="E665" s="24"/>
      <c r="F665" s="24"/>
      <c r="G665" s="25"/>
      <c r="H665" s="25"/>
      <c r="I665" s="25"/>
      <c r="J665" s="25"/>
      <c r="K665" s="138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</row>
    <row r="666">
      <c r="A666" s="25"/>
      <c r="B666" s="25"/>
      <c r="C666" s="25"/>
      <c r="D666" s="25"/>
      <c r="E666" s="24"/>
      <c r="F666" s="24"/>
      <c r="G666" s="25"/>
      <c r="H666" s="25"/>
      <c r="I666" s="25"/>
      <c r="J666" s="25"/>
      <c r="K666" s="138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</row>
    <row r="667">
      <c r="A667" s="25"/>
      <c r="B667" s="25"/>
      <c r="C667" s="25"/>
      <c r="D667" s="25"/>
      <c r="E667" s="24"/>
      <c r="F667" s="24"/>
      <c r="G667" s="25"/>
      <c r="H667" s="25"/>
      <c r="I667" s="25"/>
      <c r="J667" s="25"/>
      <c r="K667" s="138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</row>
    <row r="668">
      <c r="A668" s="25"/>
      <c r="B668" s="25"/>
      <c r="C668" s="25"/>
      <c r="D668" s="25"/>
      <c r="E668" s="24"/>
      <c r="F668" s="24"/>
      <c r="G668" s="25"/>
      <c r="H668" s="25"/>
      <c r="I668" s="25"/>
      <c r="J668" s="25"/>
      <c r="K668" s="138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</row>
    <row r="669">
      <c r="A669" s="25"/>
      <c r="B669" s="25"/>
      <c r="C669" s="25"/>
      <c r="D669" s="25"/>
      <c r="E669" s="24"/>
      <c r="F669" s="24"/>
      <c r="G669" s="25"/>
      <c r="H669" s="25"/>
      <c r="I669" s="25"/>
      <c r="J669" s="25"/>
      <c r="K669" s="138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</row>
    <row r="670">
      <c r="A670" s="25"/>
      <c r="B670" s="25"/>
      <c r="C670" s="25"/>
      <c r="D670" s="25"/>
      <c r="E670" s="24"/>
      <c r="F670" s="24"/>
      <c r="G670" s="25"/>
      <c r="H670" s="25"/>
      <c r="I670" s="25"/>
      <c r="J670" s="25"/>
      <c r="K670" s="138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</row>
    <row r="671">
      <c r="A671" s="25"/>
      <c r="B671" s="25"/>
      <c r="C671" s="25"/>
      <c r="D671" s="25"/>
      <c r="E671" s="24"/>
      <c r="F671" s="24"/>
      <c r="G671" s="25"/>
      <c r="H671" s="25"/>
      <c r="I671" s="25"/>
      <c r="J671" s="25"/>
      <c r="K671" s="138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</row>
    <row r="672">
      <c r="A672" s="25"/>
      <c r="B672" s="25"/>
      <c r="C672" s="25"/>
      <c r="D672" s="25"/>
      <c r="E672" s="24"/>
      <c r="F672" s="24"/>
      <c r="G672" s="25"/>
      <c r="H672" s="25"/>
      <c r="I672" s="25"/>
      <c r="J672" s="25"/>
      <c r="K672" s="138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</row>
    <row r="673">
      <c r="A673" s="25"/>
      <c r="B673" s="25"/>
      <c r="C673" s="25"/>
      <c r="D673" s="25"/>
      <c r="E673" s="24"/>
      <c r="F673" s="24"/>
      <c r="G673" s="25"/>
      <c r="H673" s="25"/>
      <c r="I673" s="25"/>
      <c r="J673" s="25"/>
      <c r="K673" s="138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</row>
    <row r="674">
      <c r="A674" s="25"/>
      <c r="B674" s="25"/>
      <c r="C674" s="25"/>
      <c r="D674" s="25"/>
      <c r="E674" s="24"/>
      <c r="F674" s="24"/>
      <c r="G674" s="25"/>
      <c r="H674" s="25"/>
      <c r="I674" s="25"/>
      <c r="J674" s="25"/>
      <c r="K674" s="138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</row>
    <row r="675">
      <c r="A675" s="25"/>
      <c r="B675" s="25"/>
      <c r="C675" s="25"/>
      <c r="D675" s="25"/>
      <c r="E675" s="24"/>
      <c r="F675" s="24"/>
      <c r="G675" s="25"/>
      <c r="H675" s="25"/>
      <c r="I675" s="25"/>
      <c r="J675" s="25"/>
      <c r="K675" s="138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</row>
    <row r="676">
      <c r="A676" s="25"/>
      <c r="B676" s="25"/>
      <c r="C676" s="25"/>
      <c r="D676" s="25"/>
      <c r="E676" s="24"/>
      <c r="F676" s="24"/>
      <c r="G676" s="25"/>
      <c r="H676" s="25"/>
      <c r="I676" s="25"/>
      <c r="J676" s="25"/>
      <c r="K676" s="138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</row>
    <row r="677">
      <c r="A677" s="25"/>
      <c r="B677" s="25"/>
      <c r="C677" s="25"/>
      <c r="D677" s="25"/>
      <c r="E677" s="24"/>
      <c r="F677" s="24"/>
      <c r="G677" s="25"/>
      <c r="H677" s="25"/>
      <c r="I677" s="25"/>
      <c r="J677" s="25"/>
      <c r="K677" s="138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</row>
    <row r="678">
      <c r="A678" s="25"/>
      <c r="B678" s="25"/>
      <c r="C678" s="25"/>
      <c r="D678" s="25"/>
      <c r="E678" s="24"/>
      <c r="F678" s="24"/>
      <c r="G678" s="25"/>
      <c r="H678" s="25"/>
      <c r="I678" s="25"/>
      <c r="J678" s="25"/>
      <c r="K678" s="138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</row>
    <row r="679">
      <c r="A679" s="25"/>
      <c r="B679" s="25"/>
      <c r="C679" s="25"/>
      <c r="D679" s="25"/>
      <c r="E679" s="24"/>
      <c r="F679" s="24"/>
      <c r="G679" s="25"/>
      <c r="H679" s="25"/>
      <c r="I679" s="25"/>
      <c r="J679" s="25"/>
      <c r="K679" s="138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</row>
    <row r="680">
      <c r="A680" s="25"/>
      <c r="B680" s="25"/>
      <c r="C680" s="25"/>
      <c r="D680" s="25"/>
      <c r="E680" s="24"/>
      <c r="F680" s="24"/>
      <c r="G680" s="25"/>
      <c r="H680" s="25"/>
      <c r="I680" s="25"/>
      <c r="J680" s="25"/>
      <c r="K680" s="138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</row>
    <row r="681">
      <c r="A681" s="25"/>
      <c r="B681" s="25"/>
      <c r="C681" s="25"/>
      <c r="D681" s="25"/>
      <c r="E681" s="24"/>
      <c r="F681" s="24"/>
      <c r="G681" s="25"/>
      <c r="H681" s="25"/>
      <c r="I681" s="25"/>
      <c r="J681" s="25"/>
      <c r="K681" s="138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</row>
    <row r="682">
      <c r="A682" s="25"/>
      <c r="B682" s="25"/>
      <c r="C682" s="25"/>
      <c r="D682" s="25"/>
      <c r="E682" s="24"/>
      <c r="F682" s="24"/>
      <c r="G682" s="25"/>
      <c r="H682" s="25"/>
      <c r="I682" s="25"/>
      <c r="J682" s="25"/>
      <c r="K682" s="138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</row>
    <row r="683">
      <c r="A683" s="25"/>
      <c r="B683" s="25"/>
      <c r="C683" s="25"/>
      <c r="D683" s="25"/>
      <c r="E683" s="24"/>
      <c r="F683" s="24"/>
      <c r="G683" s="25"/>
      <c r="H683" s="25"/>
      <c r="I683" s="25"/>
      <c r="J683" s="25"/>
      <c r="K683" s="138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</row>
    <row r="684">
      <c r="A684" s="25"/>
      <c r="B684" s="25"/>
      <c r="C684" s="25"/>
      <c r="D684" s="25"/>
      <c r="E684" s="24"/>
      <c r="F684" s="24"/>
      <c r="G684" s="25"/>
      <c r="H684" s="25"/>
      <c r="I684" s="25"/>
      <c r="J684" s="25"/>
      <c r="K684" s="138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</row>
    <row r="685">
      <c r="A685" s="25"/>
      <c r="B685" s="25"/>
      <c r="C685" s="25"/>
      <c r="D685" s="25"/>
      <c r="E685" s="24"/>
      <c r="F685" s="24"/>
      <c r="G685" s="25"/>
      <c r="H685" s="25"/>
      <c r="I685" s="25"/>
      <c r="J685" s="25"/>
      <c r="K685" s="138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</row>
    <row r="686">
      <c r="A686" s="25"/>
      <c r="B686" s="25"/>
      <c r="C686" s="25"/>
      <c r="D686" s="25"/>
      <c r="E686" s="24"/>
      <c r="F686" s="24"/>
      <c r="G686" s="25"/>
      <c r="H686" s="25"/>
      <c r="I686" s="25"/>
      <c r="J686" s="25"/>
      <c r="K686" s="138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</row>
    <row r="687">
      <c r="A687" s="25"/>
      <c r="B687" s="25"/>
      <c r="C687" s="25"/>
      <c r="D687" s="25"/>
      <c r="E687" s="24"/>
      <c r="F687" s="24"/>
      <c r="G687" s="25"/>
      <c r="H687" s="25"/>
      <c r="I687" s="25"/>
      <c r="J687" s="25"/>
      <c r="K687" s="138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</row>
    <row r="688">
      <c r="A688" s="25"/>
      <c r="B688" s="25"/>
      <c r="C688" s="25"/>
      <c r="D688" s="25"/>
      <c r="E688" s="24"/>
      <c r="F688" s="24"/>
      <c r="G688" s="25"/>
      <c r="H688" s="25"/>
      <c r="I688" s="25"/>
      <c r="J688" s="25"/>
      <c r="K688" s="138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</row>
    <row r="689">
      <c r="A689" s="25"/>
      <c r="B689" s="25"/>
      <c r="C689" s="25"/>
      <c r="D689" s="25"/>
      <c r="E689" s="24"/>
      <c r="F689" s="24"/>
      <c r="G689" s="25"/>
      <c r="H689" s="25"/>
      <c r="I689" s="25"/>
      <c r="J689" s="25"/>
      <c r="K689" s="138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</row>
    <row r="690">
      <c r="A690" s="25"/>
      <c r="B690" s="25"/>
      <c r="C690" s="25"/>
      <c r="D690" s="25"/>
      <c r="E690" s="24"/>
      <c r="F690" s="24"/>
      <c r="G690" s="25"/>
      <c r="H690" s="25"/>
      <c r="I690" s="25"/>
      <c r="J690" s="25"/>
      <c r="K690" s="138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</row>
    <row r="691">
      <c r="A691" s="25"/>
      <c r="B691" s="25"/>
      <c r="C691" s="25"/>
      <c r="D691" s="25"/>
      <c r="E691" s="24"/>
      <c r="F691" s="24"/>
      <c r="G691" s="25"/>
      <c r="H691" s="25"/>
      <c r="I691" s="25"/>
      <c r="J691" s="25"/>
      <c r="K691" s="138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</row>
    <row r="692">
      <c r="A692" s="25"/>
      <c r="B692" s="25"/>
      <c r="C692" s="25"/>
      <c r="D692" s="25"/>
      <c r="E692" s="24"/>
      <c r="F692" s="24"/>
      <c r="G692" s="25"/>
      <c r="H692" s="25"/>
      <c r="I692" s="25"/>
      <c r="J692" s="25"/>
      <c r="K692" s="138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</row>
    <row r="693">
      <c r="A693" s="25"/>
      <c r="B693" s="25"/>
      <c r="C693" s="25"/>
      <c r="D693" s="25"/>
      <c r="E693" s="24"/>
      <c r="F693" s="24"/>
      <c r="G693" s="25"/>
      <c r="H693" s="25"/>
      <c r="I693" s="25"/>
      <c r="J693" s="25"/>
      <c r="K693" s="138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</row>
    <row r="694">
      <c r="A694" s="25"/>
      <c r="B694" s="25"/>
      <c r="C694" s="25"/>
      <c r="D694" s="25"/>
      <c r="E694" s="24"/>
      <c r="F694" s="24"/>
      <c r="G694" s="25"/>
      <c r="H694" s="25"/>
      <c r="I694" s="25"/>
      <c r="J694" s="25"/>
      <c r="K694" s="138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</row>
    <row r="695">
      <c r="A695" s="25"/>
      <c r="B695" s="25"/>
      <c r="C695" s="25"/>
      <c r="D695" s="25"/>
      <c r="E695" s="24"/>
      <c r="F695" s="24"/>
      <c r="G695" s="25"/>
      <c r="H695" s="25"/>
      <c r="I695" s="25"/>
      <c r="J695" s="25"/>
      <c r="K695" s="138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</row>
    <row r="696">
      <c r="A696" s="25"/>
      <c r="B696" s="25"/>
      <c r="C696" s="25"/>
      <c r="D696" s="25"/>
      <c r="E696" s="24"/>
      <c r="F696" s="24"/>
      <c r="G696" s="25"/>
      <c r="H696" s="25"/>
      <c r="I696" s="25"/>
      <c r="J696" s="25"/>
      <c r="K696" s="138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</row>
    <row r="697">
      <c r="A697" s="25"/>
      <c r="B697" s="25"/>
      <c r="C697" s="25"/>
      <c r="D697" s="25"/>
      <c r="E697" s="24"/>
      <c r="F697" s="24"/>
      <c r="G697" s="25"/>
      <c r="H697" s="25"/>
      <c r="I697" s="25"/>
      <c r="J697" s="25"/>
      <c r="K697" s="138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</row>
    <row r="698">
      <c r="A698" s="25"/>
      <c r="B698" s="25"/>
      <c r="C698" s="25"/>
      <c r="D698" s="25"/>
      <c r="E698" s="24"/>
      <c r="F698" s="24"/>
      <c r="G698" s="25"/>
      <c r="H698" s="25"/>
      <c r="I698" s="25"/>
      <c r="J698" s="25"/>
      <c r="K698" s="138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</row>
    <row r="699">
      <c r="A699" s="25"/>
      <c r="B699" s="25"/>
      <c r="C699" s="25"/>
      <c r="D699" s="25"/>
      <c r="E699" s="24"/>
      <c r="F699" s="24"/>
      <c r="G699" s="25"/>
      <c r="H699" s="25"/>
      <c r="I699" s="25"/>
      <c r="J699" s="25"/>
      <c r="K699" s="138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</row>
    <row r="700">
      <c r="A700" s="25"/>
      <c r="B700" s="25"/>
      <c r="C700" s="25"/>
      <c r="D700" s="25"/>
      <c r="E700" s="24"/>
      <c r="F700" s="24"/>
      <c r="G700" s="25"/>
      <c r="H700" s="25"/>
      <c r="I700" s="25"/>
      <c r="J700" s="25"/>
      <c r="K700" s="138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</row>
    <row r="701">
      <c r="A701" s="25"/>
      <c r="B701" s="25"/>
      <c r="C701" s="25"/>
      <c r="D701" s="25"/>
      <c r="E701" s="24"/>
      <c r="F701" s="24"/>
      <c r="G701" s="25"/>
      <c r="H701" s="25"/>
      <c r="I701" s="25"/>
      <c r="J701" s="25"/>
      <c r="K701" s="138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</row>
    <row r="702">
      <c r="A702" s="25"/>
      <c r="B702" s="25"/>
      <c r="C702" s="25"/>
      <c r="D702" s="25"/>
      <c r="E702" s="24"/>
      <c r="F702" s="24"/>
      <c r="G702" s="25"/>
      <c r="H702" s="25"/>
      <c r="I702" s="25"/>
      <c r="J702" s="25"/>
      <c r="K702" s="138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</row>
    <row r="703">
      <c r="A703" s="25"/>
      <c r="B703" s="25"/>
      <c r="C703" s="25"/>
      <c r="D703" s="25"/>
      <c r="E703" s="24"/>
      <c r="F703" s="24"/>
      <c r="G703" s="25"/>
      <c r="H703" s="25"/>
      <c r="I703" s="25"/>
      <c r="J703" s="25"/>
      <c r="K703" s="138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</row>
    <row r="704">
      <c r="A704" s="25"/>
      <c r="B704" s="25"/>
      <c r="C704" s="25"/>
      <c r="D704" s="25"/>
      <c r="E704" s="24"/>
      <c r="F704" s="24"/>
      <c r="G704" s="25"/>
      <c r="H704" s="25"/>
      <c r="I704" s="25"/>
      <c r="J704" s="25"/>
      <c r="K704" s="138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</row>
    <row r="705">
      <c r="A705" s="25"/>
      <c r="B705" s="25"/>
      <c r="C705" s="25"/>
      <c r="D705" s="25"/>
      <c r="E705" s="24"/>
      <c r="F705" s="24"/>
      <c r="G705" s="25"/>
      <c r="H705" s="25"/>
      <c r="I705" s="25"/>
      <c r="J705" s="25"/>
      <c r="K705" s="138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</row>
    <row r="706">
      <c r="A706" s="25"/>
      <c r="B706" s="25"/>
      <c r="C706" s="25"/>
      <c r="D706" s="25"/>
      <c r="E706" s="24"/>
      <c r="F706" s="24"/>
      <c r="G706" s="25"/>
      <c r="H706" s="25"/>
      <c r="I706" s="25"/>
      <c r="J706" s="25"/>
      <c r="K706" s="138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</row>
    <row r="707">
      <c r="A707" s="25"/>
      <c r="B707" s="25"/>
      <c r="C707" s="25"/>
      <c r="D707" s="25"/>
      <c r="E707" s="24"/>
      <c r="F707" s="24"/>
      <c r="G707" s="25"/>
      <c r="H707" s="25"/>
      <c r="I707" s="25"/>
      <c r="J707" s="25"/>
      <c r="K707" s="138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</row>
    <row r="708">
      <c r="A708" s="25"/>
      <c r="B708" s="25"/>
      <c r="C708" s="25"/>
      <c r="D708" s="25"/>
      <c r="E708" s="24"/>
      <c r="F708" s="24"/>
      <c r="G708" s="25"/>
      <c r="H708" s="25"/>
      <c r="I708" s="25"/>
      <c r="J708" s="25"/>
      <c r="K708" s="138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</row>
    <row r="709">
      <c r="A709" s="25"/>
      <c r="B709" s="25"/>
      <c r="C709" s="25"/>
      <c r="D709" s="25"/>
      <c r="E709" s="24"/>
      <c r="F709" s="24"/>
      <c r="G709" s="25"/>
      <c r="H709" s="25"/>
      <c r="I709" s="25"/>
      <c r="J709" s="25"/>
      <c r="K709" s="138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</row>
    <row r="710">
      <c r="A710" s="25"/>
      <c r="B710" s="25"/>
      <c r="C710" s="25"/>
      <c r="D710" s="25"/>
      <c r="E710" s="24"/>
      <c r="F710" s="24"/>
      <c r="G710" s="25"/>
      <c r="H710" s="25"/>
      <c r="I710" s="25"/>
      <c r="J710" s="25"/>
      <c r="K710" s="138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</row>
    <row r="711">
      <c r="A711" s="25"/>
      <c r="B711" s="25"/>
      <c r="C711" s="25"/>
      <c r="D711" s="25"/>
      <c r="E711" s="24"/>
      <c r="F711" s="24"/>
      <c r="G711" s="25"/>
      <c r="H711" s="25"/>
      <c r="I711" s="25"/>
      <c r="J711" s="25"/>
      <c r="K711" s="138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</row>
    <row r="712">
      <c r="A712" s="25"/>
      <c r="B712" s="25"/>
      <c r="C712" s="25"/>
      <c r="D712" s="25"/>
      <c r="E712" s="24"/>
      <c r="F712" s="24"/>
      <c r="G712" s="25"/>
      <c r="H712" s="25"/>
      <c r="I712" s="25"/>
      <c r="J712" s="25"/>
      <c r="K712" s="138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</row>
    <row r="713">
      <c r="A713" s="25"/>
      <c r="B713" s="25"/>
      <c r="C713" s="25"/>
      <c r="D713" s="25"/>
      <c r="E713" s="24"/>
      <c r="F713" s="24"/>
      <c r="G713" s="25"/>
      <c r="H713" s="25"/>
      <c r="I713" s="25"/>
      <c r="J713" s="25"/>
      <c r="K713" s="138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</row>
    <row r="714">
      <c r="A714" s="25"/>
      <c r="B714" s="25"/>
      <c r="C714" s="25"/>
      <c r="D714" s="25"/>
      <c r="E714" s="24"/>
      <c r="F714" s="24"/>
      <c r="G714" s="25"/>
      <c r="H714" s="25"/>
      <c r="I714" s="25"/>
      <c r="J714" s="25"/>
      <c r="K714" s="138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</row>
    <row r="715">
      <c r="A715" s="25"/>
      <c r="B715" s="25"/>
      <c r="C715" s="25"/>
      <c r="D715" s="25"/>
      <c r="E715" s="24"/>
      <c r="F715" s="24"/>
      <c r="G715" s="25"/>
      <c r="H715" s="25"/>
      <c r="I715" s="25"/>
      <c r="J715" s="25"/>
      <c r="K715" s="138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</row>
    <row r="716">
      <c r="A716" s="25"/>
      <c r="B716" s="25"/>
      <c r="C716" s="25"/>
      <c r="D716" s="25"/>
      <c r="E716" s="24"/>
      <c r="F716" s="24"/>
      <c r="G716" s="25"/>
      <c r="H716" s="25"/>
      <c r="I716" s="25"/>
      <c r="J716" s="25"/>
      <c r="K716" s="138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</row>
    <row r="717">
      <c r="A717" s="25"/>
      <c r="B717" s="25"/>
      <c r="C717" s="25"/>
      <c r="D717" s="25"/>
      <c r="E717" s="24"/>
      <c r="F717" s="24"/>
      <c r="G717" s="25"/>
      <c r="H717" s="25"/>
      <c r="I717" s="25"/>
      <c r="J717" s="25"/>
      <c r="K717" s="138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</row>
    <row r="718">
      <c r="A718" s="25"/>
      <c r="B718" s="25"/>
      <c r="C718" s="25"/>
      <c r="D718" s="25"/>
      <c r="E718" s="24"/>
      <c r="F718" s="24"/>
      <c r="G718" s="25"/>
      <c r="H718" s="25"/>
      <c r="I718" s="25"/>
      <c r="J718" s="25"/>
      <c r="K718" s="138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</row>
    <row r="719">
      <c r="A719" s="25"/>
      <c r="B719" s="25"/>
      <c r="C719" s="25"/>
      <c r="D719" s="25"/>
      <c r="E719" s="24"/>
      <c r="F719" s="24"/>
      <c r="G719" s="25"/>
      <c r="H719" s="25"/>
      <c r="I719" s="25"/>
      <c r="J719" s="25"/>
      <c r="K719" s="138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</row>
    <row r="720">
      <c r="A720" s="25"/>
      <c r="B720" s="25"/>
      <c r="C720" s="25"/>
      <c r="D720" s="25"/>
      <c r="E720" s="24"/>
      <c r="F720" s="24"/>
      <c r="G720" s="25"/>
      <c r="H720" s="25"/>
      <c r="I720" s="25"/>
      <c r="J720" s="25"/>
      <c r="K720" s="138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</row>
    <row r="721">
      <c r="A721" s="25"/>
      <c r="B721" s="25"/>
      <c r="C721" s="25"/>
      <c r="D721" s="25"/>
      <c r="E721" s="24"/>
      <c r="F721" s="24"/>
      <c r="G721" s="25"/>
      <c r="H721" s="25"/>
      <c r="I721" s="25"/>
      <c r="J721" s="25"/>
      <c r="K721" s="138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</row>
    <row r="722">
      <c r="A722" s="25"/>
      <c r="B722" s="25"/>
      <c r="C722" s="25"/>
      <c r="D722" s="25"/>
      <c r="E722" s="24"/>
      <c r="F722" s="24"/>
      <c r="G722" s="25"/>
      <c r="H722" s="25"/>
      <c r="I722" s="25"/>
      <c r="J722" s="25"/>
      <c r="K722" s="138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</row>
    <row r="723">
      <c r="A723" s="25"/>
      <c r="B723" s="25"/>
      <c r="C723" s="25"/>
      <c r="D723" s="25"/>
      <c r="E723" s="24"/>
      <c r="F723" s="24"/>
      <c r="G723" s="25"/>
      <c r="H723" s="25"/>
      <c r="I723" s="25"/>
      <c r="J723" s="25"/>
      <c r="K723" s="138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</row>
    <row r="724">
      <c r="A724" s="25"/>
      <c r="B724" s="25"/>
      <c r="C724" s="25"/>
      <c r="D724" s="25"/>
      <c r="E724" s="24"/>
      <c r="F724" s="24"/>
      <c r="G724" s="25"/>
      <c r="H724" s="25"/>
      <c r="I724" s="25"/>
      <c r="J724" s="25"/>
      <c r="K724" s="138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</row>
    <row r="725">
      <c r="A725" s="25"/>
      <c r="B725" s="25"/>
      <c r="C725" s="25"/>
      <c r="D725" s="25"/>
      <c r="E725" s="24"/>
      <c r="F725" s="24"/>
      <c r="G725" s="25"/>
      <c r="H725" s="25"/>
      <c r="I725" s="25"/>
      <c r="J725" s="25"/>
      <c r="K725" s="138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</row>
    <row r="726">
      <c r="A726" s="25"/>
      <c r="B726" s="25"/>
      <c r="C726" s="25"/>
      <c r="D726" s="25"/>
      <c r="E726" s="24"/>
      <c r="F726" s="24"/>
      <c r="G726" s="25"/>
      <c r="H726" s="25"/>
      <c r="I726" s="25"/>
      <c r="J726" s="25"/>
      <c r="K726" s="138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</row>
    <row r="727">
      <c r="A727" s="25"/>
      <c r="B727" s="25"/>
      <c r="C727" s="25"/>
      <c r="D727" s="25"/>
      <c r="E727" s="24"/>
      <c r="F727" s="24"/>
      <c r="G727" s="25"/>
      <c r="H727" s="25"/>
      <c r="I727" s="25"/>
      <c r="J727" s="25"/>
      <c r="K727" s="138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</row>
    <row r="728">
      <c r="A728" s="25"/>
      <c r="B728" s="25"/>
      <c r="C728" s="25"/>
      <c r="D728" s="25"/>
      <c r="E728" s="24"/>
      <c r="F728" s="24"/>
      <c r="G728" s="25"/>
      <c r="H728" s="25"/>
      <c r="I728" s="25"/>
      <c r="J728" s="25"/>
      <c r="K728" s="138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</row>
    <row r="729">
      <c r="A729" s="25"/>
      <c r="B729" s="25"/>
      <c r="C729" s="25"/>
      <c r="D729" s="25"/>
      <c r="E729" s="24"/>
      <c r="F729" s="24"/>
      <c r="G729" s="25"/>
      <c r="H729" s="25"/>
      <c r="I729" s="25"/>
      <c r="J729" s="25"/>
      <c r="K729" s="138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</row>
    <row r="730">
      <c r="A730" s="25"/>
      <c r="B730" s="25"/>
      <c r="C730" s="25"/>
      <c r="D730" s="25"/>
      <c r="E730" s="24"/>
      <c r="F730" s="24"/>
      <c r="G730" s="25"/>
      <c r="H730" s="25"/>
      <c r="I730" s="25"/>
      <c r="J730" s="25"/>
      <c r="K730" s="138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</row>
    <row r="731">
      <c r="A731" s="25"/>
      <c r="B731" s="25"/>
      <c r="C731" s="25"/>
      <c r="D731" s="25"/>
      <c r="E731" s="24"/>
      <c r="F731" s="24"/>
      <c r="G731" s="25"/>
      <c r="H731" s="25"/>
      <c r="I731" s="25"/>
      <c r="J731" s="25"/>
      <c r="K731" s="138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</row>
    <row r="732">
      <c r="A732" s="25"/>
      <c r="B732" s="25"/>
      <c r="C732" s="25"/>
      <c r="D732" s="25"/>
      <c r="E732" s="24"/>
      <c r="F732" s="24"/>
      <c r="G732" s="25"/>
      <c r="H732" s="25"/>
      <c r="I732" s="25"/>
      <c r="J732" s="25"/>
      <c r="K732" s="138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</row>
    <row r="733">
      <c r="A733" s="25"/>
      <c r="B733" s="25"/>
      <c r="C733" s="25"/>
      <c r="D733" s="25"/>
      <c r="E733" s="24"/>
      <c r="F733" s="24"/>
      <c r="G733" s="25"/>
      <c r="H733" s="25"/>
      <c r="I733" s="25"/>
      <c r="J733" s="25"/>
      <c r="K733" s="138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</row>
    <row r="734">
      <c r="A734" s="25"/>
      <c r="B734" s="25"/>
      <c r="C734" s="25"/>
      <c r="D734" s="25"/>
      <c r="E734" s="24"/>
      <c r="F734" s="24"/>
      <c r="G734" s="25"/>
      <c r="H734" s="25"/>
      <c r="I734" s="25"/>
      <c r="J734" s="25"/>
      <c r="K734" s="138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</row>
    <row r="735">
      <c r="A735" s="25"/>
      <c r="B735" s="25"/>
      <c r="C735" s="25"/>
      <c r="D735" s="25"/>
      <c r="E735" s="24"/>
      <c r="F735" s="24"/>
      <c r="G735" s="25"/>
      <c r="H735" s="25"/>
      <c r="I735" s="25"/>
      <c r="J735" s="25"/>
      <c r="K735" s="138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</row>
    <row r="736">
      <c r="A736" s="25"/>
      <c r="B736" s="25"/>
      <c r="C736" s="25"/>
      <c r="D736" s="25"/>
      <c r="E736" s="24"/>
      <c r="F736" s="24"/>
      <c r="G736" s="25"/>
      <c r="H736" s="25"/>
      <c r="I736" s="25"/>
      <c r="J736" s="25"/>
      <c r="K736" s="138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</row>
    <row r="737">
      <c r="A737" s="25"/>
      <c r="B737" s="25"/>
      <c r="C737" s="25"/>
      <c r="D737" s="25"/>
      <c r="E737" s="24"/>
      <c r="F737" s="24"/>
      <c r="G737" s="25"/>
      <c r="H737" s="25"/>
      <c r="I737" s="25"/>
      <c r="J737" s="25"/>
      <c r="K737" s="138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</row>
    <row r="738">
      <c r="A738" s="25"/>
      <c r="B738" s="25"/>
      <c r="C738" s="25"/>
      <c r="D738" s="25"/>
      <c r="E738" s="24"/>
      <c r="F738" s="24"/>
      <c r="G738" s="25"/>
      <c r="H738" s="25"/>
      <c r="I738" s="25"/>
      <c r="J738" s="25"/>
      <c r="K738" s="138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</row>
    <row r="739">
      <c r="A739" s="25"/>
      <c r="B739" s="25"/>
      <c r="C739" s="25"/>
      <c r="D739" s="25"/>
      <c r="E739" s="24"/>
      <c r="F739" s="24"/>
      <c r="G739" s="25"/>
      <c r="H739" s="25"/>
      <c r="I739" s="25"/>
      <c r="J739" s="25"/>
      <c r="K739" s="138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</row>
    <row r="740">
      <c r="A740" s="25"/>
      <c r="B740" s="25"/>
      <c r="C740" s="25"/>
      <c r="D740" s="25"/>
      <c r="E740" s="24"/>
      <c r="F740" s="24"/>
      <c r="G740" s="25"/>
      <c r="H740" s="25"/>
      <c r="I740" s="25"/>
      <c r="J740" s="25"/>
      <c r="K740" s="138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</row>
    <row r="741">
      <c r="A741" s="25"/>
      <c r="B741" s="25"/>
      <c r="C741" s="25"/>
      <c r="D741" s="25"/>
      <c r="E741" s="24"/>
      <c r="F741" s="24"/>
      <c r="G741" s="25"/>
      <c r="H741" s="25"/>
      <c r="I741" s="25"/>
      <c r="J741" s="25"/>
      <c r="K741" s="138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</row>
    <row r="742">
      <c r="A742" s="25"/>
      <c r="B742" s="25"/>
      <c r="C742" s="25"/>
      <c r="D742" s="25"/>
      <c r="E742" s="24"/>
      <c r="F742" s="24"/>
      <c r="G742" s="25"/>
      <c r="H742" s="25"/>
      <c r="I742" s="25"/>
      <c r="J742" s="25"/>
      <c r="K742" s="138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</row>
    <row r="743">
      <c r="A743" s="25"/>
      <c r="B743" s="25"/>
      <c r="C743" s="25"/>
      <c r="D743" s="25"/>
      <c r="E743" s="24"/>
      <c r="F743" s="24"/>
      <c r="G743" s="25"/>
      <c r="H743" s="25"/>
      <c r="I743" s="25"/>
      <c r="J743" s="25"/>
      <c r="K743" s="138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</row>
    <row r="744">
      <c r="A744" s="25"/>
      <c r="B744" s="25"/>
      <c r="C744" s="25"/>
      <c r="D744" s="25"/>
      <c r="E744" s="24"/>
      <c r="F744" s="24"/>
      <c r="G744" s="25"/>
      <c r="H744" s="25"/>
      <c r="I744" s="25"/>
      <c r="J744" s="25"/>
      <c r="K744" s="138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</row>
    <row r="745">
      <c r="A745" s="25"/>
      <c r="B745" s="25"/>
      <c r="C745" s="25"/>
      <c r="D745" s="25"/>
      <c r="E745" s="24"/>
      <c r="F745" s="24"/>
      <c r="G745" s="25"/>
      <c r="H745" s="25"/>
      <c r="I745" s="25"/>
      <c r="J745" s="25"/>
      <c r="K745" s="138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</row>
    <row r="746">
      <c r="A746" s="25"/>
      <c r="B746" s="25"/>
      <c r="C746" s="25"/>
      <c r="D746" s="25"/>
      <c r="E746" s="24"/>
      <c r="F746" s="24"/>
      <c r="G746" s="25"/>
      <c r="H746" s="25"/>
      <c r="I746" s="25"/>
      <c r="J746" s="25"/>
      <c r="K746" s="138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</row>
    <row r="747">
      <c r="A747" s="25"/>
      <c r="B747" s="25"/>
      <c r="C747" s="25"/>
      <c r="D747" s="25"/>
      <c r="E747" s="24"/>
      <c r="F747" s="24"/>
      <c r="G747" s="25"/>
      <c r="H747" s="25"/>
      <c r="I747" s="25"/>
      <c r="J747" s="25"/>
      <c r="K747" s="138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</row>
    <row r="748">
      <c r="A748" s="25"/>
      <c r="B748" s="25"/>
      <c r="C748" s="25"/>
      <c r="D748" s="25"/>
      <c r="E748" s="24"/>
      <c r="F748" s="24"/>
      <c r="G748" s="25"/>
      <c r="H748" s="25"/>
      <c r="I748" s="25"/>
      <c r="J748" s="25"/>
      <c r="K748" s="138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</row>
    <row r="749">
      <c r="A749" s="25"/>
      <c r="B749" s="25"/>
      <c r="C749" s="25"/>
      <c r="D749" s="25"/>
      <c r="E749" s="24"/>
      <c r="F749" s="24"/>
      <c r="G749" s="25"/>
      <c r="H749" s="25"/>
      <c r="I749" s="25"/>
      <c r="J749" s="25"/>
      <c r="K749" s="138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</row>
    <row r="750">
      <c r="A750" s="25"/>
      <c r="B750" s="25"/>
      <c r="C750" s="25"/>
      <c r="D750" s="25"/>
      <c r="E750" s="24"/>
      <c r="F750" s="24"/>
      <c r="G750" s="25"/>
      <c r="H750" s="25"/>
      <c r="I750" s="25"/>
      <c r="J750" s="25"/>
      <c r="K750" s="138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</row>
    <row r="751">
      <c r="A751" s="25"/>
      <c r="B751" s="25"/>
      <c r="C751" s="25"/>
      <c r="D751" s="25"/>
      <c r="E751" s="24"/>
      <c r="F751" s="24"/>
      <c r="G751" s="25"/>
      <c r="H751" s="25"/>
      <c r="I751" s="25"/>
      <c r="J751" s="25"/>
      <c r="K751" s="138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</row>
    <row r="752">
      <c r="A752" s="25"/>
      <c r="B752" s="25"/>
      <c r="C752" s="25"/>
      <c r="D752" s="25"/>
      <c r="E752" s="24"/>
      <c r="F752" s="24"/>
      <c r="G752" s="25"/>
      <c r="H752" s="25"/>
      <c r="I752" s="25"/>
      <c r="J752" s="25"/>
      <c r="K752" s="138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</row>
    <row r="753">
      <c r="A753" s="25"/>
      <c r="B753" s="25"/>
      <c r="C753" s="25"/>
      <c r="D753" s="25"/>
      <c r="E753" s="24"/>
      <c r="F753" s="24"/>
      <c r="G753" s="25"/>
      <c r="H753" s="25"/>
      <c r="I753" s="25"/>
      <c r="J753" s="25"/>
      <c r="K753" s="138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</row>
    <row r="754">
      <c r="A754" s="25"/>
      <c r="B754" s="25"/>
      <c r="C754" s="25"/>
      <c r="D754" s="25"/>
      <c r="E754" s="24"/>
      <c r="F754" s="24"/>
      <c r="G754" s="25"/>
      <c r="H754" s="25"/>
      <c r="I754" s="25"/>
      <c r="J754" s="25"/>
      <c r="K754" s="138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</row>
    <row r="755">
      <c r="A755" s="25"/>
      <c r="B755" s="25"/>
      <c r="C755" s="25"/>
      <c r="D755" s="25"/>
      <c r="E755" s="24"/>
      <c r="F755" s="24"/>
      <c r="G755" s="25"/>
      <c r="H755" s="25"/>
      <c r="I755" s="25"/>
      <c r="J755" s="25"/>
      <c r="K755" s="138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</row>
    <row r="756">
      <c r="A756" s="25"/>
      <c r="B756" s="25"/>
      <c r="C756" s="25"/>
      <c r="D756" s="25"/>
      <c r="E756" s="24"/>
      <c r="F756" s="24"/>
      <c r="G756" s="25"/>
      <c r="H756" s="25"/>
      <c r="I756" s="25"/>
      <c r="J756" s="25"/>
      <c r="K756" s="138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</row>
    <row r="757">
      <c r="A757" s="25"/>
      <c r="B757" s="25"/>
      <c r="C757" s="25"/>
      <c r="D757" s="25"/>
      <c r="E757" s="24"/>
      <c r="F757" s="24"/>
      <c r="G757" s="25"/>
      <c r="H757" s="25"/>
      <c r="I757" s="25"/>
      <c r="J757" s="25"/>
      <c r="K757" s="138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</row>
    <row r="758">
      <c r="A758" s="25"/>
      <c r="B758" s="25"/>
      <c r="C758" s="25"/>
      <c r="D758" s="25"/>
      <c r="E758" s="24"/>
      <c r="F758" s="24"/>
      <c r="G758" s="25"/>
      <c r="H758" s="25"/>
      <c r="I758" s="25"/>
      <c r="J758" s="25"/>
      <c r="K758" s="138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</row>
    <row r="759">
      <c r="A759" s="25"/>
      <c r="B759" s="25"/>
      <c r="C759" s="25"/>
      <c r="D759" s="25"/>
      <c r="E759" s="24"/>
      <c r="F759" s="24"/>
      <c r="G759" s="25"/>
      <c r="H759" s="25"/>
      <c r="I759" s="25"/>
      <c r="J759" s="25"/>
      <c r="K759" s="138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</row>
    <row r="760">
      <c r="A760" s="25"/>
      <c r="B760" s="25"/>
      <c r="C760" s="25"/>
      <c r="D760" s="25"/>
      <c r="E760" s="24"/>
      <c r="F760" s="24"/>
      <c r="G760" s="25"/>
      <c r="H760" s="25"/>
      <c r="I760" s="25"/>
      <c r="J760" s="25"/>
      <c r="K760" s="138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</row>
    <row r="761">
      <c r="A761" s="25"/>
      <c r="B761" s="25"/>
      <c r="C761" s="25"/>
      <c r="D761" s="25"/>
      <c r="E761" s="24"/>
      <c r="F761" s="24"/>
      <c r="G761" s="25"/>
      <c r="H761" s="25"/>
      <c r="I761" s="25"/>
      <c r="J761" s="25"/>
      <c r="K761" s="138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</row>
    <row r="762">
      <c r="A762" s="25"/>
      <c r="B762" s="25"/>
      <c r="C762" s="25"/>
      <c r="D762" s="25"/>
      <c r="E762" s="24"/>
      <c r="F762" s="24"/>
      <c r="G762" s="25"/>
      <c r="H762" s="25"/>
      <c r="I762" s="25"/>
      <c r="J762" s="25"/>
      <c r="K762" s="138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</row>
    <row r="763">
      <c r="A763" s="25"/>
      <c r="B763" s="25"/>
      <c r="C763" s="25"/>
      <c r="D763" s="25"/>
      <c r="E763" s="24"/>
      <c r="F763" s="24"/>
      <c r="G763" s="25"/>
      <c r="H763" s="25"/>
      <c r="I763" s="25"/>
      <c r="J763" s="25"/>
      <c r="K763" s="138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</row>
    <row r="764">
      <c r="A764" s="25"/>
      <c r="B764" s="25"/>
      <c r="C764" s="25"/>
      <c r="D764" s="25"/>
      <c r="E764" s="24"/>
      <c r="F764" s="24"/>
      <c r="G764" s="25"/>
      <c r="H764" s="25"/>
      <c r="I764" s="25"/>
      <c r="J764" s="25"/>
      <c r="K764" s="138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</row>
    <row r="765">
      <c r="A765" s="25"/>
      <c r="B765" s="25"/>
      <c r="C765" s="25"/>
      <c r="D765" s="25"/>
      <c r="E765" s="24"/>
      <c r="F765" s="24"/>
      <c r="G765" s="25"/>
      <c r="H765" s="25"/>
      <c r="I765" s="25"/>
      <c r="J765" s="25"/>
      <c r="K765" s="138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</row>
    <row r="766">
      <c r="A766" s="25"/>
      <c r="B766" s="25"/>
      <c r="C766" s="25"/>
      <c r="D766" s="25"/>
      <c r="E766" s="24"/>
      <c r="F766" s="24"/>
      <c r="G766" s="25"/>
      <c r="H766" s="25"/>
      <c r="I766" s="25"/>
      <c r="J766" s="25"/>
      <c r="K766" s="138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</row>
    <row r="767">
      <c r="A767" s="25"/>
      <c r="B767" s="25"/>
      <c r="C767" s="25"/>
      <c r="D767" s="25"/>
      <c r="E767" s="24"/>
      <c r="F767" s="24"/>
      <c r="G767" s="25"/>
      <c r="H767" s="25"/>
      <c r="I767" s="25"/>
      <c r="J767" s="25"/>
      <c r="K767" s="138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</row>
    <row r="768">
      <c r="A768" s="25"/>
      <c r="B768" s="25"/>
      <c r="C768" s="25"/>
      <c r="D768" s="25"/>
      <c r="E768" s="24"/>
      <c r="F768" s="24"/>
      <c r="G768" s="25"/>
      <c r="H768" s="25"/>
      <c r="I768" s="25"/>
      <c r="J768" s="25"/>
      <c r="K768" s="138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</row>
    <row r="769">
      <c r="A769" s="25"/>
      <c r="B769" s="25"/>
      <c r="C769" s="25"/>
      <c r="D769" s="25"/>
      <c r="E769" s="24"/>
      <c r="F769" s="24"/>
      <c r="G769" s="25"/>
      <c r="H769" s="25"/>
      <c r="I769" s="25"/>
      <c r="J769" s="25"/>
      <c r="K769" s="138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</row>
    <row r="770">
      <c r="A770" s="25"/>
      <c r="B770" s="25"/>
      <c r="C770" s="25"/>
      <c r="D770" s="25"/>
      <c r="E770" s="24"/>
      <c r="F770" s="24"/>
      <c r="G770" s="25"/>
      <c r="H770" s="25"/>
      <c r="I770" s="25"/>
      <c r="J770" s="25"/>
      <c r="K770" s="138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</row>
    <row r="771">
      <c r="A771" s="25"/>
      <c r="B771" s="25"/>
      <c r="C771" s="25"/>
      <c r="D771" s="25"/>
      <c r="E771" s="24"/>
      <c r="F771" s="24"/>
      <c r="G771" s="25"/>
      <c r="H771" s="25"/>
      <c r="I771" s="25"/>
      <c r="J771" s="25"/>
      <c r="K771" s="138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</row>
    <row r="772">
      <c r="A772" s="25"/>
      <c r="B772" s="25"/>
      <c r="C772" s="25"/>
      <c r="D772" s="25"/>
      <c r="E772" s="24"/>
      <c r="F772" s="24"/>
      <c r="G772" s="25"/>
      <c r="H772" s="25"/>
      <c r="I772" s="25"/>
      <c r="J772" s="25"/>
      <c r="K772" s="138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</row>
    <row r="773">
      <c r="A773" s="25"/>
      <c r="B773" s="25"/>
      <c r="C773" s="25"/>
      <c r="D773" s="25"/>
      <c r="E773" s="24"/>
      <c r="F773" s="24"/>
      <c r="G773" s="25"/>
      <c r="H773" s="25"/>
      <c r="I773" s="25"/>
      <c r="J773" s="25"/>
      <c r="K773" s="138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</row>
    <row r="774">
      <c r="A774" s="25"/>
      <c r="B774" s="25"/>
      <c r="C774" s="25"/>
      <c r="D774" s="25"/>
      <c r="E774" s="24"/>
      <c r="F774" s="24"/>
      <c r="G774" s="25"/>
      <c r="H774" s="25"/>
      <c r="I774" s="25"/>
      <c r="J774" s="25"/>
      <c r="K774" s="138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</row>
    <row r="775">
      <c r="A775" s="25"/>
      <c r="B775" s="25"/>
      <c r="C775" s="25"/>
      <c r="D775" s="25"/>
      <c r="E775" s="24"/>
      <c r="F775" s="24"/>
      <c r="G775" s="25"/>
      <c r="H775" s="25"/>
      <c r="I775" s="25"/>
      <c r="J775" s="25"/>
      <c r="K775" s="138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</row>
    <row r="776">
      <c r="A776" s="25"/>
      <c r="B776" s="25"/>
      <c r="C776" s="25"/>
      <c r="D776" s="25"/>
      <c r="E776" s="24"/>
      <c r="F776" s="24"/>
      <c r="G776" s="25"/>
      <c r="H776" s="25"/>
      <c r="I776" s="25"/>
      <c r="J776" s="25"/>
      <c r="K776" s="138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</row>
    <row r="777">
      <c r="A777" s="25"/>
      <c r="B777" s="25"/>
      <c r="C777" s="25"/>
      <c r="D777" s="25"/>
      <c r="E777" s="24"/>
      <c r="F777" s="24"/>
      <c r="G777" s="25"/>
      <c r="H777" s="25"/>
      <c r="I777" s="25"/>
      <c r="J777" s="25"/>
      <c r="K777" s="138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</row>
    <row r="778">
      <c r="A778" s="25"/>
      <c r="B778" s="25"/>
      <c r="C778" s="25"/>
      <c r="D778" s="25"/>
      <c r="E778" s="24"/>
      <c r="F778" s="24"/>
      <c r="G778" s="25"/>
      <c r="H778" s="25"/>
      <c r="I778" s="25"/>
      <c r="J778" s="25"/>
      <c r="K778" s="138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</row>
    <row r="779">
      <c r="A779" s="25"/>
      <c r="B779" s="25"/>
      <c r="C779" s="25"/>
      <c r="D779" s="25"/>
      <c r="E779" s="24"/>
      <c r="F779" s="24"/>
      <c r="G779" s="25"/>
      <c r="H779" s="25"/>
      <c r="I779" s="25"/>
      <c r="J779" s="25"/>
      <c r="K779" s="138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</row>
    <row r="780">
      <c r="A780" s="25"/>
      <c r="B780" s="25"/>
      <c r="C780" s="25"/>
      <c r="D780" s="25"/>
      <c r="E780" s="24"/>
      <c r="F780" s="24"/>
      <c r="G780" s="25"/>
      <c r="H780" s="25"/>
      <c r="I780" s="25"/>
      <c r="J780" s="25"/>
      <c r="K780" s="138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</row>
    <row r="781">
      <c r="A781" s="25"/>
      <c r="B781" s="25"/>
      <c r="C781" s="25"/>
      <c r="D781" s="25"/>
      <c r="E781" s="24"/>
      <c r="F781" s="24"/>
      <c r="G781" s="25"/>
      <c r="H781" s="25"/>
      <c r="I781" s="25"/>
      <c r="J781" s="25"/>
      <c r="K781" s="138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</row>
    <row r="782">
      <c r="A782" s="25"/>
      <c r="B782" s="25"/>
      <c r="C782" s="25"/>
      <c r="D782" s="25"/>
      <c r="E782" s="24"/>
      <c r="F782" s="24"/>
      <c r="G782" s="25"/>
      <c r="H782" s="25"/>
      <c r="I782" s="25"/>
      <c r="J782" s="25"/>
      <c r="K782" s="138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</row>
    <row r="783">
      <c r="A783" s="25"/>
      <c r="B783" s="25"/>
      <c r="C783" s="25"/>
      <c r="D783" s="25"/>
      <c r="E783" s="24"/>
      <c r="F783" s="24"/>
      <c r="G783" s="25"/>
      <c r="H783" s="25"/>
      <c r="I783" s="25"/>
      <c r="J783" s="25"/>
      <c r="K783" s="138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</row>
    <row r="784">
      <c r="A784" s="25"/>
      <c r="B784" s="25"/>
      <c r="C784" s="25"/>
      <c r="D784" s="25"/>
      <c r="E784" s="24"/>
      <c r="F784" s="24"/>
      <c r="G784" s="25"/>
      <c r="H784" s="25"/>
      <c r="I784" s="25"/>
      <c r="J784" s="25"/>
      <c r="K784" s="138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</row>
    <row r="785">
      <c r="A785" s="25"/>
      <c r="B785" s="25"/>
      <c r="C785" s="25"/>
      <c r="D785" s="25"/>
      <c r="E785" s="24"/>
      <c r="F785" s="24"/>
      <c r="G785" s="25"/>
      <c r="H785" s="25"/>
      <c r="I785" s="25"/>
      <c r="J785" s="25"/>
      <c r="K785" s="138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</row>
    <row r="786">
      <c r="A786" s="25"/>
      <c r="B786" s="25"/>
      <c r="C786" s="25"/>
      <c r="D786" s="25"/>
      <c r="E786" s="24"/>
      <c r="F786" s="24"/>
      <c r="G786" s="25"/>
      <c r="H786" s="25"/>
      <c r="I786" s="25"/>
      <c r="J786" s="25"/>
      <c r="K786" s="138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</row>
    <row r="787">
      <c r="A787" s="25"/>
      <c r="B787" s="25"/>
      <c r="C787" s="25"/>
      <c r="D787" s="25"/>
      <c r="E787" s="24"/>
      <c r="F787" s="24"/>
      <c r="G787" s="25"/>
      <c r="H787" s="25"/>
      <c r="I787" s="25"/>
      <c r="J787" s="25"/>
      <c r="K787" s="138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</row>
    <row r="788">
      <c r="A788" s="25"/>
      <c r="B788" s="25"/>
      <c r="C788" s="25"/>
      <c r="D788" s="25"/>
      <c r="E788" s="24"/>
      <c r="F788" s="24"/>
      <c r="G788" s="25"/>
      <c r="H788" s="25"/>
      <c r="I788" s="25"/>
      <c r="J788" s="25"/>
      <c r="K788" s="138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</row>
    <row r="789">
      <c r="A789" s="25"/>
      <c r="B789" s="25"/>
      <c r="C789" s="25"/>
      <c r="D789" s="25"/>
      <c r="E789" s="24"/>
      <c r="F789" s="24"/>
      <c r="G789" s="25"/>
      <c r="H789" s="25"/>
      <c r="I789" s="25"/>
      <c r="J789" s="25"/>
      <c r="K789" s="138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</row>
    <row r="790">
      <c r="A790" s="25"/>
      <c r="B790" s="25"/>
      <c r="C790" s="25"/>
      <c r="D790" s="25"/>
      <c r="E790" s="24"/>
      <c r="F790" s="24"/>
      <c r="G790" s="25"/>
      <c r="H790" s="25"/>
      <c r="I790" s="25"/>
      <c r="J790" s="25"/>
      <c r="K790" s="138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</row>
    <row r="791">
      <c r="A791" s="25"/>
      <c r="B791" s="25"/>
      <c r="C791" s="25"/>
      <c r="D791" s="25"/>
      <c r="E791" s="24"/>
      <c r="F791" s="24"/>
      <c r="G791" s="25"/>
      <c r="H791" s="25"/>
      <c r="I791" s="25"/>
      <c r="J791" s="25"/>
      <c r="K791" s="138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</row>
    <row r="792">
      <c r="A792" s="25"/>
      <c r="B792" s="25"/>
      <c r="C792" s="25"/>
      <c r="D792" s="25"/>
      <c r="E792" s="24"/>
      <c r="F792" s="24"/>
      <c r="G792" s="25"/>
      <c r="H792" s="25"/>
      <c r="I792" s="25"/>
      <c r="J792" s="25"/>
      <c r="K792" s="138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</row>
    <row r="793">
      <c r="A793" s="25"/>
      <c r="B793" s="25"/>
      <c r="C793" s="25"/>
      <c r="D793" s="25"/>
      <c r="E793" s="24"/>
      <c r="F793" s="24"/>
      <c r="G793" s="25"/>
      <c r="H793" s="25"/>
      <c r="I793" s="25"/>
      <c r="J793" s="25"/>
      <c r="K793" s="138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</row>
    <row r="794">
      <c r="A794" s="25"/>
      <c r="B794" s="25"/>
      <c r="C794" s="25"/>
      <c r="D794" s="25"/>
      <c r="E794" s="24"/>
      <c r="F794" s="24"/>
      <c r="G794" s="25"/>
      <c r="H794" s="25"/>
      <c r="I794" s="25"/>
      <c r="J794" s="25"/>
      <c r="K794" s="138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</row>
    <row r="795">
      <c r="A795" s="25"/>
      <c r="B795" s="25"/>
      <c r="C795" s="25"/>
      <c r="D795" s="25"/>
      <c r="E795" s="24"/>
      <c r="F795" s="24"/>
      <c r="G795" s="25"/>
      <c r="H795" s="25"/>
      <c r="I795" s="25"/>
      <c r="J795" s="25"/>
      <c r="K795" s="138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</row>
    <row r="796">
      <c r="A796" s="25"/>
      <c r="B796" s="25"/>
      <c r="C796" s="25"/>
      <c r="D796" s="25"/>
      <c r="E796" s="24"/>
      <c r="F796" s="24"/>
      <c r="G796" s="25"/>
      <c r="H796" s="25"/>
      <c r="I796" s="25"/>
      <c r="J796" s="25"/>
      <c r="K796" s="138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</row>
    <row r="797">
      <c r="A797" s="25"/>
      <c r="B797" s="25"/>
      <c r="C797" s="25"/>
      <c r="D797" s="25"/>
      <c r="E797" s="24"/>
      <c r="F797" s="24"/>
      <c r="G797" s="25"/>
      <c r="H797" s="25"/>
      <c r="I797" s="25"/>
      <c r="J797" s="25"/>
      <c r="K797" s="138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</row>
    <row r="798">
      <c r="A798" s="25"/>
      <c r="B798" s="25"/>
      <c r="C798" s="25"/>
      <c r="D798" s="25"/>
      <c r="E798" s="24"/>
      <c r="F798" s="24"/>
      <c r="G798" s="25"/>
      <c r="H798" s="25"/>
      <c r="I798" s="25"/>
      <c r="J798" s="25"/>
      <c r="K798" s="138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</row>
    <row r="799">
      <c r="A799" s="25"/>
      <c r="B799" s="25"/>
      <c r="C799" s="25"/>
      <c r="D799" s="25"/>
      <c r="E799" s="24"/>
      <c r="F799" s="24"/>
      <c r="G799" s="25"/>
      <c r="H799" s="25"/>
      <c r="I799" s="25"/>
      <c r="J799" s="25"/>
      <c r="K799" s="138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</row>
    <row r="800">
      <c r="A800" s="25"/>
      <c r="B800" s="25"/>
      <c r="C800" s="25"/>
      <c r="D800" s="25"/>
      <c r="E800" s="24"/>
      <c r="F800" s="24"/>
      <c r="G800" s="25"/>
      <c r="H800" s="25"/>
      <c r="I800" s="25"/>
      <c r="J800" s="25"/>
      <c r="K800" s="138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</row>
    <row r="801">
      <c r="A801" s="25"/>
      <c r="B801" s="25"/>
      <c r="C801" s="25"/>
      <c r="D801" s="25"/>
      <c r="E801" s="24"/>
      <c r="F801" s="24"/>
      <c r="G801" s="25"/>
      <c r="H801" s="25"/>
      <c r="I801" s="25"/>
      <c r="J801" s="25"/>
      <c r="K801" s="138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</row>
    <row r="802">
      <c r="A802" s="25"/>
      <c r="B802" s="25"/>
      <c r="C802" s="25"/>
      <c r="D802" s="25"/>
      <c r="E802" s="24"/>
      <c r="F802" s="24"/>
      <c r="G802" s="25"/>
      <c r="H802" s="25"/>
      <c r="I802" s="25"/>
      <c r="J802" s="25"/>
      <c r="K802" s="138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</row>
    <row r="803">
      <c r="A803" s="25"/>
      <c r="B803" s="25"/>
      <c r="C803" s="25"/>
      <c r="D803" s="25"/>
      <c r="E803" s="24"/>
      <c r="F803" s="24"/>
      <c r="G803" s="25"/>
      <c r="H803" s="25"/>
      <c r="I803" s="25"/>
      <c r="J803" s="25"/>
      <c r="K803" s="138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</row>
    <row r="804">
      <c r="A804" s="25"/>
      <c r="B804" s="25"/>
      <c r="C804" s="25"/>
      <c r="D804" s="25"/>
      <c r="E804" s="24"/>
      <c r="F804" s="24"/>
      <c r="G804" s="25"/>
      <c r="H804" s="25"/>
      <c r="I804" s="25"/>
      <c r="J804" s="25"/>
      <c r="K804" s="138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</row>
    <row r="805">
      <c r="A805" s="25"/>
      <c r="B805" s="25"/>
      <c r="C805" s="25"/>
      <c r="D805" s="25"/>
      <c r="E805" s="24"/>
      <c r="F805" s="24"/>
      <c r="G805" s="25"/>
      <c r="H805" s="25"/>
      <c r="I805" s="25"/>
      <c r="J805" s="25"/>
      <c r="K805" s="138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</row>
    <row r="806">
      <c r="A806" s="25"/>
      <c r="B806" s="25"/>
      <c r="C806" s="25"/>
      <c r="D806" s="25"/>
      <c r="E806" s="24"/>
      <c r="F806" s="24"/>
      <c r="G806" s="25"/>
      <c r="H806" s="25"/>
      <c r="I806" s="25"/>
      <c r="J806" s="25"/>
      <c r="K806" s="138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</row>
    <row r="807">
      <c r="A807" s="25"/>
      <c r="B807" s="25"/>
      <c r="C807" s="25"/>
      <c r="D807" s="25"/>
      <c r="E807" s="24"/>
      <c r="F807" s="24"/>
      <c r="G807" s="25"/>
      <c r="H807" s="25"/>
      <c r="I807" s="25"/>
      <c r="J807" s="25"/>
      <c r="K807" s="138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</row>
    <row r="808">
      <c r="A808" s="25"/>
      <c r="B808" s="25"/>
      <c r="C808" s="25"/>
      <c r="D808" s="25"/>
      <c r="E808" s="24"/>
      <c r="F808" s="24"/>
      <c r="G808" s="25"/>
      <c r="H808" s="25"/>
      <c r="I808" s="25"/>
      <c r="J808" s="25"/>
      <c r="K808" s="138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</row>
    <row r="809">
      <c r="A809" s="25"/>
      <c r="B809" s="25"/>
      <c r="C809" s="25"/>
      <c r="D809" s="25"/>
      <c r="E809" s="24"/>
      <c r="F809" s="24"/>
      <c r="G809" s="25"/>
      <c r="H809" s="25"/>
      <c r="I809" s="25"/>
      <c r="J809" s="25"/>
      <c r="K809" s="138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</row>
    <row r="810">
      <c r="A810" s="25"/>
      <c r="B810" s="25"/>
      <c r="C810" s="25"/>
      <c r="D810" s="25"/>
      <c r="E810" s="24"/>
      <c r="F810" s="24"/>
      <c r="G810" s="25"/>
      <c r="H810" s="25"/>
      <c r="I810" s="25"/>
      <c r="J810" s="25"/>
      <c r="K810" s="138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</row>
    <row r="811">
      <c r="A811" s="25"/>
      <c r="B811" s="25"/>
      <c r="C811" s="25"/>
      <c r="D811" s="25"/>
      <c r="E811" s="24"/>
      <c r="F811" s="24"/>
      <c r="G811" s="25"/>
      <c r="H811" s="25"/>
      <c r="I811" s="25"/>
      <c r="J811" s="25"/>
      <c r="K811" s="138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</row>
    <row r="812">
      <c r="A812" s="25"/>
      <c r="B812" s="25"/>
      <c r="C812" s="25"/>
      <c r="D812" s="25"/>
      <c r="E812" s="24"/>
      <c r="F812" s="24"/>
      <c r="G812" s="25"/>
      <c r="H812" s="25"/>
      <c r="I812" s="25"/>
      <c r="J812" s="25"/>
      <c r="K812" s="138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</row>
    <row r="813">
      <c r="A813" s="25"/>
      <c r="B813" s="25"/>
      <c r="C813" s="25"/>
      <c r="D813" s="25"/>
      <c r="E813" s="24"/>
      <c r="F813" s="24"/>
      <c r="G813" s="25"/>
      <c r="H813" s="25"/>
      <c r="I813" s="25"/>
      <c r="J813" s="25"/>
      <c r="K813" s="138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</row>
    <row r="814">
      <c r="A814" s="25"/>
      <c r="B814" s="25"/>
      <c r="C814" s="25"/>
      <c r="D814" s="25"/>
      <c r="E814" s="24"/>
      <c r="F814" s="24"/>
      <c r="G814" s="25"/>
      <c r="H814" s="25"/>
      <c r="I814" s="25"/>
      <c r="J814" s="25"/>
      <c r="K814" s="138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</row>
    <row r="815">
      <c r="A815" s="25"/>
      <c r="B815" s="25"/>
      <c r="C815" s="25"/>
      <c r="D815" s="25"/>
      <c r="E815" s="24"/>
      <c r="F815" s="24"/>
      <c r="G815" s="25"/>
      <c r="H815" s="25"/>
      <c r="I815" s="25"/>
      <c r="J815" s="25"/>
      <c r="K815" s="138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</row>
    <row r="816">
      <c r="A816" s="25"/>
      <c r="B816" s="25"/>
      <c r="C816" s="25"/>
      <c r="D816" s="25"/>
      <c r="E816" s="24"/>
      <c r="F816" s="24"/>
      <c r="G816" s="25"/>
      <c r="H816" s="25"/>
      <c r="I816" s="25"/>
      <c r="J816" s="25"/>
      <c r="K816" s="138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</row>
    <row r="817">
      <c r="A817" s="25"/>
      <c r="B817" s="25"/>
      <c r="C817" s="25"/>
      <c r="D817" s="25"/>
      <c r="E817" s="24"/>
      <c r="F817" s="24"/>
      <c r="G817" s="25"/>
      <c r="H817" s="25"/>
      <c r="I817" s="25"/>
      <c r="J817" s="25"/>
      <c r="K817" s="138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</row>
    <row r="818">
      <c r="A818" s="25"/>
      <c r="B818" s="25"/>
      <c r="C818" s="25"/>
      <c r="D818" s="25"/>
      <c r="E818" s="24"/>
      <c r="F818" s="24"/>
      <c r="G818" s="25"/>
      <c r="H818" s="25"/>
      <c r="I818" s="25"/>
      <c r="J818" s="25"/>
      <c r="K818" s="138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</row>
    <row r="819">
      <c r="A819" s="25"/>
      <c r="B819" s="25"/>
      <c r="C819" s="25"/>
      <c r="D819" s="25"/>
      <c r="E819" s="24"/>
      <c r="F819" s="24"/>
      <c r="G819" s="25"/>
      <c r="H819" s="25"/>
      <c r="I819" s="25"/>
      <c r="J819" s="25"/>
      <c r="K819" s="138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</row>
    <row r="820">
      <c r="A820" s="25"/>
      <c r="B820" s="25"/>
      <c r="C820" s="25"/>
      <c r="D820" s="25"/>
      <c r="E820" s="24"/>
      <c r="F820" s="24"/>
      <c r="G820" s="25"/>
      <c r="H820" s="25"/>
      <c r="I820" s="25"/>
      <c r="J820" s="25"/>
      <c r="K820" s="138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</row>
    <row r="821">
      <c r="A821" s="25"/>
      <c r="B821" s="25"/>
      <c r="C821" s="25"/>
      <c r="D821" s="25"/>
      <c r="E821" s="24"/>
      <c r="F821" s="24"/>
      <c r="G821" s="25"/>
      <c r="H821" s="25"/>
      <c r="I821" s="25"/>
      <c r="J821" s="25"/>
      <c r="K821" s="138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</row>
    <row r="822">
      <c r="A822" s="25"/>
      <c r="B822" s="25"/>
      <c r="C822" s="25"/>
      <c r="D822" s="25"/>
      <c r="E822" s="24"/>
      <c r="F822" s="24"/>
      <c r="G822" s="25"/>
      <c r="H822" s="25"/>
      <c r="I822" s="25"/>
      <c r="J822" s="25"/>
      <c r="K822" s="138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</row>
    <row r="823">
      <c r="A823" s="25"/>
      <c r="B823" s="25"/>
      <c r="C823" s="25"/>
      <c r="D823" s="25"/>
      <c r="E823" s="24"/>
      <c r="F823" s="24"/>
      <c r="G823" s="25"/>
      <c r="H823" s="25"/>
      <c r="I823" s="25"/>
      <c r="J823" s="25"/>
      <c r="K823" s="138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</row>
    <row r="824">
      <c r="A824" s="25"/>
      <c r="B824" s="25"/>
      <c r="C824" s="25"/>
      <c r="D824" s="25"/>
      <c r="E824" s="24"/>
      <c r="F824" s="24"/>
      <c r="G824" s="25"/>
      <c r="H824" s="25"/>
      <c r="I824" s="25"/>
      <c r="J824" s="25"/>
      <c r="K824" s="138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</row>
    <row r="825">
      <c r="A825" s="25"/>
      <c r="B825" s="25"/>
      <c r="C825" s="25"/>
      <c r="D825" s="25"/>
      <c r="E825" s="24"/>
      <c r="F825" s="24"/>
      <c r="G825" s="25"/>
      <c r="H825" s="25"/>
      <c r="I825" s="25"/>
      <c r="J825" s="25"/>
      <c r="K825" s="138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</row>
    <row r="826">
      <c r="A826" s="25"/>
      <c r="B826" s="25"/>
      <c r="C826" s="25"/>
      <c r="D826" s="25"/>
      <c r="E826" s="24"/>
      <c r="F826" s="24"/>
      <c r="G826" s="25"/>
      <c r="H826" s="25"/>
      <c r="I826" s="25"/>
      <c r="J826" s="25"/>
      <c r="K826" s="138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</row>
    <row r="827">
      <c r="A827" s="25"/>
      <c r="B827" s="25"/>
      <c r="C827" s="25"/>
      <c r="D827" s="25"/>
      <c r="E827" s="24"/>
      <c r="F827" s="24"/>
      <c r="G827" s="25"/>
      <c r="H827" s="25"/>
      <c r="I827" s="25"/>
      <c r="J827" s="25"/>
      <c r="K827" s="138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</row>
    <row r="828">
      <c r="A828" s="25"/>
      <c r="B828" s="25"/>
      <c r="C828" s="25"/>
      <c r="D828" s="25"/>
      <c r="E828" s="24"/>
      <c r="F828" s="24"/>
      <c r="G828" s="25"/>
      <c r="H828" s="25"/>
      <c r="I828" s="25"/>
      <c r="J828" s="25"/>
      <c r="K828" s="138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</row>
    <row r="829">
      <c r="A829" s="25"/>
      <c r="B829" s="25"/>
      <c r="C829" s="25"/>
      <c r="D829" s="25"/>
      <c r="E829" s="24"/>
      <c r="F829" s="24"/>
      <c r="G829" s="25"/>
      <c r="H829" s="25"/>
      <c r="I829" s="25"/>
      <c r="J829" s="25"/>
      <c r="K829" s="138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</row>
    <row r="830">
      <c r="A830" s="25"/>
      <c r="B830" s="25"/>
      <c r="C830" s="25"/>
      <c r="D830" s="25"/>
      <c r="E830" s="24"/>
      <c r="F830" s="24"/>
      <c r="G830" s="25"/>
      <c r="H830" s="25"/>
      <c r="I830" s="25"/>
      <c r="J830" s="25"/>
      <c r="K830" s="138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</row>
    <row r="831">
      <c r="A831" s="25"/>
      <c r="B831" s="25"/>
      <c r="C831" s="25"/>
      <c r="D831" s="25"/>
      <c r="E831" s="24"/>
      <c r="F831" s="24"/>
      <c r="G831" s="25"/>
      <c r="H831" s="25"/>
      <c r="I831" s="25"/>
      <c r="J831" s="25"/>
      <c r="K831" s="138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</row>
    <row r="832">
      <c r="A832" s="25"/>
      <c r="B832" s="25"/>
      <c r="C832" s="25"/>
      <c r="D832" s="25"/>
      <c r="E832" s="24"/>
      <c r="F832" s="24"/>
      <c r="G832" s="25"/>
      <c r="H832" s="25"/>
      <c r="I832" s="25"/>
      <c r="J832" s="25"/>
      <c r="K832" s="138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</row>
    <row r="833">
      <c r="A833" s="25"/>
      <c r="B833" s="25"/>
      <c r="C833" s="25"/>
      <c r="D833" s="25"/>
      <c r="E833" s="24"/>
      <c r="F833" s="24"/>
      <c r="G833" s="25"/>
      <c r="H833" s="25"/>
      <c r="I833" s="25"/>
      <c r="J833" s="25"/>
      <c r="K833" s="138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</row>
    <row r="834">
      <c r="A834" s="25"/>
      <c r="B834" s="25"/>
      <c r="C834" s="25"/>
      <c r="D834" s="25"/>
      <c r="E834" s="24"/>
      <c r="F834" s="24"/>
      <c r="G834" s="25"/>
      <c r="H834" s="25"/>
      <c r="I834" s="25"/>
      <c r="J834" s="25"/>
      <c r="K834" s="138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</row>
    <row r="835">
      <c r="A835" s="25"/>
      <c r="B835" s="25"/>
      <c r="C835" s="25"/>
      <c r="D835" s="25"/>
      <c r="E835" s="24"/>
      <c r="F835" s="24"/>
      <c r="G835" s="25"/>
      <c r="H835" s="25"/>
      <c r="I835" s="25"/>
      <c r="J835" s="25"/>
      <c r="K835" s="138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</row>
    <row r="836">
      <c r="A836" s="25"/>
      <c r="B836" s="25"/>
      <c r="C836" s="25"/>
      <c r="D836" s="25"/>
      <c r="E836" s="24"/>
      <c r="F836" s="24"/>
      <c r="G836" s="25"/>
      <c r="H836" s="25"/>
      <c r="I836" s="25"/>
      <c r="J836" s="25"/>
      <c r="K836" s="138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</row>
    <row r="837">
      <c r="A837" s="25"/>
      <c r="B837" s="25"/>
      <c r="C837" s="25"/>
      <c r="D837" s="25"/>
      <c r="E837" s="24"/>
      <c r="F837" s="24"/>
      <c r="G837" s="25"/>
      <c r="H837" s="25"/>
      <c r="I837" s="25"/>
      <c r="J837" s="25"/>
      <c r="K837" s="138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</row>
    <row r="838">
      <c r="A838" s="25"/>
      <c r="B838" s="25"/>
      <c r="C838" s="25"/>
      <c r="D838" s="25"/>
      <c r="E838" s="24"/>
      <c r="F838" s="24"/>
      <c r="G838" s="25"/>
      <c r="H838" s="25"/>
      <c r="I838" s="25"/>
      <c r="J838" s="25"/>
      <c r="K838" s="138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</row>
    <row r="839">
      <c r="A839" s="25"/>
      <c r="B839" s="25"/>
      <c r="C839" s="25"/>
      <c r="D839" s="25"/>
      <c r="E839" s="24"/>
      <c r="F839" s="24"/>
      <c r="G839" s="25"/>
      <c r="H839" s="25"/>
      <c r="I839" s="25"/>
      <c r="J839" s="25"/>
      <c r="K839" s="138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</row>
    <row r="840">
      <c r="A840" s="25"/>
      <c r="B840" s="25"/>
      <c r="C840" s="25"/>
      <c r="D840" s="25"/>
      <c r="E840" s="24"/>
      <c r="F840" s="24"/>
      <c r="G840" s="25"/>
      <c r="H840" s="25"/>
      <c r="I840" s="25"/>
      <c r="J840" s="25"/>
      <c r="K840" s="138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</row>
    <row r="841">
      <c r="A841" s="25"/>
      <c r="B841" s="25"/>
      <c r="C841" s="25"/>
      <c r="D841" s="25"/>
      <c r="E841" s="24"/>
      <c r="F841" s="24"/>
      <c r="G841" s="25"/>
      <c r="H841" s="25"/>
      <c r="I841" s="25"/>
      <c r="J841" s="25"/>
      <c r="K841" s="138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</row>
    <row r="842">
      <c r="A842" s="25"/>
      <c r="B842" s="25"/>
      <c r="C842" s="25"/>
      <c r="D842" s="25"/>
      <c r="E842" s="24"/>
      <c r="F842" s="24"/>
      <c r="G842" s="25"/>
      <c r="H842" s="25"/>
      <c r="I842" s="25"/>
      <c r="J842" s="25"/>
      <c r="K842" s="138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</row>
    <row r="843">
      <c r="A843" s="25"/>
      <c r="B843" s="25"/>
      <c r="C843" s="25"/>
      <c r="D843" s="25"/>
      <c r="E843" s="24"/>
      <c r="F843" s="24"/>
      <c r="G843" s="25"/>
      <c r="H843" s="25"/>
      <c r="I843" s="25"/>
      <c r="J843" s="25"/>
      <c r="K843" s="138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</row>
    <row r="844">
      <c r="A844" s="25"/>
      <c r="B844" s="25"/>
      <c r="C844" s="25"/>
      <c r="D844" s="25"/>
      <c r="E844" s="24"/>
      <c r="F844" s="24"/>
      <c r="G844" s="25"/>
      <c r="H844" s="25"/>
      <c r="I844" s="25"/>
      <c r="J844" s="25"/>
      <c r="K844" s="138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</row>
    <row r="845">
      <c r="A845" s="25"/>
      <c r="B845" s="25"/>
      <c r="C845" s="25"/>
      <c r="D845" s="25"/>
      <c r="E845" s="24"/>
      <c r="F845" s="24"/>
      <c r="G845" s="25"/>
      <c r="H845" s="25"/>
      <c r="I845" s="25"/>
      <c r="J845" s="25"/>
      <c r="K845" s="138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</row>
    <row r="846">
      <c r="A846" s="25"/>
      <c r="B846" s="25"/>
      <c r="C846" s="25"/>
      <c r="D846" s="25"/>
      <c r="E846" s="24"/>
      <c r="F846" s="24"/>
      <c r="G846" s="25"/>
      <c r="H846" s="25"/>
      <c r="I846" s="25"/>
      <c r="J846" s="25"/>
      <c r="K846" s="138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</row>
    <row r="847">
      <c r="A847" s="25"/>
      <c r="B847" s="25"/>
      <c r="C847" s="25"/>
      <c r="D847" s="25"/>
      <c r="E847" s="24"/>
      <c r="F847" s="24"/>
      <c r="G847" s="25"/>
      <c r="H847" s="25"/>
      <c r="I847" s="25"/>
      <c r="J847" s="25"/>
      <c r="K847" s="138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</row>
    <row r="848">
      <c r="A848" s="25"/>
      <c r="B848" s="25"/>
      <c r="C848" s="25"/>
      <c r="D848" s="25"/>
      <c r="E848" s="24"/>
      <c r="F848" s="24"/>
      <c r="G848" s="25"/>
      <c r="H848" s="25"/>
      <c r="I848" s="25"/>
      <c r="J848" s="25"/>
      <c r="K848" s="138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</row>
    <row r="849">
      <c r="A849" s="25"/>
      <c r="B849" s="25"/>
      <c r="C849" s="25"/>
      <c r="D849" s="25"/>
      <c r="E849" s="24"/>
      <c r="F849" s="24"/>
      <c r="G849" s="25"/>
      <c r="H849" s="25"/>
      <c r="I849" s="25"/>
      <c r="J849" s="25"/>
      <c r="K849" s="138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</row>
    <row r="850">
      <c r="A850" s="25"/>
      <c r="B850" s="25"/>
      <c r="C850" s="25"/>
      <c r="D850" s="25"/>
      <c r="E850" s="24"/>
      <c r="F850" s="24"/>
      <c r="G850" s="25"/>
      <c r="H850" s="25"/>
      <c r="I850" s="25"/>
      <c r="J850" s="25"/>
      <c r="K850" s="138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</row>
    <row r="851">
      <c r="A851" s="25"/>
      <c r="B851" s="25"/>
      <c r="C851" s="25"/>
      <c r="D851" s="25"/>
      <c r="E851" s="24"/>
      <c r="F851" s="24"/>
      <c r="G851" s="25"/>
      <c r="H851" s="25"/>
      <c r="I851" s="25"/>
      <c r="J851" s="25"/>
      <c r="K851" s="138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</row>
    <row r="852">
      <c r="A852" s="25"/>
      <c r="B852" s="25"/>
      <c r="C852" s="25"/>
      <c r="D852" s="25"/>
      <c r="E852" s="24"/>
      <c r="F852" s="24"/>
      <c r="G852" s="25"/>
      <c r="H852" s="25"/>
      <c r="I852" s="25"/>
      <c r="J852" s="25"/>
      <c r="K852" s="138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</row>
    <row r="853">
      <c r="A853" s="25"/>
      <c r="B853" s="25"/>
      <c r="C853" s="25"/>
      <c r="D853" s="25"/>
      <c r="E853" s="24"/>
      <c r="F853" s="24"/>
      <c r="G853" s="25"/>
      <c r="H853" s="25"/>
      <c r="I853" s="25"/>
      <c r="J853" s="25"/>
      <c r="K853" s="138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</row>
    <row r="854">
      <c r="A854" s="25"/>
      <c r="B854" s="25"/>
      <c r="C854" s="25"/>
      <c r="D854" s="25"/>
      <c r="E854" s="24"/>
      <c r="F854" s="24"/>
      <c r="G854" s="25"/>
      <c r="H854" s="25"/>
      <c r="I854" s="25"/>
      <c r="J854" s="25"/>
      <c r="K854" s="138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</row>
    <row r="855">
      <c r="A855" s="25"/>
      <c r="B855" s="25"/>
      <c r="C855" s="25"/>
      <c r="D855" s="25"/>
      <c r="E855" s="24"/>
      <c r="F855" s="24"/>
      <c r="G855" s="25"/>
      <c r="H855" s="25"/>
      <c r="I855" s="25"/>
      <c r="J855" s="25"/>
      <c r="K855" s="138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</row>
    <row r="856">
      <c r="A856" s="25"/>
      <c r="B856" s="25"/>
      <c r="C856" s="25"/>
      <c r="D856" s="25"/>
      <c r="E856" s="24"/>
      <c r="F856" s="24"/>
      <c r="G856" s="25"/>
      <c r="H856" s="25"/>
      <c r="I856" s="25"/>
      <c r="J856" s="25"/>
      <c r="K856" s="138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</row>
    <row r="857">
      <c r="A857" s="25"/>
      <c r="B857" s="25"/>
      <c r="C857" s="25"/>
      <c r="D857" s="25"/>
      <c r="E857" s="24"/>
      <c r="F857" s="24"/>
      <c r="G857" s="25"/>
      <c r="H857" s="25"/>
      <c r="I857" s="25"/>
      <c r="J857" s="25"/>
      <c r="K857" s="138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</row>
    <row r="858">
      <c r="A858" s="25"/>
      <c r="B858" s="25"/>
      <c r="C858" s="25"/>
      <c r="D858" s="25"/>
      <c r="E858" s="24"/>
      <c r="F858" s="24"/>
      <c r="G858" s="25"/>
      <c r="H858" s="25"/>
      <c r="I858" s="25"/>
      <c r="J858" s="25"/>
      <c r="K858" s="138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</row>
    <row r="859">
      <c r="A859" s="25"/>
      <c r="B859" s="25"/>
      <c r="C859" s="25"/>
      <c r="D859" s="25"/>
      <c r="E859" s="24"/>
      <c r="F859" s="24"/>
      <c r="G859" s="25"/>
      <c r="H859" s="25"/>
      <c r="I859" s="25"/>
      <c r="J859" s="25"/>
      <c r="K859" s="138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</row>
    <row r="860">
      <c r="A860" s="25"/>
      <c r="B860" s="25"/>
      <c r="C860" s="25"/>
      <c r="D860" s="25"/>
      <c r="E860" s="24"/>
      <c r="F860" s="24"/>
      <c r="G860" s="25"/>
      <c r="H860" s="25"/>
      <c r="I860" s="25"/>
      <c r="J860" s="25"/>
      <c r="K860" s="138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</row>
    <row r="861">
      <c r="A861" s="25"/>
      <c r="B861" s="25"/>
      <c r="C861" s="25"/>
      <c r="D861" s="25"/>
      <c r="E861" s="24"/>
      <c r="F861" s="24"/>
      <c r="G861" s="25"/>
      <c r="H861" s="25"/>
      <c r="I861" s="25"/>
      <c r="J861" s="25"/>
      <c r="K861" s="138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</row>
    <row r="862">
      <c r="A862" s="25"/>
      <c r="B862" s="25"/>
      <c r="C862" s="25"/>
      <c r="D862" s="25"/>
      <c r="E862" s="24"/>
      <c r="F862" s="24"/>
      <c r="G862" s="25"/>
      <c r="H862" s="25"/>
      <c r="I862" s="25"/>
      <c r="J862" s="25"/>
      <c r="K862" s="138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</row>
    <row r="863">
      <c r="A863" s="25"/>
      <c r="B863" s="25"/>
      <c r="C863" s="25"/>
      <c r="D863" s="25"/>
      <c r="E863" s="24"/>
      <c r="F863" s="24"/>
      <c r="G863" s="25"/>
      <c r="H863" s="25"/>
      <c r="I863" s="25"/>
      <c r="J863" s="25"/>
      <c r="K863" s="138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</row>
    <row r="864">
      <c r="A864" s="25"/>
      <c r="B864" s="25"/>
      <c r="C864" s="25"/>
      <c r="D864" s="25"/>
      <c r="E864" s="24"/>
      <c r="F864" s="24"/>
      <c r="G864" s="25"/>
      <c r="H864" s="25"/>
      <c r="I864" s="25"/>
      <c r="J864" s="25"/>
      <c r="K864" s="138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</row>
    <row r="865">
      <c r="A865" s="25"/>
      <c r="B865" s="25"/>
      <c r="C865" s="25"/>
      <c r="D865" s="25"/>
      <c r="E865" s="24"/>
      <c r="F865" s="24"/>
      <c r="G865" s="25"/>
      <c r="H865" s="25"/>
      <c r="I865" s="25"/>
      <c r="J865" s="25"/>
      <c r="K865" s="138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</row>
    <row r="866">
      <c r="A866" s="25"/>
      <c r="B866" s="25"/>
      <c r="C866" s="25"/>
      <c r="D866" s="25"/>
      <c r="E866" s="24"/>
      <c r="F866" s="24"/>
      <c r="G866" s="25"/>
      <c r="H866" s="25"/>
      <c r="I866" s="25"/>
      <c r="J866" s="25"/>
      <c r="K866" s="138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</row>
    <row r="867">
      <c r="A867" s="25"/>
      <c r="B867" s="25"/>
      <c r="C867" s="25"/>
      <c r="D867" s="25"/>
      <c r="E867" s="24"/>
      <c r="F867" s="24"/>
      <c r="G867" s="25"/>
      <c r="H867" s="25"/>
      <c r="I867" s="25"/>
      <c r="J867" s="25"/>
      <c r="K867" s="138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</row>
    <row r="868">
      <c r="A868" s="25"/>
      <c r="B868" s="25"/>
      <c r="C868" s="25"/>
      <c r="D868" s="25"/>
      <c r="E868" s="24"/>
      <c r="F868" s="24"/>
      <c r="G868" s="25"/>
      <c r="H868" s="25"/>
      <c r="I868" s="25"/>
      <c r="J868" s="25"/>
      <c r="K868" s="138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</row>
    <row r="869">
      <c r="A869" s="25"/>
      <c r="B869" s="25"/>
      <c r="C869" s="25"/>
      <c r="D869" s="25"/>
      <c r="E869" s="24"/>
      <c r="F869" s="24"/>
      <c r="G869" s="25"/>
      <c r="H869" s="25"/>
      <c r="I869" s="25"/>
      <c r="J869" s="25"/>
      <c r="K869" s="138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</row>
    <row r="870">
      <c r="A870" s="25"/>
      <c r="B870" s="25"/>
      <c r="C870" s="25"/>
      <c r="D870" s="25"/>
      <c r="E870" s="24"/>
      <c r="F870" s="24"/>
      <c r="G870" s="25"/>
      <c r="H870" s="25"/>
      <c r="I870" s="25"/>
      <c r="J870" s="25"/>
      <c r="K870" s="138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</row>
    <row r="871">
      <c r="A871" s="25"/>
      <c r="B871" s="25"/>
      <c r="C871" s="25"/>
      <c r="D871" s="25"/>
      <c r="E871" s="24"/>
      <c r="F871" s="24"/>
      <c r="G871" s="25"/>
      <c r="H871" s="25"/>
      <c r="I871" s="25"/>
      <c r="J871" s="25"/>
      <c r="K871" s="138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</row>
    <row r="872">
      <c r="A872" s="25"/>
      <c r="B872" s="25"/>
      <c r="C872" s="25"/>
      <c r="D872" s="25"/>
      <c r="E872" s="24"/>
      <c r="F872" s="24"/>
      <c r="G872" s="25"/>
      <c r="H872" s="25"/>
      <c r="I872" s="25"/>
      <c r="J872" s="25"/>
      <c r="K872" s="138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</row>
    <row r="873">
      <c r="A873" s="25"/>
      <c r="B873" s="25"/>
      <c r="C873" s="25"/>
      <c r="D873" s="25"/>
      <c r="E873" s="24"/>
      <c r="F873" s="24"/>
      <c r="G873" s="25"/>
      <c r="H873" s="25"/>
      <c r="I873" s="25"/>
      <c r="J873" s="25"/>
      <c r="K873" s="138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</row>
    <row r="874">
      <c r="A874" s="25"/>
      <c r="B874" s="25"/>
      <c r="C874" s="25"/>
      <c r="D874" s="25"/>
      <c r="E874" s="24"/>
      <c r="F874" s="24"/>
      <c r="G874" s="25"/>
      <c r="H874" s="25"/>
      <c r="I874" s="25"/>
      <c r="J874" s="25"/>
      <c r="K874" s="138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</row>
    <row r="875">
      <c r="A875" s="25"/>
      <c r="B875" s="25"/>
      <c r="C875" s="25"/>
      <c r="D875" s="25"/>
      <c r="E875" s="24"/>
      <c r="F875" s="24"/>
      <c r="G875" s="25"/>
      <c r="H875" s="25"/>
      <c r="I875" s="25"/>
      <c r="J875" s="25"/>
      <c r="K875" s="138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</row>
    <row r="876">
      <c r="A876" s="25"/>
      <c r="B876" s="25"/>
      <c r="C876" s="25"/>
      <c r="D876" s="25"/>
      <c r="E876" s="24"/>
      <c r="F876" s="24"/>
      <c r="G876" s="25"/>
      <c r="H876" s="25"/>
      <c r="I876" s="25"/>
      <c r="J876" s="25"/>
      <c r="K876" s="138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</row>
    <row r="877">
      <c r="A877" s="25"/>
      <c r="B877" s="25"/>
      <c r="C877" s="25"/>
      <c r="D877" s="25"/>
      <c r="E877" s="24"/>
      <c r="F877" s="24"/>
      <c r="G877" s="25"/>
      <c r="H877" s="25"/>
      <c r="I877" s="25"/>
      <c r="J877" s="25"/>
      <c r="K877" s="138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</row>
    <row r="878">
      <c r="A878" s="25"/>
      <c r="B878" s="25"/>
      <c r="C878" s="25"/>
      <c r="D878" s="25"/>
      <c r="E878" s="24"/>
      <c r="F878" s="24"/>
      <c r="G878" s="25"/>
      <c r="H878" s="25"/>
      <c r="I878" s="25"/>
      <c r="J878" s="25"/>
      <c r="K878" s="138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</row>
    <row r="879">
      <c r="A879" s="25"/>
      <c r="B879" s="25"/>
      <c r="C879" s="25"/>
      <c r="D879" s="25"/>
      <c r="E879" s="24"/>
      <c r="F879" s="24"/>
      <c r="G879" s="25"/>
      <c r="H879" s="25"/>
      <c r="I879" s="25"/>
      <c r="J879" s="25"/>
      <c r="K879" s="138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</row>
    <row r="880">
      <c r="A880" s="25"/>
      <c r="B880" s="25"/>
      <c r="C880" s="25"/>
      <c r="D880" s="25"/>
      <c r="E880" s="24"/>
      <c r="F880" s="24"/>
      <c r="G880" s="25"/>
      <c r="H880" s="25"/>
      <c r="I880" s="25"/>
      <c r="J880" s="25"/>
      <c r="K880" s="138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</row>
    <row r="881">
      <c r="A881" s="25"/>
      <c r="B881" s="25"/>
      <c r="C881" s="25"/>
      <c r="D881" s="25"/>
      <c r="E881" s="24"/>
      <c r="F881" s="24"/>
      <c r="G881" s="25"/>
      <c r="H881" s="25"/>
      <c r="I881" s="25"/>
      <c r="J881" s="25"/>
      <c r="K881" s="138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</row>
    <row r="882">
      <c r="A882" s="25"/>
      <c r="B882" s="25"/>
      <c r="C882" s="25"/>
      <c r="D882" s="25"/>
      <c r="E882" s="24"/>
      <c r="F882" s="24"/>
      <c r="G882" s="25"/>
      <c r="H882" s="25"/>
      <c r="I882" s="25"/>
      <c r="J882" s="25"/>
      <c r="K882" s="138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</row>
    <row r="883">
      <c r="A883" s="25"/>
      <c r="B883" s="25"/>
      <c r="C883" s="25"/>
      <c r="D883" s="25"/>
      <c r="E883" s="24"/>
      <c r="F883" s="24"/>
      <c r="G883" s="25"/>
      <c r="H883" s="25"/>
      <c r="I883" s="25"/>
      <c r="J883" s="25"/>
      <c r="K883" s="138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</row>
    <row r="884">
      <c r="A884" s="25"/>
      <c r="B884" s="25"/>
      <c r="C884" s="25"/>
      <c r="D884" s="25"/>
      <c r="E884" s="24"/>
      <c r="F884" s="24"/>
      <c r="G884" s="25"/>
      <c r="H884" s="25"/>
      <c r="I884" s="25"/>
      <c r="J884" s="25"/>
      <c r="K884" s="138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</row>
    <row r="885">
      <c r="A885" s="25"/>
      <c r="B885" s="25"/>
      <c r="C885" s="25"/>
      <c r="D885" s="25"/>
      <c r="E885" s="24"/>
      <c r="F885" s="24"/>
      <c r="G885" s="25"/>
      <c r="H885" s="25"/>
      <c r="I885" s="25"/>
      <c r="J885" s="25"/>
      <c r="K885" s="138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</row>
    <row r="886">
      <c r="A886" s="25"/>
      <c r="B886" s="25"/>
      <c r="C886" s="25"/>
      <c r="D886" s="25"/>
      <c r="E886" s="24"/>
      <c r="F886" s="24"/>
      <c r="G886" s="25"/>
      <c r="H886" s="25"/>
      <c r="I886" s="25"/>
      <c r="J886" s="25"/>
      <c r="K886" s="138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</row>
    <row r="887">
      <c r="A887" s="25"/>
      <c r="B887" s="25"/>
      <c r="C887" s="25"/>
      <c r="D887" s="25"/>
      <c r="E887" s="24"/>
      <c r="F887" s="24"/>
      <c r="G887" s="25"/>
      <c r="H887" s="25"/>
      <c r="I887" s="25"/>
      <c r="J887" s="25"/>
      <c r="K887" s="138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</row>
    <row r="888">
      <c r="A888" s="25"/>
      <c r="B888" s="25"/>
      <c r="C888" s="25"/>
      <c r="D888" s="25"/>
      <c r="E888" s="24"/>
      <c r="F888" s="24"/>
      <c r="G888" s="25"/>
      <c r="H888" s="25"/>
      <c r="I888" s="25"/>
      <c r="J888" s="25"/>
      <c r="K888" s="138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</row>
    <row r="889">
      <c r="A889" s="25"/>
      <c r="B889" s="25"/>
      <c r="C889" s="25"/>
      <c r="D889" s="25"/>
      <c r="E889" s="24"/>
      <c r="F889" s="24"/>
      <c r="G889" s="25"/>
      <c r="H889" s="25"/>
      <c r="I889" s="25"/>
      <c r="J889" s="25"/>
      <c r="K889" s="138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</row>
    <row r="890">
      <c r="A890" s="25"/>
      <c r="B890" s="25"/>
      <c r="C890" s="25"/>
      <c r="D890" s="25"/>
      <c r="E890" s="24"/>
      <c r="F890" s="24"/>
      <c r="G890" s="25"/>
      <c r="H890" s="25"/>
      <c r="I890" s="25"/>
      <c r="J890" s="25"/>
      <c r="K890" s="138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</row>
    <row r="891">
      <c r="A891" s="25"/>
      <c r="B891" s="25"/>
      <c r="C891" s="25"/>
      <c r="D891" s="25"/>
      <c r="E891" s="24"/>
      <c r="F891" s="24"/>
      <c r="G891" s="25"/>
      <c r="H891" s="25"/>
      <c r="I891" s="25"/>
      <c r="J891" s="25"/>
      <c r="K891" s="138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</row>
    <row r="892">
      <c r="A892" s="25"/>
      <c r="B892" s="25"/>
      <c r="C892" s="25"/>
      <c r="D892" s="25"/>
      <c r="E892" s="24"/>
      <c r="F892" s="24"/>
      <c r="G892" s="25"/>
      <c r="H892" s="25"/>
      <c r="I892" s="25"/>
      <c r="J892" s="25"/>
      <c r="K892" s="138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</row>
    <row r="893">
      <c r="A893" s="25"/>
      <c r="B893" s="25"/>
      <c r="C893" s="25"/>
      <c r="D893" s="25"/>
      <c r="E893" s="24"/>
      <c r="F893" s="24"/>
      <c r="G893" s="25"/>
      <c r="H893" s="25"/>
      <c r="I893" s="25"/>
      <c r="J893" s="25"/>
      <c r="K893" s="138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</row>
    <row r="894">
      <c r="A894" s="25"/>
      <c r="B894" s="25"/>
      <c r="C894" s="25"/>
      <c r="D894" s="25"/>
      <c r="E894" s="24"/>
      <c r="F894" s="24"/>
      <c r="G894" s="25"/>
      <c r="H894" s="25"/>
      <c r="I894" s="25"/>
      <c r="J894" s="25"/>
      <c r="K894" s="138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</row>
    <row r="895">
      <c r="A895" s="25"/>
      <c r="B895" s="25"/>
      <c r="C895" s="25"/>
      <c r="D895" s="25"/>
      <c r="E895" s="24"/>
      <c r="F895" s="24"/>
      <c r="G895" s="25"/>
      <c r="H895" s="25"/>
      <c r="I895" s="25"/>
      <c r="J895" s="25"/>
      <c r="K895" s="138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</row>
    <row r="896">
      <c r="A896" s="25"/>
      <c r="B896" s="25"/>
      <c r="C896" s="25"/>
      <c r="D896" s="25"/>
      <c r="E896" s="24"/>
      <c r="F896" s="24"/>
      <c r="G896" s="25"/>
      <c r="H896" s="25"/>
      <c r="I896" s="25"/>
      <c r="J896" s="25"/>
      <c r="K896" s="138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</row>
    <row r="897">
      <c r="A897" s="25"/>
      <c r="B897" s="25"/>
      <c r="C897" s="25"/>
      <c r="D897" s="25"/>
      <c r="E897" s="24"/>
      <c r="F897" s="24"/>
      <c r="G897" s="25"/>
      <c r="H897" s="25"/>
      <c r="I897" s="25"/>
      <c r="J897" s="25"/>
      <c r="K897" s="138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</row>
    <row r="898">
      <c r="A898" s="25"/>
      <c r="B898" s="25"/>
      <c r="C898" s="25"/>
      <c r="D898" s="25"/>
      <c r="E898" s="24"/>
      <c r="F898" s="24"/>
      <c r="G898" s="25"/>
      <c r="H898" s="25"/>
      <c r="I898" s="25"/>
      <c r="J898" s="25"/>
      <c r="K898" s="138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</row>
    <row r="899">
      <c r="A899" s="25"/>
      <c r="B899" s="25"/>
      <c r="C899" s="25"/>
      <c r="D899" s="25"/>
      <c r="E899" s="24"/>
      <c r="F899" s="24"/>
      <c r="G899" s="25"/>
      <c r="H899" s="25"/>
      <c r="I899" s="25"/>
      <c r="J899" s="25"/>
      <c r="K899" s="138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</row>
    <row r="900">
      <c r="A900" s="25"/>
      <c r="B900" s="25"/>
      <c r="C900" s="25"/>
      <c r="D900" s="25"/>
      <c r="E900" s="24"/>
      <c r="F900" s="24"/>
      <c r="G900" s="25"/>
      <c r="H900" s="25"/>
      <c r="I900" s="25"/>
      <c r="J900" s="25"/>
      <c r="K900" s="138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</row>
    <row r="901">
      <c r="A901" s="25"/>
      <c r="B901" s="25"/>
      <c r="C901" s="25"/>
      <c r="D901" s="25"/>
      <c r="E901" s="24"/>
      <c r="F901" s="24"/>
      <c r="G901" s="25"/>
      <c r="H901" s="25"/>
      <c r="I901" s="25"/>
      <c r="J901" s="25"/>
      <c r="K901" s="138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</row>
    <row r="902">
      <c r="A902" s="25"/>
      <c r="B902" s="25"/>
      <c r="C902" s="25"/>
      <c r="D902" s="25"/>
      <c r="E902" s="24"/>
      <c r="F902" s="24"/>
      <c r="G902" s="25"/>
      <c r="H902" s="25"/>
      <c r="I902" s="25"/>
      <c r="J902" s="25"/>
      <c r="K902" s="138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</row>
    <row r="903">
      <c r="A903" s="25"/>
      <c r="B903" s="25"/>
      <c r="C903" s="25"/>
      <c r="D903" s="25"/>
      <c r="E903" s="24"/>
      <c r="F903" s="24"/>
      <c r="G903" s="25"/>
      <c r="H903" s="25"/>
      <c r="I903" s="25"/>
      <c r="J903" s="25"/>
      <c r="K903" s="138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</row>
    <row r="904">
      <c r="A904" s="25"/>
      <c r="B904" s="25"/>
      <c r="C904" s="25"/>
      <c r="D904" s="25"/>
      <c r="E904" s="24"/>
      <c r="F904" s="24"/>
      <c r="G904" s="25"/>
      <c r="H904" s="25"/>
      <c r="I904" s="25"/>
      <c r="J904" s="25"/>
      <c r="K904" s="138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</row>
    <row r="905">
      <c r="A905" s="25"/>
      <c r="B905" s="25"/>
      <c r="C905" s="25"/>
      <c r="D905" s="25"/>
      <c r="E905" s="24"/>
      <c r="F905" s="24"/>
      <c r="G905" s="25"/>
      <c r="H905" s="25"/>
      <c r="I905" s="25"/>
      <c r="J905" s="25"/>
      <c r="K905" s="138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</row>
    <row r="906">
      <c r="A906" s="25"/>
      <c r="B906" s="25"/>
      <c r="C906" s="25"/>
      <c r="D906" s="25"/>
      <c r="E906" s="24"/>
      <c r="F906" s="24"/>
      <c r="G906" s="25"/>
      <c r="H906" s="25"/>
      <c r="I906" s="25"/>
      <c r="J906" s="25"/>
      <c r="K906" s="138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</row>
    <row r="907">
      <c r="A907" s="25"/>
      <c r="B907" s="25"/>
      <c r="C907" s="25"/>
      <c r="D907" s="25"/>
      <c r="E907" s="24"/>
      <c r="F907" s="24"/>
      <c r="G907" s="25"/>
      <c r="H907" s="25"/>
      <c r="I907" s="25"/>
      <c r="J907" s="25"/>
      <c r="K907" s="138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</row>
    <row r="908">
      <c r="A908" s="25"/>
      <c r="B908" s="25"/>
      <c r="C908" s="25"/>
      <c r="D908" s="25"/>
      <c r="E908" s="24"/>
      <c r="F908" s="24"/>
      <c r="G908" s="25"/>
      <c r="H908" s="25"/>
      <c r="I908" s="25"/>
      <c r="J908" s="25"/>
      <c r="K908" s="138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</row>
    <row r="909">
      <c r="A909" s="25"/>
      <c r="B909" s="25"/>
      <c r="C909" s="25"/>
      <c r="D909" s="25"/>
      <c r="E909" s="24"/>
      <c r="F909" s="24"/>
      <c r="G909" s="25"/>
      <c r="H909" s="25"/>
      <c r="I909" s="25"/>
      <c r="J909" s="25"/>
      <c r="K909" s="138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</row>
    <row r="910">
      <c r="A910" s="25"/>
      <c r="B910" s="25"/>
      <c r="C910" s="25"/>
      <c r="D910" s="25"/>
      <c r="E910" s="24"/>
      <c r="F910" s="24"/>
      <c r="G910" s="25"/>
      <c r="H910" s="25"/>
      <c r="I910" s="25"/>
      <c r="J910" s="25"/>
      <c r="K910" s="138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</row>
    <row r="911">
      <c r="A911" s="25"/>
      <c r="B911" s="25"/>
      <c r="C911" s="25"/>
      <c r="D911" s="25"/>
      <c r="E911" s="24"/>
      <c r="F911" s="24"/>
      <c r="G911" s="25"/>
      <c r="H911" s="25"/>
      <c r="I911" s="25"/>
      <c r="J911" s="25"/>
      <c r="K911" s="138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</row>
    <row r="912">
      <c r="A912" s="25"/>
      <c r="B912" s="25"/>
      <c r="C912" s="25"/>
      <c r="D912" s="25"/>
      <c r="E912" s="24"/>
      <c r="F912" s="24"/>
      <c r="G912" s="25"/>
      <c r="H912" s="25"/>
      <c r="I912" s="25"/>
      <c r="J912" s="25"/>
      <c r="K912" s="138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</row>
    <row r="913">
      <c r="A913" s="25"/>
      <c r="B913" s="25"/>
      <c r="C913" s="25"/>
      <c r="D913" s="25"/>
      <c r="E913" s="24"/>
      <c r="F913" s="24"/>
      <c r="G913" s="25"/>
      <c r="H913" s="25"/>
      <c r="I913" s="25"/>
      <c r="J913" s="25"/>
      <c r="K913" s="138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</row>
    <row r="914">
      <c r="A914" s="25"/>
      <c r="B914" s="25"/>
      <c r="C914" s="25"/>
      <c r="D914" s="25"/>
      <c r="E914" s="24"/>
      <c r="F914" s="24"/>
      <c r="G914" s="25"/>
      <c r="H914" s="25"/>
      <c r="I914" s="25"/>
      <c r="J914" s="25"/>
      <c r="K914" s="138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</row>
    <row r="915">
      <c r="A915" s="25"/>
      <c r="B915" s="25"/>
      <c r="C915" s="25"/>
      <c r="D915" s="25"/>
      <c r="E915" s="24"/>
      <c r="F915" s="24"/>
      <c r="G915" s="25"/>
      <c r="H915" s="25"/>
      <c r="I915" s="25"/>
      <c r="J915" s="25"/>
      <c r="K915" s="138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</row>
    <row r="916">
      <c r="A916" s="25"/>
      <c r="B916" s="25"/>
      <c r="C916" s="25"/>
      <c r="D916" s="25"/>
      <c r="E916" s="24"/>
      <c r="F916" s="24"/>
      <c r="G916" s="25"/>
      <c r="H916" s="25"/>
      <c r="I916" s="25"/>
      <c r="J916" s="25"/>
      <c r="K916" s="138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</row>
    <row r="917">
      <c r="A917" s="25"/>
      <c r="B917" s="25"/>
      <c r="C917" s="25"/>
      <c r="D917" s="25"/>
      <c r="E917" s="24"/>
      <c r="F917" s="24"/>
      <c r="G917" s="25"/>
      <c r="H917" s="25"/>
      <c r="I917" s="25"/>
      <c r="J917" s="25"/>
      <c r="K917" s="138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</row>
    <row r="918">
      <c r="A918" s="25"/>
      <c r="B918" s="25"/>
      <c r="C918" s="25"/>
      <c r="D918" s="25"/>
      <c r="E918" s="24"/>
      <c r="F918" s="24"/>
      <c r="G918" s="25"/>
      <c r="H918" s="25"/>
      <c r="I918" s="25"/>
      <c r="J918" s="25"/>
      <c r="K918" s="138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</row>
    <row r="919">
      <c r="A919" s="25"/>
      <c r="B919" s="25"/>
      <c r="C919" s="25"/>
      <c r="D919" s="25"/>
      <c r="E919" s="24"/>
      <c r="F919" s="24"/>
      <c r="G919" s="25"/>
      <c r="H919" s="25"/>
      <c r="I919" s="25"/>
      <c r="J919" s="25"/>
      <c r="K919" s="138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</row>
    <row r="920">
      <c r="A920" s="25"/>
      <c r="B920" s="25"/>
      <c r="C920" s="25"/>
      <c r="D920" s="25"/>
      <c r="E920" s="24"/>
      <c r="F920" s="24"/>
      <c r="G920" s="25"/>
      <c r="H920" s="25"/>
      <c r="I920" s="25"/>
      <c r="J920" s="25"/>
      <c r="K920" s="138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</row>
    <row r="921">
      <c r="A921" s="25"/>
      <c r="B921" s="25"/>
      <c r="C921" s="25"/>
      <c r="D921" s="25"/>
      <c r="E921" s="24"/>
      <c r="F921" s="24"/>
      <c r="G921" s="25"/>
      <c r="H921" s="25"/>
      <c r="I921" s="25"/>
      <c r="J921" s="25"/>
      <c r="K921" s="138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</row>
    <row r="922">
      <c r="A922" s="25"/>
      <c r="B922" s="25"/>
      <c r="C922" s="25"/>
      <c r="D922" s="25"/>
      <c r="E922" s="24"/>
      <c r="F922" s="24"/>
      <c r="G922" s="25"/>
      <c r="H922" s="25"/>
      <c r="I922" s="25"/>
      <c r="J922" s="25"/>
      <c r="K922" s="138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</row>
    <row r="923">
      <c r="A923" s="25"/>
      <c r="B923" s="25"/>
      <c r="C923" s="25"/>
      <c r="D923" s="25"/>
      <c r="E923" s="24"/>
      <c r="F923" s="24"/>
      <c r="G923" s="25"/>
      <c r="H923" s="25"/>
      <c r="I923" s="25"/>
      <c r="J923" s="25"/>
      <c r="K923" s="138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</row>
    <row r="924">
      <c r="A924" s="25"/>
      <c r="B924" s="25"/>
      <c r="C924" s="25"/>
      <c r="D924" s="25"/>
      <c r="E924" s="24"/>
      <c r="F924" s="24"/>
      <c r="G924" s="25"/>
      <c r="H924" s="25"/>
      <c r="I924" s="25"/>
      <c r="J924" s="25"/>
      <c r="K924" s="138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</row>
    <row r="925">
      <c r="A925" s="25"/>
      <c r="B925" s="25"/>
      <c r="C925" s="25"/>
      <c r="D925" s="25"/>
      <c r="E925" s="24"/>
      <c r="F925" s="24"/>
      <c r="G925" s="25"/>
      <c r="H925" s="25"/>
      <c r="I925" s="25"/>
      <c r="J925" s="25"/>
      <c r="K925" s="138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</row>
    <row r="926">
      <c r="A926" s="25"/>
      <c r="B926" s="25"/>
      <c r="C926" s="25"/>
      <c r="D926" s="25"/>
      <c r="E926" s="24"/>
      <c r="F926" s="24"/>
      <c r="G926" s="25"/>
      <c r="H926" s="25"/>
      <c r="I926" s="25"/>
      <c r="J926" s="25"/>
      <c r="K926" s="138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</row>
    <row r="927">
      <c r="A927" s="25"/>
      <c r="B927" s="25"/>
      <c r="C927" s="25"/>
      <c r="D927" s="25"/>
      <c r="E927" s="24"/>
      <c r="F927" s="24"/>
      <c r="G927" s="25"/>
      <c r="H927" s="25"/>
      <c r="I927" s="25"/>
      <c r="J927" s="25"/>
      <c r="K927" s="138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</row>
    <row r="928">
      <c r="A928" s="25"/>
      <c r="B928" s="25"/>
      <c r="C928" s="25"/>
      <c r="D928" s="25"/>
      <c r="E928" s="24"/>
      <c r="F928" s="24"/>
      <c r="G928" s="25"/>
      <c r="H928" s="25"/>
      <c r="I928" s="25"/>
      <c r="J928" s="25"/>
      <c r="K928" s="138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</row>
    <row r="929">
      <c r="A929" s="25"/>
      <c r="B929" s="25"/>
      <c r="C929" s="25"/>
      <c r="D929" s="25"/>
      <c r="E929" s="24"/>
      <c r="F929" s="24"/>
      <c r="G929" s="25"/>
      <c r="H929" s="25"/>
      <c r="I929" s="25"/>
      <c r="J929" s="25"/>
      <c r="K929" s="138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</row>
    <row r="930">
      <c r="A930" s="25"/>
      <c r="B930" s="25"/>
      <c r="C930" s="25"/>
      <c r="D930" s="25"/>
      <c r="E930" s="24"/>
      <c r="F930" s="24"/>
      <c r="G930" s="25"/>
      <c r="H930" s="25"/>
      <c r="I930" s="25"/>
      <c r="J930" s="25"/>
      <c r="K930" s="138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</row>
    <row r="931">
      <c r="A931" s="25"/>
      <c r="B931" s="25"/>
      <c r="C931" s="25"/>
      <c r="D931" s="25"/>
      <c r="E931" s="24"/>
      <c r="F931" s="24"/>
      <c r="G931" s="25"/>
      <c r="H931" s="25"/>
      <c r="I931" s="25"/>
      <c r="J931" s="25"/>
      <c r="K931" s="138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</row>
    <row r="932">
      <c r="A932" s="25"/>
      <c r="B932" s="25"/>
      <c r="C932" s="25"/>
      <c r="D932" s="25"/>
      <c r="E932" s="24"/>
      <c r="F932" s="24"/>
      <c r="G932" s="25"/>
      <c r="H932" s="25"/>
      <c r="I932" s="25"/>
      <c r="J932" s="25"/>
      <c r="K932" s="138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</row>
    <row r="933">
      <c r="A933" s="25"/>
      <c r="B933" s="25"/>
      <c r="C933" s="25"/>
      <c r="D933" s="25"/>
      <c r="E933" s="24"/>
      <c r="F933" s="24"/>
      <c r="G933" s="25"/>
      <c r="H933" s="25"/>
      <c r="I933" s="25"/>
      <c r="J933" s="25"/>
      <c r="K933" s="138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</row>
    <row r="934">
      <c r="A934" s="25"/>
      <c r="B934" s="25"/>
      <c r="C934" s="25"/>
      <c r="D934" s="25"/>
      <c r="E934" s="24"/>
      <c r="F934" s="24"/>
      <c r="G934" s="25"/>
      <c r="H934" s="25"/>
      <c r="I934" s="25"/>
      <c r="J934" s="25"/>
      <c r="K934" s="138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</row>
    <row r="935">
      <c r="A935" s="25"/>
      <c r="B935" s="25"/>
      <c r="C935" s="25"/>
      <c r="D935" s="25"/>
      <c r="E935" s="24"/>
      <c r="F935" s="24"/>
      <c r="G935" s="25"/>
      <c r="H935" s="25"/>
      <c r="I935" s="25"/>
      <c r="J935" s="25"/>
      <c r="K935" s="138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</row>
    <row r="936">
      <c r="A936" s="25"/>
      <c r="B936" s="25"/>
      <c r="C936" s="25"/>
      <c r="D936" s="25"/>
      <c r="E936" s="24"/>
      <c r="F936" s="24"/>
      <c r="G936" s="25"/>
      <c r="H936" s="25"/>
      <c r="I936" s="25"/>
      <c r="J936" s="25"/>
      <c r="K936" s="138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</row>
    <row r="937">
      <c r="A937" s="25"/>
      <c r="B937" s="25"/>
      <c r="C937" s="25"/>
      <c r="D937" s="25"/>
      <c r="E937" s="24"/>
      <c r="F937" s="24"/>
      <c r="G937" s="25"/>
      <c r="H937" s="25"/>
      <c r="I937" s="25"/>
      <c r="J937" s="25"/>
      <c r="K937" s="138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</row>
    <row r="938">
      <c r="A938" s="25"/>
      <c r="B938" s="25"/>
      <c r="C938" s="25"/>
      <c r="D938" s="25"/>
      <c r="E938" s="24"/>
      <c r="F938" s="24"/>
      <c r="G938" s="25"/>
      <c r="H938" s="25"/>
      <c r="I938" s="25"/>
      <c r="J938" s="25"/>
      <c r="K938" s="138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</row>
    <row r="939">
      <c r="A939" s="25"/>
      <c r="B939" s="25"/>
      <c r="C939" s="25"/>
      <c r="D939" s="25"/>
      <c r="E939" s="24"/>
      <c r="F939" s="24"/>
      <c r="G939" s="25"/>
      <c r="H939" s="25"/>
      <c r="I939" s="25"/>
      <c r="J939" s="25"/>
      <c r="K939" s="138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</row>
    <row r="940">
      <c r="A940" s="25"/>
      <c r="B940" s="25"/>
      <c r="C940" s="25"/>
      <c r="D940" s="25"/>
      <c r="E940" s="24"/>
      <c r="F940" s="24"/>
      <c r="G940" s="25"/>
      <c r="H940" s="25"/>
      <c r="I940" s="25"/>
      <c r="J940" s="25"/>
      <c r="K940" s="138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</row>
    <row r="941">
      <c r="A941" s="25"/>
      <c r="B941" s="25"/>
      <c r="C941" s="25"/>
      <c r="D941" s="25"/>
      <c r="E941" s="24"/>
      <c r="F941" s="24"/>
      <c r="G941" s="25"/>
      <c r="H941" s="25"/>
      <c r="I941" s="25"/>
      <c r="J941" s="25"/>
      <c r="K941" s="138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</row>
    <row r="942">
      <c r="A942" s="25"/>
      <c r="B942" s="25"/>
      <c r="C942" s="25"/>
      <c r="D942" s="25"/>
      <c r="E942" s="24"/>
      <c r="F942" s="24"/>
      <c r="G942" s="25"/>
      <c r="H942" s="25"/>
      <c r="I942" s="25"/>
      <c r="J942" s="25"/>
      <c r="K942" s="138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</row>
    <row r="943">
      <c r="A943" s="25"/>
      <c r="B943" s="25"/>
      <c r="C943" s="25"/>
      <c r="D943" s="25"/>
      <c r="E943" s="24"/>
      <c r="F943" s="24"/>
      <c r="G943" s="25"/>
      <c r="H943" s="25"/>
      <c r="I943" s="25"/>
      <c r="J943" s="25"/>
      <c r="K943" s="138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</row>
    <row r="944">
      <c r="A944" s="25"/>
      <c r="B944" s="25"/>
      <c r="C944" s="25"/>
      <c r="D944" s="25"/>
      <c r="E944" s="24"/>
      <c r="F944" s="24"/>
      <c r="G944" s="25"/>
      <c r="H944" s="25"/>
      <c r="I944" s="25"/>
      <c r="J944" s="25"/>
      <c r="K944" s="138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</row>
    <row r="945">
      <c r="A945" s="25"/>
      <c r="B945" s="25"/>
      <c r="C945" s="25"/>
      <c r="D945" s="25"/>
      <c r="E945" s="24"/>
      <c r="F945" s="24"/>
      <c r="G945" s="25"/>
      <c r="H945" s="25"/>
      <c r="I945" s="25"/>
      <c r="J945" s="25"/>
      <c r="K945" s="138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</row>
    <row r="946">
      <c r="A946" s="25"/>
      <c r="B946" s="25"/>
      <c r="C946" s="25"/>
      <c r="D946" s="25"/>
      <c r="E946" s="24"/>
      <c r="F946" s="24"/>
      <c r="G946" s="25"/>
      <c r="H946" s="25"/>
      <c r="I946" s="25"/>
      <c r="J946" s="25"/>
      <c r="K946" s="138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</row>
    <row r="947">
      <c r="A947" s="25"/>
      <c r="B947" s="25"/>
      <c r="C947" s="25"/>
      <c r="D947" s="25"/>
      <c r="E947" s="24"/>
      <c r="F947" s="24"/>
      <c r="G947" s="25"/>
      <c r="H947" s="25"/>
      <c r="I947" s="25"/>
      <c r="J947" s="25"/>
      <c r="K947" s="138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</row>
    <row r="948">
      <c r="A948" s="25"/>
      <c r="B948" s="25"/>
      <c r="C948" s="25"/>
      <c r="D948" s="25"/>
      <c r="E948" s="24"/>
      <c r="F948" s="24"/>
      <c r="G948" s="25"/>
      <c r="H948" s="25"/>
      <c r="I948" s="25"/>
      <c r="J948" s="25"/>
      <c r="K948" s="138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</row>
    <row r="949">
      <c r="A949" s="25"/>
      <c r="B949" s="25"/>
      <c r="C949" s="25"/>
      <c r="D949" s="25"/>
      <c r="E949" s="24"/>
      <c r="F949" s="24"/>
      <c r="G949" s="25"/>
      <c r="H949" s="25"/>
      <c r="I949" s="25"/>
      <c r="J949" s="25"/>
      <c r="K949" s="138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</row>
    <row r="950">
      <c r="A950" s="25"/>
      <c r="B950" s="25"/>
      <c r="C950" s="25"/>
      <c r="D950" s="25"/>
      <c r="E950" s="24"/>
      <c r="F950" s="24"/>
      <c r="G950" s="25"/>
      <c r="H950" s="25"/>
      <c r="I950" s="25"/>
      <c r="J950" s="25"/>
      <c r="K950" s="138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</row>
    <row r="951">
      <c r="A951" s="25"/>
      <c r="B951" s="25"/>
      <c r="C951" s="25"/>
      <c r="D951" s="25"/>
      <c r="E951" s="24"/>
      <c r="F951" s="24"/>
      <c r="G951" s="25"/>
      <c r="H951" s="25"/>
      <c r="I951" s="25"/>
      <c r="J951" s="25"/>
      <c r="K951" s="138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</row>
    <row r="952">
      <c r="A952" s="25"/>
      <c r="B952" s="25"/>
      <c r="C952" s="25"/>
      <c r="D952" s="25"/>
      <c r="E952" s="24"/>
      <c r="F952" s="24"/>
      <c r="G952" s="25"/>
      <c r="H952" s="25"/>
      <c r="I952" s="25"/>
      <c r="J952" s="25"/>
      <c r="K952" s="138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</row>
    <row r="953">
      <c r="A953" s="25"/>
      <c r="B953" s="25"/>
      <c r="C953" s="25"/>
      <c r="D953" s="25"/>
      <c r="E953" s="24"/>
      <c r="F953" s="24"/>
      <c r="G953" s="25"/>
      <c r="H953" s="25"/>
      <c r="I953" s="25"/>
      <c r="J953" s="25"/>
      <c r="K953" s="138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</row>
    <row r="954">
      <c r="A954" s="25"/>
      <c r="B954" s="25"/>
      <c r="C954" s="25"/>
      <c r="D954" s="25"/>
      <c r="E954" s="24"/>
      <c r="F954" s="24"/>
      <c r="G954" s="25"/>
      <c r="H954" s="25"/>
      <c r="I954" s="25"/>
      <c r="J954" s="25"/>
      <c r="K954" s="138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</row>
    <row r="955">
      <c r="A955" s="25"/>
      <c r="B955" s="25"/>
      <c r="C955" s="25"/>
      <c r="D955" s="25"/>
      <c r="E955" s="24"/>
      <c r="F955" s="24"/>
      <c r="G955" s="25"/>
      <c r="H955" s="25"/>
      <c r="I955" s="25"/>
      <c r="J955" s="25"/>
      <c r="K955" s="138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</row>
    <row r="956">
      <c r="A956" s="25"/>
      <c r="B956" s="25"/>
      <c r="C956" s="25"/>
      <c r="D956" s="25"/>
      <c r="E956" s="24"/>
      <c r="F956" s="24"/>
      <c r="G956" s="25"/>
      <c r="H956" s="25"/>
      <c r="I956" s="25"/>
      <c r="J956" s="25"/>
      <c r="K956" s="138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</row>
    <row r="957">
      <c r="A957" s="25"/>
      <c r="B957" s="25"/>
      <c r="C957" s="25"/>
      <c r="D957" s="25"/>
      <c r="E957" s="24"/>
      <c r="F957" s="24"/>
      <c r="G957" s="25"/>
      <c r="H957" s="25"/>
      <c r="I957" s="25"/>
      <c r="J957" s="25"/>
      <c r="K957" s="138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</row>
    <row r="958">
      <c r="A958" s="25"/>
      <c r="B958" s="25"/>
      <c r="C958" s="25"/>
      <c r="D958" s="25"/>
      <c r="E958" s="24"/>
      <c r="F958" s="24"/>
      <c r="G958" s="25"/>
      <c r="H958" s="25"/>
      <c r="I958" s="25"/>
      <c r="J958" s="25"/>
      <c r="K958" s="138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</row>
    <row r="959">
      <c r="A959" s="25"/>
      <c r="B959" s="25"/>
      <c r="C959" s="25"/>
      <c r="D959" s="25"/>
      <c r="E959" s="24"/>
      <c r="F959" s="24"/>
      <c r="G959" s="25"/>
      <c r="H959" s="25"/>
      <c r="I959" s="25"/>
      <c r="J959" s="25"/>
      <c r="K959" s="138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</row>
    <row r="960">
      <c r="A960" s="25"/>
      <c r="B960" s="25"/>
      <c r="C960" s="25"/>
      <c r="D960" s="25"/>
      <c r="E960" s="24"/>
      <c r="F960" s="24"/>
      <c r="G960" s="25"/>
      <c r="H960" s="25"/>
      <c r="I960" s="25"/>
      <c r="J960" s="25"/>
      <c r="K960" s="138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</row>
    <row r="961">
      <c r="A961" s="25"/>
      <c r="B961" s="25"/>
      <c r="C961" s="25"/>
      <c r="D961" s="25"/>
      <c r="E961" s="24"/>
      <c r="F961" s="24"/>
      <c r="G961" s="25"/>
      <c r="H961" s="25"/>
      <c r="I961" s="25"/>
      <c r="J961" s="25"/>
      <c r="K961" s="138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</row>
    <row r="962">
      <c r="A962" s="25"/>
      <c r="B962" s="25"/>
      <c r="C962" s="25"/>
      <c r="D962" s="25"/>
      <c r="E962" s="24"/>
      <c r="F962" s="24"/>
      <c r="G962" s="25"/>
      <c r="H962" s="25"/>
      <c r="I962" s="25"/>
      <c r="J962" s="25"/>
      <c r="K962" s="138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</row>
    <row r="963">
      <c r="A963" s="25"/>
      <c r="B963" s="25"/>
      <c r="C963" s="25"/>
      <c r="D963" s="25"/>
      <c r="E963" s="24"/>
      <c r="F963" s="24"/>
      <c r="G963" s="25"/>
      <c r="H963" s="25"/>
      <c r="I963" s="25"/>
      <c r="J963" s="25"/>
      <c r="K963" s="138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</row>
    <row r="964">
      <c r="A964" s="25"/>
      <c r="B964" s="25"/>
      <c r="C964" s="25"/>
      <c r="D964" s="25"/>
      <c r="E964" s="24"/>
      <c r="F964" s="24"/>
      <c r="G964" s="25"/>
      <c r="H964" s="25"/>
      <c r="I964" s="25"/>
      <c r="J964" s="25"/>
      <c r="K964" s="138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</row>
    <row r="965">
      <c r="A965" s="25"/>
      <c r="B965" s="25"/>
      <c r="C965" s="25"/>
      <c r="D965" s="25"/>
      <c r="E965" s="24"/>
      <c r="F965" s="24"/>
      <c r="G965" s="25"/>
      <c r="H965" s="25"/>
      <c r="I965" s="25"/>
      <c r="J965" s="25"/>
      <c r="K965" s="138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</row>
    <row r="966">
      <c r="A966" s="25"/>
      <c r="B966" s="25"/>
      <c r="C966" s="25"/>
      <c r="D966" s="25"/>
      <c r="E966" s="24"/>
      <c r="F966" s="24"/>
      <c r="G966" s="25"/>
      <c r="H966" s="25"/>
      <c r="I966" s="25"/>
      <c r="J966" s="25"/>
      <c r="K966" s="138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</row>
    <row r="967">
      <c r="A967" s="25"/>
      <c r="B967" s="25"/>
      <c r="C967" s="25"/>
      <c r="D967" s="25"/>
      <c r="E967" s="24"/>
      <c r="F967" s="24"/>
      <c r="G967" s="25"/>
      <c r="H967" s="25"/>
      <c r="I967" s="25"/>
      <c r="J967" s="25"/>
      <c r="K967" s="138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</row>
    <row r="968">
      <c r="A968" s="25"/>
      <c r="B968" s="25"/>
      <c r="C968" s="25"/>
      <c r="D968" s="25"/>
      <c r="E968" s="24"/>
      <c r="F968" s="24"/>
      <c r="G968" s="25"/>
      <c r="H968" s="25"/>
      <c r="I968" s="25"/>
      <c r="J968" s="25"/>
      <c r="K968" s="138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</row>
    <row r="969">
      <c r="A969" s="25"/>
      <c r="B969" s="25"/>
      <c r="C969" s="25"/>
      <c r="D969" s="25"/>
      <c r="E969" s="24"/>
      <c r="F969" s="24"/>
      <c r="G969" s="25"/>
      <c r="H969" s="25"/>
      <c r="I969" s="25"/>
      <c r="J969" s="25"/>
      <c r="K969" s="138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</row>
    <row r="970">
      <c r="A970" s="25"/>
      <c r="B970" s="25"/>
      <c r="C970" s="25"/>
      <c r="D970" s="25"/>
      <c r="E970" s="24"/>
      <c r="F970" s="24"/>
      <c r="G970" s="25"/>
      <c r="H970" s="25"/>
      <c r="I970" s="25"/>
      <c r="J970" s="25"/>
      <c r="K970" s="138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</row>
    <row r="971">
      <c r="A971" s="25"/>
      <c r="B971" s="25"/>
      <c r="C971" s="25"/>
      <c r="D971" s="25"/>
      <c r="E971" s="24"/>
      <c r="F971" s="24"/>
      <c r="G971" s="25"/>
      <c r="H971" s="25"/>
      <c r="I971" s="25"/>
      <c r="J971" s="25"/>
      <c r="K971" s="138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</row>
    <row r="972">
      <c r="A972" s="25"/>
      <c r="B972" s="25"/>
      <c r="C972" s="25"/>
      <c r="D972" s="25"/>
      <c r="E972" s="24"/>
      <c r="F972" s="24"/>
      <c r="G972" s="25"/>
      <c r="H972" s="25"/>
      <c r="I972" s="25"/>
      <c r="J972" s="25"/>
      <c r="K972" s="138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</row>
    <row r="973">
      <c r="A973" s="25"/>
      <c r="B973" s="25"/>
      <c r="C973" s="25"/>
      <c r="D973" s="25"/>
      <c r="E973" s="24"/>
      <c r="F973" s="24"/>
      <c r="G973" s="25"/>
      <c r="H973" s="25"/>
      <c r="I973" s="25"/>
      <c r="J973" s="25"/>
      <c r="K973" s="138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</row>
    <row r="974">
      <c r="A974" s="25"/>
      <c r="B974" s="25"/>
      <c r="C974" s="25"/>
      <c r="D974" s="25"/>
      <c r="E974" s="24"/>
      <c r="F974" s="24"/>
      <c r="G974" s="25"/>
      <c r="H974" s="25"/>
      <c r="I974" s="25"/>
      <c r="J974" s="25"/>
      <c r="K974" s="138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</row>
    <row r="975">
      <c r="A975" s="25"/>
      <c r="B975" s="25"/>
      <c r="C975" s="25"/>
      <c r="D975" s="25"/>
      <c r="E975" s="24"/>
      <c r="F975" s="24"/>
      <c r="G975" s="25"/>
      <c r="H975" s="25"/>
      <c r="I975" s="25"/>
      <c r="J975" s="25"/>
      <c r="K975" s="138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</row>
    <row r="976">
      <c r="A976" s="25"/>
      <c r="B976" s="25"/>
      <c r="C976" s="25"/>
      <c r="D976" s="25"/>
      <c r="E976" s="24"/>
      <c r="F976" s="24"/>
      <c r="G976" s="25"/>
      <c r="H976" s="25"/>
      <c r="I976" s="25"/>
      <c r="J976" s="25"/>
      <c r="K976" s="138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</row>
    <row r="977">
      <c r="A977" s="25"/>
      <c r="B977" s="25"/>
      <c r="C977" s="25"/>
      <c r="D977" s="25"/>
      <c r="E977" s="24"/>
      <c r="F977" s="24"/>
      <c r="G977" s="25"/>
      <c r="H977" s="25"/>
      <c r="I977" s="25"/>
      <c r="J977" s="25"/>
      <c r="K977" s="138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</row>
    <row r="978">
      <c r="A978" s="25"/>
      <c r="B978" s="25"/>
      <c r="C978" s="25"/>
      <c r="D978" s="25"/>
      <c r="E978" s="24"/>
      <c r="F978" s="24"/>
      <c r="G978" s="25"/>
      <c r="H978" s="25"/>
      <c r="I978" s="25"/>
      <c r="J978" s="25"/>
      <c r="K978" s="138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</row>
    <row r="979">
      <c r="A979" s="25"/>
      <c r="B979" s="25"/>
      <c r="C979" s="25"/>
      <c r="D979" s="25"/>
      <c r="E979" s="24"/>
      <c r="F979" s="24"/>
      <c r="G979" s="25"/>
      <c r="H979" s="25"/>
      <c r="I979" s="25"/>
      <c r="J979" s="25"/>
      <c r="K979" s="138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</row>
    <row r="980">
      <c r="A980" s="25"/>
      <c r="B980" s="25"/>
      <c r="C980" s="25"/>
      <c r="D980" s="25"/>
      <c r="E980" s="24"/>
      <c r="F980" s="24"/>
      <c r="G980" s="25"/>
      <c r="H980" s="25"/>
      <c r="I980" s="25"/>
      <c r="J980" s="25"/>
      <c r="K980" s="138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</row>
    <row r="981">
      <c r="A981" s="25"/>
      <c r="B981" s="25"/>
      <c r="C981" s="25"/>
      <c r="D981" s="25"/>
      <c r="E981" s="24"/>
      <c r="F981" s="24"/>
      <c r="G981" s="25"/>
      <c r="H981" s="25"/>
      <c r="I981" s="25"/>
      <c r="J981" s="25"/>
      <c r="K981" s="138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</row>
    <row r="982">
      <c r="A982" s="25"/>
      <c r="B982" s="25"/>
      <c r="C982" s="25"/>
      <c r="D982" s="25"/>
      <c r="E982" s="24"/>
      <c r="F982" s="24"/>
      <c r="G982" s="25"/>
      <c r="H982" s="25"/>
      <c r="I982" s="25"/>
      <c r="J982" s="25"/>
      <c r="K982" s="138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</row>
    <row r="983">
      <c r="A983" s="25"/>
      <c r="B983" s="25"/>
      <c r="C983" s="25"/>
      <c r="D983" s="25"/>
      <c r="E983" s="24"/>
      <c r="F983" s="24"/>
      <c r="G983" s="25"/>
      <c r="H983" s="25"/>
      <c r="I983" s="25"/>
      <c r="J983" s="25"/>
      <c r="K983" s="138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</row>
    <row r="984">
      <c r="A984" s="25"/>
      <c r="B984" s="25"/>
      <c r="C984" s="25"/>
      <c r="D984" s="25"/>
      <c r="E984" s="24"/>
      <c r="F984" s="24"/>
      <c r="G984" s="25"/>
      <c r="H984" s="25"/>
      <c r="I984" s="25"/>
      <c r="J984" s="25"/>
      <c r="K984" s="138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</row>
    <row r="985">
      <c r="A985" s="25"/>
      <c r="B985" s="25"/>
      <c r="C985" s="25"/>
      <c r="D985" s="25"/>
      <c r="E985" s="24"/>
      <c r="F985" s="24"/>
      <c r="G985" s="25"/>
      <c r="H985" s="25"/>
      <c r="I985" s="25"/>
      <c r="J985" s="25"/>
      <c r="K985" s="138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</row>
    <row r="986">
      <c r="A986" s="25"/>
      <c r="B986" s="25"/>
      <c r="C986" s="25"/>
      <c r="D986" s="25"/>
      <c r="E986" s="24"/>
      <c r="F986" s="24"/>
      <c r="G986" s="25"/>
      <c r="H986" s="25"/>
      <c r="I986" s="25"/>
      <c r="J986" s="25"/>
      <c r="K986" s="138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</row>
    <row r="987">
      <c r="A987" s="25"/>
      <c r="B987" s="25"/>
      <c r="C987" s="25"/>
      <c r="D987" s="25"/>
      <c r="E987" s="24"/>
      <c r="F987" s="24"/>
      <c r="G987" s="25"/>
      <c r="H987" s="25"/>
      <c r="I987" s="25"/>
      <c r="J987" s="25"/>
      <c r="K987" s="138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</row>
    <row r="988">
      <c r="A988" s="25"/>
      <c r="B988" s="25"/>
      <c r="C988" s="25"/>
      <c r="D988" s="25"/>
      <c r="E988" s="24"/>
      <c r="F988" s="24"/>
      <c r="G988" s="25"/>
      <c r="H988" s="25"/>
      <c r="I988" s="25"/>
      <c r="J988" s="25"/>
      <c r="K988" s="138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</row>
    <row r="989">
      <c r="A989" s="25"/>
      <c r="B989" s="25"/>
      <c r="C989" s="25"/>
      <c r="D989" s="25"/>
      <c r="E989" s="24"/>
      <c r="F989" s="24"/>
      <c r="G989" s="25"/>
      <c r="H989" s="25"/>
      <c r="I989" s="25"/>
      <c r="J989" s="25"/>
      <c r="K989" s="138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</row>
    <row r="990">
      <c r="A990" s="25"/>
      <c r="B990" s="25"/>
      <c r="C990" s="25"/>
      <c r="D990" s="25"/>
      <c r="E990" s="24"/>
      <c r="F990" s="24"/>
      <c r="G990" s="25"/>
      <c r="H990" s="25"/>
      <c r="I990" s="25"/>
      <c r="J990" s="25"/>
      <c r="K990" s="138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</row>
    <row r="991">
      <c r="A991" s="25"/>
      <c r="B991" s="25"/>
      <c r="C991" s="25"/>
      <c r="D991" s="25"/>
      <c r="E991" s="24"/>
      <c r="F991" s="24"/>
      <c r="G991" s="25"/>
      <c r="H991" s="25"/>
      <c r="I991" s="25"/>
      <c r="J991" s="25"/>
      <c r="K991" s="138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</row>
    <row r="992">
      <c r="A992" s="25"/>
      <c r="B992" s="25"/>
      <c r="C992" s="25"/>
      <c r="D992" s="25"/>
      <c r="E992" s="24"/>
      <c r="F992" s="24"/>
      <c r="G992" s="25"/>
      <c r="H992" s="25"/>
      <c r="I992" s="25"/>
      <c r="J992" s="25"/>
      <c r="K992" s="138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</row>
    <row r="993">
      <c r="A993" s="25"/>
      <c r="B993" s="25"/>
      <c r="C993" s="25"/>
      <c r="D993" s="25"/>
      <c r="E993" s="24"/>
      <c r="F993" s="24"/>
      <c r="G993" s="25"/>
      <c r="H993" s="25"/>
      <c r="I993" s="25"/>
      <c r="J993" s="25"/>
      <c r="K993" s="138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</row>
    <row r="994">
      <c r="A994" s="25"/>
      <c r="B994" s="25"/>
      <c r="C994" s="25"/>
      <c r="D994" s="25"/>
      <c r="E994" s="24"/>
      <c r="F994" s="24"/>
      <c r="G994" s="25"/>
      <c r="H994" s="25"/>
      <c r="I994" s="25"/>
      <c r="J994" s="25"/>
      <c r="K994" s="138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</row>
    <row r="995">
      <c r="A995" s="25"/>
      <c r="B995" s="25"/>
      <c r="C995" s="25"/>
      <c r="D995" s="25"/>
      <c r="E995" s="24"/>
      <c r="F995" s="24"/>
      <c r="G995" s="25"/>
      <c r="H995" s="25"/>
      <c r="I995" s="25"/>
      <c r="J995" s="25"/>
      <c r="K995" s="138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</row>
    <row r="996">
      <c r="A996" s="25"/>
      <c r="B996" s="25"/>
      <c r="C996" s="25"/>
      <c r="D996" s="25"/>
      <c r="E996" s="24"/>
      <c r="F996" s="24"/>
      <c r="G996" s="25"/>
      <c r="H996" s="25"/>
      <c r="I996" s="25"/>
      <c r="J996" s="25"/>
      <c r="K996" s="138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/>
    </row>
  </sheetData>
  <mergeCells count="22">
    <mergeCell ref="B2:H2"/>
    <mergeCell ref="J2:K2"/>
    <mergeCell ref="B3:D3"/>
    <mergeCell ref="B4:D4"/>
    <mergeCell ref="B5:D5"/>
    <mergeCell ref="B6:D6"/>
    <mergeCell ref="B7:D7"/>
    <mergeCell ref="B14:D14"/>
    <mergeCell ref="B15:D15"/>
    <mergeCell ref="B16:D16"/>
    <mergeCell ref="B17:D17"/>
    <mergeCell ref="B18:D18"/>
    <mergeCell ref="B19:D19"/>
    <mergeCell ref="B20:F20"/>
    <mergeCell ref="G20:H20"/>
    <mergeCell ref="B8:D8"/>
    <mergeCell ref="B9:D9"/>
    <mergeCell ref="B10:D10"/>
    <mergeCell ref="B11:D11"/>
    <mergeCell ref="B12:D12"/>
    <mergeCell ref="J12:K12"/>
    <mergeCell ref="B13:D13"/>
  </mergeCells>
  <dataValidations>
    <dataValidation type="list" allowBlank="1" sqref="F4:F19">
      <formula1>'08) Drop Down Menus'!$A$2:$A$17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.86"/>
    <col customWidth="1" min="4" max="5" width="14.71"/>
    <col customWidth="1" min="6" max="6" width="18.14"/>
    <col customWidth="1" min="9" max="9" width="3.71"/>
    <col customWidth="1" min="10" max="10" width="17.57"/>
    <col customWidth="1" min="12" max="12" width="16.57"/>
  </cols>
  <sheetData>
    <row r="1">
      <c r="A1" s="25"/>
      <c r="B1" s="25"/>
      <c r="C1" s="25"/>
      <c r="D1" s="25"/>
      <c r="E1" s="25"/>
      <c r="F1" s="24"/>
      <c r="G1" s="25"/>
      <c r="H1" s="25"/>
      <c r="I1" s="25"/>
      <c r="J1" s="25"/>
      <c r="K1" s="138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</row>
    <row r="2">
      <c r="A2" s="25"/>
      <c r="B2" s="187" t="s">
        <v>521</v>
      </c>
      <c r="C2" s="860"/>
      <c r="D2" s="860"/>
      <c r="E2" s="860"/>
      <c r="F2" s="860"/>
      <c r="G2" s="860"/>
      <c r="H2" s="188"/>
      <c r="I2" s="25"/>
      <c r="J2" s="187" t="s">
        <v>470</v>
      </c>
      <c r="K2" s="188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</row>
    <row r="3">
      <c r="A3" s="25"/>
      <c r="B3" s="861" t="s">
        <v>140</v>
      </c>
      <c r="C3" s="862"/>
      <c r="D3" s="265"/>
      <c r="E3" s="521" t="s">
        <v>55</v>
      </c>
      <c r="F3" s="521" t="s">
        <v>44</v>
      </c>
      <c r="G3" s="521" t="s">
        <v>2</v>
      </c>
      <c r="H3" s="521" t="s">
        <v>67</v>
      </c>
      <c r="I3" s="25"/>
      <c r="J3" s="865" t="str">
        <f>'08) Drop Down Menus'!A2</f>
        <v>Groceries</v>
      </c>
      <c r="K3" s="193">
        <f t="shared" ref="K3:K10" si="1">SUMIF($F$4:$F$24,$J3,$G$4:$G$24)</f>
        <v>232.71</v>
      </c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</row>
    <row r="4">
      <c r="A4" s="25"/>
      <c r="B4" s="863" t="s">
        <v>474</v>
      </c>
      <c r="C4" s="225"/>
      <c r="D4" s="226"/>
      <c r="E4" s="220">
        <v>44971.0</v>
      </c>
      <c r="F4" s="864" t="s">
        <v>144</v>
      </c>
      <c r="G4" s="221">
        <v>28.38</v>
      </c>
      <c r="H4" s="198">
        <f>G4</f>
        <v>28.38</v>
      </c>
      <c r="I4" s="25"/>
      <c r="J4" s="867" t="str">
        <f>'08) Drop Down Menus'!A3</f>
        <v>Cigarettes</v>
      </c>
      <c r="K4" s="198">
        <f t="shared" si="1"/>
        <v>46.81</v>
      </c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</row>
    <row r="5">
      <c r="A5" s="25"/>
      <c r="B5" s="866" t="s">
        <v>474</v>
      </c>
      <c r="C5" s="862"/>
      <c r="D5" s="265"/>
      <c r="E5" s="222">
        <v>44976.0</v>
      </c>
      <c r="F5" s="533" t="s">
        <v>144</v>
      </c>
      <c r="G5" s="890">
        <v>18.43</v>
      </c>
      <c r="H5" s="193">
        <f t="shared" ref="H5:H24" si="2">H4+G5</f>
        <v>46.81</v>
      </c>
      <c r="I5" s="25"/>
      <c r="J5" s="865" t="str">
        <f>'08) Drop Down Menus'!A4</f>
        <v>Gas</v>
      </c>
      <c r="K5" s="193">
        <f t="shared" si="1"/>
        <v>0</v>
      </c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</row>
    <row r="6">
      <c r="A6" s="25"/>
      <c r="B6" s="863" t="s">
        <v>41</v>
      </c>
      <c r="C6" s="225"/>
      <c r="D6" s="226"/>
      <c r="E6" s="220">
        <v>44967.0</v>
      </c>
      <c r="F6" s="864" t="s">
        <v>61</v>
      </c>
      <c r="G6" s="889">
        <v>8.95</v>
      </c>
      <c r="H6" s="198">
        <f t="shared" si="2"/>
        <v>55.76</v>
      </c>
      <c r="I6" s="25"/>
      <c r="J6" s="867" t="str">
        <f>'08) Drop Down Menus'!A5</f>
        <v>Entertainment</v>
      </c>
      <c r="K6" s="198">
        <f t="shared" si="1"/>
        <v>262.06</v>
      </c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</row>
    <row r="7">
      <c r="A7" s="25"/>
      <c r="B7" s="883" t="str">
        <f>CONCATENATE("Affirm " , '09) Affirm Payoff Schedule'!N3)</f>
        <v>Affirm WalMart 1</v>
      </c>
      <c r="C7" s="862"/>
      <c r="D7" s="265"/>
      <c r="E7" s="222">
        <v>44968.0</v>
      </c>
      <c r="F7" s="533" t="s">
        <v>61</v>
      </c>
      <c r="G7" s="579">
        <v>47.37</v>
      </c>
      <c r="H7" s="193">
        <f t="shared" si="2"/>
        <v>103.13</v>
      </c>
      <c r="I7" s="25"/>
      <c r="J7" s="865" t="str">
        <f>'08) Drop Down Menus'!A6</f>
        <v>Medical</v>
      </c>
      <c r="K7" s="193">
        <f t="shared" si="1"/>
        <v>10</v>
      </c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</row>
    <row r="8">
      <c r="A8" s="25"/>
      <c r="B8" s="882" t="str">
        <f>CONCATENATE("Affirm " , '09) Affirm Payoff Schedule'!N4)</f>
        <v>Affirm WalMart 2</v>
      </c>
      <c r="C8" s="225"/>
      <c r="D8" s="226"/>
      <c r="E8" s="220">
        <v>44968.0</v>
      </c>
      <c r="F8" s="864" t="s">
        <v>61</v>
      </c>
      <c r="G8" s="889">
        <v>47.06</v>
      </c>
      <c r="H8" s="198">
        <f t="shared" si="2"/>
        <v>150.19</v>
      </c>
      <c r="I8" s="25"/>
      <c r="J8" s="867" t="str">
        <f>'08) Drop Down Menus'!A7</f>
        <v>Vehicle</v>
      </c>
      <c r="K8" s="198">
        <f t="shared" si="1"/>
        <v>103.47</v>
      </c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</row>
    <row r="9">
      <c r="A9" s="25"/>
      <c r="B9" s="883" t="str">
        <f>CONCATENATE("Affirm " , '09) Affirm Payoff Schedule'!N5)</f>
        <v>Affirm NewEgg</v>
      </c>
      <c r="C9" s="862"/>
      <c r="D9" s="265"/>
      <c r="E9" s="222">
        <v>44968.0</v>
      </c>
      <c r="F9" s="533" t="s">
        <v>61</v>
      </c>
      <c r="G9" s="579">
        <v>23.61</v>
      </c>
      <c r="H9" s="193">
        <f t="shared" si="2"/>
        <v>173.8</v>
      </c>
      <c r="I9" s="25"/>
      <c r="J9" s="865" t="str">
        <f>'08) Drop Down Menus'!A8</f>
        <v>Maintenance</v>
      </c>
      <c r="K9" s="193">
        <f t="shared" si="1"/>
        <v>59.94</v>
      </c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</row>
    <row r="10">
      <c r="A10" s="25"/>
      <c r="B10" s="882" t="str">
        <f>CONCATENATE("Affirm " , '09) Affirm Payoff Schedule'!N6)</f>
        <v>Affirm WalMart 3</v>
      </c>
      <c r="C10" s="225"/>
      <c r="D10" s="226"/>
      <c r="E10" s="220">
        <v>44968.0</v>
      </c>
      <c r="F10" s="864" t="s">
        <v>61</v>
      </c>
      <c r="G10" s="889">
        <v>6.3</v>
      </c>
      <c r="H10" s="198">
        <f t="shared" si="2"/>
        <v>180.1</v>
      </c>
      <c r="I10" s="25"/>
      <c r="J10" s="867" t="str">
        <f>'08) Drop Down Menus'!A9</f>
        <v>Debt</v>
      </c>
      <c r="K10" s="198">
        <f t="shared" si="1"/>
        <v>144.3</v>
      </c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</row>
    <row r="11">
      <c r="A11" s="25"/>
      <c r="B11" s="883" t="str">
        <f>CONCATENATE("Affirm " , '09) Affirm Payoff Schedule'!N7)</f>
        <v>Affirm WalMart 4</v>
      </c>
      <c r="C11" s="862"/>
      <c r="D11" s="265"/>
      <c r="E11" s="222">
        <v>44968.0</v>
      </c>
      <c r="F11" s="533" t="s">
        <v>61</v>
      </c>
      <c r="G11" s="579">
        <v>11.01</v>
      </c>
      <c r="H11" s="193">
        <f t="shared" si="2"/>
        <v>191.11</v>
      </c>
      <c r="I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</row>
    <row r="12">
      <c r="A12" s="25"/>
      <c r="B12" s="863" t="s">
        <v>522</v>
      </c>
      <c r="C12" s="225"/>
      <c r="D12" s="226"/>
      <c r="E12" s="220">
        <v>44967.0</v>
      </c>
      <c r="F12" s="864" t="s">
        <v>146</v>
      </c>
      <c r="G12" s="887">
        <v>62.99</v>
      </c>
      <c r="H12" s="198">
        <f t="shared" si="2"/>
        <v>254.1</v>
      </c>
      <c r="I12" s="25"/>
      <c r="J12" s="470" t="s">
        <v>513</v>
      </c>
      <c r="K12" s="451"/>
      <c r="L12" s="892" t="s">
        <v>523</v>
      </c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</row>
    <row r="13">
      <c r="A13" s="25"/>
      <c r="B13" s="866" t="s">
        <v>524</v>
      </c>
      <c r="C13" s="862"/>
      <c r="D13" s="265"/>
      <c r="E13" s="222">
        <v>44967.0</v>
      </c>
      <c r="F13" s="533" t="s">
        <v>146</v>
      </c>
      <c r="G13" s="891">
        <v>10.78</v>
      </c>
      <c r="H13" s="193">
        <f t="shared" si="2"/>
        <v>264.88</v>
      </c>
      <c r="I13" s="25"/>
      <c r="J13" s="865" t="str">
        <f>'08) Drop Down Menus'!A2</f>
        <v>Groceries</v>
      </c>
      <c r="K13" s="193">
        <f>K3+'2023 Expences - 01272023'!K13</f>
        <v>643.86</v>
      </c>
      <c r="L13" s="193">
        <f t="shared" ref="L13:L19" si="3">K13/3</f>
        <v>214.62</v>
      </c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</row>
    <row r="14">
      <c r="A14" s="25"/>
      <c r="B14" s="863" t="s">
        <v>525</v>
      </c>
      <c r="C14" s="225"/>
      <c r="D14" s="226"/>
      <c r="E14" s="220">
        <v>44972.0</v>
      </c>
      <c r="F14" s="864" t="s">
        <v>146</v>
      </c>
      <c r="G14" s="221">
        <v>54.97</v>
      </c>
      <c r="H14" s="198">
        <f t="shared" si="2"/>
        <v>319.85</v>
      </c>
      <c r="I14" s="25"/>
      <c r="J14" s="884" t="str">
        <f>'08) Drop Down Menus'!A3</f>
        <v>Cigarettes</v>
      </c>
      <c r="K14" s="885">
        <f>K4+'2023 Expences - 01272023'!K14</f>
        <v>103.33</v>
      </c>
      <c r="L14" s="885">
        <f t="shared" si="3"/>
        <v>34.44333333</v>
      </c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</row>
    <row r="15">
      <c r="A15" s="25"/>
      <c r="B15" s="866" t="s">
        <v>526</v>
      </c>
      <c r="C15" s="862"/>
      <c r="D15" s="265"/>
      <c r="E15" s="222">
        <v>44972.0</v>
      </c>
      <c r="F15" s="533" t="s">
        <v>146</v>
      </c>
      <c r="G15" s="223">
        <v>71.33</v>
      </c>
      <c r="H15" s="193">
        <f t="shared" si="2"/>
        <v>391.18</v>
      </c>
      <c r="I15" s="25"/>
      <c r="J15" s="865" t="str">
        <f>'08) Drop Down Menus'!A4</f>
        <v>Gas</v>
      </c>
      <c r="K15" s="193">
        <f>K5+'2023 Expences - 01272023'!K15</f>
        <v>91.02</v>
      </c>
      <c r="L15" s="193">
        <f t="shared" si="3"/>
        <v>30.34</v>
      </c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</row>
    <row r="16">
      <c r="A16" s="25"/>
      <c r="B16" s="863" t="s">
        <v>527</v>
      </c>
      <c r="C16" s="225"/>
      <c r="D16" s="226"/>
      <c r="E16" s="220">
        <v>44976.0</v>
      </c>
      <c r="F16" s="864" t="s">
        <v>146</v>
      </c>
      <c r="G16" s="221">
        <v>61.99</v>
      </c>
      <c r="H16" s="198">
        <f t="shared" si="2"/>
        <v>453.17</v>
      </c>
      <c r="I16" s="25"/>
      <c r="J16" s="884" t="str">
        <f>'08) Drop Down Menus'!A5</f>
        <v>Entertainment</v>
      </c>
      <c r="K16" s="885">
        <f>K6+'2023 Expences - 01272023'!K16</f>
        <v>272.55</v>
      </c>
      <c r="L16" s="885">
        <f t="shared" si="3"/>
        <v>90.85</v>
      </c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</row>
    <row r="17">
      <c r="A17" s="25"/>
      <c r="B17" s="866" t="s">
        <v>472</v>
      </c>
      <c r="C17" s="862"/>
      <c r="D17" s="265"/>
      <c r="E17" s="222">
        <v>44969.0</v>
      </c>
      <c r="F17" s="533" t="s">
        <v>110</v>
      </c>
      <c r="G17" s="223">
        <v>162.16</v>
      </c>
      <c r="H17" s="193">
        <f t="shared" si="2"/>
        <v>615.33</v>
      </c>
      <c r="I17" s="25"/>
      <c r="J17" s="865" t="str">
        <f>'08) Drop Down Menus'!A6</f>
        <v>Medical</v>
      </c>
      <c r="K17" s="193">
        <f>K7+'2023 Expences - 01272023'!K17</f>
        <v>15.76</v>
      </c>
      <c r="L17" s="193">
        <f t="shared" si="3"/>
        <v>5.253333333</v>
      </c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</row>
    <row r="18">
      <c r="A18" s="25"/>
      <c r="B18" s="863" t="s">
        <v>472</v>
      </c>
      <c r="C18" s="225"/>
      <c r="D18" s="226"/>
      <c r="E18" s="220">
        <v>44975.0</v>
      </c>
      <c r="F18" s="864" t="s">
        <v>110</v>
      </c>
      <c r="G18" s="221">
        <v>70.55</v>
      </c>
      <c r="H18" s="198">
        <f t="shared" si="2"/>
        <v>685.88</v>
      </c>
      <c r="I18" s="25"/>
      <c r="J18" s="884" t="str">
        <f>'08) Drop Down Menus'!A7</f>
        <v>Vehicle</v>
      </c>
      <c r="K18" s="885">
        <f>K8+'2023 Expences - 01272023'!K18</f>
        <v>115.47</v>
      </c>
      <c r="L18" s="885">
        <f t="shared" si="3"/>
        <v>38.49</v>
      </c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</row>
    <row r="19">
      <c r="A19" s="25"/>
      <c r="B19" s="866" t="s">
        <v>528</v>
      </c>
      <c r="C19" s="862"/>
      <c r="D19" s="265"/>
      <c r="E19" s="222">
        <v>44968.0</v>
      </c>
      <c r="F19" s="533" t="s">
        <v>21</v>
      </c>
      <c r="G19" s="223">
        <v>20.0</v>
      </c>
      <c r="H19" s="193">
        <f t="shared" si="2"/>
        <v>705.88</v>
      </c>
      <c r="I19" s="25"/>
      <c r="J19" s="865" t="str">
        <f>'08) Drop Down Menus'!A8</f>
        <v>Maintenance</v>
      </c>
      <c r="K19" s="193">
        <f>K9+'2023 Expences - 01272023'!K19</f>
        <v>276.62</v>
      </c>
      <c r="L19" s="193">
        <f t="shared" si="3"/>
        <v>92.20666667</v>
      </c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</row>
    <row r="20">
      <c r="A20" s="25"/>
      <c r="B20" s="863" t="s">
        <v>529</v>
      </c>
      <c r="C20" s="225"/>
      <c r="D20" s="226"/>
      <c r="E20" s="220">
        <v>44969.0</v>
      </c>
      <c r="F20" s="864" t="s">
        <v>21</v>
      </c>
      <c r="G20" s="221">
        <v>25.26</v>
      </c>
      <c r="H20" s="198">
        <f t="shared" si="2"/>
        <v>731.14</v>
      </c>
      <c r="I20" s="25"/>
      <c r="J20" s="884"/>
      <c r="K20" s="885"/>
      <c r="L20" s="88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</row>
    <row r="21">
      <c r="A21" s="25"/>
      <c r="B21" s="866" t="s">
        <v>530</v>
      </c>
      <c r="C21" s="862"/>
      <c r="D21" s="265"/>
      <c r="E21" s="222">
        <v>44975.0</v>
      </c>
      <c r="F21" s="533" t="s">
        <v>21</v>
      </c>
      <c r="G21" s="223">
        <v>14.68</v>
      </c>
      <c r="H21" s="193">
        <f t="shared" si="2"/>
        <v>745.82</v>
      </c>
      <c r="I21" s="25"/>
      <c r="J21" s="865"/>
      <c r="K21" s="193"/>
      <c r="L21" s="193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</row>
    <row r="22">
      <c r="A22" s="25"/>
      <c r="B22" s="863" t="s">
        <v>531</v>
      </c>
      <c r="C22" s="225"/>
      <c r="D22" s="226"/>
      <c r="E22" s="220">
        <v>44969.0</v>
      </c>
      <c r="F22" s="864" t="s">
        <v>132</v>
      </c>
      <c r="G22" s="221">
        <v>10.0</v>
      </c>
      <c r="H22" s="198">
        <f t="shared" si="2"/>
        <v>755.82</v>
      </c>
      <c r="I22" s="25"/>
      <c r="J22" s="884"/>
      <c r="K22" s="885"/>
      <c r="L22" s="88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</row>
    <row r="23">
      <c r="A23" s="25"/>
      <c r="B23" s="866" t="s">
        <v>532</v>
      </c>
      <c r="C23" s="862"/>
      <c r="D23" s="265"/>
      <c r="E23" s="222">
        <v>44969.0</v>
      </c>
      <c r="F23" s="533" t="s">
        <v>147</v>
      </c>
      <c r="G23" s="223">
        <v>103.47</v>
      </c>
      <c r="H23" s="193">
        <f t="shared" si="2"/>
        <v>859.29</v>
      </c>
      <c r="I23" s="25"/>
      <c r="J23" s="865"/>
      <c r="K23" s="193"/>
      <c r="L23" s="193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</row>
    <row r="24">
      <c r="A24" s="25"/>
      <c r="B24" s="863"/>
      <c r="C24" s="225"/>
      <c r="D24" s="226"/>
      <c r="E24" s="220"/>
      <c r="F24" s="864"/>
      <c r="G24" s="221">
        <v>0.0</v>
      </c>
      <c r="H24" s="198">
        <f t="shared" si="2"/>
        <v>859.29</v>
      </c>
      <c r="I24" s="25"/>
      <c r="J24" s="884"/>
      <c r="K24" s="885"/>
      <c r="L24" s="88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</row>
    <row r="25">
      <c r="A25" s="25"/>
      <c r="B25" s="895" t="s">
        <v>455</v>
      </c>
      <c r="C25" s="862"/>
      <c r="D25" s="862"/>
      <c r="E25" s="862"/>
      <c r="F25" s="265"/>
      <c r="G25" s="896">
        <f>SUM(G3:G24)</f>
        <v>859.29</v>
      </c>
      <c r="H25" s="265"/>
      <c r="I25" s="25"/>
      <c r="J25" s="865" t="str">
        <f>'08) Drop Down Menus'!A9</f>
        <v>Debt</v>
      </c>
      <c r="K25" s="193">
        <f>K10+'2023 Expences - 01272023'!K20</f>
        <v>305.91</v>
      </c>
      <c r="L25" s="193">
        <f>K25/3</f>
        <v>101.97</v>
      </c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</row>
    <row r="26">
      <c r="A26" s="25"/>
      <c r="B26" s="25"/>
      <c r="C26" s="25"/>
      <c r="D26" s="25"/>
      <c r="E26" s="25"/>
      <c r="F26" s="24"/>
      <c r="G26" s="25"/>
      <c r="H26" s="25"/>
      <c r="I26" s="25"/>
      <c r="J26" s="25"/>
      <c r="K26" s="138"/>
      <c r="L26" s="167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</row>
    <row r="27">
      <c r="A27" s="25"/>
      <c r="B27" s="25"/>
      <c r="C27" s="25"/>
      <c r="D27" s="25"/>
      <c r="E27" s="25"/>
      <c r="F27" s="24"/>
      <c r="G27" s="25"/>
      <c r="H27" s="25"/>
      <c r="I27" s="25"/>
      <c r="J27" s="25"/>
      <c r="K27" s="125"/>
      <c r="L27" s="167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</row>
    <row r="28">
      <c r="A28" s="25"/>
      <c r="B28" s="25"/>
      <c r="C28" s="25"/>
      <c r="D28" s="25"/>
      <c r="E28" s="25"/>
      <c r="F28" s="24"/>
      <c r="G28" s="25"/>
      <c r="H28" s="25"/>
      <c r="I28" s="25"/>
      <c r="J28" s="25"/>
      <c r="K28" s="125"/>
      <c r="L28" s="167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</row>
    <row r="29">
      <c r="A29" s="25"/>
      <c r="B29" s="25"/>
      <c r="C29" s="25"/>
      <c r="D29" s="25"/>
      <c r="E29" s="25"/>
      <c r="F29" s="24"/>
      <c r="G29" s="25"/>
      <c r="H29" s="25"/>
      <c r="I29" s="25"/>
      <c r="J29" s="25"/>
      <c r="K29" s="138"/>
      <c r="L29" s="167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</row>
    <row r="30">
      <c r="A30" s="25"/>
      <c r="B30" s="25"/>
      <c r="C30" s="25"/>
      <c r="D30" s="25"/>
      <c r="E30" s="25"/>
      <c r="F30" s="24"/>
      <c r="G30" s="25"/>
      <c r="H30" s="25"/>
      <c r="I30" s="25"/>
      <c r="J30" s="25"/>
      <c r="K30" s="138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</row>
    <row r="31">
      <c r="A31" s="25"/>
      <c r="B31" s="25"/>
      <c r="C31" s="25"/>
      <c r="D31" s="25"/>
      <c r="E31" s="25"/>
      <c r="F31" s="24"/>
      <c r="G31" s="25"/>
      <c r="H31" s="25"/>
      <c r="I31" s="25"/>
      <c r="J31" s="25"/>
      <c r="K31" s="138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</row>
    <row r="32">
      <c r="A32" s="25"/>
      <c r="B32" s="25"/>
      <c r="C32" s="25"/>
      <c r="D32" s="25"/>
      <c r="E32" s="25"/>
      <c r="F32" s="24"/>
      <c r="G32" s="25"/>
      <c r="H32" s="25"/>
      <c r="I32" s="25"/>
      <c r="J32" s="25"/>
      <c r="K32" s="138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</row>
    <row r="33">
      <c r="A33" s="25"/>
      <c r="B33" s="25"/>
      <c r="C33" s="25"/>
      <c r="D33" s="25"/>
      <c r="E33" s="25"/>
      <c r="F33" s="24"/>
      <c r="G33" s="25"/>
      <c r="H33" s="25"/>
      <c r="I33" s="25"/>
      <c r="J33" s="25"/>
      <c r="K33" s="138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</row>
    <row r="34">
      <c r="A34" s="25"/>
      <c r="B34" s="25"/>
      <c r="C34" s="25"/>
      <c r="D34" s="25"/>
      <c r="E34" s="25"/>
      <c r="F34" s="24"/>
      <c r="G34" s="25"/>
      <c r="H34" s="25"/>
      <c r="I34" s="25"/>
      <c r="J34" s="25"/>
      <c r="K34" s="138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</row>
    <row r="35">
      <c r="A35" s="25"/>
      <c r="B35" s="25"/>
      <c r="C35" s="25"/>
      <c r="D35" s="25"/>
      <c r="E35" s="25"/>
      <c r="F35" s="24"/>
      <c r="G35" s="25"/>
      <c r="H35" s="25"/>
      <c r="I35" s="25"/>
      <c r="J35" s="25"/>
      <c r="K35" s="138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</row>
    <row r="36">
      <c r="A36" s="25"/>
      <c r="B36" s="25"/>
      <c r="C36" s="25"/>
      <c r="D36" s="25"/>
      <c r="E36" s="25"/>
      <c r="F36" s="24"/>
      <c r="G36" s="25"/>
      <c r="H36" s="25"/>
      <c r="I36" s="25"/>
      <c r="J36" s="25"/>
      <c r="K36" s="138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</row>
    <row r="37">
      <c r="A37" s="25"/>
      <c r="B37" s="25"/>
      <c r="C37" s="25"/>
      <c r="D37" s="25"/>
      <c r="E37" s="25"/>
      <c r="F37" s="24"/>
      <c r="G37" s="25"/>
      <c r="H37" s="25"/>
      <c r="I37" s="25"/>
      <c r="J37" s="25"/>
      <c r="K37" s="138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</row>
    <row r="38">
      <c r="A38" s="25"/>
      <c r="B38" s="25"/>
      <c r="C38" s="25"/>
      <c r="D38" s="25"/>
      <c r="E38" s="25"/>
      <c r="F38" s="24"/>
      <c r="G38" s="25"/>
      <c r="H38" s="25"/>
      <c r="I38" s="25"/>
      <c r="J38" s="25"/>
      <c r="K38" s="138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</row>
    <row r="39">
      <c r="A39" s="25"/>
      <c r="B39" s="25"/>
      <c r="C39" s="25"/>
      <c r="D39" s="25"/>
      <c r="E39" s="25"/>
      <c r="F39" s="24"/>
      <c r="G39" s="25"/>
      <c r="H39" s="25"/>
      <c r="I39" s="25"/>
      <c r="J39" s="25"/>
      <c r="K39" s="138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</row>
    <row r="40">
      <c r="A40" s="25"/>
      <c r="B40" s="25"/>
      <c r="C40" s="25"/>
      <c r="D40" s="25"/>
      <c r="E40" s="25"/>
      <c r="F40" s="24"/>
      <c r="G40" s="25"/>
      <c r="H40" s="25"/>
      <c r="I40" s="25"/>
      <c r="J40" s="25"/>
      <c r="K40" s="138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</row>
    <row r="41">
      <c r="A41" s="25"/>
      <c r="B41" s="25"/>
      <c r="C41" s="25"/>
      <c r="D41" s="25"/>
      <c r="E41" s="25"/>
      <c r="F41" s="24"/>
      <c r="G41" s="25"/>
      <c r="H41" s="25"/>
      <c r="I41" s="25"/>
      <c r="J41" s="25"/>
      <c r="K41" s="138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</row>
    <row r="42">
      <c r="A42" s="25"/>
      <c r="B42" s="25"/>
      <c r="C42" s="25"/>
      <c r="D42" s="25"/>
      <c r="E42" s="25"/>
      <c r="F42" s="24"/>
      <c r="G42" s="25"/>
      <c r="H42" s="25"/>
      <c r="I42" s="25"/>
      <c r="J42" s="25"/>
      <c r="K42" s="138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</row>
    <row r="43">
      <c r="A43" s="25"/>
      <c r="B43" s="25"/>
      <c r="C43" s="25"/>
      <c r="D43" s="25"/>
      <c r="E43" s="25"/>
      <c r="F43" s="24"/>
      <c r="G43" s="25"/>
      <c r="H43" s="25"/>
      <c r="I43" s="25"/>
      <c r="J43" s="25"/>
      <c r="K43" s="138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</row>
    <row r="44">
      <c r="A44" s="25"/>
      <c r="B44" s="25"/>
      <c r="C44" s="25"/>
      <c r="D44" s="25"/>
      <c r="E44" s="25"/>
      <c r="F44" s="24"/>
      <c r="G44" s="25"/>
      <c r="H44" s="25"/>
      <c r="I44" s="25"/>
      <c r="J44" s="25"/>
      <c r="K44" s="138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</row>
    <row r="45">
      <c r="A45" s="25"/>
      <c r="B45" s="25"/>
      <c r="C45" s="25"/>
      <c r="D45" s="25"/>
      <c r="E45" s="25"/>
      <c r="F45" s="24"/>
      <c r="G45" s="25"/>
      <c r="H45" s="25"/>
      <c r="I45" s="25"/>
      <c r="J45" s="25"/>
      <c r="K45" s="138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</row>
    <row r="46">
      <c r="A46" s="25"/>
      <c r="B46" s="25"/>
      <c r="C46" s="25"/>
      <c r="D46" s="25"/>
      <c r="E46" s="25"/>
      <c r="F46" s="24"/>
      <c r="G46" s="25"/>
      <c r="H46" s="25"/>
      <c r="I46" s="25"/>
      <c r="J46" s="25"/>
      <c r="K46" s="138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</row>
    <row r="47">
      <c r="A47" s="25"/>
      <c r="B47" s="25"/>
      <c r="C47" s="25"/>
      <c r="D47" s="25"/>
      <c r="E47" s="25"/>
      <c r="F47" s="24"/>
      <c r="G47" s="25"/>
      <c r="H47" s="25"/>
      <c r="I47" s="25"/>
      <c r="J47" s="25"/>
      <c r="K47" s="138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</row>
    <row r="48">
      <c r="A48" s="25"/>
      <c r="B48" s="25"/>
      <c r="C48" s="25"/>
      <c r="D48" s="25"/>
      <c r="E48" s="25"/>
      <c r="F48" s="24"/>
      <c r="G48" s="25"/>
      <c r="H48" s="25"/>
      <c r="I48" s="25"/>
      <c r="J48" s="25"/>
      <c r="K48" s="138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</row>
    <row r="49">
      <c r="A49" s="25"/>
      <c r="B49" s="25"/>
      <c r="C49" s="25"/>
      <c r="D49" s="25"/>
      <c r="E49" s="25"/>
      <c r="F49" s="24"/>
      <c r="G49" s="25"/>
      <c r="H49" s="25"/>
      <c r="I49" s="25"/>
      <c r="J49" s="25"/>
      <c r="K49" s="138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</row>
    <row r="50">
      <c r="A50" s="25"/>
      <c r="B50" s="25"/>
      <c r="C50" s="25"/>
      <c r="D50" s="25"/>
      <c r="E50" s="25"/>
      <c r="F50" s="24"/>
      <c r="G50" s="25"/>
      <c r="H50" s="25"/>
      <c r="I50" s="25"/>
      <c r="J50" s="25"/>
      <c r="K50" s="138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</row>
    <row r="51">
      <c r="A51" s="25"/>
      <c r="B51" s="25"/>
      <c r="C51" s="25"/>
      <c r="D51" s="25"/>
      <c r="E51" s="25"/>
      <c r="F51" s="24"/>
      <c r="G51" s="25"/>
      <c r="H51" s="25"/>
      <c r="I51" s="25"/>
      <c r="J51" s="25"/>
      <c r="K51" s="138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</row>
    <row r="52">
      <c r="A52" s="25"/>
      <c r="B52" s="25"/>
      <c r="C52" s="25"/>
      <c r="D52" s="25"/>
      <c r="E52" s="25"/>
      <c r="F52" s="24"/>
      <c r="G52" s="25"/>
      <c r="H52" s="25"/>
      <c r="I52" s="25"/>
      <c r="J52" s="25"/>
      <c r="K52" s="138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</row>
    <row r="53">
      <c r="A53" s="25"/>
      <c r="B53" s="25"/>
      <c r="C53" s="25"/>
      <c r="D53" s="25"/>
      <c r="E53" s="25"/>
      <c r="F53" s="24"/>
      <c r="G53" s="25"/>
      <c r="H53" s="25"/>
      <c r="I53" s="25"/>
      <c r="J53" s="25"/>
      <c r="K53" s="138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</row>
    <row r="54">
      <c r="A54" s="25"/>
      <c r="B54" s="25"/>
      <c r="C54" s="25"/>
      <c r="D54" s="25"/>
      <c r="E54" s="25"/>
      <c r="F54" s="24"/>
      <c r="G54" s="25"/>
      <c r="H54" s="25"/>
      <c r="I54" s="25"/>
      <c r="J54" s="25"/>
      <c r="K54" s="138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</row>
    <row r="55">
      <c r="A55" s="25"/>
      <c r="B55" s="25"/>
      <c r="C55" s="25"/>
      <c r="D55" s="25"/>
      <c r="E55" s="25"/>
      <c r="F55" s="24"/>
      <c r="G55" s="25"/>
      <c r="H55" s="25"/>
      <c r="I55" s="25"/>
      <c r="J55" s="25"/>
      <c r="K55" s="138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</row>
    <row r="56">
      <c r="A56" s="25"/>
      <c r="B56" s="25"/>
      <c r="C56" s="25"/>
      <c r="D56" s="25"/>
      <c r="E56" s="25"/>
      <c r="F56" s="24"/>
      <c r="G56" s="25"/>
      <c r="H56" s="25"/>
      <c r="I56" s="25"/>
      <c r="J56" s="25"/>
      <c r="K56" s="138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</row>
    <row r="57">
      <c r="A57" s="25"/>
      <c r="B57" s="25"/>
      <c r="C57" s="25"/>
      <c r="D57" s="25"/>
      <c r="E57" s="25"/>
      <c r="F57" s="24"/>
      <c r="G57" s="25"/>
      <c r="H57" s="25"/>
      <c r="I57" s="25"/>
      <c r="J57" s="25"/>
      <c r="K57" s="138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</row>
    <row r="58">
      <c r="A58" s="25"/>
      <c r="B58" s="25"/>
      <c r="C58" s="25"/>
      <c r="D58" s="25"/>
      <c r="E58" s="25"/>
      <c r="F58" s="24"/>
      <c r="G58" s="25"/>
      <c r="H58" s="25"/>
      <c r="I58" s="25"/>
      <c r="J58" s="25"/>
      <c r="K58" s="138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</row>
    <row r="59">
      <c r="A59" s="25"/>
      <c r="B59" s="25"/>
      <c r="C59" s="25"/>
      <c r="D59" s="25"/>
      <c r="E59" s="25"/>
      <c r="F59" s="24"/>
      <c r="G59" s="25"/>
      <c r="H59" s="25"/>
      <c r="I59" s="25"/>
      <c r="J59" s="25"/>
      <c r="K59" s="138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</row>
    <row r="60">
      <c r="A60" s="25"/>
      <c r="B60" s="25"/>
      <c r="C60" s="25"/>
      <c r="D60" s="25"/>
      <c r="E60" s="25"/>
      <c r="F60" s="24"/>
      <c r="G60" s="25"/>
      <c r="H60" s="25"/>
      <c r="I60" s="25"/>
      <c r="J60" s="25"/>
      <c r="K60" s="138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</row>
    <row r="61">
      <c r="A61" s="25"/>
      <c r="B61" s="25"/>
      <c r="C61" s="25"/>
      <c r="D61" s="25"/>
      <c r="E61" s="25"/>
      <c r="F61" s="24"/>
      <c r="G61" s="25"/>
      <c r="H61" s="25"/>
      <c r="I61" s="25"/>
      <c r="J61" s="25"/>
      <c r="K61" s="138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</row>
    <row r="62">
      <c r="A62" s="25"/>
      <c r="B62" s="25"/>
      <c r="C62" s="25"/>
      <c r="D62" s="25"/>
      <c r="E62" s="25"/>
      <c r="F62" s="24"/>
      <c r="G62" s="25"/>
      <c r="H62" s="25"/>
      <c r="I62" s="25"/>
      <c r="J62" s="25"/>
      <c r="K62" s="138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</row>
    <row r="63">
      <c r="A63" s="25"/>
      <c r="B63" s="25"/>
      <c r="C63" s="25"/>
      <c r="D63" s="25"/>
      <c r="E63" s="25"/>
      <c r="F63" s="24"/>
      <c r="G63" s="25"/>
      <c r="H63" s="25"/>
      <c r="I63" s="25"/>
      <c r="J63" s="25"/>
      <c r="K63" s="138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</row>
    <row r="64">
      <c r="A64" s="25"/>
      <c r="B64" s="25"/>
      <c r="C64" s="25"/>
      <c r="D64" s="25"/>
      <c r="E64" s="25"/>
      <c r="F64" s="24"/>
      <c r="G64" s="25"/>
      <c r="H64" s="25"/>
      <c r="I64" s="25"/>
      <c r="J64" s="25"/>
      <c r="K64" s="138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</row>
    <row r="65">
      <c r="A65" s="25"/>
      <c r="B65" s="25"/>
      <c r="C65" s="25"/>
      <c r="D65" s="25"/>
      <c r="E65" s="25"/>
      <c r="F65" s="24"/>
      <c r="G65" s="25"/>
      <c r="H65" s="25"/>
      <c r="I65" s="25"/>
      <c r="J65" s="25"/>
      <c r="K65" s="138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</row>
    <row r="66">
      <c r="A66" s="25"/>
      <c r="B66" s="25"/>
      <c r="C66" s="25"/>
      <c r="D66" s="25"/>
      <c r="E66" s="25"/>
      <c r="F66" s="24"/>
      <c r="G66" s="25"/>
      <c r="H66" s="25"/>
      <c r="I66" s="25"/>
      <c r="J66" s="25"/>
      <c r="K66" s="138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</row>
    <row r="67">
      <c r="A67" s="25"/>
      <c r="B67" s="25"/>
      <c r="C67" s="25"/>
      <c r="D67" s="25"/>
      <c r="E67" s="25"/>
      <c r="F67" s="24"/>
      <c r="G67" s="25"/>
      <c r="H67" s="25"/>
      <c r="I67" s="25"/>
      <c r="J67" s="25"/>
      <c r="K67" s="138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</row>
    <row r="68">
      <c r="A68" s="25"/>
      <c r="B68" s="25"/>
      <c r="C68" s="25"/>
      <c r="D68" s="25"/>
      <c r="E68" s="25"/>
      <c r="F68" s="24"/>
      <c r="G68" s="25"/>
      <c r="H68" s="25"/>
      <c r="I68" s="25"/>
      <c r="J68" s="25"/>
      <c r="K68" s="138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</row>
    <row r="69">
      <c r="A69" s="25"/>
      <c r="B69" s="25"/>
      <c r="C69" s="25"/>
      <c r="D69" s="25"/>
      <c r="E69" s="25"/>
      <c r="F69" s="24"/>
      <c r="G69" s="25"/>
      <c r="H69" s="25"/>
      <c r="I69" s="25"/>
      <c r="J69" s="25"/>
      <c r="K69" s="138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</row>
    <row r="70">
      <c r="A70" s="25"/>
      <c r="B70" s="25"/>
      <c r="C70" s="25"/>
      <c r="D70" s="25"/>
      <c r="E70" s="25"/>
      <c r="F70" s="24"/>
      <c r="G70" s="25"/>
      <c r="H70" s="25"/>
      <c r="I70" s="25"/>
      <c r="J70" s="25"/>
      <c r="K70" s="138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</row>
    <row r="71">
      <c r="A71" s="25"/>
      <c r="B71" s="25"/>
      <c r="C71" s="25"/>
      <c r="D71" s="25"/>
      <c r="E71" s="25"/>
      <c r="F71" s="24"/>
      <c r="G71" s="25"/>
      <c r="H71" s="25"/>
      <c r="I71" s="25"/>
      <c r="J71" s="25"/>
      <c r="K71" s="138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</row>
    <row r="72">
      <c r="A72" s="25"/>
      <c r="B72" s="25"/>
      <c r="C72" s="25"/>
      <c r="D72" s="25"/>
      <c r="E72" s="25"/>
      <c r="F72" s="24"/>
      <c r="G72" s="25"/>
      <c r="H72" s="25"/>
      <c r="I72" s="25"/>
      <c r="J72" s="25"/>
      <c r="K72" s="138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</row>
    <row r="73">
      <c r="A73" s="25"/>
      <c r="B73" s="25"/>
      <c r="C73" s="25"/>
      <c r="D73" s="25"/>
      <c r="E73" s="25"/>
      <c r="F73" s="24"/>
      <c r="G73" s="25"/>
      <c r="H73" s="25"/>
      <c r="I73" s="25"/>
      <c r="J73" s="25"/>
      <c r="K73" s="138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</row>
    <row r="74">
      <c r="A74" s="25"/>
      <c r="B74" s="25"/>
      <c r="C74" s="25"/>
      <c r="D74" s="25"/>
      <c r="E74" s="25"/>
      <c r="F74" s="24"/>
      <c r="G74" s="25"/>
      <c r="H74" s="25"/>
      <c r="I74" s="25"/>
      <c r="J74" s="25"/>
      <c r="K74" s="138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</row>
    <row r="75">
      <c r="A75" s="25"/>
      <c r="B75" s="25"/>
      <c r="C75" s="25"/>
      <c r="D75" s="25"/>
      <c r="E75" s="25"/>
      <c r="F75" s="24"/>
      <c r="G75" s="25"/>
      <c r="H75" s="25"/>
      <c r="I75" s="25"/>
      <c r="J75" s="25"/>
      <c r="K75" s="138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</row>
    <row r="76">
      <c r="A76" s="25"/>
      <c r="B76" s="25"/>
      <c r="C76" s="25"/>
      <c r="D76" s="25"/>
      <c r="E76" s="25"/>
      <c r="F76" s="24"/>
      <c r="G76" s="25"/>
      <c r="H76" s="25"/>
      <c r="I76" s="25"/>
      <c r="J76" s="25"/>
      <c r="K76" s="138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</row>
    <row r="77">
      <c r="A77" s="25"/>
      <c r="B77" s="25"/>
      <c r="C77" s="25"/>
      <c r="D77" s="25"/>
      <c r="E77" s="25"/>
      <c r="F77" s="24"/>
      <c r="G77" s="25"/>
      <c r="H77" s="25"/>
      <c r="I77" s="25"/>
      <c r="J77" s="25"/>
      <c r="K77" s="138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</row>
    <row r="78">
      <c r="A78" s="25"/>
      <c r="B78" s="25"/>
      <c r="C78" s="25"/>
      <c r="D78" s="25"/>
      <c r="E78" s="25"/>
      <c r="F78" s="24"/>
      <c r="G78" s="25"/>
      <c r="H78" s="25"/>
      <c r="I78" s="25"/>
      <c r="J78" s="25"/>
      <c r="K78" s="138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</row>
    <row r="79">
      <c r="A79" s="25"/>
      <c r="B79" s="25"/>
      <c r="C79" s="25"/>
      <c r="D79" s="25"/>
      <c r="E79" s="25"/>
      <c r="F79" s="24"/>
      <c r="G79" s="25"/>
      <c r="H79" s="25"/>
      <c r="I79" s="25"/>
      <c r="J79" s="25"/>
      <c r="K79" s="138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</row>
    <row r="80">
      <c r="A80" s="25"/>
      <c r="B80" s="25"/>
      <c r="C80" s="25"/>
      <c r="D80" s="25"/>
      <c r="E80" s="25"/>
      <c r="F80" s="24"/>
      <c r="G80" s="25"/>
      <c r="H80" s="25"/>
      <c r="I80" s="25"/>
      <c r="J80" s="25"/>
      <c r="K80" s="138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</row>
    <row r="81">
      <c r="A81" s="25"/>
      <c r="B81" s="25"/>
      <c r="C81" s="25"/>
      <c r="D81" s="25"/>
      <c r="E81" s="25"/>
      <c r="F81" s="24"/>
      <c r="G81" s="25"/>
      <c r="H81" s="25"/>
      <c r="I81" s="25"/>
      <c r="J81" s="25"/>
      <c r="K81" s="138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</row>
    <row r="82">
      <c r="A82" s="25"/>
      <c r="B82" s="25"/>
      <c r="C82" s="25"/>
      <c r="D82" s="25"/>
      <c r="E82" s="25"/>
      <c r="F82" s="24"/>
      <c r="G82" s="25"/>
      <c r="H82" s="25"/>
      <c r="I82" s="25"/>
      <c r="J82" s="25"/>
      <c r="K82" s="138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</row>
    <row r="83">
      <c r="A83" s="25"/>
      <c r="B83" s="25"/>
      <c r="C83" s="25"/>
      <c r="D83" s="25"/>
      <c r="E83" s="25"/>
      <c r="F83" s="24"/>
      <c r="G83" s="25"/>
      <c r="H83" s="25"/>
      <c r="I83" s="25"/>
      <c r="J83" s="25"/>
      <c r="K83" s="138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</row>
    <row r="84">
      <c r="A84" s="25"/>
      <c r="B84" s="25"/>
      <c r="C84" s="25"/>
      <c r="D84" s="25"/>
      <c r="E84" s="25"/>
      <c r="F84" s="24"/>
      <c r="G84" s="25"/>
      <c r="H84" s="25"/>
      <c r="I84" s="25"/>
      <c r="J84" s="25"/>
      <c r="K84" s="138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</row>
    <row r="85">
      <c r="A85" s="25"/>
      <c r="B85" s="25"/>
      <c r="C85" s="25"/>
      <c r="D85" s="25"/>
      <c r="E85" s="25"/>
      <c r="F85" s="24"/>
      <c r="G85" s="25"/>
      <c r="H85" s="25"/>
      <c r="I85" s="25"/>
      <c r="J85" s="25"/>
      <c r="K85" s="138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</row>
    <row r="86">
      <c r="A86" s="25"/>
      <c r="B86" s="25"/>
      <c r="C86" s="25"/>
      <c r="D86" s="25"/>
      <c r="E86" s="25"/>
      <c r="F86" s="24"/>
      <c r="G86" s="25"/>
      <c r="H86" s="25"/>
      <c r="I86" s="25"/>
      <c r="J86" s="25"/>
      <c r="K86" s="138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</row>
    <row r="87">
      <c r="A87" s="25"/>
      <c r="B87" s="25"/>
      <c r="C87" s="25"/>
      <c r="D87" s="25"/>
      <c r="E87" s="25"/>
      <c r="F87" s="24"/>
      <c r="G87" s="25"/>
      <c r="H87" s="25"/>
      <c r="I87" s="25"/>
      <c r="J87" s="25"/>
      <c r="K87" s="138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</row>
    <row r="88">
      <c r="A88" s="25"/>
      <c r="B88" s="25"/>
      <c r="C88" s="25"/>
      <c r="D88" s="25"/>
      <c r="E88" s="25"/>
      <c r="F88" s="24"/>
      <c r="G88" s="25"/>
      <c r="H88" s="25"/>
      <c r="I88" s="25"/>
      <c r="J88" s="25"/>
      <c r="K88" s="138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</row>
    <row r="89">
      <c r="A89" s="25"/>
      <c r="B89" s="25"/>
      <c r="C89" s="25"/>
      <c r="D89" s="25"/>
      <c r="E89" s="25"/>
      <c r="F89" s="24"/>
      <c r="G89" s="25"/>
      <c r="H89" s="25"/>
      <c r="I89" s="25"/>
      <c r="J89" s="25"/>
      <c r="K89" s="138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</row>
    <row r="90">
      <c r="A90" s="25"/>
      <c r="B90" s="25"/>
      <c r="C90" s="25"/>
      <c r="D90" s="25"/>
      <c r="E90" s="25"/>
      <c r="F90" s="24"/>
      <c r="G90" s="25"/>
      <c r="H90" s="25"/>
      <c r="I90" s="25"/>
      <c r="J90" s="25"/>
      <c r="K90" s="138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</row>
    <row r="91">
      <c r="A91" s="25"/>
      <c r="B91" s="25"/>
      <c r="C91" s="25"/>
      <c r="D91" s="25"/>
      <c r="E91" s="25"/>
      <c r="F91" s="24"/>
      <c r="G91" s="25"/>
      <c r="H91" s="25"/>
      <c r="I91" s="25"/>
      <c r="J91" s="25"/>
      <c r="K91" s="138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</row>
    <row r="92">
      <c r="A92" s="25"/>
      <c r="B92" s="25"/>
      <c r="C92" s="25"/>
      <c r="D92" s="25"/>
      <c r="E92" s="25"/>
      <c r="F92" s="24"/>
      <c r="G92" s="25"/>
      <c r="H92" s="25"/>
      <c r="I92" s="25"/>
      <c r="J92" s="25"/>
      <c r="K92" s="138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</row>
    <row r="93">
      <c r="A93" s="25"/>
      <c r="B93" s="25"/>
      <c r="C93" s="25"/>
      <c r="D93" s="25"/>
      <c r="E93" s="25"/>
      <c r="F93" s="24"/>
      <c r="G93" s="25"/>
      <c r="H93" s="25"/>
      <c r="I93" s="25"/>
      <c r="J93" s="25"/>
      <c r="K93" s="138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</row>
    <row r="94">
      <c r="A94" s="25"/>
      <c r="B94" s="25"/>
      <c r="C94" s="25"/>
      <c r="D94" s="25"/>
      <c r="E94" s="25"/>
      <c r="F94" s="24"/>
      <c r="G94" s="25"/>
      <c r="H94" s="25"/>
      <c r="I94" s="25"/>
      <c r="J94" s="25"/>
      <c r="K94" s="138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</row>
    <row r="95">
      <c r="A95" s="25"/>
      <c r="B95" s="25"/>
      <c r="C95" s="25"/>
      <c r="D95" s="25"/>
      <c r="E95" s="25"/>
      <c r="F95" s="24"/>
      <c r="G95" s="25"/>
      <c r="H95" s="25"/>
      <c r="I95" s="25"/>
      <c r="J95" s="25"/>
      <c r="K95" s="138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</row>
    <row r="96">
      <c r="A96" s="25"/>
      <c r="B96" s="25"/>
      <c r="C96" s="25"/>
      <c r="D96" s="25"/>
      <c r="E96" s="25"/>
      <c r="F96" s="24"/>
      <c r="G96" s="25"/>
      <c r="H96" s="25"/>
      <c r="I96" s="25"/>
      <c r="J96" s="25"/>
      <c r="K96" s="138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</row>
    <row r="97">
      <c r="A97" s="25"/>
      <c r="B97" s="25"/>
      <c r="C97" s="25"/>
      <c r="D97" s="25"/>
      <c r="E97" s="25"/>
      <c r="F97" s="24"/>
      <c r="G97" s="25"/>
      <c r="H97" s="25"/>
      <c r="I97" s="25"/>
      <c r="J97" s="25"/>
      <c r="K97" s="138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</row>
    <row r="98">
      <c r="A98" s="25"/>
      <c r="B98" s="25"/>
      <c r="C98" s="25"/>
      <c r="D98" s="25"/>
      <c r="E98" s="25"/>
      <c r="F98" s="24"/>
      <c r="G98" s="25"/>
      <c r="H98" s="25"/>
      <c r="I98" s="25"/>
      <c r="J98" s="25"/>
      <c r="K98" s="138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</row>
    <row r="99">
      <c r="A99" s="25"/>
      <c r="B99" s="25"/>
      <c r="C99" s="25"/>
      <c r="D99" s="25"/>
      <c r="E99" s="25"/>
      <c r="F99" s="24"/>
      <c r="G99" s="25"/>
      <c r="H99" s="25"/>
      <c r="I99" s="25"/>
      <c r="J99" s="25"/>
      <c r="K99" s="138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</row>
    <row r="100">
      <c r="A100" s="25"/>
      <c r="B100" s="25"/>
      <c r="C100" s="25"/>
      <c r="D100" s="25"/>
      <c r="E100" s="25"/>
      <c r="F100" s="24"/>
      <c r="G100" s="25"/>
      <c r="H100" s="25"/>
      <c r="I100" s="25"/>
      <c r="J100" s="25"/>
      <c r="K100" s="138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</row>
    <row r="101">
      <c r="A101" s="25"/>
      <c r="B101" s="25"/>
      <c r="C101" s="25"/>
      <c r="D101" s="25"/>
      <c r="E101" s="25"/>
      <c r="F101" s="24"/>
      <c r="G101" s="25"/>
      <c r="H101" s="25"/>
      <c r="I101" s="25"/>
      <c r="J101" s="25"/>
      <c r="K101" s="138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</row>
    <row r="102">
      <c r="A102" s="25"/>
      <c r="B102" s="25"/>
      <c r="C102" s="25"/>
      <c r="D102" s="25"/>
      <c r="E102" s="25"/>
      <c r="F102" s="24"/>
      <c r="G102" s="25"/>
      <c r="H102" s="25"/>
      <c r="I102" s="25"/>
      <c r="J102" s="25"/>
      <c r="K102" s="138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</row>
    <row r="103">
      <c r="A103" s="25"/>
      <c r="B103" s="25"/>
      <c r="C103" s="25"/>
      <c r="D103" s="25"/>
      <c r="E103" s="25"/>
      <c r="F103" s="24"/>
      <c r="G103" s="25"/>
      <c r="H103" s="25"/>
      <c r="I103" s="25"/>
      <c r="J103" s="25"/>
      <c r="K103" s="138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</row>
    <row r="104">
      <c r="A104" s="25"/>
      <c r="B104" s="25"/>
      <c r="C104" s="25"/>
      <c r="D104" s="25"/>
      <c r="E104" s="25"/>
      <c r="F104" s="24"/>
      <c r="G104" s="25"/>
      <c r="H104" s="25"/>
      <c r="I104" s="25"/>
      <c r="J104" s="25"/>
      <c r="K104" s="138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</row>
    <row r="105">
      <c r="A105" s="25"/>
      <c r="B105" s="25"/>
      <c r="C105" s="25"/>
      <c r="D105" s="25"/>
      <c r="E105" s="25"/>
      <c r="F105" s="24"/>
      <c r="G105" s="25"/>
      <c r="H105" s="25"/>
      <c r="I105" s="25"/>
      <c r="J105" s="25"/>
      <c r="K105" s="138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</row>
    <row r="106">
      <c r="A106" s="25"/>
      <c r="B106" s="25"/>
      <c r="C106" s="25"/>
      <c r="D106" s="25"/>
      <c r="E106" s="25"/>
      <c r="F106" s="24"/>
      <c r="G106" s="25"/>
      <c r="H106" s="25"/>
      <c r="I106" s="25"/>
      <c r="J106" s="25"/>
      <c r="K106" s="138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</row>
    <row r="107">
      <c r="A107" s="25"/>
      <c r="B107" s="25"/>
      <c r="C107" s="25"/>
      <c r="D107" s="25"/>
      <c r="E107" s="25"/>
      <c r="F107" s="24"/>
      <c r="G107" s="25"/>
      <c r="H107" s="25"/>
      <c r="I107" s="25"/>
      <c r="J107" s="25"/>
      <c r="K107" s="138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</row>
    <row r="108">
      <c r="A108" s="25"/>
      <c r="B108" s="25"/>
      <c r="C108" s="25"/>
      <c r="D108" s="25"/>
      <c r="E108" s="25"/>
      <c r="F108" s="24"/>
      <c r="G108" s="25"/>
      <c r="H108" s="25"/>
      <c r="I108" s="25"/>
      <c r="J108" s="25"/>
      <c r="K108" s="138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</row>
    <row r="109">
      <c r="A109" s="25"/>
      <c r="B109" s="25"/>
      <c r="C109" s="25"/>
      <c r="D109" s="25"/>
      <c r="E109" s="25"/>
      <c r="F109" s="24"/>
      <c r="G109" s="25"/>
      <c r="H109" s="25"/>
      <c r="I109" s="25"/>
      <c r="J109" s="25"/>
      <c r="K109" s="138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</row>
    <row r="110">
      <c r="A110" s="25"/>
      <c r="B110" s="25"/>
      <c r="C110" s="25"/>
      <c r="D110" s="25"/>
      <c r="E110" s="25"/>
      <c r="F110" s="24"/>
      <c r="G110" s="25"/>
      <c r="H110" s="25"/>
      <c r="I110" s="25"/>
      <c r="J110" s="25"/>
      <c r="K110" s="138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</row>
    <row r="111">
      <c r="A111" s="25"/>
      <c r="B111" s="25"/>
      <c r="C111" s="25"/>
      <c r="D111" s="25"/>
      <c r="E111" s="25"/>
      <c r="F111" s="24"/>
      <c r="G111" s="25"/>
      <c r="H111" s="25"/>
      <c r="I111" s="25"/>
      <c r="J111" s="25"/>
      <c r="K111" s="138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</row>
    <row r="112">
      <c r="A112" s="25"/>
      <c r="B112" s="25"/>
      <c r="C112" s="25"/>
      <c r="D112" s="25"/>
      <c r="E112" s="25"/>
      <c r="F112" s="24"/>
      <c r="G112" s="25"/>
      <c r="H112" s="25"/>
      <c r="I112" s="25"/>
      <c r="J112" s="25"/>
      <c r="K112" s="138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</row>
    <row r="113">
      <c r="A113" s="25"/>
      <c r="B113" s="25"/>
      <c r="C113" s="25"/>
      <c r="D113" s="25"/>
      <c r="E113" s="25"/>
      <c r="F113" s="24"/>
      <c r="G113" s="25"/>
      <c r="H113" s="25"/>
      <c r="I113" s="25"/>
      <c r="J113" s="25"/>
      <c r="K113" s="138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</row>
    <row r="114">
      <c r="A114" s="25"/>
      <c r="B114" s="25"/>
      <c r="C114" s="25"/>
      <c r="D114" s="25"/>
      <c r="E114" s="25"/>
      <c r="F114" s="24"/>
      <c r="G114" s="25"/>
      <c r="H114" s="25"/>
      <c r="I114" s="25"/>
      <c r="J114" s="25"/>
      <c r="K114" s="138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</row>
    <row r="115">
      <c r="A115" s="25"/>
      <c r="B115" s="25"/>
      <c r="C115" s="25"/>
      <c r="D115" s="25"/>
      <c r="E115" s="25"/>
      <c r="F115" s="24"/>
      <c r="G115" s="25"/>
      <c r="H115" s="25"/>
      <c r="I115" s="25"/>
      <c r="J115" s="25"/>
      <c r="K115" s="138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</row>
    <row r="116">
      <c r="A116" s="25"/>
      <c r="B116" s="25"/>
      <c r="C116" s="25"/>
      <c r="D116" s="25"/>
      <c r="E116" s="25"/>
      <c r="F116" s="24"/>
      <c r="G116" s="25"/>
      <c r="H116" s="25"/>
      <c r="I116" s="25"/>
      <c r="J116" s="25"/>
      <c r="K116" s="138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</row>
    <row r="117">
      <c r="A117" s="25"/>
      <c r="B117" s="25"/>
      <c r="C117" s="25"/>
      <c r="D117" s="25"/>
      <c r="E117" s="25"/>
      <c r="F117" s="24"/>
      <c r="G117" s="25"/>
      <c r="H117" s="25"/>
      <c r="I117" s="25"/>
      <c r="J117" s="25"/>
      <c r="K117" s="138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</row>
    <row r="118">
      <c r="A118" s="25"/>
      <c r="B118" s="25"/>
      <c r="C118" s="25"/>
      <c r="D118" s="25"/>
      <c r="E118" s="25"/>
      <c r="F118" s="24"/>
      <c r="G118" s="25"/>
      <c r="H118" s="25"/>
      <c r="I118" s="25"/>
      <c r="J118" s="25"/>
      <c r="K118" s="138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</row>
    <row r="119">
      <c r="A119" s="25"/>
      <c r="B119" s="25"/>
      <c r="C119" s="25"/>
      <c r="D119" s="25"/>
      <c r="E119" s="25"/>
      <c r="F119" s="24"/>
      <c r="G119" s="25"/>
      <c r="H119" s="25"/>
      <c r="I119" s="25"/>
      <c r="J119" s="25"/>
      <c r="K119" s="138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</row>
    <row r="120">
      <c r="A120" s="25"/>
      <c r="B120" s="25"/>
      <c r="C120" s="25"/>
      <c r="D120" s="25"/>
      <c r="E120" s="25"/>
      <c r="F120" s="24"/>
      <c r="G120" s="25"/>
      <c r="H120" s="25"/>
      <c r="I120" s="25"/>
      <c r="J120" s="25"/>
      <c r="K120" s="138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</row>
    <row r="121">
      <c r="A121" s="25"/>
      <c r="B121" s="25"/>
      <c r="C121" s="25"/>
      <c r="D121" s="25"/>
      <c r="E121" s="25"/>
      <c r="F121" s="24"/>
      <c r="G121" s="25"/>
      <c r="H121" s="25"/>
      <c r="I121" s="25"/>
      <c r="J121" s="25"/>
      <c r="K121" s="138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</row>
    <row r="122">
      <c r="A122" s="25"/>
      <c r="B122" s="25"/>
      <c r="C122" s="25"/>
      <c r="D122" s="25"/>
      <c r="E122" s="25"/>
      <c r="F122" s="24"/>
      <c r="G122" s="25"/>
      <c r="H122" s="25"/>
      <c r="I122" s="25"/>
      <c r="J122" s="25"/>
      <c r="K122" s="138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</row>
    <row r="123">
      <c r="A123" s="25"/>
      <c r="B123" s="25"/>
      <c r="C123" s="25"/>
      <c r="D123" s="25"/>
      <c r="E123" s="25"/>
      <c r="F123" s="24"/>
      <c r="G123" s="25"/>
      <c r="H123" s="25"/>
      <c r="I123" s="25"/>
      <c r="J123" s="25"/>
      <c r="K123" s="138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</row>
    <row r="124">
      <c r="A124" s="25"/>
      <c r="B124" s="25"/>
      <c r="C124" s="25"/>
      <c r="D124" s="25"/>
      <c r="E124" s="25"/>
      <c r="F124" s="24"/>
      <c r="G124" s="25"/>
      <c r="H124" s="25"/>
      <c r="I124" s="25"/>
      <c r="J124" s="25"/>
      <c r="K124" s="138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</row>
    <row r="125">
      <c r="A125" s="25"/>
      <c r="B125" s="25"/>
      <c r="C125" s="25"/>
      <c r="D125" s="25"/>
      <c r="E125" s="25"/>
      <c r="F125" s="24"/>
      <c r="G125" s="25"/>
      <c r="H125" s="25"/>
      <c r="I125" s="25"/>
      <c r="J125" s="25"/>
      <c r="K125" s="138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</row>
    <row r="126">
      <c r="A126" s="25"/>
      <c r="B126" s="25"/>
      <c r="C126" s="25"/>
      <c r="D126" s="25"/>
      <c r="E126" s="25"/>
      <c r="F126" s="24"/>
      <c r="G126" s="25"/>
      <c r="H126" s="25"/>
      <c r="I126" s="25"/>
      <c r="J126" s="25"/>
      <c r="K126" s="138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</row>
    <row r="127">
      <c r="A127" s="25"/>
      <c r="B127" s="25"/>
      <c r="C127" s="25"/>
      <c r="D127" s="25"/>
      <c r="E127" s="25"/>
      <c r="F127" s="24"/>
      <c r="G127" s="25"/>
      <c r="H127" s="25"/>
      <c r="I127" s="25"/>
      <c r="J127" s="25"/>
      <c r="K127" s="138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</row>
    <row r="128">
      <c r="A128" s="25"/>
      <c r="B128" s="25"/>
      <c r="C128" s="25"/>
      <c r="D128" s="25"/>
      <c r="E128" s="25"/>
      <c r="F128" s="24"/>
      <c r="G128" s="25"/>
      <c r="H128" s="25"/>
      <c r="I128" s="25"/>
      <c r="J128" s="25"/>
      <c r="K128" s="138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</row>
    <row r="129">
      <c r="A129" s="25"/>
      <c r="B129" s="25"/>
      <c r="C129" s="25"/>
      <c r="D129" s="25"/>
      <c r="E129" s="25"/>
      <c r="F129" s="24"/>
      <c r="G129" s="25"/>
      <c r="H129" s="25"/>
      <c r="I129" s="25"/>
      <c r="J129" s="25"/>
      <c r="K129" s="138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</row>
    <row r="130">
      <c r="A130" s="25"/>
      <c r="B130" s="25"/>
      <c r="C130" s="25"/>
      <c r="D130" s="25"/>
      <c r="E130" s="25"/>
      <c r="F130" s="24"/>
      <c r="G130" s="25"/>
      <c r="H130" s="25"/>
      <c r="I130" s="25"/>
      <c r="J130" s="25"/>
      <c r="K130" s="138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</row>
    <row r="131">
      <c r="A131" s="25"/>
      <c r="B131" s="25"/>
      <c r="C131" s="25"/>
      <c r="D131" s="25"/>
      <c r="E131" s="25"/>
      <c r="F131" s="24"/>
      <c r="G131" s="25"/>
      <c r="H131" s="25"/>
      <c r="I131" s="25"/>
      <c r="J131" s="25"/>
      <c r="K131" s="138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</row>
    <row r="132">
      <c r="A132" s="25"/>
      <c r="B132" s="25"/>
      <c r="C132" s="25"/>
      <c r="D132" s="25"/>
      <c r="E132" s="25"/>
      <c r="F132" s="24"/>
      <c r="G132" s="25"/>
      <c r="H132" s="25"/>
      <c r="I132" s="25"/>
      <c r="J132" s="25"/>
      <c r="K132" s="138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</row>
    <row r="133">
      <c r="A133" s="25"/>
      <c r="B133" s="25"/>
      <c r="C133" s="25"/>
      <c r="D133" s="25"/>
      <c r="E133" s="25"/>
      <c r="F133" s="24"/>
      <c r="G133" s="25"/>
      <c r="H133" s="25"/>
      <c r="I133" s="25"/>
      <c r="J133" s="25"/>
      <c r="K133" s="138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</row>
    <row r="134">
      <c r="A134" s="25"/>
      <c r="B134" s="25"/>
      <c r="C134" s="25"/>
      <c r="D134" s="25"/>
      <c r="E134" s="25"/>
      <c r="F134" s="24"/>
      <c r="G134" s="25"/>
      <c r="H134" s="25"/>
      <c r="I134" s="25"/>
      <c r="J134" s="25"/>
      <c r="K134" s="138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</row>
    <row r="135">
      <c r="A135" s="25"/>
      <c r="B135" s="25"/>
      <c r="C135" s="25"/>
      <c r="D135" s="25"/>
      <c r="E135" s="25"/>
      <c r="F135" s="24"/>
      <c r="G135" s="25"/>
      <c r="H135" s="25"/>
      <c r="I135" s="25"/>
      <c r="J135" s="25"/>
      <c r="K135" s="138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</row>
    <row r="136">
      <c r="A136" s="25"/>
      <c r="B136" s="25"/>
      <c r="C136" s="25"/>
      <c r="D136" s="25"/>
      <c r="E136" s="25"/>
      <c r="F136" s="24"/>
      <c r="G136" s="25"/>
      <c r="H136" s="25"/>
      <c r="I136" s="25"/>
      <c r="J136" s="25"/>
      <c r="K136" s="138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</row>
    <row r="137">
      <c r="A137" s="25"/>
      <c r="B137" s="25"/>
      <c r="C137" s="25"/>
      <c r="D137" s="25"/>
      <c r="E137" s="25"/>
      <c r="F137" s="24"/>
      <c r="G137" s="25"/>
      <c r="H137" s="25"/>
      <c r="I137" s="25"/>
      <c r="J137" s="25"/>
      <c r="K137" s="138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</row>
    <row r="138">
      <c r="A138" s="25"/>
      <c r="B138" s="25"/>
      <c r="C138" s="25"/>
      <c r="D138" s="25"/>
      <c r="E138" s="25"/>
      <c r="F138" s="24"/>
      <c r="G138" s="25"/>
      <c r="H138" s="25"/>
      <c r="I138" s="25"/>
      <c r="J138" s="25"/>
      <c r="K138" s="138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</row>
    <row r="139">
      <c r="A139" s="25"/>
      <c r="B139" s="25"/>
      <c r="C139" s="25"/>
      <c r="D139" s="25"/>
      <c r="E139" s="25"/>
      <c r="F139" s="24"/>
      <c r="G139" s="25"/>
      <c r="H139" s="25"/>
      <c r="I139" s="25"/>
      <c r="J139" s="25"/>
      <c r="K139" s="138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</row>
    <row r="140">
      <c r="A140" s="25"/>
      <c r="B140" s="25"/>
      <c r="C140" s="25"/>
      <c r="D140" s="25"/>
      <c r="E140" s="25"/>
      <c r="F140" s="24"/>
      <c r="G140" s="25"/>
      <c r="H140" s="25"/>
      <c r="I140" s="25"/>
      <c r="J140" s="25"/>
      <c r="K140" s="138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</row>
    <row r="141">
      <c r="A141" s="25"/>
      <c r="B141" s="25"/>
      <c r="C141" s="25"/>
      <c r="D141" s="25"/>
      <c r="E141" s="25"/>
      <c r="F141" s="24"/>
      <c r="G141" s="25"/>
      <c r="H141" s="25"/>
      <c r="I141" s="25"/>
      <c r="J141" s="25"/>
      <c r="K141" s="138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</row>
    <row r="142">
      <c r="A142" s="25"/>
      <c r="B142" s="25"/>
      <c r="C142" s="25"/>
      <c r="D142" s="25"/>
      <c r="E142" s="25"/>
      <c r="F142" s="24"/>
      <c r="G142" s="25"/>
      <c r="H142" s="25"/>
      <c r="I142" s="25"/>
      <c r="J142" s="25"/>
      <c r="K142" s="138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</row>
    <row r="143">
      <c r="A143" s="25"/>
      <c r="B143" s="25"/>
      <c r="C143" s="25"/>
      <c r="D143" s="25"/>
      <c r="E143" s="25"/>
      <c r="F143" s="24"/>
      <c r="G143" s="25"/>
      <c r="H143" s="25"/>
      <c r="I143" s="25"/>
      <c r="J143" s="25"/>
      <c r="K143" s="138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</row>
    <row r="144">
      <c r="A144" s="25"/>
      <c r="B144" s="25"/>
      <c r="C144" s="25"/>
      <c r="D144" s="25"/>
      <c r="E144" s="25"/>
      <c r="F144" s="24"/>
      <c r="G144" s="25"/>
      <c r="H144" s="25"/>
      <c r="I144" s="25"/>
      <c r="J144" s="25"/>
      <c r="K144" s="138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</row>
    <row r="145">
      <c r="A145" s="25"/>
      <c r="B145" s="25"/>
      <c r="C145" s="25"/>
      <c r="D145" s="25"/>
      <c r="E145" s="25"/>
      <c r="F145" s="24"/>
      <c r="G145" s="25"/>
      <c r="H145" s="25"/>
      <c r="I145" s="25"/>
      <c r="J145" s="25"/>
      <c r="K145" s="138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</row>
    <row r="146">
      <c r="A146" s="25"/>
      <c r="B146" s="25"/>
      <c r="C146" s="25"/>
      <c r="D146" s="25"/>
      <c r="E146" s="25"/>
      <c r="F146" s="24"/>
      <c r="G146" s="25"/>
      <c r="H146" s="25"/>
      <c r="I146" s="25"/>
      <c r="J146" s="25"/>
      <c r="K146" s="138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</row>
    <row r="147">
      <c r="A147" s="25"/>
      <c r="B147" s="25"/>
      <c r="C147" s="25"/>
      <c r="D147" s="25"/>
      <c r="E147" s="25"/>
      <c r="F147" s="24"/>
      <c r="G147" s="25"/>
      <c r="H147" s="25"/>
      <c r="I147" s="25"/>
      <c r="J147" s="25"/>
      <c r="K147" s="138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</row>
    <row r="148">
      <c r="A148" s="25"/>
      <c r="B148" s="25"/>
      <c r="C148" s="25"/>
      <c r="D148" s="25"/>
      <c r="E148" s="25"/>
      <c r="F148" s="24"/>
      <c r="G148" s="25"/>
      <c r="H148" s="25"/>
      <c r="I148" s="25"/>
      <c r="J148" s="25"/>
      <c r="K148" s="138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</row>
    <row r="149">
      <c r="A149" s="25"/>
      <c r="B149" s="25"/>
      <c r="C149" s="25"/>
      <c r="D149" s="25"/>
      <c r="E149" s="25"/>
      <c r="F149" s="24"/>
      <c r="G149" s="25"/>
      <c r="H149" s="25"/>
      <c r="I149" s="25"/>
      <c r="J149" s="25"/>
      <c r="K149" s="138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</row>
    <row r="150">
      <c r="A150" s="25"/>
      <c r="B150" s="25"/>
      <c r="C150" s="25"/>
      <c r="D150" s="25"/>
      <c r="E150" s="25"/>
      <c r="F150" s="24"/>
      <c r="G150" s="25"/>
      <c r="H150" s="25"/>
      <c r="I150" s="25"/>
      <c r="J150" s="25"/>
      <c r="K150" s="138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</row>
    <row r="151">
      <c r="A151" s="25"/>
      <c r="B151" s="25"/>
      <c r="C151" s="25"/>
      <c r="D151" s="25"/>
      <c r="E151" s="25"/>
      <c r="F151" s="24"/>
      <c r="G151" s="25"/>
      <c r="H151" s="25"/>
      <c r="I151" s="25"/>
      <c r="J151" s="25"/>
      <c r="K151" s="138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</row>
    <row r="152">
      <c r="A152" s="25"/>
      <c r="B152" s="25"/>
      <c r="C152" s="25"/>
      <c r="D152" s="25"/>
      <c r="E152" s="25"/>
      <c r="F152" s="24"/>
      <c r="G152" s="25"/>
      <c r="H152" s="25"/>
      <c r="I152" s="25"/>
      <c r="J152" s="25"/>
      <c r="K152" s="138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</row>
    <row r="153">
      <c r="A153" s="25"/>
      <c r="B153" s="25"/>
      <c r="C153" s="25"/>
      <c r="D153" s="25"/>
      <c r="E153" s="25"/>
      <c r="F153" s="24"/>
      <c r="G153" s="25"/>
      <c r="H153" s="25"/>
      <c r="I153" s="25"/>
      <c r="J153" s="25"/>
      <c r="K153" s="138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</row>
    <row r="154">
      <c r="A154" s="25"/>
      <c r="B154" s="25"/>
      <c r="C154" s="25"/>
      <c r="D154" s="25"/>
      <c r="E154" s="25"/>
      <c r="F154" s="24"/>
      <c r="G154" s="25"/>
      <c r="H154" s="25"/>
      <c r="I154" s="25"/>
      <c r="J154" s="25"/>
      <c r="K154" s="138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</row>
    <row r="155">
      <c r="A155" s="25"/>
      <c r="B155" s="25"/>
      <c r="C155" s="25"/>
      <c r="D155" s="25"/>
      <c r="E155" s="25"/>
      <c r="F155" s="24"/>
      <c r="G155" s="25"/>
      <c r="H155" s="25"/>
      <c r="I155" s="25"/>
      <c r="J155" s="25"/>
      <c r="K155" s="138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</row>
    <row r="156">
      <c r="A156" s="25"/>
      <c r="B156" s="25"/>
      <c r="C156" s="25"/>
      <c r="D156" s="25"/>
      <c r="E156" s="25"/>
      <c r="F156" s="24"/>
      <c r="G156" s="25"/>
      <c r="H156" s="25"/>
      <c r="I156" s="25"/>
      <c r="J156" s="25"/>
      <c r="K156" s="138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</row>
    <row r="157">
      <c r="A157" s="25"/>
      <c r="B157" s="25"/>
      <c r="C157" s="25"/>
      <c r="D157" s="25"/>
      <c r="E157" s="25"/>
      <c r="F157" s="24"/>
      <c r="G157" s="25"/>
      <c r="H157" s="25"/>
      <c r="I157" s="25"/>
      <c r="J157" s="25"/>
      <c r="K157" s="138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</row>
    <row r="158">
      <c r="A158" s="25"/>
      <c r="B158" s="25"/>
      <c r="C158" s="25"/>
      <c r="D158" s="25"/>
      <c r="E158" s="25"/>
      <c r="F158" s="24"/>
      <c r="G158" s="25"/>
      <c r="H158" s="25"/>
      <c r="I158" s="25"/>
      <c r="J158" s="25"/>
      <c r="K158" s="138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</row>
    <row r="159">
      <c r="A159" s="25"/>
      <c r="B159" s="25"/>
      <c r="C159" s="25"/>
      <c r="D159" s="25"/>
      <c r="E159" s="25"/>
      <c r="F159" s="24"/>
      <c r="G159" s="25"/>
      <c r="H159" s="25"/>
      <c r="I159" s="25"/>
      <c r="J159" s="25"/>
      <c r="K159" s="138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</row>
    <row r="160">
      <c r="A160" s="25"/>
      <c r="B160" s="25"/>
      <c r="C160" s="25"/>
      <c r="D160" s="25"/>
      <c r="E160" s="25"/>
      <c r="F160" s="24"/>
      <c r="G160" s="25"/>
      <c r="H160" s="25"/>
      <c r="I160" s="25"/>
      <c r="J160" s="25"/>
      <c r="K160" s="138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</row>
    <row r="161">
      <c r="A161" s="25"/>
      <c r="B161" s="25"/>
      <c r="C161" s="25"/>
      <c r="D161" s="25"/>
      <c r="E161" s="25"/>
      <c r="F161" s="24"/>
      <c r="G161" s="25"/>
      <c r="H161" s="25"/>
      <c r="I161" s="25"/>
      <c r="J161" s="25"/>
      <c r="K161" s="138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</row>
    <row r="162">
      <c r="A162" s="25"/>
      <c r="B162" s="25"/>
      <c r="C162" s="25"/>
      <c r="D162" s="25"/>
      <c r="E162" s="25"/>
      <c r="F162" s="24"/>
      <c r="G162" s="25"/>
      <c r="H162" s="25"/>
      <c r="I162" s="25"/>
      <c r="J162" s="25"/>
      <c r="K162" s="138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</row>
    <row r="163">
      <c r="A163" s="25"/>
      <c r="B163" s="25"/>
      <c r="C163" s="25"/>
      <c r="D163" s="25"/>
      <c r="E163" s="25"/>
      <c r="F163" s="24"/>
      <c r="G163" s="25"/>
      <c r="H163" s="25"/>
      <c r="I163" s="25"/>
      <c r="J163" s="25"/>
      <c r="K163" s="138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</row>
    <row r="164">
      <c r="A164" s="25"/>
      <c r="B164" s="25"/>
      <c r="C164" s="25"/>
      <c r="D164" s="25"/>
      <c r="E164" s="25"/>
      <c r="F164" s="24"/>
      <c r="G164" s="25"/>
      <c r="H164" s="25"/>
      <c r="I164" s="25"/>
      <c r="J164" s="25"/>
      <c r="K164" s="138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</row>
    <row r="165">
      <c r="A165" s="25"/>
      <c r="B165" s="25"/>
      <c r="C165" s="25"/>
      <c r="D165" s="25"/>
      <c r="E165" s="25"/>
      <c r="F165" s="24"/>
      <c r="G165" s="25"/>
      <c r="H165" s="25"/>
      <c r="I165" s="25"/>
      <c r="J165" s="25"/>
      <c r="K165" s="138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</row>
    <row r="166">
      <c r="A166" s="25"/>
      <c r="B166" s="25"/>
      <c r="C166" s="25"/>
      <c r="D166" s="25"/>
      <c r="E166" s="25"/>
      <c r="F166" s="24"/>
      <c r="G166" s="25"/>
      <c r="H166" s="25"/>
      <c r="I166" s="25"/>
      <c r="J166" s="25"/>
      <c r="K166" s="138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</row>
    <row r="167">
      <c r="A167" s="25"/>
      <c r="B167" s="25"/>
      <c r="C167" s="25"/>
      <c r="D167" s="25"/>
      <c r="E167" s="25"/>
      <c r="F167" s="24"/>
      <c r="G167" s="25"/>
      <c r="H167" s="25"/>
      <c r="I167" s="25"/>
      <c r="J167" s="25"/>
      <c r="K167" s="138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</row>
    <row r="168">
      <c r="A168" s="25"/>
      <c r="B168" s="25"/>
      <c r="C168" s="25"/>
      <c r="D168" s="25"/>
      <c r="E168" s="25"/>
      <c r="F168" s="24"/>
      <c r="G168" s="25"/>
      <c r="H168" s="25"/>
      <c r="I168" s="25"/>
      <c r="J168" s="25"/>
      <c r="K168" s="138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</row>
    <row r="169">
      <c r="A169" s="25"/>
      <c r="B169" s="25"/>
      <c r="C169" s="25"/>
      <c r="D169" s="25"/>
      <c r="E169" s="25"/>
      <c r="F169" s="24"/>
      <c r="G169" s="25"/>
      <c r="H169" s="25"/>
      <c r="I169" s="25"/>
      <c r="J169" s="25"/>
      <c r="K169" s="138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</row>
    <row r="170">
      <c r="A170" s="25"/>
      <c r="B170" s="25"/>
      <c r="C170" s="25"/>
      <c r="D170" s="25"/>
      <c r="E170" s="25"/>
      <c r="F170" s="24"/>
      <c r="G170" s="25"/>
      <c r="H170" s="25"/>
      <c r="I170" s="25"/>
      <c r="J170" s="25"/>
      <c r="K170" s="138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</row>
    <row r="171">
      <c r="A171" s="25"/>
      <c r="B171" s="25"/>
      <c r="C171" s="25"/>
      <c r="D171" s="25"/>
      <c r="E171" s="25"/>
      <c r="F171" s="24"/>
      <c r="G171" s="25"/>
      <c r="H171" s="25"/>
      <c r="I171" s="25"/>
      <c r="J171" s="25"/>
      <c r="K171" s="138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</row>
    <row r="172">
      <c r="A172" s="25"/>
      <c r="B172" s="25"/>
      <c r="C172" s="25"/>
      <c r="D172" s="25"/>
      <c r="E172" s="25"/>
      <c r="F172" s="24"/>
      <c r="G172" s="25"/>
      <c r="H172" s="25"/>
      <c r="I172" s="25"/>
      <c r="J172" s="25"/>
      <c r="K172" s="138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</row>
    <row r="173">
      <c r="A173" s="25"/>
      <c r="B173" s="25"/>
      <c r="C173" s="25"/>
      <c r="D173" s="25"/>
      <c r="E173" s="25"/>
      <c r="F173" s="24"/>
      <c r="G173" s="25"/>
      <c r="H173" s="25"/>
      <c r="I173" s="25"/>
      <c r="J173" s="25"/>
      <c r="K173" s="138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</row>
    <row r="174">
      <c r="A174" s="25"/>
      <c r="B174" s="25"/>
      <c r="C174" s="25"/>
      <c r="D174" s="25"/>
      <c r="E174" s="25"/>
      <c r="F174" s="24"/>
      <c r="G174" s="25"/>
      <c r="H174" s="25"/>
      <c r="I174" s="25"/>
      <c r="J174" s="25"/>
      <c r="K174" s="138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</row>
    <row r="175">
      <c r="A175" s="25"/>
      <c r="B175" s="25"/>
      <c r="C175" s="25"/>
      <c r="D175" s="25"/>
      <c r="E175" s="25"/>
      <c r="F175" s="24"/>
      <c r="G175" s="25"/>
      <c r="H175" s="25"/>
      <c r="I175" s="25"/>
      <c r="J175" s="25"/>
      <c r="K175" s="138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</row>
    <row r="176">
      <c r="A176" s="25"/>
      <c r="B176" s="25"/>
      <c r="C176" s="25"/>
      <c r="D176" s="25"/>
      <c r="E176" s="25"/>
      <c r="F176" s="24"/>
      <c r="G176" s="25"/>
      <c r="H176" s="25"/>
      <c r="I176" s="25"/>
      <c r="J176" s="25"/>
      <c r="K176" s="138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</row>
    <row r="177">
      <c r="A177" s="25"/>
      <c r="B177" s="25"/>
      <c r="C177" s="25"/>
      <c r="D177" s="25"/>
      <c r="E177" s="25"/>
      <c r="F177" s="24"/>
      <c r="G177" s="25"/>
      <c r="H177" s="25"/>
      <c r="I177" s="25"/>
      <c r="J177" s="25"/>
      <c r="K177" s="138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</row>
    <row r="178">
      <c r="A178" s="25"/>
      <c r="B178" s="25"/>
      <c r="C178" s="25"/>
      <c r="D178" s="25"/>
      <c r="E178" s="25"/>
      <c r="F178" s="24"/>
      <c r="G178" s="25"/>
      <c r="H178" s="25"/>
      <c r="I178" s="25"/>
      <c r="J178" s="25"/>
      <c r="K178" s="138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</row>
    <row r="179">
      <c r="A179" s="25"/>
      <c r="B179" s="25"/>
      <c r="C179" s="25"/>
      <c r="D179" s="25"/>
      <c r="E179" s="25"/>
      <c r="F179" s="24"/>
      <c r="G179" s="25"/>
      <c r="H179" s="25"/>
      <c r="I179" s="25"/>
      <c r="J179" s="25"/>
      <c r="K179" s="138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</row>
    <row r="180">
      <c r="A180" s="25"/>
      <c r="B180" s="25"/>
      <c r="C180" s="25"/>
      <c r="D180" s="25"/>
      <c r="E180" s="25"/>
      <c r="F180" s="24"/>
      <c r="G180" s="25"/>
      <c r="H180" s="25"/>
      <c r="I180" s="25"/>
      <c r="J180" s="25"/>
      <c r="K180" s="138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</row>
    <row r="181">
      <c r="A181" s="25"/>
      <c r="B181" s="25"/>
      <c r="C181" s="25"/>
      <c r="D181" s="25"/>
      <c r="E181" s="25"/>
      <c r="F181" s="24"/>
      <c r="G181" s="25"/>
      <c r="H181" s="25"/>
      <c r="I181" s="25"/>
      <c r="J181" s="25"/>
      <c r="K181" s="138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</row>
    <row r="182">
      <c r="A182" s="25"/>
      <c r="B182" s="25"/>
      <c r="C182" s="25"/>
      <c r="D182" s="25"/>
      <c r="E182" s="25"/>
      <c r="F182" s="24"/>
      <c r="G182" s="25"/>
      <c r="H182" s="25"/>
      <c r="I182" s="25"/>
      <c r="J182" s="25"/>
      <c r="K182" s="138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</row>
    <row r="183">
      <c r="A183" s="25"/>
      <c r="B183" s="25"/>
      <c r="C183" s="25"/>
      <c r="D183" s="25"/>
      <c r="E183" s="25"/>
      <c r="F183" s="24"/>
      <c r="G183" s="25"/>
      <c r="H183" s="25"/>
      <c r="I183" s="25"/>
      <c r="J183" s="25"/>
      <c r="K183" s="138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</row>
    <row r="184">
      <c r="A184" s="25"/>
      <c r="B184" s="25"/>
      <c r="C184" s="25"/>
      <c r="D184" s="25"/>
      <c r="E184" s="25"/>
      <c r="F184" s="24"/>
      <c r="G184" s="25"/>
      <c r="H184" s="25"/>
      <c r="I184" s="25"/>
      <c r="J184" s="25"/>
      <c r="K184" s="138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</row>
    <row r="185">
      <c r="A185" s="25"/>
      <c r="B185" s="25"/>
      <c r="C185" s="25"/>
      <c r="D185" s="25"/>
      <c r="E185" s="25"/>
      <c r="F185" s="24"/>
      <c r="G185" s="25"/>
      <c r="H185" s="25"/>
      <c r="I185" s="25"/>
      <c r="J185" s="25"/>
      <c r="K185" s="138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</row>
    <row r="186">
      <c r="A186" s="25"/>
      <c r="B186" s="25"/>
      <c r="C186" s="25"/>
      <c r="D186" s="25"/>
      <c r="E186" s="25"/>
      <c r="F186" s="24"/>
      <c r="G186" s="25"/>
      <c r="H186" s="25"/>
      <c r="I186" s="25"/>
      <c r="J186" s="25"/>
      <c r="K186" s="138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</row>
    <row r="187">
      <c r="A187" s="25"/>
      <c r="B187" s="25"/>
      <c r="C187" s="25"/>
      <c r="D187" s="25"/>
      <c r="E187" s="25"/>
      <c r="F187" s="24"/>
      <c r="G187" s="25"/>
      <c r="H187" s="25"/>
      <c r="I187" s="25"/>
      <c r="J187" s="25"/>
      <c r="K187" s="138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</row>
    <row r="188">
      <c r="A188" s="25"/>
      <c r="B188" s="25"/>
      <c r="C188" s="25"/>
      <c r="D188" s="25"/>
      <c r="E188" s="25"/>
      <c r="F188" s="24"/>
      <c r="G188" s="25"/>
      <c r="H188" s="25"/>
      <c r="I188" s="25"/>
      <c r="J188" s="25"/>
      <c r="K188" s="138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</row>
    <row r="189">
      <c r="A189" s="25"/>
      <c r="B189" s="25"/>
      <c r="C189" s="25"/>
      <c r="D189" s="25"/>
      <c r="E189" s="25"/>
      <c r="F189" s="24"/>
      <c r="G189" s="25"/>
      <c r="H189" s="25"/>
      <c r="I189" s="25"/>
      <c r="J189" s="25"/>
      <c r="K189" s="138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</row>
    <row r="190">
      <c r="A190" s="25"/>
      <c r="B190" s="25"/>
      <c r="C190" s="25"/>
      <c r="D190" s="25"/>
      <c r="E190" s="25"/>
      <c r="F190" s="24"/>
      <c r="G190" s="25"/>
      <c r="H190" s="25"/>
      <c r="I190" s="25"/>
      <c r="J190" s="25"/>
      <c r="K190" s="138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</row>
    <row r="191">
      <c r="A191" s="25"/>
      <c r="B191" s="25"/>
      <c r="C191" s="25"/>
      <c r="D191" s="25"/>
      <c r="E191" s="25"/>
      <c r="F191" s="24"/>
      <c r="G191" s="25"/>
      <c r="H191" s="25"/>
      <c r="I191" s="25"/>
      <c r="J191" s="25"/>
      <c r="K191" s="138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</row>
    <row r="192">
      <c r="A192" s="25"/>
      <c r="B192" s="25"/>
      <c r="C192" s="25"/>
      <c r="D192" s="25"/>
      <c r="E192" s="25"/>
      <c r="F192" s="24"/>
      <c r="G192" s="25"/>
      <c r="H192" s="25"/>
      <c r="I192" s="25"/>
      <c r="J192" s="25"/>
      <c r="K192" s="138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</row>
    <row r="193">
      <c r="A193" s="25"/>
      <c r="B193" s="25"/>
      <c r="C193" s="25"/>
      <c r="D193" s="25"/>
      <c r="E193" s="25"/>
      <c r="F193" s="24"/>
      <c r="G193" s="25"/>
      <c r="H193" s="25"/>
      <c r="I193" s="25"/>
      <c r="J193" s="25"/>
      <c r="K193" s="138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</row>
    <row r="194">
      <c r="A194" s="25"/>
      <c r="B194" s="25"/>
      <c r="C194" s="25"/>
      <c r="D194" s="25"/>
      <c r="E194" s="25"/>
      <c r="F194" s="24"/>
      <c r="G194" s="25"/>
      <c r="H194" s="25"/>
      <c r="I194" s="25"/>
      <c r="J194" s="25"/>
      <c r="K194" s="138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</row>
    <row r="195">
      <c r="A195" s="25"/>
      <c r="B195" s="25"/>
      <c r="C195" s="25"/>
      <c r="D195" s="25"/>
      <c r="E195" s="25"/>
      <c r="F195" s="24"/>
      <c r="G195" s="25"/>
      <c r="H195" s="25"/>
      <c r="I195" s="25"/>
      <c r="J195" s="25"/>
      <c r="K195" s="138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</row>
    <row r="196">
      <c r="A196" s="25"/>
      <c r="B196" s="25"/>
      <c r="C196" s="25"/>
      <c r="D196" s="25"/>
      <c r="E196" s="25"/>
      <c r="F196" s="24"/>
      <c r="G196" s="25"/>
      <c r="H196" s="25"/>
      <c r="I196" s="25"/>
      <c r="J196" s="25"/>
      <c r="K196" s="138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</row>
    <row r="197">
      <c r="A197" s="25"/>
      <c r="B197" s="25"/>
      <c r="C197" s="25"/>
      <c r="D197" s="25"/>
      <c r="E197" s="25"/>
      <c r="F197" s="24"/>
      <c r="G197" s="25"/>
      <c r="H197" s="25"/>
      <c r="I197" s="25"/>
      <c r="J197" s="25"/>
      <c r="K197" s="138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</row>
    <row r="198">
      <c r="A198" s="25"/>
      <c r="B198" s="25"/>
      <c r="C198" s="25"/>
      <c r="D198" s="25"/>
      <c r="E198" s="25"/>
      <c r="F198" s="24"/>
      <c r="G198" s="25"/>
      <c r="H198" s="25"/>
      <c r="I198" s="25"/>
      <c r="J198" s="25"/>
      <c r="K198" s="138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</row>
    <row r="199">
      <c r="A199" s="25"/>
      <c r="B199" s="25"/>
      <c r="C199" s="25"/>
      <c r="D199" s="25"/>
      <c r="E199" s="25"/>
      <c r="F199" s="24"/>
      <c r="G199" s="25"/>
      <c r="H199" s="25"/>
      <c r="I199" s="25"/>
      <c r="J199" s="25"/>
      <c r="K199" s="138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</row>
    <row r="200">
      <c r="A200" s="25"/>
      <c r="B200" s="25"/>
      <c r="C200" s="25"/>
      <c r="D200" s="25"/>
      <c r="E200" s="25"/>
      <c r="F200" s="24"/>
      <c r="G200" s="25"/>
      <c r="H200" s="25"/>
      <c r="I200" s="25"/>
      <c r="J200" s="25"/>
      <c r="K200" s="138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</row>
    <row r="201">
      <c r="A201" s="25"/>
      <c r="B201" s="25"/>
      <c r="C201" s="25"/>
      <c r="D201" s="25"/>
      <c r="E201" s="25"/>
      <c r="F201" s="24"/>
      <c r="G201" s="25"/>
      <c r="H201" s="25"/>
      <c r="I201" s="25"/>
      <c r="J201" s="25"/>
      <c r="K201" s="138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</row>
    <row r="202">
      <c r="A202" s="25"/>
      <c r="B202" s="25"/>
      <c r="C202" s="25"/>
      <c r="D202" s="25"/>
      <c r="E202" s="25"/>
      <c r="F202" s="24"/>
      <c r="G202" s="25"/>
      <c r="H202" s="25"/>
      <c r="I202" s="25"/>
      <c r="J202" s="25"/>
      <c r="K202" s="138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</row>
    <row r="203">
      <c r="A203" s="25"/>
      <c r="B203" s="25"/>
      <c r="C203" s="25"/>
      <c r="D203" s="25"/>
      <c r="E203" s="25"/>
      <c r="F203" s="24"/>
      <c r="G203" s="25"/>
      <c r="H203" s="25"/>
      <c r="I203" s="25"/>
      <c r="J203" s="25"/>
      <c r="K203" s="138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</row>
    <row r="204">
      <c r="A204" s="25"/>
      <c r="B204" s="25"/>
      <c r="C204" s="25"/>
      <c r="D204" s="25"/>
      <c r="E204" s="25"/>
      <c r="F204" s="24"/>
      <c r="G204" s="25"/>
      <c r="H204" s="25"/>
      <c r="I204" s="25"/>
      <c r="J204" s="25"/>
      <c r="K204" s="138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</row>
    <row r="205">
      <c r="A205" s="25"/>
      <c r="B205" s="25"/>
      <c r="C205" s="25"/>
      <c r="D205" s="25"/>
      <c r="E205" s="25"/>
      <c r="F205" s="24"/>
      <c r="G205" s="25"/>
      <c r="H205" s="25"/>
      <c r="I205" s="25"/>
      <c r="J205" s="25"/>
      <c r="K205" s="138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</row>
    <row r="206">
      <c r="A206" s="25"/>
      <c r="B206" s="25"/>
      <c r="C206" s="25"/>
      <c r="D206" s="25"/>
      <c r="E206" s="25"/>
      <c r="F206" s="24"/>
      <c r="G206" s="25"/>
      <c r="H206" s="25"/>
      <c r="I206" s="25"/>
      <c r="J206" s="25"/>
      <c r="K206" s="138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</row>
    <row r="207">
      <c r="A207" s="25"/>
      <c r="B207" s="25"/>
      <c r="C207" s="25"/>
      <c r="D207" s="25"/>
      <c r="E207" s="25"/>
      <c r="F207" s="24"/>
      <c r="G207" s="25"/>
      <c r="H207" s="25"/>
      <c r="I207" s="25"/>
      <c r="J207" s="25"/>
      <c r="K207" s="138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</row>
    <row r="208">
      <c r="A208" s="25"/>
      <c r="B208" s="25"/>
      <c r="C208" s="25"/>
      <c r="D208" s="25"/>
      <c r="E208" s="25"/>
      <c r="F208" s="24"/>
      <c r="G208" s="25"/>
      <c r="H208" s="25"/>
      <c r="I208" s="25"/>
      <c r="J208" s="25"/>
      <c r="K208" s="138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</row>
    <row r="209">
      <c r="A209" s="25"/>
      <c r="B209" s="25"/>
      <c r="C209" s="25"/>
      <c r="D209" s="25"/>
      <c r="E209" s="25"/>
      <c r="F209" s="24"/>
      <c r="G209" s="25"/>
      <c r="H209" s="25"/>
      <c r="I209" s="25"/>
      <c r="J209" s="25"/>
      <c r="K209" s="138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</row>
    <row r="210">
      <c r="A210" s="25"/>
      <c r="B210" s="25"/>
      <c r="C210" s="25"/>
      <c r="D210" s="25"/>
      <c r="E210" s="25"/>
      <c r="F210" s="24"/>
      <c r="G210" s="25"/>
      <c r="H210" s="25"/>
      <c r="I210" s="25"/>
      <c r="J210" s="25"/>
      <c r="K210" s="138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</row>
    <row r="211">
      <c r="A211" s="25"/>
      <c r="B211" s="25"/>
      <c r="C211" s="25"/>
      <c r="D211" s="25"/>
      <c r="E211" s="25"/>
      <c r="F211" s="24"/>
      <c r="G211" s="25"/>
      <c r="H211" s="25"/>
      <c r="I211" s="25"/>
      <c r="J211" s="25"/>
      <c r="K211" s="138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</row>
    <row r="212">
      <c r="A212" s="25"/>
      <c r="B212" s="25"/>
      <c r="C212" s="25"/>
      <c r="D212" s="25"/>
      <c r="E212" s="25"/>
      <c r="F212" s="24"/>
      <c r="G212" s="25"/>
      <c r="H212" s="25"/>
      <c r="I212" s="25"/>
      <c r="J212" s="25"/>
      <c r="K212" s="138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</row>
    <row r="213">
      <c r="A213" s="25"/>
      <c r="B213" s="25"/>
      <c r="C213" s="25"/>
      <c r="D213" s="25"/>
      <c r="E213" s="25"/>
      <c r="F213" s="24"/>
      <c r="G213" s="25"/>
      <c r="H213" s="25"/>
      <c r="I213" s="25"/>
      <c r="J213" s="25"/>
      <c r="K213" s="138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</row>
    <row r="214">
      <c r="A214" s="25"/>
      <c r="B214" s="25"/>
      <c r="C214" s="25"/>
      <c r="D214" s="25"/>
      <c r="E214" s="25"/>
      <c r="F214" s="24"/>
      <c r="G214" s="25"/>
      <c r="H214" s="25"/>
      <c r="I214" s="25"/>
      <c r="J214" s="25"/>
      <c r="K214" s="138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</row>
    <row r="215">
      <c r="A215" s="25"/>
      <c r="B215" s="25"/>
      <c r="C215" s="25"/>
      <c r="D215" s="25"/>
      <c r="E215" s="25"/>
      <c r="F215" s="24"/>
      <c r="G215" s="25"/>
      <c r="H215" s="25"/>
      <c r="I215" s="25"/>
      <c r="J215" s="25"/>
      <c r="K215" s="138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</row>
    <row r="216">
      <c r="A216" s="25"/>
      <c r="B216" s="25"/>
      <c r="C216" s="25"/>
      <c r="D216" s="25"/>
      <c r="E216" s="25"/>
      <c r="F216" s="24"/>
      <c r="G216" s="25"/>
      <c r="H216" s="25"/>
      <c r="I216" s="25"/>
      <c r="J216" s="25"/>
      <c r="K216" s="138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</row>
    <row r="217">
      <c r="A217" s="25"/>
      <c r="B217" s="25"/>
      <c r="C217" s="25"/>
      <c r="D217" s="25"/>
      <c r="E217" s="25"/>
      <c r="F217" s="24"/>
      <c r="G217" s="25"/>
      <c r="H217" s="25"/>
      <c r="I217" s="25"/>
      <c r="J217" s="25"/>
      <c r="K217" s="138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</row>
    <row r="218">
      <c r="A218" s="25"/>
      <c r="B218" s="25"/>
      <c r="C218" s="25"/>
      <c r="D218" s="25"/>
      <c r="E218" s="25"/>
      <c r="F218" s="24"/>
      <c r="G218" s="25"/>
      <c r="H218" s="25"/>
      <c r="I218" s="25"/>
      <c r="J218" s="25"/>
      <c r="K218" s="138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</row>
    <row r="219">
      <c r="A219" s="25"/>
      <c r="B219" s="25"/>
      <c r="C219" s="25"/>
      <c r="D219" s="25"/>
      <c r="E219" s="25"/>
      <c r="F219" s="24"/>
      <c r="G219" s="25"/>
      <c r="H219" s="25"/>
      <c r="I219" s="25"/>
      <c r="J219" s="25"/>
      <c r="K219" s="138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</row>
    <row r="220">
      <c r="A220" s="25"/>
      <c r="B220" s="25"/>
      <c r="C220" s="25"/>
      <c r="D220" s="25"/>
      <c r="E220" s="25"/>
      <c r="F220" s="24"/>
      <c r="G220" s="25"/>
      <c r="H220" s="25"/>
      <c r="I220" s="25"/>
      <c r="J220" s="25"/>
      <c r="K220" s="138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</row>
    <row r="221">
      <c r="A221" s="25"/>
      <c r="B221" s="25"/>
      <c r="C221" s="25"/>
      <c r="D221" s="25"/>
      <c r="E221" s="25"/>
      <c r="F221" s="24"/>
      <c r="G221" s="25"/>
      <c r="H221" s="25"/>
      <c r="I221" s="25"/>
      <c r="J221" s="25"/>
      <c r="K221" s="138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  <c r="AA221" s="25"/>
    </row>
    <row r="222">
      <c r="A222" s="25"/>
      <c r="B222" s="25"/>
      <c r="C222" s="25"/>
      <c r="D222" s="25"/>
      <c r="E222" s="25"/>
      <c r="F222" s="24"/>
      <c r="G222" s="25"/>
      <c r="H222" s="25"/>
      <c r="I222" s="25"/>
      <c r="J222" s="25"/>
      <c r="K222" s="138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  <c r="AA222" s="25"/>
    </row>
    <row r="223">
      <c r="A223" s="25"/>
      <c r="B223" s="25"/>
      <c r="C223" s="25"/>
      <c r="D223" s="25"/>
      <c r="E223" s="25"/>
      <c r="F223" s="24"/>
      <c r="G223" s="25"/>
      <c r="H223" s="25"/>
      <c r="I223" s="25"/>
      <c r="J223" s="25"/>
      <c r="K223" s="138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  <c r="AA223" s="25"/>
    </row>
    <row r="224">
      <c r="A224" s="25"/>
      <c r="B224" s="25"/>
      <c r="C224" s="25"/>
      <c r="D224" s="25"/>
      <c r="E224" s="25"/>
      <c r="F224" s="24"/>
      <c r="G224" s="25"/>
      <c r="H224" s="25"/>
      <c r="I224" s="25"/>
      <c r="J224" s="25"/>
      <c r="K224" s="138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  <c r="AA224" s="25"/>
    </row>
    <row r="225">
      <c r="A225" s="25"/>
      <c r="B225" s="25"/>
      <c r="C225" s="25"/>
      <c r="D225" s="25"/>
      <c r="E225" s="25"/>
      <c r="F225" s="24"/>
      <c r="G225" s="25"/>
      <c r="H225" s="25"/>
      <c r="I225" s="25"/>
      <c r="J225" s="25"/>
      <c r="K225" s="138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  <c r="AA225" s="25"/>
    </row>
    <row r="226">
      <c r="A226" s="25"/>
      <c r="B226" s="25"/>
      <c r="C226" s="25"/>
      <c r="D226" s="25"/>
      <c r="E226" s="25"/>
      <c r="F226" s="24"/>
      <c r="G226" s="25"/>
      <c r="H226" s="25"/>
      <c r="I226" s="25"/>
      <c r="J226" s="25"/>
      <c r="K226" s="138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  <c r="AA226" s="25"/>
    </row>
    <row r="227">
      <c r="A227" s="25"/>
      <c r="B227" s="25"/>
      <c r="C227" s="25"/>
      <c r="D227" s="25"/>
      <c r="E227" s="25"/>
      <c r="F227" s="24"/>
      <c r="G227" s="25"/>
      <c r="H227" s="25"/>
      <c r="I227" s="25"/>
      <c r="J227" s="25"/>
      <c r="K227" s="138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  <c r="AA227" s="25"/>
    </row>
    <row r="228">
      <c r="A228" s="25"/>
      <c r="B228" s="25"/>
      <c r="C228" s="25"/>
      <c r="D228" s="25"/>
      <c r="E228" s="25"/>
      <c r="F228" s="24"/>
      <c r="G228" s="25"/>
      <c r="H228" s="25"/>
      <c r="I228" s="25"/>
      <c r="J228" s="25"/>
      <c r="K228" s="138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  <c r="AA228" s="25"/>
    </row>
    <row r="229">
      <c r="A229" s="25"/>
      <c r="B229" s="25"/>
      <c r="C229" s="25"/>
      <c r="D229" s="25"/>
      <c r="E229" s="25"/>
      <c r="F229" s="24"/>
      <c r="G229" s="25"/>
      <c r="H229" s="25"/>
      <c r="I229" s="25"/>
      <c r="J229" s="25"/>
      <c r="K229" s="138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  <c r="AA229" s="25"/>
    </row>
    <row r="230">
      <c r="A230" s="25"/>
      <c r="B230" s="25"/>
      <c r="C230" s="25"/>
      <c r="D230" s="25"/>
      <c r="E230" s="25"/>
      <c r="F230" s="24"/>
      <c r="G230" s="25"/>
      <c r="H230" s="25"/>
      <c r="I230" s="25"/>
      <c r="J230" s="25"/>
      <c r="K230" s="138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  <c r="AA230" s="25"/>
    </row>
    <row r="231">
      <c r="A231" s="25"/>
      <c r="B231" s="25"/>
      <c r="C231" s="25"/>
      <c r="D231" s="25"/>
      <c r="E231" s="25"/>
      <c r="F231" s="24"/>
      <c r="G231" s="25"/>
      <c r="H231" s="25"/>
      <c r="I231" s="25"/>
      <c r="J231" s="25"/>
      <c r="K231" s="138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  <c r="AA231" s="25"/>
    </row>
    <row r="232">
      <c r="A232" s="25"/>
      <c r="B232" s="25"/>
      <c r="C232" s="25"/>
      <c r="D232" s="25"/>
      <c r="E232" s="25"/>
      <c r="F232" s="24"/>
      <c r="G232" s="25"/>
      <c r="H232" s="25"/>
      <c r="I232" s="25"/>
      <c r="J232" s="25"/>
      <c r="K232" s="138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  <c r="AA232" s="25"/>
    </row>
    <row r="233">
      <c r="A233" s="25"/>
      <c r="B233" s="25"/>
      <c r="C233" s="25"/>
      <c r="D233" s="25"/>
      <c r="E233" s="25"/>
      <c r="F233" s="24"/>
      <c r="G233" s="25"/>
      <c r="H233" s="25"/>
      <c r="I233" s="25"/>
      <c r="J233" s="25"/>
      <c r="K233" s="138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  <c r="AA233" s="25"/>
    </row>
    <row r="234">
      <c r="A234" s="25"/>
      <c r="B234" s="25"/>
      <c r="C234" s="25"/>
      <c r="D234" s="25"/>
      <c r="E234" s="25"/>
      <c r="F234" s="24"/>
      <c r="G234" s="25"/>
      <c r="H234" s="25"/>
      <c r="I234" s="25"/>
      <c r="J234" s="25"/>
      <c r="K234" s="138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  <c r="AA234" s="25"/>
    </row>
    <row r="235">
      <c r="A235" s="25"/>
      <c r="B235" s="25"/>
      <c r="C235" s="25"/>
      <c r="D235" s="25"/>
      <c r="E235" s="25"/>
      <c r="F235" s="24"/>
      <c r="G235" s="25"/>
      <c r="H235" s="25"/>
      <c r="I235" s="25"/>
      <c r="J235" s="25"/>
      <c r="K235" s="138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  <c r="AA235" s="25"/>
    </row>
    <row r="236">
      <c r="A236" s="25"/>
      <c r="B236" s="25"/>
      <c r="C236" s="25"/>
      <c r="D236" s="25"/>
      <c r="E236" s="25"/>
      <c r="F236" s="24"/>
      <c r="G236" s="25"/>
      <c r="H236" s="25"/>
      <c r="I236" s="25"/>
      <c r="J236" s="25"/>
      <c r="K236" s="138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  <c r="AA236" s="25"/>
    </row>
    <row r="237">
      <c r="A237" s="25"/>
      <c r="B237" s="25"/>
      <c r="C237" s="25"/>
      <c r="D237" s="25"/>
      <c r="E237" s="25"/>
      <c r="F237" s="24"/>
      <c r="G237" s="25"/>
      <c r="H237" s="25"/>
      <c r="I237" s="25"/>
      <c r="J237" s="25"/>
      <c r="K237" s="138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  <c r="AA237" s="25"/>
    </row>
    <row r="238">
      <c r="A238" s="25"/>
      <c r="B238" s="25"/>
      <c r="C238" s="25"/>
      <c r="D238" s="25"/>
      <c r="E238" s="25"/>
      <c r="F238" s="24"/>
      <c r="G238" s="25"/>
      <c r="H238" s="25"/>
      <c r="I238" s="25"/>
      <c r="J238" s="25"/>
      <c r="K238" s="138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</row>
    <row r="239">
      <c r="A239" s="25"/>
      <c r="B239" s="25"/>
      <c r="C239" s="25"/>
      <c r="D239" s="25"/>
      <c r="E239" s="25"/>
      <c r="F239" s="24"/>
      <c r="G239" s="25"/>
      <c r="H239" s="25"/>
      <c r="I239" s="25"/>
      <c r="J239" s="25"/>
      <c r="K239" s="138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  <c r="AA239" s="25"/>
    </row>
    <row r="240">
      <c r="A240" s="25"/>
      <c r="B240" s="25"/>
      <c r="C240" s="25"/>
      <c r="D240" s="25"/>
      <c r="E240" s="25"/>
      <c r="F240" s="24"/>
      <c r="G240" s="25"/>
      <c r="H240" s="25"/>
      <c r="I240" s="25"/>
      <c r="J240" s="25"/>
      <c r="K240" s="138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  <c r="AA240" s="25"/>
    </row>
    <row r="241">
      <c r="A241" s="25"/>
      <c r="B241" s="25"/>
      <c r="C241" s="25"/>
      <c r="D241" s="25"/>
      <c r="E241" s="25"/>
      <c r="F241" s="24"/>
      <c r="G241" s="25"/>
      <c r="H241" s="25"/>
      <c r="I241" s="25"/>
      <c r="J241" s="25"/>
      <c r="K241" s="138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  <c r="AA241" s="25"/>
    </row>
    <row r="242">
      <c r="A242" s="25"/>
      <c r="B242" s="25"/>
      <c r="C242" s="25"/>
      <c r="D242" s="25"/>
      <c r="E242" s="25"/>
      <c r="F242" s="24"/>
      <c r="G242" s="25"/>
      <c r="H242" s="25"/>
      <c r="I242" s="25"/>
      <c r="J242" s="25"/>
      <c r="K242" s="138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  <c r="AA242" s="25"/>
    </row>
    <row r="243">
      <c r="A243" s="25"/>
      <c r="B243" s="25"/>
      <c r="C243" s="25"/>
      <c r="D243" s="25"/>
      <c r="E243" s="25"/>
      <c r="F243" s="24"/>
      <c r="G243" s="25"/>
      <c r="H243" s="25"/>
      <c r="I243" s="25"/>
      <c r="J243" s="25"/>
      <c r="K243" s="138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  <c r="AA243" s="25"/>
    </row>
    <row r="244">
      <c r="A244" s="25"/>
      <c r="B244" s="25"/>
      <c r="C244" s="25"/>
      <c r="D244" s="25"/>
      <c r="E244" s="25"/>
      <c r="F244" s="24"/>
      <c r="G244" s="25"/>
      <c r="H244" s="25"/>
      <c r="I244" s="25"/>
      <c r="J244" s="25"/>
      <c r="K244" s="138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  <c r="AA244" s="25"/>
    </row>
    <row r="245">
      <c r="A245" s="25"/>
      <c r="B245" s="25"/>
      <c r="C245" s="25"/>
      <c r="D245" s="25"/>
      <c r="E245" s="25"/>
      <c r="F245" s="24"/>
      <c r="G245" s="25"/>
      <c r="H245" s="25"/>
      <c r="I245" s="25"/>
      <c r="J245" s="25"/>
      <c r="K245" s="138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  <c r="AA245" s="25"/>
    </row>
    <row r="246">
      <c r="A246" s="25"/>
      <c r="B246" s="25"/>
      <c r="C246" s="25"/>
      <c r="D246" s="25"/>
      <c r="E246" s="25"/>
      <c r="F246" s="24"/>
      <c r="G246" s="25"/>
      <c r="H246" s="25"/>
      <c r="I246" s="25"/>
      <c r="J246" s="25"/>
      <c r="K246" s="138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  <c r="AA246" s="25"/>
    </row>
    <row r="247">
      <c r="A247" s="25"/>
      <c r="B247" s="25"/>
      <c r="C247" s="25"/>
      <c r="D247" s="25"/>
      <c r="E247" s="25"/>
      <c r="F247" s="24"/>
      <c r="G247" s="25"/>
      <c r="H247" s="25"/>
      <c r="I247" s="25"/>
      <c r="J247" s="25"/>
      <c r="K247" s="138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  <c r="AA247" s="25"/>
    </row>
    <row r="248">
      <c r="A248" s="25"/>
      <c r="B248" s="25"/>
      <c r="C248" s="25"/>
      <c r="D248" s="25"/>
      <c r="E248" s="25"/>
      <c r="F248" s="24"/>
      <c r="G248" s="25"/>
      <c r="H248" s="25"/>
      <c r="I248" s="25"/>
      <c r="J248" s="25"/>
      <c r="K248" s="138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  <c r="AA248" s="25"/>
    </row>
    <row r="249">
      <c r="A249" s="25"/>
      <c r="B249" s="25"/>
      <c r="C249" s="25"/>
      <c r="D249" s="25"/>
      <c r="E249" s="25"/>
      <c r="F249" s="24"/>
      <c r="G249" s="25"/>
      <c r="H249" s="25"/>
      <c r="I249" s="25"/>
      <c r="J249" s="25"/>
      <c r="K249" s="138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  <c r="AA249" s="25"/>
    </row>
    <row r="250">
      <c r="A250" s="25"/>
      <c r="B250" s="25"/>
      <c r="C250" s="25"/>
      <c r="D250" s="25"/>
      <c r="E250" s="25"/>
      <c r="F250" s="24"/>
      <c r="G250" s="25"/>
      <c r="H250" s="25"/>
      <c r="I250" s="25"/>
      <c r="J250" s="25"/>
      <c r="K250" s="138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  <c r="AA250" s="25"/>
    </row>
    <row r="251">
      <c r="A251" s="25"/>
      <c r="B251" s="25"/>
      <c r="C251" s="25"/>
      <c r="D251" s="25"/>
      <c r="E251" s="25"/>
      <c r="F251" s="24"/>
      <c r="G251" s="25"/>
      <c r="H251" s="25"/>
      <c r="I251" s="25"/>
      <c r="J251" s="25"/>
      <c r="K251" s="138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  <c r="AA251" s="25"/>
    </row>
    <row r="252">
      <c r="A252" s="25"/>
      <c r="B252" s="25"/>
      <c r="C252" s="25"/>
      <c r="D252" s="25"/>
      <c r="E252" s="25"/>
      <c r="F252" s="24"/>
      <c r="G252" s="25"/>
      <c r="H252" s="25"/>
      <c r="I252" s="25"/>
      <c r="J252" s="25"/>
      <c r="K252" s="138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  <c r="AA252" s="25"/>
    </row>
    <row r="253">
      <c r="A253" s="25"/>
      <c r="B253" s="25"/>
      <c r="C253" s="25"/>
      <c r="D253" s="25"/>
      <c r="E253" s="25"/>
      <c r="F253" s="24"/>
      <c r="G253" s="25"/>
      <c r="H253" s="25"/>
      <c r="I253" s="25"/>
      <c r="J253" s="25"/>
      <c r="K253" s="138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  <c r="AA253" s="25"/>
    </row>
    <row r="254">
      <c r="A254" s="25"/>
      <c r="B254" s="25"/>
      <c r="C254" s="25"/>
      <c r="D254" s="25"/>
      <c r="E254" s="25"/>
      <c r="F254" s="24"/>
      <c r="G254" s="25"/>
      <c r="H254" s="25"/>
      <c r="I254" s="25"/>
      <c r="J254" s="25"/>
      <c r="K254" s="138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  <c r="AA254" s="25"/>
    </row>
    <row r="255">
      <c r="A255" s="25"/>
      <c r="B255" s="25"/>
      <c r="C255" s="25"/>
      <c r="D255" s="25"/>
      <c r="E255" s="25"/>
      <c r="F255" s="24"/>
      <c r="G255" s="25"/>
      <c r="H255" s="25"/>
      <c r="I255" s="25"/>
      <c r="J255" s="25"/>
      <c r="K255" s="138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  <c r="AA255" s="25"/>
    </row>
    <row r="256">
      <c r="A256" s="25"/>
      <c r="B256" s="25"/>
      <c r="C256" s="25"/>
      <c r="D256" s="25"/>
      <c r="E256" s="25"/>
      <c r="F256" s="24"/>
      <c r="G256" s="25"/>
      <c r="H256" s="25"/>
      <c r="I256" s="25"/>
      <c r="J256" s="25"/>
      <c r="K256" s="138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  <c r="AA256" s="25"/>
    </row>
    <row r="257">
      <c r="A257" s="25"/>
      <c r="B257" s="25"/>
      <c r="C257" s="25"/>
      <c r="D257" s="25"/>
      <c r="E257" s="25"/>
      <c r="F257" s="24"/>
      <c r="G257" s="25"/>
      <c r="H257" s="25"/>
      <c r="I257" s="25"/>
      <c r="J257" s="25"/>
      <c r="K257" s="138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  <c r="AA257" s="25"/>
    </row>
    <row r="258">
      <c r="A258" s="25"/>
      <c r="B258" s="25"/>
      <c r="C258" s="25"/>
      <c r="D258" s="25"/>
      <c r="E258" s="25"/>
      <c r="F258" s="24"/>
      <c r="G258" s="25"/>
      <c r="H258" s="25"/>
      <c r="I258" s="25"/>
      <c r="J258" s="25"/>
      <c r="K258" s="138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  <c r="AA258" s="25"/>
    </row>
    <row r="259">
      <c r="A259" s="25"/>
      <c r="B259" s="25"/>
      <c r="C259" s="25"/>
      <c r="D259" s="25"/>
      <c r="E259" s="25"/>
      <c r="F259" s="24"/>
      <c r="G259" s="25"/>
      <c r="H259" s="25"/>
      <c r="I259" s="25"/>
      <c r="J259" s="25"/>
      <c r="K259" s="138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  <c r="AA259" s="25"/>
    </row>
    <row r="260">
      <c r="A260" s="25"/>
      <c r="B260" s="25"/>
      <c r="C260" s="25"/>
      <c r="D260" s="25"/>
      <c r="E260" s="25"/>
      <c r="F260" s="24"/>
      <c r="G260" s="25"/>
      <c r="H260" s="25"/>
      <c r="I260" s="25"/>
      <c r="J260" s="25"/>
      <c r="K260" s="138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  <c r="AA260" s="25"/>
    </row>
    <row r="261">
      <c r="A261" s="25"/>
      <c r="B261" s="25"/>
      <c r="C261" s="25"/>
      <c r="D261" s="25"/>
      <c r="E261" s="25"/>
      <c r="F261" s="24"/>
      <c r="G261" s="25"/>
      <c r="H261" s="25"/>
      <c r="I261" s="25"/>
      <c r="J261" s="25"/>
      <c r="K261" s="138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  <c r="AA261" s="25"/>
    </row>
    <row r="262">
      <c r="A262" s="25"/>
      <c r="B262" s="25"/>
      <c r="C262" s="25"/>
      <c r="D262" s="25"/>
      <c r="E262" s="25"/>
      <c r="F262" s="24"/>
      <c r="G262" s="25"/>
      <c r="H262" s="25"/>
      <c r="I262" s="25"/>
      <c r="J262" s="25"/>
      <c r="K262" s="138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  <c r="AA262" s="25"/>
    </row>
    <row r="263">
      <c r="A263" s="25"/>
      <c r="B263" s="25"/>
      <c r="C263" s="25"/>
      <c r="D263" s="25"/>
      <c r="E263" s="25"/>
      <c r="F263" s="24"/>
      <c r="G263" s="25"/>
      <c r="H263" s="25"/>
      <c r="I263" s="25"/>
      <c r="J263" s="25"/>
      <c r="K263" s="138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  <c r="AA263" s="25"/>
    </row>
    <row r="264">
      <c r="A264" s="25"/>
      <c r="B264" s="25"/>
      <c r="C264" s="25"/>
      <c r="D264" s="25"/>
      <c r="E264" s="25"/>
      <c r="F264" s="24"/>
      <c r="G264" s="25"/>
      <c r="H264" s="25"/>
      <c r="I264" s="25"/>
      <c r="J264" s="25"/>
      <c r="K264" s="138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</row>
    <row r="265">
      <c r="A265" s="25"/>
      <c r="B265" s="25"/>
      <c r="C265" s="25"/>
      <c r="D265" s="25"/>
      <c r="E265" s="25"/>
      <c r="F265" s="24"/>
      <c r="G265" s="25"/>
      <c r="H265" s="25"/>
      <c r="I265" s="25"/>
      <c r="J265" s="25"/>
      <c r="K265" s="138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  <c r="AA265" s="25"/>
    </row>
    <row r="266">
      <c r="A266" s="25"/>
      <c r="B266" s="25"/>
      <c r="C266" s="25"/>
      <c r="D266" s="25"/>
      <c r="E266" s="25"/>
      <c r="F266" s="24"/>
      <c r="G266" s="25"/>
      <c r="H266" s="25"/>
      <c r="I266" s="25"/>
      <c r="J266" s="25"/>
      <c r="K266" s="138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  <c r="AA266" s="25"/>
    </row>
    <row r="267">
      <c r="A267" s="25"/>
      <c r="B267" s="25"/>
      <c r="C267" s="25"/>
      <c r="D267" s="25"/>
      <c r="E267" s="25"/>
      <c r="F267" s="24"/>
      <c r="G267" s="25"/>
      <c r="H267" s="25"/>
      <c r="I267" s="25"/>
      <c r="J267" s="25"/>
      <c r="K267" s="138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  <c r="AA267" s="25"/>
    </row>
    <row r="268">
      <c r="A268" s="25"/>
      <c r="B268" s="25"/>
      <c r="C268" s="25"/>
      <c r="D268" s="25"/>
      <c r="E268" s="25"/>
      <c r="F268" s="24"/>
      <c r="G268" s="25"/>
      <c r="H268" s="25"/>
      <c r="I268" s="25"/>
      <c r="J268" s="25"/>
      <c r="K268" s="138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  <c r="AA268" s="25"/>
    </row>
    <row r="269">
      <c r="A269" s="25"/>
      <c r="B269" s="25"/>
      <c r="C269" s="25"/>
      <c r="D269" s="25"/>
      <c r="E269" s="25"/>
      <c r="F269" s="24"/>
      <c r="G269" s="25"/>
      <c r="H269" s="25"/>
      <c r="I269" s="25"/>
      <c r="J269" s="25"/>
      <c r="K269" s="138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  <c r="AA269" s="25"/>
    </row>
    <row r="270">
      <c r="A270" s="25"/>
      <c r="B270" s="25"/>
      <c r="C270" s="25"/>
      <c r="D270" s="25"/>
      <c r="E270" s="25"/>
      <c r="F270" s="24"/>
      <c r="G270" s="25"/>
      <c r="H270" s="25"/>
      <c r="I270" s="25"/>
      <c r="J270" s="25"/>
      <c r="K270" s="138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  <c r="AA270" s="25"/>
    </row>
    <row r="271">
      <c r="A271" s="25"/>
      <c r="B271" s="25"/>
      <c r="C271" s="25"/>
      <c r="D271" s="25"/>
      <c r="E271" s="25"/>
      <c r="F271" s="24"/>
      <c r="G271" s="25"/>
      <c r="H271" s="25"/>
      <c r="I271" s="25"/>
      <c r="J271" s="25"/>
      <c r="K271" s="138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  <c r="AA271" s="25"/>
    </row>
    <row r="272">
      <c r="A272" s="25"/>
      <c r="B272" s="25"/>
      <c r="C272" s="25"/>
      <c r="D272" s="25"/>
      <c r="E272" s="25"/>
      <c r="F272" s="24"/>
      <c r="G272" s="25"/>
      <c r="H272" s="25"/>
      <c r="I272" s="25"/>
      <c r="J272" s="25"/>
      <c r="K272" s="138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  <c r="AA272" s="25"/>
    </row>
    <row r="273">
      <c r="A273" s="25"/>
      <c r="B273" s="25"/>
      <c r="C273" s="25"/>
      <c r="D273" s="25"/>
      <c r="E273" s="25"/>
      <c r="F273" s="24"/>
      <c r="G273" s="25"/>
      <c r="H273" s="25"/>
      <c r="I273" s="25"/>
      <c r="J273" s="25"/>
      <c r="K273" s="138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  <c r="AA273" s="25"/>
    </row>
    <row r="274">
      <c r="A274" s="25"/>
      <c r="B274" s="25"/>
      <c r="C274" s="25"/>
      <c r="D274" s="25"/>
      <c r="E274" s="25"/>
      <c r="F274" s="24"/>
      <c r="G274" s="25"/>
      <c r="H274" s="25"/>
      <c r="I274" s="25"/>
      <c r="J274" s="25"/>
      <c r="K274" s="138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  <c r="AA274" s="25"/>
    </row>
    <row r="275">
      <c r="A275" s="25"/>
      <c r="B275" s="25"/>
      <c r="C275" s="25"/>
      <c r="D275" s="25"/>
      <c r="E275" s="25"/>
      <c r="F275" s="24"/>
      <c r="G275" s="25"/>
      <c r="H275" s="25"/>
      <c r="I275" s="25"/>
      <c r="J275" s="25"/>
      <c r="K275" s="138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  <c r="AA275" s="25"/>
    </row>
    <row r="276">
      <c r="A276" s="25"/>
      <c r="B276" s="25"/>
      <c r="C276" s="25"/>
      <c r="D276" s="25"/>
      <c r="E276" s="25"/>
      <c r="F276" s="24"/>
      <c r="G276" s="25"/>
      <c r="H276" s="25"/>
      <c r="I276" s="25"/>
      <c r="J276" s="25"/>
      <c r="K276" s="138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  <c r="AA276" s="25"/>
    </row>
    <row r="277">
      <c r="A277" s="25"/>
      <c r="B277" s="25"/>
      <c r="C277" s="25"/>
      <c r="D277" s="25"/>
      <c r="E277" s="25"/>
      <c r="F277" s="24"/>
      <c r="G277" s="25"/>
      <c r="H277" s="25"/>
      <c r="I277" s="25"/>
      <c r="J277" s="25"/>
      <c r="K277" s="138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  <c r="AA277" s="25"/>
    </row>
    <row r="278">
      <c r="A278" s="25"/>
      <c r="B278" s="25"/>
      <c r="C278" s="25"/>
      <c r="D278" s="25"/>
      <c r="E278" s="25"/>
      <c r="F278" s="24"/>
      <c r="G278" s="25"/>
      <c r="H278" s="25"/>
      <c r="I278" s="25"/>
      <c r="J278" s="25"/>
      <c r="K278" s="138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  <c r="AA278" s="25"/>
    </row>
    <row r="279">
      <c r="A279" s="25"/>
      <c r="B279" s="25"/>
      <c r="C279" s="25"/>
      <c r="D279" s="25"/>
      <c r="E279" s="25"/>
      <c r="F279" s="24"/>
      <c r="G279" s="25"/>
      <c r="H279" s="25"/>
      <c r="I279" s="25"/>
      <c r="J279" s="25"/>
      <c r="K279" s="138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  <c r="AA279" s="25"/>
    </row>
    <row r="280">
      <c r="A280" s="25"/>
      <c r="B280" s="25"/>
      <c r="C280" s="25"/>
      <c r="D280" s="25"/>
      <c r="E280" s="25"/>
      <c r="F280" s="24"/>
      <c r="G280" s="25"/>
      <c r="H280" s="25"/>
      <c r="I280" s="25"/>
      <c r="J280" s="25"/>
      <c r="K280" s="138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  <c r="AA280" s="25"/>
    </row>
    <row r="281">
      <c r="A281" s="25"/>
      <c r="B281" s="25"/>
      <c r="C281" s="25"/>
      <c r="D281" s="25"/>
      <c r="E281" s="25"/>
      <c r="F281" s="24"/>
      <c r="G281" s="25"/>
      <c r="H281" s="25"/>
      <c r="I281" s="25"/>
      <c r="J281" s="25"/>
      <c r="K281" s="138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  <c r="AA281" s="25"/>
    </row>
    <row r="282">
      <c r="A282" s="25"/>
      <c r="B282" s="25"/>
      <c r="C282" s="25"/>
      <c r="D282" s="25"/>
      <c r="E282" s="25"/>
      <c r="F282" s="24"/>
      <c r="G282" s="25"/>
      <c r="H282" s="25"/>
      <c r="I282" s="25"/>
      <c r="J282" s="25"/>
      <c r="K282" s="138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  <c r="AA282" s="25"/>
    </row>
    <row r="283">
      <c r="A283" s="25"/>
      <c r="B283" s="25"/>
      <c r="C283" s="25"/>
      <c r="D283" s="25"/>
      <c r="E283" s="25"/>
      <c r="F283" s="24"/>
      <c r="G283" s="25"/>
      <c r="H283" s="25"/>
      <c r="I283" s="25"/>
      <c r="J283" s="25"/>
      <c r="K283" s="138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  <c r="AA283" s="25"/>
    </row>
    <row r="284">
      <c r="A284" s="25"/>
      <c r="B284" s="25"/>
      <c r="C284" s="25"/>
      <c r="D284" s="25"/>
      <c r="E284" s="25"/>
      <c r="F284" s="24"/>
      <c r="G284" s="25"/>
      <c r="H284" s="25"/>
      <c r="I284" s="25"/>
      <c r="J284" s="25"/>
      <c r="K284" s="138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  <c r="AA284" s="25"/>
    </row>
    <row r="285">
      <c r="A285" s="25"/>
      <c r="B285" s="25"/>
      <c r="C285" s="25"/>
      <c r="D285" s="25"/>
      <c r="E285" s="25"/>
      <c r="F285" s="24"/>
      <c r="G285" s="25"/>
      <c r="H285" s="25"/>
      <c r="I285" s="25"/>
      <c r="J285" s="25"/>
      <c r="K285" s="138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  <c r="AA285" s="25"/>
    </row>
    <row r="286">
      <c r="A286" s="25"/>
      <c r="B286" s="25"/>
      <c r="C286" s="25"/>
      <c r="D286" s="25"/>
      <c r="E286" s="25"/>
      <c r="F286" s="24"/>
      <c r="G286" s="25"/>
      <c r="H286" s="25"/>
      <c r="I286" s="25"/>
      <c r="J286" s="25"/>
      <c r="K286" s="138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  <c r="AA286" s="25"/>
    </row>
    <row r="287">
      <c r="A287" s="25"/>
      <c r="B287" s="25"/>
      <c r="C287" s="25"/>
      <c r="D287" s="25"/>
      <c r="E287" s="25"/>
      <c r="F287" s="24"/>
      <c r="G287" s="25"/>
      <c r="H287" s="25"/>
      <c r="I287" s="25"/>
      <c r="J287" s="25"/>
      <c r="K287" s="138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  <c r="AA287" s="25"/>
    </row>
    <row r="288">
      <c r="A288" s="25"/>
      <c r="B288" s="25"/>
      <c r="C288" s="25"/>
      <c r="D288" s="25"/>
      <c r="E288" s="25"/>
      <c r="F288" s="24"/>
      <c r="G288" s="25"/>
      <c r="H288" s="25"/>
      <c r="I288" s="25"/>
      <c r="J288" s="25"/>
      <c r="K288" s="138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  <c r="AA288" s="25"/>
    </row>
    <row r="289">
      <c r="A289" s="25"/>
      <c r="B289" s="25"/>
      <c r="C289" s="25"/>
      <c r="D289" s="25"/>
      <c r="E289" s="25"/>
      <c r="F289" s="24"/>
      <c r="G289" s="25"/>
      <c r="H289" s="25"/>
      <c r="I289" s="25"/>
      <c r="J289" s="25"/>
      <c r="K289" s="138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  <c r="AA289" s="25"/>
    </row>
    <row r="290">
      <c r="A290" s="25"/>
      <c r="B290" s="25"/>
      <c r="C290" s="25"/>
      <c r="D290" s="25"/>
      <c r="E290" s="25"/>
      <c r="F290" s="24"/>
      <c r="G290" s="25"/>
      <c r="H290" s="25"/>
      <c r="I290" s="25"/>
      <c r="J290" s="25"/>
      <c r="K290" s="138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</row>
    <row r="291">
      <c r="A291" s="25"/>
      <c r="B291" s="25"/>
      <c r="C291" s="25"/>
      <c r="D291" s="25"/>
      <c r="E291" s="25"/>
      <c r="F291" s="24"/>
      <c r="G291" s="25"/>
      <c r="H291" s="25"/>
      <c r="I291" s="25"/>
      <c r="J291" s="25"/>
      <c r="K291" s="138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  <c r="AA291" s="25"/>
    </row>
    <row r="292">
      <c r="A292" s="25"/>
      <c r="B292" s="25"/>
      <c r="C292" s="25"/>
      <c r="D292" s="25"/>
      <c r="E292" s="25"/>
      <c r="F292" s="24"/>
      <c r="G292" s="25"/>
      <c r="H292" s="25"/>
      <c r="I292" s="25"/>
      <c r="J292" s="25"/>
      <c r="K292" s="138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  <c r="AA292" s="25"/>
    </row>
    <row r="293">
      <c r="A293" s="25"/>
      <c r="B293" s="25"/>
      <c r="C293" s="25"/>
      <c r="D293" s="25"/>
      <c r="E293" s="25"/>
      <c r="F293" s="24"/>
      <c r="G293" s="25"/>
      <c r="H293" s="25"/>
      <c r="I293" s="25"/>
      <c r="J293" s="25"/>
      <c r="K293" s="138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  <c r="AA293" s="25"/>
    </row>
    <row r="294">
      <c r="A294" s="25"/>
      <c r="B294" s="25"/>
      <c r="C294" s="25"/>
      <c r="D294" s="25"/>
      <c r="E294" s="25"/>
      <c r="F294" s="24"/>
      <c r="G294" s="25"/>
      <c r="H294" s="25"/>
      <c r="I294" s="25"/>
      <c r="J294" s="25"/>
      <c r="K294" s="138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  <c r="AA294" s="25"/>
    </row>
    <row r="295">
      <c r="A295" s="25"/>
      <c r="B295" s="25"/>
      <c r="C295" s="25"/>
      <c r="D295" s="25"/>
      <c r="E295" s="25"/>
      <c r="F295" s="24"/>
      <c r="G295" s="25"/>
      <c r="H295" s="25"/>
      <c r="I295" s="25"/>
      <c r="J295" s="25"/>
      <c r="K295" s="138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  <c r="AA295" s="25"/>
    </row>
    <row r="296">
      <c r="A296" s="25"/>
      <c r="B296" s="25"/>
      <c r="C296" s="25"/>
      <c r="D296" s="25"/>
      <c r="E296" s="25"/>
      <c r="F296" s="24"/>
      <c r="G296" s="25"/>
      <c r="H296" s="25"/>
      <c r="I296" s="25"/>
      <c r="J296" s="25"/>
      <c r="K296" s="138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  <c r="AA296" s="25"/>
    </row>
    <row r="297">
      <c r="A297" s="25"/>
      <c r="B297" s="25"/>
      <c r="C297" s="25"/>
      <c r="D297" s="25"/>
      <c r="E297" s="25"/>
      <c r="F297" s="24"/>
      <c r="G297" s="25"/>
      <c r="H297" s="25"/>
      <c r="I297" s="25"/>
      <c r="J297" s="25"/>
      <c r="K297" s="138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  <c r="AA297" s="25"/>
    </row>
    <row r="298">
      <c r="A298" s="25"/>
      <c r="B298" s="25"/>
      <c r="C298" s="25"/>
      <c r="D298" s="25"/>
      <c r="E298" s="25"/>
      <c r="F298" s="24"/>
      <c r="G298" s="25"/>
      <c r="H298" s="25"/>
      <c r="I298" s="25"/>
      <c r="J298" s="25"/>
      <c r="K298" s="138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  <c r="AA298" s="25"/>
    </row>
    <row r="299">
      <c r="A299" s="25"/>
      <c r="B299" s="25"/>
      <c r="C299" s="25"/>
      <c r="D299" s="25"/>
      <c r="E299" s="25"/>
      <c r="F299" s="24"/>
      <c r="G299" s="25"/>
      <c r="H299" s="25"/>
      <c r="I299" s="25"/>
      <c r="J299" s="25"/>
      <c r="K299" s="138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  <c r="AA299" s="25"/>
    </row>
    <row r="300">
      <c r="A300" s="25"/>
      <c r="B300" s="25"/>
      <c r="C300" s="25"/>
      <c r="D300" s="25"/>
      <c r="E300" s="25"/>
      <c r="F300" s="24"/>
      <c r="G300" s="25"/>
      <c r="H300" s="25"/>
      <c r="I300" s="25"/>
      <c r="J300" s="25"/>
      <c r="K300" s="138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  <c r="AA300" s="25"/>
    </row>
    <row r="301">
      <c r="A301" s="25"/>
      <c r="B301" s="25"/>
      <c r="C301" s="25"/>
      <c r="D301" s="25"/>
      <c r="E301" s="25"/>
      <c r="F301" s="24"/>
      <c r="G301" s="25"/>
      <c r="H301" s="25"/>
      <c r="I301" s="25"/>
      <c r="J301" s="25"/>
      <c r="K301" s="138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  <c r="AA301" s="25"/>
    </row>
    <row r="302">
      <c r="A302" s="25"/>
      <c r="B302" s="25"/>
      <c r="C302" s="25"/>
      <c r="D302" s="25"/>
      <c r="E302" s="25"/>
      <c r="F302" s="24"/>
      <c r="G302" s="25"/>
      <c r="H302" s="25"/>
      <c r="I302" s="25"/>
      <c r="J302" s="25"/>
      <c r="K302" s="138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  <c r="AA302" s="25"/>
    </row>
    <row r="303">
      <c r="A303" s="25"/>
      <c r="B303" s="25"/>
      <c r="C303" s="25"/>
      <c r="D303" s="25"/>
      <c r="E303" s="25"/>
      <c r="F303" s="24"/>
      <c r="G303" s="25"/>
      <c r="H303" s="25"/>
      <c r="I303" s="25"/>
      <c r="J303" s="25"/>
      <c r="K303" s="138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  <c r="AA303" s="25"/>
    </row>
    <row r="304">
      <c r="A304" s="25"/>
      <c r="B304" s="25"/>
      <c r="C304" s="25"/>
      <c r="D304" s="25"/>
      <c r="E304" s="25"/>
      <c r="F304" s="24"/>
      <c r="G304" s="25"/>
      <c r="H304" s="25"/>
      <c r="I304" s="25"/>
      <c r="J304" s="25"/>
      <c r="K304" s="138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  <c r="AA304" s="25"/>
    </row>
    <row r="305">
      <c r="A305" s="25"/>
      <c r="B305" s="25"/>
      <c r="C305" s="25"/>
      <c r="D305" s="25"/>
      <c r="E305" s="25"/>
      <c r="F305" s="24"/>
      <c r="G305" s="25"/>
      <c r="H305" s="25"/>
      <c r="I305" s="25"/>
      <c r="J305" s="25"/>
      <c r="K305" s="138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  <c r="AA305" s="25"/>
    </row>
    <row r="306">
      <c r="A306" s="25"/>
      <c r="B306" s="25"/>
      <c r="C306" s="25"/>
      <c r="D306" s="25"/>
      <c r="E306" s="25"/>
      <c r="F306" s="24"/>
      <c r="G306" s="25"/>
      <c r="H306" s="25"/>
      <c r="I306" s="25"/>
      <c r="J306" s="25"/>
      <c r="K306" s="138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  <c r="AA306" s="25"/>
    </row>
    <row r="307">
      <c r="A307" s="25"/>
      <c r="B307" s="25"/>
      <c r="C307" s="25"/>
      <c r="D307" s="25"/>
      <c r="E307" s="25"/>
      <c r="F307" s="24"/>
      <c r="G307" s="25"/>
      <c r="H307" s="25"/>
      <c r="I307" s="25"/>
      <c r="J307" s="25"/>
      <c r="K307" s="138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  <c r="AA307" s="25"/>
    </row>
    <row r="308">
      <c r="A308" s="25"/>
      <c r="B308" s="25"/>
      <c r="C308" s="25"/>
      <c r="D308" s="25"/>
      <c r="E308" s="25"/>
      <c r="F308" s="24"/>
      <c r="G308" s="25"/>
      <c r="H308" s="25"/>
      <c r="I308" s="25"/>
      <c r="J308" s="25"/>
      <c r="K308" s="138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  <c r="AA308" s="25"/>
    </row>
    <row r="309">
      <c r="A309" s="25"/>
      <c r="B309" s="25"/>
      <c r="C309" s="25"/>
      <c r="D309" s="25"/>
      <c r="E309" s="25"/>
      <c r="F309" s="24"/>
      <c r="G309" s="25"/>
      <c r="H309" s="25"/>
      <c r="I309" s="25"/>
      <c r="J309" s="25"/>
      <c r="K309" s="138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  <c r="AA309" s="25"/>
    </row>
    <row r="310">
      <c r="A310" s="25"/>
      <c r="B310" s="25"/>
      <c r="C310" s="25"/>
      <c r="D310" s="25"/>
      <c r="E310" s="25"/>
      <c r="F310" s="24"/>
      <c r="G310" s="25"/>
      <c r="H310" s="25"/>
      <c r="I310" s="25"/>
      <c r="J310" s="25"/>
      <c r="K310" s="138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  <c r="AA310" s="25"/>
    </row>
    <row r="311">
      <c r="A311" s="25"/>
      <c r="B311" s="25"/>
      <c r="C311" s="25"/>
      <c r="D311" s="25"/>
      <c r="E311" s="25"/>
      <c r="F311" s="24"/>
      <c r="G311" s="25"/>
      <c r="H311" s="25"/>
      <c r="I311" s="25"/>
      <c r="J311" s="25"/>
      <c r="K311" s="138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  <c r="AA311" s="25"/>
    </row>
    <row r="312">
      <c r="A312" s="25"/>
      <c r="B312" s="25"/>
      <c r="C312" s="25"/>
      <c r="D312" s="25"/>
      <c r="E312" s="25"/>
      <c r="F312" s="24"/>
      <c r="G312" s="25"/>
      <c r="H312" s="25"/>
      <c r="I312" s="25"/>
      <c r="J312" s="25"/>
      <c r="K312" s="138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  <c r="AA312" s="25"/>
    </row>
    <row r="313">
      <c r="A313" s="25"/>
      <c r="B313" s="25"/>
      <c r="C313" s="25"/>
      <c r="D313" s="25"/>
      <c r="E313" s="25"/>
      <c r="F313" s="24"/>
      <c r="G313" s="25"/>
      <c r="H313" s="25"/>
      <c r="I313" s="25"/>
      <c r="J313" s="25"/>
      <c r="K313" s="138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  <c r="AA313" s="25"/>
    </row>
    <row r="314">
      <c r="A314" s="25"/>
      <c r="B314" s="25"/>
      <c r="C314" s="25"/>
      <c r="D314" s="25"/>
      <c r="E314" s="25"/>
      <c r="F314" s="24"/>
      <c r="G314" s="25"/>
      <c r="H314" s="25"/>
      <c r="I314" s="25"/>
      <c r="J314" s="25"/>
      <c r="K314" s="138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  <c r="AA314" s="25"/>
    </row>
    <row r="315">
      <c r="A315" s="25"/>
      <c r="B315" s="25"/>
      <c r="C315" s="25"/>
      <c r="D315" s="25"/>
      <c r="E315" s="25"/>
      <c r="F315" s="24"/>
      <c r="G315" s="25"/>
      <c r="H315" s="25"/>
      <c r="I315" s="25"/>
      <c r="J315" s="25"/>
      <c r="K315" s="138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  <c r="AA315" s="25"/>
    </row>
    <row r="316">
      <c r="A316" s="25"/>
      <c r="B316" s="25"/>
      <c r="C316" s="25"/>
      <c r="D316" s="25"/>
      <c r="E316" s="25"/>
      <c r="F316" s="24"/>
      <c r="G316" s="25"/>
      <c r="H316" s="25"/>
      <c r="I316" s="25"/>
      <c r="J316" s="25"/>
      <c r="K316" s="138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</row>
    <row r="317">
      <c r="A317" s="25"/>
      <c r="B317" s="25"/>
      <c r="C317" s="25"/>
      <c r="D317" s="25"/>
      <c r="E317" s="25"/>
      <c r="F317" s="24"/>
      <c r="G317" s="25"/>
      <c r="H317" s="25"/>
      <c r="I317" s="25"/>
      <c r="J317" s="25"/>
      <c r="K317" s="138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  <c r="AA317" s="25"/>
    </row>
    <row r="318">
      <c r="A318" s="25"/>
      <c r="B318" s="25"/>
      <c r="C318" s="25"/>
      <c r="D318" s="25"/>
      <c r="E318" s="25"/>
      <c r="F318" s="24"/>
      <c r="G318" s="25"/>
      <c r="H318" s="25"/>
      <c r="I318" s="25"/>
      <c r="J318" s="25"/>
      <c r="K318" s="138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  <c r="AA318" s="25"/>
    </row>
    <row r="319">
      <c r="A319" s="25"/>
      <c r="B319" s="25"/>
      <c r="C319" s="25"/>
      <c r="D319" s="25"/>
      <c r="E319" s="25"/>
      <c r="F319" s="24"/>
      <c r="G319" s="25"/>
      <c r="H319" s="25"/>
      <c r="I319" s="25"/>
      <c r="J319" s="25"/>
      <c r="K319" s="138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  <c r="AA319" s="25"/>
    </row>
    <row r="320">
      <c r="A320" s="25"/>
      <c r="B320" s="25"/>
      <c r="C320" s="25"/>
      <c r="D320" s="25"/>
      <c r="E320" s="25"/>
      <c r="F320" s="24"/>
      <c r="G320" s="25"/>
      <c r="H320" s="25"/>
      <c r="I320" s="25"/>
      <c r="J320" s="25"/>
      <c r="K320" s="138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  <c r="AA320" s="25"/>
    </row>
    <row r="321">
      <c r="A321" s="25"/>
      <c r="B321" s="25"/>
      <c r="C321" s="25"/>
      <c r="D321" s="25"/>
      <c r="E321" s="25"/>
      <c r="F321" s="24"/>
      <c r="G321" s="25"/>
      <c r="H321" s="25"/>
      <c r="I321" s="25"/>
      <c r="J321" s="25"/>
      <c r="K321" s="138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  <c r="AA321" s="25"/>
    </row>
    <row r="322">
      <c r="A322" s="25"/>
      <c r="B322" s="25"/>
      <c r="C322" s="25"/>
      <c r="D322" s="25"/>
      <c r="E322" s="25"/>
      <c r="F322" s="24"/>
      <c r="G322" s="25"/>
      <c r="H322" s="25"/>
      <c r="I322" s="25"/>
      <c r="J322" s="25"/>
      <c r="K322" s="138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  <c r="AA322" s="25"/>
    </row>
    <row r="323">
      <c r="A323" s="25"/>
      <c r="B323" s="25"/>
      <c r="C323" s="25"/>
      <c r="D323" s="25"/>
      <c r="E323" s="25"/>
      <c r="F323" s="24"/>
      <c r="G323" s="25"/>
      <c r="H323" s="25"/>
      <c r="I323" s="25"/>
      <c r="J323" s="25"/>
      <c r="K323" s="138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  <c r="AA323" s="25"/>
    </row>
    <row r="324">
      <c r="A324" s="25"/>
      <c r="B324" s="25"/>
      <c r="C324" s="25"/>
      <c r="D324" s="25"/>
      <c r="E324" s="25"/>
      <c r="F324" s="24"/>
      <c r="G324" s="25"/>
      <c r="H324" s="25"/>
      <c r="I324" s="25"/>
      <c r="J324" s="25"/>
      <c r="K324" s="138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  <c r="AA324" s="25"/>
    </row>
    <row r="325">
      <c r="A325" s="25"/>
      <c r="B325" s="25"/>
      <c r="C325" s="25"/>
      <c r="D325" s="25"/>
      <c r="E325" s="25"/>
      <c r="F325" s="24"/>
      <c r="G325" s="25"/>
      <c r="H325" s="25"/>
      <c r="I325" s="25"/>
      <c r="J325" s="25"/>
      <c r="K325" s="138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  <c r="AA325" s="25"/>
    </row>
    <row r="326">
      <c r="A326" s="25"/>
      <c r="B326" s="25"/>
      <c r="C326" s="25"/>
      <c r="D326" s="25"/>
      <c r="E326" s="25"/>
      <c r="F326" s="24"/>
      <c r="G326" s="25"/>
      <c r="H326" s="25"/>
      <c r="I326" s="25"/>
      <c r="J326" s="25"/>
      <c r="K326" s="138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  <c r="AA326" s="25"/>
    </row>
    <row r="327">
      <c r="A327" s="25"/>
      <c r="B327" s="25"/>
      <c r="C327" s="25"/>
      <c r="D327" s="25"/>
      <c r="E327" s="25"/>
      <c r="F327" s="24"/>
      <c r="G327" s="25"/>
      <c r="H327" s="25"/>
      <c r="I327" s="25"/>
      <c r="J327" s="25"/>
      <c r="K327" s="138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  <c r="AA327" s="25"/>
    </row>
    <row r="328">
      <c r="A328" s="25"/>
      <c r="B328" s="25"/>
      <c r="C328" s="25"/>
      <c r="D328" s="25"/>
      <c r="E328" s="25"/>
      <c r="F328" s="24"/>
      <c r="G328" s="25"/>
      <c r="H328" s="25"/>
      <c r="I328" s="25"/>
      <c r="J328" s="25"/>
      <c r="K328" s="138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  <c r="AA328" s="25"/>
    </row>
    <row r="329">
      <c r="A329" s="25"/>
      <c r="B329" s="25"/>
      <c r="C329" s="25"/>
      <c r="D329" s="25"/>
      <c r="E329" s="25"/>
      <c r="F329" s="24"/>
      <c r="G329" s="25"/>
      <c r="H329" s="25"/>
      <c r="I329" s="25"/>
      <c r="J329" s="25"/>
      <c r="K329" s="138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  <c r="AA329" s="25"/>
    </row>
    <row r="330">
      <c r="A330" s="25"/>
      <c r="B330" s="25"/>
      <c r="C330" s="25"/>
      <c r="D330" s="25"/>
      <c r="E330" s="25"/>
      <c r="F330" s="24"/>
      <c r="G330" s="25"/>
      <c r="H330" s="25"/>
      <c r="I330" s="25"/>
      <c r="J330" s="25"/>
      <c r="K330" s="138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  <c r="AA330" s="25"/>
    </row>
    <row r="331">
      <c r="A331" s="25"/>
      <c r="B331" s="25"/>
      <c r="C331" s="25"/>
      <c r="D331" s="25"/>
      <c r="E331" s="25"/>
      <c r="F331" s="24"/>
      <c r="G331" s="25"/>
      <c r="H331" s="25"/>
      <c r="I331" s="25"/>
      <c r="J331" s="25"/>
      <c r="K331" s="138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  <c r="AA331" s="25"/>
    </row>
    <row r="332">
      <c r="A332" s="25"/>
      <c r="B332" s="25"/>
      <c r="C332" s="25"/>
      <c r="D332" s="25"/>
      <c r="E332" s="25"/>
      <c r="F332" s="24"/>
      <c r="G332" s="25"/>
      <c r="H332" s="25"/>
      <c r="I332" s="25"/>
      <c r="J332" s="25"/>
      <c r="K332" s="138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  <c r="AA332" s="25"/>
    </row>
    <row r="333">
      <c r="A333" s="25"/>
      <c r="B333" s="25"/>
      <c r="C333" s="25"/>
      <c r="D333" s="25"/>
      <c r="E333" s="25"/>
      <c r="F333" s="24"/>
      <c r="G333" s="25"/>
      <c r="H333" s="25"/>
      <c r="I333" s="25"/>
      <c r="J333" s="25"/>
      <c r="K333" s="138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  <c r="AA333" s="25"/>
    </row>
    <row r="334">
      <c r="A334" s="25"/>
      <c r="B334" s="25"/>
      <c r="C334" s="25"/>
      <c r="D334" s="25"/>
      <c r="E334" s="25"/>
      <c r="F334" s="24"/>
      <c r="G334" s="25"/>
      <c r="H334" s="25"/>
      <c r="I334" s="25"/>
      <c r="J334" s="25"/>
      <c r="K334" s="138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  <c r="AA334" s="25"/>
    </row>
    <row r="335">
      <c r="A335" s="25"/>
      <c r="B335" s="25"/>
      <c r="C335" s="25"/>
      <c r="D335" s="25"/>
      <c r="E335" s="25"/>
      <c r="F335" s="24"/>
      <c r="G335" s="25"/>
      <c r="H335" s="25"/>
      <c r="I335" s="25"/>
      <c r="J335" s="25"/>
      <c r="K335" s="138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  <c r="AA335" s="25"/>
    </row>
    <row r="336">
      <c r="A336" s="25"/>
      <c r="B336" s="25"/>
      <c r="C336" s="25"/>
      <c r="D336" s="25"/>
      <c r="E336" s="25"/>
      <c r="F336" s="24"/>
      <c r="G336" s="25"/>
      <c r="H336" s="25"/>
      <c r="I336" s="25"/>
      <c r="J336" s="25"/>
      <c r="K336" s="138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  <c r="AA336" s="25"/>
    </row>
    <row r="337">
      <c r="A337" s="25"/>
      <c r="B337" s="25"/>
      <c r="C337" s="25"/>
      <c r="D337" s="25"/>
      <c r="E337" s="25"/>
      <c r="F337" s="24"/>
      <c r="G337" s="25"/>
      <c r="H337" s="25"/>
      <c r="I337" s="25"/>
      <c r="J337" s="25"/>
      <c r="K337" s="138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  <c r="AA337" s="25"/>
    </row>
    <row r="338">
      <c r="A338" s="25"/>
      <c r="B338" s="25"/>
      <c r="C338" s="25"/>
      <c r="D338" s="25"/>
      <c r="E338" s="25"/>
      <c r="F338" s="24"/>
      <c r="G338" s="25"/>
      <c r="H338" s="25"/>
      <c r="I338" s="25"/>
      <c r="J338" s="25"/>
      <c r="K338" s="138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  <c r="AA338" s="25"/>
    </row>
    <row r="339">
      <c r="A339" s="25"/>
      <c r="B339" s="25"/>
      <c r="C339" s="25"/>
      <c r="D339" s="25"/>
      <c r="E339" s="25"/>
      <c r="F339" s="24"/>
      <c r="G339" s="25"/>
      <c r="H339" s="25"/>
      <c r="I339" s="25"/>
      <c r="J339" s="25"/>
      <c r="K339" s="138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  <c r="AA339" s="25"/>
    </row>
    <row r="340">
      <c r="A340" s="25"/>
      <c r="B340" s="25"/>
      <c r="C340" s="25"/>
      <c r="D340" s="25"/>
      <c r="E340" s="25"/>
      <c r="F340" s="24"/>
      <c r="G340" s="25"/>
      <c r="H340" s="25"/>
      <c r="I340" s="25"/>
      <c r="J340" s="25"/>
      <c r="K340" s="138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  <c r="AA340" s="25"/>
    </row>
    <row r="341">
      <c r="A341" s="25"/>
      <c r="B341" s="25"/>
      <c r="C341" s="25"/>
      <c r="D341" s="25"/>
      <c r="E341" s="25"/>
      <c r="F341" s="24"/>
      <c r="G341" s="25"/>
      <c r="H341" s="25"/>
      <c r="I341" s="25"/>
      <c r="J341" s="25"/>
      <c r="K341" s="138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  <c r="AA341" s="25"/>
    </row>
    <row r="342">
      <c r="A342" s="25"/>
      <c r="B342" s="25"/>
      <c r="C342" s="25"/>
      <c r="D342" s="25"/>
      <c r="E342" s="25"/>
      <c r="F342" s="24"/>
      <c r="G342" s="25"/>
      <c r="H342" s="25"/>
      <c r="I342" s="25"/>
      <c r="J342" s="25"/>
      <c r="K342" s="138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  <c r="AA342" s="25"/>
    </row>
    <row r="343">
      <c r="A343" s="25"/>
      <c r="B343" s="25"/>
      <c r="C343" s="25"/>
      <c r="D343" s="25"/>
      <c r="E343" s="25"/>
      <c r="F343" s="24"/>
      <c r="G343" s="25"/>
      <c r="H343" s="25"/>
      <c r="I343" s="25"/>
      <c r="J343" s="25"/>
      <c r="K343" s="138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  <c r="AA343" s="25"/>
    </row>
    <row r="344">
      <c r="A344" s="25"/>
      <c r="B344" s="25"/>
      <c r="C344" s="25"/>
      <c r="D344" s="25"/>
      <c r="E344" s="25"/>
      <c r="F344" s="24"/>
      <c r="G344" s="25"/>
      <c r="H344" s="25"/>
      <c r="I344" s="25"/>
      <c r="J344" s="25"/>
      <c r="K344" s="138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  <c r="AA344" s="25"/>
    </row>
    <row r="345">
      <c r="A345" s="25"/>
      <c r="B345" s="25"/>
      <c r="C345" s="25"/>
      <c r="D345" s="25"/>
      <c r="E345" s="25"/>
      <c r="F345" s="24"/>
      <c r="G345" s="25"/>
      <c r="H345" s="25"/>
      <c r="I345" s="25"/>
      <c r="J345" s="25"/>
      <c r="K345" s="138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  <c r="AA345" s="25"/>
    </row>
    <row r="346">
      <c r="A346" s="25"/>
      <c r="B346" s="25"/>
      <c r="C346" s="25"/>
      <c r="D346" s="25"/>
      <c r="E346" s="25"/>
      <c r="F346" s="24"/>
      <c r="G346" s="25"/>
      <c r="H346" s="25"/>
      <c r="I346" s="25"/>
      <c r="J346" s="25"/>
      <c r="K346" s="138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  <c r="AA346" s="25"/>
    </row>
    <row r="347">
      <c r="A347" s="25"/>
      <c r="B347" s="25"/>
      <c r="C347" s="25"/>
      <c r="D347" s="25"/>
      <c r="E347" s="25"/>
      <c r="F347" s="24"/>
      <c r="G347" s="25"/>
      <c r="H347" s="25"/>
      <c r="I347" s="25"/>
      <c r="J347" s="25"/>
      <c r="K347" s="138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  <c r="AA347" s="25"/>
    </row>
    <row r="348">
      <c r="A348" s="25"/>
      <c r="B348" s="25"/>
      <c r="C348" s="25"/>
      <c r="D348" s="25"/>
      <c r="E348" s="25"/>
      <c r="F348" s="24"/>
      <c r="G348" s="25"/>
      <c r="H348" s="25"/>
      <c r="I348" s="25"/>
      <c r="J348" s="25"/>
      <c r="K348" s="138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  <c r="AA348" s="25"/>
    </row>
    <row r="349">
      <c r="A349" s="25"/>
      <c r="B349" s="25"/>
      <c r="C349" s="25"/>
      <c r="D349" s="25"/>
      <c r="E349" s="25"/>
      <c r="F349" s="24"/>
      <c r="G349" s="25"/>
      <c r="H349" s="25"/>
      <c r="I349" s="25"/>
      <c r="J349" s="25"/>
      <c r="K349" s="138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  <c r="AA349" s="25"/>
    </row>
    <row r="350">
      <c r="A350" s="25"/>
      <c r="B350" s="25"/>
      <c r="C350" s="25"/>
      <c r="D350" s="25"/>
      <c r="E350" s="25"/>
      <c r="F350" s="24"/>
      <c r="G350" s="25"/>
      <c r="H350" s="25"/>
      <c r="I350" s="25"/>
      <c r="J350" s="25"/>
      <c r="K350" s="138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  <c r="AA350" s="25"/>
    </row>
    <row r="351">
      <c r="A351" s="25"/>
      <c r="B351" s="25"/>
      <c r="C351" s="25"/>
      <c r="D351" s="25"/>
      <c r="E351" s="25"/>
      <c r="F351" s="24"/>
      <c r="G351" s="25"/>
      <c r="H351" s="25"/>
      <c r="I351" s="25"/>
      <c r="J351" s="25"/>
      <c r="K351" s="138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  <c r="AA351" s="25"/>
    </row>
    <row r="352">
      <c r="A352" s="25"/>
      <c r="B352" s="25"/>
      <c r="C352" s="25"/>
      <c r="D352" s="25"/>
      <c r="E352" s="25"/>
      <c r="F352" s="24"/>
      <c r="G352" s="25"/>
      <c r="H352" s="25"/>
      <c r="I352" s="25"/>
      <c r="J352" s="25"/>
      <c r="K352" s="138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  <c r="AA352" s="25"/>
    </row>
    <row r="353">
      <c r="A353" s="25"/>
      <c r="B353" s="25"/>
      <c r="C353" s="25"/>
      <c r="D353" s="25"/>
      <c r="E353" s="25"/>
      <c r="F353" s="24"/>
      <c r="G353" s="25"/>
      <c r="H353" s="25"/>
      <c r="I353" s="25"/>
      <c r="J353" s="25"/>
      <c r="K353" s="138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  <c r="AA353" s="25"/>
    </row>
    <row r="354">
      <c r="A354" s="25"/>
      <c r="B354" s="25"/>
      <c r="C354" s="25"/>
      <c r="D354" s="25"/>
      <c r="E354" s="25"/>
      <c r="F354" s="24"/>
      <c r="G354" s="25"/>
      <c r="H354" s="25"/>
      <c r="I354" s="25"/>
      <c r="J354" s="25"/>
      <c r="K354" s="138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  <c r="AA354" s="25"/>
    </row>
    <row r="355">
      <c r="A355" s="25"/>
      <c r="B355" s="25"/>
      <c r="C355" s="25"/>
      <c r="D355" s="25"/>
      <c r="E355" s="25"/>
      <c r="F355" s="24"/>
      <c r="G355" s="25"/>
      <c r="H355" s="25"/>
      <c r="I355" s="25"/>
      <c r="J355" s="25"/>
      <c r="K355" s="138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  <c r="AA355" s="25"/>
    </row>
    <row r="356">
      <c r="A356" s="25"/>
      <c r="B356" s="25"/>
      <c r="C356" s="25"/>
      <c r="D356" s="25"/>
      <c r="E356" s="25"/>
      <c r="F356" s="24"/>
      <c r="G356" s="25"/>
      <c r="H356" s="25"/>
      <c r="I356" s="25"/>
      <c r="J356" s="25"/>
      <c r="K356" s="138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  <c r="AA356" s="25"/>
    </row>
    <row r="357">
      <c r="A357" s="25"/>
      <c r="B357" s="25"/>
      <c r="C357" s="25"/>
      <c r="D357" s="25"/>
      <c r="E357" s="25"/>
      <c r="F357" s="24"/>
      <c r="G357" s="25"/>
      <c r="H357" s="25"/>
      <c r="I357" s="25"/>
      <c r="J357" s="25"/>
      <c r="K357" s="138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  <c r="AA357" s="25"/>
    </row>
    <row r="358">
      <c r="A358" s="25"/>
      <c r="B358" s="25"/>
      <c r="C358" s="25"/>
      <c r="D358" s="25"/>
      <c r="E358" s="25"/>
      <c r="F358" s="24"/>
      <c r="G358" s="25"/>
      <c r="H358" s="25"/>
      <c r="I358" s="25"/>
      <c r="J358" s="25"/>
      <c r="K358" s="138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  <c r="AA358" s="25"/>
    </row>
    <row r="359">
      <c r="A359" s="25"/>
      <c r="B359" s="25"/>
      <c r="C359" s="25"/>
      <c r="D359" s="25"/>
      <c r="E359" s="25"/>
      <c r="F359" s="24"/>
      <c r="G359" s="25"/>
      <c r="H359" s="25"/>
      <c r="I359" s="25"/>
      <c r="J359" s="25"/>
      <c r="K359" s="138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  <c r="AA359" s="25"/>
    </row>
    <row r="360">
      <c r="A360" s="25"/>
      <c r="B360" s="25"/>
      <c r="C360" s="25"/>
      <c r="D360" s="25"/>
      <c r="E360" s="25"/>
      <c r="F360" s="24"/>
      <c r="G360" s="25"/>
      <c r="H360" s="25"/>
      <c r="I360" s="25"/>
      <c r="J360" s="25"/>
      <c r="K360" s="138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  <c r="AA360" s="25"/>
    </row>
    <row r="361">
      <c r="A361" s="25"/>
      <c r="B361" s="25"/>
      <c r="C361" s="25"/>
      <c r="D361" s="25"/>
      <c r="E361" s="25"/>
      <c r="F361" s="24"/>
      <c r="G361" s="25"/>
      <c r="H361" s="25"/>
      <c r="I361" s="25"/>
      <c r="J361" s="25"/>
      <c r="K361" s="138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  <c r="AA361" s="25"/>
    </row>
    <row r="362">
      <c r="A362" s="25"/>
      <c r="B362" s="25"/>
      <c r="C362" s="25"/>
      <c r="D362" s="25"/>
      <c r="E362" s="25"/>
      <c r="F362" s="24"/>
      <c r="G362" s="25"/>
      <c r="H362" s="25"/>
      <c r="I362" s="25"/>
      <c r="J362" s="25"/>
      <c r="K362" s="138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  <c r="AA362" s="25"/>
    </row>
    <row r="363">
      <c r="A363" s="25"/>
      <c r="B363" s="25"/>
      <c r="C363" s="25"/>
      <c r="D363" s="25"/>
      <c r="E363" s="25"/>
      <c r="F363" s="24"/>
      <c r="G363" s="25"/>
      <c r="H363" s="25"/>
      <c r="I363" s="25"/>
      <c r="J363" s="25"/>
      <c r="K363" s="138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  <c r="AA363" s="25"/>
    </row>
    <row r="364">
      <c r="A364" s="25"/>
      <c r="B364" s="25"/>
      <c r="C364" s="25"/>
      <c r="D364" s="25"/>
      <c r="E364" s="25"/>
      <c r="F364" s="24"/>
      <c r="G364" s="25"/>
      <c r="H364" s="25"/>
      <c r="I364" s="25"/>
      <c r="J364" s="25"/>
      <c r="K364" s="138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  <c r="AA364" s="25"/>
    </row>
    <row r="365">
      <c r="A365" s="25"/>
      <c r="B365" s="25"/>
      <c r="C365" s="25"/>
      <c r="D365" s="25"/>
      <c r="E365" s="25"/>
      <c r="F365" s="24"/>
      <c r="G365" s="25"/>
      <c r="H365" s="25"/>
      <c r="I365" s="25"/>
      <c r="J365" s="25"/>
      <c r="K365" s="138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  <c r="AA365" s="25"/>
    </row>
    <row r="366">
      <c r="A366" s="25"/>
      <c r="B366" s="25"/>
      <c r="C366" s="25"/>
      <c r="D366" s="25"/>
      <c r="E366" s="25"/>
      <c r="F366" s="24"/>
      <c r="G366" s="25"/>
      <c r="H366" s="25"/>
      <c r="I366" s="25"/>
      <c r="J366" s="25"/>
      <c r="K366" s="138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  <c r="AA366" s="25"/>
    </row>
    <row r="367">
      <c r="A367" s="25"/>
      <c r="B367" s="25"/>
      <c r="C367" s="25"/>
      <c r="D367" s="25"/>
      <c r="E367" s="25"/>
      <c r="F367" s="24"/>
      <c r="G367" s="25"/>
      <c r="H367" s="25"/>
      <c r="I367" s="25"/>
      <c r="J367" s="25"/>
      <c r="K367" s="138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  <c r="AA367" s="25"/>
    </row>
    <row r="368">
      <c r="A368" s="25"/>
      <c r="B368" s="25"/>
      <c r="C368" s="25"/>
      <c r="D368" s="25"/>
      <c r="E368" s="25"/>
      <c r="F368" s="24"/>
      <c r="G368" s="25"/>
      <c r="H368" s="25"/>
      <c r="I368" s="25"/>
      <c r="J368" s="25"/>
      <c r="K368" s="138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  <c r="AA368" s="25"/>
    </row>
    <row r="369">
      <c r="A369" s="25"/>
      <c r="B369" s="25"/>
      <c r="C369" s="25"/>
      <c r="D369" s="25"/>
      <c r="E369" s="25"/>
      <c r="F369" s="24"/>
      <c r="G369" s="25"/>
      <c r="H369" s="25"/>
      <c r="I369" s="25"/>
      <c r="J369" s="25"/>
      <c r="K369" s="138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  <c r="AA369" s="25"/>
    </row>
    <row r="370">
      <c r="A370" s="25"/>
      <c r="B370" s="25"/>
      <c r="C370" s="25"/>
      <c r="D370" s="25"/>
      <c r="E370" s="25"/>
      <c r="F370" s="24"/>
      <c r="G370" s="25"/>
      <c r="H370" s="25"/>
      <c r="I370" s="25"/>
      <c r="J370" s="25"/>
      <c r="K370" s="138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  <c r="AA370" s="25"/>
    </row>
    <row r="371">
      <c r="A371" s="25"/>
      <c r="B371" s="25"/>
      <c r="C371" s="25"/>
      <c r="D371" s="25"/>
      <c r="E371" s="25"/>
      <c r="F371" s="24"/>
      <c r="G371" s="25"/>
      <c r="H371" s="25"/>
      <c r="I371" s="25"/>
      <c r="J371" s="25"/>
      <c r="K371" s="138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  <c r="AA371" s="25"/>
    </row>
    <row r="372">
      <c r="A372" s="25"/>
      <c r="B372" s="25"/>
      <c r="C372" s="25"/>
      <c r="D372" s="25"/>
      <c r="E372" s="25"/>
      <c r="F372" s="24"/>
      <c r="G372" s="25"/>
      <c r="H372" s="25"/>
      <c r="I372" s="25"/>
      <c r="J372" s="25"/>
      <c r="K372" s="138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  <c r="AA372" s="25"/>
    </row>
    <row r="373">
      <c r="A373" s="25"/>
      <c r="B373" s="25"/>
      <c r="C373" s="25"/>
      <c r="D373" s="25"/>
      <c r="E373" s="25"/>
      <c r="F373" s="24"/>
      <c r="G373" s="25"/>
      <c r="H373" s="25"/>
      <c r="I373" s="25"/>
      <c r="J373" s="25"/>
      <c r="K373" s="138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  <c r="AA373" s="25"/>
    </row>
    <row r="374">
      <c r="A374" s="25"/>
      <c r="B374" s="25"/>
      <c r="C374" s="25"/>
      <c r="D374" s="25"/>
      <c r="E374" s="25"/>
      <c r="F374" s="24"/>
      <c r="G374" s="25"/>
      <c r="H374" s="25"/>
      <c r="I374" s="25"/>
      <c r="J374" s="25"/>
      <c r="K374" s="138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  <c r="AA374" s="25"/>
    </row>
    <row r="375">
      <c r="A375" s="25"/>
      <c r="B375" s="25"/>
      <c r="C375" s="25"/>
      <c r="D375" s="25"/>
      <c r="E375" s="25"/>
      <c r="F375" s="24"/>
      <c r="G375" s="25"/>
      <c r="H375" s="25"/>
      <c r="I375" s="25"/>
      <c r="J375" s="25"/>
      <c r="K375" s="138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  <c r="AA375" s="25"/>
    </row>
    <row r="376">
      <c r="A376" s="25"/>
      <c r="B376" s="25"/>
      <c r="C376" s="25"/>
      <c r="D376" s="25"/>
      <c r="E376" s="25"/>
      <c r="F376" s="24"/>
      <c r="G376" s="25"/>
      <c r="H376" s="25"/>
      <c r="I376" s="25"/>
      <c r="J376" s="25"/>
      <c r="K376" s="138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  <c r="AA376" s="25"/>
    </row>
    <row r="377">
      <c r="A377" s="25"/>
      <c r="B377" s="25"/>
      <c r="C377" s="25"/>
      <c r="D377" s="25"/>
      <c r="E377" s="25"/>
      <c r="F377" s="24"/>
      <c r="G377" s="25"/>
      <c r="H377" s="25"/>
      <c r="I377" s="25"/>
      <c r="J377" s="25"/>
      <c r="K377" s="138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  <c r="AA377" s="25"/>
    </row>
    <row r="378">
      <c r="A378" s="25"/>
      <c r="B378" s="25"/>
      <c r="C378" s="25"/>
      <c r="D378" s="25"/>
      <c r="E378" s="25"/>
      <c r="F378" s="24"/>
      <c r="G378" s="25"/>
      <c r="H378" s="25"/>
      <c r="I378" s="25"/>
      <c r="J378" s="25"/>
      <c r="K378" s="138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  <c r="AA378" s="25"/>
    </row>
    <row r="379">
      <c r="A379" s="25"/>
      <c r="B379" s="25"/>
      <c r="C379" s="25"/>
      <c r="D379" s="25"/>
      <c r="E379" s="25"/>
      <c r="F379" s="24"/>
      <c r="G379" s="25"/>
      <c r="H379" s="25"/>
      <c r="I379" s="25"/>
      <c r="J379" s="25"/>
      <c r="K379" s="138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  <c r="AA379" s="25"/>
    </row>
    <row r="380">
      <c r="A380" s="25"/>
      <c r="B380" s="25"/>
      <c r="C380" s="25"/>
      <c r="D380" s="25"/>
      <c r="E380" s="25"/>
      <c r="F380" s="24"/>
      <c r="G380" s="25"/>
      <c r="H380" s="25"/>
      <c r="I380" s="25"/>
      <c r="J380" s="25"/>
      <c r="K380" s="138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  <c r="AA380" s="25"/>
    </row>
    <row r="381">
      <c r="A381" s="25"/>
      <c r="B381" s="25"/>
      <c r="C381" s="25"/>
      <c r="D381" s="25"/>
      <c r="E381" s="25"/>
      <c r="F381" s="24"/>
      <c r="G381" s="25"/>
      <c r="H381" s="25"/>
      <c r="I381" s="25"/>
      <c r="J381" s="25"/>
      <c r="K381" s="138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  <c r="AA381" s="25"/>
    </row>
    <row r="382">
      <c r="A382" s="25"/>
      <c r="B382" s="25"/>
      <c r="C382" s="25"/>
      <c r="D382" s="25"/>
      <c r="E382" s="25"/>
      <c r="F382" s="24"/>
      <c r="G382" s="25"/>
      <c r="H382" s="25"/>
      <c r="I382" s="25"/>
      <c r="J382" s="25"/>
      <c r="K382" s="138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  <c r="AA382" s="25"/>
    </row>
    <row r="383">
      <c r="A383" s="25"/>
      <c r="B383" s="25"/>
      <c r="C383" s="25"/>
      <c r="D383" s="25"/>
      <c r="E383" s="25"/>
      <c r="F383" s="24"/>
      <c r="G383" s="25"/>
      <c r="H383" s="25"/>
      <c r="I383" s="25"/>
      <c r="J383" s="25"/>
      <c r="K383" s="138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  <c r="AA383" s="25"/>
    </row>
    <row r="384">
      <c r="A384" s="25"/>
      <c r="B384" s="25"/>
      <c r="C384" s="25"/>
      <c r="D384" s="25"/>
      <c r="E384" s="25"/>
      <c r="F384" s="24"/>
      <c r="G384" s="25"/>
      <c r="H384" s="25"/>
      <c r="I384" s="25"/>
      <c r="J384" s="25"/>
      <c r="K384" s="138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  <c r="AA384" s="25"/>
    </row>
    <row r="385">
      <c r="A385" s="25"/>
      <c r="B385" s="25"/>
      <c r="C385" s="25"/>
      <c r="D385" s="25"/>
      <c r="E385" s="25"/>
      <c r="F385" s="24"/>
      <c r="G385" s="25"/>
      <c r="H385" s="25"/>
      <c r="I385" s="25"/>
      <c r="J385" s="25"/>
      <c r="K385" s="138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  <c r="AA385" s="25"/>
    </row>
    <row r="386">
      <c r="A386" s="25"/>
      <c r="B386" s="25"/>
      <c r="C386" s="25"/>
      <c r="D386" s="25"/>
      <c r="E386" s="25"/>
      <c r="F386" s="24"/>
      <c r="G386" s="25"/>
      <c r="H386" s="25"/>
      <c r="I386" s="25"/>
      <c r="J386" s="25"/>
      <c r="K386" s="138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  <c r="AA386" s="25"/>
    </row>
    <row r="387">
      <c r="A387" s="25"/>
      <c r="B387" s="25"/>
      <c r="C387" s="25"/>
      <c r="D387" s="25"/>
      <c r="E387" s="25"/>
      <c r="F387" s="24"/>
      <c r="G387" s="25"/>
      <c r="H387" s="25"/>
      <c r="I387" s="25"/>
      <c r="J387" s="25"/>
      <c r="K387" s="138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  <c r="AA387" s="25"/>
    </row>
    <row r="388">
      <c r="A388" s="25"/>
      <c r="B388" s="25"/>
      <c r="C388" s="25"/>
      <c r="D388" s="25"/>
      <c r="E388" s="25"/>
      <c r="F388" s="24"/>
      <c r="G388" s="25"/>
      <c r="H388" s="25"/>
      <c r="I388" s="25"/>
      <c r="J388" s="25"/>
      <c r="K388" s="138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  <c r="AA388" s="25"/>
    </row>
    <row r="389">
      <c r="A389" s="25"/>
      <c r="B389" s="25"/>
      <c r="C389" s="25"/>
      <c r="D389" s="25"/>
      <c r="E389" s="25"/>
      <c r="F389" s="24"/>
      <c r="G389" s="25"/>
      <c r="H389" s="25"/>
      <c r="I389" s="25"/>
      <c r="J389" s="25"/>
      <c r="K389" s="138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  <c r="AA389" s="25"/>
    </row>
    <row r="390">
      <c r="A390" s="25"/>
      <c r="B390" s="25"/>
      <c r="C390" s="25"/>
      <c r="D390" s="25"/>
      <c r="E390" s="25"/>
      <c r="F390" s="24"/>
      <c r="G390" s="25"/>
      <c r="H390" s="25"/>
      <c r="I390" s="25"/>
      <c r="J390" s="25"/>
      <c r="K390" s="138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  <c r="AA390" s="25"/>
    </row>
    <row r="391">
      <c r="A391" s="25"/>
      <c r="B391" s="25"/>
      <c r="C391" s="25"/>
      <c r="D391" s="25"/>
      <c r="E391" s="25"/>
      <c r="F391" s="24"/>
      <c r="G391" s="25"/>
      <c r="H391" s="25"/>
      <c r="I391" s="25"/>
      <c r="J391" s="25"/>
      <c r="K391" s="138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  <c r="AA391" s="25"/>
    </row>
    <row r="392">
      <c r="A392" s="25"/>
      <c r="B392" s="25"/>
      <c r="C392" s="25"/>
      <c r="D392" s="25"/>
      <c r="E392" s="25"/>
      <c r="F392" s="24"/>
      <c r="G392" s="25"/>
      <c r="H392" s="25"/>
      <c r="I392" s="25"/>
      <c r="J392" s="25"/>
      <c r="K392" s="138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  <c r="AA392" s="25"/>
    </row>
    <row r="393">
      <c r="A393" s="25"/>
      <c r="B393" s="25"/>
      <c r="C393" s="25"/>
      <c r="D393" s="25"/>
      <c r="E393" s="25"/>
      <c r="F393" s="24"/>
      <c r="G393" s="25"/>
      <c r="H393" s="25"/>
      <c r="I393" s="25"/>
      <c r="J393" s="25"/>
      <c r="K393" s="138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  <c r="AA393" s="25"/>
    </row>
    <row r="394">
      <c r="A394" s="25"/>
      <c r="B394" s="25"/>
      <c r="C394" s="25"/>
      <c r="D394" s="25"/>
      <c r="E394" s="25"/>
      <c r="F394" s="24"/>
      <c r="G394" s="25"/>
      <c r="H394" s="25"/>
      <c r="I394" s="25"/>
      <c r="J394" s="25"/>
      <c r="K394" s="138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  <c r="AA394" s="25"/>
    </row>
    <row r="395">
      <c r="A395" s="25"/>
      <c r="B395" s="25"/>
      <c r="C395" s="25"/>
      <c r="D395" s="25"/>
      <c r="E395" s="25"/>
      <c r="F395" s="24"/>
      <c r="G395" s="25"/>
      <c r="H395" s="25"/>
      <c r="I395" s="25"/>
      <c r="J395" s="25"/>
      <c r="K395" s="138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  <c r="AA395" s="25"/>
    </row>
    <row r="396">
      <c r="A396" s="25"/>
      <c r="B396" s="25"/>
      <c r="C396" s="25"/>
      <c r="D396" s="25"/>
      <c r="E396" s="25"/>
      <c r="F396" s="24"/>
      <c r="G396" s="25"/>
      <c r="H396" s="25"/>
      <c r="I396" s="25"/>
      <c r="J396" s="25"/>
      <c r="K396" s="138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  <c r="AA396" s="25"/>
    </row>
    <row r="397">
      <c r="A397" s="25"/>
      <c r="B397" s="25"/>
      <c r="C397" s="25"/>
      <c r="D397" s="25"/>
      <c r="E397" s="25"/>
      <c r="F397" s="24"/>
      <c r="G397" s="25"/>
      <c r="H397" s="25"/>
      <c r="I397" s="25"/>
      <c r="J397" s="25"/>
      <c r="K397" s="138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  <c r="AA397" s="25"/>
    </row>
    <row r="398">
      <c r="A398" s="25"/>
      <c r="B398" s="25"/>
      <c r="C398" s="25"/>
      <c r="D398" s="25"/>
      <c r="E398" s="25"/>
      <c r="F398" s="24"/>
      <c r="G398" s="25"/>
      <c r="H398" s="25"/>
      <c r="I398" s="25"/>
      <c r="J398" s="25"/>
      <c r="K398" s="138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  <c r="AA398" s="25"/>
    </row>
    <row r="399">
      <c r="A399" s="25"/>
      <c r="B399" s="25"/>
      <c r="C399" s="25"/>
      <c r="D399" s="25"/>
      <c r="E399" s="25"/>
      <c r="F399" s="24"/>
      <c r="G399" s="25"/>
      <c r="H399" s="25"/>
      <c r="I399" s="25"/>
      <c r="J399" s="25"/>
      <c r="K399" s="138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  <c r="AA399" s="25"/>
    </row>
    <row r="400">
      <c r="A400" s="25"/>
      <c r="B400" s="25"/>
      <c r="C400" s="25"/>
      <c r="D400" s="25"/>
      <c r="E400" s="25"/>
      <c r="F400" s="24"/>
      <c r="G400" s="25"/>
      <c r="H400" s="25"/>
      <c r="I400" s="25"/>
      <c r="J400" s="25"/>
      <c r="K400" s="138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  <c r="AA400" s="25"/>
    </row>
    <row r="401">
      <c r="A401" s="25"/>
      <c r="B401" s="25"/>
      <c r="C401" s="25"/>
      <c r="D401" s="25"/>
      <c r="E401" s="25"/>
      <c r="F401" s="24"/>
      <c r="G401" s="25"/>
      <c r="H401" s="25"/>
      <c r="I401" s="25"/>
      <c r="J401" s="25"/>
      <c r="K401" s="138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  <c r="AA401" s="25"/>
    </row>
    <row r="402">
      <c r="A402" s="25"/>
      <c r="B402" s="25"/>
      <c r="C402" s="25"/>
      <c r="D402" s="25"/>
      <c r="E402" s="25"/>
      <c r="F402" s="24"/>
      <c r="G402" s="25"/>
      <c r="H402" s="25"/>
      <c r="I402" s="25"/>
      <c r="J402" s="25"/>
      <c r="K402" s="138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  <c r="AA402" s="25"/>
    </row>
    <row r="403">
      <c r="A403" s="25"/>
      <c r="B403" s="25"/>
      <c r="C403" s="25"/>
      <c r="D403" s="25"/>
      <c r="E403" s="25"/>
      <c r="F403" s="24"/>
      <c r="G403" s="25"/>
      <c r="H403" s="25"/>
      <c r="I403" s="25"/>
      <c r="J403" s="25"/>
      <c r="K403" s="138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  <c r="AA403" s="25"/>
    </row>
    <row r="404">
      <c r="A404" s="25"/>
      <c r="B404" s="25"/>
      <c r="C404" s="25"/>
      <c r="D404" s="25"/>
      <c r="E404" s="25"/>
      <c r="F404" s="24"/>
      <c r="G404" s="25"/>
      <c r="H404" s="25"/>
      <c r="I404" s="25"/>
      <c r="J404" s="25"/>
      <c r="K404" s="138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  <c r="AA404" s="25"/>
    </row>
    <row r="405">
      <c r="A405" s="25"/>
      <c r="B405" s="25"/>
      <c r="C405" s="25"/>
      <c r="D405" s="25"/>
      <c r="E405" s="25"/>
      <c r="F405" s="24"/>
      <c r="G405" s="25"/>
      <c r="H405" s="25"/>
      <c r="I405" s="25"/>
      <c r="J405" s="25"/>
      <c r="K405" s="138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  <c r="AA405" s="25"/>
    </row>
    <row r="406">
      <c r="A406" s="25"/>
      <c r="B406" s="25"/>
      <c r="C406" s="25"/>
      <c r="D406" s="25"/>
      <c r="E406" s="25"/>
      <c r="F406" s="24"/>
      <c r="G406" s="25"/>
      <c r="H406" s="25"/>
      <c r="I406" s="25"/>
      <c r="J406" s="25"/>
      <c r="K406" s="138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  <c r="AA406" s="25"/>
    </row>
    <row r="407">
      <c r="A407" s="25"/>
      <c r="B407" s="25"/>
      <c r="C407" s="25"/>
      <c r="D407" s="25"/>
      <c r="E407" s="25"/>
      <c r="F407" s="24"/>
      <c r="G407" s="25"/>
      <c r="H407" s="25"/>
      <c r="I407" s="25"/>
      <c r="J407" s="25"/>
      <c r="K407" s="138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  <c r="AA407" s="25"/>
    </row>
    <row r="408">
      <c r="A408" s="25"/>
      <c r="B408" s="25"/>
      <c r="C408" s="25"/>
      <c r="D408" s="25"/>
      <c r="E408" s="25"/>
      <c r="F408" s="24"/>
      <c r="G408" s="25"/>
      <c r="H408" s="25"/>
      <c r="I408" s="25"/>
      <c r="J408" s="25"/>
      <c r="K408" s="138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  <c r="AA408" s="25"/>
    </row>
    <row r="409">
      <c r="A409" s="25"/>
      <c r="B409" s="25"/>
      <c r="C409" s="25"/>
      <c r="D409" s="25"/>
      <c r="E409" s="25"/>
      <c r="F409" s="24"/>
      <c r="G409" s="25"/>
      <c r="H409" s="25"/>
      <c r="I409" s="25"/>
      <c r="J409" s="25"/>
      <c r="K409" s="138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  <c r="AA409" s="25"/>
    </row>
    <row r="410">
      <c r="A410" s="25"/>
      <c r="B410" s="25"/>
      <c r="C410" s="25"/>
      <c r="D410" s="25"/>
      <c r="E410" s="25"/>
      <c r="F410" s="24"/>
      <c r="G410" s="25"/>
      <c r="H410" s="25"/>
      <c r="I410" s="25"/>
      <c r="J410" s="25"/>
      <c r="K410" s="138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  <c r="AA410" s="25"/>
    </row>
    <row r="411">
      <c r="A411" s="25"/>
      <c r="B411" s="25"/>
      <c r="C411" s="25"/>
      <c r="D411" s="25"/>
      <c r="E411" s="25"/>
      <c r="F411" s="24"/>
      <c r="G411" s="25"/>
      <c r="H411" s="25"/>
      <c r="I411" s="25"/>
      <c r="J411" s="25"/>
      <c r="K411" s="138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  <c r="AA411" s="25"/>
    </row>
    <row r="412">
      <c r="A412" s="25"/>
      <c r="B412" s="25"/>
      <c r="C412" s="25"/>
      <c r="D412" s="25"/>
      <c r="E412" s="25"/>
      <c r="F412" s="24"/>
      <c r="G412" s="25"/>
      <c r="H412" s="25"/>
      <c r="I412" s="25"/>
      <c r="J412" s="25"/>
      <c r="K412" s="138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  <c r="AA412" s="25"/>
    </row>
    <row r="413">
      <c r="A413" s="25"/>
      <c r="B413" s="25"/>
      <c r="C413" s="25"/>
      <c r="D413" s="25"/>
      <c r="E413" s="25"/>
      <c r="F413" s="24"/>
      <c r="G413" s="25"/>
      <c r="H413" s="25"/>
      <c r="I413" s="25"/>
      <c r="J413" s="25"/>
      <c r="K413" s="138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  <c r="AA413" s="25"/>
    </row>
    <row r="414">
      <c r="A414" s="25"/>
      <c r="B414" s="25"/>
      <c r="C414" s="25"/>
      <c r="D414" s="25"/>
      <c r="E414" s="25"/>
      <c r="F414" s="24"/>
      <c r="G414" s="25"/>
      <c r="H414" s="25"/>
      <c r="I414" s="25"/>
      <c r="J414" s="25"/>
      <c r="K414" s="138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  <c r="AA414" s="25"/>
    </row>
    <row r="415">
      <c r="A415" s="25"/>
      <c r="B415" s="25"/>
      <c r="C415" s="25"/>
      <c r="D415" s="25"/>
      <c r="E415" s="25"/>
      <c r="F415" s="24"/>
      <c r="G415" s="25"/>
      <c r="H415" s="25"/>
      <c r="I415" s="25"/>
      <c r="J415" s="25"/>
      <c r="K415" s="138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  <c r="AA415" s="25"/>
    </row>
    <row r="416">
      <c r="A416" s="25"/>
      <c r="B416" s="25"/>
      <c r="C416" s="25"/>
      <c r="D416" s="25"/>
      <c r="E416" s="25"/>
      <c r="F416" s="24"/>
      <c r="G416" s="25"/>
      <c r="H416" s="25"/>
      <c r="I416" s="25"/>
      <c r="J416" s="25"/>
      <c r="K416" s="138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  <c r="AA416" s="25"/>
    </row>
    <row r="417">
      <c r="A417" s="25"/>
      <c r="B417" s="25"/>
      <c r="C417" s="25"/>
      <c r="D417" s="25"/>
      <c r="E417" s="25"/>
      <c r="F417" s="24"/>
      <c r="G417" s="25"/>
      <c r="H417" s="25"/>
      <c r="I417" s="25"/>
      <c r="J417" s="25"/>
      <c r="K417" s="138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  <c r="AA417" s="25"/>
    </row>
    <row r="418">
      <c r="A418" s="25"/>
      <c r="B418" s="25"/>
      <c r="C418" s="25"/>
      <c r="D418" s="25"/>
      <c r="E418" s="25"/>
      <c r="F418" s="24"/>
      <c r="G418" s="25"/>
      <c r="H418" s="25"/>
      <c r="I418" s="25"/>
      <c r="J418" s="25"/>
      <c r="K418" s="138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  <c r="AA418" s="25"/>
    </row>
    <row r="419">
      <c r="A419" s="25"/>
      <c r="B419" s="25"/>
      <c r="C419" s="25"/>
      <c r="D419" s="25"/>
      <c r="E419" s="25"/>
      <c r="F419" s="24"/>
      <c r="G419" s="25"/>
      <c r="H419" s="25"/>
      <c r="I419" s="25"/>
      <c r="J419" s="25"/>
      <c r="K419" s="138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  <c r="AA419" s="25"/>
    </row>
    <row r="420">
      <c r="A420" s="25"/>
      <c r="B420" s="25"/>
      <c r="C420" s="25"/>
      <c r="D420" s="25"/>
      <c r="E420" s="25"/>
      <c r="F420" s="24"/>
      <c r="G420" s="25"/>
      <c r="H420" s="25"/>
      <c r="I420" s="25"/>
      <c r="J420" s="25"/>
      <c r="K420" s="138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  <c r="AA420" s="25"/>
    </row>
    <row r="421">
      <c r="A421" s="25"/>
      <c r="B421" s="25"/>
      <c r="C421" s="25"/>
      <c r="D421" s="25"/>
      <c r="E421" s="25"/>
      <c r="F421" s="24"/>
      <c r="G421" s="25"/>
      <c r="H421" s="25"/>
      <c r="I421" s="25"/>
      <c r="J421" s="25"/>
      <c r="K421" s="138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  <c r="AA421" s="25"/>
    </row>
    <row r="422">
      <c r="A422" s="25"/>
      <c r="B422" s="25"/>
      <c r="C422" s="25"/>
      <c r="D422" s="25"/>
      <c r="E422" s="25"/>
      <c r="F422" s="24"/>
      <c r="G422" s="25"/>
      <c r="H422" s="25"/>
      <c r="I422" s="25"/>
      <c r="J422" s="25"/>
      <c r="K422" s="138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  <c r="AA422" s="25"/>
    </row>
    <row r="423">
      <c r="A423" s="25"/>
      <c r="B423" s="25"/>
      <c r="C423" s="25"/>
      <c r="D423" s="25"/>
      <c r="E423" s="25"/>
      <c r="F423" s="24"/>
      <c r="G423" s="25"/>
      <c r="H423" s="25"/>
      <c r="I423" s="25"/>
      <c r="J423" s="25"/>
      <c r="K423" s="138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  <c r="AA423" s="25"/>
    </row>
    <row r="424">
      <c r="A424" s="25"/>
      <c r="B424" s="25"/>
      <c r="C424" s="25"/>
      <c r="D424" s="25"/>
      <c r="E424" s="25"/>
      <c r="F424" s="24"/>
      <c r="G424" s="25"/>
      <c r="H424" s="25"/>
      <c r="I424" s="25"/>
      <c r="J424" s="25"/>
      <c r="K424" s="138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  <c r="AA424" s="25"/>
    </row>
    <row r="425">
      <c r="A425" s="25"/>
      <c r="B425" s="25"/>
      <c r="C425" s="25"/>
      <c r="D425" s="25"/>
      <c r="E425" s="25"/>
      <c r="F425" s="24"/>
      <c r="G425" s="25"/>
      <c r="H425" s="25"/>
      <c r="I425" s="25"/>
      <c r="J425" s="25"/>
      <c r="K425" s="138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  <c r="AA425" s="25"/>
    </row>
    <row r="426">
      <c r="A426" s="25"/>
      <c r="B426" s="25"/>
      <c r="C426" s="25"/>
      <c r="D426" s="25"/>
      <c r="E426" s="25"/>
      <c r="F426" s="24"/>
      <c r="G426" s="25"/>
      <c r="H426" s="25"/>
      <c r="I426" s="25"/>
      <c r="J426" s="25"/>
      <c r="K426" s="138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  <c r="AA426" s="25"/>
    </row>
    <row r="427">
      <c r="A427" s="25"/>
      <c r="B427" s="25"/>
      <c r="C427" s="25"/>
      <c r="D427" s="25"/>
      <c r="E427" s="25"/>
      <c r="F427" s="24"/>
      <c r="G427" s="25"/>
      <c r="H427" s="25"/>
      <c r="I427" s="25"/>
      <c r="J427" s="25"/>
      <c r="K427" s="138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  <c r="AA427" s="25"/>
    </row>
    <row r="428">
      <c r="A428" s="25"/>
      <c r="B428" s="25"/>
      <c r="C428" s="25"/>
      <c r="D428" s="25"/>
      <c r="E428" s="25"/>
      <c r="F428" s="24"/>
      <c r="G428" s="25"/>
      <c r="H428" s="25"/>
      <c r="I428" s="25"/>
      <c r="J428" s="25"/>
      <c r="K428" s="138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  <c r="AA428" s="25"/>
    </row>
    <row r="429">
      <c r="A429" s="25"/>
      <c r="B429" s="25"/>
      <c r="C429" s="25"/>
      <c r="D429" s="25"/>
      <c r="E429" s="25"/>
      <c r="F429" s="24"/>
      <c r="G429" s="25"/>
      <c r="H429" s="25"/>
      <c r="I429" s="25"/>
      <c r="J429" s="25"/>
      <c r="K429" s="138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  <c r="AA429" s="25"/>
    </row>
    <row r="430">
      <c r="A430" s="25"/>
      <c r="B430" s="25"/>
      <c r="C430" s="25"/>
      <c r="D430" s="25"/>
      <c r="E430" s="25"/>
      <c r="F430" s="24"/>
      <c r="G430" s="25"/>
      <c r="H430" s="25"/>
      <c r="I430" s="25"/>
      <c r="J430" s="25"/>
      <c r="K430" s="138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  <c r="AA430" s="25"/>
    </row>
    <row r="431">
      <c r="A431" s="25"/>
      <c r="B431" s="25"/>
      <c r="C431" s="25"/>
      <c r="D431" s="25"/>
      <c r="E431" s="25"/>
      <c r="F431" s="24"/>
      <c r="G431" s="25"/>
      <c r="H431" s="25"/>
      <c r="I431" s="25"/>
      <c r="J431" s="25"/>
      <c r="K431" s="138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  <c r="AA431" s="25"/>
    </row>
    <row r="432">
      <c r="A432" s="25"/>
      <c r="B432" s="25"/>
      <c r="C432" s="25"/>
      <c r="D432" s="25"/>
      <c r="E432" s="25"/>
      <c r="F432" s="24"/>
      <c r="G432" s="25"/>
      <c r="H432" s="25"/>
      <c r="I432" s="25"/>
      <c r="J432" s="25"/>
      <c r="K432" s="138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  <c r="AA432" s="25"/>
    </row>
    <row r="433">
      <c r="A433" s="25"/>
      <c r="B433" s="25"/>
      <c r="C433" s="25"/>
      <c r="D433" s="25"/>
      <c r="E433" s="25"/>
      <c r="F433" s="24"/>
      <c r="G433" s="25"/>
      <c r="H433" s="25"/>
      <c r="I433" s="25"/>
      <c r="J433" s="25"/>
      <c r="K433" s="138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  <c r="AA433" s="25"/>
    </row>
    <row r="434">
      <c r="A434" s="25"/>
      <c r="B434" s="25"/>
      <c r="C434" s="25"/>
      <c r="D434" s="25"/>
      <c r="E434" s="25"/>
      <c r="F434" s="24"/>
      <c r="G434" s="25"/>
      <c r="H434" s="25"/>
      <c r="I434" s="25"/>
      <c r="J434" s="25"/>
      <c r="K434" s="138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  <c r="AA434" s="25"/>
    </row>
    <row r="435">
      <c r="A435" s="25"/>
      <c r="B435" s="25"/>
      <c r="C435" s="25"/>
      <c r="D435" s="25"/>
      <c r="E435" s="25"/>
      <c r="F435" s="24"/>
      <c r="G435" s="25"/>
      <c r="H435" s="25"/>
      <c r="I435" s="25"/>
      <c r="J435" s="25"/>
      <c r="K435" s="138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  <c r="AA435" s="25"/>
    </row>
    <row r="436">
      <c r="A436" s="25"/>
      <c r="B436" s="25"/>
      <c r="C436" s="25"/>
      <c r="D436" s="25"/>
      <c r="E436" s="25"/>
      <c r="F436" s="24"/>
      <c r="G436" s="25"/>
      <c r="H436" s="25"/>
      <c r="I436" s="25"/>
      <c r="J436" s="25"/>
      <c r="K436" s="138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  <c r="AA436" s="25"/>
    </row>
    <row r="437">
      <c r="A437" s="25"/>
      <c r="B437" s="25"/>
      <c r="C437" s="25"/>
      <c r="D437" s="25"/>
      <c r="E437" s="25"/>
      <c r="F437" s="24"/>
      <c r="G437" s="25"/>
      <c r="H437" s="25"/>
      <c r="I437" s="25"/>
      <c r="J437" s="25"/>
      <c r="K437" s="138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  <c r="AA437" s="25"/>
    </row>
    <row r="438">
      <c r="A438" s="25"/>
      <c r="B438" s="25"/>
      <c r="C438" s="25"/>
      <c r="D438" s="25"/>
      <c r="E438" s="25"/>
      <c r="F438" s="24"/>
      <c r="G438" s="25"/>
      <c r="H438" s="25"/>
      <c r="I438" s="25"/>
      <c r="J438" s="25"/>
      <c r="K438" s="138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  <c r="AA438" s="25"/>
    </row>
    <row r="439">
      <c r="A439" s="25"/>
      <c r="B439" s="25"/>
      <c r="C439" s="25"/>
      <c r="D439" s="25"/>
      <c r="E439" s="25"/>
      <c r="F439" s="24"/>
      <c r="G439" s="25"/>
      <c r="H439" s="25"/>
      <c r="I439" s="25"/>
      <c r="J439" s="25"/>
      <c r="K439" s="138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  <c r="AA439" s="25"/>
    </row>
    <row r="440">
      <c r="A440" s="25"/>
      <c r="B440" s="25"/>
      <c r="C440" s="25"/>
      <c r="D440" s="25"/>
      <c r="E440" s="25"/>
      <c r="F440" s="24"/>
      <c r="G440" s="25"/>
      <c r="H440" s="25"/>
      <c r="I440" s="25"/>
      <c r="J440" s="25"/>
      <c r="K440" s="138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  <c r="AA440" s="25"/>
    </row>
    <row r="441">
      <c r="A441" s="25"/>
      <c r="B441" s="25"/>
      <c r="C441" s="25"/>
      <c r="D441" s="25"/>
      <c r="E441" s="25"/>
      <c r="F441" s="24"/>
      <c r="G441" s="25"/>
      <c r="H441" s="25"/>
      <c r="I441" s="25"/>
      <c r="J441" s="25"/>
      <c r="K441" s="138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  <c r="AA441" s="25"/>
    </row>
    <row r="442">
      <c r="A442" s="25"/>
      <c r="B442" s="25"/>
      <c r="C442" s="25"/>
      <c r="D442" s="25"/>
      <c r="E442" s="25"/>
      <c r="F442" s="24"/>
      <c r="G442" s="25"/>
      <c r="H442" s="25"/>
      <c r="I442" s="25"/>
      <c r="J442" s="25"/>
      <c r="K442" s="138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  <c r="AA442" s="25"/>
    </row>
    <row r="443">
      <c r="A443" s="25"/>
      <c r="B443" s="25"/>
      <c r="C443" s="25"/>
      <c r="D443" s="25"/>
      <c r="E443" s="25"/>
      <c r="F443" s="24"/>
      <c r="G443" s="25"/>
      <c r="H443" s="25"/>
      <c r="I443" s="25"/>
      <c r="J443" s="25"/>
      <c r="K443" s="138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  <c r="AA443" s="25"/>
    </row>
    <row r="444">
      <c r="A444" s="25"/>
      <c r="B444" s="25"/>
      <c r="C444" s="25"/>
      <c r="D444" s="25"/>
      <c r="E444" s="25"/>
      <c r="F444" s="24"/>
      <c r="G444" s="25"/>
      <c r="H444" s="25"/>
      <c r="I444" s="25"/>
      <c r="J444" s="25"/>
      <c r="K444" s="138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  <c r="AA444" s="25"/>
    </row>
    <row r="445">
      <c r="A445" s="25"/>
      <c r="B445" s="25"/>
      <c r="C445" s="25"/>
      <c r="D445" s="25"/>
      <c r="E445" s="25"/>
      <c r="F445" s="24"/>
      <c r="G445" s="25"/>
      <c r="H445" s="25"/>
      <c r="I445" s="25"/>
      <c r="J445" s="25"/>
      <c r="K445" s="138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  <c r="AA445" s="25"/>
    </row>
    <row r="446">
      <c r="A446" s="25"/>
      <c r="B446" s="25"/>
      <c r="C446" s="25"/>
      <c r="D446" s="25"/>
      <c r="E446" s="25"/>
      <c r="F446" s="24"/>
      <c r="G446" s="25"/>
      <c r="H446" s="25"/>
      <c r="I446" s="25"/>
      <c r="J446" s="25"/>
      <c r="K446" s="138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  <c r="AA446" s="25"/>
    </row>
    <row r="447">
      <c r="A447" s="25"/>
      <c r="B447" s="25"/>
      <c r="C447" s="25"/>
      <c r="D447" s="25"/>
      <c r="E447" s="25"/>
      <c r="F447" s="24"/>
      <c r="G447" s="25"/>
      <c r="H447" s="25"/>
      <c r="I447" s="25"/>
      <c r="J447" s="25"/>
      <c r="K447" s="138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  <c r="AA447" s="25"/>
    </row>
    <row r="448">
      <c r="A448" s="25"/>
      <c r="B448" s="25"/>
      <c r="C448" s="25"/>
      <c r="D448" s="25"/>
      <c r="E448" s="25"/>
      <c r="F448" s="24"/>
      <c r="G448" s="25"/>
      <c r="H448" s="25"/>
      <c r="I448" s="25"/>
      <c r="J448" s="25"/>
      <c r="K448" s="138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  <c r="AA448" s="25"/>
    </row>
    <row r="449">
      <c r="A449" s="25"/>
      <c r="B449" s="25"/>
      <c r="C449" s="25"/>
      <c r="D449" s="25"/>
      <c r="E449" s="25"/>
      <c r="F449" s="24"/>
      <c r="G449" s="25"/>
      <c r="H449" s="25"/>
      <c r="I449" s="25"/>
      <c r="J449" s="25"/>
      <c r="K449" s="138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  <c r="AA449" s="25"/>
    </row>
    <row r="450">
      <c r="A450" s="25"/>
      <c r="B450" s="25"/>
      <c r="C450" s="25"/>
      <c r="D450" s="25"/>
      <c r="E450" s="25"/>
      <c r="F450" s="24"/>
      <c r="G450" s="25"/>
      <c r="H450" s="25"/>
      <c r="I450" s="25"/>
      <c r="J450" s="25"/>
      <c r="K450" s="138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  <c r="AA450" s="25"/>
    </row>
    <row r="451">
      <c r="A451" s="25"/>
      <c r="B451" s="25"/>
      <c r="C451" s="25"/>
      <c r="D451" s="25"/>
      <c r="E451" s="25"/>
      <c r="F451" s="24"/>
      <c r="G451" s="25"/>
      <c r="H451" s="25"/>
      <c r="I451" s="25"/>
      <c r="J451" s="25"/>
      <c r="K451" s="138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  <c r="AA451" s="25"/>
    </row>
    <row r="452">
      <c r="A452" s="25"/>
      <c r="B452" s="25"/>
      <c r="C452" s="25"/>
      <c r="D452" s="25"/>
      <c r="E452" s="25"/>
      <c r="F452" s="24"/>
      <c r="G452" s="25"/>
      <c r="H452" s="25"/>
      <c r="I452" s="25"/>
      <c r="J452" s="25"/>
      <c r="K452" s="138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  <c r="AA452" s="25"/>
    </row>
    <row r="453">
      <c r="A453" s="25"/>
      <c r="B453" s="25"/>
      <c r="C453" s="25"/>
      <c r="D453" s="25"/>
      <c r="E453" s="25"/>
      <c r="F453" s="24"/>
      <c r="G453" s="25"/>
      <c r="H453" s="25"/>
      <c r="I453" s="25"/>
      <c r="J453" s="25"/>
      <c r="K453" s="138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  <c r="AA453" s="25"/>
    </row>
    <row r="454">
      <c r="A454" s="25"/>
      <c r="B454" s="25"/>
      <c r="C454" s="25"/>
      <c r="D454" s="25"/>
      <c r="E454" s="25"/>
      <c r="F454" s="24"/>
      <c r="G454" s="25"/>
      <c r="H454" s="25"/>
      <c r="I454" s="25"/>
      <c r="J454" s="25"/>
      <c r="K454" s="138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  <c r="AA454" s="25"/>
    </row>
    <row r="455">
      <c r="A455" s="25"/>
      <c r="B455" s="25"/>
      <c r="C455" s="25"/>
      <c r="D455" s="25"/>
      <c r="E455" s="25"/>
      <c r="F455" s="24"/>
      <c r="G455" s="25"/>
      <c r="H455" s="25"/>
      <c r="I455" s="25"/>
      <c r="J455" s="25"/>
      <c r="K455" s="138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  <c r="AA455" s="25"/>
    </row>
    <row r="456">
      <c r="A456" s="25"/>
      <c r="B456" s="25"/>
      <c r="C456" s="25"/>
      <c r="D456" s="25"/>
      <c r="E456" s="25"/>
      <c r="F456" s="24"/>
      <c r="G456" s="25"/>
      <c r="H456" s="25"/>
      <c r="I456" s="25"/>
      <c r="J456" s="25"/>
      <c r="K456" s="138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  <c r="AA456" s="25"/>
    </row>
    <row r="457">
      <c r="A457" s="25"/>
      <c r="B457" s="25"/>
      <c r="C457" s="25"/>
      <c r="D457" s="25"/>
      <c r="E457" s="25"/>
      <c r="F457" s="24"/>
      <c r="G457" s="25"/>
      <c r="H457" s="25"/>
      <c r="I457" s="25"/>
      <c r="J457" s="25"/>
      <c r="K457" s="138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  <c r="AA457" s="25"/>
    </row>
    <row r="458">
      <c r="A458" s="25"/>
      <c r="B458" s="25"/>
      <c r="C458" s="25"/>
      <c r="D458" s="25"/>
      <c r="E458" s="25"/>
      <c r="F458" s="24"/>
      <c r="G458" s="25"/>
      <c r="H458" s="25"/>
      <c r="I458" s="25"/>
      <c r="J458" s="25"/>
      <c r="K458" s="138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  <c r="AA458" s="25"/>
    </row>
    <row r="459">
      <c r="A459" s="25"/>
      <c r="B459" s="25"/>
      <c r="C459" s="25"/>
      <c r="D459" s="25"/>
      <c r="E459" s="25"/>
      <c r="F459" s="24"/>
      <c r="G459" s="25"/>
      <c r="H459" s="25"/>
      <c r="I459" s="25"/>
      <c r="J459" s="25"/>
      <c r="K459" s="138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  <c r="AA459" s="25"/>
    </row>
    <row r="460">
      <c r="A460" s="25"/>
      <c r="B460" s="25"/>
      <c r="C460" s="25"/>
      <c r="D460" s="25"/>
      <c r="E460" s="25"/>
      <c r="F460" s="24"/>
      <c r="G460" s="25"/>
      <c r="H460" s="25"/>
      <c r="I460" s="25"/>
      <c r="J460" s="25"/>
      <c r="K460" s="138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  <c r="AA460" s="25"/>
    </row>
    <row r="461">
      <c r="A461" s="25"/>
      <c r="B461" s="25"/>
      <c r="C461" s="25"/>
      <c r="D461" s="25"/>
      <c r="E461" s="25"/>
      <c r="F461" s="24"/>
      <c r="G461" s="25"/>
      <c r="H461" s="25"/>
      <c r="I461" s="25"/>
      <c r="J461" s="25"/>
      <c r="K461" s="138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  <c r="AA461" s="25"/>
    </row>
    <row r="462">
      <c r="A462" s="25"/>
      <c r="B462" s="25"/>
      <c r="C462" s="25"/>
      <c r="D462" s="25"/>
      <c r="E462" s="25"/>
      <c r="F462" s="24"/>
      <c r="G462" s="25"/>
      <c r="H462" s="25"/>
      <c r="I462" s="25"/>
      <c r="J462" s="25"/>
      <c r="K462" s="138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  <c r="AA462" s="25"/>
    </row>
    <row r="463">
      <c r="A463" s="25"/>
      <c r="B463" s="25"/>
      <c r="C463" s="25"/>
      <c r="D463" s="25"/>
      <c r="E463" s="25"/>
      <c r="F463" s="24"/>
      <c r="G463" s="25"/>
      <c r="H463" s="25"/>
      <c r="I463" s="25"/>
      <c r="J463" s="25"/>
      <c r="K463" s="138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  <c r="AA463" s="25"/>
    </row>
    <row r="464">
      <c r="A464" s="25"/>
      <c r="B464" s="25"/>
      <c r="C464" s="25"/>
      <c r="D464" s="25"/>
      <c r="E464" s="25"/>
      <c r="F464" s="24"/>
      <c r="G464" s="25"/>
      <c r="H464" s="25"/>
      <c r="I464" s="25"/>
      <c r="J464" s="25"/>
      <c r="K464" s="138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  <c r="AA464" s="25"/>
    </row>
    <row r="465">
      <c r="A465" s="25"/>
      <c r="B465" s="25"/>
      <c r="C465" s="25"/>
      <c r="D465" s="25"/>
      <c r="E465" s="25"/>
      <c r="F465" s="24"/>
      <c r="G465" s="25"/>
      <c r="H465" s="25"/>
      <c r="I465" s="25"/>
      <c r="J465" s="25"/>
      <c r="K465" s="138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  <c r="AA465" s="25"/>
    </row>
    <row r="466">
      <c r="A466" s="25"/>
      <c r="B466" s="25"/>
      <c r="C466" s="25"/>
      <c r="D466" s="25"/>
      <c r="E466" s="25"/>
      <c r="F466" s="24"/>
      <c r="G466" s="25"/>
      <c r="H466" s="25"/>
      <c r="I466" s="25"/>
      <c r="J466" s="25"/>
      <c r="K466" s="138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  <c r="AA466" s="25"/>
    </row>
    <row r="467">
      <c r="A467" s="25"/>
      <c r="B467" s="25"/>
      <c r="C467" s="25"/>
      <c r="D467" s="25"/>
      <c r="E467" s="25"/>
      <c r="F467" s="24"/>
      <c r="G467" s="25"/>
      <c r="H467" s="25"/>
      <c r="I467" s="25"/>
      <c r="J467" s="25"/>
      <c r="K467" s="138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  <c r="AA467" s="25"/>
    </row>
    <row r="468">
      <c r="A468" s="25"/>
      <c r="B468" s="25"/>
      <c r="C468" s="25"/>
      <c r="D468" s="25"/>
      <c r="E468" s="25"/>
      <c r="F468" s="24"/>
      <c r="G468" s="25"/>
      <c r="H468" s="25"/>
      <c r="I468" s="25"/>
      <c r="J468" s="25"/>
      <c r="K468" s="138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  <c r="AA468" s="25"/>
    </row>
    <row r="469">
      <c r="A469" s="25"/>
      <c r="B469" s="25"/>
      <c r="C469" s="25"/>
      <c r="D469" s="25"/>
      <c r="E469" s="25"/>
      <c r="F469" s="24"/>
      <c r="G469" s="25"/>
      <c r="H469" s="25"/>
      <c r="I469" s="25"/>
      <c r="J469" s="25"/>
      <c r="K469" s="138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  <c r="AA469" s="25"/>
    </row>
    <row r="470">
      <c r="A470" s="25"/>
      <c r="B470" s="25"/>
      <c r="C470" s="25"/>
      <c r="D470" s="25"/>
      <c r="E470" s="25"/>
      <c r="F470" s="24"/>
      <c r="G470" s="25"/>
      <c r="H470" s="25"/>
      <c r="I470" s="25"/>
      <c r="J470" s="25"/>
      <c r="K470" s="138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  <c r="AA470" s="25"/>
    </row>
    <row r="471">
      <c r="A471" s="25"/>
      <c r="B471" s="25"/>
      <c r="C471" s="25"/>
      <c r="D471" s="25"/>
      <c r="E471" s="25"/>
      <c r="F471" s="24"/>
      <c r="G471" s="25"/>
      <c r="H471" s="25"/>
      <c r="I471" s="25"/>
      <c r="J471" s="25"/>
      <c r="K471" s="138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  <c r="AA471" s="25"/>
    </row>
    <row r="472">
      <c r="A472" s="25"/>
      <c r="B472" s="25"/>
      <c r="C472" s="25"/>
      <c r="D472" s="25"/>
      <c r="E472" s="25"/>
      <c r="F472" s="24"/>
      <c r="G472" s="25"/>
      <c r="H472" s="25"/>
      <c r="I472" s="25"/>
      <c r="J472" s="25"/>
      <c r="K472" s="138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  <c r="AA472" s="25"/>
    </row>
    <row r="473">
      <c r="A473" s="25"/>
      <c r="B473" s="25"/>
      <c r="C473" s="25"/>
      <c r="D473" s="25"/>
      <c r="E473" s="25"/>
      <c r="F473" s="24"/>
      <c r="G473" s="25"/>
      <c r="H473" s="25"/>
      <c r="I473" s="25"/>
      <c r="J473" s="25"/>
      <c r="K473" s="138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  <c r="AA473" s="25"/>
    </row>
    <row r="474">
      <c r="A474" s="25"/>
      <c r="B474" s="25"/>
      <c r="C474" s="25"/>
      <c r="D474" s="25"/>
      <c r="E474" s="25"/>
      <c r="F474" s="24"/>
      <c r="G474" s="25"/>
      <c r="H474" s="25"/>
      <c r="I474" s="25"/>
      <c r="J474" s="25"/>
      <c r="K474" s="138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  <c r="AA474" s="25"/>
    </row>
    <row r="475">
      <c r="A475" s="25"/>
      <c r="B475" s="25"/>
      <c r="C475" s="25"/>
      <c r="D475" s="25"/>
      <c r="E475" s="25"/>
      <c r="F475" s="24"/>
      <c r="G475" s="25"/>
      <c r="H475" s="25"/>
      <c r="I475" s="25"/>
      <c r="J475" s="25"/>
      <c r="K475" s="138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  <c r="AA475" s="25"/>
    </row>
    <row r="476">
      <c r="A476" s="25"/>
      <c r="B476" s="25"/>
      <c r="C476" s="25"/>
      <c r="D476" s="25"/>
      <c r="E476" s="25"/>
      <c r="F476" s="24"/>
      <c r="G476" s="25"/>
      <c r="H476" s="25"/>
      <c r="I476" s="25"/>
      <c r="J476" s="25"/>
      <c r="K476" s="138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  <c r="AA476" s="25"/>
    </row>
    <row r="477">
      <c r="A477" s="25"/>
      <c r="B477" s="25"/>
      <c r="C477" s="25"/>
      <c r="D477" s="25"/>
      <c r="E477" s="25"/>
      <c r="F477" s="24"/>
      <c r="G477" s="25"/>
      <c r="H477" s="25"/>
      <c r="I477" s="25"/>
      <c r="J477" s="25"/>
      <c r="K477" s="138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  <c r="AA477" s="25"/>
    </row>
    <row r="478">
      <c r="A478" s="25"/>
      <c r="B478" s="25"/>
      <c r="C478" s="25"/>
      <c r="D478" s="25"/>
      <c r="E478" s="25"/>
      <c r="F478" s="24"/>
      <c r="G478" s="25"/>
      <c r="H478" s="25"/>
      <c r="I478" s="25"/>
      <c r="J478" s="25"/>
      <c r="K478" s="138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  <c r="AA478" s="25"/>
    </row>
    <row r="479">
      <c r="A479" s="25"/>
      <c r="B479" s="25"/>
      <c r="C479" s="25"/>
      <c r="D479" s="25"/>
      <c r="E479" s="25"/>
      <c r="F479" s="24"/>
      <c r="G479" s="25"/>
      <c r="H479" s="25"/>
      <c r="I479" s="25"/>
      <c r="J479" s="25"/>
      <c r="K479" s="138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  <c r="AA479" s="25"/>
    </row>
    <row r="480">
      <c r="A480" s="25"/>
      <c r="B480" s="25"/>
      <c r="C480" s="25"/>
      <c r="D480" s="25"/>
      <c r="E480" s="25"/>
      <c r="F480" s="24"/>
      <c r="G480" s="25"/>
      <c r="H480" s="25"/>
      <c r="I480" s="25"/>
      <c r="J480" s="25"/>
      <c r="K480" s="138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  <c r="AA480" s="25"/>
    </row>
    <row r="481">
      <c r="A481" s="25"/>
      <c r="B481" s="25"/>
      <c r="C481" s="25"/>
      <c r="D481" s="25"/>
      <c r="E481" s="25"/>
      <c r="F481" s="24"/>
      <c r="G481" s="25"/>
      <c r="H481" s="25"/>
      <c r="I481" s="25"/>
      <c r="J481" s="25"/>
      <c r="K481" s="138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  <c r="AA481" s="25"/>
    </row>
    <row r="482">
      <c r="A482" s="25"/>
      <c r="B482" s="25"/>
      <c r="C482" s="25"/>
      <c r="D482" s="25"/>
      <c r="E482" s="25"/>
      <c r="F482" s="24"/>
      <c r="G482" s="25"/>
      <c r="H482" s="25"/>
      <c r="I482" s="25"/>
      <c r="J482" s="25"/>
      <c r="K482" s="138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  <c r="AA482" s="25"/>
    </row>
    <row r="483">
      <c r="A483" s="25"/>
      <c r="B483" s="25"/>
      <c r="C483" s="25"/>
      <c r="D483" s="25"/>
      <c r="E483" s="25"/>
      <c r="F483" s="24"/>
      <c r="G483" s="25"/>
      <c r="H483" s="25"/>
      <c r="I483" s="25"/>
      <c r="J483" s="25"/>
      <c r="K483" s="138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  <c r="AA483" s="25"/>
    </row>
    <row r="484">
      <c r="A484" s="25"/>
      <c r="B484" s="25"/>
      <c r="C484" s="25"/>
      <c r="D484" s="25"/>
      <c r="E484" s="25"/>
      <c r="F484" s="24"/>
      <c r="G484" s="25"/>
      <c r="H484" s="25"/>
      <c r="I484" s="25"/>
      <c r="J484" s="25"/>
      <c r="K484" s="138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  <c r="AA484" s="25"/>
    </row>
    <row r="485">
      <c r="A485" s="25"/>
      <c r="B485" s="25"/>
      <c r="C485" s="25"/>
      <c r="D485" s="25"/>
      <c r="E485" s="25"/>
      <c r="F485" s="24"/>
      <c r="G485" s="25"/>
      <c r="H485" s="25"/>
      <c r="I485" s="25"/>
      <c r="J485" s="25"/>
      <c r="K485" s="138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  <c r="AA485" s="25"/>
    </row>
    <row r="486">
      <c r="A486" s="25"/>
      <c r="B486" s="25"/>
      <c r="C486" s="25"/>
      <c r="D486" s="25"/>
      <c r="E486" s="25"/>
      <c r="F486" s="24"/>
      <c r="G486" s="25"/>
      <c r="H486" s="25"/>
      <c r="I486" s="25"/>
      <c r="J486" s="25"/>
      <c r="K486" s="138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  <c r="AA486" s="25"/>
    </row>
    <row r="487">
      <c r="A487" s="25"/>
      <c r="B487" s="25"/>
      <c r="C487" s="25"/>
      <c r="D487" s="25"/>
      <c r="E487" s="25"/>
      <c r="F487" s="24"/>
      <c r="G487" s="25"/>
      <c r="H487" s="25"/>
      <c r="I487" s="25"/>
      <c r="J487" s="25"/>
      <c r="K487" s="138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  <c r="AA487" s="25"/>
    </row>
    <row r="488">
      <c r="A488" s="25"/>
      <c r="B488" s="25"/>
      <c r="C488" s="25"/>
      <c r="D488" s="25"/>
      <c r="E488" s="25"/>
      <c r="F488" s="24"/>
      <c r="G488" s="25"/>
      <c r="H488" s="25"/>
      <c r="I488" s="25"/>
      <c r="J488" s="25"/>
      <c r="K488" s="138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  <c r="AA488" s="25"/>
    </row>
    <row r="489">
      <c r="A489" s="25"/>
      <c r="B489" s="25"/>
      <c r="C489" s="25"/>
      <c r="D489" s="25"/>
      <c r="E489" s="25"/>
      <c r="F489" s="24"/>
      <c r="G489" s="25"/>
      <c r="H489" s="25"/>
      <c r="I489" s="25"/>
      <c r="J489" s="25"/>
      <c r="K489" s="138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  <c r="AA489" s="25"/>
    </row>
    <row r="490">
      <c r="A490" s="25"/>
      <c r="B490" s="25"/>
      <c r="C490" s="25"/>
      <c r="D490" s="25"/>
      <c r="E490" s="25"/>
      <c r="F490" s="24"/>
      <c r="G490" s="25"/>
      <c r="H490" s="25"/>
      <c r="I490" s="25"/>
      <c r="J490" s="25"/>
      <c r="K490" s="138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  <c r="AA490" s="25"/>
    </row>
    <row r="491">
      <c r="A491" s="25"/>
      <c r="B491" s="25"/>
      <c r="C491" s="25"/>
      <c r="D491" s="25"/>
      <c r="E491" s="25"/>
      <c r="F491" s="24"/>
      <c r="G491" s="25"/>
      <c r="H491" s="25"/>
      <c r="I491" s="25"/>
      <c r="J491" s="25"/>
      <c r="K491" s="138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  <c r="AA491" s="25"/>
    </row>
    <row r="492">
      <c r="A492" s="25"/>
      <c r="B492" s="25"/>
      <c r="C492" s="25"/>
      <c r="D492" s="25"/>
      <c r="E492" s="25"/>
      <c r="F492" s="24"/>
      <c r="G492" s="25"/>
      <c r="H492" s="25"/>
      <c r="I492" s="25"/>
      <c r="J492" s="25"/>
      <c r="K492" s="138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  <c r="AA492" s="25"/>
    </row>
    <row r="493">
      <c r="A493" s="25"/>
      <c r="B493" s="25"/>
      <c r="C493" s="25"/>
      <c r="D493" s="25"/>
      <c r="E493" s="25"/>
      <c r="F493" s="24"/>
      <c r="G493" s="25"/>
      <c r="H493" s="25"/>
      <c r="I493" s="25"/>
      <c r="J493" s="25"/>
      <c r="K493" s="138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  <c r="AA493" s="25"/>
    </row>
    <row r="494">
      <c r="A494" s="25"/>
      <c r="B494" s="25"/>
      <c r="C494" s="25"/>
      <c r="D494" s="25"/>
      <c r="E494" s="25"/>
      <c r="F494" s="24"/>
      <c r="G494" s="25"/>
      <c r="H494" s="25"/>
      <c r="I494" s="25"/>
      <c r="J494" s="25"/>
      <c r="K494" s="138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  <c r="AA494" s="25"/>
    </row>
    <row r="495">
      <c r="A495" s="25"/>
      <c r="B495" s="25"/>
      <c r="C495" s="25"/>
      <c r="D495" s="25"/>
      <c r="E495" s="25"/>
      <c r="F495" s="24"/>
      <c r="G495" s="25"/>
      <c r="H495" s="25"/>
      <c r="I495" s="25"/>
      <c r="J495" s="25"/>
      <c r="K495" s="138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  <c r="AA495" s="25"/>
    </row>
    <row r="496">
      <c r="A496" s="25"/>
      <c r="B496" s="25"/>
      <c r="C496" s="25"/>
      <c r="D496" s="25"/>
      <c r="E496" s="25"/>
      <c r="F496" s="24"/>
      <c r="G496" s="25"/>
      <c r="H496" s="25"/>
      <c r="I496" s="25"/>
      <c r="J496" s="25"/>
      <c r="K496" s="138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  <c r="AA496" s="25"/>
    </row>
    <row r="497">
      <c r="A497" s="25"/>
      <c r="B497" s="25"/>
      <c r="C497" s="25"/>
      <c r="D497" s="25"/>
      <c r="E497" s="25"/>
      <c r="F497" s="24"/>
      <c r="G497" s="25"/>
      <c r="H497" s="25"/>
      <c r="I497" s="25"/>
      <c r="J497" s="25"/>
      <c r="K497" s="138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  <c r="AA497" s="25"/>
    </row>
    <row r="498">
      <c r="A498" s="25"/>
      <c r="B498" s="25"/>
      <c r="C498" s="25"/>
      <c r="D498" s="25"/>
      <c r="E498" s="25"/>
      <c r="F498" s="24"/>
      <c r="G498" s="25"/>
      <c r="H498" s="25"/>
      <c r="I498" s="25"/>
      <c r="J498" s="25"/>
      <c r="K498" s="138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  <c r="AA498" s="25"/>
    </row>
    <row r="499">
      <c r="A499" s="25"/>
      <c r="B499" s="25"/>
      <c r="C499" s="25"/>
      <c r="D499" s="25"/>
      <c r="E499" s="25"/>
      <c r="F499" s="24"/>
      <c r="G499" s="25"/>
      <c r="H499" s="25"/>
      <c r="I499" s="25"/>
      <c r="J499" s="25"/>
      <c r="K499" s="138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  <c r="AA499" s="25"/>
    </row>
    <row r="500">
      <c r="A500" s="25"/>
      <c r="B500" s="25"/>
      <c r="C500" s="25"/>
      <c r="D500" s="25"/>
      <c r="E500" s="25"/>
      <c r="F500" s="24"/>
      <c r="G500" s="25"/>
      <c r="H500" s="25"/>
      <c r="I500" s="25"/>
      <c r="J500" s="25"/>
      <c r="K500" s="138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  <c r="AA500" s="25"/>
    </row>
    <row r="501">
      <c r="A501" s="25"/>
      <c r="B501" s="25"/>
      <c r="C501" s="25"/>
      <c r="D501" s="25"/>
      <c r="E501" s="25"/>
      <c r="F501" s="24"/>
      <c r="G501" s="25"/>
      <c r="H501" s="25"/>
      <c r="I501" s="25"/>
      <c r="J501" s="25"/>
      <c r="K501" s="138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  <c r="AA501" s="25"/>
    </row>
    <row r="502">
      <c r="A502" s="25"/>
      <c r="B502" s="25"/>
      <c r="C502" s="25"/>
      <c r="D502" s="25"/>
      <c r="E502" s="25"/>
      <c r="F502" s="24"/>
      <c r="G502" s="25"/>
      <c r="H502" s="25"/>
      <c r="I502" s="25"/>
      <c r="J502" s="25"/>
      <c r="K502" s="138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  <c r="AA502" s="25"/>
    </row>
    <row r="503">
      <c r="A503" s="25"/>
      <c r="B503" s="25"/>
      <c r="C503" s="25"/>
      <c r="D503" s="25"/>
      <c r="E503" s="25"/>
      <c r="F503" s="24"/>
      <c r="G503" s="25"/>
      <c r="H503" s="25"/>
      <c r="I503" s="25"/>
      <c r="J503" s="25"/>
      <c r="K503" s="138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  <c r="AA503" s="25"/>
    </row>
    <row r="504">
      <c r="A504" s="25"/>
      <c r="B504" s="25"/>
      <c r="C504" s="25"/>
      <c r="D504" s="25"/>
      <c r="E504" s="25"/>
      <c r="F504" s="24"/>
      <c r="G504" s="25"/>
      <c r="H504" s="25"/>
      <c r="I504" s="25"/>
      <c r="J504" s="25"/>
      <c r="K504" s="138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  <c r="AA504" s="25"/>
    </row>
    <row r="505">
      <c r="A505" s="25"/>
      <c r="B505" s="25"/>
      <c r="C505" s="25"/>
      <c r="D505" s="25"/>
      <c r="E505" s="25"/>
      <c r="F505" s="24"/>
      <c r="G505" s="25"/>
      <c r="H505" s="25"/>
      <c r="I505" s="25"/>
      <c r="J505" s="25"/>
      <c r="K505" s="138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  <c r="AA505" s="25"/>
    </row>
    <row r="506">
      <c r="A506" s="25"/>
      <c r="B506" s="25"/>
      <c r="C506" s="25"/>
      <c r="D506" s="25"/>
      <c r="E506" s="25"/>
      <c r="F506" s="24"/>
      <c r="G506" s="25"/>
      <c r="H506" s="25"/>
      <c r="I506" s="25"/>
      <c r="J506" s="25"/>
      <c r="K506" s="138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  <c r="AA506" s="25"/>
    </row>
    <row r="507">
      <c r="A507" s="25"/>
      <c r="B507" s="25"/>
      <c r="C507" s="25"/>
      <c r="D507" s="25"/>
      <c r="E507" s="25"/>
      <c r="F507" s="24"/>
      <c r="G507" s="25"/>
      <c r="H507" s="25"/>
      <c r="I507" s="25"/>
      <c r="J507" s="25"/>
      <c r="K507" s="138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  <c r="AA507" s="25"/>
    </row>
    <row r="508">
      <c r="A508" s="25"/>
      <c r="B508" s="25"/>
      <c r="C508" s="25"/>
      <c r="D508" s="25"/>
      <c r="E508" s="25"/>
      <c r="F508" s="24"/>
      <c r="G508" s="25"/>
      <c r="H508" s="25"/>
      <c r="I508" s="25"/>
      <c r="J508" s="25"/>
      <c r="K508" s="138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  <c r="AA508" s="25"/>
    </row>
    <row r="509">
      <c r="A509" s="25"/>
      <c r="B509" s="25"/>
      <c r="C509" s="25"/>
      <c r="D509" s="25"/>
      <c r="E509" s="25"/>
      <c r="F509" s="24"/>
      <c r="G509" s="25"/>
      <c r="H509" s="25"/>
      <c r="I509" s="25"/>
      <c r="J509" s="25"/>
      <c r="K509" s="138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  <c r="AA509" s="25"/>
    </row>
    <row r="510">
      <c r="A510" s="25"/>
      <c r="B510" s="25"/>
      <c r="C510" s="25"/>
      <c r="D510" s="25"/>
      <c r="E510" s="25"/>
      <c r="F510" s="24"/>
      <c r="G510" s="25"/>
      <c r="H510" s="25"/>
      <c r="I510" s="25"/>
      <c r="J510" s="25"/>
      <c r="K510" s="138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  <c r="AA510" s="25"/>
    </row>
    <row r="511">
      <c r="A511" s="25"/>
      <c r="B511" s="25"/>
      <c r="C511" s="25"/>
      <c r="D511" s="25"/>
      <c r="E511" s="25"/>
      <c r="F511" s="24"/>
      <c r="G511" s="25"/>
      <c r="H511" s="25"/>
      <c r="I511" s="25"/>
      <c r="J511" s="25"/>
      <c r="K511" s="138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  <c r="AA511" s="25"/>
    </row>
    <row r="512">
      <c r="A512" s="25"/>
      <c r="B512" s="25"/>
      <c r="C512" s="25"/>
      <c r="D512" s="25"/>
      <c r="E512" s="25"/>
      <c r="F512" s="24"/>
      <c r="G512" s="25"/>
      <c r="H512" s="25"/>
      <c r="I512" s="25"/>
      <c r="J512" s="25"/>
      <c r="K512" s="138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  <c r="AA512" s="25"/>
    </row>
    <row r="513">
      <c r="A513" s="25"/>
      <c r="B513" s="25"/>
      <c r="C513" s="25"/>
      <c r="D513" s="25"/>
      <c r="E513" s="25"/>
      <c r="F513" s="24"/>
      <c r="G513" s="25"/>
      <c r="H513" s="25"/>
      <c r="I513" s="25"/>
      <c r="J513" s="25"/>
      <c r="K513" s="138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  <c r="AA513" s="25"/>
    </row>
    <row r="514">
      <c r="A514" s="25"/>
      <c r="B514" s="25"/>
      <c r="C514" s="25"/>
      <c r="D514" s="25"/>
      <c r="E514" s="25"/>
      <c r="F514" s="24"/>
      <c r="G514" s="25"/>
      <c r="H514" s="25"/>
      <c r="I514" s="25"/>
      <c r="J514" s="25"/>
      <c r="K514" s="138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  <c r="AA514" s="25"/>
    </row>
    <row r="515">
      <c r="A515" s="25"/>
      <c r="B515" s="25"/>
      <c r="C515" s="25"/>
      <c r="D515" s="25"/>
      <c r="E515" s="25"/>
      <c r="F515" s="24"/>
      <c r="G515" s="25"/>
      <c r="H515" s="25"/>
      <c r="I515" s="25"/>
      <c r="J515" s="25"/>
      <c r="K515" s="138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  <c r="AA515" s="25"/>
    </row>
    <row r="516">
      <c r="A516" s="25"/>
      <c r="B516" s="25"/>
      <c r="C516" s="25"/>
      <c r="D516" s="25"/>
      <c r="E516" s="25"/>
      <c r="F516" s="24"/>
      <c r="G516" s="25"/>
      <c r="H516" s="25"/>
      <c r="I516" s="25"/>
      <c r="J516" s="25"/>
      <c r="K516" s="138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  <c r="AA516" s="25"/>
    </row>
    <row r="517">
      <c r="A517" s="25"/>
      <c r="B517" s="25"/>
      <c r="C517" s="25"/>
      <c r="D517" s="25"/>
      <c r="E517" s="25"/>
      <c r="F517" s="24"/>
      <c r="G517" s="25"/>
      <c r="H517" s="25"/>
      <c r="I517" s="25"/>
      <c r="J517" s="25"/>
      <c r="K517" s="138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  <c r="AA517" s="25"/>
    </row>
    <row r="518">
      <c r="A518" s="25"/>
      <c r="B518" s="25"/>
      <c r="C518" s="25"/>
      <c r="D518" s="25"/>
      <c r="E518" s="25"/>
      <c r="F518" s="24"/>
      <c r="G518" s="25"/>
      <c r="H518" s="25"/>
      <c r="I518" s="25"/>
      <c r="J518" s="25"/>
      <c r="K518" s="138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  <c r="AA518" s="25"/>
    </row>
    <row r="519">
      <c r="A519" s="25"/>
      <c r="B519" s="25"/>
      <c r="C519" s="25"/>
      <c r="D519" s="25"/>
      <c r="E519" s="25"/>
      <c r="F519" s="24"/>
      <c r="G519" s="25"/>
      <c r="H519" s="25"/>
      <c r="I519" s="25"/>
      <c r="J519" s="25"/>
      <c r="K519" s="138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  <c r="AA519" s="25"/>
    </row>
    <row r="520">
      <c r="A520" s="25"/>
      <c r="B520" s="25"/>
      <c r="C520" s="25"/>
      <c r="D520" s="25"/>
      <c r="E520" s="25"/>
      <c r="F520" s="24"/>
      <c r="G520" s="25"/>
      <c r="H520" s="25"/>
      <c r="I520" s="25"/>
      <c r="J520" s="25"/>
      <c r="K520" s="138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  <c r="AA520" s="25"/>
    </row>
    <row r="521">
      <c r="A521" s="25"/>
      <c r="B521" s="25"/>
      <c r="C521" s="25"/>
      <c r="D521" s="25"/>
      <c r="E521" s="25"/>
      <c r="F521" s="24"/>
      <c r="G521" s="25"/>
      <c r="H521" s="25"/>
      <c r="I521" s="25"/>
      <c r="J521" s="25"/>
      <c r="K521" s="138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  <c r="AA521" s="25"/>
    </row>
    <row r="522">
      <c r="A522" s="25"/>
      <c r="B522" s="25"/>
      <c r="C522" s="25"/>
      <c r="D522" s="25"/>
      <c r="E522" s="25"/>
      <c r="F522" s="24"/>
      <c r="G522" s="25"/>
      <c r="H522" s="25"/>
      <c r="I522" s="25"/>
      <c r="J522" s="25"/>
      <c r="K522" s="138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  <c r="AA522" s="25"/>
    </row>
    <row r="523">
      <c r="A523" s="25"/>
      <c r="B523" s="25"/>
      <c r="C523" s="25"/>
      <c r="D523" s="25"/>
      <c r="E523" s="25"/>
      <c r="F523" s="24"/>
      <c r="G523" s="25"/>
      <c r="H523" s="25"/>
      <c r="I523" s="25"/>
      <c r="J523" s="25"/>
      <c r="K523" s="138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  <c r="AA523" s="25"/>
    </row>
    <row r="524">
      <c r="A524" s="25"/>
      <c r="B524" s="25"/>
      <c r="C524" s="25"/>
      <c r="D524" s="25"/>
      <c r="E524" s="25"/>
      <c r="F524" s="24"/>
      <c r="G524" s="25"/>
      <c r="H524" s="25"/>
      <c r="I524" s="25"/>
      <c r="J524" s="25"/>
      <c r="K524" s="138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  <c r="AA524" s="25"/>
    </row>
    <row r="525">
      <c r="A525" s="25"/>
      <c r="B525" s="25"/>
      <c r="C525" s="25"/>
      <c r="D525" s="25"/>
      <c r="E525" s="25"/>
      <c r="F525" s="24"/>
      <c r="G525" s="25"/>
      <c r="H525" s="25"/>
      <c r="I525" s="25"/>
      <c r="J525" s="25"/>
      <c r="K525" s="138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  <c r="AA525" s="25"/>
    </row>
    <row r="526">
      <c r="A526" s="25"/>
      <c r="B526" s="25"/>
      <c r="C526" s="25"/>
      <c r="D526" s="25"/>
      <c r="E526" s="25"/>
      <c r="F526" s="24"/>
      <c r="G526" s="25"/>
      <c r="H526" s="25"/>
      <c r="I526" s="25"/>
      <c r="J526" s="25"/>
      <c r="K526" s="138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  <c r="AA526" s="25"/>
    </row>
    <row r="527">
      <c r="A527" s="25"/>
      <c r="B527" s="25"/>
      <c r="C527" s="25"/>
      <c r="D527" s="25"/>
      <c r="E527" s="25"/>
      <c r="F527" s="24"/>
      <c r="G527" s="25"/>
      <c r="H527" s="25"/>
      <c r="I527" s="25"/>
      <c r="J527" s="25"/>
      <c r="K527" s="138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  <c r="AA527" s="25"/>
    </row>
    <row r="528">
      <c r="A528" s="25"/>
      <c r="B528" s="25"/>
      <c r="C528" s="25"/>
      <c r="D528" s="25"/>
      <c r="E528" s="25"/>
      <c r="F528" s="24"/>
      <c r="G528" s="25"/>
      <c r="H528" s="25"/>
      <c r="I528" s="25"/>
      <c r="J528" s="25"/>
      <c r="K528" s="138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  <c r="AA528" s="25"/>
    </row>
    <row r="529">
      <c r="A529" s="25"/>
      <c r="B529" s="25"/>
      <c r="C529" s="25"/>
      <c r="D529" s="25"/>
      <c r="E529" s="25"/>
      <c r="F529" s="24"/>
      <c r="G529" s="25"/>
      <c r="H529" s="25"/>
      <c r="I529" s="25"/>
      <c r="J529" s="25"/>
      <c r="K529" s="138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  <c r="AA529" s="25"/>
    </row>
    <row r="530">
      <c r="A530" s="25"/>
      <c r="B530" s="25"/>
      <c r="C530" s="25"/>
      <c r="D530" s="25"/>
      <c r="E530" s="25"/>
      <c r="F530" s="24"/>
      <c r="G530" s="25"/>
      <c r="H530" s="25"/>
      <c r="I530" s="25"/>
      <c r="J530" s="25"/>
      <c r="K530" s="138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  <c r="AA530" s="25"/>
    </row>
    <row r="531">
      <c r="A531" s="25"/>
      <c r="B531" s="25"/>
      <c r="C531" s="25"/>
      <c r="D531" s="25"/>
      <c r="E531" s="25"/>
      <c r="F531" s="24"/>
      <c r="G531" s="25"/>
      <c r="H531" s="25"/>
      <c r="I531" s="25"/>
      <c r="J531" s="25"/>
      <c r="K531" s="138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  <c r="AA531" s="25"/>
    </row>
    <row r="532">
      <c r="A532" s="25"/>
      <c r="B532" s="25"/>
      <c r="C532" s="25"/>
      <c r="D532" s="25"/>
      <c r="E532" s="25"/>
      <c r="F532" s="24"/>
      <c r="G532" s="25"/>
      <c r="H532" s="25"/>
      <c r="I532" s="25"/>
      <c r="J532" s="25"/>
      <c r="K532" s="138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  <c r="AA532" s="25"/>
    </row>
    <row r="533">
      <c r="A533" s="25"/>
      <c r="B533" s="25"/>
      <c r="C533" s="25"/>
      <c r="D533" s="25"/>
      <c r="E533" s="25"/>
      <c r="F533" s="24"/>
      <c r="G533" s="25"/>
      <c r="H533" s="25"/>
      <c r="I533" s="25"/>
      <c r="J533" s="25"/>
      <c r="K533" s="138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  <c r="AA533" s="25"/>
    </row>
    <row r="534">
      <c r="A534" s="25"/>
      <c r="B534" s="25"/>
      <c r="C534" s="25"/>
      <c r="D534" s="25"/>
      <c r="E534" s="25"/>
      <c r="F534" s="24"/>
      <c r="G534" s="25"/>
      <c r="H534" s="25"/>
      <c r="I534" s="25"/>
      <c r="J534" s="25"/>
      <c r="K534" s="138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  <c r="AA534" s="25"/>
    </row>
    <row r="535">
      <c r="A535" s="25"/>
      <c r="B535" s="25"/>
      <c r="C535" s="25"/>
      <c r="D535" s="25"/>
      <c r="E535" s="25"/>
      <c r="F535" s="24"/>
      <c r="G535" s="25"/>
      <c r="H535" s="25"/>
      <c r="I535" s="25"/>
      <c r="J535" s="25"/>
      <c r="K535" s="138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  <c r="AA535" s="25"/>
    </row>
    <row r="536">
      <c r="A536" s="25"/>
      <c r="B536" s="25"/>
      <c r="C536" s="25"/>
      <c r="D536" s="25"/>
      <c r="E536" s="25"/>
      <c r="F536" s="24"/>
      <c r="G536" s="25"/>
      <c r="H536" s="25"/>
      <c r="I536" s="25"/>
      <c r="J536" s="25"/>
      <c r="K536" s="138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  <c r="AA536" s="25"/>
    </row>
    <row r="537">
      <c r="A537" s="25"/>
      <c r="B537" s="25"/>
      <c r="C537" s="25"/>
      <c r="D537" s="25"/>
      <c r="E537" s="25"/>
      <c r="F537" s="24"/>
      <c r="G537" s="25"/>
      <c r="H537" s="25"/>
      <c r="I537" s="25"/>
      <c r="J537" s="25"/>
      <c r="K537" s="138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  <c r="AA537" s="25"/>
    </row>
    <row r="538">
      <c r="A538" s="25"/>
      <c r="B538" s="25"/>
      <c r="C538" s="25"/>
      <c r="D538" s="25"/>
      <c r="E538" s="25"/>
      <c r="F538" s="24"/>
      <c r="G538" s="25"/>
      <c r="H538" s="25"/>
      <c r="I538" s="25"/>
      <c r="J538" s="25"/>
      <c r="K538" s="138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  <c r="AA538" s="25"/>
    </row>
    <row r="539">
      <c r="A539" s="25"/>
      <c r="B539" s="25"/>
      <c r="C539" s="25"/>
      <c r="D539" s="25"/>
      <c r="E539" s="25"/>
      <c r="F539" s="24"/>
      <c r="G539" s="25"/>
      <c r="H539" s="25"/>
      <c r="I539" s="25"/>
      <c r="J539" s="25"/>
      <c r="K539" s="138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  <c r="AA539" s="25"/>
    </row>
    <row r="540">
      <c r="A540" s="25"/>
      <c r="B540" s="25"/>
      <c r="C540" s="25"/>
      <c r="D540" s="25"/>
      <c r="E540" s="25"/>
      <c r="F540" s="24"/>
      <c r="G540" s="25"/>
      <c r="H540" s="25"/>
      <c r="I540" s="25"/>
      <c r="J540" s="25"/>
      <c r="K540" s="138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  <c r="AA540" s="25"/>
    </row>
    <row r="541">
      <c r="A541" s="25"/>
      <c r="B541" s="25"/>
      <c r="C541" s="25"/>
      <c r="D541" s="25"/>
      <c r="E541" s="25"/>
      <c r="F541" s="24"/>
      <c r="G541" s="25"/>
      <c r="H541" s="25"/>
      <c r="I541" s="25"/>
      <c r="J541" s="25"/>
      <c r="K541" s="138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  <c r="AA541" s="25"/>
    </row>
    <row r="542">
      <c r="A542" s="25"/>
      <c r="B542" s="25"/>
      <c r="C542" s="25"/>
      <c r="D542" s="25"/>
      <c r="E542" s="25"/>
      <c r="F542" s="24"/>
      <c r="G542" s="25"/>
      <c r="H542" s="25"/>
      <c r="I542" s="25"/>
      <c r="J542" s="25"/>
      <c r="K542" s="138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  <c r="AA542" s="25"/>
    </row>
    <row r="543">
      <c r="A543" s="25"/>
      <c r="B543" s="25"/>
      <c r="C543" s="25"/>
      <c r="D543" s="25"/>
      <c r="E543" s="25"/>
      <c r="F543" s="24"/>
      <c r="G543" s="25"/>
      <c r="H543" s="25"/>
      <c r="I543" s="25"/>
      <c r="J543" s="25"/>
      <c r="K543" s="138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  <c r="AA543" s="25"/>
    </row>
    <row r="544">
      <c r="A544" s="25"/>
      <c r="B544" s="25"/>
      <c r="C544" s="25"/>
      <c r="D544" s="25"/>
      <c r="E544" s="25"/>
      <c r="F544" s="24"/>
      <c r="G544" s="25"/>
      <c r="H544" s="25"/>
      <c r="I544" s="25"/>
      <c r="J544" s="25"/>
      <c r="K544" s="138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  <c r="AA544" s="25"/>
    </row>
    <row r="545">
      <c r="A545" s="25"/>
      <c r="B545" s="25"/>
      <c r="C545" s="25"/>
      <c r="D545" s="25"/>
      <c r="E545" s="25"/>
      <c r="F545" s="24"/>
      <c r="G545" s="25"/>
      <c r="H545" s="25"/>
      <c r="I545" s="25"/>
      <c r="J545" s="25"/>
      <c r="K545" s="138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  <c r="AA545" s="25"/>
    </row>
    <row r="546">
      <c r="A546" s="25"/>
      <c r="B546" s="25"/>
      <c r="C546" s="25"/>
      <c r="D546" s="25"/>
      <c r="E546" s="25"/>
      <c r="F546" s="24"/>
      <c r="G546" s="25"/>
      <c r="H546" s="25"/>
      <c r="I546" s="25"/>
      <c r="J546" s="25"/>
      <c r="K546" s="138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  <c r="AA546" s="25"/>
    </row>
    <row r="547">
      <c r="A547" s="25"/>
      <c r="B547" s="25"/>
      <c r="C547" s="25"/>
      <c r="D547" s="25"/>
      <c r="E547" s="25"/>
      <c r="F547" s="24"/>
      <c r="G547" s="25"/>
      <c r="H547" s="25"/>
      <c r="I547" s="25"/>
      <c r="J547" s="25"/>
      <c r="K547" s="138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  <c r="AA547" s="25"/>
    </row>
    <row r="548">
      <c r="A548" s="25"/>
      <c r="B548" s="25"/>
      <c r="C548" s="25"/>
      <c r="D548" s="25"/>
      <c r="E548" s="25"/>
      <c r="F548" s="24"/>
      <c r="G548" s="25"/>
      <c r="H548" s="25"/>
      <c r="I548" s="25"/>
      <c r="J548" s="25"/>
      <c r="K548" s="138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  <c r="AA548" s="25"/>
    </row>
    <row r="549">
      <c r="A549" s="25"/>
      <c r="B549" s="25"/>
      <c r="C549" s="25"/>
      <c r="D549" s="25"/>
      <c r="E549" s="25"/>
      <c r="F549" s="24"/>
      <c r="G549" s="25"/>
      <c r="H549" s="25"/>
      <c r="I549" s="25"/>
      <c r="J549" s="25"/>
      <c r="K549" s="138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  <c r="AA549" s="25"/>
    </row>
    <row r="550">
      <c r="A550" s="25"/>
      <c r="B550" s="25"/>
      <c r="C550" s="25"/>
      <c r="D550" s="25"/>
      <c r="E550" s="25"/>
      <c r="F550" s="24"/>
      <c r="G550" s="25"/>
      <c r="H550" s="25"/>
      <c r="I550" s="25"/>
      <c r="J550" s="25"/>
      <c r="K550" s="138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  <c r="AA550" s="25"/>
    </row>
    <row r="551">
      <c r="A551" s="25"/>
      <c r="B551" s="25"/>
      <c r="C551" s="25"/>
      <c r="D551" s="25"/>
      <c r="E551" s="25"/>
      <c r="F551" s="24"/>
      <c r="G551" s="25"/>
      <c r="H551" s="25"/>
      <c r="I551" s="25"/>
      <c r="J551" s="25"/>
      <c r="K551" s="138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  <c r="AA551" s="25"/>
    </row>
    <row r="552">
      <c r="A552" s="25"/>
      <c r="B552" s="25"/>
      <c r="C552" s="25"/>
      <c r="D552" s="25"/>
      <c r="E552" s="25"/>
      <c r="F552" s="24"/>
      <c r="G552" s="25"/>
      <c r="H552" s="25"/>
      <c r="I552" s="25"/>
      <c r="J552" s="25"/>
      <c r="K552" s="138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  <c r="AA552" s="25"/>
    </row>
    <row r="553">
      <c r="A553" s="25"/>
      <c r="B553" s="25"/>
      <c r="C553" s="25"/>
      <c r="D553" s="25"/>
      <c r="E553" s="25"/>
      <c r="F553" s="24"/>
      <c r="G553" s="25"/>
      <c r="H553" s="25"/>
      <c r="I553" s="25"/>
      <c r="J553" s="25"/>
      <c r="K553" s="138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  <c r="AA553" s="25"/>
    </row>
    <row r="554">
      <c r="A554" s="25"/>
      <c r="B554" s="25"/>
      <c r="C554" s="25"/>
      <c r="D554" s="25"/>
      <c r="E554" s="25"/>
      <c r="F554" s="24"/>
      <c r="G554" s="25"/>
      <c r="H554" s="25"/>
      <c r="I554" s="25"/>
      <c r="J554" s="25"/>
      <c r="K554" s="138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  <c r="AA554" s="25"/>
    </row>
    <row r="555">
      <c r="A555" s="25"/>
      <c r="B555" s="25"/>
      <c r="C555" s="25"/>
      <c r="D555" s="25"/>
      <c r="E555" s="25"/>
      <c r="F555" s="24"/>
      <c r="G555" s="25"/>
      <c r="H555" s="25"/>
      <c r="I555" s="25"/>
      <c r="J555" s="25"/>
      <c r="K555" s="138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  <c r="AA555" s="25"/>
    </row>
    <row r="556">
      <c r="A556" s="25"/>
      <c r="B556" s="25"/>
      <c r="C556" s="25"/>
      <c r="D556" s="25"/>
      <c r="E556" s="25"/>
      <c r="F556" s="24"/>
      <c r="G556" s="25"/>
      <c r="H556" s="25"/>
      <c r="I556" s="25"/>
      <c r="J556" s="25"/>
      <c r="K556" s="138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  <c r="AA556" s="25"/>
    </row>
    <row r="557">
      <c r="A557" s="25"/>
      <c r="B557" s="25"/>
      <c r="C557" s="25"/>
      <c r="D557" s="25"/>
      <c r="E557" s="25"/>
      <c r="F557" s="24"/>
      <c r="G557" s="25"/>
      <c r="H557" s="25"/>
      <c r="I557" s="25"/>
      <c r="J557" s="25"/>
      <c r="K557" s="138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  <c r="AA557" s="25"/>
    </row>
    <row r="558">
      <c r="A558" s="25"/>
      <c r="B558" s="25"/>
      <c r="C558" s="25"/>
      <c r="D558" s="25"/>
      <c r="E558" s="25"/>
      <c r="F558" s="24"/>
      <c r="G558" s="25"/>
      <c r="H558" s="25"/>
      <c r="I558" s="25"/>
      <c r="J558" s="25"/>
      <c r="K558" s="138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  <c r="AA558" s="25"/>
    </row>
    <row r="559">
      <c r="A559" s="25"/>
      <c r="B559" s="25"/>
      <c r="C559" s="25"/>
      <c r="D559" s="25"/>
      <c r="E559" s="25"/>
      <c r="F559" s="24"/>
      <c r="G559" s="25"/>
      <c r="H559" s="25"/>
      <c r="I559" s="25"/>
      <c r="J559" s="25"/>
      <c r="K559" s="138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  <c r="AA559" s="25"/>
    </row>
    <row r="560">
      <c r="A560" s="25"/>
      <c r="B560" s="25"/>
      <c r="C560" s="25"/>
      <c r="D560" s="25"/>
      <c r="E560" s="25"/>
      <c r="F560" s="24"/>
      <c r="G560" s="25"/>
      <c r="H560" s="25"/>
      <c r="I560" s="25"/>
      <c r="J560" s="25"/>
      <c r="K560" s="138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  <c r="AA560" s="25"/>
    </row>
    <row r="561">
      <c r="A561" s="25"/>
      <c r="B561" s="25"/>
      <c r="C561" s="25"/>
      <c r="D561" s="25"/>
      <c r="E561" s="25"/>
      <c r="F561" s="24"/>
      <c r="G561" s="25"/>
      <c r="H561" s="25"/>
      <c r="I561" s="25"/>
      <c r="J561" s="25"/>
      <c r="K561" s="138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  <c r="AA561" s="25"/>
    </row>
    <row r="562">
      <c r="A562" s="25"/>
      <c r="B562" s="25"/>
      <c r="C562" s="25"/>
      <c r="D562" s="25"/>
      <c r="E562" s="25"/>
      <c r="F562" s="24"/>
      <c r="G562" s="25"/>
      <c r="H562" s="25"/>
      <c r="I562" s="25"/>
      <c r="J562" s="25"/>
      <c r="K562" s="138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  <c r="AA562" s="25"/>
    </row>
    <row r="563">
      <c r="A563" s="25"/>
      <c r="B563" s="25"/>
      <c r="C563" s="25"/>
      <c r="D563" s="25"/>
      <c r="E563" s="25"/>
      <c r="F563" s="24"/>
      <c r="G563" s="25"/>
      <c r="H563" s="25"/>
      <c r="I563" s="25"/>
      <c r="J563" s="25"/>
      <c r="K563" s="138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  <c r="AA563" s="25"/>
    </row>
    <row r="564">
      <c r="A564" s="25"/>
      <c r="B564" s="25"/>
      <c r="C564" s="25"/>
      <c r="D564" s="25"/>
      <c r="E564" s="25"/>
      <c r="F564" s="24"/>
      <c r="G564" s="25"/>
      <c r="H564" s="25"/>
      <c r="I564" s="25"/>
      <c r="J564" s="25"/>
      <c r="K564" s="138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  <c r="AA564" s="25"/>
    </row>
    <row r="565">
      <c r="A565" s="25"/>
      <c r="B565" s="25"/>
      <c r="C565" s="25"/>
      <c r="D565" s="25"/>
      <c r="E565" s="25"/>
      <c r="F565" s="24"/>
      <c r="G565" s="25"/>
      <c r="H565" s="25"/>
      <c r="I565" s="25"/>
      <c r="J565" s="25"/>
      <c r="K565" s="138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  <c r="AA565" s="25"/>
    </row>
    <row r="566">
      <c r="A566" s="25"/>
      <c r="B566" s="25"/>
      <c r="C566" s="25"/>
      <c r="D566" s="25"/>
      <c r="E566" s="25"/>
      <c r="F566" s="24"/>
      <c r="G566" s="25"/>
      <c r="H566" s="25"/>
      <c r="I566" s="25"/>
      <c r="J566" s="25"/>
      <c r="K566" s="138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  <c r="AA566" s="25"/>
    </row>
    <row r="567">
      <c r="A567" s="25"/>
      <c r="B567" s="25"/>
      <c r="C567" s="25"/>
      <c r="D567" s="25"/>
      <c r="E567" s="25"/>
      <c r="F567" s="24"/>
      <c r="G567" s="25"/>
      <c r="H567" s="25"/>
      <c r="I567" s="25"/>
      <c r="J567" s="25"/>
      <c r="K567" s="138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  <c r="AA567" s="25"/>
    </row>
    <row r="568">
      <c r="A568" s="25"/>
      <c r="B568" s="25"/>
      <c r="C568" s="25"/>
      <c r="D568" s="25"/>
      <c r="E568" s="25"/>
      <c r="F568" s="24"/>
      <c r="G568" s="25"/>
      <c r="H568" s="25"/>
      <c r="I568" s="25"/>
      <c r="J568" s="25"/>
      <c r="K568" s="138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  <c r="AA568" s="25"/>
    </row>
    <row r="569">
      <c r="A569" s="25"/>
      <c r="B569" s="25"/>
      <c r="C569" s="25"/>
      <c r="D569" s="25"/>
      <c r="E569" s="25"/>
      <c r="F569" s="24"/>
      <c r="G569" s="25"/>
      <c r="H569" s="25"/>
      <c r="I569" s="25"/>
      <c r="J569" s="25"/>
      <c r="K569" s="138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  <c r="AA569" s="25"/>
    </row>
    <row r="570">
      <c r="A570" s="25"/>
      <c r="B570" s="25"/>
      <c r="C570" s="25"/>
      <c r="D570" s="25"/>
      <c r="E570" s="25"/>
      <c r="F570" s="24"/>
      <c r="G570" s="25"/>
      <c r="H570" s="25"/>
      <c r="I570" s="25"/>
      <c r="J570" s="25"/>
      <c r="K570" s="138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  <c r="AA570" s="25"/>
    </row>
    <row r="571">
      <c r="A571" s="25"/>
      <c r="B571" s="25"/>
      <c r="C571" s="25"/>
      <c r="D571" s="25"/>
      <c r="E571" s="25"/>
      <c r="F571" s="24"/>
      <c r="G571" s="25"/>
      <c r="H571" s="25"/>
      <c r="I571" s="25"/>
      <c r="J571" s="25"/>
      <c r="K571" s="138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  <c r="AA571" s="25"/>
    </row>
    <row r="572">
      <c r="A572" s="25"/>
      <c r="B572" s="25"/>
      <c r="C572" s="25"/>
      <c r="D572" s="25"/>
      <c r="E572" s="25"/>
      <c r="F572" s="24"/>
      <c r="G572" s="25"/>
      <c r="H572" s="25"/>
      <c r="I572" s="25"/>
      <c r="J572" s="25"/>
      <c r="K572" s="138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  <c r="AA572" s="25"/>
    </row>
    <row r="573">
      <c r="A573" s="25"/>
      <c r="B573" s="25"/>
      <c r="C573" s="25"/>
      <c r="D573" s="25"/>
      <c r="E573" s="25"/>
      <c r="F573" s="24"/>
      <c r="G573" s="25"/>
      <c r="H573" s="25"/>
      <c r="I573" s="25"/>
      <c r="J573" s="25"/>
      <c r="K573" s="138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  <c r="AA573" s="25"/>
    </row>
    <row r="574">
      <c r="A574" s="25"/>
      <c r="B574" s="25"/>
      <c r="C574" s="25"/>
      <c r="D574" s="25"/>
      <c r="E574" s="25"/>
      <c r="F574" s="24"/>
      <c r="G574" s="25"/>
      <c r="H574" s="25"/>
      <c r="I574" s="25"/>
      <c r="J574" s="25"/>
      <c r="K574" s="138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  <c r="AA574" s="25"/>
    </row>
    <row r="575">
      <c r="A575" s="25"/>
      <c r="B575" s="25"/>
      <c r="C575" s="25"/>
      <c r="D575" s="25"/>
      <c r="E575" s="25"/>
      <c r="F575" s="24"/>
      <c r="G575" s="25"/>
      <c r="H575" s="25"/>
      <c r="I575" s="25"/>
      <c r="J575" s="25"/>
      <c r="K575" s="138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  <c r="AA575" s="25"/>
    </row>
    <row r="576">
      <c r="A576" s="25"/>
      <c r="B576" s="25"/>
      <c r="C576" s="25"/>
      <c r="D576" s="25"/>
      <c r="E576" s="25"/>
      <c r="F576" s="24"/>
      <c r="G576" s="25"/>
      <c r="H576" s="25"/>
      <c r="I576" s="25"/>
      <c r="J576" s="25"/>
      <c r="K576" s="138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  <c r="AA576" s="25"/>
    </row>
    <row r="577">
      <c r="A577" s="25"/>
      <c r="B577" s="25"/>
      <c r="C577" s="25"/>
      <c r="D577" s="25"/>
      <c r="E577" s="25"/>
      <c r="F577" s="24"/>
      <c r="G577" s="25"/>
      <c r="H577" s="25"/>
      <c r="I577" s="25"/>
      <c r="J577" s="25"/>
      <c r="K577" s="138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  <c r="AA577" s="25"/>
    </row>
    <row r="578">
      <c r="A578" s="25"/>
      <c r="B578" s="25"/>
      <c r="C578" s="25"/>
      <c r="D578" s="25"/>
      <c r="E578" s="25"/>
      <c r="F578" s="24"/>
      <c r="G578" s="25"/>
      <c r="H578" s="25"/>
      <c r="I578" s="25"/>
      <c r="J578" s="25"/>
      <c r="K578" s="138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  <c r="AA578" s="25"/>
    </row>
    <row r="579">
      <c r="A579" s="25"/>
      <c r="B579" s="25"/>
      <c r="C579" s="25"/>
      <c r="D579" s="25"/>
      <c r="E579" s="25"/>
      <c r="F579" s="24"/>
      <c r="G579" s="25"/>
      <c r="H579" s="25"/>
      <c r="I579" s="25"/>
      <c r="J579" s="25"/>
      <c r="K579" s="138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  <c r="AA579" s="25"/>
    </row>
    <row r="580">
      <c r="A580" s="25"/>
      <c r="B580" s="25"/>
      <c r="C580" s="25"/>
      <c r="D580" s="25"/>
      <c r="E580" s="25"/>
      <c r="F580" s="24"/>
      <c r="G580" s="25"/>
      <c r="H580" s="25"/>
      <c r="I580" s="25"/>
      <c r="J580" s="25"/>
      <c r="K580" s="138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  <c r="AA580" s="25"/>
    </row>
    <row r="581">
      <c r="A581" s="25"/>
      <c r="B581" s="25"/>
      <c r="C581" s="25"/>
      <c r="D581" s="25"/>
      <c r="E581" s="25"/>
      <c r="F581" s="24"/>
      <c r="G581" s="25"/>
      <c r="H581" s="25"/>
      <c r="I581" s="25"/>
      <c r="J581" s="25"/>
      <c r="K581" s="138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  <c r="AA581" s="25"/>
    </row>
    <row r="582">
      <c r="A582" s="25"/>
      <c r="B582" s="25"/>
      <c r="C582" s="25"/>
      <c r="D582" s="25"/>
      <c r="E582" s="25"/>
      <c r="F582" s="24"/>
      <c r="G582" s="25"/>
      <c r="H582" s="25"/>
      <c r="I582" s="25"/>
      <c r="J582" s="25"/>
      <c r="K582" s="138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  <c r="AA582" s="25"/>
    </row>
    <row r="583">
      <c r="A583" s="25"/>
      <c r="B583" s="25"/>
      <c r="C583" s="25"/>
      <c r="D583" s="25"/>
      <c r="E583" s="25"/>
      <c r="F583" s="24"/>
      <c r="G583" s="25"/>
      <c r="H583" s="25"/>
      <c r="I583" s="25"/>
      <c r="J583" s="25"/>
      <c r="K583" s="138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  <c r="AA583" s="25"/>
    </row>
    <row r="584">
      <c r="A584" s="25"/>
      <c r="B584" s="25"/>
      <c r="C584" s="25"/>
      <c r="D584" s="25"/>
      <c r="E584" s="25"/>
      <c r="F584" s="24"/>
      <c r="G584" s="25"/>
      <c r="H584" s="25"/>
      <c r="I584" s="25"/>
      <c r="J584" s="25"/>
      <c r="K584" s="138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  <c r="AA584" s="25"/>
    </row>
    <row r="585">
      <c r="A585" s="25"/>
      <c r="B585" s="25"/>
      <c r="C585" s="25"/>
      <c r="D585" s="25"/>
      <c r="E585" s="25"/>
      <c r="F585" s="24"/>
      <c r="G585" s="25"/>
      <c r="H585" s="25"/>
      <c r="I585" s="25"/>
      <c r="J585" s="25"/>
      <c r="K585" s="138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  <c r="AA585" s="25"/>
    </row>
    <row r="586">
      <c r="A586" s="25"/>
      <c r="B586" s="25"/>
      <c r="C586" s="25"/>
      <c r="D586" s="25"/>
      <c r="E586" s="25"/>
      <c r="F586" s="24"/>
      <c r="G586" s="25"/>
      <c r="H586" s="25"/>
      <c r="I586" s="25"/>
      <c r="J586" s="25"/>
      <c r="K586" s="138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  <c r="AA586" s="25"/>
    </row>
    <row r="587">
      <c r="A587" s="25"/>
      <c r="B587" s="25"/>
      <c r="C587" s="25"/>
      <c r="D587" s="25"/>
      <c r="E587" s="25"/>
      <c r="F587" s="24"/>
      <c r="G587" s="25"/>
      <c r="H587" s="25"/>
      <c r="I587" s="25"/>
      <c r="J587" s="25"/>
      <c r="K587" s="138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  <c r="AA587" s="25"/>
    </row>
    <row r="588">
      <c r="A588" s="25"/>
      <c r="B588" s="25"/>
      <c r="C588" s="25"/>
      <c r="D588" s="25"/>
      <c r="E588" s="25"/>
      <c r="F588" s="24"/>
      <c r="G588" s="25"/>
      <c r="H588" s="25"/>
      <c r="I588" s="25"/>
      <c r="J588" s="25"/>
      <c r="K588" s="138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  <c r="AA588" s="25"/>
    </row>
    <row r="589">
      <c r="A589" s="25"/>
      <c r="B589" s="25"/>
      <c r="C589" s="25"/>
      <c r="D589" s="25"/>
      <c r="E589" s="25"/>
      <c r="F589" s="24"/>
      <c r="G589" s="25"/>
      <c r="H589" s="25"/>
      <c r="I589" s="25"/>
      <c r="J589" s="25"/>
      <c r="K589" s="138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  <c r="AA589" s="25"/>
    </row>
    <row r="590">
      <c r="A590" s="25"/>
      <c r="B590" s="25"/>
      <c r="C590" s="25"/>
      <c r="D590" s="25"/>
      <c r="E590" s="25"/>
      <c r="F590" s="24"/>
      <c r="G590" s="25"/>
      <c r="H590" s="25"/>
      <c r="I590" s="25"/>
      <c r="J590" s="25"/>
      <c r="K590" s="138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  <c r="AA590" s="25"/>
    </row>
    <row r="591">
      <c r="A591" s="25"/>
      <c r="B591" s="25"/>
      <c r="C591" s="25"/>
      <c r="D591" s="25"/>
      <c r="E591" s="25"/>
      <c r="F591" s="24"/>
      <c r="G591" s="25"/>
      <c r="H591" s="25"/>
      <c r="I591" s="25"/>
      <c r="J591" s="25"/>
      <c r="K591" s="138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  <c r="AA591" s="25"/>
    </row>
    <row r="592">
      <c r="A592" s="25"/>
      <c r="B592" s="25"/>
      <c r="C592" s="25"/>
      <c r="D592" s="25"/>
      <c r="E592" s="25"/>
      <c r="F592" s="24"/>
      <c r="G592" s="25"/>
      <c r="H592" s="25"/>
      <c r="I592" s="25"/>
      <c r="J592" s="25"/>
      <c r="K592" s="138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  <c r="AA592" s="25"/>
    </row>
    <row r="593">
      <c r="A593" s="25"/>
      <c r="B593" s="25"/>
      <c r="C593" s="25"/>
      <c r="D593" s="25"/>
      <c r="E593" s="25"/>
      <c r="F593" s="24"/>
      <c r="G593" s="25"/>
      <c r="H593" s="25"/>
      <c r="I593" s="25"/>
      <c r="J593" s="25"/>
      <c r="K593" s="138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  <c r="AA593" s="25"/>
    </row>
    <row r="594">
      <c r="A594" s="25"/>
      <c r="B594" s="25"/>
      <c r="C594" s="25"/>
      <c r="D594" s="25"/>
      <c r="E594" s="25"/>
      <c r="F594" s="24"/>
      <c r="G594" s="25"/>
      <c r="H594" s="25"/>
      <c r="I594" s="25"/>
      <c r="J594" s="25"/>
      <c r="K594" s="138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  <c r="AA594" s="25"/>
    </row>
    <row r="595">
      <c r="A595" s="25"/>
      <c r="B595" s="25"/>
      <c r="C595" s="25"/>
      <c r="D595" s="25"/>
      <c r="E595" s="25"/>
      <c r="F595" s="24"/>
      <c r="G595" s="25"/>
      <c r="H595" s="25"/>
      <c r="I595" s="25"/>
      <c r="J595" s="25"/>
      <c r="K595" s="138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  <c r="AA595" s="25"/>
    </row>
    <row r="596">
      <c r="A596" s="25"/>
      <c r="B596" s="25"/>
      <c r="C596" s="25"/>
      <c r="D596" s="25"/>
      <c r="E596" s="25"/>
      <c r="F596" s="24"/>
      <c r="G596" s="25"/>
      <c r="H596" s="25"/>
      <c r="I596" s="25"/>
      <c r="J596" s="25"/>
      <c r="K596" s="138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  <c r="AA596" s="25"/>
    </row>
    <row r="597">
      <c r="A597" s="25"/>
      <c r="B597" s="25"/>
      <c r="C597" s="25"/>
      <c r="D597" s="25"/>
      <c r="E597" s="25"/>
      <c r="F597" s="24"/>
      <c r="G597" s="25"/>
      <c r="H597" s="25"/>
      <c r="I597" s="25"/>
      <c r="J597" s="25"/>
      <c r="K597" s="138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  <c r="AA597" s="25"/>
    </row>
    <row r="598">
      <c r="A598" s="25"/>
      <c r="B598" s="25"/>
      <c r="C598" s="25"/>
      <c r="D598" s="25"/>
      <c r="E598" s="25"/>
      <c r="F598" s="24"/>
      <c r="G598" s="25"/>
      <c r="H598" s="25"/>
      <c r="I598" s="25"/>
      <c r="J598" s="25"/>
      <c r="K598" s="138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  <c r="AA598" s="25"/>
    </row>
    <row r="599">
      <c r="A599" s="25"/>
      <c r="B599" s="25"/>
      <c r="C599" s="25"/>
      <c r="D599" s="25"/>
      <c r="E599" s="25"/>
      <c r="F599" s="24"/>
      <c r="G599" s="25"/>
      <c r="H599" s="25"/>
      <c r="I599" s="25"/>
      <c r="J599" s="25"/>
      <c r="K599" s="138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  <c r="AA599" s="25"/>
    </row>
    <row r="600">
      <c r="A600" s="25"/>
      <c r="B600" s="25"/>
      <c r="C600" s="25"/>
      <c r="D600" s="25"/>
      <c r="E600" s="25"/>
      <c r="F600" s="24"/>
      <c r="G600" s="25"/>
      <c r="H600" s="25"/>
      <c r="I600" s="25"/>
      <c r="J600" s="25"/>
      <c r="K600" s="138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  <c r="AA600" s="25"/>
    </row>
    <row r="601">
      <c r="A601" s="25"/>
      <c r="B601" s="25"/>
      <c r="C601" s="25"/>
      <c r="D601" s="25"/>
      <c r="E601" s="25"/>
      <c r="F601" s="24"/>
      <c r="G601" s="25"/>
      <c r="H601" s="25"/>
      <c r="I601" s="25"/>
      <c r="J601" s="25"/>
      <c r="K601" s="138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  <c r="AA601" s="25"/>
    </row>
    <row r="602">
      <c r="A602" s="25"/>
      <c r="B602" s="25"/>
      <c r="C602" s="25"/>
      <c r="D602" s="25"/>
      <c r="E602" s="25"/>
      <c r="F602" s="24"/>
      <c r="G602" s="25"/>
      <c r="H602" s="25"/>
      <c r="I602" s="25"/>
      <c r="J602" s="25"/>
      <c r="K602" s="138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  <c r="AA602" s="25"/>
    </row>
    <row r="603">
      <c r="A603" s="25"/>
      <c r="B603" s="25"/>
      <c r="C603" s="25"/>
      <c r="D603" s="25"/>
      <c r="E603" s="25"/>
      <c r="F603" s="24"/>
      <c r="G603" s="25"/>
      <c r="H603" s="25"/>
      <c r="I603" s="25"/>
      <c r="J603" s="25"/>
      <c r="K603" s="138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  <c r="AA603" s="25"/>
    </row>
    <row r="604">
      <c r="A604" s="25"/>
      <c r="B604" s="25"/>
      <c r="C604" s="25"/>
      <c r="D604" s="25"/>
      <c r="E604" s="25"/>
      <c r="F604" s="24"/>
      <c r="G604" s="25"/>
      <c r="H604" s="25"/>
      <c r="I604" s="25"/>
      <c r="J604" s="25"/>
      <c r="K604" s="138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  <c r="AA604" s="25"/>
    </row>
    <row r="605">
      <c r="A605" s="25"/>
      <c r="B605" s="25"/>
      <c r="C605" s="25"/>
      <c r="D605" s="25"/>
      <c r="E605" s="25"/>
      <c r="F605" s="24"/>
      <c r="G605" s="25"/>
      <c r="H605" s="25"/>
      <c r="I605" s="25"/>
      <c r="J605" s="25"/>
      <c r="K605" s="138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  <c r="AA605" s="25"/>
    </row>
    <row r="606">
      <c r="A606" s="25"/>
      <c r="B606" s="25"/>
      <c r="C606" s="25"/>
      <c r="D606" s="25"/>
      <c r="E606" s="25"/>
      <c r="F606" s="24"/>
      <c r="G606" s="25"/>
      <c r="H606" s="25"/>
      <c r="I606" s="25"/>
      <c r="J606" s="25"/>
      <c r="K606" s="138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  <c r="AA606" s="25"/>
    </row>
    <row r="607">
      <c r="A607" s="25"/>
      <c r="B607" s="25"/>
      <c r="C607" s="25"/>
      <c r="D607" s="25"/>
      <c r="E607" s="25"/>
      <c r="F607" s="24"/>
      <c r="G607" s="25"/>
      <c r="H607" s="25"/>
      <c r="I607" s="25"/>
      <c r="J607" s="25"/>
      <c r="K607" s="138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  <c r="AA607" s="25"/>
    </row>
    <row r="608">
      <c r="A608" s="25"/>
      <c r="B608" s="25"/>
      <c r="C608" s="25"/>
      <c r="D608" s="25"/>
      <c r="E608" s="25"/>
      <c r="F608" s="24"/>
      <c r="G608" s="25"/>
      <c r="H608" s="25"/>
      <c r="I608" s="25"/>
      <c r="J608" s="25"/>
      <c r="K608" s="138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  <c r="AA608" s="25"/>
    </row>
    <row r="609">
      <c r="A609" s="25"/>
      <c r="B609" s="25"/>
      <c r="C609" s="25"/>
      <c r="D609" s="25"/>
      <c r="E609" s="25"/>
      <c r="F609" s="24"/>
      <c r="G609" s="25"/>
      <c r="H609" s="25"/>
      <c r="I609" s="25"/>
      <c r="J609" s="25"/>
      <c r="K609" s="138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  <c r="AA609" s="25"/>
    </row>
    <row r="610">
      <c r="A610" s="25"/>
      <c r="B610" s="25"/>
      <c r="C610" s="25"/>
      <c r="D610" s="25"/>
      <c r="E610" s="25"/>
      <c r="F610" s="24"/>
      <c r="G610" s="25"/>
      <c r="H610" s="25"/>
      <c r="I610" s="25"/>
      <c r="J610" s="25"/>
      <c r="K610" s="138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  <c r="AA610" s="25"/>
    </row>
    <row r="611">
      <c r="A611" s="25"/>
      <c r="B611" s="25"/>
      <c r="C611" s="25"/>
      <c r="D611" s="25"/>
      <c r="E611" s="25"/>
      <c r="F611" s="24"/>
      <c r="G611" s="25"/>
      <c r="H611" s="25"/>
      <c r="I611" s="25"/>
      <c r="J611" s="25"/>
      <c r="K611" s="138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  <c r="AA611" s="25"/>
    </row>
    <row r="612">
      <c r="A612" s="25"/>
      <c r="B612" s="25"/>
      <c r="C612" s="25"/>
      <c r="D612" s="25"/>
      <c r="E612" s="25"/>
      <c r="F612" s="24"/>
      <c r="G612" s="25"/>
      <c r="H612" s="25"/>
      <c r="I612" s="25"/>
      <c r="J612" s="25"/>
      <c r="K612" s="138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  <c r="AA612" s="25"/>
    </row>
    <row r="613">
      <c r="A613" s="25"/>
      <c r="B613" s="25"/>
      <c r="C613" s="25"/>
      <c r="D613" s="25"/>
      <c r="E613" s="25"/>
      <c r="F613" s="24"/>
      <c r="G613" s="25"/>
      <c r="H613" s="25"/>
      <c r="I613" s="25"/>
      <c r="J613" s="25"/>
      <c r="K613" s="138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  <c r="AA613" s="25"/>
    </row>
    <row r="614">
      <c r="A614" s="25"/>
      <c r="B614" s="25"/>
      <c r="C614" s="25"/>
      <c r="D614" s="25"/>
      <c r="E614" s="25"/>
      <c r="F614" s="24"/>
      <c r="G614" s="25"/>
      <c r="H614" s="25"/>
      <c r="I614" s="25"/>
      <c r="J614" s="25"/>
      <c r="K614" s="138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  <c r="AA614" s="25"/>
    </row>
    <row r="615">
      <c r="A615" s="25"/>
      <c r="B615" s="25"/>
      <c r="C615" s="25"/>
      <c r="D615" s="25"/>
      <c r="E615" s="25"/>
      <c r="F615" s="24"/>
      <c r="G615" s="25"/>
      <c r="H615" s="25"/>
      <c r="I615" s="25"/>
      <c r="J615" s="25"/>
      <c r="K615" s="138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  <c r="AA615" s="25"/>
    </row>
    <row r="616">
      <c r="A616" s="25"/>
      <c r="B616" s="25"/>
      <c r="C616" s="25"/>
      <c r="D616" s="25"/>
      <c r="E616" s="25"/>
      <c r="F616" s="24"/>
      <c r="G616" s="25"/>
      <c r="H616" s="25"/>
      <c r="I616" s="25"/>
      <c r="J616" s="25"/>
      <c r="K616" s="138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  <c r="AA616" s="25"/>
    </row>
    <row r="617">
      <c r="A617" s="25"/>
      <c r="B617" s="25"/>
      <c r="C617" s="25"/>
      <c r="D617" s="25"/>
      <c r="E617" s="25"/>
      <c r="F617" s="24"/>
      <c r="G617" s="25"/>
      <c r="H617" s="25"/>
      <c r="I617" s="25"/>
      <c r="J617" s="25"/>
      <c r="K617" s="138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  <c r="AA617" s="25"/>
    </row>
    <row r="618">
      <c r="A618" s="25"/>
      <c r="B618" s="25"/>
      <c r="C618" s="25"/>
      <c r="D618" s="25"/>
      <c r="E618" s="25"/>
      <c r="F618" s="24"/>
      <c r="G618" s="25"/>
      <c r="H618" s="25"/>
      <c r="I618" s="25"/>
      <c r="J618" s="25"/>
      <c r="K618" s="138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  <c r="AA618" s="25"/>
    </row>
    <row r="619">
      <c r="A619" s="25"/>
      <c r="B619" s="25"/>
      <c r="C619" s="25"/>
      <c r="D619" s="25"/>
      <c r="E619" s="25"/>
      <c r="F619" s="24"/>
      <c r="G619" s="25"/>
      <c r="H619" s="25"/>
      <c r="I619" s="25"/>
      <c r="J619" s="25"/>
      <c r="K619" s="138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  <c r="AA619" s="25"/>
    </row>
    <row r="620">
      <c r="A620" s="25"/>
      <c r="B620" s="25"/>
      <c r="C620" s="25"/>
      <c r="D620" s="25"/>
      <c r="E620" s="25"/>
      <c r="F620" s="24"/>
      <c r="G620" s="25"/>
      <c r="H620" s="25"/>
      <c r="I620" s="25"/>
      <c r="J620" s="25"/>
      <c r="K620" s="138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  <c r="AA620" s="25"/>
    </row>
    <row r="621">
      <c r="A621" s="25"/>
      <c r="B621" s="25"/>
      <c r="C621" s="25"/>
      <c r="D621" s="25"/>
      <c r="E621" s="25"/>
      <c r="F621" s="24"/>
      <c r="G621" s="25"/>
      <c r="H621" s="25"/>
      <c r="I621" s="25"/>
      <c r="J621" s="25"/>
      <c r="K621" s="138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  <c r="AA621" s="25"/>
    </row>
    <row r="622">
      <c r="A622" s="25"/>
      <c r="B622" s="25"/>
      <c r="C622" s="25"/>
      <c r="D622" s="25"/>
      <c r="E622" s="25"/>
      <c r="F622" s="24"/>
      <c r="G622" s="25"/>
      <c r="H622" s="25"/>
      <c r="I622" s="25"/>
      <c r="J622" s="25"/>
      <c r="K622" s="138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  <c r="AA622" s="25"/>
    </row>
    <row r="623">
      <c r="A623" s="25"/>
      <c r="B623" s="25"/>
      <c r="C623" s="25"/>
      <c r="D623" s="25"/>
      <c r="E623" s="25"/>
      <c r="F623" s="24"/>
      <c r="G623" s="25"/>
      <c r="H623" s="25"/>
      <c r="I623" s="25"/>
      <c r="J623" s="25"/>
      <c r="K623" s="138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  <c r="AA623" s="25"/>
    </row>
    <row r="624">
      <c r="A624" s="25"/>
      <c r="B624" s="25"/>
      <c r="C624" s="25"/>
      <c r="D624" s="25"/>
      <c r="E624" s="25"/>
      <c r="F624" s="24"/>
      <c r="G624" s="25"/>
      <c r="H624" s="25"/>
      <c r="I624" s="25"/>
      <c r="J624" s="25"/>
      <c r="K624" s="138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  <c r="AA624" s="25"/>
    </row>
    <row r="625">
      <c r="A625" s="25"/>
      <c r="B625" s="25"/>
      <c r="C625" s="25"/>
      <c r="D625" s="25"/>
      <c r="E625" s="25"/>
      <c r="F625" s="24"/>
      <c r="G625" s="25"/>
      <c r="H625" s="25"/>
      <c r="I625" s="25"/>
      <c r="J625" s="25"/>
      <c r="K625" s="138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  <c r="AA625" s="25"/>
    </row>
    <row r="626">
      <c r="A626" s="25"/>
      <c r="B626" s="25"/>
      <c r="C626" s="25"/>
      <c r="D626" s="25"/>
      <c r="E626" s="25"/>
      <c r="F626" s="24"/>
      <c r="G626" s="25"/>
      <c r="H626" s="25"/>
      <c r="I626" s="25"/>
      <c r="J626" s="25"/>
      <c r="K626" s="138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  <c r="AA626" s="25"/>
    </row>
    <row r="627">
      <c r="A627" s="25"/>
      <c r="B627" s="25"/>
      <c r="C627" s="25"/>
      <c r="D627" s="25"/>
      <c r="E627" s="25"/>
      <c r="F627" s="24"/>
      <c r="G627" s="25"/>
      <c r="H627" s="25"/>
      <c r="I627" s="25"/>
      <c r="J627" s="25"/>
      <c r="K627" s="138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  <c r="AA627" s="25"/>
    </row>
    <row r="628">
      <c r="A628" s="25"/>
      <c r="B628" s="25"/>
      <c r="C628" s="25"/>
      <c r="D628" s="25"/>
      <c r="E628" s="25"/>
      <c r="F628" s="24"/>
      <c r="G628" s="25"/>
      <c r="H628" s="25"/>
      <c r="I628" s="25"/>
      <c r="J628" s="25"/>
      <c r="K628" s="138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  <c r="AA628" s="25"/>
    </row>
    <row r="629">
      <c r="A629" s="25"/>
      <c r="B629" s="25"/>
      <c r="C629" s="25"/>
      <c r="D629" s="25"/>
      <c r="E629" s="25"/>
      <c r="F629" s="24"/>
      <c r="G629" s="25"/>
      <c r="H629" s="25"/>
      <c r="I629" s="25"/>
      <c r="J629" s="25"/>
      <c r="K629" s="138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  <c r="AA629" s="25"/>
    </row>
    <row r="630">
      <c r="A630" s="25"/>
      <c r="B630" s="25"/>
      <c r="C630" s="25"/>
      <c r="D630" s="25"/>
      <c r="E630" s="25"/>
      <c r="F630" s="24"/>
      <c r="G630" s="25"/>
      <c r="H630" s="25"/>
      <c r="I630" s="25"/>
      <c r="J630" s="25"/>
      <c r="K630" s="138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  <c r="AA630" s="25"/>
    </row>
    <row r="631">
      <c r="A631" s="25"/>
      <c r="B631" s="25"/>
      <c r="C631" s="25"/>
      <c r="D631" s="25"/>
      <c r="E631" s="25"/>
      <c r="F631" s="24"/>
      <c r="G631" s="25"/>
      <c r="H631" s="25"/>
      <c r="I631" s="25"/>
      <c r="J631" s="25"/>
      <c r="K631" s="138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  <c r="AA631" s="25"/>
    </row>
    <row r="632">
      <c r="A632" s="25"/>
      <c r="B632" s="25"/>
      <c r="C632" s="25"/>
      <c r="D632" s="25"/>
      <c r="E632" s="25"/>
      <c r="F632" s="24"/>
      <c r="G632" s="25"/>
      <c r="H632" s="25"/>
      <c r="I632" s="25"/>
      <c r="J632" s="25"/>
      <c r="K632" s="138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  <c r="AA632" s="25"/>
    </row>
    <row r="633">
      <c r="A633" s="25"/>
      <c r="B633" s="25"/>
      <c r="C633" s="25"/>
      <c r="D633" s="25"/>
      <c r="E633" s="25"/>
      <c r="F633" s="24"/>
      <c r="G633" s="25"/>
      <c r="H633" s="25"/>
      <c r="I633" s="25"/>
      <c r="J633" s="25"/>
      <c r="K633" s="138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  <c r="AA633" s="25"/>
    </row>
    <row r="634">
      <c r="A634" s="25"/>
      <c r="B634" s="25"/>
      <c r="C634" s="25"/>
      <c r="D634" s="25"/>
      <c r="E634" s="25"/>
      <c r="F634" s="24"/>
      <c r="G634" s="25"/>
      <c r="H634" s="25"/>
      <c r="I634" s="25"/>
      <c r="J634" s="25"/>
      <c r="K634" s="138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  <c r="AA634" s="25"/>
    </row>
    <row r="635">
      <c r="A635" s="25"/>
      <c r="B635" s="25"/>
      <c r="C635" s="25"/>
      <c r="D635" s="25"/>
      <c r="E635" s="25"/>
      <c r="F635" s="24"/>
      <c r="G635" s="25"/>
      <c r="H635" s="25"/>
      <c r="I635" s="25"/>
      <c r="J635" s="25"/>
      <c r="K635" s="138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  <c r="AA635" s="25"/>
    </row>
    <row r="636">
      <c r="A636" s="25"/>
      <c r="B636" s="25"/>
      <c r="C636" s="25"/>
      <c r="D636" s="25"/>
      <c r="E636" s="25"/>
      <c r="F636" s="24"/>
      <c r="G636" s="25"/>
      <c r="H636" s="25"/>
      <c r="I636" s="25"/>
      <c r="J636" s="25"/>
      <c r="K636" s="138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  <c r="AA636" s="25"/>
    </row>
    <row r="637">
      <c r="A637" s="25"/>
      <c r="B637" s="25"/>
      <c r="C637" s="25"/>
      <c r="D637" s="25"/>
      <c r="E637" s="25"/>
      <c r="F637" s="24"/>
      <c r="G637" s="25"/>
      <c r="H637" s="25"/>
      <c r="I637" s="25"/>
      <c r="J637" s="25"/>
      <c r="K637" s="138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  <c r="AA637" s="25"/>
    </row>
    <row r="638">
      <c r="A638" s="25"/>
      <c r="B638" s="25"/>
      <c r="C638" s="25"/>
      <c r="D638" s="25"/>
      <c r="E638" s="25"/>
      <c r="F638" s="24"/>
      <c r="G638" s="25"/>
      <c r="H638" s="25"/>
      <c r="I638" s="25"/>
      <c r="J638" s="25"/>
      <c r="K638" s="138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  <c r="AA638" s="25"/>
    </row>
    <row r="639">
      <c r="A639" s="25"/>
      <c r="B639" s="25"/>
      <c r="C639" s="25"/>
      <c r="D639" s="25"/>
      <c r="E639" s="25"/>
      <c r="F639" s="24"/>
      <c r="G639" s="25"/>
      <c r="H639" s="25"/>
      <c r="I639" s="25"/>
      <c r="J639" s="25"/>
      <c r="K639" s="138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  <c r="AA639" s="25"/>
    </row>
    <row r="640">
      <c r="A640" s="25"/>
      <c r="B640" s="25"/>
      <c r="C640" s="25"/>
      <c r="D640" s="25"/>
      <c r="E640" s="25"/>
      <c r="F640" s="24"/>
      <c r="G640" s="25"/>
      <c r="H640" s="25"/>
      <c r="I640" s="25"/>
      <c r="J640" s="25"/>
      <c r="K640" s="138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  <c r="AA640" s="25"/>
    </row>
    <row r="641">
      <c r="A641" s="25"/>
      <c r="B641" s="25"/>
      <c r="C641" s="25"/>
      <c r="D641" s="25"/>
      <c r="E641" s="25"/>
      <c r="F641" s="24"/>
      <c r="G641" s="25"/>
      <c r="H641" s="25"/>
      <c r="I641" s="25"/>
      <c r="J641" s="25"/>
      <c r="K641" s="138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  <c r="AA641" s="25"/>
    </row>
    <row r="642">
      <c r="A642" s="25"/>
      <c r="B642" s="25"/>
      <c r="C642" s="25"/>
      <c r="D642" s="25"/>
      <c r="E642" s="25"/>
      <c r="F642" s="24"/>
      <c r="G642" s="25"/>
      <c r="H642" s="25"/>
      <c r="I642" s="25"/>
      <c r="J642" s="25"/>
      <c r="K642" s="138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  <c r="AA642" s="25"/>
    </row>
    <row r="643">
      <c r="A643" s="25"/>
      <c r="B643" s="25"/>
      <c r="C643" s="25"/>
      <c r="D643" s="25"/>
      <c r="E643" s="25"/>
      <c r="F643" s="24"/>
      <c r="G643" s="25"/>
      <c r="H643" s="25"/>
      <c r="I643" s="25"/>
      <c r="J643" s="25"/>
      <c r="K643" s="138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  <c r="AA643" s="25"/>
    </row>
    <row r="644">
      <c r="A644" s="25"/>
      <c r="B644" s="25"/>
      <c r="C644" s="25"/>
      <c r="D644" s="25"/>
      <c r="E644" s="25"/>
      <c r="F644" s="24"/>
      <c r="G644" s="25"/>
      <c r="H644" s="25"/>
      <c r="I644" s="25"/>
      <c r="J644" s="25"/>
      <c r="K644" s="138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  <c r="AA644" s="25"/>
    </row>
    <row r="645">
      <c r="A645" s="25"/>
      <c r="B645" s="25"/>
      <c r="C645" s="25"/>
      <c r="D645" s="25"/>
      <c r="E645" s="25"/>
      <c r="F645" s="24"/>
      <c r="G645" s="25"/>
      <c r="H645" s="25"/>
      <c r="I645" s="25"/>
      <c r="J645" s="25"/>
      <c r="K645" s="138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  <c r="AA645" s="25"/>
    </row>
    <row r="646">
      <c r="A646" s="25"/>
      <c r="B646" s="25"/>
      <c r="C646" s="25"/>
      <c r="D646" s="25"/>
      <c r="E646" s="25"/>
      <c r="F646" s="24"/>
      <c r="G646" s="25"/>
      <c r="H646" s="25"/>
      <c r="I646" s="25"/>
      <c r="J646" s="25"/>
      <c r="K646" s="138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  <c r="AA646" s="25"/>
    </row>
    <row r="647">
      <c r="A647" s="25"/>
      <c r="B647" s="25"/>
      <c r="C647" s="25"/>
      <c r="D647" s="25"/>
      <c r="E647" s="25"/>
      <c r="F647" s="24"/>
      <c r="G647" s="25"/>
      <c r="H647" s="25"/>
      <c r="I647" s="25"/>
      <c r="J647" s="25"/>
      <c r="K647" s="138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  <c r="AA647" s="25"/>
    </row>
    <row r="648">
      <c r="A648" s="25"/>
      <c r="B648" s="25"/>
      <c r="C648" s="25"/>
      <c r="D648" s="25"/>
      <c r="E648" s="25"/>
      <c r="F648" s="24"/>
      <c r="G648" s="25"/>
      <c r="H648" s="25"/>
      <c r="I648" s="25"/>
      <c r="J648" s="25"/>
      <c r="K648" s="138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  <c r="AA648" s="25"/>
    </row>
    <row r="649">
      <c r="A649" s="25"/>
      <c r="B649" s="25"/>
      <c r="C649" s="25"/>
      <c r="D649" s="25"/>
      <c r="E649" s="25"/>
      <c r="F649" s="24"/>
      <c r="G649" s="25"/>
      <c r="H649" s="25"/>
      <c r="I649" s="25"/>
      <c r="J649" s="25"/>
      <c r="K649" s="138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  <c r="AA649" s="25"/>
    </row>
    <row r="650">
      <c r="A650" s="25"/>
      <c r="B650" s="25"/>
      <c r="C650" s="25"/>
      <c r="D650" s="25"/>
      <c r="E650" s="25"/>
      <c r="F650" s="24"/>
      <c r="G650" s="25"/>
      <c r="H650" s="25"/>
      <c r="I650" s="25"/>
      <c r="J650" s="25"/>
      <c r="K650" s="138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  <c r="AA650" s="25"/>
    </row>
    <row r="651">
      <c r="A651" s="25"/>
      <c r="B651" s="25"/>
      <c r="C651" s="25"/>
      <c r="D651" s="25"/>
      <c r="E651" s="25"/>
      <c r="F651" s="24"/>
      <c r="G651" s="25"/>
      <c r="H651" s="25"/>
      <c r="I651" s="25"/>
      <c r="J651" s="25"/>
      <c r="K651" s="138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  <c r="AA651" s="25"/>
    </row>
    <row r="652">
      <c r="A652" s="25"/>
      <c r="B652" s="25"/>
      <c r="C652" s="25"/>
      <c r="D652" s="25"/>
      <c r="E652" s="25"/>
      <c r="F652" s="24"/>
      <c r="G652" s="25"/>
      <c r="H652" s="25"/>
      <c r="I652" s="25"/>
      <c r="J652" s="25"/>
      <c r="K652" s="138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  <c r="AA652" s="25"/>
    </row>
    <row r="653">
      <c r="A653" s="25"/>
      <c r="B653" s="25"/>
      <c r="C653" s="25"/>
      <c r="D653" s="25"/>
      <c r="E653" s="25"/>
      <c r="F653" s="24"/>
      <c r="G653" s="25"/>
      <c r="H653" s="25"/>
      <c r="I653" s="25"/>
      <c r="J653" s="25"/>
      <c r="K653" s="138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  <c r="AA653" s="25"/>
    </row>
    <row r="654">
      <c r="A654" s="25"/>
      <c r="B654" s="25"/>
      <c r="C654" s="25"/>
      <c r="D654" s="25"/>
      <c r="E654" s="25"/>
      <c r="F654" s="24"/>
      <c r="G654" s="25"/>
      <c r="H654" s="25"/>
      <c r="I654" s="25"/>
      <c r="J654" s="25"/>
      <c r="K654" s="138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  <c r="AA654" s="25"/>
    </row>
    <row r="655">
      <c r="A655" s="25"/>
      <c r="B655" s="25"/>
      <c r="C655" s="25"/>
      <c r="D655" s="25"/>
      <c r="E655" s="25"/>
      <c r="F655" s="24"/>
      <c r="G655" s="25"/>
      <c r="H655" s="25"/>
      <c r="I655" s="25"/>
      <c r="J655" s="25"/>
      <c r="K655" s="138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  <c r="AA655" s="25"/>
    </row>
    <row r="656">
      <c r="A656" s="25"/>
      <c r="B656" s="25"/>
      <c r="C656" s="25"/>
      <c r="D656" s="25"/>
      <c r="E656" s="25"/>
      <c r="F656" s="24"/>
      <c r="G656" s="25"/>
      <c r="H656" s="25"/>
      <c r="I656" s="25"/>
      <c r="J656" s="25"/>
      <c r="K656" s="138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  <c r="AA656" s="25"/>
    </row>
    <row r="657">
      <c r="A657" s="25"/>
      <c r="B657" s="25"/>
      <c r="C657" s="25"/>
      <c r="D657" s="25"/>
      <c r="E657" s="25"/>
      <c r="F657" s="24"/>
      <c r="G657" s="25"/>
      <c r="H657" s="25"/>
      <c r="I657" s="25"/>
      <c r="J657" s="25"/>
      <c r="K657" s="138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  <c r="AA657" s="25"/>
    </row>
    <row r="658">
      <c r="A658" s="25"/>
      <c r="B658" s="25"/>
      <c r="C658" s="25"/>
      <c r="D658" s="25"/>
      <c r="E658" s="25"/>
      <c r="F658" s="24"/>
      <c r="G658" s="25"/>
      <c r="H658" s="25"/>
      <c r="I658" s="25"/>
      <c r="J658" s="25"/>
      <c r="K658" s="138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  <c r="AA658" s="25"/>
    </row>
    <row r="659">
      <c r="A659" s="25"/>
      <c r="B659" s="25"/>
      <c r="C659" s="25"/>
      <c r="D659" s="25"/>
      <c r="E659" s="25"/>
      <c r="F659" s="24"/>
      <c r="G659" s="25"/>
      <c r="H659" s="25"/>
      <c r="I659" s="25"/>
      <c r="J659" s="25"/>
      <c r="K659" s="138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  <c r="AA659" s="25"/>
    </row>
    <row r="660">
      <c r="A660" s="25"/>
      <c r="B660" s="25"/>
      <c r="C660" s="25"/>
      <c r="D660" s="25"/>
      <c r="E660" s="25"/>
      <c r="F660" s="24"/>
      <c r="G660" s="25"/>
      <c r="H660" s="25"/>
      <c r="I660" s="25"/>
      <c r="J660" s="25"/>
      <c r="K660" s="138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  <c r="AA660" s="25"/>
    </row>
    <row r="661">
      <c r="A661" s="25"/>
      <c r="B661" s="25"/>
      <c r="C661" s="25"/>
      <c r="D661" s="25"/>
      <c r="E661" s="25"/>
      <c r="F661" s="24"/>
      <c r="G661" s="25"/>
      <c r="H661" s="25"/>
      <c r="I661" s="25"/>
      <c r="J661" s="25"/>
      <c r="K661" s="138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  <c r="AA661" s="25"/>
    </row>
    <row r="662">
      <c r="A662" s="25"/>
      <c r="B662" s="25"/>
      <c r="C662" s="25"/>
      <c r="D662" s="25"/>
      <c r="E662" s="25"/>
      <c r="F662" s="24"/>
      <c r="G662" s="25"/>
      <c r="H662" s="25"/>
      <c r="I662" s="25"/>
      <c r="J662" s="25"/>
      <c r="K662" s="138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  <c r="AA662" s="25"/>
    </row>
    <row r="663">
      <c r="A663" s="25"/>
      <c r="B663" s="25"/>
      <c r="C663" s="25"/>
      <c r="D663" s="25"/>
      <c r="E663" s="25"/>
      <c r="F663" s="24"/>
      <c r="G663" s="25"/>
      <c r="H663" s="25"/>
      <c r="I663" s="25"/>
      <c r="J663" s="25"/>
      <c r="K663" s="138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  <c r="AA663" s="25"/>
    </row>
    <row r="664">
      <c r="A664" s="25"/>
      <c r="B664" s="25"/>
      <c r="C664" s="25"/>
      <c r="D664" s="25"/>
      <c r="E664" s="25"/>
      <c r="F664" s="24"/>
      <c r="G664" s="25"/>
      <c r="H664" s="25"/>
      <c r="I664" s="25"/>
      <c r="J664" s="25"/>
      <c r="K664" s="138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  <c r="AA664" s="25"/>
    </row>
    <row r="665">
      <c r="A665" s="25"/>
      <c r="B665" s="25"/>
      <c r="C665" s="25"/>
      <c r="D665" s="25"/>
      <c r="E665" s="25"/>
      <c r="F665" s="24"/>
      <c r="G665" s="25"/>
      <c r="H665" s="25"/>
      <c r="I665" s="25"/>
      <c r="J665" s="25"/>
      <c r="K665" s="138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  <c r="AA665" s="25"/>
    </row>
    <row r="666">
      <c r="A666" s="25"/>
      <c r="B666" s="25"/>
      <c r="C666" s="25"/>
      <c r="D666" s="25"/>
      <c r="E666" s="25"/>
      <c r="F666" s="24"/>
      <c r="G666" s="25"/>
      <c r="H666" s="25"/>
      <c r="I666" s="25"/>
      <c r="J666" s="25"/>
      <c r="K666" s="138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  <c r="AA666" s="25"/>
    </row>
    <row r="667">
      <c r="A667" s="25"/>
      <c r="B667" s="25"/>
      <c r="C667" s="25"/>
      <c r="D667" s="25"/>
      <c r="E667" s="25"/>
      <c r="F667" s="24"/>
      <c r="G667" s="25"/>
      <c r="H667" s="25"/>
      <c r="I667" s="25"/>
      <c r="J667" s="25"/>
      <c r="K667" s="138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  <c r="AA667" s="25"/>
    </row>
    <row r="668">
      <c r="A668" s="25"/>
      <c r="B668" s="25"/>
      <c r="C668" s="25"/>
      <c r="D668" s="25"/>
      <c r="E668" s="25"/>
      <c r="F668" s="24"/>
      <c r="G668" s="25"/>
      <c r="H668" s="25"/>
      <c r="I668" s="25"/>
      <c r="J668" s="25"/>
      <c r="K668" s="138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  <c r="AA668" s="25"/>
    </row>
    <row r="669">
      <c r="A669" s="25"/>
      <c r="B669" s="25"/>
      <c r="C669" s="25"/>
      <c r="D669" s="25"/>
      <c r="E669" s="25"/>
      <c r="F669" s="24"/>
      <c r="G669" s="25"/>
      <c r="H669" s="25"/>
      <c r="I669" s="25"/>
      <c r="J669" s="25"/>
      <c r="K669" s="138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  <c r="AA669" s="25"/>
    </row>
    <row r="670">
      <c r="A670" s="25"/>
      <c r="B670" s="25"/>
      <c r="C670" s="25"/>
      <c r="D670" s="25"/>
      <c r="E670" s="25"/>
      <c r="F670" s="24"/>
      <c r="G670" s="25"/>
      <c r="H670" s="25"/>
      <c r="I670" s="25"/>
      <c r="J670" s="25"/>
      <c r="K670" s="138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  <c r="AA670" s="25"/>
    </row>
    <row r="671">
      <c r="A671" s="25"/>
      <c r="B671" s="25"/>
      <c r="C671" s="25"/>
      <c r="D671" s="25"/>
      <c r="E671" s="25"/>
      <c r="F671" s="24"/>
      <c r="G671" s="25"/>
      <c r="H671" s="25"/>
      <c r="I671" s="25"/>
      <c r="J671" s="25"/>
      <c r="K671" s="138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  <c r="AA671" s="25"/>
    </row>
    <row r="672">
      <c r="A672" s="25"/>
      <c r="B672" s="25"/>
      <c r="C672" s="25"/>
      <c r="D672" s="25"/>
      <c r="E672" s="25"/>
      <c r="F672" s="24"/>
      <c r="G672" s="25"/>
      <c r="H672" s="25"/>
      <c r="I672" s="25"/>
      <c r="J672" s="25"/>
      <c r="K672" s="138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  <c r="AA672" s="25"/>
    </row>
    <row r="673">
      <c r="A673" s="25"/>
      <c r="B673" s="25"/>
      <c r="C673" s="25"/>
      <c r="D673" s="25"/>
      <c r="E673" s="25"/>
      <c r="F673" s="24"/>
      <c r="G673" s="25"/>
      <c r="H673" s="25"/>
      <c r="I673" s="25"/>
      <c r="J673" s="25"/>
      <c r="K673" s="138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  <c r="AA673" s="25"/>
    </row>
    <row r="674">
      <c r="A674" s="25"/>
      <c r="B674" s="25"/>
      <c r="C674" s="25"/>
      <c r="D674" s="25"/>
      <c r="E674" s="25"/>
      <c r="F674" s="24"/>
      <c r="G674" s="25"/>
      <c r="H674" s="25"/>
      <c r="I674" s="25"/>
      <c r="J674" s="25"/>
      <c r="K674" s="138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  <c r="AA674" s="25"/>
    </row>
    <row r="675">
      <c r="A675" s="25"/>
      <c r="B675" s="25"/>
      <c r="C675" s="25"/>
      <c r="D675" s="25"/>
      <c r="E675" s="25"/>
      <c r="F675" s="24"/>
      <c r="G675" s="25"/>
      <c r="H675" s="25"/>
      <c r="I675" s="25"/>
      <c r="J675" s="25"/>
      <c r="K675" s="138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  <c r="AA675" s="25"/>
    </row>
    <row r="676">
      <c r="A676" s="25"/>
      <c r="B676" s="25"/>
      <c r="C676" s="25"/>
      <c r="D676" s="25"/>
      <c r="E676" s="25"/>
      <c r="F676" s="24"/>
      <c r="G676" s="25"/>
      <c r="H676" s="25"/>
      <c r="I676" s="25"/>
      <c r="J676" s="25"/>
      <c r="K676" s="138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  <c r="AA676" s="25"/>
    </row>
    <row r="677">
      <c r="A677" s="25"/>
      <c r="B677" s="25"/>
      <c r="C677" s="25"/>
      <c r="D677" s="25"/>
      <c r="E677" s="25"/>
      <c r="F677" s="24"/>
      <c r="G677" s="25"/>
      <c r="H677" s="25"/>
      <c r="I677" s="25"/>
      <c r="J677" s="25"/>
      <c r="K677" s="138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  <c r="AA677" s="25"/>
    </row>
    <row r="678">
      <c r="A678" s="25"/>
      <c r="B678" s="25"/>
      <c r="C678" s="25"/>
      <c r="D678" s="25"/>
      <c r="E678" s="25"/>
      <c r="F678" s="24"/>
      <c r="G678" s="25"/>
      <c r="H678" s="25"/>
      <c r="I678" s="25"/>
      <c r="J678" s="25"/>
      <c r="K678" s="138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  <c r="AA678" s="25"/>
    </row>
    <row r="679">
      <c r="A679" s="25"/>
      <c r="B679" s="25"/>
      <c r="C679" s="25"/>
      <c r="D679" s="25"/>
      <c r="E679" s="25"/>
      <c r="F679" s="24"/>
      <c r="G679" s="25"/>
      <c r="H679" s="25"/>
      <c r="I679" s="25"/>
      <c r="J679" s="25"/>
      <c r="K679" s="138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  <c r="AA679" s="25"/>
    </row>
    <row r="680">
      <c r="A680" s="25"/>
      <c r="B680" s="25"/>
      <c r="C680" s="25"/>
      <c r="D680" s="25"/>
      <c r="E680" s="25"/>
      <c r="F680" s="24"/>
      <c r="G680" s="25"/>
      <c r="H680" s="25"/>
      <c r="I680" s="25"/>
      <c r="J680" s="25"/>
      <c r="K680" s="138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  <c r="AA680" s="25"/>
    </row>
    <row r="681">
      <c r="A681" s="25"/>
      <c r="B681" s="25"/>
      <c r="C681" s="25"/>
      <c r="D681" s="25"/>
      <c r="E681" s="25"/>
      <c r="F681" s="24"/>
      <c r="G681" s="25"/>
      <c r="H681" s="25"/>
      <c r="I681" s="25"/>
      <c r="J681" s="25"/>
      <c r="K681" s="138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  <c r="AA681" s="25"/>
    </row>
    <row r="682">
      <c r="A682" s="25"/>
      <c r="B682" s="25"/>
      <c r="C682" s="25"/>
      <c r="D682" s="25"/>
      <c r="E682" s="25"/>
      <c r="F682" s="24"/>
      <c r="G682" s="25"/>
      <c r="H682" s="25"/>
      <c r="I682" s="25"/>
      <c r="J682" s="25"/>
      <c r="K682" s="138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  <c r="AA682" s="25"/>
    </row>
    <row r="683">
      <c r="A683" s="25"/>
      <c r="B683" s="25"/>
      <c r="C683" s="25"/>
      <c r="D683" s="25"/>
      <c r="E683" s="25"/>
      <c r="F683" s="24"/>
      <c r="G683" s="25"/>
      <c r="H683" s="25"/>
      <c r="I683" s="25"/>
      <c r="J683" s="25"/>
      <c r="K683" s="138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  <c r="AA683" s="25"/>
    </row>
    <row r="684">
      <c r="A684" s="25"/>
      <c r="B684" s="25"/>
      <c r="C684" s="25"/>
      <c r="D684" s="25"/>
      <c r="E684" s="25"/>
      <c r="F684" s="24"/>
      <c r="G684" s="25"/>
      <c r="H684" s="25"/>
      <c r="I684" s="25"/>
      <c r="J684" s="25"/>
      <c r="K684" s="138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  <c r="AA684" s="25"/>
    </row>
    <row r="685">
      <c r="A685" s="25"/>
      <c r="B685" s="25"/>
      <c r="C685" s="25"/>
      <c r="D685" s="25"/>
      <c r="E685" s="25"/>
      <c r="F685" s="24"/>
      <c r="G685" s="25"/>
      <c r="H685" s="25"/>
      <c r="I685" s="25"/>
      <c r="J685" s="25"/>
      <c r="K685" s="138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  <c r="AA685" s="25"/>
    </row>
    <row r="686">
      <c r="A686" s="25"/>
      <c r="B686" s="25"/>
      <c r="C686" s="25"/>
      <c r="D686" s="25"/>
      <c r="E686" s="25"/>
      <c r="F686" s="24"/>
      <c r="G686" s="25"/>
      <c r="H686" s="25"/>
      <c r="I686" s="25"/>
      <c r="J686" s="25"/>
      <c r="K686" s="138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  <c r="AA686" s="25"/>
    </row>
    <row r="687">
      <c r="A687" s="25"/>
      <c r="B687" s="25"/>
      <c r="C687" s="25"/>
      <c r="D687" s="25"/>
      <c r="E687" s="25"/>
      <c r="F687" s="24"/>
      <c r="G687" s="25"/>
      <c r="H687" s="25"/>
      <c r="I687" s="25"/>
      <c r="J687" s="25"/>
      <c r="K687" s="138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  <c r="AA687" s="25"/>
    </row>
    <row r="688">
      <c r="A688" s="25"/>
      <c r="B688" s="25"/>
      <c r="C688" s="25"/>
      <c r="D688" s="25"/>
      <c r="E688" s="25"/>
      <c r="F688" s="24"/>
      <c r="G688" s="25"/>
      <c r="H688" s="25"/>
      <c r="I688" s="25"/>
      <c r="J688" s="25"/>
      <c r="K688" s="138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  <c r="AA688" s="25"/>
    </row>
    <row r="689">
      <c r="A689" s="25"/>
      <c r="B689" s="25"/>
      <c r="C689" s="25"/>
      <c r="D689" s="25"/>
      <c r="E689" s="25"/>
      <c r="F689" s="24"/>
      <c r="G689" s="25"/>
      <c r="H689" s="25"/>
      <c r="I689" s="25"/>
      <c r="J689" s="25"/>
      <c r="K689" s="138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  <c r="AA689" s="25"/>
    </row>
    <row r="690">
      <c r="A690" s="25"/>
      <c r="B690" s="25"/>
      <c r="C690" s="25"/>
      <c r="D690" s="25"/>
      <c r="E690" s="25"/>
      <c r="F690" s="24"/>
      <c r="G690" s="25"/>
      <c r="H690" s="25"/>
      <c r="I690" s="25"/>
      <c r="J690" s="25"/>
      <c r="K690" s="138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  <c r="AA690" s="25"/>
    </row>
    <row r="691">
      <c r="A691" s="25"/>
      <c r="B691" s="25"/>
      <c r="C691" s="25"/>
      <c r="D691" s="25"/>
      <c r="E691" s="25"/>
      <c r="F691" s="24"/>
      <c r="G691" s="25"/>
      <c r="H691" s="25"/>
      <c r="I691" s="25"/>
      <c r="J691" s="25"/>
      <c r="K691" s="138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  <c r="AA691" s="25"/>
    </row>
    <row r="692">
      <c r="A692" s="25"/>
      <c r="B692" s="25"/>
      <c r="C692" s="25"/>
      <c r="D692" s="25"/>
      <c r="E692" s="25"/>
      <c r="F692" s="24"/>
      <c r="G692" s="25"/>
      <c r="H692" s="25"/>
      <c r="I692" s="25"/>
      <c r="J692" s="25"/>
      <c r="K692" s="138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  <c r="AA692" s="25"/>
    </row>
    <row r="693">
      <c r="A693" s="25"/>
      <c r="B693" s="25"/>
      <c r="C693" s="25"/>
      <c r="D693" s="25"/>
      <c r="E693" s="25"/>
      <c r="F693" s="24"/>
      <c r="G693" s="25"/>
      <c r="H693" s="25"/>
      <c r="I693" s="25"/>
      <c r="J693" s="25"/>
      <c r="K693" s="138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  <c r="AA693" s="25"/>
    </row>
    <row r="694">
      <c r="A694" s="25"/>
      <c r="B694" s="25"/>
      <c r="C694" s="25"/>
      <c r="D694" s="25"/>
      <c r="E694" s="25"/>
      <c r="F694" s="24"/>
      <c r="G694" s="25"/>
      <c r="H694" s="25"/>
      <c r="I694" s="25"/>
      <c r="J694" s="25"/>
      <c r="K694" s="138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  <c r="AA694" s="25"/>
    </row>
    <row r="695">
      <c r="A695" s="25"/>
      <c r="B695" s="25"/>
      <c r="C695" s="25"/>
      <c r="D695" s="25"/>
      <c r="E695" s="25"/>
      <c r="F695" s="24"/>
      <c r="G695" s="25"/>
      <c r="H695" s="25"/>
      <c r="I695" s="25"/>
      <c r="J695" s="25"/>
      <c r="K695" s="138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  <c r="AA695" s="25"/>
    </row>
    <row r="696">
      <c r="A696" s="25"/>
      <c r="B696" s="25"/>
      <c r="C696" s="25"/>
      <c r="D696" s="25"/>
      <c r="E696" s="25"/>
      <c r="F696" s="24"/>
      <c r="G696" s="25"/>
      <c r="H696" s="25"/>
      <c r="I696" s="25"/>
      <c r="J696" s="25"/>
      <c r="K696" s="138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  <c r="AA696" s="25"/>
    </row>
    <row r="697">
      <c r="A697" s="25"/>
      <c r="B697" s="25"/>
      <c r="C697" s="25"/>
      <c r="D697" s="25"/>
      <c r="E697" s="25"/>
      <c r="F697" s="24"/>
      <c r="G697" s="25"/>
      <c r="H697" s="25"/>
      <c r="I697" s="25"/>
      <c r="J697" s="25"/>
      <c r="K697" s="138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  <c r="AA697" s="25"/>
    </row>
    <row r="698">
      <c r="A698" s="25"/>
      <c r="B698" s="25"/>
      <c r="C698" s="25"/>
      <c r="D698" s="25"/>
      <c r="E698" s="25"/>
      <c r="F698" s="24"/>
      <c r="G698" s="25"/>
      <c r="H698" s="25"/>
      <c r="I698" s="25"/>
      <c r="J698" s="25"/>
      <c r="K698" s="138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  <c r="AA698" s="25"/>
    </row>
    <row r="699">
      <c r="A699" s="25"/>
      <c r="B699" s="25"/>
      <c r="C699" s="25"/>
      <c r="D699" s="25"/>
      <c r="E699" s="25"/>
      <c r="F699" s="24"/>
      <c r="G699" s="25"/>
      <c r="H699" s="25"/>
      <c r="I699" s="25"/>
      <c r="J699" s="25"/>
      <c r="K699" s="138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  <c r="AA699" s="25"/>
    </row>
    <row r="700">
      <c r="A700" s="25"/>
      <c r="B700" s="25"/>
      <c r="C700" s="25"/>
      <c r="D700" s="25"/>
      <c r="E700" s="25"/>
      <c r="F700" s="24"/>
      <c r="G700" s="25"/>
      <c r="H700" s="25"/>
      <c r="I700" s="25"/>
      <c r="J700" s="25"/>
      <c r="K700" s="138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  <c r="AA700" s="25"/>
    </row>
    <row r="701">
      <c r="A701" s="25"/>
      <c r="B701" s="25"/>
      <c r="C701" s="25"/>
      <c r="D701" s="25"/>
      <c r="E701" s="25"/>
      <c r="F701" s="24"/>
      <c r="G701" s="25"/>
      <c r="H701" s="25"/>
      <c r="I701" s="25"/>
      <c r="J701" s="25"/>
      <c r="K701" s="138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  <c r="AA701" s="25"/>
    </row>
    <row r="702">
      <c r="A702" s="25"/>
      <c r="B702" s="25"/>
      <c r="C702" s="25"/>
      <c r="D702" s="25"/>
      <c r="E702" s="25"/>
      <c r="F702" s="24"/>
      <c r="G702" s="25"/>
      <c r="H702" s="25"/>
      <c r="I702" s="25"/>
      <c r="J702" s="25"/>
      <c r="K702" s="138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  <c r="AA702" s="25"/>
    </row>
    <row r="703">
      <c r="A703" s="25"/>
      <c r="B703" s="25"/>
      <c r="C703" s="25"/>
      <c r="D703" s="25"/>
      <c r="E703" s="25"/>
      <c r="F703" s="24"/>
      <c r="G703" s="25"/>
      <c r="H703" s="25"/>
      <c r="I703" s="25"/>
      <c r="J703" s="25"/>
      <c r="K703" s="138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  <c r="AA703" s="25"/>
    </row>
    <row r="704">
      <c r="A704" s="25"/>
      <c r="B704" s="25"/>
      <c r="C704" s="25"/>
      <c r="D704" s="25"/>
      <c r="E704" s="25"/>
      <c r="F704" s="24"/>
      <c r="G704" s="25"/>
      <c r="H704" s="25"/>
      <c r="I704" s="25"/>
      <c r="J704" s="25"/>
      <c r="K704" s="138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  <c r="AA704" s="25"/>
    </row>
    <row r="705">
      <c r="A705" s="25"/>
      <c r="B705" s="25"/>
      <c r="C705" s="25"/>
      <c r="D705" s="25"/>
      <c r="E705" s="25"/>
      <c r="F705" s="24"/>
      <c r="G705" s="25"/>
      <c r="H705" s="25"/>
      <c r="I705" s="25"/>
      <c r="J705" s="25"/>
      <c r="K705" s="138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  <c r="AA705" s="25"/>
    </row>
    <row r="706">
      <c r="A706" s="25"/>
      <c r="B706" s="25"/>
      <c r="C706" s="25"/>
      <c r="D706" s="25"/>
      <c r="E706" s="25"/>
      <c r="F706" s="24"/>
      <c r="G706" s="25"/>
      <c r="H706" s="25"/>
      <c r="I706" s="25"/>
      <c r="J706" s="25"/>
      <c r="K706" s="138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  <c r="AA706" s="25"/>
    </row>
    <row r="707">
      <c r="A707" s="25"/>
      <c r="B707" s="25"/>
      <c r="C707" s="25"/>
      <c r="D707" s="25"/>
      <c r="E707" s="25"/>
      <c r="F707" s="24"/>
      <c r="G707" s="25"/>
      <c r="H707" s="25"/>
      <c r="I707" s="25"/>
      <c r="J707" s="25"/>
      <c r="K707" s="138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  <c r="AA707" s="25"/>
    </row>
    <row r="708">
      <c r="A708" s="25"/>
      <c r="B708" s="25"/>
      <c r="C708" s="25"/>
      <c r="D708" s="25"/>
      <c r="E708" s="25"/>
      <c r="F708" s="24"/>
      <c r="G708" s="25"/>
      <c r="H708" s="25"/>
      <c r="I708" s="25"/>
      <c r="J708" s="25"/>
      <c r="K708" s="138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  <c r="AA708" s="25"/>
    </row>
    <row r="709">
      <c r="A709" s="25"/>
      <c r="B709" s="25"/>
      <c r="C709" s="25"/>
      <c r="D709" s="25"/>
      <c r="E709" s="25"/>
      <c r="F709" s="24"/>
      <c r="G709" s="25"/>
      <c r="H709" s="25"/>
      <c r="I709" s="25"/>
      <c r="J709" s="25"/>
      <c r="K709" s="138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  <c r="AA709" s="25"/>
    </row>
    <row r="710">
      <c r="A710" s="25"/>
      <c r="B710" s="25"/>
      <c r="C710" s="25"/>
      <c r="D710" s="25"/>
      <c r="E710" s="25"/>
      <c r="F710" s="24"/>
      <c r="G710" s="25"/>
      <c r="H710" s="25"/>
      <c r="I710" s="25"/>
      <c r="J710" s="25"/>
      <c r="K710" s="138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  <c r="AA710" s="25"/>
    </row>
    <row r="711">
      <c r="A711" s="25"/>
      <c r="B711" s="25"/>
      <c r="C711" s="25"/>
      <c r="D711" s="25"/>
      <c r="E711" s="25"/>
      <c r="F711" s="24"/>
      <c r="G711" s="25"/>
      <c r="H711" s="25"/>
      <c r="I711" s="25"/>
      <c r="J711" s="25"/>
      <c r="K711" s="138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  <c r="AA711" s="25"/>
    </row>
    <row r="712">
      <c r="A712" s="25"/>
      <c r="B712" s="25"/>
      <c r="C712" s="25"/>
      <c r="D712" s="25"/>
      <c r="E712" s="25"/>
      <c r="F712" s="24"/>
      <c r="G712" s="25"/>
      <c r="H712" s="25"/>
      <c r="I712" s="25"/>
      <c r="J712" s="25"/>
      <c r="K712" s="138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  <c r="AA712" s="25"/>
    </row>
    <row r="713">
      <c r="A713" s="25"/>
      <c r="B713" s="25"/>
      <c r="C713" s="25"/>
      <c r="D713" s="25"/>
      <c r="E713" s="25"/>
      <c r="F713" s="24"/>
      <c r="G713" s="25"/>
      <c r="H713" s="25"/>
      <c r="I713" s="25"/>
      <c r="J713" s="25"/>
      <c r="K713" s="138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  <c r="AA713" s="25"/>
    </row>
    <row r="714">
      <c r="A714" s="25"/>
      <c r="B714" s="25"/>
      <c r="C714" s="25"/>
      <c r="D714" s="25"/>
      <c r="E714" s="25"/>
      <c r="F714" s="24"/>
      <c r="G714" s="25"/>
      <c r="H714" s="25"/>
      <c r="I714" s="25"/>
      <c r="J714" s="25"/>
      <c r="K714" s="138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  <c r="AA714" s="25"/>
    </row>
    <row r="715">
      <c r="A715" s="25"/>
      <c r="B715" s="25"/>
      <c r="C715" s="25"/>
      <c r="D715" s="25"/>
      <c r="E715" s="25"/>
      <c r="F715" s="24"/>
      <c r="G715" s="25"/>
      <c r="H715" s="25"/>
      <c r="I715" s="25"/>
      <c r="J715" s="25"/>
      <c r="K715" s="138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  <c r="AA715" s="25"/>
    </row>
    <row r="716">
      <c r="A716" s="25"/>
      <c r="B716" s="25"/>
      <c r="C716" s="25"/>
      <c r="D716" s="25"/>
      <c r="E716" s="25"/>
      <c r="F716" s="24"/>
      <c r="G716" s="25"/>
      <c r="H716" s="25"/>
      <c r="I716" s="25"/>
      <c r="J716" s="25"/>
      <c r="K716" s="138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  <c r="AA716" s="25"/>
    </row>
    <row r="717">
      <c r="A717" s="25"/>
      <c r="B717" s="25"/>
      <c r="C717" s="25"/>
      <c r="D717" s="25"/>
      <c r="E717" s="25"/>
      <c r="F717" s="24"/>
      <c r="G717" s="25"/>
      <c r="H717" s="25"/>
      <c r="I717" s="25"/>
      <c r="J717" s="25"/>
      <c r="K717" s="138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  <c r="AA717" s="25"/>
    </row>
    <row r="718">
      <c r="A718" s="25"/>
      <c r="B718" s="25"/>
      <c r="C718" s="25"/>
      <c r="D718" s="25"/>
      <c r="E718" s="25"/>
      <c r="F718" s="24"/>
      <c r="G718" s="25"/>
      <c r="H718" s="25"/>
      <c r="I718" s="25"/>
      <c r="J718" s="25"/>
      <c r="K718" s="138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  <c r="AA718" s="25"/>
    </row>
    <row r="719">
      <c r="A719" s="25"/>
      <c r="B719" s="25"/>
      <c r="C719" s="25"/>
      <c r="D719" s="25"/>
      <c r="E719" s="25"/>
      <c r="F719" s="24"/>
      <c r="G719" s="25"/>
      <c r="H719" s="25"/>
      <c r="I719" s="25"/>
      <c r="J719" s="25"/>
      <c r="K719" s="138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  <c r="AA719" s="25"/>
    </row>
    <row r="720">
      <c r="A720" s="25"/>
      <c r="B720" s="25"/>
      <c r="C720" s="25"/>
      <c r="D720" s="25"/>
      <c r="E720" s="25"/>
      <c r="F720" s="24"/>
      <c r="G720" s="25"/>
      <c r="H720" s="25"/>
      <c r="I720" s="25"/>
      <c r="J720" s="25"/>
      <c r="K720" s="138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  <c r="AA720" s="25"/>
    </row>
    <row r="721">
      <c r="A721" s="25"/>
      <c r="B721" s="25"/>
      <c r="C721" s="25"/>
      <c r="D721" s="25"/>
      <c r="E721" s="25"/>
      <c r="F721" s="24"/>
      <c r="G721" s="25"/>
      <c r="H721" s="25"/>
      <c r="I721" s="25"/>
      <c r="J721" s="25"/>
      <c r="K721" s="138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  <c r="AA721" s="25"/>
    </row>
    <row r="722">
      <c r="A722" s="25"/>
      <c r="B722" s="25"/>
      <c r="C722" s="25"/>
      <c r="D722" s="25"/>
      <c r="E722" s="25"/>
      <c r="F722" s="24"/>
      <c r="G722" s="25"/>
      <c r="H722" s="25"/>
      <c r="I722" s="25"/>
      <c r="J722" s="25"/>
      <c r="K722" s="138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  <c r="AA722" s="25"/>
    </row>
    <row r="723">
      <c r="A723" s="25"/>
      <c r="B723" s="25"/>
      <c r="C723" s="25"/>
      <c r="D723" s="25"/>
      <c r="E723" s="25"/>
      <c r="F723" s="24"/>
      <c r="G723" s="25"/>
      <c r="H723" s="25"/>
      <c r="I723" s="25"/>
      <c r="J723" s="25"/>
      <c r="K723" s="138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  <c r="AA723" s="25"/>
    </row>
    <row r="724">
      <c r="A724" s="25"/>
      <c r="B724" s="25"/>
      <c r="C724" s="25"/>
      <c r="D724" s="25"/>
      <c r="E724" s="25"/>
      <c r="F724" s="24"/>
      <c r="G724" s="25"/>
      <c r="H724" s="25"/>
      <c r="I724" s="25"/>
      <c r="J724" s="25"/>
      <c r="K724" s="138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  <c r="AA724" s="25"/>
    </row>
    <row r="725">
      <c r="A725" s="25"/>
      <c r="B725" s="25"/>
      <c r="C725" s="25"/>
      <c r="D725" s="25"/>
      <c r="E725" s="25"/>
      <c r="F725" s="24"/>
      <c r="G725" s="25"/>
      <c r="H725" s="25"/>
      <c r="I725" s="25"/>
      <c r="J725" s="25"/>
      <c r="K725" s="138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  <c r="AA725" s="25"/>
    </row>
    <row r="726">
      <c r="A726" s="25"/>
      <c r="B726" s="25"/>
      <c r="C726" s="25"/>
      <c r="D726" s="25"/>
      <c r="E726" s="25"/>
      <c r="F726" s="24"/>
      <c r="G726" s="25"/>
      <c r="H726" s="25"/>
      <c r="I726" s="25"/>
      <c r="J726" s="25"/>
      <c r="K726" s="138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  <c r="AA726" s="25"/>
    </row>
    <row r="727">
      <c r="A727" s="25"/>
      <c r="B727" s="25"/>
      <c r="C727" s="25"/>
      <c r="D727" s="25"/>
      <c r="E727" s="25"/>
      <c r="F727" s="24"/>
      <c r="G727" s="25"/>
      <c r="H727" s="25"/>
      <c r="I727" s="25"/>
      <c r="J727" s="25"/>
      <c r="K727" s="138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  <c r="AA727" s="25"/>
    </row>
    <row r="728">
      <c r="A728" s="25"/>
      <c r="B728" s="25"/>
      <c r="C728" s="25"/>
      <c r="D728" s="25"/>
      <c r="E728" s="25"/>
      <c r="F728" s="24"/>
      <c r="G728" s="25"/>
      <c r="H728" s="25"/>
      <c r="I728" s="25"/>
      <c r="J728" s="25"/>
      <c r="K728" s="138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  <c r="AA728" s="25"/>
    </row>
    <row r="729">
      <c r="A729" s="25"/>
      <c r="B729" s="25"/>
      <c r="C729" s="25"/>
      <c r="D729" s="25"/>
      <c r="E729" s="25"/>
      <c r="F729" s="24"/>
      <c r="G729" s="25"/>
      <c r="H729" s="25"/>
      <c r="I729" s="25"/>
      <c r="J729" s="25"/>
      <c r="K729" s="138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  <c r="AA729" s="25"/>
    </row>
    <row r="730">
      <c r="A730" s="25"/>
      <c r="B730" s="25"/>
      <c r="C730" s="25"/>
      <c r="D730" s="25"/>
      <c r="E730" s="25"/>
      <c r="F730" s="24"/>
      <c r="G730" s="25"/>
      <c r="H730" s="25"/>
      <c r="I730" s="25"/>
      <c r="J730" s="25"/>
      <c r="K730" s="138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  <c r="AA730" s="25"/>
    </row>
    <row r="731">
      <c r="A731" s="25"/>
      <c r="B731" s="25"/>
      <c r="C731" s="25"/>
      <c r="D731" s="25"/>
      <c r="E731" s="25"/>
      <c r="F731" s="24"/>
      <c r="G731" s="25"/>
      <c r="H731" s="25"/>
      <c r="I731" s="25"/>
      <c r="J731" s="25"/>
      <c r="K731" s="138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  <c r="AA731" s="25"/>
    </row>
    <row r="732">
      <c r="A732" s="25"/>
      <c r="B732" s="25"/>
      <c r="C732" s="25"/>
      <c r="D732" s="25"/>
      <c r="E732" s="25"/>
      <c r="F732" s="24"/>
      <c r="G732" s="25"/>
      <c r="H732" s="25"/>
      <c r="I732" s="25"/>
      <c r="J732" s="25"/>
      <c r="K732" s="138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  <c r="AA732" s="25"/>
    </row>
    <row r="733">
      <c r="A733" s="25"/>
      <c r="B733" s="25"/>
      <c r="C733" s="25"/>
      <c r="D733" s="25"/>
      <c r="E733" s="25"/>
      <c r="F733" s="24"/>
      <c r="G733" s="25"/>
      <c r="H733" s="25"/>
      <c r="I733" s="25"/>
      <c r="J733" s="25"/>
      <c r="K733" s="138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  <c r="AA733" s="25"/>
    </row>
    <row r="734">
      <c r="A734" s="25"/>
      <c r="B734" s="25"/>
      <c r="C734" s="25"/>
      <c r="D734" s="25"/>
      <c r="E734" s="25"/>
      <c r="F734" s="24"/>
      <c r="G734" s="25"/>
      <c r="H734" s="25"/>
      <c r="I734" s="25"/>
      <c r="J734" s="25"/>
      <c r="K734" s="138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  <c r="AA734" s="25"/>
    </row>
    <row r="735">
      <c r="A735" s="25"/>
      <c r="B735" s="25"/>
      <c r="C735" s="25"/>
      <c r="D735" s="25"/>
      <c r="E735" s="25"/>
      <c r="F735" s="24"/>
      <c r="G735" s="25"/>
      <c r="H735" s="25"/>
      <c r="I735" s="25"/>
      <c r="J735" s="25"/>
      <c r="K735" s="138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  <c r="AA735" s="25"/>
    </row>
    <row r="736">
      <c r="A736" s="25"/>
      <c r="B736" s="25"/>
      <c r="C736" s="25"/>
      <c r="D736" s="25"/>
      <c r="E736" s="25"/>
      <c r="F736" s="24"/>
      <c r="G736" s="25"/>
      <c r="H736" s="25"/>
      <c r="I736" s="25"/>
      <c r="J736" s="25"/>
      <c r="K736" s="138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  <c r="AA736" s="25"/>
    </row>
    <row r="737">
      <c r="A737" s="25"/>
      <c r="B737" s="25"/>
      <c r="C737" s="25"/>
      <c r="D737" s="25"/>
      <c r="E737" s="25"/>
      <c r="F737" s="24"/>
      <c r="G737" s="25"/>
      <c r="H737" s="25"/>
      <c r="I737" s="25"/>
      <c r="J737" s="25"/>
      <c r="K737" s="138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  <c r="AA737" s="25"/>
    </row>
    <row r="738">
      <c r="A738" s="25"/>
      <c r="B738" s="25"/>
      <c r="C738" s="25"/>
      <c r="D738" s="25"/>
      <c r="E738" s="25"/>
      <c r="F738" s="24"/>
      <c r="G738" s="25"/>
      <c r="H738" s="25"/>
      <c r="I738" s="25"/>
      <c r="J738" s="25"/>
      <c r="K738" s="138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  <c r="AA738" s="25"/>
    </row>
    <row r="739">
      <c r="A739" s="25"/>
      <c r="B739" s="25"/>
      <c r="C739" s="25"/>
      <c r="D739" s="25"/>
      <c r="E739" s="25"/>
      <c r="F739" s="24"/>
      <c r="G739" s="25"/>
      <c r="H739" s="25"/>
      <c r="I739" s="25"/>
      <c r="J739" s="25"/>
      <c r="K739" s="138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  <c r="AA739" s="25"/>
    </row>
    <row r="740">
      <c r="A740" s="25"/>
      <c r="B740" s="25"/>
      <c r="C740" s="25"/>
      <c r="D740" s="25"/>
      <c r="E740" s="25"/>
      <c r="F740" s="24"/>
      <c r="G740" s="25"/>
      <c r="H740" s="25"/>
      <c r="I740" s="25"/>
      <c r="J740" s="25"/>
      <c r="K740" s="138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  <c r="AA740" s="25"/>
    </row>
    <row r="741">
      <c r="A741" s="25"/>
      <c r="B741" s="25"/>
      <c r="C741" s="25"/>
      <c r="D741" s="25"/>
      <c r="E741" s="25"/>
      <c r="F741" s="24"/>
      <c r="G741" s="25"/>
      <c r="H741" s="25"/>
      <c r="I741" s="25"/>
      <c r="J741" s="25"/>
      <c r="K741" s="138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  <c r="AA741" s="25"/>
    </row>
    <row r="742">
      <c r="A742" s="25"/>
      <c r="B742" s="25"/>
      <c r="C742" s="25"/>
      <c r="D742" s="25"/>
      <c r="E742" s="25"/>
      <c r="F742" s="24"/>
      <c r="G742" s="25"/>
      <c r="H742" s="25"/>
      <c r="I742" s="25"/>
      <c r="J742" s="25"/>
      <c r="K742" s="138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  <c r="AA742" s="25"/>
    </row>
    <row r="743">
      <c r="A743" s="25"/>
      <c r="B743" s="25"/>
      <c r="C743" s="25"/>
      <c r="D743" s="25"/>
      <c r="E743" s="25"/>
      <c r="F743" s="24"/>
      <c r="G743" s="25"/>
      <c r="H743" s="25"/>
      <c r="I743" s="25"/>
      <c r="J743" s="25"/>
      <c r="K743" s="138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  <c r="AA743" s="25"/>
    </row>
    <row r="744">
      <c r="A744" s="25"/>
      <c r="B744" s="25"/>
      <c r="C744" s="25"/>
      <c r="D744" s="25"/>
      <c r="E744" s="25"/>
      <c r="F744" s="24"/>
      <c r="G744" s="25"/>
      <c r="H744" s="25"/>
      <c r="I744" s="25"/>
      <c r="J744" s="25"/>
      <c r="K744" s="138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  <c r="AA744" s="25"/>
    </row>
    <row r="745">
      <c r="A745" s="25"/>
      <c r="B745" s="25"/>
      <c r="C745" s="25"/>
      <c r="D745" s="25"/>
      <c r="E745" s="25"/>
      <c r="F745" s="24"/>
      <c r="G745" s="25"/>
      <c r="H745" s="25"/>
      <c r="I745" s="25"/>
      <c r="J745" s="25"/>
      <c r="K745" s="138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  <c r="AA745" s="25"/>
    </row>
    <row r="746">
      <c r="A746" s="25"/>
      <c r="B746" s="25"/>
      <c r="C746" s="25"/>
      <c r="D746" s="25"/>
      <c r="E746" s="25"/>
      <c r="F746" s="24"/>
      <c r="G746" s="25"/>
      <c r="H746" s="25"/>
      <c r="I746" s="25"/>
      <c r="J746" s="25"/>
      <c r="K746" s="138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  <c r="AA746" s="25"/>
    </row>
    <row r="747">
      <c r="A747" s="25"/>
      <c r="B747" s="25"/>
      <c r="C747" s="25"/>
      <c r="D747" s="25"/>
      <c r="E747" s="25"/>
      <c r="F747" s="24"/>
      <c r="G747" s="25"/>
      <c r="H747" s="25"/>
      <c r="I747" s="25"/>
      <c r="J747" s="25"/>
      <c r="K747" s="138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  <c r="AA747" s="25"/>
    </row>
    <row r="748">
      <c r="A748" s="25"/>
      <c r="B748" s="25"/>
      <c r="C748" s="25"/>
      <c r="D748" s="25"/>
      <c r="E748" s="25"/>
      <c r="F748" s="24"/>
      <c r="G748" s="25"/>
      <c r="H748" s="25"/>
      <c r="I748" s="25"/>
      <c r="J748" s="25"/>
      <c r="K748" s="138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  <c r="AA748" s="25"/>
    </row>
    <row r="749">
      <c r="A749" s="25"/>
      <c r="B749" s="25"/>
      <c r="C749" s="25"/>
      <c r="D749" s="25"/>
      <c r="E749" s="25"/>
      <c r="F749" s="24"/>
      <c r="G749" s="25"/>
      <c r="H749" s="25"/>
      <c r="I749" s="25"/>
      <c r="J749" s="25"/>
      <c r="K749" s="138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  <c r="AA749" s="25"/>
    </row>
    <row r="750">
      <c r="A750" s="25"/>
      <c r="B750" s="25"/>
      <c r="C750" s="25"/>
      <c r="D750" s="25"/>
      <c r="E750" s="25"/>
      <c r="F750" s="24"/>
      <c r="G750" s="25"/>
      <c r="H750" s="25"/>
      <c r="I750" s="25"/>
      <c r="J750" s="25"/>
      <c r="K750" s="138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  <c r="AA750" s="25"/>
    </row>
    <row r="751">
      <c r="A751" s="25"/>
      <c r="B751" s="25"/>
      <c r="C751" s="25"/>
      <c r="D751" s="25"/>
      <c r="E751" s="25"/>
      <c r="F751" s="24"/>
      <c r="G751" s="25"/>
      <c r="H751" s="25"/>
      <c r="I751" s="25"/>
      <c r="J751" s="25"/>
      <c r="K751" s="138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  <c r="AA751" s="25"/>
    </row>
    <row r="752">
      <c r="A752" s="25"/>
      <c r="B752" s="25"/>
      <c r="C752" s="25"/>
      <c r="D752" s="25"/>
      <c r="E752" s="25"/>
      <c r="F752" s="24"/>
      <c r="G752" s="25"/>
      <c r="H752" s="25"/>
      <c r="I752" s="25"/>
      <c r="J752" s="25"/>
      <c r="K752" s="138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  <c r="AA752" s="25"/>
    </row>
    <row r="753">
      <c r="A753" s="25"/>
      <c r="B753" s="25"/>
      <c r="C753" s="25"/>
      <c r="D753" s="25"/>
      <c r="E753" s="25"/>
      <c r="F753" s="24"/>
      <c r="G753" s="25"/>
      <c r="H753" s="25"/>
      <c r="I753" s="25"/>
      <c r="J753" s="25"/>
      <c r="K753" s="138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  <c r="AA753" s="25"/>
    </row>
    <row r="754">
      <c r="A754" s="25"/>
      <c r="B754" s="25"/>
      <c r="C754" s="25"/>
      <c r="D754" s="25"/>
      <c r="E754" s="25"/>
      <c r="F754" s="24"/>
      <c r="G754" s="25"/>
      <c r="H754" s="25"/>
      <c r="I754" s="25"/>
      <c r="J754" s="25"/>
      <c r="K754" s="138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  <c r="AA754" s="25"/>
    </row>
    <row r="755">
      <c r="A755" s="25"/>
      <c r="B755" s="25"/>
      <c r="C755" s="25"/>
      <c r="D755" s="25"/>
      <c r="E755" s="25"/>
      <c r="F755" s="24"/>
      <c r="G755" s="25"/>
      <c r="H755" s="25"/>
      <c r="I755" s="25"/>
      <c r="J755" s="25"/>
      <c r="K755" s="138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  <c r="AA755" s="25"/>
    </row>
    <row r="756">
      <c r="A756" s="25"/>
      <c r="B756" s="25"/>
      <c r="C756" s="25"/>
      <c r="D756" s="25"/>
      <c r="E756" s="25"/>
      <c r="F756" s="24"/>
      <c r="G756" s="25"/>
      <c r="H756" s="25"/>
      <c r="I756" s="25"/>
      <c r="J756" s="25"/>
      <c r="K756" s="138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  <c r="AA756" s="25"/>
    </row>
    <row r="757">
      <c r="A757" s="25"/>
      <c r="B757" s="25"/>
      <c r="C757" s="25"/>
      <c r="D757" s="25"/>
      <c r="E757" s="25"/>
      <c r="F757" s="24"/>
      <c r="G757" s="25"/>
      <c r="H757" s="25"/>
      <c r="I757" s="25"/>
      <c r="J757" s="25"/>
      <c r="K757" s="138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  <c r="AA757" s="25"/>
    </row>
    <row r="758">
      <c r="A758" s="25"/>
      <c r="B758" s="25"/>
      <c r="C758" s="25"/>
      <c r="D758" s="25"/>
      <c r="E758" s="25"/>
      <c r="F758" s="24"/>
      <c r="G758" s="25"/>
      <c r="H758" s="25"/>
      <c r="I758" s="25"/>
      <c r="J758" s="25"/>
      <c r="K758" s="138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  <c r="AA758" s="25"/>
    </row>
    <row r="759">
      <c r="A759" s="25"/>
      <c r="B759" s="25"/>
      <c r="C759" s="25"/>
      <c r="D759" s="25"/>
      <c r="E759" s="25"/>
      <c r="F759" s="24"/>
      <c r="G759" s="25"/>
      <c r="H759" s="25"/>
      <c r="I759" s="25"/>
      <c r="J759" s="25"/>
      <c r="K759" s="138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  <c r="AA759" s="25"/>
    </row>
    <row r="760">
      <c r="A760" s="25"/>
      <c r="B760" s="25"/>
      <c r="C760" s="25"/>
      <c r="D760" s="25"/>
      <c r="E760" s="25"/>
      <c r="F760" s="24"/>
      <c r="G760" s="25"/>
      <c r="H760" s="25"/>
      <c r="I760" s="25"/>
      <c r="J760" s="25"/>
      <c r="K760" s="138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  <c r="AA760" s="25"/>
    </row>
    <row r="761">
      <c r="A761" s="25"/>
      <c r="B761" s="25"/>
      <c r="C761" s="25"/>
      <c r="D761" s="25"/>
      <c r="E761" s="25"/>
      <c r="F761" s="24"/>
      <c r="G761" s="25"/>
      <c r="H761" s="25"/>
      <c r="I761" s="25"/>
      <c r="J761" s="25"/>
      <c r="K761" s="138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  <c r="AA761" s="25"/>
    </row>
    <row r="762">
      <c r="A762" s="25"/>
      <c r="B762" s="25"/>
      <c r="C762" s="25"/>
      <c r="D762" s="25"/>
      <c r="E762" s="25"/>
      <c r="F762" s="24"/>
      <c r="G762" s="25"/>
      <c r="H762" s="25"/>
      <c r="I762" s="25"/>
      <c r="J762" s="25"/>
      <c r="K762" s="138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  <c r="AA762" s="25"/>
    </row>
    <row r="763">
      <c r="A763" s="25"/>
      <c r="B763" s="25"/>
      <c r="C763" s="25"/>
      <c r="D763" s="25"/>
      <c r="E763" s="25"/>
      <c r="F763" s="24"/>
      <c r="G763" s="25"/>
      <c r="H763" s="25"/>
      <c r="I763" s="25"/>
      <c r="J763" s="25"/>
      <c r="K763" s="138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  <c r="AA763" s="25"/>
    </row>
    <row r="764">
      <c r="A764" s="25"/>
      <c r="B764" s="25"/>
      <c r="C764" s="25"/>
      <c r="D764" s="25"/>
      <c r="E764" s="25"/>
      <c r="F764" s="24"/>
      <c r="G764" s="25"/>
      <c r="H764" s="25"/>
      <c r="I764" s="25"/>
      <c r="J764" s="25"/>
      <c r="K764" s="138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  <c r="AA764" s="25"/>
    </row>
    <row r="765">
      <c r="A765" s="25"/>
      <c r="B765" s="25"/>
      <c r="C765" s="25"/>
      <c r="D765" s="25"/>
      <c r="E765" s="25"/>
      <c r="F765" s="24"/>
      <c r="G765" s="25"/>
      <c r="H765" s="25"/>
      <c r="I765" s="25"/>
      <c r="J765" s="25"/>
      <c r="K765" s="138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  <c r="AA765" s="25"/>
    </row>
    <row r="766">
      <c r="A766" s="25"/>
      <c r="B766" s="25"/>
      <c r="C766" s="25"/>
      <c r="D766" s="25"/>
      <c r="E766" s="25"/>
      <c r="F766" s="24"/>
      <c r="G766" s="25"/>
      <c r="H766" s="25"/>
      <c r="I766" s="25"/>
      <c r="J766" s="25"/>
      <c r="K766" s="138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  <c r="AA766" s="25"/>
    </row>
    <row r="767">
      <c r="A767" s="25"/>
      <c r="B767" s="25"/>
      <c r="C767" s="25"/>
      <c r="D767" s="25"/>
      <c r="E767" s="25"/>
      <c r="F767" s="24"/>
      <c r="G767" s="25"/>
      <c r="H767" s="25"/>
      <c r="I767" s="25"/>
      <c r="J767" s="25"/>
      <c r="K767" s="138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  <c r="AA767" s="25"/>
    </row>
    <row r="768">
      <c r="A768" s="25"/>
      <c r="B768" s="25"/>
      <c r="C768" s="25"/>
      <c r="D768" s="25"/>
      <c r="E768" s="25"/>
      <c r="F768" s="24"/>
      <c r="G768" s="25"/>
      <c r="H768" s="25"/>
      <c r="I768" s="25"/>
      <c r="J768" s="25"/>
      <c r="K768" s="138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  <c r="AA768" s="25"/>
    </row>
    <row r="769">
      <c r="A769" s="25"/>
      <c r="B769" s="25"/>
      <c r="C769" s="25"/>
      <c r="D769" s="25"/>
      <c r="E769" s="25"/>
      <c r="F769" s="24"/>
      <c r="G769" s="25"/>
      <c r="H769" s="25"/>
      <c r="I769" s="25"/>
      <c r="J769" s="25"/>
      <c r="K769" s="138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  <c r="AA769" s="25"/>
    </row>
    <row r="770">
      <c r="A770" s="25"/>
      <c r="B770" s="25"/>
      <c r="C770" s="25"/>
      <c r="D770" s="25"/>
      <c r="E770" s="25"/>
      <c r="F770" s="24"/>
      <c r="G770" s="25"/>
      <c r="H770" s="25"/>
      <c r="I770" s="25"/>
      <c r="J770" s="25"/>
      <c r="K770" s="138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  <c r="AA770" s="25"/>
    </row>
    <row r="771">
      <c r="A771" s="25"/>
      <c r="B771" s="25"/>
      <c r="C771" s="25"/>
      <c r="D771" s="25"/>
      <c r="E771" s="25"/>
      <c r="F771" s="24"/>
      <c r="G771" s="25"/>
      <c r="H771" s="25"/>
      <c r="I771" s="25"/>
      <c r="J771" s="25"/>
      <c r="K771" s="138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  <c r="AA771" s="25"/>
    </row>
    <row r="772">
      <c r="A772" s="25"/>
      <c r="B772" s="25"/>
      <c r="C772" s="25"/>
      <c r="D772" s="25"/>
      <c r="E772" s="25"/>
      <c r="F772" s="24"/>
      <c r="G772" s="25"/>
      <c r="H772" s="25"/>
      <c r="I772" s="25"/>
      <c r="J772" s="25"/>
      <c r="K772" s="138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  <c r="AA772" s="25"/>
    </row>
    <row r="773">
      <c r="A773" s="25"/>
      <c r="B773" s="25"/>
      <c r="C773" s="25"/>
      <c r="D773" s="25"/>
      <c r="E773" s="25"/>
      <c r="F773" s="24"/>
      <c r="G773" s="25"/>
      <c r="H773" s="25"/>
      <c r="I773" s="25"/>
      <c r="J773" s="25"/>
      <c r="K773" s="138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  <c r="AA773" s="25"/>
    </row>
    <row r="774">
      <c r="A774" s="25"/>
      <c r="B774" s="25"/>
      <c r="C774" s="25"/>
      <c r="D774" s="25"/>
      <c r="E774" s="25"/>
      <c r="F774" s="24"/>
      <c r="G774" s="25"/>
      <c r="H774" s="25"/>
      <c r="I774" s="25"/>
      <c r="J774" s="25"/>
      <c r="K774" s="138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  <c r="AA774" s="25"/>
    </row>
    <row r="775">
      <c r="A775" s="25"/>
      <c r="B775" s="25"/>
      <c r="C775" s="25"/>
      <c r="D775" s="25"/>
      <c r="E775" s="25"/>
      <c r="F775" s="24"/>
      <c r="G775" s="25"/>
      <c r="H775" s="25"/>
      <c r="I775" s="25"/>
      <c r="J775" s="25"/>
      <c r="K775" s="138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  <c r="AA775" s="25"/>
    </row>
    <row r="776">
      <c r="A776" s="25"/>
      <c r="B776" s="25"/>
      <c r="C776" s="25"/>
      <c r="D776" s="25"/>
      <c r="E776" s="25"/>
      <c r="F776" s="24"/>
      <c r="G776" s="25"/>
      <c r="H776" s="25"/>
      <c r="I776" s="25"/>
      <c r="J776" s="25"/>
      <c r="K776" s="138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  <c r="AA776" s="25"/>
    </row>
    <row r="777">
      <c r="A777" s="25"/>
      <c r="B777" s="25"/>
      <c r="C777" s="25"/>
      <c r="D777" s="25"/>
      <c r="E777" s="25"/>
      <c r="F777" s="24"/>
      <c r="G777" s="25"/>
      <c r="H777" s="25"/>
      <c r="I777" s="25"/>
      <c r="J777" s="25"/>
      <c r="K777" s="138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  <c r="AA777" s="25"/>
    </row>
    <row r="778">
      <c r="A778" s="25"/>
      <c r="B778" s="25"/>
      <c r="C778" s="25"/>
      <c r="D778" s="25"/>
      <c r="E778" s="25"/>
      <c r="F778" s="24"/>
      <c r="G778" s="25"/>
      <c r="H778" s="25"/>
      <c r="I778" s="25"/>
      <c r="J778" s="25"/>
      <c r="K778" s="138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  <c r="AA778" s="25"/>
    </row>
    <row r="779">
      <c r="A779" s="25"/>
      <c r="B779" s="25"/>
      <c r="C779" s="25"/>
      <c r="D779" s="25"/>
      <c r="E779" s="25"/>
      <c r="F779" s="24"/>
      <c r="G779" s="25"/>
      <c r="H779" s="25"/>
      <c r="I779" s="25"/>
      <c r="J779" s="25"/>
      <c r="K779" s="138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  <c r="AA779" s="25"/>
    </row>
    <row r="780">
      <c r="A780" s="25"/>
      <c r="B780" s="25"/>
      <c r="C780" s="25"/>
      <c r="D780" s="25"/>
      <c r="E780" s="25"/>
      <c r="F780" s="24"/>
      <c r="G780" s="25"/>
      <c r="H780" s="25"/>
      <c r="I780" s="25"/>
      <c r="J780" s="25"/>
      <c r="K780" s="138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  <c r="AA780" s="25"/>
    </row>
    <row r="781">
      <c r="A781" s="25"/>
      <c r="B781" s="25"/>
      <c r="C781" s="25"/>
      <c r="D781" s="25"/>
      <c r="E781" s="25"/>
      <c r="F781" s="24"/>
      <c r="G781" s="25"/>
      <c r="H781" s="25"/>
      <c r="I781" s="25"/>
      <c r="J781" s="25"/>
      <c r="K781" s="138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  <c r="AA781" s="25"/>
    </row>
    <row r="782">
      <c r="A782" s="25"/>
      <c r="B782" s="25"/>
      <c r="C782" s="25"/>
      <c r="D782" s="25"/>
      <c r="E782" s="25"/>
      <c r="F782" s="24"/>
      <c r="G782" s="25"/>
      <c r="H782" s="25"/>
      <c r="I782" s="25"/>
      <c r="J782" s="25"/>
      <c r="K782" s="138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  <c r="AA782" s="25"/>
    </row>
    <row r="783">
      <c r="A783" s="25"/>
      <c r="B783" s="25"/>
      <c r="C783" s="25"/>
      <c r="D783" s="25"/>
      <c r="E783" s="25"/>
      <c r="F783" s="24"/>
      <c r="G783" s="25"/>
      <c r="H783" s="25"/>
      <c r="I783" s="25"/>
      <c r="J783" s="25"/>
      <c r="K783" s="138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  <c r="AA783" s="25"/>
    </row>
    <row r="784">
      <c r="A784" s="25"/>
      <c r="B784" s="25"/>
      <c r="C784" s="25"/>
      <c r="D784" s="25"/>
      <c r="E784" s="25"/>
      <c r="F784" s="24"/>
      <c r="G784" s="25"/>
      <c r="H784" s="25"/>
      <c r="I784" s="25"/>
      <c r="J784" s="25"/>
      <c r="K784" s="138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  <c r="AA784" s="25"/>
    </row>
    <row r="785">
      <c r="A785" s="25"/>
      <c r="B785" s="25"/>
      <c r="C785" s="25"/>
      <c r="D785" s="25"/>
      <c r="E785" s="25"/>
      <c r="F785" s="24"/>
      <c r="G785" s="25"/>
      <c r="H785" s="25"/>
      <c r="I785" s="25"/>
      <c r="J785" s="25"/>
      <c r="K785" s="138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  <c r="AA785" s="25"/>
    </row>
    <row r="786">
      <c r="A786" s="25"/>
      <c r="B786" s="25"/>
      <c r="C786" s="25"/>
      <c r="D786" s="25"/>
      <c r="E786" s="25"/>
      <c r="F786" s="24"/>
      <c r="G786" s="25"/>
      <c r="H786" s="25"/>
      <c r="I786" s="25"/>
      <c r="J786" s="25"/>
      <c r="K786" s="138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  <c r="AA786" s="25"/>
    </row>
    <row r="787">
      <c r="A787" s="25"/>
      <c r="B787" s="25"/>
      <c r="C787" s="25"/>
      <c r="D787" s="25"/>
      <c r="E787" s="25"/>
      <c r="F787" s="24"/>
      <c r="G787" s="25"/>
      <c r="H787" s="25"/>
      <c r="I787" s="25"/>
      <c r="J787" s="25"/>
      <c r="K787" s="138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  <c r="AA787" s="25"/>
    </row>
    <row r="788">
      <c r="A788" s="25"/>
      <c r="B788" s="25"/>
      <c r="C788" s="25"/>
      <c r="D788" s="25"/>
      <c r="E788" s="25"/>
      <c r="F788" s="24"/>
      <c r="G788" s="25"/>
      <c r="H788" s="25"/>
      <c r="I788" s="25"/>
      <c r="J788" s="25"/>
      <c r="K788" s="138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  <c r="AA788" s="25"/>
    </row>
    <row r="789">
      <c r="A789" s="25"/>
      <c r="B789" s="25"/>
      <c r="C789" s="25"/>
      <c r="D789" s="25"/>
      <c r="E789" s="25"/>
      <c r="F789" s="24"/>
      <c r="G789" s="25"/>
      <c r="H789" s="25"/>
      <c r="I789" s="25"/>
      <c r="J789" s="25"/>
      <c r="K789" s="138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  <c r="AA789" s="25"/>
    </row>
    <row r="790">
      <c r="A790" s="25"/>
      <c r="B790" s="25"/>
      <c r="C790" s="25"/>
      <c r="D790" s="25"/>
      <c r="E790" s="25"/>
      <c r="F790" s="24"/>
      <c r="G790" s="25"/>
      <c r="H790" s="25"/>
      <c r="I790" s="25"/>
      <c r="J790" s="25"/>
      <c r="K790" s="138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  <c r="AA790" s="25"/>
    </row>
    <row r="791">
      <c r="A791" s="25"/>
      <c r="B791" s="25"/>
      <c r="C791" s="25"/>
      <c r="D791" s="25"/>
      <c r="E791" s="25"/>
      <c r="F791" s="24"/>
      <c r="G791" s="25"/>
      <c r="H791" s="25"/>
      <c r="I791" s="25"/>
      <c r="J791" s="25"/>
      <c r="K791" s="138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  <c r="AA791" s="25"/>
    </row>
    <row r="792">
      <c r="A792" s="25"/>
      <c r="B792" s="25"/>
      <c r="C792" s="25"/>
      <c r="D792" s="25"/>
      <c r="E792" s="25"/>
      <c r="F792" s="24"/>
      <c r="G792" s="25"/>
      <c r="H792" s="25"/>
      <c r="I792" s="25"/>
      <c r="J792" s="25"/>
      <c r="K792" s="138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  <c r="AA792" s="25"/>
    </row>
    <row r="793">
      <c r="A793" s="25"/>
      <c r="B793" s="25"/>
      <c r="C793" s="25"/>
      <c r="D793" s="25"/>
      <c r="E793" s="25"/>
      <c r="F793" s="24"/>
      <c r="G793" s="25"/>
      <c r="H793" s="25"/>
      <c r="I793" s="25"/>
      <c r="J793" s="25"/>
      <c r="K793" s="138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  <c r="AA793" s="25"/>
    </row>
    <row r="794">
      <c r="A794" s="25"/>
      <c r="B794" s="25"/>
      <c r="C794" s="25"/>
      <c r="D794" s="25"/>
      <c r="E794" s="25"/>
      <c r="F794" s="24"/>
      <c r="G794" s="25"/>
      <c r="H794" s="25"/>
      <c r="I794" s="25"/>
      <c r="J794" s="25"/>
      <c r="K794" s="138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  <c r="AA794" s="25"/>
    </row>
    <row r="795">
      <c r="A795" s="25"/>
      <c r="B795" s="25"/>
      <c r="C795" s="25"/>
      <c r="D795" s="25"/>
      <c r="E795" s="25"/>
      <c r="F795" s="24"/>
      <c r="G795" s="25"/>
      <c r="H795" s="25"/>
      <c r="I795" s="25"/>
      <c r="J795" s="25"/>
      <c r="K795" s="138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  <c r="AA795" s="25"/>
    </row>
    <row r="796">
      <c r="A796" s="25"/>
      <c r="B796" s="25"/>
      <c r="C796" s="25"/>
      <c r="D796" s="25"/>
      <c r="E796" s="25"/>
      <c r="F796" s="24"/>
      <c r="G796" s="25"/>
      <c r="H796" s="25"/>
      <c r="I796" s="25"/>
      <c r="J796" s="25"/>
      <c r="K796" s="138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  <c r="AA796" s="25"/>
    </row>
    <row r="797">
      <c r="A797" s="25"/>
      <c r="B797" s="25"/>
      <c r="C797" s="25"/>
      <c r="D797" s="25"/>
      <c r="E797" s="25"/>
      <c r="F797" s="24"/>
      <c r="G797" s="25"/>
      <c r="H797" s="25"/>
      <c r="I797" s="25"/>
      <c r="J797" s="25"/>
      <c r="K797" s="138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  <c r="AA797" s="25"/>
    </row>
    <row r="798">
      <c r="A798" s="25"/>
      <c r="B798" s="25"/>
      <c r="C798" s="25"/>
      <c r="D798" s="25"/>
      <c r="E798" s="25"/>
      <c r="F798" s="24"/>
      <c r="G798" s="25"/>
      <c r="H798" s="25"/>
      <c r="I798" s="25"/>
      <c r="J798" s="25"/>
      <c r="K798" s="138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  <c r="AA798" s="25"/>
    </row>
    <row r="799">
      <c r="A799" s="25"/>
      <c r="B799" s="25"/>
      <c r="C799" s="25"/>
      <c r="D799" s="25"/>
      <c r="E799" s="25"/>
      <c r="F799" s="24"/>
      <c r="G799" s="25"/>
      <c r="H799" s="25"/>
      <c r="I799" s="25"/>
      <c r="J799" s="25"/>
      <c r="K799" s="138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  <c r="AA799" s="25"/>
    </row>
    <row r="800">
      <c r="A800" s="25"/>
      <c r="B800" s="25"/>
      <c r="C800" s="25"/>
      <c r="D800" s="25"/>
      <c r="E800" s="25"/>
      <c r="F800" s="24"/>
      <c r="G800" s="25"/>
      <c r="H800" s="25"/>
      <c r="I800" s="25"/>
      <c r="J800" s="25"/>
      <c r="K800" s="138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  <c r="AA800" s="25"/>
    </row>
    <row r="801">
      <c r="A801" s="25"/>
      <c r="B801" s="25"/>
      <c r="C801" s="25"/>
      <c r="D801" s="25"/>
      <c r="E801" s="25"/>
      <c r="F801" s="24"/>
      <c r="G801" s="25"/>
      <c r="H801" s="25"/>
      <c r="I801" s="25"/>
      <c r="J801" s="25"/>
      <c r="K801" s="138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  <c r="AA801" s="25"/>
    </row>
    <row r="802">
      <c r="A802" s="25"/>
      <c r="B802" s="25"/>
      <c r="C802" s="25"/>
      <c r="D802" s="25"/>
      <c r="E802" s="25"/>
      <c r="F802" s="24"/>
      <c r="G802" s="25"/>
      <c r="H802" s="25"/>
      <c r="I802" s="25"/>
      <c r="J802" s="25"/>
      <c r="K802" s="138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  <c r="AA802" s="25"/>
    </row>
    <row r="803">
      <c r="A803" s="25"/>
      <c r="B803" s="25"/>
      <c r="C803" s="25"/>
      <c r="D803" s="25"/>
      <c r="E803" s="25"/>
      <c r="F803" s="24"/>
      <c r="G803" s="25"/>
      <c r="H803" s="25"/>
      <c r="I803" s="25"/>
      <c r="J803" s="25"/>
      <c r="K803" s="138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  <c r="AA803" s="25"/>
    </row>
    <row r="804">
      <c r="A804" s="25"/>
      <c r="B804" s="25"/>
      <c r="C804" s="25"/>
      <c r="D804" s="25"/>
      <c r="E804" s="25"/>
      <c r="F804" s="24"/>
      <c r="G804" s="25"/>
      <c r="H804" s="25"/>
      <c r="I804" s="25"/>
      <c r="J804" s="25"/>
      <c r="K804" s="138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  <c r="AA804" s="25"/>
    </row>
    <row r="805">
      <c r="A805" s="25"/>
      <c r="B805" s="25"/>
      <c r="C805" s="25"/>
      <c r="D805" s="25"/>
      <c r="E805" s="25"/>
      <c r="F805" s="24"/>
      <c r="G805" s="25"/>
      <c r="H805" s="25"/>
      <c r="I805" s="25"/>
      <c r="J805" s="25"/>
      <c r="K805" s="138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  <c r="AA805" s="25"/>
    </row>
    <row r="806">
      <c r="A806" s="25"/>
      <c r="B806" s="25"/>
      <c r="C806" s="25"/>
      <c r="D806" s="25"/>
      <c r="E806" s="25"/>
      <c r="F806" s="24"/>
      <c r="G806" s="25"/>
      <c r="H806" s="25"/>
      <c r="I806" s="25"/>
      <c r="J806" s="25"/>
      <c r="K806" s="138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  <c r="AA806" s="25"/>
    </row>
    <row r="807">
      <c r="A807" s="25"/>
      <c r="B807" s="25"/>
      <c r="C807" s="25"/>
      <c r="D807" s="25"/>
      <c r="E807" s="25"/>
      <c r="F807" s="24"/>
      <c r="G807" s="25"/>
      <c r="H807" s="25"/>
      <c r="I807" s="25"/>
      <c r="J807" s="25"/>
      <c r="K807" s="138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  <c r="AA807" s="25"/>
    </row>
    <row r="808">
      <c r="A808" s="25"/>
      <c r="B808" s="25"/>
      <c r="C808" s="25"/>
      <c r="D808" s="25"/>
      <c r="E808" s="25"/>
      <c r="F808" s="24"/>
      <c r="G808" s="25"/>
      <c r="H808" s="25"/>
      <c r="I808" s="25"/>
      <c r="J808" s="25"/>
      <c r="K808" s="138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  <c r="AA808" s="25"/>
    </row>
    <row r="809">
      <c r="A809" s="25"/>
      <c r="B809" s="25"/>
      <c r="C809" s="25"/>
      <c r="D809" s="25"/>
      <c r="E809" s="25"/>
      <c r="F809" s="24"/>
      <c r="G809" s="25"/>
      <c r="H809" s="25"/>
      <c r="I809" s="25"/>
      <c r="J809" s="25"/>
      <c r="K809" s="138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  <c r="AA809" s="25"/>
    </row>
    <row r="810">
      <c r="A810" s="25"/>
      <c r="B810" s="25"/>
      <c r="C810" s="25"/>
      <c r="D810" s="25"/>
      <c r="E810" s="25"/>
      <c r="F810" s="24"/>
      <c r="G810" s="25"/>
      <c r="H810" s="25"/>
      <c r="I810" s="25"/>
      <c r="J810" s="25"/>
      <c r="K810" s="138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  <c r="AA810" s="25"/>
    </row>
    <row r="811">
      <c r="A811" s="25"/>
      <c r="B811" s="25"/>
      <c r="C811" s="25"/>
      <c r="D811" s="25"/>
      <c r="E811" s="25"/>
      <c r="F811" s="24"/>
      <c r="G811" s="25"/>
      <c r="H811" s="25"/>
      <c r="I811" s="25"/>
      <c r="J811" s="25"/>
      <c r="K811" s="138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  <c r="AA811" s="25"/>
    </row>
    <row r="812">
      <c r="A812" s="25"/>
      <c r="B812" s="25"/>
      <c r="C812" s="25"/>
      <c r="D812" s="25"/>
      <c r="E812" s="25"/>
      <c r="F812" s="24"/>
      <c r="G812" s="25"/>
      <c r="H812" s="25"/>
      <c r="I812" s="25"/>
      <c r="J812" s="25"/>
      <c r="K812" s="138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  <c r="AA812" s="25"/>
    </row>
    <row r="813">
      <c r="A813" s="25"/>
      <c r="B813" s="25"/>
      <c r="C813" s="25"/>
      <c r="D813" s="25"/>
      <c r="E813" s="25"/>
      <c r="F813" s="24"/>
      <c r="G813" s="25"/>
      <c r="H813" s="25"/>
      <c r="I813" s="25"/>
      <c r="J813" s="25"/>
      <c r="K813" s="138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  <c r="AA813" s="25"/>
    </row>
    <row r="814">
      <c r="A814" s="25"/>
      <c r="B814" s="25"/>
      <c r="C814" s="25"/>
      <c r="D814" s="25"/>
      <c r="E814" s="25"/>
      <c r="F814" s="24"/>
      <c r="G814" s="25"/>
      <c r="H814" s="25"/>
      <c r="I814" s="25"/>
      <c r="J814" s="25"/>
      <c r="K814" s="138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  <c r="AA814" s="25"/>
    </row>
    <row r="815">
      <c r="A815" s="25"/>
      <c r="B815" s="25"/>
      <c r="C815" s="25"/>
      <c r="D815" s="25"/>
      <c r="E815" s="25"/>
      <c r="F815" s="24"/>
      <c r="G815" s="25"/>
      <c r="H815" s="25"/>
      <c r="I815" s="25"/>
      <c r="J815" s="25"/>
      <c r="K815" s="138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  <c r="AA815" s="25"/>
    </row>
    <row r="816">
      <c r="A816" s="25"/>
      <c r="B816" s="25"/>
      <c r="C816" s="25"/>
      <c r="D816" s="25"/>
      <c r="E816" s="25"/>
      <c r="F816" s="24"/>
      <c r="G816" s="25"/>
      <c r="H816" s="25"/>
      <c r="I816" s="25"/>
      <c r="J816" s="25"/>
      <c r="K816" s="138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  <c r="AA816" s="25"/>
    </row>
    <row r="817">
      <c r="A817" s="25"/>
      <c r="B817" s="25"/>
      <c r="C817" s="25"/>
      <c r="D817" s="25"/>
      <c r="E817" s="25"/>
      <c r="F817" s="24"/>
      <c r="G817" s="25"/>
      <c r="H817" s="25"/>
      <c r="I817" s="25"/>
      <c r="J817" s="25"/>
      <c r="K817" s="138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  <c r="AA817" s="25"/>
    </row>
    <row r="818">
      <c r="A818" s="25"/>
      <c r="B818" s="25"/>
      <c r="C818" s="25"/>
      <c r="D818" s="25"/>
      <c r="E818" s="25"/>
      <c r="F818" s="24"/>
      <c r="G818" s="25"/>
      <c r="H818" s="25"/>
      <c r="I818" s="25"/>
      <c r="J818" s="25"/>
      <c r="K818" s="138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  <c r="AA818" s="25"/>
    </row>
    <row r="819">
      <c r="A819" s="25"/>
      <c r="B819" s="25"/>
      <c r="C819" s="25"/>
      <c r="D819" s="25"/>
      <c r="E819" s="25"/>
      <c r="F819" s="24"/>
      <c r="G819" s="25"/>
      <c r="H819" s="25"/>
      <c r="I819" s="25"/>
      <c r="J819" s="25"/>
      <c r="K819" s="138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  <c r="AA819" s="25"/>
    </row>
    <row r="820">
      <c r="A820" s="25"/>
      <c r="B820" s="25"/>
      <c r="C820" s="25"/>
      <c r="D820" s="25"/>
      <c r="E820" s="25"/>
      <c r="F820" s="24"/>
      <c r="G820" s="25"/>
      <c r="H820" s="25"/>
      <c r="I820" s="25"/>
      <c r="J820" s="25"/>
      <c r="K820" s="138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  <c r="AA820" s="25"/>
    </row>
    <row r="821">
      <c r="A821" s="25"/>
      <c r="B821" s="25"/>
      <c r="C821" s="25"/>
      <c r="D821" s="25"/>
      <c r="E821" s="25"/>
      <c r="F821" s="24"/>
      <c r="G821" s="25"/>
      <c r="H821" s="25"/>
      <c r="I821" s="25"/>
      <c r="J821" s="25"/>
      <c r="K821" s="138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  <c r="AA821" s="25"/>
    </row>
    <row r="822">
      <c r="A822" s="25"/>
      <c r="B822" s="25"/>
      <c r="C822" s="25"/>
      <c r="D822" s="25"/>
      <c r="E822" s="25"/>
      <c r="F822" s="24"/>
      <c r="G822" s="25"/>
      <c r="H822" s="25"/>
      <c r="I822" s="25"/>
      <c r="J822" s="25"/>
      <c r="K822" s="138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  <c r="AA822" s="25"/>
    </row>
    <row r="823">
      <c r="A823" s="25"/>
      <c r="B823" s="25"/>
      <c r="C823" s="25"/>
      <c r="D823" s="25"/>
      <c r="E823" s="25"/>
      <c r="F823" s="24"/>
      <c r="G823" s="25"/>
      <c r="H823" s="25"/>
      <c r="I823" s="25"/>
      <c r="J823" s="25"/>
      <c r="K823" s="138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  <c r="AA823" s="25"/>
    </row>
    <row r="824">
      <c r="A824" s="25"/>
      <c r="B824" s="25"/>
      <c r="C824" s="25"/>
      <c r="D824" s="25"/>
      <c r="E824" s="25"/>
      <c r="F824" s="24"/>
      <c r="G824" s="25"/>
      <c r="H824" s="25"/>
      <c r="I824" s="25"/>
      <c r="J824" s="25"/>
      <c r="K824" s="138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  <c r="AA824" s="25"/>
    </row>
    <row r="825">
      <c r="A825" s="25"/>
      <c r="B825" s="25"/>
      <c r="C825" s="25"/>
      <c r="D825" s="25"/>
      <c r="E825" s="25"/>
      <c r="F825" s="24"/>
      <c r="G825" s="25"/>
      <c r="H825" s="25"/>
      <c r="I825" s="25"/>
      <c r="J825" s="25"/>
      <c r="K825" s="138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  <c r="AA825" s="25"/>
    </row>
    <row r="826">
      <c r="A826" s="25"/>
      <c r="B826" s="25"/>
      <c r="C826" s="25"/>
      <c r="D826" s="25"/>
      <c r="E826" s="25"/>
      <c r="F826" s="24"/>
      <c r="G826" s="25"/>
      <c r="H826" s="25"/>
      <c r="I826" s="25"/>
      <c r="J826" s="25"/>
      <c r="K826" s="138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  <c r="AA826" s="25"/>
    </row>
    <row r="827">
      <c r="A827" s="25"/>
      <c r="B827" s="25"/>
      <c r="C827" s="25"/>
      <c r="D827" s="25"/>
      <c r="E827" s="25"/>
      <c r="F827" s="24"/>
      <c r="G827" s="25"/>
      <c r="H827" s="25"/>
      <c r="I827" s="25"/>
      <c r="J827" s="25"/>
      <c r="K827" s="138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  <c r="AA827" s="25"/>
    </row>
    <row r="828">
      <c r="A828" s="25"/>
      <c r="B828" s="25"/>
      <c r="C828" s="25"/>
      <c r="D828" s="25"/>
      <c r="E828" s="25"/>
      <c r="F828" s="24"/>
      <c r="G828" s="25"/>
      <c r="H828" s="25"/>
      <c r="I828" s="25"/>
      <c r="J828" s="25"/>
      <c r="K828" s="138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  <c r="AA828" s="25"/>
    </row>
    <row r="829">
      <c r="A829" s="25"/>
      <c r="B829" s="25"/>
      <c r="C829" s="25"/>
      <c r="D829" s="25"/>
      <c r="E829" s="25"/>
      <c r="F829" s="24"/>
      <c r="G829" s="25"/>
      <c r="H829" s="25"/>
      <c r="I829" s="25"/>
      <c r="J829" s="25"/>
      <c r="K829" s="138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  <c r="AA829" s="25"/>
    </row>
    <row r="830">
      <c r="A830" s="25"/>
      <c r="B830" s="25"/>
      <c r="C830" s="25"/>
      <c r="D830" s="25"/>
      <c r="E830" s="25"/>
      <c r="F830" s="24"/>
      <c r="G830" s="25"/>
      <c r="H830" s="25"/>
      <c r="I830" s="25"/>
      <c r="J830" s="25"/>
      <c r="K830" s="138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  <c r="AA830" s="25"/>
    </row>
    <row r="831">
      <c r="A831" s="25"/>
      <c r="B831" s="25"/>
      <c r="C831" s="25"/>
      <c r="D831" s="25"/>
      <c r="E831" s="25"/>
      <c r="F831" s="24"/>
      <c r="G831" s="25"/>
      <c r="H831" s="25"/>
      <c r="I831" s="25"/>
      <c r="J831" s="25"/>
      <c r="K831" s="138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  <c r="AA831" s="25"/>
    </row>
    <row r="832">
      <c r="A832" s="25"/>
      <c r="B832" s="25"/>
      <c r="C832" s="25"/>
      <c r="D832" s="25"/>
      <c r="E832" s="25"/>
      <c r="F832" s="24"/>
      <c r="G832" s="25"/>
      <c r="H832" s="25"/>
      <c r="I832" s="25"/>
      <c r="J832" s="25"/>
      <c r="K832" s="138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  <c r="AA832" s="25"/>
    </row>
    <row r="833">
      <c r="A833" s="25"/>
      <c r="B833" s="25"/>
      <c r="C833" s="25"/>
      <c r="D833" s="25"/>
      <c r="E833" s="25"/>
      <c r="F833" s="24"/>
      <c r="G833" s="25"/>
      <c r="H833" s="25"/>
      <c r="I833" s="25"/>
      <c r="J833" s="25"/>
      <c r="K833" s="138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  <c r="AA833" s="25"/>
    </row>
    <row r="834">
      <c r="A834" s="25"/>
      <c r="B834" s="25"/>
      <c r="C834" s="25"/>
      <c r="D834" s="25"/>
      <c r="E834" s="25"/>
      <c r="F834" s="24"/>
      <c r="G834" s="25"/>
      <c r="H834" s="25"/>
      <c r="I834" s="25"/>
      <c r="J834" s="25"/>
      <c r="K834" s="138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  <c r="AA834" s="25"/>
    </row>
    <row r="835">
      <c r="A835" s="25"/>
      <c r="B835" s="25"/>
      <c r="C835" s="25"/>
      <c r="D835" s="25"/>
      <c r="E835" s="25"/>
      <c r="F835" s="24"/>
      <c r="G835" s="25"/>
      <c r="H835" s="25"/>
      <c r="I835" s="25"/>
      <c r="J835" s="25"/>
      <c r="K835" s="138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  <c r="AA835" s="25"/>
    </row>
    <row r="836">
      <c r="A836" s="25"/>
      <c r="B836" s="25"/>
      <c r="C836" s="25"/>
      <c r="D836" s="25"/>
      <c r="E836" s="25"/>
      <c r="F836" s="24"/>
      <c r="G836" s="25"/>
      <c r="H836" s="25"/>
      <c r="I836" s="25"/>
      <c r="J836" s="25"/>
      <c r="K836" s="138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  <c r="AA836" s="25"/>
    </row>
    <row r="837">
      <c r="A837" s="25"/>
      <c r="B837" s="25"/>
      <c r="C837" s="25"/>
      <c r="D837" s="25"/>
      <c r="E837" s="25"/>
      <c r="F837" s="24"/>
      <c r="G837" s="25"/>
      <c r="H837" s="25"/>
      <c r="I837" s="25"/>
      <c r="J837" s="25"/>
      <c r="K837" s="138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  <c r="AA837" s="25"/>
    </row>
    <row r="838">
      <c r="A838" s="25"/>
      <c r="B838" s="25"/>
      <c r="C838" s="25"/>
      <c r="D838" s="25"/>
      <c r="E838" s="25"/>
      <c r="F838" s="24"/>
      <c r="G838" s="25"/>
      <c r="H838" s="25"/>
      <c r="I838" s="25"/>
      <c r="J838" s="25"/>
      <c r="K838" s="138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  <c r="AA838" s="25"/>
    </row>
    <row r="839">
      <c r="A839" s="25"/>
      <c r="B839" s="25"/>
      <c r="C839" s="25"/>
      <c r="D839" s="25"/>
      <c r="E839" s="25"/>
      <c r="F839" s="24"/>
      <c r="G839" s="25"/>
      <c r="H839" s="25"/>
      <c r="I839" s="25"/>
      <c r="J839" s="25"/>
      <c r="K839" s="138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  <c r="AA839" s="25"/>
    </row>
    <row r="840">
      <c r="A840" s="25"/>
      <c r="B840" s="25"/>
      <c r="C840" s="25"/>
      <c r="D840" s="25"/>
      <c r="E840" s="25"/>
      <c r="F840" s="24"/>
      <c r="G840" s="25"/>
      <c r="H840" s="25"/>
      <c r="I840" s="25"/>
      <c r="J840" s="25"/>
      <c r="K840" s="138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  <c r="AA840" s="25"/>
    </row>
    <row r="841">
      <c r="A841" s="25"/>
      <c r="B841" s="25"/>
      <c r="C841" s="25"/>
      <c r="D841" s="25"/>
      <c r="E841" s="25"/>
      <c r="F841" s="24"/>
      <c r="G841" s="25"/>
      <c r="H841" s="25"/>
      <c r="I841" s="25"/>
      <c r="J841" s="25"/>
      <c r="K841" s="138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  <c r="AA841" s="25"/>
    </row>
    <row r="842">
      <c r="A842" s="25"/>
      <c r="B842" s="25"/>
      <c r="C842" s="25"/>
      <c r="D842" s="25"/>
      <c r="E842" s="25"/>
      <c r="F842" s="24"/>
      <c r="G842" s="25"/>
      <c r="H842" s="25"/>
      <c r="I842" s="25"/>
      <c r="J842" s="25"/>
      <c r="K842" s="138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  <c r="AA842" s="25"/>
    </row>
    <row r="843">
      <c r="A843" s="25"/>
      <c r="B843" s="25"/>
      <c r="C843" s="25"/>
      <c r="D843" s="25"/>
      <c r="E843" s="25"/>
      <c r="F843" s="24"/>
      <c r="G843" s="25"/>
      <c r="H843" s="25"/>
      <c r="I843" s="25"/>
      <c r="J843" s="25"/>
      <c r="K843" s="138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  <c r="AA843" s="25"/>
    </row>
    <row r="844">
      <c r="A844" s="25"/>
      <c r="B844" s="25"/>
      <c r="C844" s="25"/>
      <c r="D844" s="25"/>
      <c r="E844" s="25"/>
      <c r="F844" s="24"/>
      <c r="G844" s="25"/>
      <c r="H844" s="25"/>
      <c r="I844" s="25"/>
      <c r="J844" s="25"/>
      <c r="K844" s="138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  <c r="AA844" s="25"/>
    </row>
    <row r="845">
      <c r="A845" s="25"/>
      <c r="B845" s="25"/>
      <c r="C845" s="25"/>
      <c r="D845" s="25"/>
      <c r="E845" s="25"/>
      <c r="F845" s="24"/>
      <c r="G845" s="25"/>
      <c r="H845" s="25"/>
      <c r="I845" s="25"/>
      <c r="J845" s="25"/>
      <c r="K845" s="138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  <c r="AA845" s="25"/>
    </row>
    <row r="846">
      <c r="A846" s="25"/>
      <c r="B846" s="25"/>
      <c r="C846" s="25"/>
      <c r="D846" s="25"/>
      <c r="E846" s="25"/>
      <c r="F846" s="24"/>
      <c r="G846" s="25"/>
      <c r="H846" s="25"/>
      <c r="I846" s="25"/>
      <c r="J846" s="25"/>
      <c r="K846" s="138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  <c r="AA846" s="25"/>
    </row>
    <row r="847">
      <c r="A847" s="25"/>
      <c r="B847" s="25"/>
      <c r="C847" s="25"/>
      <c r="D847" s="25"/>
      <c r="E847" s="25"/>
      <c r="F847" s="24"/>
      <c r="G847" s="25"/>
      <c r="H847" s="25"/>
      <c r="I847" s="25"/>
      <c r="J847" s="25"/>
      <c r="K847" s="138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  <c r="AA847" s="25"/>
    </row>
    <row r="848">
      <c r="A848" s="25"/>
      <c r="B848" s="25"/>
      <c r="C848" s="25"/>
      <c r="D848" s="25"/>
      <c r="E848" s="25"/>
      <c r="F848" s="24"/>
      <c r="G848" s="25"/>
      <c r="H848" s="25"/>
      <c r="I848" s="25"/>
      <c r="J848" s="25"/>
      <c r="K848" s="138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  <c r="AA848" s="25"/>
    </row>
    <row r="849">
      <c r="A849" s="25"/>
      <c r="B849" s="25"/>
      <c r="C849" s="25"/>
      <c r="D849" s="25"/>
      <c r="E849" s="25"/>
      <c r="F849" s="24"/>
      <c r="G849" s="25"/>
      <c r="H849" s="25"/>
      <c r="I849" s="25"/>
      <c r="J849" s="25"/>
      <c r="K849" s="138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  <c r="AA849" s="25"/>
    </row>
    <row r="850">
      <c r="A850" s="25"/>
      <c r="B850" s="25"/>
      <c r="C850" s="25"/>
      <c r="D850" s="25"/>
      <c r="E850" s="25"/>
      <c r="F850" s="24"/>
      <c r="G850" s="25"/>
      <c r="H850" s="25"/>
      <c r="I850" s="25"/>
      <c r="J850" s="25"/>
      <c r="K850" s="138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  <c r="AA850" s="25"/>
    </row>
    <row r="851">
      <c r="A851" s="25"/>
      <c r="B851" s="25"/>
      <c r="C851" s="25"/>
      <c r="D851" s="25"/>
      <c r="E851" s="25"/>
      <c r="F851" s="24"/>
      <c r="G851" s="25"/>
      <c r="H851" s="25"/>
      <c r="I851" s="25"/>
      <c r="J851" s="25"/>
      <c r="K851" s="138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  <c r="AA851" s="25"/>
    </row>
    <row r="852">
      <c r="A852" s="25"/>
      <c r="B852" s="25"/>
      <c r="C852" s="25"/>
      <c r="D852" s="25"/>
      <c r="E852" s="25"/>
      <c r="F852" s="24"/>
      <c r="G852" s="25"/>
      <c r="H852" s="25"/>
      <c r="I852" s="25"/>
      <c r="J852" s="25"/>
      <c r="K852" s="138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  <c r="AA852" s="25"/>
    </row>
    <row r="853">
      <c r="A853" s="25"/>
      <c r="B853" s="25"/>
      <c r="C853" s="25"/>
      <c r="D853" s="25"/>
      <c r="E853" s="25"/>
      <c r="F853" s="24"/>
      <c r="G853" s="25"/>
      <c r="H853" s="25"/>
      <c r="I853" s="25"/>
      <c r="J853" s="25"/>
      <c r="K853" s="138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  <c r="AA853" s="25"/>
    </row>
    <row r="854">
      <c r="A854" s="25"/>
      <c r="B854" s="25"/>
      <c r="C854" s="25"/>
      <c r="D854" s="25"/>
      <c r="E854" s="25"/>
      <c r="F854" s="24"/>
      <c r="G854" s="25"/>
      <c r="H854" s="25"/>
      <c r="I854" s="25"/>
      <c r="J854" s="25"/>
      <c r="K854" s="138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  <c r="AA854" s="25"/>
    </row>
    <row r="855">
      <c r="A855" s="25"/>
      <c r="B855" s="25"/>
      <c r="C855" s="25"/>
      <c r="D855" s="25"/>
      <c r="E855" s="25"/>
      <c r="F855" s="24"/>
      <c r="G855" s="25"/>
      <c r="H855" s="25"/>
      <c r="I855" s="25"/>
      <c r="J855" s="25"/>
      <c r="K855" s="138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  <c r="AA855" s="25"/>
    </row>
    <row r="856">
      <c r="A856" s="25"/>
      <c r="B856" s="25"/>
      <c r="C856" s="25"/>
      <c r="D856" s="25"/>
      <c r="E856" s="25"/>
      <c r="F856" s="24"/>
      <c r="G856" s="25"/>
      <c r="H856" s="25"/>
      <c r="I856" s="25"/>
      <c r="J856" s="25"/>
      <c r="K856" s="138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  <c r="AA856" s="25"/>
    </row>
    <row r="857">
      <c r="A857" s="25"/>
      <c r="B857" s="25"/>
      <c r="C857" s="25"/>
      <c r="D857" s="25"/>
      <c r="E857" s="25"/>
      <c r="F857" s="24"/>
      <c r="G857" s="25"/>
      <c r="H857" s="25"/>
      <c r="I857" s="25"/>
      <c r="J857" s="25"/>
      <c r="K857" s="138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  <c r="AA857" s="25"/>
    </row>
    <row r="858">
      <c r="A858" s="25"/>
      <c r="B858" s="25"/>
      <c r="C858" s="25"/>
      <c r="D858" s="25"/>
      <c r="E858" s="25"/>
      <c r="F858" s="24"/>
      <c r="G858" s="25"/>
      <c r="H858" s="25"/>
      <c r="I858" s="25"/>
      <c r="J858" s="25"/>
      <c r="K858" s="138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  <c r="AA858" s="25"/>
    </row>
    <row r="859">
      <c r="A859" s="25"/>
      <c r="B859" s="25"/>
      <c r="C859" s="25"/>
      <c r="D859" s="25"/>
      <c r="E859" s="25"/>
      <c r="F859" s="24"/>
      <c r="G859" s="25"/>
      <c r="H859" s="25"/>
      <c r="I859" s="25"/>
      <c r="J859" s="25"/>
      <c r="K859" s="138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  <c r="AA859" s="25"/>
    </row>
    <row r="860">
      <c r="A860" s="25"/>
      <c r="B860" s="25"/>
      <c r="C860" s="25"/>
      <c r="D860" s="25"/>
      <c r="E860" s="25"/>
      <c r="F860" s="24"/>
      <c r="G860" s="25"/>
      <c r="H860" s="25"/>
      <c r="I860" s="25"/>
      <c r="J860" s="25"/>
      <c r="K860" s="138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  <c r="AA860" s="25"/>
    </row>
    <row r="861">
      <c r="A861" s="25"/>
      <c r="B861" s="25"/>
      <c r="C861" s="25"/>
      <c r="D861" s="25"/>
      <c r="E861" s="25"/>
      <c r="F861" s="24"/>
      <c r="G861" s="25"/>
      <c r="H861" s="25"/>
      <c r="I861" s="25"/>
      <c r="J861" s="25"/>
      <c r="K861" s="138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  <c r="AA861" s="25"/>
    </row>
    <row r="862">
      <c r="A862" s="25"/>
      <c r="B862" s="25"/>
      <c r="C862" s="25"/>
      <c r="D862" s="25"/>
      <c r="E862" s="25"/>
      <c r="F862" s="24"/>
      <c r="G862" s="25"/>
      <c r="H862" s="25"/>
      <c r="I862" s="25"/>
      <c r="J862" s="25"/>
      <c r="K862" s="138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  <c r="AA862" s="25"/>
    </row>
    <row r="863">
      <c r="A863" s="25"/>
      <c r="B863" s="25"/>
      <c r="C863" s="25"/>
      <c r="D863" s="25"/>
      <c r="E863" s="25"/>
      <c r="F863" s="24"/>
      <c r="G863" s="25"/>
      <c r="H863" s="25"/>
      <c r="I863" s="25"/>
      <c r="J863" s="25"/>
      <c r="K863" s="138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  <c r="AA863" s="25"/>
    </row>
    <row r="864">
      <c r="A864" s="25"/>
      <c r="B864" s="25"/>
      <c r="C864" s="25"/>
      <c r="D864" s="25"/>
      <c r="E864" s="25"/>
      <c r="F864" s="24"/>
      <c r="G864" s="25"/>
      <c r="H864" s="25"/>
      <c r="I864" s="25"/>
      <c r="J864" s="25"/>
      <c r="K864" s="138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  <c r="AA864" s="25"/>
    </row>
    <row r="865">
      <c r="A865" s="25"/>
      <c r="B865" s="25"/>
      <c r="C865" s="25"/>
      <c r="D865" s="25"/>
      <c r="E865" s="25"/>
      <c r="F865" s="24"/>
      <c r="G865" s="25"/>
      <c r="H865" s="25"/>
      <c r="I865" s="25"/>
      <c r="J865" s="25"/>
      <c r="K865" s="138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  <c r="AA865" s="25"/>
    </row>
    <row r="866">
      <c r="A866" s="25"/>
      <c r="B866" s="25"/>
      <c r="C866" s="25"/>
      <c r="D866" s="25"/>
      <c r="E866" s="25"/>
      <c r="F866" s="24"/>
      <c r="G866" s="25"/>
      <c r="H866" s="25"/>
      <c r="I866" s="25"/>
      <c r="J866" s="25"/>
      <c r="K866" s="138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  <c r="AA866" s="25"/>
    </row>
    <row r="867">
      <c r="A867" s="25"/>
      <c r="B867" s="25"/>
      <c r="C867" s="25"/>
      <c r="D867" s="25"/>
      <c r="E867" s="25"/>
      <c r="F867" s="24"/>
      <c r="G867" s="25"/>
      <c r="H867" s="25"/>
      <c r="I867" s="25"/>
      <c r="J867" s="25"/>
      <c r="K867" s="138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  <c r="AA867" s="25"/>
    </row>
    <row r="868">
      <c r="A868" s="25"/>
      <c r="B868" s="25"/>
      <c r="C868" s="25"/>
      <c r="D868" s="25"/>
      <c r="E868" s="25"/>
      <c r="F868" s="24"/>
      <c r="G868" s="25"/>
      <c r="H868" s="25"/>
      <c r="I868" s="25"/>
      <c r="J868" s="25"/>
      <c r="K868" s="138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  <c r="AA868" s="25"/>
    </row>
    <row r="869">
      <c r="A869" s="25"/>
      <c r="B869" s="25"/>
      <c r="C869" s="25"/>
      <c r="D869" s="25"/>
      <c r="E869" s="25"/>
      <c r="F869" s="24"/>
      <c r="G869" s="25"/>
      <c r="H869" s="25"/>
      <c r="I869" s="25"/>
      <c r="J869" s="25"/>
      <c r="K869" s="138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  <c r="AA869" s="25"/>
    </row>
    <row r="870">
      <c r="A870" s="25"/>
      <c r="B870" s="25"/>
      <c r="C870" s="25"/>
      <c r="D870" s="25"/>
      <c r="E870" s="25"/>
      <c r="F870" s="24"/>
      <c r="G870" s="25"/>
      <c r="H870" s="25"/>
      <c r="I870" s="25"/>
      <c r="J870" s="25"/>
      <c r="K870" s="138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  <c r="AA870" s="25"/>
    </row>
    <row r="871">
      <c r="A871" s="25"/>
      <c r="B871" s="25"/>
      <c r="C871" s="25"/>
      <c r="D871" s="25"/>
      <c r="E871" s="25"/>
      <c r="F871" s="24"/>
      <c r="G871" s="25"/>
      <c r="H871" s="25"/>
      <c r="I871" s="25"/>
      <c r="J871" s="25"/>
      <c r="K871" s="138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  <c r="AA871" s="25"/>
    </row>
    <row r="872">
      <c r="A872" s="25"/>
      <c r="B872" s="25"/>
      <c r="C872" s="25"/>
      <c r="D872" s="25"/>
      <c r="E872" s="25"/>
      <c r="F872" s="24"/>
      <c r="G872" s="25"/>
      <c r="H872" s="25"/>
      <c r="I872" s="25"/>
      <c r="J872" s="25"/>
      <c r="K872" s="138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  <c r="AA872" s="25"/>
    </row>
    <row r="873">
      <c r="A873" s="25"/>
      <c r="B873" s="25"/>
      <c r="C873" s="25"/>
      <c r="D873" s="25"/>
      <c r="E873" s="25"/>
      <c r="F873" s="24"/>
      <c r="G873" s="25"/>
      <c r="H873" s="25"/>
      <c r="I873" s="25"/>
      <c r="J873" s="25"/>
      <c r="K873" s="138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  <c r="AA873" s="25"/>
    </row>
    <row r="874">
      <c r="A874" s="25"/>
      <c r="B874" s="25"/>
      <c r="C874" s="25"/>
      <c r="D874" s="25"/>
      <c r="E874" s="25"/>
      <c r="F874" s="24"/>
      <c r="G874" s="25"/>
      <c r="H874" s="25"/>
      <c r="I874" s="25"/>
      <c r="J874" s="25"/>
      <c r="K874" s="138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  <c r="AA874" s="25"/>
    </row>
    <row r="875">
      <c r="A875" s="25"/>
      <c r="B875" s="25"/>
      <c r="C875" s="25"/>
      <c r="D875" s="25"/>
      <c r="E875" s="25"/>
      <c r="F875" s="24"/>
      <c r="G875" s="25"/>
      <c r="H875" s="25"/>
      <c r="I875" s="25"/>
      <c r="J875" s="25"/>
      <c r="K875" s="138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  <c r="AA875" s="25"/>
    </row>
    <row r="876">
      <c r="A876" s="25"/>
      <c r="B876" s="25"/>
      <c r="C876" s="25"/>
      <c r="D876" s="25"/>
      <c r="E876" s="25"/>
      <c r="F876" s="24"/>
      <c r="G876" s="25"/>
      <c r="H876" s="25"/>
      <c r="I876" s="25"/>
      <c r="J876" s="25"/>
      <c r="K876" s="138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  <c r="AA876" s="25"/>
    </row>
    <row r="877">
      <c r="A877" s="25"/>
      <c r="B877" s="25"/>
      <c r="C877" s="25"/>
      <c r="D877" s="25"/>
      <c r="E877" s="25"/>
      <c r="F877" s="24"/>
      <c r="G877" s="25"/>
      <c r="H877" s="25"/>
      <c r="I877" s="25"/>
      <c r="J877" s="25"/>
      <c r="K877" s="138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  <c r="AA877" s="25"/>
    </row>
    <row r="878">
      <c r="A878" s="25"/>
      <c r="B878" s="25"/>
      <c r="C878" s="25"/>
      <c r="D878" s="25"/>
      <c r="E878" s="25"/>
      <c r="F878" s="24"/>
      <c r="G878" s="25"/>
      <c r="H878" s="25"/>
      <c r="I878" s="25"/>
      <c r="J878" s="25"/>
      <c r="K878" s="138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  <c r="AA878" s="25"/>
    </row>
    <row r="879">
      <c r="A879" s="25"/>
      <c r="B879" s="25"/>
      <c r="C879" s="25"/>
      <c r="D879" s="25"/>
      <c r="E879" s="25"/>
      <c r="F879" s="24"/>
      <c r="G879" s="25"/>
      <c r="H879" s="25"/>
      <c r="I879" s="25"/>
      <c r="J879" s="25"/>
      <c r="K879" s="138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  <c r="AA879" s="25"/>
    </row>
    <row r="880">
      <c r="A880" s="25"/>
      <c r="B880" s="25"/>
      <c r="C880" s="25"/>
      <c r="D880" s="25"/>
      <c r="E880" s="25"/>
      <c r="F880" s="24"/>
      <c r="G880" s="25"/>
      <c r="H880" s="25"/>
      <c r="I880" s="25"/>
      <c r="J880" s="25"/>
      <c r="K880" s="138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  <c r="AA880" s="25"/>
    </row>
    <row r="881">
      <c r="A881" s="25"/>
      <c r="B881" s="25"/>
      <c r="C881" s="25"/>
      <c r="D881" s="25"/>
      <c r="E881" s="25"/>
      <c r="F881" s="24"/>
      <c r="G881" s="25"/>
      <c r="H881" s="25"/>
      <c r="I881" s="25"/>
      <c r="J881" s="25"/>
      <c r="K881" s="138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  <c r="AA881" s="25"/>
    </row>
    <row r="882">
      <c r="A882" s="25"/>
      <c r="B882" s="25"/>
      <c r="C882" s="25"/>
      <c r="D882" s="25"/>
      <c r="E882" s="25"/>
      <c r="F882" s="24"/>
      <c r="G882" s="25"/>
      <c r="H882" s="25"/>
      <c r="I882" s="25"/>
      <c r="J882" s="25"/>
      <c r="K882" s="138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  <c r="AA882" s="25"/>
    </row>
    <row r="883">
      <c r="A883" s="25"/>
      <c r="B883" s="25"/>
      <c r="C883" s="25"/>
      <c r="D883" s="25"/>
      <c r="E883" s="25"/>
      <c r="F883" s="24"/>
      <c r="G883" s="25"/>
      <c r="H883" s="25"/>
      <c r="I883" s="25"/>
      <c r="J883" s="25"/>
      <c r="K883" s="138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  <c r="AA883" s="25"/>
    </row>
    <row r="884">
      <c r="A884" s="25"/>
      <c r="B884" s="25"/>
      <c r="C884" s="25"/>
      <c r="D884" s="25"/>
      <c r="E884" s="25"/>
      <c r="F884" s="24"/>
      <c r="G884" s="25"/>
      <c r="H884" s="25"/>
      <c r="I884" s="25"/>
      <c r="J884" s="25"/>
      <c r="K884" s="138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  <c r="AA884" s="25"/>
    </row>
    <row r="885">
      <c r="A885" s="25"/>
      <c r="B885" s="25"/>
      <c r="C885" s="25"/>
      <c r="D885" s="25"/>
      <c r="E885" s="25"/>
      <c r="F885" s="24"/>
      <c r="G885" s="25"/>
      <c r="H885" s="25"/>
      <c r="I885" s="25"/>
      <c r="J885" s="25"/>
      <c r="K885" s="138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  <c r="AA885" s="25"/>
    </row>
    <row r="886">
      <c r="A886" s="25"/>
      <c r="B886" s="25"/>
      <c r="C886" s="25"/>
      <c r="D886" s="25"/>
      <c r="E886" s="25"/>
      <c r="F886" s="24"/>
      <c r="G886" s="25"/>
      <c r="H886" s="25"/>
      <c r="I886" s="25"/>
      <c r="J886" s="25"/>
      <c r="K886" s="138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  <c r="AA886" s="25"/>
    </row>
    <row r="887">
      <c r="A887" s="25"/>
      <c r="B887" s="25"/>
      <c r="C887" s="25"/>
      <c r="D887" s="25"/>
      <c r="E887" s="25"/>
      <c r="F887" s="24"/>
      <c r="G887" s="25"/>
      <c r="H887" s="25"/>
      <c r="I887" s="25"/>
      <c r="J887" s="25"/>
      <c r="K887" s="138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  <c r="AA887" s="25"/>
    </row>
    <row r="888">
      <c r="A888" s="25"/>
      <c r="B888" s="25"/>
      <c r="C888" s="25"/>
      <c r="D888" s="25"/>
      <c r="E888" s="25"/>
      <c r="F888" s="24"/>
      <c r="G888" s="25"/>
      <c r="H888" s="25"/>
      <c r="I888" s="25"/>
      <c r="J888" s="25"/>
      <c r="K888" s="138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  <c r="AA888" s="25"/>
    </row>
    <row r="889">
      <c r="A889" s="25"/>
      <c r="B889" s="25"/>
      <c r="C889" s="25"/>
      <c r="D889" s="25"/>
      <c r="E889" s="25"/>
      <c r="F889" s="24"/>
      <c r="G889" s="25"/>
      <c r="H889" s="25"/>
      <c r="I889" s="25"/>
      <c r="J889" s="25"/>
      <c r="K889" s="138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  <c r="AA889" s="25"/>
    </row>
    <row r="890">
      <c r="A890" s="25"/>
      <c r="B890" s="25"/>
      <c r="C890" s="25"/>
      <c r="D890" s="25"/>
      <c r="E890" s="25"/>
      <c r="F890" s="24"/>
      <c r="G890" s="25"/>
      <c r="H890" s="25"/>
      <c r="I890" s="25"/>
      <c r="J890" s="25"/>
      <c r="K890" s="138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  <c r="AA890" s="25"/>
    </row>
    <row r="891">
      <c r="A891" s="25"/>
      <c r="B891" s="25"/>
      <c r="C891" s="25"/>
      <c r="D891" s="25"/>
      <c r="E891" s="25"/>
      <c r="F891" s="24"/>
      <c r="G891" s="25"/>
      <c r="H891" s="25"/>
      <c r="I891" s="25"/>
      <c r="J891" s="25"/>
      <c r="K891" s="138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  <c r="AA891" s="25"/>
    </row>
    <row r="892">
      <c r="A892" s="25"/>
      <c r="B892" s="25"/>
      <c r="C892" s="25"/>
      <c r="D892" s="25"/>
      <c r="E892" s="25"/>
      <c r="F892" s="24"/>
      <c r="G892" s="25"/>
      <c r="H892" s="25"/>
      <c r="I892" s="25"/>
      <c r="J892" s="25"/>
      <c r="K892" s="138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  <c r="AA892" s="25"/>
    </row>
    <row r="893">
      <c r="A893" s="25"/>
      <c r="B893" s="25"/>
      <c r="C893" s="25"/>
      <c r="D893" s="25"/>
      <c r="E893" s="25"/>
      <c r="F893" s="24"/>
      <c r="G893" s="25"/>
      <c r="H893" s="25"/>
      <c r="I893" s="25"/>
      <c r="J893" s="25"/>
      <c r="K893" s="138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  <c r="AA893" s="25"/>
    </row>
    <row r="894">
      <c r="A894" s="25"/>
      <c r="B894" s="25"/>
      <c r="C894" s="25"/>
      <c r="D894" s="25"/>
      <c r="E894" s="25"/>
      <c r="F894" s="24"/>
      <c r="G894" s="25"/>
      <c r="H894" s="25"/>
      <c r="I894" s="25"/>
      <c r="J894" s="25"/>
      <c r="K894" s="138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  <c r="AA894" s="25"/>
    </row>
    <row r="895">
      <c r="A895" s="25"/>
      <c r="B895" s="25"/>
      <c r="C895" s="25"/>
      <c r="D895" s="25"/>
      <c r="E895" s="25"/>
      <c r="F895" s="24"/>
      <c r="G895" s="25"/>
      <c r="H895" s="25"/>
      <c r="I895" s="25"/>
      <c r="J895" s="25"/>
      <c r="K895" s="138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  <c r="AA895" s="25"/>
    </row>
    <row r="896">
      <c r="A896" s="25"/>
      <c r="B896" s="25"/>
      <c r="C896" s="25"/>
      <c r="D896" s="25"/>
      <c r="E896" s="25"/>
      <c r="F896" s="24"/>
      <c r="G896" s="25"/>
      <c r="H896" s="25"/>
      <c r="I896" s="25"/>
      <c r="J896" s="25"/>
      <c r="K896" s="138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  <c r="AA896" s="25"/>
    </row>
    <row r="897">
      <c r="A897" s="25"/>
      <c r="B897" s="25"/>
      <c r="C897" s="25"/>
      <c r="D897" s="25"/>
      <c r="E897" s="25"/>
      <c r="F897" s="24"/>
      <c r="G897" s="25"/>
      <c r="H897" s="25"/>
      <c r="I897" s="25"/>
      <c r="J897" s="25"/>
      <c r="K897" s="138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  <c r="AA897" s="25"/>
    </row>
    <row r="898">
      <c r="A898" s="25"/>
      <c r="B898" s="25"/>
      <c r="C898" s="25"/>
      <c r="D898" s="25"/>
      <c r="E898" s="25"/>
      <c r="F898" s="24"/>
      <c r="G898" s="25"/>
      <c r="H898" s="25"/>
      <c r="I898" s="25"/>
      <c r="J898" s="25"/>
      <c r="K898" s="138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  <c r="AA898" s="25"/>
    </row>
    <row r="899">
      <c r="A899" s="25"/>
      <c r="B899" s="25"/>
      <c r="C899" s="25"/>
      <c r="D899" s="25"/>
      <c r="E899" s="25"/>
      <c r="F899" s="24"/>
      <c r="G899" s="25"/>
      <c r="H899" s="25"/>
      <c r="I899" s="25"/>
      <c r="J899" s="25"/>
      <c r="K899" s="138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  <c r="AA899" s="25"/>
    </row>
    <row r="900">
      <c r="A900" s="25"/>
      <c r="B900" s="25"/>
      <c r="C900" s="25"/>
      <c r="D900" s="25"/>
      <c r="E900" s="25"/>
      <c r="F900" s="24"/>
      <c r="G900" s="25"/>
      <c r="H900" s="25"/>
      <c r="I900" s="25"/>
      <c r="J900" s="25"/>
      <c r="K900" s="138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  <c r="AA900" s="25"/>
    </row>
    <row r="901">
      <c r="A901" s="25"/>
      <c r="B901" s="25"/>
      <c r="C901" s="25"/>
      <c r="D901" s="25"/>
      <c r="E901" s="25"/>
      <c r="F901" s="24"/>
      <c r="G901" s="25"/>
      <c r="H901" s="25"/>
      <c r="I901" s="25"/>
      <c r="J901" s="25"/>
      <c r="K901" s="138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  <c r="AA901" s="25"/>
    </row>
    <row r="902">
      <c r="A902" s="25"/>
      <c r="B902" s="25"/>
      <c r="C902" s="25"/>
      <c r="D902" s="25"/>
      <c r="E902" s="25"/>
      <c r="F902" s="24"/>
      <c r="G902" s="25"/>
      <c r="H902" s="25"/>
      <c r="I902" s="25"/>
      <c r="J902" s="25"/>
      <c r="K902" s="138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  <c r="AA902" s="25"/>
    </row>
    <row r="903">
      <c r="A903" s="25"/>
      <c r="B903" s="25"/>
      <c r="C903" s="25"/>
      <c r="D903" s="25"/>
      <c r="E903" s="25"/>
      <c r="F903" s="24"/>
      <c r="G903" s="25"/>
      <c r="H903" s="25"/>
      <c r="I903" s="25"/>
      <c r="J903" s="25"/>
      <c r="K903" s="138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  <c r="AA903" s="25"/>
    </row>
    <row r="904">
      <c r="A904" s="25"/>
      <c r="B904" s="25"/>
      <c r="C904" s="25"/>
      <c r="D904" s="25"/>
      <c r="E904" s="25"/>
      <c r="F904" s="24"/>
      <c r="G904" s="25"/>
      <c r="H904" s="25"/>
      <c r="I904" s="25"/>
      <c r="J904" s="25"/>
      <c r="K904" s="138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  <c r="AA904" s="25"/>
    </row>
    <row r="905">
      <c r="A905" s="25"/>
      <c r="B905" s="25"/>
      <c r="C905" s="25"/>
      <c r="D905" s="25"/>
      <c r="E905" s="25"/>
      <c r="F905" s="24"/>
      <c r="G905" s="25"/>
      <c r="H905" s="25"/>
      <c r="I905" s="25"/>
      <c r="J905" s="25"/>
      <c r="K905" s="138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  <c r="AA905" s="25"/>
    </row>
    <row r="906">
      <c r="A906" s="25"/>
      <c r="B906" s="25"/>
      <c r="C906" s="25"/>
      <c r="D906" s="25"/>
      <c r="E906" s="25"/>
      <c r="F906" s="24"/>
      <c r="G906" s="25"/>
      <c r="H906" s="25"/>
      <c r="I906" s="25"/>
      <c r="J906" s="25"/>
      <c r="K906" s="138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  <c r="AA906" s="25"/>
    </row>
    <row r="907">
      <c r="A907" s="25"/>
      <c r="B907" s="25"/>
      <c r="C907" s="25"/>
      <c r="D907" s="25"/>
      <c r="E907" s="25"/>
      <c r="F907" s="24"/>
      <c r="G907" s="25"/>
      <c r="H907" s="25"/>
      <c r="I907" s="25"/>
      <c r="J907" s="25"/>
      <c r="K907" s="138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  <c r="AA907" s="25"/>
    </row>
    <row r="908">
      <c r="A908" s="25"/>
      <c r="B908" s="25"/>
      <c r="C908" s="25"/>
      <c r="D908" s="25"/>
      <c r="E908" s="25"/>
      <c r="F908" s="24"/>
      <c r="G908" s="25"/>
      <c r="H908" s="25"/>
      <c r="I908" s="25"/>
      <c r="J908" s="25"/>
      <c r="K908" s="138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  <c r="AA908" s="25"/>
    </row>
    <row r="909">
      <c r="A909" s="25"/>
      <c r="B909" s="25"/>
      <c r="C909" s="25"/>
      <c r="D909" s="25"/>
      <c r="E909" s="25"/>
      <c r="F909" s="24"/>
      <c r="G909" s="25"/>
      <c r="H909" s="25"/>
      <c r="I909" s="25"/>
      <c r="J909" s="25"/>
      <c r="K909" s="138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  <c r="AA909" s="25"/>
    </row>
    <row r="910">
      <c r="A910" s="25"/>
      <c r="B910" s="25"/>
      <c r="C910" s="25"/>
      <c r="D910" s="25"/>
      <c r="E910" s="25"/>
      <c r="F910" s="24"/>
      <c r="G910" s="25"/>
      <c r="H910" s="25"/>
      <c r="I910" s="25"/>
      <c r="J910" s="25"/>
      <c r="K910" s="138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  <c r="AA910" s="25"/>
    </row>
    <row r="911">
      <c r="A911" s="25"/>
      <c r="B911" s="25"/>
      <c r="C911" s="25"/>
      <c r="D911" s="25"/>
      <c r="E911" s="25"/>
      <c r="F911" s="24"/>
      <c r="G911" s="25"/>
      <c r="H911" s="25"/>
      <c r="I911" s="25"/>
      <c r="J911" s="25"/>
      <c r="K911" s="138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  <c r="AA911" s="25"/>
    </row>
    <row r="912">
      <c r="A912" s="25"/>
      <c r="B912" s="25"/>
      <c r="C912" s="25"/>
      <c r="D912" s="25"/>
      <c r="E912" s="25"/>
      <c r="F912" s="24"/>
      <c r="G912" s="25"/>
      <c r="H912" s="25"/>
      <c r="I912" s="25"/>
      <c r="J912" s="25"/>
      <c r="K912" s="138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  <c r="AA912" s="25"/>
    </row>
    <row r="913">
      <c r="A913" s="25"/>
      <c r="B913" s="25"/>
      <c r="C913" s="25"/>
      <c r="D913" s="25"/>
      <c r="E913" s="25"/>
      <c r="F913" s="24"/>
      <c r="G913" s="25"/>
      <c r="H913" s="25"/>
      <c r="I913" s="25"/>
      <c r="J913" s="25"/>
      <c r="K913" s="138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  <c r="AA913" s="25"/>
    </row>
    <row r="914">
      <c r="A914" s="25"/>
      <c r="B914" s="25"/>
      <c r="C914" s="25"/>
      <c r="D914" s="25"/>
      <c r="E914" s="25"/>
      <c r="F914" s="24"/>
      <c r="G914" s="25"/>
      <c r="H914" s="25"/>
      <c r="I914" s="25"/>
      <c r="J914" s="25"/>
      <c r="K914" s="138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  <c r="AA914" s="25"/>
    </row>
    <row r="915">
      <c r="A915" s="25"/>
      <c r="B915" s="25"/>
      <c r="C915" s="25"/>
      <c r="D915" s="25"/>
      <c r="E915" s="25"/>
      <c r="F915" s="24"/>
      <c r="G915" s="25"/>
      <c r="H915" s="25"/>
      <c r="I915" s="25"/>
      <c r="J915" s="25"/>
      <c r="K915" s="138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  <c r="AA915" s="25"/>
    </row>
    <row r="916">
      <c r="A916" s="25"/>
      <c r="B916" s="25"/>
      <c r="C916" s="25"/>
      <c r="D916" s="25"/>
      <c r="E916" s="25"/>
      <c r="F916" s="24"/>
      <c r="G916" s="25"/>
      <c r="H916" s="25"/>
      <c r="I916" s="25"/>
      <c r="J916" s="25"/>
      <c r="K916" s="138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  <c r="AA916" s="25"/>
    </row>
    <row r="917">
      <c r="A917" s="25"/>
      <c r="B917" s="25"/>
      <c r="C917" s="25"/>
      <c r="D917" s="25"/>
      <c r="E917" s="25"/>
      <c r="F917" s="24"/>
      <c r="G917" s="25"/>
      <c r="H917" s="25"/>
      <c r="I917" s="25"/>
      <c r="J917" s="25"/>
      <c r="K917" s="138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  <c r="AA917" s="25"/>
    </row>
    <row r="918">
      <c r="A918" s="25"/>
      <c r="B918" s="25"/>
      <c r="C918" s="25"/>
      <c r="D918" s="25"/>
      <c r="E918" s="25"/>
      <c r="F918" s="24"/>
      <c r="G918" s="25"/>
      <c r="H918" s="25"/>
      <c r="I918" s="25"/>
      <c r="J918" s="25"/>
      <c r="K918" s="138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  <c r="AA918" s="25"/>
    </row>
    <row r="919">
      <c r="A919" s="25"/>
      <c r="B919" s="25"/>
      <c r="C919" s="25"/>
      <c r="D919" s="25"/>
      <c r="E919" s="25"/>
      <c r="F919" s="24"/>
      <c r="G919" s="25"/>
      <c r="H919" s="25"/>
      <c r="I919" s="25"/>
      <c r="J919" s="25"/>
      <c r="K919" s="138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  <c r="AA919" s="25"/>
    </row>
    <row r="920">
      <c r="A920" s="25"/>
      <c r="B920" s="25"/>
      <c r="C920" s="25"/>
      <c r="D920" s="25"/>
      <c r="E920" s="25"/>
      <c r="F920" s="24"/>
      <c r="G920" s="25"/>
      <c r="H920" s="25"/>
      <c r="I920" s="25"/>
      <c r="J920" s="25"/>
      <c r="K920" s="138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  <c r="AA920" s="25"/>
    </row>
    <row r="921">
      <c r="A921" s="25"/>
      <c r="B921" s="25"/>
      <c r="C921" s="25"/>
      <c r="D921" s="25"/>
      <c r="E921" s="25"/>
      <c r="F921" s="24"/>
      <c r="G921" s="25"/>
      <c r="H921" s="25"/>
      <c r="I921" s="25"/>
      <c r="J921" s="25"/>
      <c r="K921" s="138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  <c r="AA921" s="25"/>
    </row>
    <row r="922">
      <c r="A922" s="25"/>
      <c r="B922" s="25"/>
      <c r="C922" s="25"/>
      <c r="D922" s="25"/>
      <c r="E922" s="25"/>
      <c r="F922" s="24"/>
      <c r="G922" s="25"/>
      <c r="H922" s="25"/>
      <c r="I922" s="25"/>
      <c r="J922" s="25"/>
      <c r="K922" s="138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  <c r="AA922" s="25"/>
    </row>
    <row r="923">
      <c r="A923" s="25"/>
      <c r="B923" s="25"/>
      <c r="C923" s="25"/>
      <c r="D923" s="25"/>
      <c r="E923" s="25"/>
      <c r="F923" s="24"/>
      <c r="G923" s="25"/>
      <c r="H923" s="25"/>
      <c r="I923" s="25"/>
      <c r="J923" s="25"/>
      <c r="K923" s="138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  <c r="AA923" s="25"/>
    </row>
    <row r="924">
      <c r="A924" s="25"/>
      <c r="B924" s="25"/>
      <c r="C924" s="25"/>
      <c r="D924" s="25"/>
      <c r="E924" s="25"/>
      <c r="F924" s="24"/>
      <c r="G924" s="25"/>
      <c r="H924" s="25"/>
      <c r="I924" s="25"/>
      <c r="J924" s="25"/>
      <c r="K924" s="138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  <c r="AA924" s="25"/>
    </row>
    <row r="925">
      <c r="A925" s="25"/>
      <c r="B925" s="25"/>
      <c r="C925" s="25"/>
      <c r="D925" s="25"/>
      <c r="E925" s="25"/>
      <c r="F925" s="24"/>
      <c r="G925" s="25"/>
      <c r="H925" s="25"/>
      <c r="I925" s="25"/>
      <c r="J925" s="25"/>
      <c r="K925" s="138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  <c r="AA925" s="25"/>
    </row>
    <row r="926">
      <c r="A926" s="25"/>
      <c r="B926" s="25"/>
      <c r="C926" s="25"/>
      <c r="D926" s="25"/>
      <c r="E926" s="25"/>
      <c r="F926" s="24"/>
      <c r="G926" s="25"/>
      <c r="H926" s="25"/>
      <c r="I926" s="25"/>
      <c r="J926" s="25"/>
      <c r="K926" s="138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  <c r="AA926" s="25"/>
    </row>
    <row r="927">
      <c r="A927" s="25"/>
      <c r="B927" s="25"/>
      <c r="C927" s="25"/>
      <c r="D927" s="25"/>
      <c r="E927" s="25"/>
      <c r="F927" s="24"/>
      <c r="G927" s="25"/>
      <c r="H927" s="25"/>
      <c r="I927" s="25"/>
      <c r="J927" s="25"/>
      <c r="K927" s="138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  <c r="AA927" s="25"/>
    </row>
    <row r="928">
      <c r="A928" s="25"/>
      <c r="B928" s="25"/>
      <c r="C928" s="25"/>
      <c r="D928" s="25"/>
      <c r="E928" s="25"/>
      <c r="F928" s="24"/>
      <c r="G928" s="25"/>
      <c r="H928" s="25"/>
      <c r="I928" s="25"/>
      <c r="J928" s="25"/>
      <c r="K928" s="138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  <c r="AA928" s="25"/>
    </row>
    <row r="929">
      <c r="A929" s="25"/>
      <c r="B929" s="25"/>
      <c r="C929" s="25"/>
      <c r="D929" s="25"/>
      <c r="E929" s="25"/>
      <c r="F929" s="24"/>
      <c r="G929" s="25"/>
      <c r="H929" s="25"/>
      <c r="I929" s="25"/>
      <c r="J929" s="25"/>
      <c r="K929" s="138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  <c r="AA929" s="25"/>
    </row>
    <row r="930">
      <c r="A930" s="25"/>
      <c r="B930" s="25"/>
      <c r="C930" s="25"/>
      <c r="D930" s="25"/>
      <c r="E930" s="25"/>
      <c r="F930" s="24"/>
      <c r="G930" s="25"/>
      <c r="H930" s="25"/>
      <c r="I930" s="25"/>
      <c r="J930" s="25"/>
      <c r="K930" s="138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  <c r="AA930" s="25"/>
    </row>
    <row r="931">
      <c r="A931" s="25"/>
      <c r="B931" s="25"/>
      <c r="C931" s="25"/>
      <c r="D931" s="25"/>
      <c r="E931" s="25"/>
      <c r="F931" s="24"/>
      <c r="G931" s="25"/>
      <c r="H931" s="25"/>
      <c r="I931" s="25"/>
      <c r="J931" s="25"/>
      <c r="K931" s="138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  <c r="AA931" s="25"/>
    </row>
    <row r="932">
      <c r="A932" s="25"/>
      <c r="B932" s="25"/>
      <c r="C932" s="25"/>
      <c r="D932" s="25"/>
      <c r="E932" s="25"/>
      <c r="F932" s="24"/>
      <c r="G932" s="25"/>
      <c r="H932" s="25"/>
      <c r="I932" s="25"/>
      <c r="J932" s="25"/>
      <c r="K932" s="138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  <c r="AA932" s="25"/>
    </row>
    <row r="933">
      <c r="A933" s="25"/>
      <c r="B933" s="25"/>
      <c r="C933" s="25"/>
      <c r="D933" s="25"/>
      <c r="E933" s="25"/>
      <c r="F933" s="24"/>
      <c r="G933" s="25"/>
      <c r="H933" s="25"/>
      <c r="I933" s="25"/>
      <c r="J933" s="25"/>
      <c r="K933" s="138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  <c r="AA933" s="25"/>
    </row>
    <row r="934">
      <c r="A934" s="25"/>
      <c r="B934" s="25"/>
      <c r="C934" s="25"/>
      <c r="D934" s="25"/>
      <c r="E934" s="25"/>
      <c r="F934" s="24"/>
      <c r="G934" s="25"/>
      <c r="H934" s="25"/>
      <c r="I934" s="25"/>
      <c r="J934" s="25"/>
      <c r="K934" s="138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  <c r="AA934" s="25"/>
    </row>
    <row r="935">
      <c r="A935" s="25"/>
      <c r="B935" s="25"/>
      <c r="C935" s="25"/>
      <c r="D935" s="25"/>
      <c r="E935" s="25"/>
      <c r="F935" s="24"/>
      <c r="G935" s="25"/>
      <c r="H935" s="25"/>
      <c r="I935" s="25"/>
      <c r="J935" s="25"/>
      <c r="K935" s="138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  <c r="AA935" s="25"/>
    </row>
    <row r="936">
      <c r="A936" s="25"/>
      <c r="B936" s="25"/>
      <c r="C936" s="25"/>
      <c r="D936" s="25"/>
      <c r="E936" s="25"/>
      <c r="F936" s="24"/>
      <c r="G936" s="25"/>
      <c r="H936" s="25"/>
      <c r="I936" s="25"/>
      <c r="J936" s="25"/>
      <c r="K936" s="138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  <c r="AA936" s="25"/>
    </row>
    <row r="937">
      <c r="A937" s="25"/>
      <c r="B937" s="25"/>
      <c r="C937" s="25"/>
      <c r="D937" s="25"/>
      <c r="E937" s="25"/>
      <c r="F937" s="24"/>
      <c r="G937" s="25"/>
      <c r="H937" s="25"/>
      <c r="I937" s="25"/>
      <c r="J937" s="25"/>
      <c r="K937" s="138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  <c r="AA937" s="25"/>
    </row>
    <row r="938">
      <c r="A938" s="25"/>
      <c r="B938" s="25"/>
      <c r="C938" s="25"/>
      <c r="D938" s="25"/>
      <c r="E938" s="25"/>
      <c r="F938" s="24"/>
      <c r="G938" s="25"/>
      <c r="H938" s="25"/>
      <c r="I938" s="25"/>
      <c r="J938" s="25"/>
      <c r="K938" s="138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  <c r="AA938" s="25"/>
    </row>
    <row r="939">
      <c r="A939" s="25"/>
      <c r="B939" s="25"/>
      <c r="C939" s="25"/>
      <c r="D939" s="25"/>
      <c r="E939" s="25"/>
      <c r="F939" s="24"/>
      <c r="G939" s="25"/>
      <c r="H939" s="25"/>
      <c r="I939" s="25"/>
      <c r="J939" s="25"/>
      <c r="K939" s="138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  <c r="AA939" s="25"/>
    </row>
    <row r="940">
      <c r="A940" s="25"/>
      <c r="B940" s="25"/>
      <c r="C940" s="25"/>
      <c r="D940" s="25"/>
      <c r="E940" s="25"/>
      <c r="F940" s="24"/>
      <c r="G940" s="25"/>
      <c r="H940" s="25"/>
      <c r="I940" s="25"/>
      <c r="J940" s="25"/>
      <c r="K940" s="138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  <c r="AA940" s="25"/>
    </row>
    <row r="941">
      <c r="A941" s="25"/>
      <c r="B941" s="25"/>
      <c r="C941" s="25"/>
      <c r="D941" s="25"/>
      <c r="E941" s="25"/>
      <c r="F941" s="24"/>
      <c r="G941" s="25"/>
      <c r="H941" s="25"/>
      <c r="I941" s="25"/>
      <c r="J941" s="25"/>
      <c r="K941" s="138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  <c r="AA941" s="25"/>
    </row>
    <row r="942">
      <c r="A942" s="25"/>
      <c r="B942" s="25"/>
      <c r="C942" s="25"/>
      <c r="D942" s="25"/>
      <c r="E942" s="25"/>
      <c r="F942" s="24"/>
      <c r="G942" s="25"/>
      <c r="H942" s="25"/>
      <c r="I942" s="25"/>
      <c r="J942" s="25"/>
      <c r="K942" s="138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  <c r="AA942" s="25"/>
    </row>
    <row r="943">
      <c r="A943" s="25"/>
      <c r="B943" s="25"/>
      <c r="C943" s="25"/>
      <c r="D943" s="25"/>
      <c r="E943" s="25"/>
      <c r="F943" s="24"/>
      <c r="G943" s="25"/>
      <c r="H943" s="25"/>
      <c r="I943" s="25"/>
      <c r="J943" s="25"/>
      <c r="K943" s="138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  <c r="AA943" s="25"/>
    </row>
    <row r="944">
      <c r="A944" s="25"/>
      <c r="B944" s="25"/>
      <c r="C944" s="25"/>
      <c r="D944" s="25"/>
      <c r="E944" s="25"/>
      <c r="F944" s="24"/>
      <c r="G944" s="25"/>
      <c r="H944" s="25"/>
      <c r="I944" s="25"/>
      <c r="J944" s="25"/>
      <c r="K944" s="138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  <c r="AA944" s="25"/>
    </row>
    <row r="945">
      <c r="A945" s="25"/>
      <c r="B945" s="25"/>
      <c r="C945" s="25"/>
      <c r="D945" s="25"/>
      <c r="E945" s="25"/>
      <c r="F945" s="24"/>
      <c r="G945" s="25"/>
      <c r="H945" s="25"/>
      <c r="I945" s="25"/>
      <c r="J945" s="25"/>
      <c r="K945" s="138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  <c r="AA945" s="25"/>
    </row>
    <row r="946">
      <c r="A946" s="25"/>
      <c r="B946" s="25"/>
      <c r="C946" s="25"/>
      <c r="D946" s="25"/>
      <c r="E946" s="25"/>
      <c r="F946" s="24"/>
      <c r="G946" s="25"/>
      <c r="H946" s="25"/>
      <c r="I946" s="25"/>
      <c r="J946" s="25"/>
      <c r="K946" s="138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  <c r="AA946" s="25"/>
    </row>
    <row r="947">
      <c r="A947" s="25"/>
      <c r="B947" s="25"/>
      <c r="C947" s="25"/>
      <c r="D947" s="25"/>
      <c r="E947" s="25"/>
      <c r="F947" s="24"/>
      <c r="G947" s="25"/>
      <c r="H947" s="25"/>
      <c r="I947" s="25"/>
      <c r="J947" s="25"/>
      <c r="K947" s="138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  <c r="AA947" s="25"/>
    </row>
    <row r="948">
      <c r="A948" s="25"/>
      <c r="B948" s="25"/>
      <c r="C948" s="25"/>
      <c r="D948" s="25"/>
      <c r="E948" s="25"/>
      <c r="F948" s="24"/>
      <c r="G948" s="25"/>
      <c r="H948" s="25"/>
      <c r="I948" s="25"/>
      <c r="J948" s="25"/>
      <c r="K948" s="138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  <c r="AA948" s="25"/>
    </row>
    <row r="949">
      <c r="A949" s="25"/>
      <c r="B949" s="25"/>
      <c r="C949" s="25"/>
      <c r="D949" s="25"/>
      <c r="E949" s="25"/>
      <c r="F949" s="24"/>
      <c r="G949" s="25"/>
      <c r="H949" s="25"/>
      <c r="I949" s="25"/>
      <c r="J949" s="25"/>
      <c r="K949" s="138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  <c r="AA949" s="25"/>
    </row>
    <row r="950">
      <c r="A950" s="25"/>
      <c r="B950" s="25"/>
      <c r="C950" s="25"/>
      <c r="D950" s="25"/>
      <c r="E950" s="25"/>
      <c r="F950" s="24"/>
      <c r="G950" s="25"/>
      <c r="H950" s="25"/>
      <c r="I950" s="25"/>
      <c r="J950" s="25"/>
      <c r="K950" s="138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  <c r="AA950" s="25"/>
    </row>
    <row r="951">
      <c r="A951" s="25"/>
      <c r="B951" s="25"/>
      <c r="C951" s="25"/>
      <c r="D951" s="25"/>
      <c r="E951" s="25"/>
      <c r="F951" s="24"/>
      <c r="G951" s="25"/>
      <c r="H951" s="25"/>
      <c r="I951" s="25"/>
      <c r="J951" s="25"/>
      <c r="K951" s="138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  <c r="AA951" s="25"/>
    </row>
    <row r="952">
      <c r="A952" s="25"/>
      <c r="B952" s="25"/>
      <c r="C952" s="25"/>
      <c r="D952" s="25"/>
      <c r="E952" s="25"/>
      <c r="F952" s="24"/>
      <c r="G952" s="25"/>
      <c r="H952" s="25"/>
      <c r="I952" s="25"/>
      <c r="J952" s="25"/>
      <c r="K952" s="138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  <c r="AA952" s="25"/>
    </row>
    <row r="953">
      <c r="A953" s="25"/>
      <c r="B953" s="25"/>
      <c r="C953" s="25"/>
      <c r="D953" s="25"/>
      <c r="E953" s="25"/>
      <c r="F953" s="24"/>
      <c r="G953" s="25"/>
      <c r="H953" s="25"/>
      <c r="I953" s="25"/>
      <c r="J953" s="25"/>
      <c r="K953" s="138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  <c r="AA953" s="25"/>
    </row>
    <row r="954">
      <c r="A954" s="25"/>
      <c r="B954" s="25"/>
      <c r="C954" s="25"/>
      <c r="D954" s="25"/>
      <c r="E954" s="25"/>
      <c r="F954" s="24"/>
      <c r="G954" s="25"/>
      <c r="H954" s="25"/>
      <c r="I954" s="25"/>
      <c r="J954" s="25"/>
      <c r="K954" s="138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  <c r="AA954" s="25"/>
    </row>
    <row r="955">
      <c r="A955" s="25"/>
      <c r="B955" s="25"/>
      <c r="C955" s="25"/>
      <c r="D955" s="25"/>
      <c r="E955" s="25"/>
      <c r="F955" s="24"/>
      <c r="G955" s="25"/>
      <c r="H955" s="25"/>
      <c r="I955" s="25"/>
      <c r="J955" s="25"/>
      <c r="K955" s="138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  <c r="AA955" s="25"/>
    </row>
    <row r="956">
      <c r="A956" s="25"/>
      <c r="B956" s="25"/>
      <c r="C956" s="25"/>
      <c r="D956" s="25"/>
      <c r="E956" s="25"/>
      <c r="F956" s="24"/>
      <c r="G956" s="25"/>
      <c r="H956" s="25"/>
      <c r="I956" s="25"/>
      <c r="J956" s="25"/>
      <c r="K956" s="138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  <c r="AA956" s="25"/>
    </row>
    <row r="957">
      <c r="A957" s="25"/>
      <c r="B957" s="25"/>
      <c r="C957" s="25"/>
      <c r="D957" s="25"/>
      <c r="E957" s="25"/>
      <c r="F957" s="24"/>
      <c r="G957" s="25"/>
      <c r="H957" s="25"/>
      <c r="I957" s="25"/>
      <c r="J957" s="25"/>
      <c r="K957" s="138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  <c r="AA957" s="25"/>
    </row>
    <row r="958">
      <c r="A958" s="25"/>
      <c r="B958" s="25"/>
      <c r="C958" s="25"/>
      <c r="D958" s="25"/>
      <c r="E958" s="25"/>
      <c r="F958" s="24"/>
      <c r="G958" s="25"/>
      <c r="H958" s="25"/>
      <c r="I958" s="25"/>
      <c r="J958" s="25"/>
      <c r="K958" s="138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  <c r="AA958" s="25"/>
    </row>
    <row r="959">
      <c r="A959" s="25"/>
      <c r="B959" s="25"/>
      <c r="C959" s="25"/>
      <c r="D959" s="25"/>
      <c r="E959" s="25"/>
      <c r="F959" s="24"/>
      <c r="G959" s="25"/>
      <c r="H959" s="25"/>
      <c r="I959" s="25"/>
      <c r="J959" s="25"/>
      <c r="K959" s="138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  <c r="AA959" s="25"/>
    </row>
    <row r="960">
      <c r="A960" s="25"/>
      <c r="B960" s="25"/>
      <c r="C960" s="25"/>
      <c r="D960" s="25"/>
      <c r="E960" s="25"/>
      <c r="F960" s="24"/>
      <c r="G960" s="25"/>
      <c r="H960" s="25"/>
      <c r="I960" s="25"/>
      <c r="J960" s="25"/>
      <c r="K960" s="138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  <c r="AA960" s="25"/>
    </row>
    <row r="961">
      <c r="A961" s="25"/>
      <c r="B961" s="25"/>
      <c r="C961" s="25"/>
      <c r="D961" s="25"/>
      <c r="E961" s="25"/>
      <c r="F961" s="24"/>
      <c r="G961" s="25"/>
      <c r="H961" s="25"/>
      <c r="I961" s="25"/>
      <c r="J961" s="25"/>
      <c r="K961" s="138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  <c r="AA961" s="25"/>
    </row>
    <row r="962">
      <c r="A962" s="25"/>
      <c r="B962" s="25"/>
      <c r="C962" s="25"/>
      <c r="D962" s="25"/>
      <c r="E962" s="25"/>
      <c r="F962" s="24"/>
      <c r="G962" s="25"/>
      <c r="H962" s="25"/>
      <c r="I962" s="25"/>
      <c r="J962" s="25"/>
      <c r="K962" s="138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  <c r="AA962" s="25"/>
    </row>
    <row r="963">
      <c r="A963" s="25"/>
      <c r="B963" s="25"/>
      <c r="C963" s="25"/>
      <c r="D963" s="25"/>
      <c r="E963" s="25"/>
      <c r="F963" s="24"/>
      <c r="G963" s="25"/>
      <c r="H963" s="25"/>
      <c r="I963" s="25"/>
      <c r="J963" s="25"/>
      <c r="K963" s="138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  <c r="AA963" s="25"/>
    </row>
    <row r="964">
      <c r="A964" s="25"/>
      <c r="B964" s="25"/>
      <c r="C964" s="25"/>
      <c r="D964" s="25"/>
      <c r="E964" s="25"/>
      <c r="F964" s="24"/>
      <c r="G964" s="25"/>
      <c r="H964" s="25"/>
      <c r="I964" s="25"/>
      <c r="J964" s="25"/>
      <c r="K964" s="138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  <c r="AA964" s="25"/>
    </row>
    <row r="965">
      <c r="A965" s="25"/>
      <c r="B965" s="25"/>
      <c r="C965" s="25"/>
      <c r="D965" s="25"/>
      <c r="E965" s="25"/>
      <c r="F965" s="24"/>
      <c r="G965" s="25"/>
      <c r="H965" s="25"/>
      <c r="I965" s="25"/>
      <c r="J965" s="25"/>
      <c r="K965" s="138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  <c r="AA965" s="25"/>
    </row>
    <row r="966">
      <c r="A966" s="25"/>
      <c r="B966" s="25"/>
      <c r="C966" s="25"/>
      <c r="D966" s="25"/>
      <c r="E966" s="25"/>
      <c r="F966" s="24"/>
      <c r="G966" s="25"/>
      <c r="H966" s="25"/>
      <c r="I966" s="25"/>
      <c r="J966" s="25"/>
      <c r="K966" s="138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  <c r="AA966" s="25"/>
    </row>
    <row r="967">
      <c r="A967" s="25"/>
      <c r="B967" s="25"/>
      <c r="C967" s="25"/>
      <c r="D967" s="25"/>
      <c r="E967" s="25"/>
      <c r="F967" s="24"/>
      <c r="G967" s="25"/>
      <c r="H967" s="25"/>
      <c r="I967" s="25"/>
      <c r="J967" s="25"/>
      <c r="K967" s="138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  <c r="AA967" s="25"/>
    </row>
    <row r="968">
      <c r="A968" s="25"/>
      <c r="B968" s="25"/>
      <c r="C968" s="25"/>
      <c r="D968" s="25"/>
      <c r="E968" s="25"/>
      <c r="F968" s="24"/>
      <c r="G968" s="25"/>
      <c r="H968" s="25"/>
      <c r="I968" s="25"/>
      <c r="J968" s="25"/>
      <c r="K968" s="138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  <c r="AA968" s="25"/>
    </row>
    <row r="969">
      <c r="A969" s="25"/>
      <c r="B969" s="25"/>
      <c r="C969" s="25"/>
      <c r="D969" s="25"/>
      <c r="E969" s="25"/>
      <c r="F969" s="24"/>
      <c r="G969" s="25"/>
      <c r="H969" s="25"/>
      <c r="I969" s="25"/>
      <c r="J969" s="25"/>
      <c r="K969" s="138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  <c r="AA969" s="25"/>
    </row>
    <row r="970">
      <c r="A970" s="25"/>
      <c r="B970" s="25"/>
      <c r="C970" s="25"/>
      <c r="D970" s="25"/>
      <c r="E970" s="25"/>
      <c r="F970" s="24"/>
      <c r="G970" s="25"/>
      <c r="H970" s="25"/>
      <c r="I970" s="25"/>
      <c r="J970" s="25"/>
      <c r="K970" s="138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  <c r="AA970" s="25"/>
    </row>
    <row r="971">
      <c r="A971" s="25"/>
      <c r="B971" s="25"/>
      <c r="C971" s="25"/>
      <c r="D971" s="25"/>
      <c r="E971" s="25"/>
      <c r="F971" s="24"/>
      <c r="G971" s="25"/>
      <c r="H971" s="25"/>
      <c r="I971" s="25"/>
      <c r="J971" s="25"/>
      <c r="K971" s="138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  <c r="AA971" s="25"/>
    </row>
    <row r="972">
      <c r="A972" s="25"/>
      <c r="B972" s="25"/>
      <c r="C972" s="25"/>
      <c r="D972" s="25"/>
      <c r="E972" s="25"/>
      <c r="F972" s="24"/>
      <c r="G972" s="25"/>
      <c r="H972" s="25"/>
      <c r="I972" s="25"/>
      <c r="J972" s="25"/>
      <c r="K972" s="138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  <c r="AA972" s="25"/>
    </row>
    <row r="973">
      <c r="A973" s="25"/>
      <c r="B973" s="25"/>
      <c r="C973" s="25"/>
      <c r="D973" s="25"/>
      <c r="E973" s="25"/>
      <c r="F973" s="24"/>
      <c r="G973" s="25"/>
      <c r="H973" s="25"/>
      <c r="I973" s="25"/>
      <c r="J973" s="25"/>
      <c r="K973" s="138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  <c r="AA973" s="25"/>
    </row>
    <row r="974">
      <c r="A974" s="25"/>
      <c r="B974" s="25"/>
      <c r="C974" s="25"/>
      <c r="D974" s="25"/>
      <c r="E974" s="25"/>
      <c r="F974" s="24"/>
      <c r="G974" s="25"/>
      <c r="H974" s="25"/>
      <c r="I974" s="25"/>
      <c r="J974" s="25"/>
      <c r="K974" s="138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  <c r="AA974" s="25"/>
    </row>
    <row r="975">
      <c r="A975" s="25"/>
      <c r="B975" s="25"/>
      <c r="C975" s="25"/>
      <c r="D975" s="25"/>
      <c r="E975" s="25"/>
      <c r="F975" s="24"/>
      <c r="G975" s="25"/>
      <c r="H975" s="25"/>
      <c r="I975" s="25"/>
      <c r="J975" s="25"/>
      <c r="K975" s="138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  <c r="AA975" s="25"/>
    </row>
    <row r="976">
      <c r="A976" s="25"/>
      <c r="B976" s="25"/>
      <c r="C976" s="25"/>
      <c r="D976" s="25"/>
      <c r="E976" s="25"/>
      <c r="F976" s="24"/>
      <c r="G976" s="25"/>
      <c r="H976" s="25"/>
      <c r="I976" s="25"/>
      <c r="J976" s="25"/>
      <c r="K976" s="138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  <c r="AA976" s="25"/>
    </row>
    <row r="977">
      <c r="A977" s="25"/>
      <c r="B977" s="25"/>
      <c r="C977" s="25"/>
      <c r="D977" s="25"/>
      <c r="E977" s="25"/>
      <c r="F977" s="24"/>
      <c r="G977" s="25"/>
      <c r="H977" s="25"/>
      <c r="I977" s="25"/>
      <c r="J977" s="25"/>
      <c r="K977" s="138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  <c r="AA977" s="25"/>
    </row>
    <row r="978">
      <c r="A978" s="25"/>
      <c r="B978" s="25"/>
      <c r="C978" s="25"/>
      <c r="D978" s="25"/>
      <c r="E978" s="25"/>
      <c r="F978" s="24"/>
      <c r="G978" s="25"/>
      <c r="H978" s="25"/>
      <c r="I978" s="25"/>
      <c r="J978" s="25"/>
      <c r="K978" s="138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  <c r="AA978" s="25"/>
    </row>
    <row r="979">
      <c r="A979" s="25"/>
      <c r="B979" s="25"/>
      <c r="C979" s="25"/>
      <c r="D979" s="25"/>
      <c r="E979" s="25"/>
      <c r="F979" s="24"/>
      <c r="G979" s="25"/>
      <c r="H979" s="25"/>
      <c r="I979" s="25"/>
      <c r="J979" s="25"/>
      <c r="K979" s="138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  <c r="AA979" s="25"/>
    </row>
    <row r="980">
      <c r="A980" s="25"/>
      <c r="B980" s="25"/>
      <c r="C980" s="25"/>
      <c r="D980" s="25"/>
      <c r="E980" s="25"/>
      <c r="F980" s="24"/>
      <c r="G980" s="25"/>
      <c r="H980" s="25"/>
      <c r="I980" s="25"/>
      <c r="J980" s="25"/>
      <c r="K980" s="138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  <c r="AA980" s="25"/>
    </row>
    <row r="981">
      <c r="A981" s="25"/>
      <c r="B981" s="25"/>
      <c r="C981" s="25"/>
      <c r="D981" s="25"/>
      <c r="E981" s="25"/>
      <c r="F981" s="24"/>
      <c r="G981" s="25"/>
      <c r="H981" s="25"/>
      <c r="I981" s="25"/>
      <c r="J981" s="25"/>
      <c r="K981" s="138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  <c r="AA981" s="25"/>
    </row>
    <row r="982">
      <c r="A982" s="25"/>
      <c r="B982" s="25"/>
      <c r="C982" s="25"/>
      <c r="D982" s="25"/>
      <c r="E982" s="25"/>
      <c r="F982" s="24"/>
      <c r="G982" s="25"/>
      <c r="H982" s="25"/>
      <c r="I982" s="25"/>
      <c r="J982" s="25"/>
      <c r="K982" s="138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  <c r="AA982" s="25"/>
    </row>
    <row r="983">
      <c r="A983" s="25"/>
      <c r="B983" s="25"/>
      <c r="C983" s="25"/>
      <c r="D983" s="25"/>
      <c r="E983" s="25"/>
      <c r="F983" s="24"/>
      <c r="G983" s="25"/>
      <c r="H983" s="25"/>
      <c r="I983" s="25"/>
      <c r="J983" s="25"/>
      <c r="K983" s="138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  <c r="AA983" s="25"/>
    </row>
    <row r="984">
      <c r="A984" s="25"/>
      <c r="B984" s="25"/>
      <c r="C984" s="25"/>
      <c r="D984" s="25"/>
      <c r="E984" s="25"/>
      <c r="F984" s="24"/>
      <c r="G984" s="25"/>
      <c r="H984" s="25"/>
      <c r="I984" s="25"/>
      <c r="J984" s="25"/>
      <c r="K984" s="138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  <c r="AA984" s="25"/>
    </row>
    <row r="985">
      <c r="A985" s="25"/>
      <c r="B985" s="25"/>
      <c r="C985" s="25"/>
      <c r="D985" s="25"/>
      <c r="E985" s="25"/>
      <c r="F985" s="24"/>
      <c r="G985" s="25"/>
      <c r="H985" s="25"/>
      <c r="I985" s="25"/>
      <c r="J985" s="25"/>
      <c r="K985" s="138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  <c r="AA985" s="25"/>
    </row>
    <row r="986">
      <c r="A986" s="25"/>
      <c r="B986" s="25"/>
      <c r="C986" s="25"/>
      <c r="D986" s="25"/>
      <c r="E986" s="25"/>
      <c r="F986" s="24"/>
      <c r="G986" s="25"/>
      <c r="H986" s="25"/>
      <c r="I986" s="25"/>
      <c r="J986" s="25"/>
      <c r="K986" s="138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  <c r="AA986" s="25"/>
    </row>
    <row r="987">
      <c r="A987" s="25"/>
      <c r="B987" s="25"/>
      <c r="C987" s="25"/>
      <c r="D987" s="25"/>
      <c r="E987" s="25"/>
      <c r="F987" s="24"/>
      <c r="G987" s="25"/>
      <c r="H987" s="25"/>
      <c r="I987" s="25"/>
      <c r="J987" s="25"/>
      <c r="K987" s="138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  <c r="AA987" s="25"/>
    </row>
    <row r="988">
      <c r="A988" s="25"/>
      <c r="B988" s="25"/>
      <c r="C988" s="25"/>
      <c r="D988" s="25"/>
      <c r="E988" s="25"/>
      <c r="F988" s="24"/>
      <c r="G988" s="25"/>
      <c r="H988" s="25"/>
      <c r="I988" s="25"/>
      <c r="J988" s="25"/>
      <c r="K988" s="138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  <c r="AA988" s="25"/>
    </row>
    <row r="989">
      <c r="A989" s="25"/>
      <c r="B989" s="25"/>
      <c r="C989" s="25"/>
      <c r="D989" s="25"/>
      <c r="E989" s="25"/>
      <c r="F989" s="24"/>
      <c r="G989" s="25"/>
      <c r="H989" s="25"/>
      <c r="I989" s="25"/>
      <c r="J989" s="25"/>
      <c r="K989" s="138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  <c r="AA989" s="25"/>
    </row>
    <row r="990">
      <c r="A990" s="25"/>
      <c r="B990" s="25"/>
      <c r="C990" s="25"/>
      <c r="D990" s="25"/>
      <c r="E990" s="25"/>
      <c r="F990" s="24"/>
      <c r="G990" s="25"/>
      <c r="H990" s="25"/>
      <c r="I990" s="25"/>
      <c r="J990" s="25"/>
      <c r="K990" s="138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  <c r="AA990" s="25"/>
    </row>
    <row r="991">
      <c r="A991" s="25"/>
      <c r="B991" s="25"/>
      <c r="C991" s="25"/>
      <c r="D991" s="25"/>
      <c r="E991" s="25"/>
      <c r="F991" s="24"/>
      <c r="G991" s="25"/>
      <c r="H991" s="25"/>
      <c r="I991" s="25"/>
      <c r="J991" s="25"/>
      <c r="K991" s="138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  <c r="AA991" s="25"/>
    </row>
    <row r="992">
      <c r="A992" s="25"/>
      <c r="B992" s="25"/>
      <c r="C992" s="25"/>
      <c r="D992" s="25"/>
      <c r="E992" s="25"/>
      <c r="F992" s="24"/>
      <c r="G992" s="25"/>
      <c r="H992" s="25"/>
      <c r="I992" s="25"/>
      <c r="J992" s="25"/>
      <c r="K992" s="138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  <c r="AA992" s="25"/>
    </row>
    <row r="993">
      <c r="A993" s="25"/>
      <c r="B993" s="25"/>
      <c r="C993" s="25"/>
      <c r="D993" s="25"/>
      <c r="E993" s="25"/>
      <c r="F993" s="24"/>
      <c r="G993" s="25"/>
      <c r="H993" s="25"/>
      <c r="I993" s="25"/>
      <c r="J993" s="25"/>
      <c r="K993" s="138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  <c r="AA993" s="25"/>
    </row>
    <row r="994">
      <c r="A994" s="25"/>
      <c r="B994" s="25"/>
      <c r="C994" s="25"/>
      <c r="D994" s="25"/>
      <c r="E994" s="25"/>
      <c r="F994" s="24"/>
      <c r="G994" s="25"/>
      <c r="H994" s="25"/>
      <c r="I994" s="25"/>
      <c r="J994" s="25"/>
      <c r="K994" s="138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  <c r="AA994" s="25"/>
    </row>
    <row r="995">
      <c r="A995" s="25"/>
      <c r="B995" s="25"/>
      <c r="C995" s="25"/>
      <c r="D995" s="25"/>
      <c r="E995" s="25"/>
      <c r="F995" s="24"/>
      <c r="G995" s="25"/>
      <c r="H995" s="25"/>
      <c r="I995" s="25"/>
      <c r="J995" s="25"/>
      <c r="K995" s="138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  <c r="AA995" s="25"/>
    </row>
    <row r="996">
      <c r="A996" s="25"/>
      <c r="B996" s="25"/>
      <c r="C996" s="25"/>
      <c r="D996" s="25"/>
      <c r="E996" s="25"/>
      <c r="F996" s="24"/>
      <c r="G996" s="25"/>
      <c r="H996" s="25"/>
      <c r="I996" s="25"/>
      <c r="J996" s="25"/>
      <c r="K996" s="138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/>
      <c r="AA996" s="25"/>
    </row>
    <row r="997">
      <c r="A997" s="25"/>
      <c r="B997" s="25"/>
      <c r="C997" s="25"/>
      <c r="D997" s="25"/>
      <c r="E997" s="25"/>
      <c r="F997" s="24"/>
      <c r="G997" s="25"/>
      <c r="H997" s="25"/>
      <c r="I997" s="25"/>
      <c r="J997" s="25"/>
      <c r="K997" s="138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  <c r="Z997" s="25"/>
      <c r="AA997" s="25"/>
    </row>
    <row r="998">
      <c r="A998" s="25"/>
      <c r="B998" s="25"/>
      <c r="C998" s="25"/>
      <c r="D998" s="25"/>
      <c r="E998" s="25"/>
      <c r="F998" s="24"/>
      <c r="G998" s="25"/>
      <c r="H998" s="25"/>
      <c r="I998" s="25"/>
      <c r="J998" s="25"/>
      <c r="K998" s="138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  <c r="Z998" s="25"/>
      <c r="AA998" s="25"/>
    </row>
    <row r="999">
      <c r="A999" s="25"/>
      <c r="B999" s="25"/>
      <c r="C999" s="25"/>
      <c r="D999" s="25"/>
      <c r="E999" s="25"/>
      <c r="F999" s="24"/>
      <c r="G999" s="25"/>
      <c r="H999" s="25"/>
      <c r="I999" s="25"/>
      <c r="J999" s="25"/>
      <c r="K999" s="138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  <c r="Z999" s="25"/>
      <c r="AA999" s="25"/>
    </row>
    <row r="1000">
      <c r="A1000" s="25"/>
      <c r="B1000" s="25"/>
      <c r="C1000" s="25"/>
      <c r="D1000" s="25"/>
      <c r="E1000" s="25"/>
      <c r="F1000" s="24"/>
      <c r="G1000" s="25"/>
      <c r="H1000" s="25"/>
      <c r="I1000" s="25"/>
      <c r="J1000" s="25"/>
      <c r="K1000" s="138"/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  <c r="Z1000" s="25"/>
      <c r="AA1000" s="25"/>
    </row>
    <row r="1001">
      <c r="A1001" s="25"/>
      <c r="B1001" s="25"/>
      <c r="C1001" s="25"/>
      <c r="D1001" s="25"/>
      <c r="E1001" s="25"/>
      <c r="F1001" s="24"/>
      <c r="G1001" s="25"/>
      <c r="H1001" s="25"/>
      <c r="I1001" s="25"/>
      <c r="J1001" s="25"/>
      <c r="K1001" s="138"/>
      <c r="L1001" s="25"/>
      <c r="M1001" s="25"/>
      <c r="N1001" s="25"/>
      <c r="O1001" s="25"/>
      <c r="P1001" s="25"/>
      <c r="Q1001" s="25"/>
      <c r="R1001" s="25"/>
      <c r="S1001" s="25"/>
      <c r="T1001" s="25"/>
      <c r="U1001" s="25"/>
      <c r="V1001" s="25"/>
      <c r="W1001" s="25"/>
      <c r="X1001" s="25"/>
      <c r="Y1001" s="25"/>
      <c r="Z1001" s="25"/>
      <c r="AA1001" s="25"/>
    </row>
  </sheetData>
  <mergeCells count="27">
    <mergeCell ref="B2:H2"/>
    <mergeCell ref="J2:K2"/>
    <mergeCell ref="B3:D3"/>
    <mergeCell ref="B4:D4"/>
    <mergeCell ref="B5:D5"/>
    <mergeCell ref="B6:D6"/>
    <mergeCell ref="B7:D7"/>
    <mergeCell ref="B8:D8"/>
    <mergeCell ref="B9:D9"/>
    <mergeCell ref="B10:D10"/>
    <mergeCell ref="B11:D11"/>
    <mergeCell ref="B12:D12"/>
    <mergeCell ref="J12:K12"/>
    <mergeCell ref="B13:D13"/>
    <mergeCell ref="B21:D21"/>
    <mergeCell ref="B22:D22"/>
    <mergeCell ref="B23:D23"/>
    <mergeCell ref="B24:D24"/>
    <mergeCell ref="B25:F25"/>
    <mergeCell ref="G25:H25"/>
    <mergeCell ref="B14:D14"/>
    <mergeCell ref="B15:D15"/>
    <mergeCell ref="B16:D16"/>
    <mergeCell ref="B17:D17"/>
    <mergeCell ref="B18:D18"/>
    <mergeCell ref="B19:D19"/>
    <mergeCell ref="B20:D20"/>
  </mergeCells>
  <dataValidations>
    <dataValidation type="list" allowBlank="1" sqref="F4:F24">
      <formula1>'08) Drop Down Menus'!$A$2:$A$17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.86"/>
    <col customWidth="1" min="4" max="5" width="14.71"/>
    <col customWidth="1" min="6" max="6" width="18.14"/>
    <col customWidth="1" min="9" max="9" width="3.71"/>
    <col customWidth="1" min="10" max="10" width="17.57"/>
    <col customWidth="1" min="12" max="12" width="16.57"/>
  </cols>
  <sheetData>
    <row r="1">
      <c r="A1" s="25"/>
      <c r="B1" s="25"/>
      <c r="C1" s="25"/>
      <c r="D1" s="25"/>
      <c r="E1" s="25"/>
      <c r="F1" s="24"/>
      <c r="G1" s="25"/>
      <c r="H1" s="25"/>
      <c r="I1" s="25"/>
      <c r="J1" s="25"/>
      <c r="K1" s="138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</row>
    <row r="2">
      <c r="A2" s="25"/>
      <c r="B2" s="187" t="s">
        <v>533</v>
      </c>
      <c r="C2" s="860"/>
      <c r="D2" s="860"/>
      <c r="E2" s="860"/>
      <c r="F2" s="860"/>
      <c r="G2" s="860"/>
      <c r="H2" s="188"/>
      <c r="I2" s="25"/>
      <c r="J2" s="187" t="s">
        <v>470</v>
      </c>
      <c r="K2" s="188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</row>
    <row r="3">
      <c r="A3" s="25"/>
      <c r="B3" s="861" t="s">
        <v>140</v>
      </c>
      <c r="C3" s="862"/>
      <c r="D3" s="265"/>
      <c r="E3" s="521" t="s">
        <v>55</v>
      </c>
      <c r="F3" s="521" t="s">
        <v>44</v>
      </c>
      <c r="G3" s="521" t="s">
        <v>2</v>
      </c>
      <c r="H3" s="521" t="s">
        <v>67</v>
      </c>
      <c r="I3" s="25"/>
      <c r="J3" s="865" t="str">
        <f>'08) Drop Down Menus'!A2</f>
        <v>Groceries</v>
      </c>
      <c r="K3" s="193">
        <f t="shared" ref="K3:K10" si="1">SUMIF($F$4:$F$19,$J3,$G$4:$G$19)</f>
        <v>118.08</v>
      </c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</row>
    <row r="4">
      <c r="A4" s="25"/>
      <c r="B4" s="897" t="s">
        <v>474</v>
      </c>
      <c r="C4" s="225"/>
      <c r="D4" s="226"/>
      <c r="E4" s="220">
        <v>44982.0</v>
      </c>
      <c r="F4" s="864" t="s">
        <v>21</v>
      </c>
      <c r="G4" s="889">
        <v>12.09</v>
      </c>
      <c r="H4" s="198">
        <f>G4</f>
        <v>12.09</v>
      </c>
      <c r="I4" s="25"/>
      <c r="J4" s="867" t="str">
        <f>'08) Drop Down Menus'!A3</f>
        <v>Cigarettes</v>
      </c>
      <c r="K4" s="198">
        <f t="shared" si="1"/>
        <v>58.85</v>
      </c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</row>
    <row r="5">
      <c r="A5" s="25"/>
      <c r="B5" s="898" t="s">
        <v>474</v>
      </c>
      <c r="C5" s="862"/>
      <c r="D5" s="265"/>
      <c r="E5" s="222">
        <v>44982.0</v>
      </c>
      <c r="F5" s="533" t="s">
        <v>144</v>
      </c>
      <c r="G5" s="890">
        <v>29.42</v>
      </c>
      <c r="H5" s="193">
        <f t="shared" ref="H5:H19" si="2">H4+G5</f>
        <v>41.51</v>
      </c>
      <c r="I5" s="25"/>
      <c r="J5" s="865" t="str">
        <f>'08) Drop Down Menus'!A4</f>
        <v>Gas</v>
      </c>
      <c r="K5" s="193">
        <f t="shared" si="1"/>
        <v>34.4</v>
      </c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</row>
    <row r="6">
      <c r="A6" s="25"/>
      <c r="B6" s="897" t="s">
        <v>472</v>
      </c>
      <c r="C6" s="225"/>
      <c r="D6" s="226"/>
      <c r="E6" s="220">
        <v>44982.0</v>
      </c>
      <c r="F6" s="864" t="s">
        <v>110</v>
      </c>
      <c r="G6" s="889">
        <v>112.35</v>
      </c>
      <c r="H6" s="198">
        <f t="shared" si="2"/>
        <v>153.86</v>
      </c>
      <c r="I6" s="25"/>
      <c r="J6" s="867" t="str">
        <f>'08) Drop Down Menus'!A5</f>
        <v>Entertainment</v>
      </c>
      <c r="K6" s="198">
        <f t="shared" si="1"/>
        <v>4.95</v>
      </c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</row>
    <row r="7">
      <c r="A7" s="25"/>
      <c r="B7" s="898" t="s">
        <v>534</v>
      </c>
      <c r="C7" s="862"/>
      <c r="D7" s="265"/>
      <c r="E7" s="222">
        <v>44984.0</v>
      </c>
      <c r="F7" s="533" t="s">
        <v>132</v>
      </c>
      <c r="G7" s="579">
        <v>10.0</v>
      </c>
      <c r="H7" s="193">
        <f t="shared" si="2"/>
        <v>163.86</v>
      </c>
      <c r="I7" s="25"/>
      <c r="J7" s="865" t="str">
        <f>'08) Drop Down Menus'!A6</f>
        <v>Medical</v>
      </c>
      <c r="K7" s="193">
        <f t="shared" si="1"/>
        <v>40</v>
      </c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</row>
    <row r="8">
      <c r="A8" s="25"/>
      <c r="B8" s="897" t="s">
        <v>491</v>
      </c>
      <c r="C8" s="225"/>
      <c r="D8" s="226"/>
      <c r="E8" s="220">
        <v>44984.0</v>
      </c>
      <c r="F8" s="864" t="s">
        <v>132</v>
      </c>
      <c r="G8" s="889">
        <v>30.0</v>
      </c>
      <c r="H8" s="198">
        <f t="shared" si="2"/>
        <v>193.86</v>
      </c>
      <c r="I8" s="25"/>
      <c r="J8" s="867" t="str">
        <f>'08) Drop Down Menus'!A7</f>
        <v>Vehicle</v>
      </c>
      <c r="K8" s="198">
        <f t="shared" si="1"/>
        <v>0</v>
      </c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</row>
    <row r="9">
      <c r="A9" s="25"/>
      <c r="B9" s="898" t="s">
        <v>504</v>
      </c>
      <c r="C9" s="862"/>
      <c r="D9" s="265"/>
      <c r="E9" s="222">
        <v>44986.0</v>
      </c>
      <c r="F9" s="533" t="s">
        <v>110</v>
      </c>
      <c r="G9" s="579">
        <v>5.73</v>
      </c>
      <c r="H9" s="193">
        <f t="shared" si="2"/>
        <v>199.59</v>
      </c>
      <c r="I9" s="25"/>
      <c r="J9" s="865" t="str">
        <f>'08) Drop Down Menus'!A8</f>
        <v>Maintenance</v>
      </c>
      <c r="K9" s="193">
        <f t="shared" si="1"/>
        <v>12.09</v>
      </c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</row>
    <row r="10">
      <c r="A10" s="25"/>
      <c r="B10" s="897" t="s">
        <v>474</v>
      </c>
      <c r="C10" s="225"/>
      <c r="D10" s="226"/>
      <c r="E10" s="220">
        <v>44987.0</v>
      </c>
      <c r="F10" s="864" t="s">
        <v>144</v>
      </c>
      <c r="G10" s="889">
        <v>29.43</v>
      </c>
      <c r="H10" s="198">
        <f t="shared" si="2"/>
        <v>229.02</v>
      </c>
      <c r="I10" s="25"/>
      <c r="J10" s="867" t="str">
        <f>'08) Drop Down Menus'!A9</f>
        <v>Debt</v>
      </c>
      <c r="K10" s="198">
        <f t="shared" si="1"/>
        <v>0</v>
      </c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</row>
    <row r="11">
      <c r="A11" s="25"/>
      <c r="B11" s="898" t="s">
        <v>474</v>
      </c>
      <c r="C11" s="862"/>
      <c r="D11" s="265"/>
      <c r="E11" s="222">
        <v>44987.0</v>
      </c>
      <c r="F11" s="533" t="s">
        <v>145</v>
      </c>
      <c r="G11" s="579">
        <v>34.4</v>
      </c>
      <c r="H11" s="193">
        <f t="shared" si="2"/>
        <v>263.42</v>
      </c>
      <c r="I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</row>
    <row r="12">
      <c r="A12" s="25"/>
      <c r="B12" s="897" t="s">
        <v>535</v>
      </c>
      <c r="C12" s="225"/>
      <c r="D12" s="226"/>
      <c r="E12" s="220">
        <v>44990.0</v>
      </c>
      <c r="F12" s="864" t="s">
        <v>146</v>
      </c>
      <c r="G12" s="887">
        <v>4.95</v>
      </c>
      <c r="H12" s="198">
        <f t="shared" si="2"/>
        <v>268.37</v>
      </c>
      <c r="I12" s="25"/>
      <c r="J12" s="470" t="s">
        <v>513</v>
      </c>
      <c r="K12" s="451"/>
      <c r="L12" s="892" t="s">
        <v>536</v>
      </c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</row>
    <row r="13">
      <c r="A13" s="25"/>
      <c r="B13" s="898"/>
      <c r="C13" s="862"/>
      <c r="D13" s="265"/>
      <c r="E13" s="222"/>
      <c r="F13" s="533"/>
      <c r="G13" s="223">
        <v>0.0</v>
      </c>
      <c r="H13" s="193">
        <f t="shared" si="2"/>
        <v>268.37</v>
      </c>
      <c r="I13" s="25"/>
      <c r="J13" s="865" t="str">
        <f>'08) Drop Down Menus'!A2</f>
        <v>Groceries</v>
      </c>
      <c r="K13" s="193">
        <f>K3+'2023 Expences - 02102023'!K13</f>
        <v>761.94</v>
      </c>
      <c r="L13" s="193">
        <f t="shared" ref="L13:L20" si="3">K13/4</f>
        <v>190.485</v>
      </c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</row>
    <row r="14">
      <c r="A14" s="25"/>
      <c r="B14" s="899"/>
      <c r="C14" s="225"/>
      <c r="D14" s="226"/>
      <c r="E14" s="900"/>
      <c r="F14" s="864"/>
      <c r="G14" s="221">
        <v>0.0</v>
      </c>
      <c r="H14" s="198">
        <f t="shared" si="2"/>
        <v>268.37</v>
      </c>
      <c r="I14" s="25"/>
      <c r="J14" s="884" t="str">
        <f>'08) Drop Down Menus'!A3</f>
        <v>Cigarettes</v>
      </c>
      <c r="K14" s="885">
        <f>K4+'2023 Expences - 02102023'!K14</f>
        <v>162.18</v>
      </c>
      <c r="L14" s="885">
        <f t="shared" si="3"/>
        <v>40.545</v>
      </c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</row>
    <row r="15">
      <c r="A15" s="25"/>
      <c r="B15" s="901"/>
      <c r="C15" s="862"/>
      <c r="D15" s="265"/>
      <c r="E15" s="902"/>
      <c r="F15" s="533"/>
      <c r="G15" s="223">
        <v>0.0</v>
      </c>
      <c r="H15" s="193">
        <f t="shared" si="2"/>
        <v>268.37</v>
      </c>
      <c r="I15" s="25"/>
      <c r="J15" s="865" t="str">
        <f>'08) Drop Down Menus'!A4</f>
        <v>Gas</v>
      </c>
      <c r="K15" s="193">
        <f>K5+'2023 Expences - 02102023'!K15</f>
        <v>125.42</v>
      </c>
      <c r="L15" s="193">
        <f t="shared" si="3"/>
        <v>31.355</v>
      </c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</row>
    <row r="16">
      <c r="A16" s="25"/>
      <c r="B16" s="899"/>
      <c r="C16" s="225"/>
      <c r="D16" s="226"/>
      <c r="E16" s="900"/>
      <c r="F16" s="864"/>
      <c r="G16" s="221">
        <v>0.0</v>
      </c>
      <c r="H16" s="198">
        <f t="shared" si="2"/>
        <v>268.37</v>
      </c>
      <c r="I16" s="25"/>
      <c r="J16" s="884" t="str">
        <f>'08) Drop Down Menus'!A5</f>
        <v>Entertainment</v>
      </c>
      <c r="K16" s="885">
        <f>K6+'2023 Expences - 02102023'!K16</f>
        <v>277.5</v>
      </c>
      <c r="L16" s="885">
        <f t="shared" si="3"/>
        <v>69.375</v>
      </c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</row>
    <row r="17">
      <c r="A17" s="25"/>
      <c r="B17" s="901"/>
      <c r="C17" s="862"/>
      <c r="D17" s="265"/>
      <c r="E17" s="902"/>
      <c r="F17" s="533"/>
      <c r="G17" s="223">
        <v>0.0</v>
      </c>
      <c r="H17" s="193">
        <f t="shared" si="2"/>
        <v>268.37</v>
      </c>
      <c r="I17" s="25"/>
      <c r="J17" s="865" t="str">
        <f>'08) Drop Down Menus'!A6</f>
        <v>Medical</v>
      </c>
      <c r="K17" s="193">
        <f>K7+'2023 Expences - 02102023'!K17</f>
        <v>55.76</v>
      </c>
      <c r="L17" s="193">
        <f t="shared" si="3"/>
        <v>13.94</v>
      </c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</row>
    <row r="18">
      <c r="A18" s="25"/>
      <c r="B18" s="899"/>
      <c r="C18" s="225"/>
      <c r="D18" s="226"/>
      <c r="E18" s="900"/>
      <c r="F18" s="864"/>
      <c r="G18" s="221">
        <v>0.0</v>
      </c>
      <c r="H18" s="198">
        <f t="shared" si="2"/>
        <v>268.37</v>
      </c>
      <c r="I18" s="25"/>
      <c r="J18" s="884" t="str">
        <f>'08) Drop Down Menus'!A7</f>
        <v>Vehicle</v>
      </c>
      <c r="K18" s="885">
        <f>K8+'2023 Expences - 02102023'!K18</f>
        <v>115.47</v>
      </c>
      <c r="L18" s="885">
        <f t="shared" si="3"/>
        <v>28.8675</v>
      </c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</row>
    <row r="19">
      <c r="A19" s="25"/>
      <c r="B19" s="898"/>
      <c r="C19" s="862"/>
      <c r="D19" s="265"/>
      <c r="E19" s="222"/>
      <c r="F19" s="533"/>
      <c r="G19" s="223">
        <v>0.0</v>
      </c>
      <c r="H19" s="193">
        <f t="shared" si="2"/>
        <v>268.37</v>
      </c>
      <c r="I19" s="25"/>
      <c r="J19" s="865" t="str">
        <f>'08) Drop Down Menus'!A8</f>
        <v>Maintenance</v>
      </c>
      <c r="K19" s="193">
        <f>K9+'2023 Expences - 02102023'!K19</f>
        <v>288.71</v>
      </c>
      <c r="L19" s="193">
        <f t="shared" si="3"/>
        <v>72.1775</v>
      </c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</row>
    <row r="20">
      <c r="A20" s="25"/>
      <c r="B20" s="872" t="s">
        <v>455</v>
      </c>
      <c r="C20" s="225"/>
      <c r="D20" s="225"/>
      <c r="E20" s="225"/>
      <c r="F20" s="226"/>
      <c r="G20" s="874">
        <f>H19</f>
        <v>268.37</v>
      </c>
      <c r="H20" s="226"/>
      <c r="I20" s="25"/>
      <c r="J20" s="884" t="str">
        <f>'08) Drop Down Menus'!A9</f>
        <v>Debt</v>
      </c>
      <c r="K20" s="885">
        <f>K10+'2023 Expences - 02102023'!K25</f>
        <v>305.91</v>
      </c>
      <c r="L20" s="885">
        <f t="shared" si="3"/>
        <v>76.4775</v>
      </c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</row>
    <row r="21">
      <c r="A21" s="25"/>
      <c r="B21" s="25"/>
      <c r="C21" s="25"/>
      <c r="D21" s="25"/>
      <c r="E21" s="25"/>
      <c r="F21" s="24"/>
      <c r="G21" s="25"/>
      <c r="H21" s="25"/>
      <c r="I21" s="25"/>
      <c r="J21" s="25"/>
      <c r="K21" s="138"/>
      <c r="L21" s="167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</row>
    <row r="22">
      <c r="A22" s="25"/>
      <c r="B22" s="25"/>
      <c r="C22" s="25"/>
      <c r="D22" s="25"/>
      <c r="E22" s="25"/>
      <c r="F22" s="24"/>
      <c r="G22" s="25"/>
      <c r="H22" s="25"/>
      <c r="I22" s="25"/>
      <c r="J22" s="25"/>
      <c r="K22" s="125"/>
      <c r="L22" s="167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</row>
    <row r="23">
      <c r="A23" s="25"/>
      <c r="B23" s="25"/>
      <c r="C23" s="25"/>
      <c r="D23" s="25"/>
      <c r="E23" s="25"/>
      <c r="F23" s="24"/>
      <c r="G23" s="25"/>
      <c r="H23" s="25"/>
      <c r="I23" s="25"/>
      <c r="J23" s="25"/>
      <c r="K23" s="125"/>
      <c r="L23" s="167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</row>
    <row r="24">
      <c r="A24" s="25"/>
      <c r="B24" s="25"/>
      <c r="C24" s="25"/>
      <c r="D24" s="25"/>
      <c r="E24" s="25"/>
      <c r="F24" s="24"/>
      <c r="G24" s="25"/>
      <c r="H24" s="25"/>
      <c r="I24" s="25"/>
      <c r="J24" s="25"/>
      <c r="K24" s="138"/>
      <c r="L24" s="167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</row>
    <row r="25">
      <c r="A25" s="25"/>
      <c r="B25" s="25"/>
      <c r="C25" s="25"/>
      <c r="D25" s="25"/>
      <c r="E25" s="25"/>
      <c r="F25" s="24"/>
      <c r="G25" s="25"/>
      <c r="H25" s="25"/>
      <c r="I25" s="25"/>
      <c r="J25" s="25"/>
      <c r="K25" s="138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</row>
    <row r="26">
      <c r="A26" s="25"/>
      <c r="B26" s="25"/>
      <c r="C26" s="25"/>
      <c r="D26" s="25"/>
      <c r="E26" s="25"/>
      <c r="F26" s="24"/>
      <c r="G26" s="25"/>
      <c r="H26" s="25"/>
      <c r="I26" s="25"/>
      <c r="J26" s="25"/>
      <c r="K26" s="138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</row>
    <row r="27">
      <c r="A27" s="25"/>
      <c r="B27" s="25"/>
      <c r="C27" s="25"/>
      <c r="D27" s="25"/>
      <c r="E27" s="25"/>
      <c r="F27" s="24"/>
      <c r="G27" s="25"/>
      <c r="H27" s="25"/>
      <c r="I27" s="25"/>
      <c r="J27" s="25"/>
      <c r="K27" s="138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</row>
    <row r="28">
      <c r="A28" s="25"/>
      <c r="B28" s="25"/>
      <c r="C28" s="25"/>
      <c r="D28" s="25"/>
      <c r="E28" s="25"/>
      <c r="F28" s="24"/>
      <c r="G28" s="25"/>
      <c r="H28" s="25"/>
      <c r="I28" s="25"/>
      <c r="J28" s="25"/>
      <c r="K28" s="138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</row>
    <row r="29">
      <c r="A29" s="25"/>
      <c r="B29" s="25"/>
      <c r="C29" s="25"/>
      <c r="D29" s="25"/>
      <c r="E29" s="25"/>
      <c r="F29" s="24"/>
      <c r="G29" s="25"/>
      <c r="H29" s="25"/>
      <c r="I29" s="25"/>
      <c r="J29" s="25"/>
      <c r="K29" s="138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</row>
    <row r="30">
      <c r="A30" s="25"/>
      <c r="B30" s="25"/>
      <c r="C30" s="25"/>
      <c r="D30" s="25"/>
      <c r="E30" s="25"/>
      <c r="F30" s="24"/>
      <c r="G30" s="25"/>
      <c r="H30" s="25"/>
      <c r="I30" s="25"/>
      <c r="J30" s="25"/>
      <c r="K30" s="138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</row>
    <row r="31">
      <c r="A31" s="25"/>
      <c r="B31" s="25"/>
      <c r="C31" s="25"/>
      <c r="D31" s="25"/>
      <c r="E31" s="25"/>
      <c r="F31" s="24"/>
      <c r="G31" s="25"/>
      <c r="H31" s="25"/>
      <c r="I31" s="25"/>
      <c r="J31" s="25"/>
      <c r="K31" s="138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</row>
    <row r="32">
      <c r="A32" s="25"/>
      <c r="B32" s="25"/>
      <c r="C32" s="25"/>
      <c r="D32" s="25"/>
      <c r="E32" s="25"/>
      <c r="F32" s="24"/>
      <c r="G32" s="25"/>
      <c r="H32" s="25"/>
      <c r="I32" s="25"/>
      <c r="J32" s="25"/>
      <c r="K32" s="138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</row>
    <row r="33">
      <c r="A33" s="25"/>
      <c r="B33" s="25"/>
      <c r="C33" s="25"/>
      <c r="D33" s="25"/>
      <c r="E33" s="25"/>
      <c r="F33" s="24"/>
      <c r="G33" s="25"/>
      <c r="H33" s="25"/>
      <c r="I33" s="25"/>
      <c r="J33" s="25"/>
      <c r="K33" s="138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</row>
    <row r="34">
      <c r="A34" s="25"/>
      <c r="B34" s="25"/>
      <c r="C34" s="25"/>
      <c r="D34" s="25"/>
      <c r="E34" s="25"/>
      <c r="F34" s="24"/>
      <c r="G34" s="25"/>
      <c r="H34" s="25"/>
      <c r="I34" s="25"/>
      <c r="J34" s="25"/>
      <c r="K34" s="138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</row>
    <row r="35">
      <c r="A35" s="25"/>
      <c r="B35" s="25"/>
      <c r="C35" s="25"/>
      <c r="D35" s="25"/>
      <c r="E35" s="25"/>
      <c r="F35" s="24"/>
      <c r="G35" s="25"/>
      <c r="H35" s="25"/>
      <c r="I35" s="25"/>
      <c r="J35" s="25"/>
      <c r="K35" s="138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</row>
    <row r="36">
      <c r="A36" s="25"/>
      <c r="B36" s="25"/>
      <c r="C36" s="25"/>
      <c r="D36" s="25"/>
      <c r="E36" s="25"/>
      <c r="F36" s="24"/>
      <c r="G36" s="25"/>
      <c r="H36" s="25"/>
      <c r="I36" s="25"/>
      <c r="J36" s="25"/>
      <c r="K36" s="138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</row>
    <row r="37">
      <c r="A37" s="25"/>
      <c r="B37" s="25"/>
      <c r="C37" s="25"/>
      <c r="D37" s="25"/>
      <c r="E37" s="25"/>
      <c r="F37" s="24"/>
      <c r="G37" s="25"/>
      <c r="H37" s="25"/>
      <c r="I37" s="25"/>
      <c r="J37" s="25"/>
      <c r="K37" s="138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</row>
    <row r="38">
      <c r="A38" s="25"/>
      <c r="B38" s="25"/>
      <c r="C38" s="25"/>
      <c r="D38" s="25"/>
      <c r="E38" s="25"/>
      <c r="F38" s="24"/>
      <c r="G38" s="25"/>
      <c r="H38" s="25"/>
      <c r="I38" s="25"/>
      <c r="J38" s="25"/>
      <c r="K38" s="138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</row>
    <row r="39">
      <c r="A39" s="25"/>
      <c r="B39" s="25"/>
      <c r="C39" s="25"/>
      <c r="D39" s="25"/>
      <c r="E39" s="25"/>
      <c r="F39" s="24"/>
      <c r="G39" s="25"/>
      <c r="H39" s="25"/>
      <c r="I39" s="25"/>
      <c r="J39" s="25"/>
      <c r="K39" s="138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</row>
    <row r="40">
      <c r="A40" s="25"/>
      <c r="B40" s="25"/>
      <c r="C40" s="25"/>
      <c r="D40" s="25"/>
      <c r="E40" s="25"/>
      <c r="F40" s="24"/>
      <c r="G40" s="25"/>
      <c r="H40" s="25"/>
      <c r="I40" s="25"/>
      <c r="J40" s="25"/>
      <c r="K40" s="138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</row>
    <row r="41">
      <c r="A41" s="25"/>
      <c r="B41" s="25"/>
      <c r="C41" s="25"/>
      <c r="D41" s="25"/>
      <c r="E41" s="25"/>
      <c r="F41" s="24"/>
      <c r="G41" s="25"/>
      <c r="H41" s="25"/>
      <c r="I41" s="25"/>
      <c r="J41" s="25"/>
      <c r="K41" s="138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</row>
    <row r="42">
      <c r="A42" s="25"/>
      <c r="B42" s="25"/>
      <c r="C42" s="25"/>
      <c r="D42" s="25"/>
      <c r="E42" s="25"/>
      <c r="F42" s="24"/>
      <c r="G42" s="25"/>
      <c r="H42" s="25"/>
      <c r="I42" s="25"/>
      <c r="J42" s="25"/>
      <c r="K42" s="138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</row>
    <row r="43">
      <c r="A43" s="25"/>
      <c r="B43" s="25"/>
      <c r="C43" s="25"/>
      <c r="D43" s="25"/>
      <c r="E43" s="25"/>
      <c r="F43" s="24"/>
      <c r="G43" s="25"/>
      <c r="H43" s="25"/>
      <c r="I43" s="25"/>
      <c r="J43" s="25"/>
      <c r="K43" s="138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</row>
    <row r="44">
      <c r="A44" s="25"/>
      <c r="B44" s="25"/>
      <c r="C44" s="25"/>
      <c r="D44" s="25"/>
      <c r="E44" s="25"/>
      <c r="F44" s="24"/>
      <c r="G44" s="25"/>
      <c r="H44" s="25"/>
      <c r="I44" s="25"/>
      <c r="J44" s="25"/>
      <c r="K44" s="138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</row>
    <row r="45">
      <c r="A45" s="25"/>
      <c r="B45" s="25"/>
      <c r="C45" s="25"/>
      <c r="D45" s="25"/>
      <c r="E45" s="25"/>
      <c r="F45" s="24"/>
      <c r="G45" s="25"/>
      <c r="H45" s="25"/>
      <c r="I45" s="25"/>
      <c r="J45" s="25"/>
      <c r="K45" s="138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</row>
    <row r="46">
      <c r="A46" s="25"/>
      <c r="B46" s="25"/>
      <c r="C46" s="25"/>
      <c r="D46" s="25"/>
      <c r="E46" s="25"/>
      <c r="F46" s="24"/>
      <c r="G46" s="25"/>
      <c r="H46" s="25"/>
      <c r="I46" s="25"/>
      <c r="J46" s="25"/>
      <c r="K46" s="138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</row>
    <row r="47">
      <c r="A47" s="25"/>
      <c r="B47" s="25"/>
      <c r="C47" s="25"/>
      <c r="D47" s="25"/>
      <c r="E47" s="25"/>
      <c r="F47" s="24"/>
      <c r="G47" s="25"/>
      <c r="H47" s="25"/>
      <c r="I47" s="25"/>
      <c r="J47" s="25"/>
      <c r="K47" s="138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</row>
    <row r="48">
      <c r="A48" s="25"/>
      <c r="B48" s="25"/>
      <c r="C48" s="25"/>
      <c r="D48" s="25"/>
      <c r="E48" s="25"/>
      <c r="F48" s="24"/>
      <c r="G48" s="25"/>
      <c r="H48" s="25"/>
      <c r="I48" s="25"/>
      <c r="J48" s="25"/>
      <c r="K48" s="138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</row>
    <row r="49">
      <c r="A49" s="25"/>
      <c r="B49" s="25"/>
      <c r="C49" s="25"/>
      <c r="D49" s="25"/>
      <c r="E49" s="25"/>
      <c r="F49" s="24"/>
      <c r="G49" s="25"/>
      <c r="H49" s="25"/>
      <c r="I49" s="25"/>
      <c r="J49" s="25"/>
      <c r="K49" s="138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</row>
    <row r="50">
      <c r="A50" s="25"/>
      <c r="B50" s="25"/>
      <c r="C50" s="25"/>
      <c r="D50" s="25"/>
      <c r="E50" s="25"/>
      <c r="F50" s="24"/>
      <c r="G50" s="25"/>
      <c r="H50" s="25"/>
      <c r="I50" s="25"/>
      <c r="J50" s="25"/>
      <c r="K50" s="138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</row>
    <row r="51">
      <c r="A51" s="25"/>
      <c r="B51" s="25"/>
      <c r="C51" s="25"/>
      <c r="D51" s="25"/>
      <c r="E51" s="25"/>
      <c r="F51" s="24"/>
      <c r="G51" s="25"/>
      <c r="H51" s="25"/>
      <c r="I51" s="25"/>
      <c r="J51" s="25"/>
      <c r="K51" s="138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</row>
    <row r="52">
      <c r="A52" s="25"/>
      <c r="B52" s="25"/>
      <c r="C52" s="25"/>
      <c r="D52" s="25"/>
      <c r="E52" s="25"/>
      <c r="F52" s="24"/>
      <c r="G52" s="25"/>
      <c r="H52" s="25"/>
      <c r="I52" s="25"/>
      <c r="J52" s="25"/>
      <c r="K52" s="138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</row>
    <row r="53">
      <c r="A53" s="25"/>
      <c r="B53" s="25"/>
      <c r="C53" s="25"/>
      <c r="D53" s="25"/>
      <c r="E53" s="25"/>
      <c r="F53" s="24"/>
      <c r="G53" s="25"/>
      <c r="H53" s="25"/>
      <c r="I53" s="25"/>
      <c r="J53" s="25"/>
      <c r="K53" s="138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</row>
    <row r="54">
      <c r="A54" s="25"/>
      <c r="B54" s="25"/>
      <c r="C54" s="25"/>
      <c r="D54" s="25"/>
      <c r="E54" s="25"/>
      <c r="F54" s="24"/>
      <c r="G54" s="25"/>
      <c r="H54" s="25"/>
      <c r="I54" s="25"/>
      <c r="J54" s="25"/>
      <c r="K54" s="138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</row>
    <row r="55">
      <c r="A55" s="25"/>
      <c r="B55" s="25"/>
      <c r="C55" s="25"/>
      <c r="D55" s="25"/>
      <c r="E55" s="25"/>
      <c r="F55" s="24"/>
      <c r="G55" s="25"/>
      <c r="H55" s="25"/>
      <c r="I55" s="25"/>
      <c r="J55" s="25"/>
      <c r="K55" s="138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</row>
    <row r="56">
      <c r="A56" s="25"/>
      <c r="B56" s="25"/>
      <c r="C56" s="25"/>
      <c r="D56" s="25"/>
      <c r="E56" s="25"/>
      <c r="F56" s="24"/>
      <c r="G56" s="25"/>
      <c r="H56" s="25"/>
      <c r="I56" s="25"/>
      <c r="J56" s="25"/>
      <c r="K56" s="138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</row>
    <row r="57">
      <c r="A57" s="25"/>
      <c r="B57" s="25"/>
      <c r="C57" s="25"/>
      <c r="D57" s="25"/>
      <c r="E57" s="25"/>
      <c r="F57" s="24"/>
      <c r="G57" s="25"/>
      <c r="H57" s="25"/>
      <c r="I57" s="25"/>
      <c r="J57" s="25"/>
      <c r="K57" s="138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</row>
    <row r="58">
      <c r="A58" s="25"/>
      <c r="B58" s="25"/>
      <c r="C58" s="25"/>
      <c r="D58" s="25"/>
      <c r="E58" s="25"/>
      <c r="F58" s="24"/>
      <c r="G58" s="25"/>
      <c r="H58" s="25"/>
      <c r="I58" s="25"/>
      <c r="J58" s="25"/>
      <c r="K58" s="138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</row>
    <row r="59">
      <c r="A59" s="25"/>
      <c r="B59" s="25"/>
      <c r="C59" s="25"/>
      <c r="D59" s="25"/>
      <c r="E59" s="25"/>
      <c r="F59" s="24"/>
      <c r="G59" s="25"/>
      <c r="H59" s="25"/>
      <c r="I59" s="25"/>
      <c r="J59" s="25"/>
      <c r="K59" s="138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</row>
    <row r="60">
      <c r="A60" s="25"/>
      <c r="B60" s="25"/>
      <c r="C60" s="25"/>
      <c r="D60" s="25"/>
      <c r="E60" s="25"/>
      <c r="F60" s="24"/>
      <c r="G60" s="25"/>
      <c r="H60" s="25"/>
      <c r="I60" s="25"/>
      <c r="J60" s="25"/>
      <c r="K60" s="138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</row>
    <row r="61">
      <c r="A61" s="25"/>
      <c r="B61" s="25"/>
      <c r="C61" s="25"/>
      <c r="D61" s="25"/>
      <c r="E61" s="25"/>
      <c r="F61" s="24"/>
      <c r="G61" s="25"/>
      <c r="H61" s="25"/>
      <c r="I61" s="25"/>
      <c r="J61" s="25"/>
      <c r="K61" s="138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</row>
    <row r="62">
      <c r="A62" s="25"/>
      <c r="B62" s="25"/>
      <c r="C62" s="25"/>
      <c r="D62" s="25"/>
      <c r="E62" s="25"/>
      <c r="F62" s="24"/>
      <c r="G62" s="25"/>
      <c r="H62" s="25"/>
      <c r="I62" s="25"/>
      <c r="J62" s="25"/>
      <c r="K62" s="138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</row>
    <row r="63">
      <c r="A63" s="25"/>
      <c r="B63" s="25"/>
      <c r="C63" s="25"/>
      <c r="D63" s="25"/>
      <c r="E63" s="25"/>
      <c r="F63" s="24"/>
      <c r="G63" s="25"/>
      <c r="H63" s="25"/>
      <c r="I63" s="25"/>
      <c r="J63" s="25"/>
      <c r="K63" s="138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</row>
    <row r="64">
      <c r="A64" s="25"/>
      <c r="B64" s="25"/>
      <c r="C64" s="25"/>
      <c r="D64" s="25"/>
      <c r="E64" s="25"/>
      <c r="F64" s="24"/>
      <c r="G64" s="25"/>
      <c r="H64" s="25"/>
      <c r="I64" s="25"/>
      <c r="J64" s="25"/>
      <c r="K64" s="138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</row>
    <row r="65">
      <c r="A65" s="25"/>
      <c r="B65" s="25"/>
      <c r="C65" s="25"/>
      <c r="D65" s="25"/>
      <c r="E65" s="25"/>
      <c r="F65" s="24"/>
      <c r="G65" s="25"/>
      <c r="H65" s="25"/>
      <c r="I65" s="25"/>
      <c r="J65" s="25"/>
      <c r="K65" s="138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</row>
    <row r="66">
      <c r="A66" s="25"/>
      <c r="B66" s="25"/>
      <c r="C66" s="25"/>
      <c r="D66" s="25"/>
      <c r="E66" s="25"/>
      <c r="F66" s="24"/>
      <c r="G66" s="25"/>
      <c r="H66" s="25"/>
      <c r="I66" s="25"/>
      <c r="J66" s="25"/>
      <c r="K66" s="138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</row>
    <row r="67">
      <c r="A67" s="25"/>
      <c r="B67" s="25"/>
      <c r="C67" s="25"/>
      <c r="D67" s="25"/>
      <c r="E67" s="25"/>
      <c r="F67" s="24"/>
      <c r="G67" s="25"/>
      <c r="H67" s="25"/>
      <c r="I67" s="25"/>
      <c r="J67" s="25"/>
      <c r="K67" s="138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</row>
    <row r="68">
      <c r="A68" s="25"/>
      <c r="B68" s="25"/>
      <c r="C68" s="25"/>
      <c r="D68" s="25"/>
      <c r="E68" s="25"/>
      <c r="F68" s="24"/>
      <c r="G68" s="25"/>
      <c r="H68" s="25"/>
      <c r="I68" s="25"/>
      <c r="J68" s="25"/>
      <c r="K68" s="138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</row>
    <row r="69">
      <c r="A69" s="25"/>
      <c r="B69" s="25"/>
      <c r="C69" s="25"/>
      <c r="D69" s="25"/>
      <c r="E69" s="25"/>
      <c r="F69" s="24"/>
      <c r="G69" s="25"/>
      <c r="H69" s="25"/>
      <c r="I69" s="25"/>
      <c r="J69" s="25"/>
      <c r="K69" s="138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</row>
    <row r="70">
      <c r="A70" s="25"/>
      <c r="B70" s="25"/>
      <c r="C70" s="25"/>
      <c r="D70" s="25"/>
      <c r="E70" s="25"/>
      <c r="F70" s="24"/>
      <c r="G70" s="25"/>
      <c r="H70" s="25"/>
      <c r="I70" s="25"/>
      <c r="J70" s="25"/>
      <c r="K70" s="138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</row>
    <row r="71">
      <c r="A71" s="25"/>
      <c r="B71" s="25"/>
      <c r="C71" s="25"/>
      <c r="D71" s="25"/>
      <c r="E71" s="25"/>
      <c r="F71" s="24"/>
      <c r="G71" s="25"/>
      <c r="H71" s="25"/>
      <c r="I71" s="25"/>
      <c r="J71" s="25"/>
      <c r="K71" s="138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</row>
    <row r="72">
      <c r="A72" s="25"/>
      <c r="B72" s="25"/>
      <c r="C72" s="25"/>
      <c r="D72" s="25"/>
      <c r="E72" s="25"/>
      <c r="F72" s="24"/>
      <c r="G72" s="25"/>
      <c r="H72" s="25"/>
      <c r="I72" s="25"/>
      <c r="J72" s="25"/>
      <c r="K72" s="138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</row>
    <row r="73">
      <c r="A73" s="25"/>
      <c r="B73" s="25"/>
      <c r="C73" s="25"/>
      <c r="D73" s="25"/>
      <c r="E73" s="25"/>
      <c r="F73" s="24"/>
      <c r="G73" s="25"/>
      <c r="H73" s="25"/>
      <c r="I73" s="25"/>
      <c r="J73" s="25"/>
      <c r="K73" s="138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</row>
    <row r="74">
      <c r="A74" s="25"/>
      <c r="B74" s="25"/>
      <c r="C74" s="25"/>
      <c r="D74" s="25"/>
      <c r="E74" s="25"/>
      <c r="F74" s="24"/>
      <c r="G74" s="25"/>
      <c r="H74" s="25"/>
      <c r="I74" s="25"/>
      <c r="J74" s="25"/>
      <c r="K74" s="138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</row>
    <row r="75">
      <c r="A75" s="25"/>
      <c r="B75" s="25"/>
      <c r="C75" s="25"/>
      <c r="D75" s="25"/>
      <c r="E75" s="25"/>
      <c r="F75" s="24"/>
      <c r="G75" s="25"/>
      <c r="H75" s="25"/>
      <c r="I75" s="25"/>
      <c r="J75" s="25"/>
      <c r="K75" s="138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</row>
    <row r="76">
      <c r="A76" s="25"/>
      <c r="B76" s="25"/>
      <c r="C76" s="25"/>
      <c r="D76" s="25"/>
      <c r="E76" s="25"/>
      <c r="F76" s="24"/>
      <c r="G76" s="25"/>
      <c r="H76" s="25"/>
      <c r="I76" s="25"/>
      <c r="J76" s="25"/>
      <c r="K76" s="138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</row>
    <row r="77">
      <c r="A77" s="25"/>
      <c r="B77" s="25"/>
      <c r="C77" s="25"/>
      <c r="D77" s="25"/>
      <c r="E77" s="25"/>
      <c r="F77" s="24"/>
      <c r="G77" s="25"/>
      <c r="H77" s="25"/>
      <c r="I77" s="25"/>
      <c r="J77" s="25"/>
      <c r="K77" s="138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</row>
    <row r="78">
      <c r="A78" s="25"/>
      <c r="B78" s="25"/>
      <c r="C78" s="25"/>
      <c r="D78" s="25"/>
      <c r="E78" s="25"/>
      <c r="F78" s="24"/>
      <c r="G78" s="25"/>
      <c r="H78" s="25"/>
      <c r="I78" s="25"/>
      <c r="J78" s="25"/>
      <c r="K78" s="138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</row>
    <row r="79">
      <c r="A79" s="25"/>
      <c r="B79" s="25"/>
      <c r="C79" s="25"/>
      <c r="D79" s="25"/>
      <c r="E79" s="25"/>
      <c r="F79" s="24"/>
      <c r="G79" s="25"/>
      <c r="H79" s="25"/>
      <c r="I79" s="25"/>
      <c r="J79" s="25"/>
      <c r="K79" s="138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</row>
    <row r="80">
      <c r="A80" s="25"/>
      <c r="B80" s="25"/>
      <c r="C80" s="25"/>
      <c r="D80" s="25"/>
      <c r="E80" s="25"/>
      <c r="F80" s="24"/>
      <c r="G80" s="25"/>
      <c r="H80" s="25"/>
      <c r="I80" s="25"/>
      <c r="J80" s="25"/>
      <c r="K80" s="138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</row>
    <row r="81">
      <c r="A81" s="25"/>
      <c r="B81" s="25"/>
      <c r="C81" s="25"/>
      <c r="D81" s="25"/>
      <c r="E81" s="25"/>
      <c r="F81" s="24"/>
      <c r="G81" s="25"/>
      <c r="H81" s="25"/>
      <c r="I81" s="25"/>
      <c r="J81" s="25"/>
      <c r="K81" s="138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</row>
    <row r="82">
      <c r="A82" s="25"/>
      <c r="B82" s="25"/>
      <c r="C82" s="25"/>
      <c r="D82" s="25"/>
      <c r="E82" s="25"/>
      <c r="F82" s="24"/>
      <c r="G82" s="25"/>
      <c r="H82" s="25"/>
      <c r="I82" s="25"/>
      <c r="J82" s="25"/>
      <c r="K82" s="138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</row>
    <row r="83">
      <c r="A83" s="25"/>
      <c r="B83" s="25"/>
      <c r="C83" s="25"/>
      <c r="D83" s="25"/>
      <c r="E83" s="25"/>
      <c r="F83" s="24"/>
      <c r="G83" s="25"/>
      <c r="H83" s="25"/>
      <c r="I83" s="25"/>
      <c r="J83" s="25"/>
      <c r="K83" s="138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</row>
    <row r="84">
      <c r="A84" s="25"/>
      <c r="B84" s="25"/>
      <c r="C84" s="25"/>
      <c r="D84" s="25"/>
      <c r="E84" s="25"/>
      <c r="F84" s="24"/>
      <c r="G84" s="25"/>
      <c r="H84" s="25"/>
      <c r="I84" s="25"/>
      <c r="J84" s="25"/>
      <c r="K84" s="138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</row>
    <row r="85">
      <c r="A85" s="25"/>
      <c r="B85" s="25"/>
      <c r="C85" s="25"/>
      <c r="D85" s="25"/>
      <c r="E85" s="25"/>
      <c r="F85" s="24"/>
      <c r="G85" s="25"/>
      <c r="H85" s="25"/>
      <c r="I85" s="25"/>
      <c r="J85" s="25"/>
      <c r="K85" s="138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</row>
    <row r="86">
      <c r="A86" s="25"/>
      <c r="B86" s="25"/>
      <c r="C86" s="25"/>
      <c r="D86" s="25"/>
      <c r="E86" s="25"/>
      <c r="F86" s="24"/>
      <c r="G86" s="25"/>
      <c r="H86" s="25"/>
      <c r="I86" s="25"/>
      <c r="J86" s="25"/>
      <c r="K86" s="138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</row>
    <row r="87">
      <c r="A87" s="25"/>
      <c r="B87" s="25"/>
      <c r="C87" s="25"/>
      <c r="D87" s="25"/>
      <c r="E87" s="25"/>
      <c r="F87" s="24"/>
      <c r="G87" s="25"/>
      <c r="H87" s="25"/>
      <c r="I87" s="25"/>
      <c r="J87" s="25"/>
      <c r="K87" s="138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</row>
    <row r="88">
      <c r="A88" s="25"/>
      <c r="B88" s="25"/>
      <c r="C88" s="25"/>
      <c r="D88" s="25"/>
      <c r="E88" s="25"/>
      <c r="F88" s="24"/>
      <c r="G88" s="25"/>
      <c r="H88" s="25"/>
      <c r="I88" s="25"/>
      <c r="J88" s="25"/>
      <c r="K88" s="138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</row>
    <row r="89">
      <c r="A89" s="25"/>
      <c r="B89" s="25"/>
      <c r="C89" s="25"/>
      <c r="D89" s="25"/>
      <c r="E89" s="25"/>
      <c r="F89" s="24"/>
      <c r="G89" s="25"/>
      <c r="H89" s="25"/>
      <c r="I89" s="25"/>
      <c r="J89" s="25"/>
      <c r="K89" s="138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</row>
    <row r="90">
      <c r="A90" s="25"/>
      <c r="B90" s="25"/>
      <c r="C90" s="25"/>
      <c r="D90" s="25"/>
      <c r="E90" s="25"/>
      <c r="F90" s="24"/>
      <c r="G90" s="25"/>
      <c r="H90" s="25"/>
      <c r="I90" s="25"/>
      <c r="J90" s="25"/>
      <c r="K90" s="138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</row>
    <row r="91">
      <c r="A91" s="25"/>
      <c r="B91" s="25"/>
      <c r="C91" s="25"/>
      <c r="D91" s="25"/>
      <c r="E91" s="25"/>
      <c r="F91" s="24"/>
      <c r="G91" s="25"/>
      <c r="H91" s="25"/>
      <c r="I91" s="25"/>
      <c r="J91" s="25"/>
      <c r="K91" s="138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</row>
    <row r="92">
      <c r="A92" s="25"/>
      <c r="B92" s="25"/>
      <c r="C92" s="25"/>
      <c r="D92" s="25"/>
      <c r="E92" s="25"/>
      <c r="F92" s="24"/>
      <c r="G92" s="25"/>
      <c r="H92" s="25"/>
      <c r="I92" s="25"/>
      <c r="J92" s="25"/>
      <c r="K92" s="138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</row>
    <row r="93">
      <c r="A93" s="25"/>
      <c r="B93" s="25"/>
      <c r="C93" s="25"/>
      <c r="D93" s="25"/>
      <c r="E93" s="25"/>
      <c r="F93" s="24"/>
      <c r="G93" s="25"/>
      <c r="H93" s="25"/>
      <c r="I93" s="25"/>
      <c r="J93" s="25"/>
      <c r="K93" s="138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</row>
    <row r="94">
      <c r="A94" s="25"/>
      <c r="B94" s="25"/>
      <c r="C94" s="25"/>
      <c r="D94" s="25"/>
      <c r="E94" s="25"/>
      <c r="F94" s="24"/>
      <c r="G94" s="25"/>
      <c r="H94" s="25"/>
      <c r="I94" s="25"/>
      <c r="J94" s="25"/>
      <c r="K94" s="138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</row>
    <row r="95">
      <c r="A95" s="25"/>
      <c r="B95" s="25"/>
      <c r="C95" s="25"/>
      <c r="D95" s="25"/>
      <c r="E95" s="25"/>
      <c r="F95" s="24"/>
      <c r="G95" s="25"/>
      <c r="H95" s="25"/>
      <c r="I95" s="25"/>
      <c r="J95" s="25"/>
      <c r="K95" s="138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</row>
    <row r="96">
      <c r="A96" s="25"/>
      <c r="B96" s="25"/>
      <c r="C96" s="25"/>
      <c r="D96" s="25"/>
      <c r="E96" s="25"/>
      <c r="F96" s="24"/>
      <c r="G96" s="25"/>
      <c r="H96" s="25"/>
      <c r="I96" s="25"/>
      <c r="J96" s="25"/>
      <c r="K96" s="138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</row>
    <row r="97">
      <c r="A97" s="25"/>
      <c r="B97" s="25"/>
      <c r="C97" s="25"/>
      <c r="D97" s="25"/>
      <c r="E97" s="25"/>
      <c r="F97" s="24"/>
      <c r="G97" s="25"/>
      <c r="H97" s="25"/>
      <c r="I97" s="25"/>
      <c r="J97" s="25"/>
      <c r="K97" s="138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</row>
    <row r="98">
      <c r="A98" s="25"/>
      <c r="B98" s="25"/>
      <c r="C98" s="25"/>
      <c r="D98" s="25"/>
      <c r="E98" s="25"/>
      <c r="F98" s="24"/>
      <c r="G98" s="25"/>
      <c r="H98" s="25"/>
      <c r="I98" s="25"/>
      <c r="J98" s="25"/>
      <c r="K98" s="138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</row>
    <row r="99">
      <c r="A99" s="25"/>
      <c r="B99" s="25"/>
      <c r="C99" s="25"/>
      <c r="D99" s="25"/>
      <c r="E99" s="25"/>
      <c r="F99" s="24"/>
      <c r="G99" s="25"/>
      <c r="H99" s="25"/>
      <c r="I99" s="25"/>
      <c r="J99" s="25"/>
      <c r="K99" s="138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</row>
    <row r="100">
      <c r="A100" s="25"/>
      <c r="B100" s="25"/>
      <c r="C100" s="25"/>
      <c r="D100" s="25"/>
      <c r="E100" s="25"/>
      <c r="F100" s="24"/>
      <c r="G100" s="25"/>
      <c r="H100" s="25"/>
      <c r="I100" s="25"/>
      <c r="J100" s="25"/>
      <c r="K100" s="138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</row>
    <row r="101">
      <c r="A101" s="25"/>
      <c r="B101" s="25"/>
      <c r="C101" s="25"/>
      <c r="D101" s="25"/>
      <c r="E101" s="25"/>
      <c r="F101" s="24"/>
      <c r="G101" s="25"/>
      <c r="H101" s="25"/>
      <c r="I101" s="25"/>
      <c r="J101" s="25"/>
      <c r="K101" s="138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</row>
    <row r="102">
      <c r="A102" s="25"/>
      <c r="B102" s="25"/>
      <c r="C102" s="25"/>
      <c r="D102" s="25"/>
      <c r="E102" s="25"/>
      <c r="F102" s="24"/>
      <c r="G102" s="25"/>
      <c r="H102" s="25"/>
      <c r="I102" s="25"/>
      <c r="J102" s="25"/>
      <c r="K102" s="138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</row>
    <row r="103">
      <c r="A103" s="25"/>
      <c r="B103" s="25"/>
      <c r="C103" s="25"/>
      <c r="D103" s="25"/>
      <c r="E103" s="25"/>
      <c r="F103" s="24"/>
      <c r="G103" s="25"/>
      <c r="H103" s="25"/>
      <c r="I103" s="25"/>
      <c r="J103" s="25"/>
      <c r="K103" s="138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</row>
    <row r="104">
      <c r="A104" s="25"/>
      <c r="B104" s="25"/>
      <c r="C104" s="25"/>
      <c r="D104" s="25"/>
      <c r="E104" s="25"/>
      <c r="F104" s="24"/>
      <c r="G104" s="25"/>
      <c r="H104" s="25"/>
      <c r="I104" s="25"/>
      <c r="J104" s="25"/>
      <c r="K104" s="138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</row>
    <row r="105">
      <c r="A105" s="25"/>
      <c r="B105" s="25"/>
      <c r="C105" s="25"/>
      <c r="D105" s="25"/>
      <c r="E105" s="25"/>
      <c r="F105" s="24"/>
      <c r="G105" s="25"/>
      <c r="H105" s="25"/>
      <c r="I105" s="25"/>
      <c r="J105" s="25"/>
      <c r="K105" s="138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</row>
    <row r="106">
      <c r="A106" s="25"/>
      <c r="B106" s="25"/>
      <c r="C106" s="25"/>
      <c r="D106" s="25"/>
      <c r="E106" s="25"/>
      <c r="F106" s="24"/>
      <c r="G106" s="25"/>
      <c r="H106" s="25"/>
      <c r="I106" s="25"/>
      <c r="J106" s="25"/>
      <c r="K106" s="138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</row>
    <row r="107">
      <c r="A107" s="25"/>
      <c r="B107" s="25"/>
      <c r="C107" s="25"/>
      <c r="D107" s="25"/>
      <c r="E107" s="25"/>
      <c r="F107" s="24"/>
      <c r="G107" s="25"/>
      <c r="H107" s="25"/>
      <c r="I107" s="25"/>
      <c r="J107" s="25"/>
      <c r="K107" s="138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</row>
    <row r="108">
      <c r="A108" s="25"/>
      <c r="B108" s="25"/>
      <c r="C108" s="25"/>
      <c r="D108" s="25"/>
      <c r="E108" s="25"/>
      <c r="F108" s="24"/>
      <c r="G108" s="25"/>
      <c r="H108" s="25"/>
      <c r="I108" s="25"/>
      <c r="J108" s="25"/>
      <c r="K108" s="138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</row>
    <row r="109">
      <c r="A109" s="25"/>
      <c r="B109" s="25"/>
      <c r="C109" s="25"/>
      <c r="D109" s="25"/>
      <c r="E109" s="25"/>
      <c r="F109" s="24"/>
      <c r="G109" s="25"/>
      <c r="H109" s="25"/>
      <c r="I109" s="25"/>
      <c r="J109" s="25"/>
      <c r="K109" s="138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</row>
    <row r="110">
      <c r="A110" s="25"/>
      <c r="B110" s="25"/>
      <c r="C110" s="25"/>
      <c r="D110" s="25"/>
      <c r="E110" s="25"/>
      <c r="F110" s="24"/>
      <c r="G110" s="25"/>
      <c r="H110" s="25"/>
      <c r="I110" s="25"/>
      <c r="J110" s="25"/>
      <c r="K110" s="138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</row>
    <row r="111">
      <c r="A111" s="25"/>
      <c r="B111" s="25"/>
      <c r="C111" s="25"/>
      <c r="D111" s="25"/>
      <c r="E111" s="25"/>
      <c r="F111" s="24"/>
      <c r="G111" s="25"/>
      <c r="H111" s="25"/>
      <c r="I111" s="25"/>
      <c r="J111" s="25"/>
      <c r="K111" s="138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</row>
    <row r="112">
      <c r="A112" s="25"/>
      <c r="B112" s="25"/>
      <c r="C112" s="25"/>
      <c r="D112" s="25"/>
      <c r="E112" s="25"/>
      <c r="F112" s="24"/>
      <c r="G112" s="25"/>
      <c r="H112" s="25"/>
      <c r="I112" s="25"/>
      <c r="J112" s="25"/>
      <c r="K112" s="138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</row>
    <row r="113">
      <c r="A113" s="25"/>
      <c r="B113" s="25"/>
      <c r="C113" s="25"/>
      <c r="D113" s="25"/>
      <c r="E113" s="25"/>
      <c r="F113" s="24"/>
      <c r="G113" s="25"/>
      <c r="H113" s="25"/>
      <c r="I113" s="25"/>
      <c r="J113" s="25"/>
      <c r="K113" s="138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</row>
    <row r="114">
      <c r="A114" s="25"/>
      <c r="B114" s="25"/>
      <c r="C114" s="25"/>
      <c r="D114" s="25"/>
      <c r="E114" s="25"/>
      <c r="F114" s="24"/>
      <c r="G114" s="25"/>
      <c r="H114" s="25"/>
      <c r="I114" s="25"/>
      <c r="J114" s="25"/>
      <c r="K114" s="138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</row>
    <row r="115">
      <c r="A115" s="25"/>
      <c r="B115" s="25"/>
      <c r="C115" s="25"/>
      <c r="D115" s="25"/>
      <c r="E115" s="25"/>
      <c r="F115" s="24"/>
      <c r="G115" s="25"/>
      <c r="H115" s="25"/>
      <c r="I115" s="25"/>
      <c r="J115" s="25"/>
      <c r="K115" s="138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</row>
    <row r="116">
      <c r="A116" s="25"/>
      <c r="B116" s="25"/>
      <c r="C116" s="25"/>
      <c r="D116" s="25"/>
      <c r="E116" s="25"/>
      <c r="F116" s="24"/>
      <c r="G116" s="25"/>
      <c r="H116" s="25"/>
      <c r="I116" s="25"/>
      <c r="J116" s="25"/>
      <c r="K116" s="138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</row>
    <row r="117">
      <c r="A117" s="25"/>
      <c r="B117" s="25"/>
      <c r="C117" s="25"/>
      <c r="D117" s="25"/>
      <c r="E117" s="25"/>
      <c r="F117" s="24"/>
      <c r="G117" s="25"/>
      <c r="H117" s="25"/>
      <c r="I117" s="25"/>
      <c r="J117" s="25"/>
      <c r="K117" s="138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</row>
    <row r="118">
      <c r="A118" s="25"/>
      <c r="B118" s="25"/>
      <c r="C118" s="25"/>
      <c r="D118" s="25"/>
      <c r="E118" s="25"/>
      <c r="F118" s="24"/>
      <c r="G118" s="25"/>
      <c r="H118" s="25"/>
      <c r="I118" s="25"/>
      <c r="J118" s="25"/>
      <c r="K118" s="138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</row>
    <row r="119">
      <c r="A119" s="25"/>
      <c r="B119" s="25"/>
      <c r="C119" s="25"/>
      <c r="D119" s="25"/>
      <c r="E119" s="25"/>
      <c r="F119" s="24"/>
      <c r="G119" s="25"/>
      <c r="H119" s="25"/>
      <c r="I119" s="25"/>
      <c r="J119" s="25"/>
      <c r="K119" s="138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</row>
    <row r="120">
      <c r="A120" s="25"/>
      <c r="B120" s="25"/>
      <c r="C120" s="25"/>
      <c r="D120" s="25"/>
      <c r="E120" s="25"/>
      <c r="F120" s="24"/>
      <c r="G120" s="25"/>
      <c r="H120" s="25"/>
      <c r="I120" s="25"/>
      <c r="J120" s="25"/>
      <c r="K120" s="138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</row>
    <row r="121">
      <c r="A121" s="25"/>
      <c r="B121" s="25"/>
      <c r="C121" s="25"/>
      <c r="D121" s="25"/>
      <c r="E121" s="25"/>
      <c r="F121" s="24"/>
      <c r="G121" s="25"/>
      <c r="H121" s="25"/>
      <c r="I121" s="25"/>
      <c r="J121" s="25"/>
      <c r="K121" s="138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</row>
    <row r="122">
      <c r="A122" s="25"/>
      <c r="B122" s="25"/>
      <c r="C122" s="25"/>
      <c r="D122" s="25"/>
      <c r="E122" s="25"/>
      <c r="F122" s="24"/>
      <c r="G122" s="25"/>
      <c r="H122" s="25"/>
      <c r="I122" s="25"/>
      <c r="J122" s="25"/>
      <c r="K122" s="138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</row>
    <row r="123">
      <c r="A123" s="25"/>
      <c r="B123" s="25"/>
      <c r="C123" s="25"/>
      <c r="D123" s="25"/>
      <c r="E123" s="25"/>
      <c r="F123" s="24"/>
      <c r="G123" s="25"/>
      <c r="H123" s="25"/>
      <c r="I123" s="25"/>
      <c r="J123" s="25"/>
      <c r="K123" s="138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</row>
    <row r="124">
      <c r="A124" s="25"/>
      <c r="B124" s="25"/>
      <c r="C124" s="25"/>
      <c r="D124" s="25"/>
      <c r="E124" s="25"/>
      <c r="F124" s="24"/>
      <c r="G124" s="25"/>
      <c r="H124" s="25"/>
      <c r="I124" s="25"/>
      <c r="J124" s="25"/>
      <c r="K124" s="138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</row>
    <row r="125">
      <c r="A125" s="25"/>
      <c r="B125" s="25"/>
      <c r="C125" s="25"/>
      <c r="D125" s="25"/>
      <c r="E125" s="25"/>
      <c r="F125" s="24"/>
      <c r="G125" s="25"/>
      <c r="H125" s="25"/>
      <c r="I125" s="25"/>
      <c r="J125" s="25"/>
      <c r="K125" s="138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</row>
    <row r="126">
      <c r="A126" s="25"/>
      <c r="B126" s="25"/>
      <c r="C126" s="25"/>
      <c r="D126" s="25"/>
      <c r="E126" s="25"/>
      <c r="F126" s="24"/>
      <c r="G126" s="25"/>
      <c r="H126" s="25"/>
      <c r="I126" s="25"/>
      <c r="J126" s="25"/>
      <c r="K126" s="138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</row>
    <row r="127">
      <c r="A127" s="25"/>
      <c r="B127" s="25"/>
      <c r="C127" s="25"/>
      <c r="D127" s="25"/>
      <c r="E127" s="25"/>
      <c r="F127" s="24"/>
      <c r="G127" s="25"/>
      <c r="H127" s="25"/>
      <c r="I127" s="25"/>
      <c r="J127" s="25"/>
      <c r="K127" s="138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</row>
    <row r="128">
      <c r="A128" s="25"/>
      <c r="B128" s="25"/>
      <c r="C128" s="25"/>
      <c r="D128" s="25"/>
      <c r="E128" s="25"/>
      <c r="F128" s="24"/>
      <c r="G128" s="25"/>
      <c r="H128" s="25"/>
      <c r="I128" s="25"/>
      <c r="J128" s="25"/>
      <c r="K128" s="138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</row>
    <row r="129">
      <c r="A129" s="25"/>
      <c r="B129" s="25"/>
      <c r="C129" s="25"/>
      <c r="D129" s="25"/>
      <c r="E129" s="25"/>
      <c r="F129" s="24"/>
      <c r="G129" s="25"/>
      <c r="H129" s="25"/>
      <c r="I129" s="25"/>
      <c r="J129" s="25"/>
      <c r="K129" s="138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</row>
    <row r="130">
      <c r="A130" s="25"/>
      <c r="B130" s="25"/>
      <c r="C130" s="25"/>
      <c r="D130" s="25"/>
      <c r="E130" s="25"/>
      <c r="F130" s="24"/>
      <c r="G130" s="25"/>
      <c r="H130" s="25"/>
      <c r="I130" s="25"/>
      <c r="J130" s="25"/>
      <c r="K130" s="138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</row>
    <row r="131">
      <c r="A131" s="25"/>
      <c r="B131" s="25"/>
      <c r="C131" s="25"/>
      <c r="D131" s="25"/>
      <c r="E131" s="25"/>
      <c r="F131" s="24"/>
      <c r="G131" s="25"/>
      <c r="H131" s="25"/>
      <c r="I131" s="25"/>
      <c r="J131" s="25"/>
      <c r="K131" s="138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</row>
    <row r="132">
      <c r="A132" s="25"/>
      <c r="B132" s="25"/>
      <c r="C132" s="25"/>
      <c r="D132" s="25"/>
      <c r="E132" s="25"/>
      <c r="F132" s="24"/>
      <c r="G132" s="25"/>
      <c r="H132" s="25"/>
      <c r="I132" s="25"/>
      <c r="J132" s="25"/>
      <c r="K132" s="138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</row>
    <row r="133">
      <c r="A133" s="25"/>
      <c r="B133" s="25"/>
      <c r="C133" s="25"/>
      <c r="D133" s="25"/>
      <c r="E133" s="25"/>
      <c r="F133" s="24"/>
      <c r="G133" s="25"/>
      <c r="H133" s="25"/>
      <c r="I133" s="25"/>
      <c r="J133" s="25"/>
      <c r="K133" s="138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</row>
    <row r="134">
      <c r="A134" s="25"/>
      <c r="B134" s="25"/>
      <c r="C134" s="25"/>
      <c r="D134" s="25"/>
      <c r="E134" s="25"/>
      <c r="F134" s="24"/>
      <c r="G134" s="25"/>
      <c r="H134" s="25"/>
      <c r="I134" s="25"/>
      <c r="J134" s="25"/>
      <c r="K134" s="138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</row>
    <row r="135">
      <c r="A135" s="25"/>
      <c r="B135" s="25"/>
      <c r="C135" s="25"/>
      <c r="D135" s="25"/>
      <c r="E135" s="25"/>
      <c r="F135" s="24"/>
      <c r="G135" s="25"/>
      <c r="H135" s="25"/>
      <c r="I135" s="25"/>
      <c r="J135" s="25"/>
      <c r="K135" s="138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</row>
    <row r="136">
      <c r="A136" s="25"/>
      <c r="B136" s="25"/>
      <c r="C136" s="25"/>
      <c r="D136" s="25"/>
      <c r="E136" s="25"/>
      <c r="F136" s="24"/>
      <c r="G136" s="25"/>
      <c r="H136" s="25"/>
      <c r="I136" s="25"/>
      <c r="J136" s="25"/>
      <c r="K136" s="138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</row>
    <row r="137">
      <c r="A137" s="25"/>
      <c r="B137" s="25"/>
      <c r="C137" s="25"/>
      <c r="D137" s="25"/>
      <c r="E137" s="25"/>
      <c r="F137" s="24"/>
      <c r="G137" s="25"/>
      <c r="H137" s="25"/>
      <c r="I137" s="25"/>
      <c r="J137" s="25"/>
      <c r="K137" s="138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</row>
    <row r="138">
      <c r="A138" s="25"/>
      <c r="B138" s="25"/>
      <c r="C138" s="25"/>
      <c r="D138" s="25"/>
      <c r="E138" s="25"/>
      <c r="F138" s="24"/>
      <c r="G138" s="25"/>
      <c r="H138" s="25"/>
      <c r="I138" s="25"/>
      <c r="J138" s="25"/>
      <c r="K138" s="138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</row>
    <row r="139">
      <c r="A139" s="25"/>
      <c r="B139" s="25"/>
      <c r="C139" s="25"/>
      <c r="D139" s="25"/>
      <c r="E139" s="25"/>
      <c r="F139" s="24"/>
      <c r="G139" s="25"/>
      <c r="H139" s="25"/>
      <c r="I139" s="25"/>
      <c r="J139" s="25"/>
      <c r="K139" s="138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</row>
    <row r="140">
      <c r="A140" s="25"/>
      <c r="B140" s="25"/>
      <c r="C140" s="25"/>
      <c r="D140" s="25"/>
      <c r="E140" s="25"/>
      <c r="F140" s="24"/>
      <c r="G140" s="25"/>
      <c r="H140" s="25"/>
      <c r="I140" s="25"/>
      <c r="J140" s="25"/>
      <c r="K140" s="138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</row>
    <row r="141">
      <c r="A141" s="25"/>
      <c r="B141" s="25"/>
      <c r="C141" s="25"/>
      <c r="D141" s="25"/>
      <c r="E141" s="25"/>
      <c r="F141" s="24"/>
      <c r="G141" s="25"/>
      <c r="H141" s="25"/>
      <c r="I141" s="25"/>
      <c r="J141" s="25"/>
      <c r="K141" s="138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</row>
    <row r="142">
      <c r="A142" s="25"/>
      <c r="B142" s="25"/>
      <c r="C142" s="25"/>
      <c r="D142" s="25"/>
      <c r="E142" s="25"/>
      <c r="F142" s="24"/>
      <c r="G142" s="25"/>
      <c r="H142" s="25"/>
      <c r="I142" s="25"/>
      <c r="J142" s="25"/>
      <c r="K142" s="138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</row>
    <row r="143">
      <c r="A143" s="25"/>
      <c r="B143" s="25"/>
      <c r="C143" s="25"/>
      <c r="D143" s="25"/>
      <c r="E143" s="25"/>
      <c r="F143" s="24"/>
      <c r="G143" s="25"/>
      <c r="H143" s="25"/>
      <c r="I143" s="25"/>
      <c r="J143" s="25"/>
      <c r="K143" s="138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</row>
    <row r="144">
      <c r="A144" s="25"/>
      <c r="B144" s="25"/>
      <c r="C144" s="25"/>
      <c r="D144" s="25"/>
      <c r="E144" s="25"/>
      <c r="F144" s="24"/>
      <c r="G144" s="25"/>
      <c r="H144" s="25"/>
      <c r="I144" s="25"/>
      <c r="J144" s="25"/>
      <c r="K144" s="138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</row>
    <row r="145">
      <c r="A145" s="25"/>
      <c r="B145" s="25"/>
      <c r="C145" s="25"/>
      <c r="D145" s="25"/>
      <c r="E145" s="25"/>
      <c r="F145" s="24"/>
      <c r="G145" s="25"/>
      <c r="H145" s="25"/>
      <c r="I145" s="25"/>
      <c r="J145" s="25"/>
      <c r="K145" s="138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</row>
    <row r="146">
      <c r="A146" s="25"/>
      <c r="B146" s="25"/>
      <c r="C146" s="25"/>
      <c r="D146" s="25"/>
      <c r="E146" s="25"/>
      <c r="F146" s="24"/>
      <c r="G146" s="25"/>
      <c r="H146" s="25"/>
      <c r="I146" s="25"/>
      <c r="J146" s="25"/>
      <c r="K146" s="138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</row>
    <row r="147">
      <c r="A147" s="25"/>
      <c r="B147" s="25"/>
      <c r="C147" s="25"/>
      <c r="D147" s="25"/>
      <c r="E147" s="25"/>
      <c r="F147" s="24"/>
      <c r="G147" s="25"/>
      <c r="H147" s="25"/>
      <c r="I147" s="25"/>
      <c r="J147" s="25"/>
      <c r="K147" s="138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</row>
    <row r="148">
      <c r="A148" s="25"/>
      <c r="B148" s="25"/>
      <c r="C148" s="25"/>
      <c r="D148" s="25"/>
      <c r="E148" s="25"/>
      <c r="F148" s="24"/>
      <c r="G148" s="25"/>
      <c r="H148" s="25"/>
      <c r="I148" s="25"/>
      <c r="J148" s="25"/>
      <c r="K148" s="138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</row>
    <row r="149">
      <c r="A149" s="25"/>
      <c r="B149" s="25"/>
      <c r="C149" s="25"/>
      <c r="D149" s="25"/>
      <c r="E149" s="25"/>
      <c r="F149" s="24"/>
      <c r="G149" s="25"/>
      <c r="H149" s="25"/>
      <c r="I149" s="25"/>
      <c r="J149" s="25"/>
      <c r="K149" s="138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</row>
    <row r="150">
      <c r="A150" s="25"/>
      <c r="B150" s="25"/>
      <c r="C150" s="25"/>
      <c r="D150" s="25"/>
      <c r="E150" s="25"/>
      <c r="F150" s="24"/>
      <c r="G150" s="25"/>
      <c r="H150" s="25"/>
      <c r="I150" s="25"/>
      <c r="J150" s="25"/>
      <c r="K150" s="138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</row>
    <row r="151">
      <c r="A151" s="25"/>
      <c r="B151" s="25"/>
      <c r="C151" s="25"/>
      <c r="D151" s="25"/>
      <c r="E151" s="25"/>
      <c r="F151" s="24"/>
      <c r="G151" s="25"/>
      <c r="H151" s="25"/>
      <c r="I151" s="25"/>
      <c r="J151" s="25"/>
      <c r="K151" s="138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</row>
    <row r="152">
      <c r="A152" s="25"/>
      <c r="B152" s="25"/>
      <c r="C152" s="25"/>
      <c r="D152" s="25"/>
      <c r="E152" s="25"/>
      <c r="F152" s="24"/>
      <c r="G152" s="25"/>
      <c r="H152" s="25"/>
      <c r="I152" s="25"/>
      <c r="J152" s="25"/>
      <c r="K152" s="138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</row>
    <row r="153">
      <c r="A153" s="25"/>
      <c r="B153" s="25"/>
      <c r="C153" s="25"/>
      <c r="D153" s="25"/>
      <c r="E153" s="25"/>
      <c r="F153" s="24"/>
      <c r="G153" s="25"/>
      <c r="H153" s="25"/>
      <c r="I153" s="25"/>
      <c r="J153" s="25"/>
      <c r="K153" s="138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</row>
    <row r="154">
      <c r="A154" s="25"/>
      <c r="B154" s="25"/>
      <c r="C154" s="25"/>
      <c r="D154" s="25"/>
      <c r="E154" s="25"/>
      <c r="F154" s="24"/>
      <c r="G154" s="25"/>
      <c r="H154" s="25"/>
      <c r="I154" s="25"/>
      <c r="J154" s="25"/>
      <c r="K154" s="138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</row>
    <row r="155">
      <c r="A155" s="25"/>
      <c r="B155" s="25"/>
      <c r="C155" s="25"/>
      <c r="D155" s="25"/>
      <c r="E155" s="25"/>
      <c r="F155" s="24"/>
      <c r="G155" s="25"/>
      <c r="H155" s="25"/>
      <c r="I155" s="25"/>
      <c r="J155" s="25"/>
      <c r="K155" s="138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</row>
    <row r="156">
      <c r="A156" s="25"/>
      <c r="B156" s="25"/>
      <c r="C156" s="25"/>
      <c r="D156" s="25"/>
      <c r="E156" s="25"/>
      <c r="F156" s="24"/>
      <c r="G156" s="25"/>
      <c r="H156" s="25"/>
      <c r="I156" s="25"/>
      <c r="J156" s="25"/>
      <c r="K156" s="138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</row>
    <row r="157">
      <c r="A157" s="25"/>
      <c r="B157" s="25"/>
      <c r="C157" s="25"/>
      <c r="D157" s="25"/>
      <c r="E157" s="25"/>
      <c r="F157" s="24"/>
      <c r="G157" s="25"/>
      <c r="H157" s="25"/>
      <c r="I157" s="25"/>
      <c r="J157" s="25"/>
      <c r="K157" s="138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</row>
    <row r="158">
      <c r="A158" s="25"/>
      <c r="B158" s="25"/>
      <c r="C158" s="25"/>
      <c r="D158" s="25"/>
      <c r="E158" s="25"/>
      <c r="F158" s="24"/>
      <c r="G158" s="25"/>
      <c r="H158" s="25"/>
      <c r="I158" s="25"/>
      <c r="J158" s="25"/>
      <c r="K158" s="138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</row>
    <row r="159">
      <c r="A159" s="25"/>
      <c r="B159" s="25"/>
      <c r="C159" s="25"/>
      <c r="D159" s="25"/>
      <c r="E159" s="25"/>
      <c r="F159" s="24"/>
      <c r="G159" s="25"/>
      <c r="H159" s="25"/>
      <c r="I159" s="25"/>
      <c r="J159" s="25"/>
      <c r="K159" s="138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</row>
    <row r="160">
      <c r="A160" s="25"/>
      <c r="B160" s="25"/>
      <c r="C160" s="25"/>
      <c r="D160" s="25"/>
      <c r="E160" s="25"/>
      <c r="F160" s="24"/>
      <c r="G160" s="25"/>
      <c r="H160" s="25"/>
      <c r="I160" s="25"/>
      <c r="J160" s="25"/>
      <c r="K160" s="138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</row>
    <row r="161">
      <c r="A161" s="25"/>
      <c r="B161" s="25"/>
      <c r="C161" s="25"/>
      <c r="D161" s="25"/>
      <c r="E161" s="25"/>
      <c r="F161" s="24"/>
      <c r="G161" s="25"/>
      <c r="H161" s="25"/>
      <c r="I161" s="25"/>
      <c r="J161" s="25"/>
      <c r="K161" s="138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</row>
    <row r="162">
      <c r="A162" s="25"/>
      <c r="B162" s="25"/>
      <c r="C162" s="25"/>
      <c r="D162" s="25"/>
      <c r="E162" s="25"/>
      <c r="F162" s="24"/>
      <c r="G162" s="25"/>
      <c r="H162" s="25"/>
      <c r="I162" s="25"/>
      <c r="J162" s="25"/>
      <c r="K162" s="138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</row>
    <row r="163">
      <c r="A163" s="25"/>
      <c r="B163" s="25"/>
      <c r="C163" s="25"/>
      <c r="D163" s="25"/>
      <c r="E163" s="25"/>
      <c r="F163" s="24"/>
      <c r="G163" s="25"/>
      <c r="H163" s="25"/>
      <c r="I163" s="25"/>
      <c r="J163" s="25"/>
      <c r="K163" s="138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</row>
    <row r="164">
      <c r="A164" s="25"/>
      <c r="B164" s="25"/>
      <c r="C164" s="25"/>
      <c r="D164" s="25"/>
      <c r="E164" s="25"/>
      <c r="F164" s="24"/>
      <c r="G164" s="25"/>
      <c r="H164" s="25"/>
      <c r="I164" s="25"/>
      <c r="J164" s="25"/>
      <c r="K164" s="138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</row>
    <row r="165">
      <c r="A165" s="25"/>
      <c r="B165" s="25"/>
      <c r="C165" s="25"/>
      <c r="D165" s="25"/>
      <c r="E165" s="25"/>
      <c r="F165" s="24"/>
      <c r="G165" s="25"/>
      <c r="H165" s="25"/>
      <c r="I165" s="25"/>
      <c r="J165" s="25"/>
      <c r="K165" s="138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</row>
    <row r="166">
      <c r="A166" s="25"/>
      <c r="B166" s="25"/>
      <c r="C166" s="25"/>
      <c r="D166" s="25"/>
      <c r="E166" s="25"/>
      <c r="F166" s="24"/>
      <c r="G166" s="25"/>
      <c r="H166" s="25"/>
      <c r="I166" s="25"/>
      <c r="J166" s="25"/>
      <c r="K166" s="138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</row>
    <row r="167">
      <c r="A167" s="25"/>
      <c r="B167" s="25"/>
      <c r="C167" s="25"/>
      <c r="D167" s="25"/>
      <c r="E167" s="25"/>
      <c r="F167" s="24"/>
      <c r="G167" s="25"/>
      <c r="H167" s="25"/>
      <c r="I167" s="25"/>
      <c r="J167" s="25"/>
      <c r="K167" s="138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</row>
    <row r="168">
      <c r="A168" s="25"/>
      <c r="B168" s="25"/>
      <c r="C168" s="25"/>
      <c r="D168" s="25"/>
      <c r="E168" s="25"/>
      <c r="F168" s="24"/>
      <c r="G168" s="25"/>
      <c r="H168" s="25"/>
      <c r="I168" s="25"/>
      <c r="J168" s="25"/>
      <c r="K168" s="138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</row>
    <row r="169">
      <c r="A169" s="25"/>
      <c r="B169" s="25"/>
      <c r="C169" s="25"/>
      <c r="D169" s="25"/>
      <c r="E169" s="25"/>
      <c r="F169" s="24"/>
      <c r="G169" s="25"/>
      <c r="H169" s="25"/>
      <c r="I169" s="25"/>
      <c r="J169" s="25"/>
      <c r="K169" s="138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</row>
    <row r="170">
      <c r="A170" s="25"/>
      <c r="B170" s="25"/>
      <c r="C170" s="25"/>
      <c r="D170" s="25"/>
      <c r="E170" s="25"/>
      <c r="F170" s="24"/>
      <c r="G170" s="25"/>
      <c r="H170" s="25"/>
      <c r="I170" s="25"/>
      <c r="J170" s="25"/>
      <c r="K170" s="138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</row>
    <row r="171">
      <c r="A171" s="25"/>
      <c r="B171" s="25"/>
      <c r="C171" s="25"/>
      <c r="D171" s="25"/>
      <c r="E171" s="25"/>
      <c r="F171" s="24"/>
      <c r="G171" s="25"/>
      <c r="H171" s="25"/>
      <c r="I171" s="25"/>
      <c r="J171" s="25"/>
      <c r="K171" s="138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</row>
    <row r="172">
      <c r="A172" s="25"/>
      <c r="B172" s="25"/>
      <c r="C172" s="25"/>
      <c r="D172" s="25"/>
      <c r="E172" s="25"/>
      <c r="F172" s="24"/>
      <c r="G172" s="25"/>
      <c r="H172" s="25"/>
      <c r="I172" s="25"/>
      <c r="J172" s="25"/>
      <c r="K172" s="138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</row>
    <row r="173">
      <c r="A173" s="25"/>
      <c r="B173" s="25"/>
      <c r="C173" s="25"/>
      <c r="D173" s="25"/>
      <c r="E173" s="25"/>
      <c r="F173" s="24"/>
      <c r="G173" s="25"/>
      <c r="H173" s="25"/>
      <c r="I173" s="25"/>
      <c r="J173" s="25"/>
      <c r="K173" s="138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</row>
    <row r="174">
      <c r="A174" s="25"/>
      <c r="B174" s="25"/>
      <c r="C174" s="25"/>
      <c r="D174" s="25"/>
      <c r="E174" s="25"/>
      <c r="F174" s="24"/>
      <c r="G174" s="25"/>
      <c r="H174" s="25"/>
      <c r="I174" s="25"/>
      <c r="J174" s="25"/>
      <c r="K174" s="138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</row>
    <row r="175">
      <c r="A175" s="25"/>
      <c r="B175" s="25"/>
      <c r="C175" s="25"/>
      <c r="D175" s="25"/>
      <c r="E175" s="25"/>
      <c r="F175" s="24"/>
      <c r="G175" s="25"/>
      <c r="H175" s="25"/>
      <c r="I175" s="25"/>
      <c r="J175" s="25"/>
      <c r="K175" s="138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</row>
    <row r="176">
      <c r="A176" s="25"/>
      <c r="B176" s="25"/>
      <c r="C176" s="25"/>
      <c r="D176" s="25"/>
      <c r="E176" s="25"/>
      <c r="F176" s="24"/>
      <c r="G176" s="25"/>
      <c r="H176" s="25"/>
      <c r="I176" s="25"/>
      <c r="J176" s="25"/>
      <c r="K176" s="138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</row>
    <row r="177">
      <c r="A177" s="25"/>
      <c r="B177" s="25"/>
      <c r="C177" s="25"/>
      <c r="D177" s="25"/>
      <c r="E177" s="25"/>
      <c r="F177" s="24"/>
      <c r="G177" s="25"/>
      <c r="H177" s="25"/>
      <c r="I177" s="25"/>
      <c r="J177" s="25"/>
      <c r="K177" s="138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</row>
    <row r="178">
      <c r="A178" s="25"/>
      <c r="B178" s="25"/>
      <c r="C178" s="25"/>
      <c r="D178" s="25"/>
      <c r="E178" s="25"/>
      <c r="F178" s="24"/>
      <c r="G178" s="25"/>
      <c r="H178" s="25"/>
      <c r="I178" s="25"/>
      <c r="J178" s="25"/>
      <c r="K178" s="138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</row>
    <row r="179">
      <c r="A179" s="25"/>
      <c r="B179" s="25"/>
      <c r="C179" s="25"/>
      <c r="D179" s="25"/>
      <c r="E179" s="25"/>
      <c r="F179" s="24"/>
      <c r="G179" s="25"/>
      <c r="H179" s="25"/>
      <c r="I179" s="25"/>
      <c r="J179" s="25"/>
      <c r="K179" s="138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</row>
    <row r="180">
      <c r="A180" s="25"/>
      <c r="B180" s="25"/>
      <c r="C180" s="25"/>
      <c r="D180" s="25"/>
      <c r="E180" s="25"/>
      <c r="F180" s="24"/>
      <c r="G180" s="25"/>
      <c r="H180" s="25"/>
      <c r="I180" s="25"/>
      <c r="J180" s="25"/>
      <c r="K180" s="138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</row>
    <row r="181">
      <c r="A181" s="25"/>
      <c r="B181" s="25"/>
      <c r="C181" s="25"/>
      <c r="D181" s="25"/>
      <c r="E181" s="25"/>
      <c r="F181" s="24"/>
      <c r="G181" s="25"/>
      <c r="H181" s="25"/>
      <c r="I181" s="25"/>
      <c r="J181" s="25"/>
      <c r="K181" s="138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</row>
    <row r="182">
      <c r="A182" s="25"/>
      <c r="B182" s="25"/>
      <c r="C182" s="25"/>
      <c r="D182" s="25"/>
      <c r="E182" s="25"/>
      <c r="F182" s="24"/>
      <c r="G182" s="25"/>
      <c r="H182" s="25"/>
      <c r="I182" s="25"/>
      <c r="J182" s="25"/>
      <c r="K182" s="138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</row>
    <row r="183">
      <c r="A183" s="25"/>
      <c r="B183" s="25"/>
      <c r="C183" s="25"/>
      <c r="D183" s="25"/>
      <c r="E183" s="25"/>
      <c r="F183" s="24"/>
      <c r="G183" s="25"/>
      <c r="H183" s="25"/>
      <c r="I183" s="25"/>
      <c r="J183" s="25"/>
      <c r="K183" s="138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</row>
    <row r="184">
      <c r="A184" s="25"/>
      <c r="B184" s="25"/>
      <c r="C184" s="25"/>
      <c r="D184" s="25"/>
      <c r="E184" s="25"/>
      <c r="F184" s="24"/>
      <c r="G184" s="25"/>
      <c r="H184" s="25"/>
      <c r="I184" s="25"/>
      <c r="J184" s="25"/>
      <c r="K184" s="138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</row>
    <row r="185">
      <c r="A185" s="25"/>
      <c r="B185" s="25"/>
      <c r="C185" s="25"/>
      <c r="D185" s="25"/>
      <c r="E185" s="25"/>
      <c r="F185" s="24"/>
      <c r="G185" s="25"/>
      <c r="H185" s="25"/>
      <c r="I185" s="25"/>
      <c r="J185" s="25"/>
      <c r="K185" s="138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</row>
    <row r="186">
      <c r="A186" s="25"/>
      <c r="B186" s="25"/>
      <c r="C186" s="25"/>
      <c r="D186" s="25"/>
      <c r="E186" s="25"/>
      <c r="F186" s="24"/>
      <c r="G186" s="25"/>
      <c r="H186" s="25"/>
      <c r="I186" s="25"/>
      <c r="J186" s="25"/>
      <c r="K186" s="138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</row>
    <row r="187">
      <c r="A187" s="25"/>
      <c r="B187" s="25"/>
      <c r="C187" s="25"/>
      <c r="D187" s="25"/>
      <c r="E187" s="25"/>
      <c r="F187" s="24"/>
      <c r="G187" s="25"/>
      <c r="H187" s="25"/>
      <c r="I187" s="25"/>
      <c r="J187" s="25"/>
      <c r="K187" s="138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</row>
    <row r="188">
      <c r="A188" s="25"/>
      <c r="B188" s="25"/>
      <c r="C188" s="25"/>
      <c r="D188" s="25"/>
      <c r="E188" s="25"/>
      <c r="F188" s="24"/>
      <c r="G188" s="25"/>
      <c r="H188" s="25"/>
      <c r="I188" s="25"/>
      <c r="J188" s="25"/>
      <c r="K188" s="138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</row>
    <row r="189">
      <c r="A189" s="25"/>
      <c r="B189" s="25"/>
      <c r="C189" s="25"/>
      <c r="D189" s="25"/>
      <c r="E189" s="25"/>
      <c r="F189" s="24"/>
      <c r="G189" s="25"/>
      <c r="H189" s="25"/>
      <c r="I189" s="25"/>
      <c r="J189" s="25"/>
      <c r="K189" s="138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</row>
    <row r="190">
      <c r="A190" s="25"/>
      <c r="B190" s="25"/>
      <c r="C190" s="25"/>
      <c r="D190" s="25"/>
      <c r="E190" s="25"/>
      <c r="F190" s="24"/>
      <c r="G190" s="25"/>
      <c r="H190" s="25"/>
      <c r="I190" s="25"/>
      <c r="J190" s="25"/>
      <c r="K190" s="138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</row>
    <row r="191">
      <c r="A191" s="25"/>
      <c r="B191" s="25"/>
      <c r="C191" s="25"/>
      <c r="D191" s="25"/>
      <c r="E191" s="25"/>
      <c r="F191" s="24"/>
      <c r="G191" s="25"/>
      <c r="H191" s="25"/>
      <c r="I191" s="25"/>
      <c r="J191" s="25"/>
      <c r="K191" s="138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</row>
    <row r="192">
      <c r="A192" s="25"/>
      <c r="B192" s="25"/>
      <c r="C192" s="25"/>
      <c r="D192" s="25"/>
      <c r="E192" s="25"/>
      <c r="F192" s="24"/>
      <c r="G192" s="25"/>
      <c r="H192" s="25"/>
      <c r="I192" s="25"/>
      <c r="J192" s="25"/>
      <c r="K192" s="138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</row>
    <row r="193">
      <c r="A193" s="25"/>
      <c r="B193" s="25"/>
      <c r="C193" s="25"/>
      <c r="D193" s="25"/>
      <c r="E193" s="25"/>
      <c r="F193" s="24"/>
      <c r="G193" s="25"/>
      <c r="H193" s="25"/>
      <c r="I193" s="25"/>
      <c r="J193" s="25"/>
      <c r="K193" s="138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</row>
    <row r="194">
      <c r="A194" s="25"/>
      <c r="B194" s="25"/>
      <c r="C194" s="25"/>
      <c r="D194" s="25"/>
      <c r="E194" s="25"/>
      <c r="F194" s="24"/>
      <c r="G194" s="25"/>
      <c r="H194" s="25"/>
      <c r="I194" s="25"/>
      <c r="J194" s="25"/>
      <c r="K194" s="138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</row>
    <row r="195">
      <c r="A195" s="25"/>
      <c r="B195" s="25"/>
      <c r="C195" s="25"/>
      <c r="D195" s="25"/>
      <c r="E195" s="25"/>
      <c r="F195" s="24"/>
      <c r="G195" s="25"/>
      <c r="H195" s="25"/>
      <c r="I195" s="25"/>
      <c r="J195" s="25"/>
      <c r="K195" s="138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</row>
    <row r="196">
      <c r="A196" s="25"/>
      <c r="B196" s="25"/>
      <c r="C196" s="25"/>
      <c r="D196" s="25"/>
      <c r="E196" s="25"/>
      <c r="F196" s="24"/>
      <c r="G196" s="25"/>
      <c r="H196" s="25"/>
      <c r="I196" s="25"/>
      <c r="J196" s="25"/>
      <c r="K196" s="138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</row>
    <row r="197">
      <c r="A197" s="25"/>
      <c r="B197" s="25"/>
      <c r="C197" s="25"/>
      <c r="D197" s="25"/>
      <c r="E197" s="25"/>
      <c r="F197" s="24"/>
      <c r="G197" s="25"/>
      <c r="H197" s="25"/>
      <c r="I197" s="25"/>
      <c r="J197" s="25"/>
      <c r="K197" s="138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</row>
    <row r="198">
      <c r="A198" s="25"/>
      <c r="B198" s="25"/>
      <c r="C198" s="25"/>
      <c r="D198" s="25"/>
      <c r="E198" s="25"/>
      <c r="F198" s="24"/>
      <c r="G198" s="25"/>
      <c r="H198" s="25"/>
      <c r="I198" s="25"/>
      <c r="J198" s="25"/>
      <c r="K198" s="138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</row>
    <row r="199">
      <c r="A199" s="25"/>
      <c r="B199" s="25"/>
      <c r="C199" s="25"/>
      <c r="D199" s="25"/>
      <c r="E199" s="25"/>
      <c r="F199" s="24"/>
      <c r="G199" s="25"/>
      <c r="H199" s="25"/>
      <c r="I199" s="25"/>
      <c r="J199" s="25"/>
      <c r="K199" s="138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</row>
    <row r="200">
      <c r="A200" s="25"/>
      <c r="B200" s="25"/>
      <c r="C200" s="25"/>
      <c r="D200" s="25"/>
      <c r="E200" s="25"/>
      <c r="F200" s="24"/>
      <c r="G200" s="25"/>
      <c r="H200" s="25"/>
      <c r="I200" s="25"/>
      <c r="J200" s="25"/>
      <c r="K200" s="138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</row>
    <row r="201">
      <c r="A201" s="25"/>
      <c r="B201" s="25"/>
      <c r="C201" s="25"/>
      <c r="D201" s="25"/>
      <c r="E201" s="25"/>
      <c r="F201" s="24"/>
      <c r="G201" s="25"/>
      <c r="H201" s="25"/>
      <c r="I201" s="25"/>
      <c r="J201" s="25"/>
      <c r="K201" s="138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</row>
    <row r="202">
      <c r="A202" s="25"/>
      <c r="B202" s="25"/>
      <c r="C202" s="25"/>
      <c r="D202" s="25"/>
      <c r="E202" s="25"/>
      <c r="F202" s="24"/>
      <c r="G202" s="25"/>
      <c r="H202" s="25"/>
      <c r="I202" s="25"/>
      <c r="J202" s="25"/>
      <c r="K202" s="138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</row>
    <row r="203">
      <c r="A203" s="25"/>
      <c r="B203" s="25"/>
      <c r="C203" s="25"/>
      <c r="D203" s="25"/>
      <c r="E203" s="25"/>
      <c r="F203" s="24"/>
      <c r="G203" s="25"/>
      <c r="H203" s="25"/>
      <c r="I203" s="25"/>
      <c r="J203" s="25"/>
      <c r="K203" s="138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</row>
    <row r="204">
      <c r="A204" s="25"/>
      <c r="B204" s="25"/>
      <c r="C204" s="25"/>
      <c r="D204" s="25"/>
      <c r="E204" s="25"/>
      <c r="F204" s="24"/>
      <c r="G204" s="25"/>
      <c r="H204" s="25"/>
      <c r="I204" s="25"/>
      <c r="J204" s="25"/>
      <c r="K204" s="138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</row>
    <row r="205">
      <c r="A205" s="25"/>
      <c r="B205" s="25"/>
      <c r="C205" s="25"/>
      <c r="D205" s="25"/>
      <c r="E205" s="25"/>
      <c r="F205" s="24"/>
      <c r="G205" s="25"/>
      <c r="H205" s="25"/>
      <c r="I205" s="25"/>
      <c r="J205" s="25"/>
      <c r="K205" s="138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</row>
    <row r="206">
      <c r="A206" s="25"/>
      <c r="B206" s="25"/>
      <c r="C206" s="25"/>
      <c r="D206" s="25"/>
      <c r="E206" s="25"/>
      <c r="F206" s="24"/>
      <c r="G206" s="25"/>
      <c r="H206" s="25"/>
      <c r="I206" s="25"/>
      <c r="J206" s="25"/>
      <c r="K206" s="138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</row>
    <row r="207">
      <c r="A207" s="25"/>
      <c r="B207" s="25"/>
      <c r="C207" s="25"/>
      <c r="D207" s="25"/>
      <c r="E207" s="25"/>
      <c r="F207" s="24"/>
      <c r="G207" s="25"/>
      <c r="H207" s="25"/>
      <c r="I207" s="25"/>
      <c r="J207" s="25"/>
      <c r="K207" s="138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</row>
    <row r="208">
      <c r="A208" s="25"/>
      <c r="B208" s="25"/>
      <c r="C208" s="25"/>
      <c r="D208" s="25"/>
      <c r="E208" s="25"/>
      <c r="F208" s="24"/>
      <c r="G208" s="25"/>
      <c r="H208" s="25"/>
      <c r="I208" s="25"/>
      <c r="J208" s="25"/>
      <c r="K208" s="138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</row>
    <row r="209">
      <c r="A209" s="25"/>
      <c r="B209" s="25"/>
      <c r="C209" s="25"/>
      <c r="D209" s="25"/>
      <c r="E209" s="25"/>
      <c r="F209" s="24"/>
      <c r="G209" s="25"/>
      <c r="H209" s="25"/>
      <c r="I209" s="25"/>
      <c r="J209" s="25"/>
      <c r="K209" s="138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</row>
    <row r="210">
      <c r="A210" s="25"/>
      <c r="B210" s="25"/>
      <c r="C210" s="25"/>
      <c r="D210" s="25"/>
      <c r="E210" s="25"/>
      <c r="F210" s="24"/>
      <c r="G210" s="25"/>
      <c r="H210" s="25"/>
      <c r="I210" s="25"/>
      <c r="J210" s="25"/>
      <c r="K210" s="138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</row>
    <row r="211">
      <c r="A211" s="25"/>
      <c r="B211" s="25"/>
      <c r="C211" s="25"/>
      <c r="D211" s="25"/>
      <c r="E211" s="25"/>
      <c r="F211" s="24"/>
      <c r="G211" s="25"/>
      <c r="H211" s="25"/>
      <c r="I211" s="25"/>
      <c r="J211" s="25"/>
      <c r="K211" s="138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</row>
    <row r="212">
      <c r="A212" s="25"/>
      <c r="B212" s="25"/>
      <c r="C212" s="25"/>
      <c r="D212" s="25"/>
      <c r="E212" s="25"/>
      <c r="F212" s="24"/>
      <c r="G212" s="25"/>
      <c r="H212" s="25"/>
      <c r="I212" s="25"/>
      <c r="J212" s="25"/>
      <c r="K212" s="138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</row>
    <row r="213">
      <c r="A213" s="25"/>
      <c r="B213" s="25"/>
      <c r="C213" s="25"/>
      <c r="D213" s="25"/>
      <c r="E213" s="25"/>
      <c r="F213" s="24"/>
      <c r="G213" s="25"/>
      <c r="H213" s="25"/>
      <c r="I213" s="25"/>
      <c r="J213" s="25"/>
      <c r="K213" s="138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</row>
    <row r="214">
      <c r="A214" s="25"/>
      <c r="B214" s="25"/>
      <c r="C214" s="25"/>
      <c r="D214" s="25"/>
      <c r="E214" s="25"/>
      <c r="F214" s="24"/>
      <c r="G214" s="25"/>
      <c r="H214" s="25"/>
      <c r="I214" s="25"/>
      <c r="J214" s="25"/>
      <c r="K214" s="138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</row>
    <row r="215">
      <c r="A215" s="25"/>
      <c r="B215" s="25"/>
      <c r="C215" s="25"/>
      <c r="D215" s="25"/>
      <c r="E215" s="25"/>
      <c r="F215" s="24"/>
      <c r="G215" s="25"/>
      <c r="H215" s="25"/>
      <c r="I215" s="25"/>
      <c r="J215" s="25"/>
      <c r="K215" s="138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</row>
    <row r="216">
      <c r="A216" s="25"/>
      <c r="B216" s="25"/>
      <c r="C216" s="25"/>
      <c r="D216" s="25"/>
      <c r="E216" s="25"/>
      <c r="F216" s="24"/>
      <c r="G216" s="25"/>
      <c r="H216" s="25"/>
      <c r="I216" s="25"/>
      <c r="J216" s="25"/>
      <c r="K216" s="138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</row>
    <row r="217">
      <c r="A217" s="25"/>
      <c r="B217" s="25"/>
      <c r="C217" s="25"/>
      <c r="D217" s="25"/>
      <c r="E217" s="25"/>
      <c r="F217" s="24"/>
      <c r="G217" s="25"/>
      <c r="H217" s="25"/>
      <c r="I217" s="25"/>
      <c r="J217" s="25"/>
      <c r="K217" s="138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</row>
    <row r="218">
      <c r="A218" s="25"/>
      <c r="B218" s="25"/>
      <c r="C218" s="25"/>
      <c r="D218" s="25"/>
      <c r="E218" s="25"/>
      <c r="F218" s="24"/>
      <c r="G218" s="25"/>
      <c r="H218" s="25"/>
      <c r="I218" s="25"/>
      <c r="J218" s="25"/>
      <c r="K218" s="138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</row>
    <row r="219">
      <c r="A219" s="25"/>
      <c r="B219" s="25"/>
      <c r="C219" s="25"/>
      <c r="D219" s="25"/>
      <c r="E219" s="25"/>
      <c r="F219" s="24"/>
      <c r="G219" s="25"/>
      <c r="H219" s="25"/>
      <c r="I219" s="25"/>
      <c r="J219" s="25"/>
      <c r="K219" s="138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</row>
    <row r="220">
      <c r="A220" s="25"/>
      <c r="B220" s="25"/>
      <c r="C220" s="25"/>
      <c r="D220" s="25"/>
      <c r="E220" s="25"/>
      <c r="F220" s="24"/>
      <c r="G220" s="25"/>
      <c r="H220" s="25"/>
      <c r="I220" s="25"/>
      <c r="J220" s="25"/>
      <c r="K220" s="138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</row>
    <row r="221">
      <c r="A221" s="25"/>
      <c r="B221" s="25"/>
      <c r="C221" s="25"/>
      <c r="D221" s="25"/>
      <c r="E221" s="25"/>
      <c r="F221" s="24"/>
      <c r="G221" s="25"/>
      <c r="H221" s="25"/>
      <c r="I221" s="25"/>
      <c r="J221" s="25"/>
      <c r="K221" s="138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  <c r="AA221" s="25"/>
    </row>
    <row r="222">
      <c r="A222" s="25"/>
      <c r="B222" s="25"/>
      <c r="C222" s="25"/>
      <c r="D222" s="25"/>
      <c r="E222" s="25"/>
      <c r="F222" s="24"/>
      <c r="G222" s="25"/>
      <c r="H222" s="25"/>
      <c r="I222" s="25"/>
      <c r="J222" s="25"/>
      <c r="K222" s="138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  <c r="AA222" s="25"/>
    </row>
    <row r="223">
      <c r="A223" s="25"/>
      <c r="B223" s="25"/>
      <c r="C223" s="25"/>
      <c r="D223" s="25"/>
      <c r="E223" s="25"/>
      <c r="F223" s="24"/>
      <c r="G223" s="25"/>
      <c r="H223" s="25"/>
      <c r="I223" s="25"/>
      <c r="J223" s="25"/>
      <c r="K223" s="138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  <c r="AA223" s="25"/>
    </row>
    <row r="224">
      <c r="A224" s="25"/>
      <c r="B224" s="25"/>
      <c r="C224" s="25"/>
      <c r="D224" s="25"/>
      <c r="E224" s="25"/>
      <c r="F224" s="24"/>
      <c r="G224" s="25"/>
      <c r="H224" s="25"/>
      <c r="I224" s="25"/>
      <c r="J224" s="25"/>
      <c r="K224" s="138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  <c r="AA224" s="25"/>
    </row>
    <row r="225">
      <c r="A225" s="25"/>
      <c r="B225" s="25"/>
      <c r="C225" s="25"/>
      <c r="D225" s="25"/>
      <c r="E225" s="25"/>
      <c r="F225" s="24"/>
      <c r="G225" s="25"/>
      <c r="H225" s="25"/>
      <c r="I225" s="25"/>
      <c r="J225" s="25"/>
      <c r="K225" s="138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  <c r="AA225" s="25"/>
    </row>
    <row r="226">
      <c r="A226" s="25"/>
      <c r="B226" s="25"/>
      <c r="C226" s="25"/>
      <c r="D226" s="25"/>
      <c r="E226" s="25"/>
      <c r="F226" s="24"/>
      <c r="G226" s="25"/>
      <c r="H226" s="25"/>
      <c r="I226" s="25"/>
      <c r="J226" s="25"/>
      <c r="K226" s="138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  <c r="AA226" s="25"/>
    </row>
    <row r="227">
      <c r="A227" s="25"/>
      <c r="B227" s="25"/>
      <c r="C227" s="25"/>
      <c r="D227" s="25"/>
      <c r="E227" s="25"/>
      <c r="F227" s="24"/>
      <c r="G227" s="25"/>
      <c r="H227" s="25"/>
      <c r="I227" s="25"/>
      <c r="J227" s="25"/>
      <c r="K227" s="138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  <c r="AA227" s="25"/>
    </row>
    <row r="228">
      <c r="A228" s="25"/>
      <c r="B228" s="25"/>
      <c r="C228" s="25"/>
      <c r="D228" s="25"/>
      <c r="E228" s="25"/>
      <c r="F228" s="24"/>
      <c r="G228" s="25"/>
      <c r="H228" s="25"/>
      <c r="I228" s="25"/>
      <c r="J228" s="25"/>
      <c r="K228" s="138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  <c r="AA228" s="25"/>
    </row>
    <row r="229">
      <c r="A229" s="25"/>
      <c r="B229" s="25"/>
      <c r="C229" s="25"/>
      <c r="D229" s="25"/>
      <c r="E229" s="25"/>
      <c r="F229" s="24"/>
      <c r="G229" s="25"/>
      <c r="H229" s="25"/>
      <c r="I229" s="25"/>
      <c r="J229" s="25"/>
      <c r="K229" s="138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  <c r="AA229" s="25"/>
    </row>
    <row r="230">
      <c r="A230" s="25"/>
      <c r="B230" s="25"/>
      <c r="C230" s="25"/>
      <c r="D230" s="25"/>
      <c r="E230" s="25"/>
      <c r="F230" s="24"/>
      <c r="G230" s="25"/>
      <c r="H230" s="25"/>
      <c r="I230" s="25"/>
      <c r="J230" s="25"/>
      <c r="K230" s="138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  <c r="AA230" s="25"/>
    </row>
    <row r="231">
      <c r="A231" s="25"/>
      <c r="B231" s="25"/>
      <c r="C231" s="25"/>
      <c r="D231" s="25"/>
      <c r="E231" s="25"/>
      <c r="F231" s="24"/>
      <c r="G231" s="25"/>
      <c r="H231" s="25"/>
      <c r="I231" s="25"/>
      <c r="J231" s="25"/>
      <c r="K231" s="138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  <c r="AA231" s="25"/>
    </row>
    <row r="232">
      <c r="A232" s="25"/>
      <c r="B232" s="25"/>
      <c r="C232" s="25"/>
      <c r="D232" s="25"/>
      <c r="E232" s="25"/>
      <c r="F232" s="24"/>
      <c r="G232" s="25"/>
      <c r="H232" s="25"/>
      <c r="I232" s="25"/>
      <c r="J232" s="25"/>
      <c r="K232" s="138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  <c r="AA232" s="25"/>
    </row>
    <row r="233">
      <c r="A233" s="25"/>
      <c r="B233" s="25"/>
      <c r="C233" s="25"/>
      <c r="D233" s="25"/>
      <c r="E233" s="25"/>
      <c r="F233" s="24"/>
      <c r="G233" s="25"/>
      <c r="H233" s="25"/>
      <c r="I233" s="25"/>
      <c r="J233" s="25"/>
      <c r="K233" s="138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  <c r="AA233" s="25"/>
    </row>
    <row r="234">
      <c r="A234" s="25"/>
      <c r="B234" s="25"/>
      <c r="C234" s="25"/>
      <c r="D234" s="25"/>
      <c r="E234" s="25"/>
      <c r="F234" s="24"/>
      <c r="G234" s="25"/>
      <c r="H234" s="25"/>
      <c r="I234" s="25"/>
      <c r="J234" s="25"/>
      <c r="K234" s="138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  <c r="AA234" s="25"/>
    </row>
    <row r="235">
      <c r="A235" s="25"/>
      <c r="B235" s="25"/>
      <c r="C235" s="25"/>
      <c r="D235" s="25"/>
      <c r="E235" s="25"/>
      <c r="F235" s="24"/>
      <c r="G235" s="25"/>
      <c r="H235" s="25"/>
      <c r="I235" s="25"/>
      <c r="J235" s="25"/>
      <c r="K235" s="138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  <c r="AA235" s="25"/>
    </row>
    <row r="236">
      <c r="A236" s="25"/>
      <c r="B236" s="25"/>
      <c r="C236" s="25"/>
      <c r="D236" s="25"/>
      <c r="E236" s="25"/>
      <c r="F236" s="24"/>
      <c r="G236" s="25"/>
      <c r="H236" s="25"/>
      <c r="I236" s="25"/>
      <c r="J236" s="25"/>
      <c r="K236" s="138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  <c r="AA236" s="25"/>
    </row>
    <row r="237">
      <c r="A237" s="25"/>
      <c r="B237" s="25"/>
      <c r="C237" s="25"/>
      <c r="D237" s="25"/>
      <c r="E237" s="25"/>
      <c r="F237" s="24"/>
      <c r="G237" s="25"/>
      <c r="H237" s="25"/>
      <c r="I237" s="25"/>
      <c r="J237" s="25"/>
      <c r="K237" s="138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  <c r="AA237" s="25"/>
    </row>
    <row r="238">
      <c r="A238" s="25"/>
      <c r="B238" s="25"/>
      <c r="C238" s="25"/>
      <c r="D238" s="25"/>
      <c r="E238" s="25"/>
      <c r="F238" s="24"/>
      <c r="G238" s="25"/>
      <c r="H238" s="25"/>
      <c r="I238" s="25"/>
      <c r="J238" s="25"/>
      <c r="K238" s="138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</row>
    <row r="239">
      <c r="A239" s="25"/>
      <c r="B239" s="25"/>
      <c r="C239" s="25"/>
      <c r="D239" s="25"/>
      <c r="E239" s="25"/>
      <c r="F239" s="24"/>
      <c r="G239" s="25"/>
      <c r="H239" s="25"/>
      <c r="I239" s="25"/>
      <c r="J239" s="25"/>
      <c r="K239" s="138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  <c r="AA239" s="25"/>
    </row>
    <row r="240">
      <c r="A240" s="25"/>
      <c r="B240" s="25"/>
      <c r="C240" s="25"/>
      <c r="D240" s="25"/>
      <c r="E240" s="25"/>
      <c r="F240" s="24"/>
      <c r="G240" s="25"/>
      <c r="H240" s="25"/>
      <c r="I240" s="25"/>
      <c r="J240" s="25"/>
      <c r="K240" s="138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  <c r="AA240" s="25"/>
    </row>
    <row r="241">
      <c r="A241" s="25"/>
      <c r="B241" s="25"/>
      <c r="C241" s="25"/>
      <c r="D241" s="25"/>
      <c r="E241" s="25"/>
      <c r="F241" s="24"/>
      <c r="G241" s="25"/>
      <c r="H241" s="25"/>
      <c r="I241" s="25"/>
      <c r="J241" s="25"/>
      <c r="K241" s="138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  <c r="AA241" s="25"/>
    </row>
    <row r="242">
      <c r="A242" s="25"/>
      <c r="B242" s="25"/>
      <c r="C242" s="25"/>
      <c r="D242" s="25"/>
      <c r="E242" s="25"/>
      <c r="F242" s="24"/>
      <c r="G242" s="25"/>
      <c r="H242" s="25"/>
      <c r="I242" s="25"/>
      <c r="J242" s="25"/>
      <c r="K242" s="138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  <c r="AA242" s="25"/>
    </row>
    <row r="243">
      <c r="A243" s="25"/>
      <c r="B243" s="25"/>
      <c r="C243" s="25"/>
      <c r="D243" s="25"/>
      <c r="E243" s="25"/>
      <c r="F243" s="24"/>
      <c r="G243" s="25"/>
      <c r="H243" s="25"/>
      <c r="I243" s="25"/>
      <c r="J243" s="25"/>
      <c r="K243" s="138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  <c r="AA243" s="25"/>
    </row>
    <row r="244">
      <c r="A244" s="25"/>
      <c r="B244" s="25"/>
      <c r="C244" s="25"/>
      <c r="D244" s="25"/>
      <c r="E244" s="25"/>
      <c r="F244" s="24"/>
      <c r="G244" s="25"/>
      <c r="H244" s="25"/>
      <c r="I244" s="25"/>
      <c r="J244" s="25"/>
      <c r="K244" s="138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  <c r="AA244" s="25"/>
    </row>
    <row r="245">
      <c r="A245" s="25"/>
      <c r="B245" s="25"/>
      <c r="C245" s="25"/>
      <c r="D245" s="25"/>
      <c r="E245" s="25"/>
      <c r="F245" s="24"/>
      <c r="G245" s="25"/>
      <c r="H245" s="25"/>
      <c r="I245" s="25"/>
      <c r="J245" s="25"/>
      <c r="K245" s="138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  <c r="AA245" s="25"/>
    </row>
    <row r="246">
      <c r="A246" s="25"/>
      <c r="B246" s="25"/>
      <c r="C246" s="25"/>
      <c r="D246" s="25"/>
      <c r="E246" s="25"/>
      <c r="F246" s="24"/>
      <c r="G246" s="25"/>
      <c r="H246" s="25"/>
      <c r="I246" s="25"/>
      <c r="J246" s="25"/>
      <c r="K246" s="138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  <c r="AA246" s="25"/>
    </row>
    <row r="247">
      <c r="A247" s="25"/>
      <c r="B247" s="25"/>
      <c r="C247" s="25"/>
      <c r="D247" s="25"/>
      <c r="E247" s="25"/>
      <c r="F247" s="24"/>
      <c r="G247" s="25"/>
      <c r="H247" s="25"/>
      <c r="I247" s="25"/>
      <c r="J247" s="25"/>
      <c r="K247" s="138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  <c r="AA247" s="25"/>
    </row>
    <row r="248">
      <c r="A248" s="25"/>
      <c r="B248" s="25"/>
      <c r="C248" s="25"/>
      <c r="D248" s="25"/>
      <c r="E248" s="25"/>
      <c r="F248" s="24"/>
      <c r="G248" s="25"/>
      <c r="H248" s="25"/>
      <c r="I248" s="25"/>
      <c r="J248" s="25"/>
      <c r="K248" s="138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  <c r="AA248" s="25"/>
    </row>
    <row r="249">
      <c r="A249" s="25"/>
      <c r="B249" s="25"/>
      <c r="C249" s="25"/>
      <c r="D249" s="25"/>
      <c r="E249" s="25"/>
      <c r="F249" s="24"/>
      <c r="G249" s="25"/>
      <c r="H249" s="25"/>
      <c r="I249" s="25"/>
      <c r="J249" s="25"/>
      <c r="K249" s="138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  <c r="AA249" s="25"/>
    </row>
    <row r="250">
      <c r="A250" s="25"/>
      <c r="B250" s="25"/>
      <c r="C250" s="25"/>
      <c r="D250" s="25"/>
      <c r="E250" s="25"/>
      <c r="F250" s="24"/>
      <c r="G250" s="25"/>
      <c r="H250" s="25"/>
      <c r="I250" s="25"/>
      <c r="J250" s="25"/>
      <c r="K250" s="138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  <c r="AA250" s="25"/>
    </row>
    <row r="251">
      <c r="A251" s="25"/>
      <c r="B251" s="25"/>
      <c r="C251" s="25"/>
      <c r="D251" s="25"/>
      <c r="E251" s="25"/>
      <c r="F251" s="24"/>
      <c r="G251" s="25"/>
      <c r="H251" s="25"/>
      <c r="I251" s="25"/>
      <c r="J251" s="25"/>
      <c r="K251" s="138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  <c r="AA251" s="25"/>
    </row>
    <row r="252">
      <c r="A252" s="25"/>
      <c r="B252" s="25"/>
      <c r="C252" s="25"/>
      <c r="D252" s="25"/>
      <c r="E252" s="25"/>
      <c r="F252" s="24"/>
      <c r="G252" s="25"/>
      <c r="H252" s="25"/>
      <c r="I252" s="25"/>
      <c r="J252" s="25"/>
      <c r="K252" s="138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  <c r="AA252" s="25"/>
    </row>
    <row r="253">
      <c r="A253" s="25"/>
      <c r="B253" s="25"/>
      <c r="C253" s="25"/>
      <c r="D253" s="25"/>
      <c r="E253" s="25"/>
      <c r="F253" s="24"/>
      <c r="G253" s="25"/>
      <c r="H253" s="25"/>
      <c r="I253" s="25"/>
      <c r="J253" s="25"/>
      <c r="K253" s="138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  <c r="AA253" s="25"/>
    </row>
    <row r="254">
      <c r="A254" s="25"/>
      <c r="B254" s="25"/>
      <c r="C254" s="25"/>
      <c r="D254" s="25"/>
      <c r="E254" s="25"/>
      <c r="F254" s="24"/>
      <c r="G254" s="25"/>
      <c r="H254" s="25"/>
      <c r="I254" s="25"/>
      <c r="J254" s="25"/>
      <c r="K254" s="138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  <c r="AA254" s="25"/>
    </row>
    <row r="255">
      <c r="A255" s="25"/>
      <c r="B255" s="25"/>
      <c r="C255" s="25"/>
      <c r="D255" s="25"/>
      <c r="E255" s="25"/>
      <c r="F255" s="24"/>
      <c r="G255" s="25"/>
      <c r="H255" s="25"/>
      <c r="I255" s="25"/>
      <c r="J255" s="25"/>
      <c r="K255" s="138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  <c r="AA255" s="25"/>
    </row>
    <row r="256">
      <c r="A256" s="25"/>
      <c r="B256" s="25"/>
      <c r="C256" s="25"/>
      <c r="D256" s="25"/>
      <c r="E256" s="25"/>
      <c r="F256" s="24"/>
      <c r="G256" s="25"/>
      <c r="H256" s="25"/>
      <c r="I256" s="25"/>
      <c r="J256" s="25"/>
      <c r="K256" s="138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  <c r="AA256" s="25"/>
    </row>
    <row r="257">
      <c r="A257" s="25"/>
      <c r="B257" s="25"/>
      <c r="C257" s="25"/>
      <c r="D257" s="25"/>
      <c r="E257" s="25"/>
      <c r="F257" s="24"/>
      <c r="G257" s="25"/>
      <c r="H257" s="25"/>
      <c r="I257" s="25"/>
      <c r="J257" s="25"/>
      <c r="K257" s="138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  <c r="AA257" s="25"/>
    </row>
    <row r="258">
      <c r="A258" s="25"/>
      <c r="B258" s="25"/>
      <c r="C258" s="25"/>
      <c r="D258" s="25"/>
      <c r="E258" s="25"/>
      <c r="F258" s="24"/>
      <c r="G258" s="25"/>
      <c r="H258" s="25"/>
      <c r="I258" s="25"/>
      <c r="J258" s="25"/>
      <c r="K258" s="138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  <c r="AA258" s="25"/>
    </row>
    <row r="259">
      <c r="A259" s="25"/>
      <c r="B259" s="25"/>
      <c r="C259" s="25"/>
      <c r="D259" s="25"/>
      <c r="E259" s="25"/>
      <c r="F259" s="24"/>
      <c r="G259" s="25"/>
      <c r="H259" s="25"/>
      <c r="I259" s="25"/>
      <c r="J259" s="25"/>
      <c r="K259" s="138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  <c r="AA259" s="25"/>
    </row>
    <row r="260">
      <c r="A260" s="25"/>
      <c r="B260" s="25"/>
      <c r="C260" s="25"/>
      <c r="D260" s="25"/>
      <c r="E260" s="25"/>
      <c r="F260" s="24"/>
      <c r="G260" s="25"/>
      <c r="H260" s="25"/>
      <c r="I260" s="25"/>
      <c r="J260" s="25"/>
      <c r="K260" s="138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  <c r="AA260" s="25"/>
    </row>
    <row r="261">
      <c r="A261" s="25"/>
      <c r="B261" s="25"/>
      <c r="C261" s="25"/>
      <c r="D261" s="25"/>
      <c r="E261" s="25"/>
      <c r="F261" s="24"/>
      <c r="G261" s="25"/>
      <c r="H261" s="25"/>
      <c r="I261" s="25"/>
      <c r="J261" s="25"/>
      <c r="K261" s="138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  <c r="AA261" s="25"/>
    </row>
    <row r="262">
      <c r="A262" s="25"/>
      <c r="B262" s="25"/>
      <c r="C262" s="25"/>
      <c r="D262" s="25"/>
      <c r="E262" s="25"/>
      <c r="F262" s="24"/>
      <c r="G262" s="25"/>
      <c r="H262" s="25"/>
      <c r="I262" s="25"/>
      <c r="J262" s="25"/>
      <c r="K262" s="138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  <c r="AA262" s="25"/>
    </row>
    <row r="263">
      <c r="A263" s="25"/>
      <c r="B263" s="25"/>
      <c r="C263" s="25"/>
      <c r="D263" s="25"/>
      <c r="E263" s="25"/>
      <c r="F263" s="24"/>
      <c r="G263" s="25"/>
      <c r="H263" s="25"/>
      <c r="I263" s="25"/>
      <c r="J263" s="25"/>
      <c r="K263" s="138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  <c r="AA263" s="25"/>
    </row>
    <row r="264">
      <c r="A264" s="25"/>
      <c r="B264" s="25"/>
      <c r="C264" s="25"/>
      <c r="D264" s="25"/>
      <c r="E264" s="25"/>
      <c r="F264" s="24"/>
      <c r="G264" s="25"/>
      <c r="H264" s="25"/>
      <c r="I264" s="25"/>
      <c r="J264" s="25"/>
      <c r="K264" s="138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</row>
    <row r="265">
      <c r="A265" s="25"/>
      <c r="B265" s="25"/>
      <c r="C265" s="25"/>
      <c r="D265" s="25"/>
      <c r="E265" s="25"/>
      <c r="F265" s="24"/>
      <c r="G265" s="25"/>
      <c r="H265" s="25"/>
      <c r="I265" s="25"/>
      <c r="J265" s="25"/>
      <c r="K265" s="138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  <c r="AA265" s="25"/>
    </row>
    <row r="266">
      <c r="A266" s="25"/>
      <c r="B266" s="25"/>
      <c r="C266" s="25"/>
      <c r="D266" s="25"/>
      <c r="E266" s="25"/>
      <c r="F266" s="24"/>
      <c r="G266" s="25"/>
      <c r="H266" s="25"/>
      <c r="I266" s="25"/>
      <c r="J266" s="25"/>
      <c r="K266" s="138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  <c r="AA266" s="25"/>
    </row>
    <row r="267">
      <c r="A267" s="25"/>
      <c r="B267" s="25"/>
      <c r="C267" s="25"/>
      <c r="D267" s="25"/>
      <c r="E267" s="25"/>
      <c r="F267" s="24"/>
      <c r="G267" s="25"/>
      <c r="H267" s="25"/>
      <c r="I267" s="25"/>
      <c r="J267" s="25"/>
      <c r="K267" s="138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  <c r="AA267" s="25"/>
    </row>
    <row r="268">
      <c r="A268" s="25"/>
      <c r="B268" s="25"/>
      <c r="C268" s="25"/>
      <c r="D268" s="25"/>
      <c r="E268" s="25"/>
      <c r="F268" s="24"/>
      <c r="G268" s="25"/>
      <c r="H268" s="25"/>
      <c r="I268" s="25"/>
      <c r="J268" s="25"/>
      <c r="K268" s="138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  <c r="AA268" s="25"/>
    </row>
    <row r="269">
      <c r="A269" s="25"/>
      <c r="B269" s="25"/>
      <c r="C269" s="25"/>
      <c r="D269" s="25"/>
      <c r="E269" s="25"/>
      <c r="F269" s="24"/>
      <c r="G269" s="25"/>
      <c r="H269" s="25"/>
      <c r="I269" s="25"/>
      <c r="J269" s="25"/>
      <c r="K269" s="138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  <c r="AA269" s="25"/>
    </row>
    <row r="270">
      <c r="A270" s="25"/>
      <c r="B270" s="25"/>
      <c r="C270" s="25"/>
      <c r="D270" s="25"/>
      <c r="E270" s="25"/>
      <c r="F270" s="24"/>
      <c r="G270" s="25"/>
      <c r="H270" s="25"/>
      <c r="I270" s="25"/>
      <c r="J270" s="25"/>
      <c r="K270" s="138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  <c r="AA270" s="25"/>
    </row>
    <row r="271">
      <c r="A271" s="25"/>
      <c r="B271" s="25"/>
      <c r="C271" s="25"/>
      <c r="D271" s="25"/>
      <c r="E271" s="25"/>
      <c r="F271" s="24"/>
      <c r="G271" s="25"/>
      <c r="H271" s="25"/>
      <c r="I271" s="25"/>
      <c r="J271" s="25"/>
      <c r="K271" s="138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  <c r="AA271" s="25"/>
    </row>
    <row r="272">
      <c r="A272" s="25"/>
      <c r="B272" s="25"/>
      <c r="C272" s="25"/>
      <c r="D272" s="25"/>
      <c r="E272" s="25"/>
      <c r="F272" s="24"/>
      <c r="G272" s="25"/>
      <c r="H272" s="25"/>
      <c r="I272" s="25"/>
      <c r="J272" s="25"/>
      <c r="K272" s="138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  <c r="AA272" s="25"/>
    </row>
    <row r="273">
      <c r="A273" s="25"/>
      <c r="B273" s="25"/>
      <c r="C273" s="25"/>
      <c r="D273" s="25"/>
      <c r="E273" s="25"/>
      <c r="F273" s="24"/>
      <c r="G273" s="25"/>
      <c r="H273" s="25"/>
      <c r="I273" s="25"/>
      <c r="J273" s="25"/>
      <c r="K273" s="138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  <c r="AA273" s="25"/>
    </row>
    <row r="274">
      <c r="A274" s="25"/>
      <c r="B274" s="25"/>
      <c r="C274" s="25"/>
      <c r="D274" s="25"/>
      <c r="E274" s="25"/>
      <c r="F274" s="24"/>
      <c r="G274" s="25"/>
      <c r="H274" s="25"/>
      <c r="I274" s="25"/>
      <c r="J274" s="25"/>
      <c r="K274" s="138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  <c r="AA274" s="25"/>
    </row>
    <row r="275">
      <c r="A275" s="25"/>
      <c r="B275" s="25"/>
      <c r="C275" s="25"/>
      <c r="D275" s="25"/>
      <c r="E275" s="25"/>
      <c r="F275" s="24"/>
      <c r="G275" s="25"/>
      <c r="H275" s="25"/>
      <c r="I275" s="25"/>
      <c r="J275" s="25"/>
      <c r="K275" s="138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  <c r="AA275" s="25"/>
    </row>
    <row r="276">
      <c r="A276" s="25"/>
      <c r="B276" s="25"/>
      <c r="C276" s="25"/>
      <c r="D276" s="25"/>
      <c r="E276" s="25"/>
      <c r="F276" s="24"/>
      <c r="G276" s="25"/>
      <c r="H276" s="25"/>
      <c r="I276" s="25"/>
      <c r="J276" s="25"/>
      <c r="K276" s="138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  <c r="AA276" s="25"/>
    </row>
    <row r="277">
      <c r="A277" s="25"/>
      <c r="B277" s="25"/>
      <c r="C277" s="25"/>
      <c r="D277" s="25"/>
      <c r="E277" s="25"/>
      <c r="F277" s="24"/>
      <c r="G277" s="25"/>
      <c r="H277" s="25"/>
      <c r="I277" s="25"/>
      <c r="J277" s="25"/>
      <c r="K277" s="138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  <c r="AA277" s="25"/>
    </row>
    <row r="278">
      <c r="A278" s="25"/>
      <c r="B278" s="25"/>
      <c r="C278" s="25"/>
      <c r="D278" s="25"/>
      <c r="E278" s="25"/>
      <c r="F278" s="24"/>
      <c r="G278" s="25"/>
      <c r="H278" s="25"/>
      <c r="I278" s="25"/>
      <c r="J278" s="25"/>
      <c r="K278" s="138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  <c r="AA278" s="25"/>
    </row>
    <row r="279">
      <c r="A279" s="25"/>
      <c r="B279" s="25"/>
      <c r="C279" s="25"/>
      <c r="D279" s="25"/>
      <c r="E279" s="25"/>
      <c r="F279" s="24"/>
      <c r="G279" s="25"/>
      <c r="H279" s="25"/>
      <c r="I279" s="25"/>
      <c r="J279" s="25"/>
      <c r="K279" s="138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  <c r="AA279" s="25"/>
    </row>
    <row r="280">
      <c r="A280" s="25"/>
      <c r="B280" s="25"/>
      <c r="C280" s="25"/>
      <c r="D280" s="25"/>
      <c r="E280" s="25"/>
      <c r="F280" s="24"/>
      <c r="G280" s="25"/>
      <c r="H280" s="25"/>
      <c r="I280" s="25"/>
      <c r="J280" s="25"/>
      <c r="K280" s="138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  <c r="AA280" s="25"/>
    </row>
    <row r="281">
      <c r="A281" s="25"/>
      <c r="B281" s="25"/>
      <c r="C281" s="25"/>
      <c r="D281" s="25"/>
      <c r="E281" s="25"/>
      <c r="F281" s="24"/>
      <c r="G281" s="25"/>
      <c r="H281" s="25"/>
      <c r="I281" s="25"/>
      <c r="J281" s="25"/>
      <c r="K281" s="138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  <c r="AA281" s="25"/>
    </row>
    <row r="282">
      <c r="A282" s="25"/>
      <c r="B282" s="25"/>
      <c r="C282" s="25"/>
      <c r="D282" s="25"/>
      <c r="E282" s="25"/>
      <c r="F282" s="24"/>
      <c r="G282" s="25"/>
      <c r="H282" s="25"/>
      <c r="I282" s="25"/>
      <c r="J282" s="25"/>
      <c r="K282" s="138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  <c r="AA282" s="25"/>
    </row>
    <row r="283">
      <c r="A283" s="25"/>
      <c r="B283" s="25"/>
      <c r="C283" s="25"/>
      <c r="D283" s="25"/>
      <c r="E283" s="25"/>
      <c r="F283" s="24"/>
      <c r="G283" s="25"/>
      <c r="H283" s="25"/>
      <c r="I283" s="25"/>
      <c r="J283" s="25"/>
      <c r="K283" s="138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  <c r="AA283" s="25"/>
    </row>
    <row r="284">
      <c r="A284" s="25"/>
      <c r="B284" s="25"/>
      <c r="C284" s="25"/>
      <c r="D284" s="25"/>
      <c r="E284" s="25"/>
      <c r="F284" s="24"/>
      <c r="G284" s="25"/>
      <c r="H284" s="25"/>
      <c r="I284" s="25"/>
      <c r="J284" s="25"/>
      <c r="K284" s="138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  <c r="AA284" s="25"/>
    </row>
    <row r="285">
      <c r="A285" s="25"/>
      <c r="B285" s="25"/>
      <c r="C285" s="25"/>
      <c r="D285" s="25"/>
      <c r="E285" s="25"/>
      <c r="F285" s="24"/>
      <c r="G285" s="25"/>
      <c r="H285" s="25"/>
      <c r="I285" s="25"/>
      <c r="J285" s="25"/>
      <c r="K285" s="138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  <c r="AA285" s="25"/>
    </row>
    <row r="286">
      <c r="A286" s="25"/>
      <c r="B286" s="25"/>
      <c r="C286" s="25"/>
      <c r="D286" s="25"/>
      <c r="E286" s="25"/>
      <c r="F286" s="24"/>
      <c r="G286" s="25"/>
      <c r="H286" s="25"/>
      <c r="I286" s="25"/>
      <c r="J286" s="25"/>
      <c r="K286" s="138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  <c r="AA286" s="25"/>
    </row>
    <row r="287">
      <c r="A287" s="25"/>
      <c r="B287" s="25"/>
      <c r="C287" s="25"/>
      <c r="D287" s="25"/>
      <c r="E287" s="25"/>
      <c r="F287" s="24"/>
      <c r="G287" s="25"/>
      <c r="H287" s="25"/>
      <c r="I287" s="25"/>
      <c r="J287" s="25"/>
      <c r="K287" s="138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  <c r="AA287" s="25"/>
    </row>
    <row r="288">
      <c r="A288" s="25"/>
      <c r="B288" s="25"/>
      <c r="C288" s="25"/>
      <c r="D288" s="25"/>
      <c r="E288" s="25"/>
      <c r="F288" s="24"/>
      <c r="G288" s="25"/>
      <c r="H288" s="25"/>
      <c r="I288" s="25"/>
      <c r="J288" s="25"/>
      <c r="K288" s="138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  <c r="AA288" s="25"/>
    </row>
    <row r="289">
      <c r="A289" s="25"/>
      <c r="B289" s="25"/>
      <c r="C289" s="25"/>
      <c r="D289" s="25"/>
      <c r="E289" s="25"/>
      <c r="F289" s="24"/>
      <c r="G289" s="25"/>
      <c r="H289" s="25"/>
      <c r="I289" s="25"/>
      <c r="J289" s="25"/>
      <c r="K289" s="138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  <c r="AA289" s="25"/>
    </row>
    <row r="290">
      <c r="A290" s="25"/>
      <c r="B290" s="25"/>
      <c r="C290" s="25"/>
      <c r="D290" s="25"/>
      <c r="E290" s="25"/>
      <c r="F290" s="24"/>
      <c r="G290" s="25"/>
      <c r="H290" s="25"/>
      <c r="I290" s="25"/>
      <c r="J290" s="25"/>
      <c r="K290" s="138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</row>
    <row r="291">
      <c r="A291" s="25"/>
      <c r="B291" s="25"/>
      <c r="C291" s="25"/>
      <c r="D291" s="25"/>
      <c r="E291" s="25"/>
      <c r="F291" s="24"/>
      <c r="G291" s="25"/>
      <c r="H291" s="25"/>
      <c r="I291" s="25"/>
      <c r="J291" s="25"/>
      <c r="K291" s="138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  <c r="AA291" s="25"/>
    </row>
    <row r="292">
      <c r="A292" s="25"/>
      <c r="B292" s="25"/>
      <c r="C292" s="25"/>
      <c r="D292" s="25"/>
      <c r="E292" s="25"/>
      <c r="F292" s="24"/>
      <c r="G292" s="25"/>
      <c r="H292" s="25"/>
      <c r="I292" s="25"/>
      <c r="J292" s="25"/>
      <c r="K292" s="138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  <c r="AA292" s="25"/>
    </row>
    <row r="293">
      <c r="A293" s="25"/>
      <c r="B293" s="25"/>
      <c r="C293" s="25"/>
      <c r="D293" s="25"/>
      <c r="E293" s="25"/>
      <c r="F293" s="24"/>
      <c r="G293" s="25"/>
      <c r="H293" s="25"/>
      <c r="I293" s="25"/>
      <c r="J293" s="25"/>
      <c r="K293" s="138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  <c r="AA293" s="25"/>
    </row>
    <row r="294">
      <c r="A294" s="25"/>
      <c r="B294" s="25"/>
      <c r="C294" s="25"/>
      <c r="D294" s="25"/>
      <c r="E294" s="25"/>
      <c r="F294" s="24"/>
      <c r="G294" s="25"/>
      <c r="H294" s="25"/>
      <c r="I294" s="25"/>
      <c r="J294" s="25"/>
      <c r="K294" s="138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  <c r="AA294" s="25"/>
    </row>
    <row r="295">
      <c r="A295" s="25"/>
      <c r="B295" s="25"/>
      <c r="C295" s="25"/>
      <c r="D295" s="25"/>
      <c r="E295" s="25"/>
      <c r="F295" s="24"/>
      <c r="G295" s="25"/>
      <c r="H295" s="25"/>
      <c r="I295" s="25"/>
      <c r="J295" s="25"/>
      <c r="K295" s="138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  <c r="AA295" s="25"/>
    </row>
    <row r="296">
      <c r="A296" s="25"/>
      <c r="B296" s="25"/>
      <c r="C296" s="25"/>
      <c r="D296" s="25"/>
      <c r="E296" s="25"/>
      <c r="F296" s="24"/>
      <c r="G296" s="25"/>
      <c r="H296" s="25"/>
      <c r="I296" s="25"/>
      <c r="J296" s="25"/>
      <c r="K296" s="138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  <c r="AA296" s="25"/>
    </row>
    <row r="297">
      <c r="A297" s="25"/>
      <c r="B297" s="25"/>
      <c r="C297" s="25"/>
      <c r="D297" s="25"/>
      <c r="E297" s="25"/>
      <c r="F297" s="24"/>
      <c r="G297" s="25"/>
      <c r="H297" s="25"/>
      <c r="I297" s="25"/>
      <c r="J297" s="25"/>
      <c r="K297" s="138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  <c r="AA297" s="25"/>
    </row>
    <row r="298">
      <c r="A298" s="25"/>
      <c r="B298" s="25"/>
      <c r="C298" s="25"/>
      <c r="D298" s="25"/>
      <c r="E298" s="25"/>
      <c r="F298" s="24"/>
      <c r="G298" s="25"/>
      <c r="H298" s="25"/>
      <c r="I298" s="25"/>
      <c r="J298" s="25"/>
      <c r="K298" s="138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  <c r="AA298" s="25"/>
    </row>
    <row r="299">
      <c r="A299" s="25"/>
      <c r="B299" s="25"/>
      <c r="C299" s="25"/>
      <c r="D299" s="25"/>
      <c r="E299" s="25"/>
      <c r="F299" s="24"/>
      <c r="G299" s="25"/>
      <c r="H299" s="25"/>
      <c r="I299" s="25"/>
      <c r="J299" s="25"/>
      <c r="K299" s="138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  <c r="AA299" s="25"/>
    </row>
    <row r="300">
      <c r="A300" s="25"/>
      <c r="B300" s="25"/>
      <c r="C300" s="25"/>
      <c r="D300" s="25"/>
      <c r="E300" s="25"/>
      <c r="F300" s="24"/>
      <c r="G300" s="25"/>
      <c r="H300" s="25"/>
      <c r="I300" s="25"/>
      <c r="J300" s="25"/>
      <c r="K300" s="138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  <c r="AA300" s="25"/>
    </row>
    <row r="301">
      <c r="A301" s="25"/>
      <c r="B301" s="25"/>
      <c r="C301" s="25"/>
      <c r="D301" s="25"/>
      <c r="E301" s="25"/>
      <c r="F301" s="24"/>
      <c r="G301" s="25"/>
      <c r="H301" s="25"/>
      <c r="I301" s="25"/>
      <c r="J301" s="25"/>
      <c r="K301" s="138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  <c r="AA301" s="25"/>
    </row>
    <row r="302">
      <c r="A302" s="25"/>
      <c r="B302" s="25"/>
      <c r="C302" s="25"/>
      <c r="D302" s="25"/>
      <c r="E302" s="25"/>
      <c r="F302" s="24"/>
      <c r="G302" s="25"/>
      <c r="H302" s="25"/>
      <c r="I302" s="25"/>
      <c r="J302" s="25"/>
      <c r="K302" s="138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  <c r="AA302" s="25"/>
    </row>
    <row r="303">
      <c r="A303" s="25"/>
      <c r="B303" s="25"/>
      <c r="C303" s="25"/>
      <c r="D303" s="25"/>
      <c r="E303" s="25"/>
      <c r="F303" s="24"/>
      <c r="G303" s="25"/>
      <c r="H303" s="25"/>
      <c r="I303" s="25"/>
      <c r="J303" s="25"/>
      <c r="K303" s="138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  <c r="AA303" s="25"/>
    </row>
    <row r="304">
      <c r="A304" s="25"/>
      <c r="B304" s="25"/>
      <c r="C304" s="25"/>
      <c r="D304" s="25"/>
      <c r="E304" s="25"/>
      <c r="F304" s="24"/>
      <c r="G304" s="25"/>
      <c r="H304" s="25"/>
      <c r="I304" s="25"/>
      <c r="J304" s="25"/>
      <c r="K304" s="138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  <c r="AA304" s="25"/>
    </row>
    <row r="305">
      <c r="A305" s="25"/>
      <c r="B305" s="25"/>
      <c r="C305" s="25"/>
      <c r="D305" s="25"/>
      <c r="E305" s="25"/>
      <c r="F305" s="24"/>
      <c r="G305" s="25"/>
      <c r="H305" s="25"/>
      <c r="I305" s="25"/>
      <c r="J305" s="25"/>
      <c r="K305" s="138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  <c r="AA305" s="25"/>
    </row>
    <row r="306">
      <c r="A306" s="25"/>
      <c r="B306" s="25"/>
      <c r="C306" s="25"/>
      <c r="D306" s="25"/>
      <c r="E306" s="25"/>
      <c r="F306" s="24"/>
      <c r="G306" s="25"/>
      <c r="H306" s="25"/>
      <c r="I306" s="25"/>
      <c r="J306" s="25"/>
      <c r="K306" s="138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  <c r="AA306" s="25"/>
    </row>
    <row r="307">
      <c r="A307" s="25"/>
      <c r="B307" s="25"/>
      <c r="C307" s="25"/>
      <c r="D307" s="25"/>
      <c r="E307" s="25"/>
      <c r="F307" s="24"/>
      <c r="G307" s="25"/>
      <c r="H307" s="25"/>
      <c r="I307" s="25"/>
      <c r="J307" s="25"/>
      <c r="K307" s="138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  <c r="AA307" s="25"/>
    </row>
    <row r="308">
      <c r="A308" s="25"/>
      <c r="B308" s="25"/>
      <c r="C308" s="25"/>
      <c r="D308" s="25"/>
      <c r="E308" s="25"/>
      <c r="F308" s="24"/>
      <c r="G308" s="25"/>
      <c r="H308" s="25"/>
      <c r="I308" s="25"/>
      <c r="J308" s="25"/>
      <c r="K308" s="138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  <c r="AA308" s="25"/>
    </row>
    <row r="309">
      <c r="A309" s="25"/>
      <c r="B309" s="25"/>
      <c r="C309" s="25"/>
      <c r="D309" s="25"/>
      <c r="E309" s="25"/>
      <c r="F309" s="24"/>
      <c r="G309" s="25"/>
      <c r="H309" s="25"/>
      <c r="I309" s="25"/>
      <c r="J309" s="25"/>
      <c r="K309" s="138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  <c r="AA309" s="25"/>
    </row>
    <row r="310">
      <c r="A310" s="25"/>
      <c r="B310" s="25"/>
      <c r="C310" s="25"/>
      <c r="D310" s="25"/>
      <c r="E310" s="25"/>
      <c r="F310" s="24"/>
      <c r="G310" s="25"/>
      <c r="H310" s="25"/>
      <c r="I310" s="25"/>
      <c r="J310" s="25"/>
      <c r="K310" s="138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  <c r="AA310" s="25"/>
    </row>
    <row r="311">
      <c r="A311" s="25"/>
      <c r="B311" s="25"/>
      <c r="C311" s="25"/>
      <c r="D311" s="25"/>
      <c r="E311" s="25"/>
      <c r="F311" s="24"/>
      <c r="G311" s="25"/>
      <c r="H311" s="25"/>
      <c r="I311" s="25"/>
      <c r="J311" s="25"/>
      <c r="K311" s="138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  <c r="AA311" s="25"/>
    </row>
    <row r="312">
      <c r="A312" s="25"/>
      <c r="B312" s="25"/>
      <c r="C312" s="25"/>
      <c r="D312" s="25"/>
      <c r="E312" s="25"/>
      <c r="F312" s="24"/>
      <c r="G312" s="25"/>
      <c r="H312" s="25"/>
      <c r="I312" s="25"/>
      <c r="J312" s="25"/>
      <c r="K312" s="138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  <c r="AA312" s="25"/>
    </row>
    <row r="313">
      <c r="A313" s="25"/>
      <c r="B313" s="25"/>
      <c r="C313" s="25"/>
      <c r="D313" s="25"/>
      <c r="E313" s="25"/>
      <c r="F313" s="24"/>
      <c r="G313" s="25"/>
      <c r="H313" s="25"/>
      <c r="I313" s="25"/>
      <c r="J313" s="25"/>
      <c r="K313" s="138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  <c r="AA313" s="25"/>
    </row>
    <row r="314">
      <c r="A314" s="25"/>
      <c r="B314" s="25"/>
      <c r="C314" s="25"/>
      <c r="D314" s="25"/>
      <c r="E314" s="25"/>
      <c r="F314" s="24"/>
      <c r="G314" s="25"/>
      <c r="H314" s="25"/>
      <c r="I314" s="25"/>
      <c r="J314" s="25"/>
      <c r="K314" s="138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  <c r="AA314" s="25"/>
    </row>
    <row r="315">
      <c r="A315" s="25"/>
      <c r="B315" s="25"/>
      <c r="C315" s="25"/>
      <c r="D315" s="25"/>
      <c r="E315" s="25"/>
      <c r="F315" s="24"/>
      <c r="G315" s="25"/>
      <c r="H315" s="25"/>
      <c r="I315" s="25"/>
      <c r="J315" s="25"/>
      <c r="K315" s="138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  <c r="AA315" s="25"/>
    </row>
    <row r="316">
      <c r="A316" s="25"/>
      <c r="B316" s="25"/>
      <c r="C316" s="25"/>
      <c r="D316" s="25"/>
      <c r="E316" s="25"/>
      <c r="F316" s="24"/>
      <c r="G316" s="25"/>
      <c r="H316" s="25"/>
      <c r="I316" s="25"/>
      <c r="J316" s="25"/>
      <c r="K316" s="138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</row>
    <row r="317">
      <c r="A317" s="25"/>
      <c r="B317" s="25"/>
      <c r="C317" s="25"/>
      <c r="D317" s="25"/>
      <c r="E317" s="25"/>
      <c r="F317" s="24"/>
      <c r="G317" s="25"/>
      <c r="H317" s="25"/>
      <c r="I317" s="25"/>
      <c r="J317" s="25"/>
      <c r="K317" s="138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  <c r="AA317" s="25"/>
    </row>
    <row r="318">
      <c r="A318" s="25"/>
      <c r="B318" s="25"/>
      <c r="C318" s="25"/>
      <c r="D318" s="25"/>
      <c r="E318" s="25"/>
      <c r="F318" s="24"/>
      <c r="G318" s="25"/>
      <c r="H318" s="25"/>
      <c r="I318" s="25"/>
      <c r="J318" s="25"/>
      <c r="K318" s="138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  <c r="AA318" s="25"/>
    </row>
    <row r="319">
      <c r="A319" s="25"/>
      <c r="B319" s="25"/>
      <c r="C319" s="25"/>
      <c r="D319" s="25"/>
      <c r="E319" s="25"/>
      <c r="F319" s="24"/>
      <c r="G319" s="25"/>
      <c r="H319" s="25"/>
      <c r="I319" s="25"/>
      <c r="J319" s="25"/>
      <c r="K319" s="138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  <c r="AA319" s="25"/>
    </row>
    <row r="320">
      <c r="A320" s="25"/>
      <c r="B320" s="25"/>
      <c r="C320" s="25"/>
      <c r="D320" s="25"/>
      <c r="E320" s="25"/>
      <c r="F320" s="24"/>
      <c r="G320" s="25"/>
      <c r="H320" s="25"/>
      <c r="I320" s="25"/>
      <c r="J320" s="25"/>
      <c r="K320" s="138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  <c r="AA320" s="25"/>
    </row>
    <row r="321">
      <c r="A321" s="25"/>
      <c r="B321" s="25"/>
      <c r="C321" s="25"/>
      <c r="D321" s="25"/>
      <c r="E321" s="25"/>
      <c r="F321" s="24"/>
      <c r="G321" s="25"/>
      <c r="H321" s="25"/>
      <c r="I321" s="25"/>
      <c r="J321" s="25"/>
      <c r="K321" s="138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  <c r="AA321" s="25"/>
    </row>
    <row r="322">
      <c r="A322" s="25"/>
      <c r="B322" s="25"/>
      <c r="C322" s="25"/>
      <c r="D322" s="25"/>
      <c r="E322" s="25"/>
      <c r="F322" s="24"/>
      <c r="G322" s="25"/>
      <c r="H322" s="25"/>
      <c r="I322" s="25"/>
      <c r="J322" s="25"/>
      <c r="K322" s="138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  <c r="AA322" s="25"/>
    </row>
    <row r="323">
      <c r="A323" s="25"/>
      <c r="B323" s="25"/>
      <c r="C323" s="25"/>
      <c r="D323" s="25"/>
      <c r="E323" s="25"/>
      <c r="F323" s="24"/>
      <c r="G323" s="25"/>
      <c r="H323" s="25"/>
      <c r="I323" s="25"/>
      <c r="J323" s="25"/>
      <c r="K323" s="138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  <c r="AA323" s="25"/>
    </row>
    <row r="324">
      <c r="A324" s="25"/>
      <c r="B324" s="25"/>
      <c r="C324" s="25"/>
      <c r="D324" s="25"/>
      <c r="E324" s="25"/>
      <c r="F324" s="24"/>
      <c r="G324" s="25"/>
      <c r="H324" s="25"/>
      <c r="I324" s="25"/>
      <c r="J324" s="25"/>
      <c r="K324" s="138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  <c r="AA324" s="25"/>
    </row>
    <row r="325">
      <c r="A325" s="25"/>
      <c r="B325" s="25"/>
      <c r="C325" s="25"/>
      <c r="D325" s="25"/>
      <c r="E325" s="25"/>
      <c r="F325" s="24"/>
      <c r="G325" s="25"/>
      <c r="H325" s="25"/>
      <c r="I325" s="25"/>
      <c r="J325" s="25"/>
      <c r="K325" s="138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  <c r="AA325" s="25"/>
    </row>
    <row r="326">
      <c r="A326" s="25"/>
      <c r="B326" s="25"/>
      <c r="C326" s="25"/>
      <c r="D326" s="25"/>
      <c r="E326" s="25"/>
      <c r="F326" s="24"/>
      <c r="G326" s="25"/>
      <c r="H326" s="25"/>
      <c r="I326" s="25"/>
      <c r="J326" s="25"/>
      <c r="K326" s="138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  <c r="AA326" s="25"/>
    </row>
    <row r="327">
      <c r="A327" s="25"/>
      <c r="B327" s="25"/>
      <c r="C327" s="25"/>
      <c r="D327" s="25"/>
      <c r="E327" s="25"/>
      <c r="F327" s="24"/>
      <c r="G327" s="25"/>
      <c r="H327" s="25"/>
      <c r="I327" s="25"/>
      <c r="J327" s="25"/>
      <c r="K327" s="138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  <c r="AA327" s="25"/>
    </row>
    <row r="328">
      <c r="A328" s="25"/>
      <c r="B328" s="25"/>
      <c r="C328" s="25"/>
      <c r="D328" s="25"/>
      <c r="E328" s="25"/>
      <c r="F328" s="24"/>
      <c r="G328" s="25"/>
      <c r="H328" s="25"/>
      <c r="I328" s="25"/>
      <c r="J328" s="25"/>
      <c r="K328" s="138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  <c r="AA328" s="25"/>
    </row>
    <row r="329">
      <c r="A329" s="25"/>
      <c r="B329" s="25"/>
      <c r="C329" s="25"/>
      <c r="D329" s="25"/>
      <c r="E329" s="25"/>
      <c r="F329" s="24"/>
      <c r="G329" s="25"/>
      <c r="H329" s="25"/>
      <c r="I329" s="25"/>
      <c r="J329" s="25"/>
      <c r="K329" s="138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  <c r="AA329" s="25"/>
    </row>
    <row r="330">
      <c r="A330" s="25"/>
      <c r="B330" s="25"/>
      <c r="C330" s="25"/>
      <c r="D330" s="25"/>
      <c r="E330" s="25"/>
      <c r="F330" s="24"/>
      <c r="G330" s="25"/>
      <c r="H330" s="25"/>
      <c r="I330" s="25"/>
      <c r="J330" s="25"/>
      <c r="K330" s="138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  <c r="AA330" s="25"/>
    </row>
    <row r="331">
      <c r="A331" s="25"/>
      <c r="B331" s="25"/>
      <c r="C331" s="25"/>
      <c r="D331" s="25"/>
      <c r="E331" s="25"/>
      <c r="F331" s="24"/>
      <c r="G331" s="25"/>
      <c r="H331" s="25"/>
      <c r="I331" s="25"/>
      <c r="J331" s="25"/>
      <c r="K331" s="138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  <c r="AA331" s="25"/>
    </row>
    <row r="332">
      <c r="A332" s="25"/>
      <c r="B332" s="25"/>
      <c r="C332" s="25"/>
      <c r="D332" s="25"/>
      <c r="E332" s="25"/>
      <c r="F332" s="24"/>
      <c r="G332" s="25"/>
      <c r="H332" s="25"/>
      <c r="I332" s="25"/>
      <c r="J332" s="25"/>
      <c r="K332" s="138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  <c r="AA332" s="25"/>
    </row>
    <row r="333">
      <c r="A333" s="25"/>
      <c r="B333" s="25"/>
      <c r="C333" s="25"/>
      <c r="D333" s="25"/>
      <c r="E333" s="25"/>
      <c r="F333" s="24"/>
      <c r="G333" s="25"/>
      <c r="H333" s="25"/>
      <c r="I333" s="25"/>
      <c r="J333" s="25"/>
      <c r="K333" s="138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  <c r="AA333" s="25"/>
    </row>
    <row r="334">
      <c r="A334" s="25"/>
      <c r="B334" s="25"/>
      <c r="C334" s="25"/>
      <c r="D334" s="25"/>
      <c r="E334" s="25"/>
      <c r="F334" s="24"/>
      <c r="G334" s="25"/>
      <c r="H334" s="25"/>
      <c r="I334" s="25"/>
      <c r="J334" s="25"/>
      <c r="K334" s="138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  <c r="AA334" s="25"/>
    </row>
    <row r="335">
      <c r="A335" s="25"/>
      <c r="B335" s="25"/>
      <c r="C335" s="25"/>
      <c r="D335" s="25"/>
      <c r="E335" s="25"/>
      <c r="F335" s="24"/>
      <c r="G335" s="25"/>
      <c r="H335" s="25"/>
      <c r="I335" s="25"/>
      <c r="J335" s="25"/>
      <c r="K335" s="138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  <c r="AA335" s="25"/>
    </row>
    <row r="336">
      <c r="A336" s="25"/>
      <c r="B336" s="25"/>
      <c r="C336" s="25"/>
      <c r="D336" s="25"/>
      <c r="E336" s="25"/>
      <c r="F336" s="24"/>
      <c r="G336" s="25"/>
      <c r="H336" s="25"/>
      <c r="I336" s="25"/>
      <c r="J336" s="25"/>
      <c r="K336" s="138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  <c r="AA336" s="25"/>
    </row>
    <row r="337">
      <c r="A337" s="25"/>
      <c r="B337" s="25"/>
      <c r="C337" s="25"/>
      <c r="D337" s="25"/>
      <c r="E337" s="25"/>
      <c r="F337" s="24"/>
      <c r="G337" s="25"/>
      <c r="H337" s="25"/>
      <c r="I337" s="25"/>
      <c r="J337" s="25"/>
      <c r="K337" s="138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  <c r="AA337" s="25"/>
    </row>
    <row r="338">
      <c r="A338" s="25"/>
      <c r="B338" s="25"/>
      <c r="C338" s="25"/>
      <c r="D338" s="25"/>
      <c r="E338" s="25"/>
      <c r="F338" s="24"/>
      <c r="G338" s="25"/>
      <c r="H338" s="25"/>
      <c r="I338" s="25"/>
      <c r="J338" s="25"/>
      <c r="K338" s="138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  <c r="AA338" s="25"/>
    </row>
    <row r="339">
      <c r="A339" s="25"/>
      <c r="B339" s="25"/>
      <c r="C339" s="25"/>
      <c r="D339" s="25"/>
      <c r="E339" s="25"/>
      <c r="F339" s="24"/>
      <c r="G339" s="25"/>
      <c r="H339" s="25"/>
      <c r="I339" s="25"/>
      <c r="J339" s="25"/>
      <c r="K339" s="138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  <c r="AA339" s="25"/>
    </row>
    <row r="340">
      <c r="A340" s="25"/>
      <c r="B340" s="25"/>
      <c r="C340" s="25"/>
      <c r="D340" s="25"/>
      <c r="E340" s="25"/>
      <c r="F340" s="24"/>
      <c r="G340" s="25"/>
      <c r="H340" s="25"/>
      <c r="I340" s="25"/>
      <c r="J340" s="25"/>
      <c r="K340" s="138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  <c r="AA340" s="25"/>
    </row>
    <row r="341">
      <c r="A341" s="25"/>
      <c r="B341" s="25"/>
      <c r="C341" s="25"/>
      <c r="D341" s="25"/>
      <c r="E341" s="25"/>
      <c r="F341" s="24"/>
      <c r="G341" s="25"/>
      <c r="H341" s="25"/>
      <c r="I341" s="25"/>
      <c r="J341" s="25"/>
      <c r="K341" s="138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  <c r="AA341" s="25"/>
    </row>
    <row r="342">
      <c r="A342" s="25"/>
      <c r="B342" s="25"/>
      <c r="C342" s="25"/>
      <c r="D342" s="25"/>
      <c r="E342" s="25"/>
      <c r="F342" s="24"/>
      <c r="G342" s="25"/>
      <c r="H342" s="25"/>
      <c r="I342" s="25"/>
      <c r="J342" s="25"/>
      <c r="K342" s="138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  <c r="AA342" s="25"/>
    </row>
    <row r="343">
      <c r="A343" s="25"/>
      <c r="B343" s="25"/>
      <c r="C343" s="25"/>
      <c r="D343" s="25"/>
      <c r="E343" s="25"/>
      <c r="F343" s="24"/>
      <c r="G343" s="25"/>
      <c r="H343" s="25"/>
      <c r="I343" s="25"/>
      <c r="J343" s="25"/>
      <c r="K343" s="138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  <c r="AA343" s="25"/>
    </row>
    <row r="344">
      <c r="A344" s="25"/>
      <c r="B344" s="25"/>
      <c r="C344" s="25"/>
      <c r="D344" s="25"/>
      <c r="E344" s="25"/>
      <c r="F344" s="24"/>
      <c r="G344" s="25"/>
      <c r="H344" s="25"/>
      <c r="I344" s="25"/>
      <c r="J344" s="25"/>
      <c r="K344" s="138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  <c r="AA344" s="25"/>
    </row>
    <row r="345">
      <c r="A345" s="25"/>
      <c r="B345" s="25"/>
      <c r="C345" s="25"/>
      <c r="D345" s="25"/>
      <c r="E345" s="25"/>
      <c r="F345" s="24"/>
      <c r="G345" s="25"/>
      <c r="H345" s="25"/>
      <c r="I345" s="25"/>
      <c r="J345" s="25"/>
      <c r="K345" s="138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  <c r="AA345" s="25"/>
    </row>
    <row r="346">
      <c r="A346" s="25"/>
      <c r="B346" s="25"/>
      <c r="C346" s="25"/>
      <c r="D346" s="25"/>
      <c r="E346" s="25"/>
      <c r="F346" s="24"/>
      <c r="G346" s="25"/>
      <c r="H346" s="25"/>
      <c r="I346" s="25"/>
      <c r="J346" s="25"/>
      <c r="K346" s="138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  <c r="AA346" s="25"/>
    </row>
    <row r="347">
      <c r="A347" s="25"/>
      <c r="B347" s="25"/>
      <c r="C347" s="25"/>
      <c r="D347" s="25"/>
      <c r="E347" s="25"/>
      <c r="F347" s="24"/>
      <c r="G347" s="25"/>
      <c r="H347" s="25"/>
      <c r="I347" s="25"/>
      <c r="J347" s="25"/>
      <c r="K347" s="138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  <c r="AA347" s="25"/>
    </row>
    <row r="348">
      <c r="A348" s="25"/>
      <c r="B348" s="25"/>
      <c r="C348" s="25"/>
      <c r="D348" s="25"/>
      <c r="E348" s="25"/>
      <c r="F348" s="24"/>
      <c r="G348" s="25"/>
      <c r="H348" s="25"/>
      <c r="I348" s="25"/>
      <c r="J348" s="25"/>
      <c r="K348" s="138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  <c r="AA348" s="25"/>
    </row>
    <row r="349">
      <c r="A349" s="25"/>
      <c r="B349" s="25"/>
      <c r="C349" s="25"/>
      <c r="D349" s="25"/>
      <c r="E349" s="25"/>
      <c r="F349" s="24"/>
      <c r="G349" s="25"/>
      <c r="H349" s="25"/>
      <c r="I349" s="25"/>
      <c r="J349" s="25"/>
      <c r="K349" s="138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  <c r="AA349" s="25"/>
    </row>
    <row r="350">
      <c r="A350" s="25"/>
      <c r="B350" s="25"/>
      <c r="C350" s="25"/>
      <c r="D350" s="25"/>
      <c r="E350" s="25"/>
      <c r="F350" s="24"/>
      <c r="G350" s="25"/>
      <c r="H350" s="25"/>
      <c r="I350" s="25"/>
      <c r="J350" s="25"/>
      <c r="K350" s="138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  <c r="AA350" s="25"/>
    </row>
    <row r="351">
      <c r="A351" s="25"/>
      <c r="B351" s="25"/>
      <c r="C351" s="25"/>
      <c r="D351" s="25"/>
      <c r="E351" s="25"/>
      <c r="F351" s="24"/>
      <c r="G351" s="25"/>
      <c r="H351" s="25"/>
      <c r="I351" s="25"/>
      <c r="J351" s="25"/>
      <c r="K351" s="138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  <c r="AA351" s="25"/>
    </row>
    <row r="352">
      <c r="A352" s="25"/>
      <c r="B352" s="25"/>
      <c r="C352" s="25"/>
      <c r="D352" s="25"/>
      <c r="E352" s="25"/>
      <c r="F352" s="24"/>
      <c r="G352" s="25"/>
      <c r="H352" s="25"/>
      <c r="I352" s="25"/>
      <c r="J352" s="25"/>
      <c r="K352" s="138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  <c r="AA352" s="25"/>
    </row>
    <row r="353">
      <c r="A353" s="25"/>
      <c r="B353" s="25"/>
      <c r="C353" s="25"/>
      <c r="D353" s="25"/>
      <c r="E353" s="25"/>
      <c r="F353" s="24"/>
      <c r="G353" s="25"/>
      <c r="H353" s="25"/>
      <c r="I353" s="25"/>
      <c r="J353" s="25"/>
      <c r="K353" s="138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  <c r="AA353" s="25"/>
    </row>
    <row r="354">
      <c r="A354" s="25"/>
      <c r="B354" s="25"/>
      <c r="C354" s="25"/>
      <c r="D354" s="25"/>
      <c r="E354" s="25"/>
      <c r="F354" s="24"/>
      <c r="G354" s="25"/>
      <c r="H354" s="25"/>
      <c r="I354" s="25"/>
      <c r="J354" s="25"/>
      <c r="K354" s="138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  <c r="AA354" s="25"/>
    </row>
    <row r="355">
      <c r="A355" s="25"/>
      <c r="B355" s="25"/>
      <c r="C355" s="25"/>
      <c r="D355" s="25"/>
      <c r="E355" s="25"/>
      <c r="F355" s="24"/>
      <c r="G355" s="25"/>
      <c r="H355" s="25"/>
      <c r="I355" s="25"/>
      <c r="J355" s="25"/>
      <c r="K355" s="138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  <c r="AA355" s="25"/>
    </row>
    <row r="356">
      <c r="A356" s="25"/>
      <c r="B356" s="25"/>
      <c r="C356" s="25"/>
      <c r="D356" s="25"/>
      <c r="E356" s="25"/>
      <c r="F356" s="24"/>
      <c r="G356" s="25"/>
      <c r="H356" s="25"/>
      <c r="I356" s="25"/>
      <c r="J356" s="25"/>
      <c r="K356" s="138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  <c r="AA356" s="25"/>
    </row>
    <row r="357">
      <c r="A357" s="25"/>
      <c r="B357" s="25"/>
      <c r="C357" s="25"/>
      <c r="D357" s="25"/>
      <c r="E357" s="25"/>
      <c r="F357" s="24"/>
      <c r="G357" s="25"/>
      <c r="H357" s="25"/>
      <c r="I357" s="25"/>
      <c r="J357" s="25"/>
      <c r="K357" s="138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  <c r="AA357" s="25"/>
    </row>
    <row r="358">
      <c r="A358" s="25"/>
      <c r="B358" s="25"/>
      <c r="C358" s="25"/>
      <c r="D358" s="25"/>
      <c r="E358" s="25"/>
      <c r="F358" s="24"/>
      <c r="G358" s="25"/>
      <c r="H358" s="25"/>
      <c r="I358" s="25"/>
      <c r="J358" s="25"/>
      <c r="K358" s="138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  <c r="AA358" s="25"/>
    </row>
    <row r="359">
      <c r="A359" s="25"/>
      <c r="B359" s="25"/>
      <c r="C359" s="25"/>
      <c r="D359" s="25"/>
      <c r="E359" s="25"/>
      <c r="F359" s="24"/>
      <c r="G359" s="25"/>
      <c r="H359" s="25"/>
      <c r="I359" s="25"/>
      <c r="J359" s="25"/>
      <c r="K359" s="138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  <c r="AA359" s="25"/>
    </row>
    <row r="360">
      <c r="A360" s="25"/>
      <c r="B360" s="25"/>
      <c r="C360" s="25"/>
      <c r="D360" s="25"/>
      <c r="E360" s="25"/>
      <c r="F360" s="24"/>
      <c r="G360" s="25"/>
      <c r="H360" s="25"/>
      <c r="I360" s="25"/>
      <c r="J360" s="25"/>
      <c r="K360" s="138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  <c r="AA360" s="25"/>
    </row>
    <row r="361">
      <c r="A361" s="25"/>
      <c r="B361" s="25"/>
      <c r="C361" s="25"/>
      <c r="D361" s="25"/>
      <c r="E361" s="25"/>
      <c r="F361" s="24"/>
      <c r="G361" s="25"/>
      <c r="H361" s="25"/>
      <c r="I361" s="25"/>
      <c r="J361" s="25"/>
      <c r="K361" s="138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  <c r="AA361" s="25"/>
    </row>
    <row r="362">
      <c r="A362" s="25"/>
      <c r="B362" s="25"/>
      <c r="C362" s="25"/>
      <c r="D362" s="25"/>
      <c r="E362" s="25"/>
      <c r="F362" s="24"/>
      <c r="G362" s="25"/>
      <c r="H362" s="25"/>
      <c r="I362" s="25"/>
      <c r="J362" s="25"/>
      <c r="K362" s="138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  <c r="AA362" s="25"/>
    </row>
    <row r="363">
      <c r="A363" s="25"/>
      <c r="B363" s="25"/>
      <c r="C363" s="25"/>
      <c r="D363" s="25"/>
      <c r="E363" s="25"/>
      <c r="F363" s="24"/>
      <c r="G363" s="25"/>
      <c r="H363" s="25"/>
      <c r="I363" s="25"/>
      <c r="J363" s="25"/>
      <c r="K363" s="138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  <c r="AA363" s="25"/>
    </row>
    <row r="364">
      <c r="A364" s="25"/>
      <c r="B364" s="25"/>
      <c r="C364" s="25"/>
      <c r="D364" s="25"/>
      <c r="E364" s="25"/>
      <c r="F364" s="24"/>
      <c r="G364" s="25"/>
      <c r="H364" s="25"/>
      <c r="I364" s="25"/>
      <c r="J364" s="25"/>
      <c r="K364" s="138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  <c r="AA364" s="25"/>
    </row>
    <row r="365">
      <c r="A365" s="25"/>
      <c r="B365" s="25"/>
      <c r="C365" s="25"/>
      <c r="D365" s="25"/>
      <c r="E365" s="25"/>
      <c r="F365" s="24"/>
      <c r="G365" s="25"/>
      <c r="H365" s="25"/>
      <c r="I365" s="25"/>
      <c r="J365" s="25"/>
      <c r="K365" s="138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  <c r="AA365" s="25"/>
    </row>
    <row r="366">
      <c r="A366" s="25"/>
      <c r="B366" s="25"/>
      <c r="C366" s="25"/>
      <c r="D366" s="25"/>
      <c r="E366" s="25"/>
      <c r="F366" s="24"/>
      <c r="G366" s="25"/>
      <c r="H366" s="25"/>
      <c r="I366" s="25"/>
      <c r="J366" s="25"/>
      <c r="K366" s="138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  <c r="AA366" s="25"/>
    </row>
    <row r="367">
      <c r="A367" s="25"/>
      <c r="B367" s="25"/>
      <c r="C367" s="25"/>
      <c r="D367" s="25"/>
      <c r="E367" s="25"/>
      <c r="F367" s="24"/>
      <c r="G367" s="25"/>
      <c r="H367" s="25"/>
      <c r="I367" s="25"/>
      <c r="J367" s="25"/>
      <c r="K367" s="138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  <c r="AA367" s="25"/>
    </row>
    <row r="368">
      <c r="A368" s="25"/>
      <c r="B368" s="25"/>
      <c r="C368" s="25"/>
      <c r="D368" s="25"/>
      <c r="E368" s="25"/>
      <c r="F368" s="24"/>
      <c r="G368" s="25"/>
      <c r="H368" s="25"/>
      <c r="I368" s="25"/>
      <c r="J368" s="25"/>
      <c r="K368" s="138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  <c r="AA368" s="25"/>
    </row>
    <row r="369">
      <c r="A369" s="25"/>
      <c r="B369" s="25"/>
      <c r="C369" s="25"/>
      <c r="D369" s="25"/>
      <c r="E369" s="25"/>
      <c r="F369" s="24"/>
      <c r="G369" s="25"/>
      <c r="H369" s="25"/>
      <c r="I369" s="25"/>
      <c r="J369" s="25"/>
      <c r="K369" s="138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  <c r="AA369" s="25"/>
    </row>
    <row r="370">
      <c r="A370" s="25"/>
      <c r="B370" s="25"/>
      <c r="C370" s="25"/>
      <c r="D370" s="25"/>
      <c r="E370" s="25"/>
      <c r="F370" s="24"/>
      <c r="G370" s="25"/>
      <c r="H370" s="25"/>
      <c r="I370" s="25"/>
      <c r="J370" s="25"/>
      <c r="K370" s="138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  <c r="AA370" s="25"/>
    </row>
    <row r="371">
      <c r="A371" s="25"/>
      <c r="B371" s="25"/>
      <c r="C371" s="25"/>
      <c r="D371" s="25"/>
      <c r="E371" s="25"/>
      <c r="F371" s="24"/>
      <c r="G371" s="25"/>
      <c r="H371" s="25"/>
      <c r="I371" s="25"/>
      <c r="J371" s="25"/>
      <c r="K371" s="138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  <c r="AA371" s="25"/>
    </row>
    <row r="372">
      <c r="A372" s="25"/>
      <c r="B372" s="25"/>
      <c r="C372" s="25"/>
      <c r="D372" s="25"/>
      <c r="E372" s="25"/>
      <c r="F372" s="24"/>
      <c r="G372" s="25"/>
      <c r="H372" s="25"/>
      <c r="I372" s="25"/>
      <c r="J372" s="25"/>
      <c r="K372" s="138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  <c r="AA372" s="25"/>
    </row>
    <row r="373">
      <c r="A373" s="25"/>
      <c r="B373" s="25"/>
      <c r="C373" s="25"/>
      <c r="D373" s="25"/>
      <c r="E373" s="25"/>
      <c r="F373" s="24"/>
      <c r="G373" s="25"/>
      <c r="H373" s="25"/>
      <c r="I373" s="25"/>
      <c r="J373" s="25"/>
      <c r="K373" s="138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  <c r="AA373" s="25"/>
    </row>
    <row r="374">
      <c r="A374" s="25"/>
      <c r="B374" s="25"/>
      <c r="C374" s="25"/>
      <c r="D374" s="25"/>
      <c r="E374" s="25"/>
      <c r="F374" s="24"/>
      <c r="G374" s="25"/>
      <c r="H374" s="25"/>
      <c r="I374" s="25"/>
      <c r="J374" s="25"/>
      <c r="K374" s="138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  <c r="AA374" s="25"/>
    </row>
    <row r="375">
      <c r="A375" s="25"/>
      <c r="B375" s="25"/>
      <c r="C375" s="25"/>
      <c r="D375" s="25"/>
      <c r="E375" s="25"/>
      <c r="F375" s="24"/>
      <c r="G375" s="25"/>
      <c r="H375" s="25"/>
      <c r="I375" s="25"/>
      <c r="J375" s="25"/>
      <c r="K375" s="138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  <c r="AA375" s="25"/>
    </row>
    <row r="376">
      <c r="A376" s="25"/>
      <c r="B376" s="25"/>
      <c r="C376" s="25"/>
      <c r="D376" s="25"/>
      <c r="E376" s="25"/>
      <c r="F376" s="24"/>
      <c r="G376" s="25"/>
      <c r="H376" s="25"/>
      <c r="I376" s="25"/>
      <c r="J376" s="25"/>
      <c r="K376" s="138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  <c r="AA376" s="25"/>
    </row>
    <row r="377">
      <c r="A377" s="25"/>
      <c r="B377" s="25"/>
      <c r="C377" s="25"/>
      <c r="D377" s="25"/>
      <c r="E377" s="25"/>
      <c r="F377" s="24"/>
      <c r="G377" s="25"/>
      <c r="H377" s="25"/>
      <c r="I377" s="25"/>
      <c r="J377" s="25"/>
      <c r="K377" s="138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  <c r="AA377" s="25"/>
    </row>
    <row r="378">
      <c r="A378" s="25"/>
      <c r="B378" s="25"/>
      <c r="C378" s="25"/>
      <c r="D378" s="25"/>
      <c r="E378" s="25"/>
      <c r="F378" s="24"/>
      <c r="G378" s="25"/>
      <c r="H378" s="25"/>
      <c r="I378" s="25"/>
      <c r="J378" s="25"/>
      <c r="K378" s="138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  <c r="AA378" s="25"/>
    </row>
    <row r="379">
      <c r="A379" s="25"/>
      <c r="B379" s="25"/>
      <c r="C379" s="25"/>
      <c r="D379" s="25"/>
      <c r="E379" s="25"/>
      <c r="F379" s="24"/>
      <c r="G379" s="25"/>
      <c r="H379" s="25"/>
      <c r="I379" s="25"/>
      <c r="J379" s="25"/>
      <c r="K379" s="138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  <c r="AA379" s="25"/>
    </row>
    <row r="380">
      <c r="A380" s="25"/>
      <c r="B380" s="25"/>
      <c r="C380" s="25"/>
      <c r="D380" s="25"/>
      <c r="E380" s="25"/>
      <c r="F380" s="24"/>
      <c r="G380" s="25"/>
      <c r="H380" s="25"/>
      <c r="I380" s="25"/>
      <c r="J380" s="25"/>
      <c r="K380" s="138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  <c r="AA380" s="25"/>
    </row>
    <row r="381">
      <c r="A381" s="25"/>
      <c r="B381" s="25"/>
      <c r="C381" s="25"/>
      <c r="D381" s="25"/>
      <c r="E381" s="25"/>
      <c r="F381" s="24"/>
      <c r="G381" s="25"/>
      <c r="H381" s="25"/>
      <c r="I381" s="25"/>
      <c r="J381" s="25"/>
      <c r="K381" s="138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  <c r="AA381" s="25"/>
    </row>
    <row r="382">
      <c r="A382" s="25"/>
      <c r="B382" s="25"/>
      <c r="C382" s="25"/>
      <c r="D382" s="25"/>
      <c r="E382" s="25"/>
      <c r="F382" s="24"/>
      <c r="G382" s="25"/>
      <c r="H382" s="25"/>
      <c r="I382" s="25"/>
      <c r="J382" s="25"/>
      <c r="K382" s="138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  <c r="AA382" s="25"/>
    </row>
    <row r="383">
      <c r="A383" s="25"/>
      <c r="B383" s="25"/>
      <c r="C383" s="25"/>
      <c r="D383" s="25"/>
      <c r="E383" s="25"/>
      <c r="F383" s="24"/>
      <c r="G383" s="25"/>
      <c r="H383" s="25"/>
      <c r="I383" s="25"/>
      <c r="J383" s="25"/>
      <c r="K383" s="138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  <c r="AA383" s="25"/>
    </row>
    <row r="384">
      <c r="A384" s="25"/>
      <c r="B384" s="25"/>
      <c r="C384" s="25"/>
      <c r="D384" s="25"/>
      <c r="E384" s="25"/>
      <c r="F384" s="24"/>
      <c r="G384" s="25"/>
      <c r="H384" s="25"/>
      <c r="I384" s="25"/>
      <c r="J384" s="25"/>
      <c r="K384" s="138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  <c r="AA384" s="25"/>
    </row>
    <row r="385">
      <c r="A385" s="25"/>
      <c r="B385" s="25"/>
      <c r="C385" s="25"/>
      <c r="D385" s="25"/>
      <c r="E385" s="25"/>
      <c r="F385" s="24"/>
      <c r="G385" s="25"/>
      <c r="H385" s="25"/>
      <c r="I385" s="25"/>
      <c r="J385" s="25"/>
      <c r="K385" s="138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  <c r="AA385" s="25"/>
    </row>
    <row r="386">
      <c r="A386" s="25"/>
      <c r="B386" s="25"/>
      <c r="C386" s="25"/>
      <c r="D386" s="25"/>
      <c r="E386" s="25"/>
      <c r="F386" s="24"/>
      <c r="G386" s="25"/>
      <c r="H386" s="25"/>
      <c r="I386" s="25"/>
      <c r="J386" s="25"/>
      <c r="K386" s="138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  <c r="AA386" s="25"/>
    </row>
    <row r="387">
      <c r="A387" s="25"/>
      <c r="B387" s="25"/>
      <c r="C387" s="25"/>
      <c r="D387" s="25"/>
      <c r="E387" s="25"/>
      <c r="F387" s="24"/>
      <c r="G387" s="25"/>
      <c r="H387" s="25"/>
      <c r="I387" s="25"/>
      <c r="J387" s="25"/>
      <c r="K387" s="138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  <c r="AA387" s="25"/>
    </row>
    <row r="388">
      <c r="A388" s="25"/>
      <c r="B388" s="25"/>
      <c r="C388" s="25"/>
      <c r="D388" s="25"/>
      <c r="E388" s="25"/>
      <c r="F388" s="24"/>
      <c r="G388" s="25"/>
      <c r="H388" s="25"/>
      <c r="I388" s="25"/>
      <c r="J388" s="25"/>
      <c r="K388" s="138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  <c r="AA388" s="25"/>
    </row>
    <row r="389">
      <c r="A389" s="25"/>
      <c r="B389" s="25"/>
      <c r="C389" s="25"/>
      <c r="D389" s="25"/>
      <c r="E389" s="25"/>
      <c r="F389" s="24"/>
      <c r="G389" s="25"/>
      <c r="H389" s="25"/>
      <c r="I389" s="25"/>
      <c r="J389" s="25"/>
      <c r="K389" s="138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  <c r="AA389" s="25"/>
    </row>
    <row r="390">
      <c r="A390" s="25"/>
      <c r="B390" s="25"/>
      <c r="C390" s="25"/>
      <c r="D390" s="25"/>
      <c r="E390" s="25"/>
      <c r="F390" s="24"/>
      <c r="G390" s="25"/>
      <c r="H390" s="25"/>
      <c r="I390" s="25"/>
      <c r="J390" s="25"/>
      <c r="K390" s="138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  <c r="AA390" s="25"/>
    </row>
    <row r="391">
      <c r="A391" s="25"/>
      <c r="B391" s="25"/>
      <c r="C391" s="25"/>
      <c r="D391" s="25"/>
      <c r="E391" s="25"/>
      <c r="F391" s="24"/>
      <c r="G391" s="25"/>
      <c r="H391" s="25"/>
      <c r="I391" s="25"/>
      <c r="J391" s="25"/>
      <c r="K391" s="138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  <c r="AA391" s="25"/>
    </row>
    <row r="392">
      <c r="A392" s="25"/>
      <c r="B392" s="25"/>
      <c r="C392" s="25"/>
      <c r="D392" s="25"/>
      <c r="E392" s="25"/>
      <c r="F392" s="24"/>
      <c r="G392" s="25"/>
      <c r="H392" s="25"/>
      <c r="I392" s="25"/>
      <c r="J392" s="25"/>
      <c r="K392" s="138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  <c r="AA392" s="25"/>
    </row>
    <row r="393">
      <c r="A393" s="25"/>
      <c r="B393" s="25"/>
      <c r="C393" s="25"/>
      <c r="D393" s="25"/>
      <c r="E393" s="25"/>
      <c r="F393" s="24"/>
      <c r="G393" s="25"/>
      <c r="H393" s="25"/>
      <c r="I393" s="25"/>
      <c r="J393" s="25"/>
      <c r="K393" s="138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  <c r="AA393" s="25"/>
    </row>
    <row r="394">
      <c r="A394" s="25"/>
      <c r="B394" s="25"/>
      <c r="C394" s="25"/>
      <c r="D394" s="25"/>
      <c r="E394" s="25"/>
      <c r="F394" s="24"/>
      <c r="G394" s="25"/>
      <c r="H394" s="25"/>
      <c r="I394" s="25"/>
      <c r="J394" s="25"/>
      <c r="K394" s="138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  <c r="AA394" s="25"/>
    </row>
    <row r="395">
      <c r="A395" s="25"/>
      <c r="B395" s="25"/>
      <c r="C395" s="25"/>
      <c r="D395" s="25"/>
      <c r="E395" s="25"/>
      <c r="F395" s="24"/>
      <c r="G395" s="25"/>
      <c r="H395" s="25"/>
      <c r="I395" s="25"/>
      <c r="J395" s="25"/>
      <c r="K395" s="138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  <c r="AA395" s="25"/>
    </row>
    <row r="396">
      <c r="A396" s="25"/>
      <c r="B396" s="25"/>
      <c r="C396" s="25"/>
      <c r="D396" s="25"/>
      <c r="E396" s="25"/>
      <c r="F396" s="24"/>
      <c r="G396" s="25"/>
      <c r="H396" s="25"/>
      <c r="I396" s="25"/>
      <c r="J396" s="25"/>
      <c r="K396" s="138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  <c r="AA396" s="25"/>
    </row>
    <row r="397">
      <c r="A397" s="25"/>
      <c r="B397" s="25"/>
      <c r="C397" s="25"/>
      <c r="D397" s="25"/>
      <c r="E397" s="25"/>
      <c r="F397" s="24"/>
      <c r="G397" s="25"/>
      <c r="H397" s="25"/>
      <c r="I397" s="25"/>
      <c r="J397" s="25"/>
      <c r="K397" s="138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  <c r="AA397" s="25"/>
    </row>
    <row r="398">
      <c r="A398" s="25"/>
      <c r="B398" s="25"/>
      <c r="C398" s="25"/>
      <c r="D398" s="25"/>
      <c r="E398" s="25"/>
      <c r="F398" s="24"/>
      <c r="G398" s="25"/>
      <c r="H398" s="25"/>
      <c r="I398" s="25"/>
      <c r="J398" s="25"/>
      <c r="K398" s="138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  <c r="AA398" s="25"/>
    </row>
    <row r="399">
      <c r="A399" s="25"/>
      <c r="B399" s="25"/>
      <c r="C399" s="25"/>
      <c r="D399" s="25"/>
      <c r="E399" s="25"/>
      <c r="F399" s="24"/>
      <c r="G399" s="25"/>
      <c r="H399" s="25"/>
      <c r="I399" s="25"/>
      <c r="J399" s="25"/>
      <c r="K399" s="138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  <c r="AA399" s="25"/>
    </row>
    <row r="400">
      <c r="A400" s="25"/>
      <c r="B400" s="25"/>
      <c r="C400" s="25"/>
      <c r="D400" s="25"/>
      <c r="E400" s="25"/>
      <c r="F400" s="24"/>
      <c r="G400" s="25"/>
      <c r="H400" s="25"/>
      <c r="I400" s="25"/>
      <c r="J400" s="25"/>
      <c r="K400" s="138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  <c r="AA400" s="25"/>
    </row>
    <row r="401">
      <c r="A401" s="25"/>
      <c r="B401" s="25"/>
      <c r="C401" s="25"/>
      <c r="D401" s="25"/>
      <c r="E401" s="25"/>
      <c r="F401" s="24"/>
      <c r="G401" s="25"/>
      <c r="H401" s="25"/>
      <c r="I401" s="25"/>
      <c r="J401" s="25"/>
      <c r="K401" s="138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  <c r="AA401" s="25"/>
    </row>
    <row r="402">
      <c r="A402" s="25"/>
      <c r="B402" s="25"/>
      <c r="C402" s="25"/>
      <c r="D402" s="25"/>
      <c r="E402" s="25"/>
      <c r="F402" s="24"/>
      <c r="G402" s="25"/>
      <c r="H402" s="25"/>
      <c r="I402" s="25"/>
      <c r="J402" s="25"/>
      <c r="K402" s="138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  <c r="AA402" s="25"/>
    </row>
    <row r="403">
      <c r="A403" s="25"/>
      <c r="B403" s="25"/>
      <c r="C403" s="25"/>
      <c r="D403" s="25"/>
      <c r="E403" s="25"/>
      <c r="F403" s="24"/>
      <c r="G403" s="25"/>
      <c r="H403" s="25"/>
      <c r="I403" s="25"/>
      <c r="J403" s="25"/>
      <c r="K403" s="138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  <c r="AA403" s="25"/>
    </row>
    <row r="404">
      <c r="A404" s="25"/>
      <c r="B404" s="25"/>
      <c r="C404" s="25"/>
      <c r="D404" s="25"/>
      <c r="E404" s="25"/>
      <c r="F404" s="24"/>
      <c r="G404" s="25"/>
      <c r="H404" s="25"/>
      <c r="I404" s="25"/>
      <c r="J404" s="25"/>
      <c r="K404" s="138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  <c r="AA404" s="25"/>
    </row>
    <row r="405">
      <c r="A405" s="25"/>
      <c r="B405" s="25"/>
      <c r="C405" s="25"/>
      <c r="D405" s="25"/>
      <c r="E405" s="25"/>
      <c r="F405" s="24"/>
      <c r="G405" s="25"/>
      <c r="H405" s="25"/>
      <c r="I405" s="25"/>
      <c r="J405" s="25"/>
      <c r="K405" s="138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  <c r="AA405" s="25"/>
    </row>
    <row r="406">
      <c r="A406" s="25"/>
      <c r="B406" s="25"/>
      <c r="C406" s="25"/>
      <c r="D406" s="25"/>
      <c r="E406" s="25"/>
      <c r="F406" s="24"/>
      <c r="G406" s="25"/>
      <c r="H406" s="25"/>
      <c r="I406" s="25"/>
      <c r="J406" s="25"/>
      <c r="K406" s="138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  <c r="AA406" s="25"/>
    </row>
    <row r="407">
      <c r="A407" s="25"/>
      <c r="B407" s="25"/>
      <c r="C407" s="25"/>
      <c r="D407" s="25"/>
      <c r="E407" s="25"/>
      <c r="F407" s="24"/>
      <c r="G407" s="25"/>
      <c r="H407" s="25"/>
      <c r="I407" s="25"/>
      <c r="J407" s="25"/>
      <c r="K407" s="138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  <c r="AA407" s="25"/>
    </row>
    <row r="408">
      <c r="A408" s="25"/>
      <c r="B408" s="25"/>
      <c r="C408" s="25"/>
      <c r="D408" s="25"/>
      <c r="E408" s="25"/>
      <c r="F408" s="24"/>
      <c r="G408" s="25"/>
      <c r="H408" s="25"/>
      <c r="I408" s="25"/>
      <c r="J408" s="25"/>
      <c r="K408" s="138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  <c r="AA408" s="25"/>
    </row>
    <row r="409">
      <c r="A409" s="25"/>
      <c r="B409" s="25"/>
      <c r="C409" s="25"/>
      <c r="D409" s="25"/>
      <c r="E409" s="25"/>
      <c r="F409" s="24"/>
      <c r="G409" s="25"/>
      <c r="H409" s="25"/>
      <c r="I409" s="25"/>
      <c r="J409" s="25"/>
      <c r="K409" s="138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  <c r="AA409" s="25"/>
    </row>
    <row r="410">
      <c r="A410" s="25"/>
      <c r="B410" s="25"/>
      <c r="C410" s="25"/>
      <c r="D410" s="25"/>
      <c r="E410" s="25"/>
      <c r="F410" s="24"/>
      <c r="G410" s="25"/>
      <c r="H410" s="25"/>
      <c r="I410" s="25"/>
      <c r="J410" s="25"/>
      <c r="K410" s="138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  <c r="AA410" s="25"/>
    </row>
    <row r="411">
      <c r="A411" s="25"/>
      <c r="B411" s="25"/>
      <c r="C411" s="25"/>
      <c r="D411" s="25"/>
      <c r="E411" s="25"/>
      <c r="F411" s="24"/>
      <c r="G411" s="25"/>
      <c r="H411" s="25"/>
      <c r="I411" s="25"/>
      <c r="J411" s="25"/>
      <c r="K411" s="138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  <c r="AA411" s="25"/>
    </row>
    <row r="412">
      <c r="A412" s="25"/>
      <c r="B412" s="25"/>
      <c r="C412" s="25"/>
      <c r="D412" s="25"/>
      <c r="E412" s="25"/>
      <c r="F412" s="24"/>
      <c r="G412" s="25"/>
      <c r="H412" s="25"/>
      <c r="I412" s="25"/>
      <c r="J412" s="25"/>
      <c r="K412" s="138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  <c r="AA412" s="25"/>
    </row>
    <row r="413">
      <c r="A413" s="25"/>
      <c r="B413" s="25"/>
      <c r="C413" s="25"/>
      <c r="D413" s="25"/>
      <c r="E413" s="25"/>
      <c r="F413" s="24"/>
      <c r="G413" s="25"/>
      <c r="H413" s="25"/>
      <c r="I413" s="25"/>
      <c r="J413" s="25"/>
      <c r="K413" s="138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  <c r="AA413" s="25"/>
    </row>
    <row r="414">
      <c r="A414" s="25"/>
      <c r="B414" s="25"/>
      <c r="C414" s="25"/>
      <c r="D414" s="25"/>
      <c r="E414" s="25"/>
      <c r="F414" s="24"/>
      <c r="G414" s="25"/>
      <c r="H414" s="25"/>
      <c r="I414" s="25"/>
      <c r="J414" s="25"/>
      <c r="K414" s="138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  <c r="AA414" s="25"/>
    </row>
    <row r="415">
      <c r="A415" s="25"/>
      <c r="B415" s="25"/>
      <c r="C415" s="25"/>
      <c r="D415" s="25"/>
      <c r="E415" s="25"/>
      <c r="F415" s="24"/>
      <c r="G415" s="25"/>
      <c r="H415" s="25"/>
      <c r="I415" s="25"/>
      <c r="J415" s="25"/>
      <c r="K415" s="138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  <c r="AA415" s="25"/>
    </row>
    <row r="416">
      <c r="A416" s="25"/>
      <c r="B416" s="25"/>
      <c r="C416" s="25"/>
      <c r="D416" s="25"/>
      <c r="E416" s="25"/>
      <c r="F416" s="24"/>
      <c r="G416" s="25"/>
      <c r="H416" s="25"/>
      <c r="I416" s="25"/>
      <c r="J416" s="25"/>
      <c r="K416" s="138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  <c r="AA416" s="25"/>
    </row>
    <row r="417">
      <c r="A417" s="25"/>
      <c r="B417" s="25"/>
      <c r="C417" s="25"/>
      <c r="D417" s="25"/>
      <c r="E417" s="25"/>
      <c r="F417" s="24"/>
      <c r="G417" s="25"/>
      <c r="H417" s="25"/>
      <c r="I417" s="25"/>
      <c r="J417" s="25"/>
      <c r="K417" s="138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  <c r="AA417" s="25"/>
    </row>
    <row r="418">
      <c r="A418" s="25"/>
      <c r="B418" s="25"/>
      <c r="C418" s="25"/>
      <c r="D418" s="25"/>
      <c r="E418" s="25"/>
      <c r="F418" s="24"/>
      <c r="G418" s="25"/>
      <c r="H418" s="25"/>
      <c r="I418" s="25"/>
      <c r="J418" s="25"/>
      <c r="K418" s="138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  <c r="AA418" s="25"/>
    </row>
    <row r="419">
      <c r="A419" s="25"/>
      <c r="B419" s="25"/>
      <c r="C419" s="25"/>
      <c r="D419" s="25"/>
      <c r="E419" s="25"/>
      <c r="F419" s="24"/>
      <c r="G419" s="25"/>
      <c r="H419" s="25"/>
      <c r="I419" s="25"/>
      <c r="J419" s="25"/>
      <c r="K419" s="138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  <c r="AA419" s="25"/>
    </row>
    <row r="420">
      <c r="A420" s="25"/>
      <c r="B420" s="25"/>
      <c r="C420" s="25"/>
      <c r="D420" s="25"/>
      <c r="E420" s="25"/>
      <c r="F420" s="24"/>
      <c r="G420" s="25"/>
      <c r="H420" s="25"/>
      <c r="I420" s="25"/>
      <c r="J420" s="25"/>
      <c r="K420" s="138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  <c r="AA420" s="25"/>
    </row>
    <row r="421">
      <c r="A421" s="25"/>
      <c r="B421" s="25"/>
      <c r="C421" s="25"/>
      <c r="D421" s="25"/>
      <c r="E421" s="25"/>
      <c r="F421" s="24"/>
      <c r="G421" s="25"/>
      <c r="H421" s="25"/>
      <c r="I421" s="25"/>
      <c r="J421" s="25"/>
      <c r="K421" s="138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  <c r="AA421" s="25"/>
    </row>
    <row r="422">
      <c r="A422" s="25"/>
      <c r="B422" s="25"/>
      <c r="C422" s="25"/>
      <c r="D422" s="25"/>
      <c r="E422" s="25"/>
      <c r="F422" s="24"/>
      <c r="G422" s="25"/>
      <c r="H422" s="25"/>
      <c r="I422" s="25"/>
      <c r="J422" s="25"/>
      <c r="K422" s="138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  <c r="AA422" s="25"/>
    </row>
    <row r="423">
      <c r="A423" s="25"/>
      <c r="B423" s="25"/>
      <c r="C423" s="25"/>
      <c r="D423" s="25"/>
      <c r="E423" s="25"/>
      <c r="F423" s="24"/>
      <c r="G423" s="25"/>
      <c r="H423" s="25"/>
      <c r="I423" s="25"/>
      <c r="J423" s="25"/>
      <c r="K423" s="138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  <c r="AA423" s="25"/>
    </row>
    <row r="424">
      <c r="A424" s="25"/>
      <c r="B424" s="25"/>
      <c r="C424" s="25"/>
      <c r="D424" s="25"/>
      <c r="E424" s="25"/>
      <c r="F424" s="24"/>
      <c r="G424" s="25"/>
      <c r="H424" s="25"/>
      <c r="I424" s="25"/>
      <c r="J424" s="25"/>
      <c r="K424" s="138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  <c r="AA424" s="25"/>
    </row>
    <row r="425">
      <c r="A425" s="25"/>
      <c r="B425" s="25"/>
      <c r="C425" s="25"/>
      <c r="D425" s="25"/>
      <c r="E425" s="25"/>
      <c r="F425" s="24"/>
      <c r="G425" s="25"/>
      <c r="H425" s="25"/>
      <c r="I425" s="25"/>
      <c r="J425" s="25"/>
      <c r="K425" s="138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  <c r="AA425" s="25"/>
    </row>
    <row r="426">
      <c r="A426" s="25"/>
      <c r="B426" s="25"/>
      <c r="C426" s="25"/>
      <c r="D426" s="25"/>
      <c r="E426" s="25"/>
      <c r="F426" s="24"/>
      <c r="G426" s="25"/>
      <c r="H426" s="25"/>
      <c r="I426" s="25"/>
      <c r="J426" s="25"/>
      <c r="K426" s="138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  <c r="AA426" s="25"/>
    </row>
    <row r="427">
      <c r="A427" s="25"/>
      <c r="B427" s="25"/>
      <c r="C427" s="25"/>
      <c r="D427" s="25"/>
      <c r="E427" s="25"/>
      <c r="F427" s="24"/>
      <c r="G427" s="25"/>
      <c r="H427" s="25"/>
      <c r="I427" s="25"/>
      <c r="J427" s="25"/>
      <c r="K427" s="138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  <c r="AA427" s="25"/>
    </row>
    <row r="428">
      <c r="A428" s="25"/>
      <c r="B428" s="25"/>
      <c r="C428" s="25"/>
      <c r="D428" s="25"/>
      <c r="E428" s="25"/>
      <c r="F428" s="24"/>
      <c r="G428" s="25"/>
      <c r="H428" s="25"/>
      <c r="I428" s="25"/>
      <c r="J428" s="25"/>
      <c r="K428" s="138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  <c r="AA428" s="25"/>
    </row>
    <row r="429">
      <c r="A429" s="25"/>
      <c r="B429" s="25"/>
      <c r="C429" s="25"/>
      <c r="D429" s="25"/>
      <c r="E429" s="25"/>
      <c r="F429" s="24"/>
      <c r="G429" s="25"/>
      <c r="H429" s="25"/>
      <c r="I429" s="25"/>
      <c r="J429" s="25"/>
      <c r="K429" s="138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  <c r="AA429" s="25"/>
    </row>
    <row r="430">
      <c r="A430" s="25"/>
      <c r="B430" s="25"/>
      <c r="C430" s="25"/>
      <c r="D430" s="25"/>
      <c r="E430" s="25"/>
      <c r="F430" s="24"/>
      <c r="G430" s="25"/>
      <c r="H430" s="25"/>
      <c r="I430" s="25"/>
      <c r="J430" s="25"/>
      <c r="K430" s="138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  <c r="AA430" s="25"/>
    </row>
    <row r="431">
      <c r="A431" s="25"/>
      <c r="B431" s="25"/>
      <c r="C431" s="25"/>
      <c r="D431" s="25"/>
      <c r="E431" s="25"/>
      <c r="F431" s="24"/>
      <c r="G431" s="25"/>
      <c r="H431" s="25"/>
      <c r="I431" s="25"/>
      <c r="J431" s="25"/>
      <c r="K431" s="138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  <c r="AA431" s="25"/>
    </row>
    <row r="432">
      <c r="A432" s="25"/>
      <c r="B432" s="25"/>
      <c r="C432" s="25"/>
      <c r="D432" s="25"/>
      <c r="E432" s="25"/>
      <c r="F432" s="24"/>
      <c r="G432" s="25"/>
      <c r="H432" s="25"/>
      <c r="I432" s="25"/>
      <c r="J432" s="25"/>
      <c r="K432" s="138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  <c r="AA432" s="25"/>
    </row>
    <row r="433">
      <c r="A433" s="25"/>
      <c r="B433" s="25"/>
      <c r="C433" s="25"/>
      <c r="D433" s="25"/>
      <c r="E433" s="25"/>
      <c r="F433" s="24"/>
      <c r="G433" s="25"/>
      <c r="H433" s="25"/>
      <c r="I433" s="25"/>
      <c r="J433" s="25"/>
      <c r="K433" s="138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  <c r="AA433" s="25"/>
    </row>
    <row r="434">
      <c r="A434" s="25"/>
      <c r="B434" s="25"/>
      <c r="C434" s="25"/>
      <c r="D434" s="25"/>
      <c r="E434" s="25"/>
      <c r="F434" s="24"/>
      <c r="G434" s="25"/>
      <c r="H434" s="25"/>
      <c r="I434" s="25"/>
      <c r="J434" s="25"/>
      <c r="K434" s="138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  <c r="AA434" s="25"/>
    </row>
    <row r="435">
      <c r="A435" s="25"/>
      <c r="B435" s="25"/>
      <c r="C435" s="25"/>
      <c r="D435" s="25"/>
      <c r="E435" s="25"/>
      <c r="F435" s="24"/>
      <c r="G435" s="25"/>
      <c r="H435" s="25"/>
      <c r="I435" s="25"/>
      <c r="J435" s="25"/>
      <c r="K435" s="138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  <c r="AA435" s="25"/>
    </row>
    <row r="436">
      <c r="A436" s="25"/>
      <c r="B436" s="25"/>
      <c r="C436" s="25"/>
      <c r="D436" s="25"/>
      <c r="E436" s="25"/>
      <c r="F436" s="24"/>
      <c r="G436" s="25"/>
      <c r="H436" s="25"/>
      <c r="I436" s="25"/>
      <c r="J436" s="25"/>
      <c r="K436" s="138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  <c r="AA436" s="25"/>
    </row>
    <row r="437">
      <c r="A437" s="25"/>
      <c r="B437" s="25"/>
      <c r="C437" s="25"/>
      <c r="D437" s="25"/>
      <c r="E437" s="25"/>
      <c r="F437" s="24"/>
      <c r="G437" s="25"/>
      <c r="H437" s="25"/>
      <c r="I437" s="25"/>
      <c r="J437" s="25"/>
      <c r="K437" s="138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  <c r="AA437" s="25"/>
    </row>
    <row r="438">
      <c r="A438" s="25"/>
      <c r="B438" s="25"/>
      <c r="C438" s="25"/>
      <c r="D438" s="25"/>
      <c r="E438" s="25"/>
      <c r="F438" s="24"/>
      <c r="G438" s="25"/>
      <c r="H438" s="25"/>
      <c r="I438" s="25"/>
      <c r="J438" s="25"/>
      <c r="K438" s="138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  <c r="AA438" s="25"/>
    </row>
    <row r="439">
      <c r="A439" s="25"/>
      <c r="B439" s="25"/>
      <c r="C439" s="25"/>
      <c r="D439" s="25"/>
      <c r="E439" s="25"/>
      <c r="F439" s="24"/>
      <c r="G439" s="25"/>
      <c r="H439" s="25"/>
      <c r="I439" s="25"/>
      <c r="J439" s="25"/>
      <c r="K439" s="138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  <c r="AA439" s="25"/>
    </row>
    <row r="440">
      <c r="A440" s="25"/>
      <c r="B440" s="25"/>
      <c r="C440" s="25"/>
      <c r="D440" s="25"/>
      <c r="E440" s="25"/>
      <c r="F440" s="24"/>
      <c r="G440" s="25"/>
      <c r="H440" s="25"/>
      <c r="I440" s="25"/>
      <c r="J440" s="25"/>
      <c r="K440" s="138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  <c r="AA440" s="25"/>
    </row>
    <row r="441">
      <c r="A441" s="25"/>
      <c r="B441" s="25"/>
      <c r="C441" s="25"/>
      <c r="D441" s="25"/>
      <c r="E441" s="25"/>
      <c r="F441" s="24"/>
      <c r="G441" s="25"/>
      <c r="H441" s="25"/>
      <c r="I441" s="25"/>
      <c r="J441" s="25"/>
      <c r="K441" s="138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  <c r="AA441" s="25"/>
    </row>
    <row r="442">
      <c r="A442" s="25"/>
      <c r="B442" s="25"/>
      <c r="C442" s="25"/>
      <c r="D442" s="25"/>
      <c r="E442" s="25"/>
      <c r="F442" s="24"/>
      <c r="G442" s="25"/>
      <c r="H442" s="25"/>
      <c r="I442" s="25"/>
      <c r="J442" s="25"/>
      <c r="K442" s="138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  <c r="AA442" s="25"/>
    </row>
    <row r="443">
      <c r="A443" s="25"/>
      <c r="B443" s="25"/>
      <c r="C443" s="25"/>
      <c r="D443" s="25"/>
      <c r="E443" s="25"/>
      <c r="F443" s="24"/>
      <c r="G443" s="25"/>
      <c r="H443" s="25"/>
      <c r="I443" s="25"/>
      <c r="J443" s="25"/>
      <c r="K443" s="138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  <c r="AA443" s="25"/>
    </row>
    <row r="444">
      <c r="A444" s="25"/>
      <c r="B444" s="25"/>
      <c r="C444" s="25"/>
      <c r="D444" s="25"/>
      <c r="E444" s="25"/>
      <c r="F444" s="24"/>
      <c r="G444" s="25"/>
      <c r="H444" s="25"/>
      <c r="I444" s="25"/>
      <c r="J444" s="25"/>
      <c r="K444" s="138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  <c r="AA444" s="25"/>
    </row>
    <row r="445">
      <c r="A445" s="25"/>
      <c r="B445" s="25"/>
      <c r="C445" s="25"/>
      <c r="D445" s="25"/>
      <c r="E445" s="25"/>
      <c r="F445" s="24"/>
      <c r="G445" s="25"/>
      <c r="H445" s="25"/>
      <c r="I445" s="25"/>
      <c r="J445" s="25"/>
      <c r="K445" s="138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  <c r="AA445" s="25"/>
    </row>
    <row r="446">
      <c r="A446" s="25"/>
      <c r="B446" s="25"/>
      <c r="C446" s="25"/>
      <c r="D446" s="25"/>
      <c r="E446" s="25"/>
      <c r="F446" s="24"/>
      <c r="G446" s="25"/>
      <c r="H446" s="25"/>
      <c r="I446" s="25"/>
      <c r="J446" s="25"/>
      <c r="K446" s="138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  <c r="AA446" s="25"/>
    </row>
    <row r="447">
      <c r="A447" s="25"/>
      <c r="B447" s="25"/>
      <c r="C447" s="25"/>
      <c r="D447" s="25"/>
      <c r="E447" s="25"/>
      <c r="F447" s="24"/>
      <c r="G447" s="25"/>
      <c r="H447" s="25"/>
      <c r="I447" s="25"/>
      <c r="J447" s="25"/>
      <c r="K447" s="138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  <c r="AA447" s="25"/>
    </row>
    <row r="448">
      <c r="A448" s="25"/>
      <c r="B448" s="25"/>
      <c r="C448" s="25"/>
      <c r="D448" s="25"/>
      <c r="E448" s="25"/>
      <c r="F448" s="24"/>
      <c r="G448" s="25"/>
      <c r="H448" s="25"/>
      <c r="I448" s="25"/>
      <c r="J448" s="25"/>
      <c r="K448" s="138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  <c r="AA448" s="25"/>
    </row>
    <row r="449">
      <c r="A449" s="25"/>
      <c r="B449" s="25"/>
      <c r="C449" s="25"/>
      <c r="D449" s="25"/>
      <c r="E449" s="25"/>
      <c r="F449" s="24"/>
      <c r="G449" s="25"/>
      <c r="H449" s="25"/>
      <c r="I449" s="25"/>
      <c r="J449" s="25"/>
      <c r="K449" s="138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  <c r="AA449" s="25"/>
    </row>
    <row r="450">
      <c r="A450" s="25"/>
      <c r="B450" s="25"/>
      <c r="C450" s="25"/>
      <c r="D450" s="25"/>
      <c r="E450" s="25"/>
      <c r="F450" s="24"/>
      <c r="G450" s="25"/>
      <c r="H450" s="25"/>
      <c r="I450" s="25"/>
      <c r="J450" s="25"/>
      <c r="K450" s="138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  <c r="AA450" s="25"/>
    </row>
    <row r="451">
      <c r="A451" s="25"/>
      <c r="B451" s="25"/>
      <c r="C451" s="25"/>
      <c r="D451" s="25"/>
      <c r="E451" s="25"/>
      <c r="F451" s="24"/>
      <c r="G451" s="25"/>
      <c r="H451" s="25"/>
      <c r="I451" s="25"/>
      <c r="J451" s="25"/>
      <c r="K451" s="138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  <c r="AA451" s="25"/>
    </row>
    <row r="452">
      <c r="A452" s="25"/>
      <c r="B452" s="25"/>
      <c r="C452" s="25"/>
      <c r="D452" s="25"/>
      <c r="E452" s="25"/>
      <c r="F452" s="24"/>
      <c r="G452" s="25"/>
      <c r="H452" s="25"/>
      <c r="I452" s="25"/>
      <c r="J452" s="25"/>
      <c r="K452" s="138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  <c r="AA452" s="25"/>
    </row>
    <row r="453">
      <c r="A453" s="25"/>
      <c r="B453" s="25"/>
      <c r="C453" s="25"/>
      <c r="D453" s="25"/>
      <c r="E453" s="25"/>
      <c r="F453" s="24"/>
      <c r="G453" s="25"/>
      <c r="H453" s="25"/>
      <c r="I453" s="25"/>
      <c r="J453" s="25"/>
      <c r="K453" s="138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  <c r="AA453" s="25"/>
    </row>
    <row r="454">
      <c r="A454" s="25"/>
      <c r="B454" s="25"/>
      <c r="C454" s="25"/>
      <c r="D454" s="25"/>
      <c r="E454" s="25"/>
      <c r="F454" s="24"/>
      <c r="G454" s="25"/>
      <c r="H454" s="25"/>
      <c r="I454" s="25"/>
      <c r="J454" s="25"/>
      <c r="K454" s="138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  <c r="AA454" s="25"/>
    </row>
    <row r="455">
      <c r="A455" s="25"/>
      <c r="B455" s="25"/>
      <c r="C455" s="25"/>
      <c r="D455" s="25"/>
      <c r="E455" s="25"/>
      <c r="F455" s="24"/>
      <c r="G455" s="25"/>
      <c r="H455" s="25"/>
      <c r="I455" s="25"/>
      <c r="J455" s="25"/>
      <c r="K455" s="138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  <c r="AA455" s="25"/>
    </row>
    <row r="456">
      <c r="A456" s="25"/>
      <c r="B456" s="25"/>
      <c r="C456" s="25"/>
      <c r="D456" s="25"/>
      <c r="E456" s="25"/>
      <c r="F456" s="24"/>
      <c r="G456" s="25"/>
      <c r="H456" s="25"/>
      <c r="I456" s="25"/>
      <c r="J456" s="25"/>
      <c r="K456" s="138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  <c r="AA456" s="25"/>
    </row>
    <row r="457">
      <c r="A457" s="25"/>
      <c r="B457" s="25"/>
      <c r="C457" s="25"/>
      <c r="D457" s="25"/>
      <c r="E457" s="25"/>
      <c r="F457" s="24"/>
      <c r="G457" s="25"/>
      <c r="H457" s="25"/>
      <c r="I457" s="25"/>
      <c r="J457" s="25"/>
      <c r="K457" s="138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  <c r="AA457" s="25"/>
    </row>
    <row r="458">
      <c r="A458" s="25"/>
      <c r="B458" s="25"/>
      <c r="C458" s="25"/>
      <c r="D458" s="25"/>
      <c r="E458" s="25"/>
      <c r="F458" s="24"/>
      <c r="G458" s="25"/>
      <c r="H458" s="25"/>
      <c r="I458" s="25"/>
      <c r="J458" s="25"/>
      <c r="K458" s="138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  <c r="AA458" s="25"/>
    </row>
    <row r="459">
      <c r="A459" s="25"/>
      <c r="B459" s="25"/>
      <c r="C459" s="25"/>
      <c r="D459" s="25"/>
      <c r="E459" s="25"/>
      <c r="F459" s="24"/>
      <c r="G459" s="25"/>
      <c r="H459" s="25"/>
      <c r="I459" s="25"/>
      <c r="J459" s="25"/>
      <c r="K459" s="138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  <c r="AA459" s="25"/>
    </row>
    <row r="460">
      <c r="A460" s="25"/>
      <c r="B460" s="25"/>
      <c r="C460" s="25"/>
      <c r="D460" s="25"/>
      <c r="E460" s="25"/>
      <c r="F460" s="24"/>
      <c r="G460" s="25"/>
      <c r="H460" s="25"/>
      <c r="I460" s="25"/>
      <c r="J460" s="25"/>
      <c r="K460" s="138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  <c r="AA460" s="25"/>
    </row>
    <row r="461">
      <c r="A461" s="25"/>
      <c r="B461" s="25"/>
      <c r="C461" s="25"/>
      <c r="D461" s="25"/>
      <c r="E461" s="25"/>
      <c r="F461" s="24"/>
      <c r="G461" s="25"/>
      <c r="H461" s="25"/>
      <c r="I461" s="25"/>
      <c r="J461" s="25"/>
      <c r="K461" s="138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  <c r="AA461" s="25"/>
    </row>
    <row r="462">
      <c r="A462" s="25"/>
      <c r="B462" s="25"/>
      <c r="C462" s="25"/>
      <c r="D462" s="25"/>
      <c r="E462" s="25"/>
      <c r="F462" s="24"/>
      <c r="G462" s="25"/>
      <c r="H462" s="25"/>
      <c r="I462" s="25"/>
      <c r="J462" s="25"/>
      <c r="K462" s="138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  <c r="AA462" s="25"/>
    </row>
    <row r="463">
      <c r="A463" s="25"/>
      <c r="B463" s="25"/>
      <c r="C463" s="25"/>
      <c r="D463" s="25"/>
      <c r="E463" s="25"/>
      <c r="F463" s="24"/>
      <c r="G463" s="25"/>
      <c r="H463" s="25"/>
      <c r="I463" s="25"/>
      <c r="J463" s="25"/>
      <c r="K463" s="138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  <c r="AA463" s="25"/>
    </row>
    <row r="464">
      <c r="A464" s="25"/>
      <c r="B464" s="25"/>
      <c r="C464" s="25"/>
      <c r="D464" s="25"/>
      <c r="E464" s="25"/>
      <c r="F464" s="24"/>
      <c r="G464" s="25"/>
      <c r="H464" s="25"/>
      <c r="I464" s="25"/>
      <c r="J464" s="25"/>
      <c r="K464" s="138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  <c r="AA464" s="25"/>
    </row>
    <row r="465">
      <c r="A465" s="25"/>
      <c r="B465" s="25"/>
      <c r="C465" s="25"/>
      <c r="D465" s="25"/>
      <c r="E465" s="25"/>
      <c r="F465" s="24"/>
      <c r="G465" s="25"/>
      <c r="H465" s="25"/>
      <c r="I465" s="25"/>
      <c r="J465" s="25"/>
      <c r="K465" s="138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  <c r="AA465" s="25"/>
    </row>
    <row r="466">
      <c r="A466" s="25"/>
      <c r="B466" s="25"/>
      <c r="C466" s="25"/>
      <c r="D466" s="25"/>
      <c r="E466" s="25"/>
      <c r="F466" s="24"/>
      <c r="G466" s="25"/>
      <c r="H466" s="25"/>
      <c r="I466" s="25"/>
      <c r="J466" s="25"/>
      <c r="K466" s="138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  <c r="AA466" s="25"/>
    </row>
    <row r="467">
      <c r="A467" s="25"/>
      <c r="B467" s="25"/>
      <c r="C467" s="25"/>
      <c r="D467" s="25"/>
      <c r="E467" s="25"/>
      <c r="F467" s="24"/>
      <c r="G467" s="25"/>
      <c r="H467" s="25"/>
      <c r="I467" s="25"/>
      <c r="J467" s="25"/>
      <c r="K467" s="138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  <c r="AA467" s="25"/>
    </row>
    <row r="468">
      <c r="A468" s="25"/>
      <c r="B468" s="25"/>
      <c r="C468" s="25"/>
      <c r="D468" s="25"/>
      <c r="E468" s="25"/>
      <c r="F468" s="24"/>
      <c r="G468" s="25"/>
      <c r="H468" s="25"/>
      <c r="I468" s="25"/>
      <c r="J468" s="25"/>
      <c r="K468" s="138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  <c r="AA468" s="25"/>
    </row>
    <row r="469">
      <c r="A469" s="25"/>
      <c r="B469" s="25"/>
      <c r="C469" s="25"/>
      <c r="D469" s="25"/>
      <c r="E469" s="25"/>
      <c r="F469" s="24"/>
      <c r="G469" s="25"/>
      <c r="H469" s="25"/>
      <c r="I469" s="25"/>
      <c r="J469" s="25"/>
      <c r="K469" s="138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  <c r="AA469" s="25"/>
    </row>
    <row r="470">
      <c r="A470" s="25"/>
      <c r="B470" s="25"/>
      <c r="C470" s="25"/>
      <c r="D470" s="25"/>
      <c r="E470" s="25"/>
      <c r="F470" s="24"/>
      <c r="G470" s="25"/>
      <c r="H470" s="25"/>
      <c r="I470" s="25"/>
      <c r="J470" s="25"/>
      <c r="K470" s="138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  <c r="AA470" s="25"/>
    </row>
    <row r="471">
      <c r="A471" s="25"/>
      <c r="B471" s="25"/>
      <c r="C471" s="25"/>
      <c r="D471" s="25"/>
      <c r="E471" s="25"/>
      <c r="F471" s="24"/>
      <c r="G471" s="25"/>
      <c r="H471" s="25"/>
      <c r="I471" s="25"/>
      <c r="J471" s="25"/>
      <c r="K471" s="138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  <c r="AA471" s="25"/>
    </row>
    <row r="472">
      <c r="A472" s="25"/>
      <c r="B472" s="25"/>
      <c r="C472" s="25"/>
      <c r="D472" s="25"/>
      <c r="E472" s="25"/>
      <c r="F472" s="24"/>
      <c r="G472" s="25"/>
      <c r="H472" s="25"/>
      <c r="I472" s="25"/>
      <c r="J472" s="25"/>
      <c r="K472" s="138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  <c r="AA472" s="25"/>
    </row>
    <row r="473">
      <c r="A473" s="25"/>
      <c r="B473" s="25"/>
      <c r="C473" s="25"/>
      <c r="D473" s="25"/>
      <c r="E473" s="25"/>
      <c r="F473" s="24"/>
      <c r="G473" s="25"/>
      <c r="H473" s="25"/>
      <c r="I473" s="25"/>
      <c r="J473" s="25"/>
      <c r="K473" s="138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  <c r="AA473" s="25"/>
    </row>
    <row r="474">
      <c r="A474" s="25"/>
      <c r="B474" s="25"/>
      <c r="C474" s="25"/>
      <c r="D474" s="25"/>
      <c r="E474" s="25"/>
      <c r="F474" s="24"/>
      <c r="G474" s="25"/>
      <c r="H474" s="25"/>
      <c r="I474" s="25"/>
      <c r="J474" s="25"/>
      <c r="K474" s="138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  <c r="AA474" s="25"/>
    </row>
    <row r="475">
      <c r="A475" s="25"/>
      <c r="B475" s="25"/>
      <c r="C475" s="25"/>
      <c r="D475" s="25"/>
      <c r="E475" s="25"/>
      <c r="F475" s="24"/>
      <c r="G475" s="25"/>
      <c r="H475" s="25"/>
      <c r="I475" s="25"/>
      <c r="J475" s="25"/>
      <c r="K475" s="138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  <c r="AA475" s="25"/>
    </row>
    <row r="476">
      <c r="A476" s="25"/>
      <c r="B476" s="25"/>
      <c r="C476" s="25"/>
      <c r="D476" s="25"/>
      <c r="E476" s="25"/>
      <c r="F476" s="24"/>
      <c r="G476" s="25"/>
      <c r="H476" s="25"/>
      <c r="I476" s="25"/>
      <c r="J476" s="25"/>
      <c r="K476" s="138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  <c r="AA476" s="25"/>
    </row>
    <row r="477">
      <c r="A477" s="25"/>
      <c r="B477" s="25"/>
      <c r="C477" s="25"/>
      <c r="D477" s="25"/>
      <c r="E477" s="25"/>
      <c r="F477" s="24"/>
      <c r="G477" s="25"/>
      <c r="H477" s="25"/>
      <c r="I477" s="25"/>
      <c r="J477" s="25"/>
      <c r="K477" s="138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  <c r="AA477" s="25"/>
    </row>
    <row r="478">
      <c r="A478" s="25"/>
      <c r="B478" s="25"/>
      <c r="C478" s="25"/>
      <c r="D478" s="25"/>
      <c r="E478" s="25"/>
      <c r="F478" s="24"/>
      <c r="G478" s="25"/>
      <c r="H478" s="25"/>
      <c r="I478" s="25"/>
      <c r="J478" s="25"/>
      <c r="K478" s="138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  <c r="AA478" s="25"/>
    </row>
    <row r="479">
      <c r="A479" s="25"/>
      <c r="B479" s="25"/>
      <c r="C479" s="25"/>
      <c r="D479" s="25"/>
      <c r="E479" s="25"/>
      <c r="F479" s="24"/>
      <c r="G479" s="25"/>
      <c r="H479" s="25"/>
      <c r="I479" s="25"/>
      <c r="J479" s="25"/>
      <c r="K479" s="138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  <c r="AA479" s="25"/>
    </row>
    <row r="480">
      <c r="A480" s="25"/>
      <c r="B480" s="25"/>
      <c r="C480" s="25"/>
      <c r="D480" s="25"/>
      <c r="E480" s="25"/>
      <c r="F480" s="24"/>
      <c r="G480" s="25"/>
      <c r="H480" s="25"/>
      <c r="I480" s="25"/>
      <c r="J480" s="25"/>
      <c r="K480" s="138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  <c r="AA480" s="25"/>
    </row>
    <row r="481">
      <c r="A481" s="25"/>
      <c r="B481" s="25"/>
      <c r="C481" s="25"/>
      <c r="D481" s="25"/>
      <c r="E481" s="25"/>
      <c r="F481" s="24"/>
      <c r="G481" s="25"/>
      <c r="H481" s="25"/>
      <c r="I481" s="25"/>
      <c r="J481" s="25"/>
      <c r="K481" s="138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  <c r="AA481" s="25"/>
    </row>
    <row r="482">
      <c r="A482" s="25"/>
      <c r="B482" s="25"/>
      <c r="C482" s="25"/>
      <c r="D482" s="25"/>
      <c r="E482" s="25"/>
      <c r="F482" s="24"/>
      <c r="G482" s="25"/>
      <c r="H482" s="25"/>
      <c r="I482" s="25"/>
      <c r="J482" s="25"/>
      <c r="K482" s="138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  <c r="AA482" s="25"/>
    </row>
    <row r="483">
      <c r="A483" s="25"/>
      <c r="B483" s="25"/>
      <c r="C483" s="25"/>
      <c r="D483" s="25"/>
      <c r="E483" s="25"/>
      <c r="F483" s="24"/>
      <c r="G483" s="25"/>
      <c r="H483" s="25"/>
      <c r="I483" s="25"/>
      <c r="J483" s="25"/>
      <c r="K483" s="138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  <c r="AA483" s="25"/>
    </row>
    <row r="484">
      <c r="A484" s="25"/>
      <c r="B484" s="25"/>
      <c r="C484" s="25"/>
      <c r="D484" s="25"/>
      <c r="E484" s="25"/>
      <c r="F484" s="24"/>
      <c r="G484" s="25"/>
      <c r="H484" s="25"/>
      <c r="I484" s="25"/>
      <c r="J484" s="25"/>
      <c r="K484" s="138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  <c r="AA484" s="25"/>
    </row>
    <row r="485">
      <c r="A485" s="25"/>
      <c r="B485" s="25"/>
      <c r="C485" s="25"/>
      <c r="D485" s="25"/>
      <c r="E485" s="25"/>
      <c r="F485" s="24"/>
      <c r="G485" s="25"/>
      <c r="H485" s="25"/>
      <c r="I485" s="25"/>
      <c r="J485" s="25"/>
      <c r="K485" s="138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  <c r="AA485" s="25"/>
    </row>
    <row r="486">
      <c r="A486" s="25"/>
      <c r="B486" s="25"/>
      <c r="C486" s="25"/>
      <c r="D486" s="25"/>
      <c r="E486" s="25"/>
      <c r="F486" s="24"/>
      <c r="G486" s="25"/>
      <c r="H486" s="25"/>
      <c r="I486" s="25"/>
      <c r="J486" s="25"/>
      <c r="K486" s="138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  <c r="AA486" s="25"/>
    </row>
    <row r="487">
      <c r="A487" s="25"/>
      <c r="B487" s="25"/>
      <c r="C487" s="25"/>
      <c r="D487" s="25"/>
      <c r="E487" s="25"/>
      <c r="F487" s="24"/>
      <c r="G487" s="25"/>
      <c r="H487" s="25"/>
      <c r="I487" s="25"/>
      <c r="J487" s="25"/>
      <c r="K487" s="138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  <c r="AA487" s="25"/>
    </row>
    <row r="488">
      <c r="A488" s="25"/>
      <c r="B488" s="25"/>
      <c r="C488" s="25"/>
      <c r="D488" s="25"/>
      <c r="E488" s="25"/>
      <c r="F488" s="24"/>
      <c r="G488" s="25"/>
      <c r="H488" s="25"/>
      <c r="I488" s="25"/>
      <c r="J488" s="25"/>
      <c r="K488" s="138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  <c r="AA488" s="25"/>
    </row>
    <row r="489">
      <c r="A489" s="25"/>
      <c r="B489" s="25"/>
      <c r="C489" s="25"/>
      <c r="D489" s="25"/>
      <c r="E489" s="25"/>
      <c r="F489" s="24"/>
      <c r="G489" s="25"/>
      <c r="H489" s="25"/>
      <c r="I489" s="25"/>
      <c r="J489" s="25"/>
      <c r="K489" s="138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  <c r="AA489" s="25"/>
    </row>
    <row r="490">
      <c r="A490" s="25"/>
      <c r="B490" s="25"/>
      <c r="C490" s="25"/>
      <c r="D490" s="25"/>
      <c r="E490" s="25"/>
      <c r="F490" s="24"/>
      <c r="G490" s="25"/>
      <c r="H490" s="25"/>
      <c r="I490" s="25"/>
      <c r="J490" s="25"/>
      <c r="K490" s="138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  <c r="AA490" s="25"/>
    </row>
    <row r="491">
      <c r="A491" s="25"/>
      <c r="B491" s="25"/>
      <c r="C491" s="25"/>
      <c r="D491" s="25"/>
      <c r="E491" s="25"/>
      <c r="F491" s="24"/>
      <c r="G491" s="25"/>
      <c r="H491" s="25"/>
      <c r="I491" s="25"/>
      <c r="J491" s="25"/>
      <c r="K491" s="138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  <c r="AA491" s="25"/>
    </row>
    <row r="492">
      <c r="A492" s="25"/>
      <c r="B492" s="25"/>
      <c r="C492" s="25"/>
      <c r="D492" s="25"/>
      <c r="E492" s="25"/>
      <c r="F492" s="24"/>
      <c r="G492" s="25"/>
      <c r="H492" s="25"/>
      <c r="I492" s="25"/>
      <c r="J492" s="25"/>
      <c r="K492" s="138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  <c r="AA492" s="25"/>
    </row>
    <row r="493">
      <c r="A493" s="25"/>
      <c r="B493" s="25"/>
      <c r="C493" s="25"/>
      <c r="D493" s="25"/>
      <c r="E493" s="25"/>
      <c r="F493" s="24"/>
      <c r="G493" s="25"/>
      <c r="H493" s="25"/>
      <c r="I493" s="25"/>
      <c r="J493" s="25"/>
      <c r="K493" s="138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  <c r="AA493" s="25"/>
    </row>
    <row r="494">
      <c r="A494" s="25"/>
      <c r="B494" s="25"/>
      <c r="C494" s="25"/>
      <c r="D494" s="25"/>
      <c r="E494" s="25"/>
      <c r="F494" s="24"/>
      <c r="G494" s="25"/>
      <c r="H494" s="25"/>
      <c r="I494" s="25"/>
      <c r="J494" s="25"/>
      <c r="K494" s="138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  <c r="AA494" s="25"/>
    </row>
    <row r="495">
      <c r="A495" s="25"/>
      <c r="B495" s="25"/>
      <c r="C495" s="25"/>
      <c r="D495" s="25"/>
      <c r="E495" s="25"/>
      <c r="F495" s="24"/>
      <c r="G495" s="25"/>
      <c r="H495" s="25"/>
      <c r="I495" s="25"/>
      <c r="J495" s="25"/>
      <c r="K495" s="138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  <c r="AA495" s="25"/>
    </row>
    <row r="496">
      <c r="A496" s="25"/>
      <c r="B496" s="25"/>
      <c r="C496" s="25"/>
      <c r="D496" s="25"/>
      <c r="E496" s="25"/>
      <c r="F496" s="24"/>
      <c r="G496" s="25"/>
      <c r="H496" s="25"/>
      <c r="I496" s="25"/>
      <c r="J496" s="25"/>
      <c r="K496" s="138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  <c r="AA496" s="25"/>
    </row>
    <row r="497">
      <c r="A497" s="25"/>
      <c r="B497" s="25"/>
      <c r="C497" s="25"/>
      <c r="D497" s="25"/>
      <c r="E497" s="25"/>
      <c r="F497" s="24"/>
      <c r="G497" s="25"/>
      <c r="H497" s="25"/>
      <c r="I497" s="25"/>
      <c r="J497" s="25"/>
      <c r="K497" s="138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  <c r="AA497" s="25"/>
    </row>
    <row r="498">
      <c r="A498" s="25"/>
      <c r="B498" s="25"/>
      <c r="C498" s="25"/>
      <c r="D498" s="25"/>
      <c r="E498" s="25"/>
      <c r="F498" s="24"/>
      <c r="G498" s="25"/>
      <c r="H498" s="25"/>
      <c r="I498" s="25"/>
      <c r="J498" s="25"/>
      <c r="K498" s="138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  <c r="AA498" s="25"/>
    </row>
    <row r="499">
      <c r="A499" s="25"/>
      <c r="B499" s="25"/>
      <c r="C499" s="25"/>
      <c r="D499" s="25"/>
      <c r="E499" s="25"/>
      <c r="F499" s="24"/>
      <c r="G499" s="25"/>
      <c r="H499" s="25"/>
      <c r="I499" s="25"/>
      <c r="J499" s="25"/>
      <c r="K499" s="138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  <c r="AA499" s="25"/>
    </row>
    <row r="500">
      <c r="A500" s="25"/>
      <c r="B500" s="25"/>
      <c r="C500" s="25"/>
      <c r="D500" s="25"/>
      <c r="E500" s="25"/>
      <c r="F500" s="24"/>
      <c r="G500" s="25"/>
      <c r="H500" s="25"/>
      <c r="I500" s="25"/>
      <c r="J500" s="25"/>
      <c r="K500" s="138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  <c r="AA500" s="25"/>
    </row>
    <row r="501">
      <c r="A501" s="25"/>
      <c r="B501" s="25"/>
      <c r="C501" s="25"/>
      <c r="D501" s="25"/>
      <c r="E501" s="25"/>
      <c r="F501" s="24"/>
      <c r="G501" s="25"/>
      <c r="H501" s="25"/>
      <c r="I501" s="25"/>
      <c r="J501" s="25"/>
      <c r="K501" s="138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  <c r="AA501" s="25"/>
    </row>
    <row r="502">
      <c r="A502" s="25"/>
      <c r="B502" s="25"/>
      <c r="C502" s="25"/>
      <c r="D502" s="25"/>
      <c r="E502" s="25"/>
      <c r="F502" s="24"/>
      <c r="G502" s="25"/>
      <c r="H502" s="25"/>
      <c r="I502" s="25"/>
      <c r="J502" s="25"/>
      <c r="K502" s="138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  <c r="AA502" s="25"/>
    </row>
    <row r="503">
      <c r="A503" s="25"/>
      <c r="B503" s="25"/>
      <c r="C503" s="25"/>
      <c r="D503" s="25"/>
      <c r="E503" s="25"/>
      <c r="F503" s="24"/>
      <c r="G503" s="25"/>
      <c r="H503" s="25"/>
      <c r="I503" s="25"/>
      <c r="J503" s="25"/>
      <c r="K503" s="138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  <c r="AA503" s="25"/>
    </row>
    <row r="504">
      <c r="A504" s="25"/>
      <c r="B504" s="25"/>
      <c r="C504" s="25"/>
      <c r="D504" s="25"/>
      <c r="E504" s="25"/>
      <c r="F504" s="24"/>
      <c r="G504" s="25"/>
      <c r="H504" s="25"/>
      <c r="I504" s="25"/>
      <c r="J504" s="25"/>
      <c r="K504" s="138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  <c r="AA504" s="25"/>
    </row>
    <row r="505">
      <c r="A505" s="25"/>
      <c r="B505" s="25"/>
      <c r="C505" s="25"/>
      <c r="D505" s="25"/>
      <c r="E505" s="25"/>
      <c r="F505" s="24"/>
      <c r="G505" s="25"/>
      <c r="H505" s="25"/>
      <c r="I505" s="25"/>
      <c r="J505" s="25"/>
      <c r="K505" s="138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  <c r="AA505" s="25"/>
    </row>
    <row r="506">
      <c r="A506" s="25"/>
      <c r="B506" s="25"/>
      <c r="C506" s="25"/>
      <c r="D506" s="25"/>
      <c r="E506" s="25"/>
      <c r="F506" s="24"/>
      <c r="G506" s="25"/>
      <c r="H506" s="25"/>
      <c r="I506" s="25"/>
      <c r="J506" s="25"/>
      <c r="K506" s="138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  <c r="AA506" s="25"/>
    </row>
    <row r="507">
      <c r="A507" s="25"/>
      <c r="B507" s="25"/>
      <c r="C507" s="25"/>
      <c r="D507" s="25"/>
      <c r="E507" s="25"/>
      <c r="F507" s="24"/>
      <c r="G507" s="25"/>
      <c r="H507" s="25"/>
      <c r="I507" s="25"/>
      <c r="J507" s="25"/>
      <c r="K507" s="138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  <c r="AA507" s="25"/>
    </row>
    <row r="508">
      <c r="A508" s="25"/>
      <c r="B508" s="25"/>
      <c r="C508" s="25"/>
      <c r="D508" s="25"/>
      <c r="E508" s="25"/>
      <c r="F508" s="24"/>
      <c r="G508" s="25"/>
      <c r="H508" s="25"/>
      <c r="I508" s="25"/>
      <c r="J508" s="25"/>
      <c r="K508" s="138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  <c r="AA508" s="25"/>
    </row>
    <row r="509">
      <c r="A509" s="25"/>
      <c r="B509" s="25"/>
      <c r="C509" s="25"/>
      <c r="D509" s="25"/>
      <c r="E509" s="25"/>
      <c r="F509" s="24"/>
      <c r="G509" s="25"/>
      <c r="H509" s="25"/>
      <c r="I509" s="25"/>
      <c r="J509" s="25"/>
      <c r="K509" s="138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  <c r="AA509" s="25"/>
    </row>
    <row r="510">
      <c r="A510" s="25"/>
      <c r="B510" s="25"/>
      <c r="C510" s="25"/>
      <c r="D510" s="25"/>
      <c r="E510" s="25"/>
      <c r="F510" s="24"/>
      <c r="G510" s="25"/>
      <c r="H510" s="25"/>
      <c r="I510" s="25"/>
      <c r="J510" s="25"/>
      <c r="K510" s="138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  <c r="AA510" s="25"/>
    </row>
    <row r="511">
      <c r="A511" s="25"/>
      <c r="B511" s="25"/>
      <c r="C511" s="25"/>
      <c r="D511" s="25"/>
      <c r="E511" s="25"/>
      <c r="F511" s="24"/>
      <c r="G511" s="25"/>
      <c r="H511" s="25"/>
      <c r="I511" s="25"/>
      <c r="J511" s="25"/>
      <c r="K511" s="138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  <c r="AA511" s="25"/>
    </row>
    <row r="512">
      <c r="A512" s="25"/>
      <c r="B512" s="25"/>
      <c r="C512" s="25"/>
      <c r="D512" s="25"/>
      <c r="E512" s="25"/>
      <c r="F512" s="24"/>
      <c r="G512" s="25"/>
      <c r="H512" s="25"/>
      <c r="I512" s="25"/>
      <c r="J512" s="25"/>
      <c r="K512" s="138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  <c r="AA512" s="25"/>
    </row>
    <row r="513">
      <c r="A513" s="25"/>
      <c r="B513" s="25"/>
      <c r="C513" s="25"/>
      <c r="D513" s="25"/>
      <c r="E513" s="25"/>
      <c r="F513" s="24"/>
      <c r="G513" s="25"/>
      <c r="H513" s="25"/>
      <c r="I513" s="25"/>
      <c r="J513" s="25"/>
      <c r="K513" s="138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  <c r="AA513" s="25"/>
    </row>
    <row r="514">
      <c r="A514" s="25"/>
      <c r="B514" s="25"/>
      <c r="C514" s="25"/>
      <c r="D514" s="25"/>
      <c r="E514" s="25"/>
      <c r="F514" s="24"/>
      <c r="G514" s="25"/>
      <c r="H514" s="25"/>
      <c r="I514" s="25"/>
      <c r="J514" s="25"/>
      <c r="K514" s="138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  <c r="AA514" s="25"/>
    </row>
    <row r="515">
      <c r="A515" s="25"/>
      <c r="B515" s="25"/>
      <c r="C515" s="25"/>
      <c r="D515" s="25"/>
      <c r="E515" s="25"/>
      <c r="F515" s="24"/>
      <c r="G515" s="25"/>
      <c r="H515" s="25"/>
      <c r="I515" s="25"/>
      <c r="J515" s="25"/>
      <c r="K515" s="138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  <c r="AA515" s="25"/>
    </row>
    <row r="516">
      <c r="A516" s="25"/>
      <c r="B516" s="25"/>
      <c r="C516" s="25"/>
      <c r="D516" s="25"/>
      <c r="E516" s="25"/>
      <c r="F516" s="24"/>
      <c r="G516" s="25"/>
      <c r="H516" s="25"/>
      <c r="I516" s="25"/>
      <c r="J516" s="25"/>
      <c r="K516" s="138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  <c r="AA516" s="25"/>
    </row>
    <row r="517">
      <c r="A517" s="25"/>
      <c r="B517" s="25"/>
      <c r="C517" s="25"/>
      <c r="D517" s="25"/>
      <c r="E517" s="25"/>
      <c r="F517" s="24"/>
      <c r="G517" s="25"/>
      <c r="H517" s="25"/>
      <c r="I517" s="25"/>
      <c r="J517" s="25"/>
      <c r="K517" s="138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  <c r="AA517" s="25"/>
    </row>
    <row r="518">
      <c r="A518" s="25"/>
      <c r="B518" s="25"/>
      <c r="C518" s="25"/>
      <c r="D518" s="25"/>
      <c r="E518" s="25"/>
      <c r="F518" s="24"/>
      <c r="G518" s="25"/>
      <c r="H518" s="25"/>
      <c r="I518" s="25"/>
      <c r="J518" s="25"/>
      <c r="K518" s="138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  <c r="AA518" s="25"/>
    </row>
    <row r="519">
      <c r="A519" s="25"/>
      <c r="B519" s="25"/>
      <c r="C519" s="25"/>
      <c r="D519" s="25"/>
      <c r="E519" s="25"/>
      <c r="F519" s="24"/>
      <c r="G519" s="25"/>
      <c r="H519" s="25"/>
      <c r="I519" s="25"/>
      <c r="J519" s="25"/>
      <c r="K519" s="138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  <c r="AA519" s="25"/>
    </row>
    <row r="520">
      <c r="A520" s="25"/>
      <c r="B520" s="25"/>
      <c r="C520" s="25"/>
      <c r="D520" s="25"/>
      <c r="E520" s="25"/>
      <c r="F520" s="24"/>
      <c r="G520" s="25"/>
      <c r="H520" s="25"/>
      <c r="I520" s="25"/>
      <c r="J520" s="25"/>
      <c r="K520" s="138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  <c r="AA520" s="25"/>
    </row>
    <row r="521">
      <c r="A521" s="25"/>
      <c r="B521" s="25"/>
      <c r="C521" s="25"/>
      <c r="D521" s="25"/>
      <c r="E521" s="25"/>
      <c r="F521" s="24"/>
      <c r="G521" s="25"/>
      <c r="H521" s="25"/>
      <c r="I521" s="25"/>
      <c r="J521" s="25"/>
      <c r="K521" s="138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  <c r="AA521" s="25"/>
    </row>
    <row r="522">
      <c r="A522" s="25"/>
      <c r="B522" s="25"/>
      <c r="C522" s="25"/>
      <c r="D522" s="25"/>
      <c r="E522" s="25"/>
      <c r="F522" s="24"/>
      <c r="G522" s="25"/>
      <c r="H522" s="25"/>
      <c r="I522" s="25"/>
      <c r="J522" s="25"/>
      <c r="K522" s="138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  <c r="AA522" s="25"/>
    </row>
    <row r="523">
      <c r="A523" s="25"/>
      <c r="B523" s="25"/>
      <c r="C523" s="25"/>
      <c r="D523" s="25"/>
      <c r="E523" s="25"/>
      <c r="F523" s="24"/>
      <c r="G523" s="25"/>
      <c r="H523" s="25"/>
      <c r="I523" s="25"/>
      <c r="J523" s="25"/>
      <c r="K523" s="138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  <c r="AA523" s="25"/>
    </row>
    <row r="524">
      <c r="A524" s="25"/>
      <c r="B524" s="25"/>
      <c r="C524" s="25"/>
      <c r="D524" s="25"/>
      <c r="E524" s="25"/>
      <c r="F524" s="24"/>
      <c r="G524" s="25"/>
      <c r="H524" s="25"/>
      <c r="I524" s="25"/>
      <c r="J524" s="25"/>
      <c r="K524" s="138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  <c r="AA524" s="25"/>
    </row>
    <row r="525">
      <c r="A525" s="25"/>
      <c r="B525" s="25"/>
      <c r="C525" s="25"/>
      <c r="D525" s="25"/>
      <c r="E525" s="25"/>
      <c r="F525" s="24"/>
      <c r="G525" s="25"/>
      <c r="H525" s="25"/>
      <c r="I525" s="25"/>
      <c r="J525" s="25"/>
      <c r="K525" s="138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  <c r="AA525" s="25"/>
    </row>
    <row r="526">
      <c r="A526" s="25"/>
      <c r="B526" s="25"/>
      <c r="C526" s="25"/>
      <c r="D526" s="25"/>
      <c r="E526" s="25"/>
      <c r="F526" s="24"/>
      <c r="G526" s="25"/>
      <c r="H526" s="25"/>
      <c r="I526" s="25"/>
      <c r="J526" s="25"/>
      <c r="K526" s="138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  <c r="AA526" s="25"/>
    </row>
    <row r="527">
      <c r="A527" s="25"/>
      <c r="B527" s="25"/>
      <c r="C527" s="25"/>
      <c r="D527" s="25"/>
      <c r="E527" s="25"/>
      <c r="F527" s="24"/>
      <c r="G527" s="25"/>
      <c r="H527" s="25"/>
      <c r="I527" s="25"/>
      <c r="J527" s="25"/>
      <c r="K527" s="138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  <c r="AA527" s="25"/>
    </row>
    <row r="528">
      <c r="A528" s="25"/>
      <c r="B528" s="25"/>
      <c r="C528" s="25"/>
      <c r="D528" s="25"/>
      <c r="E528" s="25"/>
      <c r="F528" s="24"/>
      <c r="G528" s="25"/>
      <c r="H528" s="25"/>
      <c r="I528" s="25"/>
      <c r="J528" s="25"/>
      <c r="K528" s="138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  <c r="AA528" s="25"/>
    </row>
    <row r="529">
      <c r="A529" s="25"/>
      <c r="B529" s="25"/>
      <c r="C529" s="25"/>
      <c r="D529" s="25"/>
      <c r="E529" s="25"/>
      <c r="F529" s="24"/>
      <c r="G529" s="25"/>
      <c r="H529" s="25"/>
      <c r="I529" s="25"/>
      <c r="J529" s="25"/>
      <c r="K529" s="138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  <c r="AA529" s="25"/>
    </row>
    <row r="530">
      <c r="A530" s="25"/>
      <c r="B530" s="25"/>
      <c r="C530" s="25"/>
      <c r="D530" s="25"/>
      <c r="E530" s="25"/>
      <c r="F530" s="24"/>
      <c r="G530" s="25"/>
      <c r="H530" s="25"/>
      <c r="I530" s="25"/>
      <c r="J530" s="25"/>
      <c r="K530" s="138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  <c r="AA530" s="25"/>
    </row>
    <row r="531">
      <c r="A531" s="25"/>
      <c r="B531" s="25"/>
      <c r="C531" s="25"/>
      <c r="D531" s="25"/>
      <c r="E531" s="25"/>
      <c r="F531" s="24"/>
      <c r="G531" s="25"/>
      <c r="H531" s="25"/>
      <c r="I531" s="25"/>
      <c r="J531" s="25"/>
      <c r="K531" s="138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  <c r="AA531" s="25"/>
    </row>
    <row r="532">
      <c r="A532" s="25"/>
      <c r="B532" s="25"/>
      <c r="C532" s="25"/>
      <c r="D532" s="25"/>
      <c r="E532" s="25"/>
      <c r="F532" s="24"/>
      <c r="G532" s="25"/>
      <c r="H532" s="25"/>
      <c r="I532" s="25"/>
      <c r="J532" s="25"/>
      <c r="K532" s="138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  <c r="AA532" s="25"/>
    </row>
    <row r="533">
      <c r="A533" s="25"/>
      <c r="B533" s="25"/>
      <c r="C533" s="25"/>
      <c r="D533" s="25"/>
      <c r="E533" s="25"/>
      <c r="F533" s="24"/>
      <c r="G533" s="25"/>
      <c r="H533" s="25"/>
      <c r="I533" s="25"/>
      <c r="J533" s="25"/>
      <c r="K533" s="138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  <c r="AA533" s="25"/>
    </row>
    <row r="534">
      <c r="A534" s="25"/>
      <c r="B534" s="25"/>
      <c r="C534" s="25"/>
      <c r="D534" s="25"/>
      <c r="E534" s="25"/>
      <c r="F534" s="24"/>
      <c r="G534" s="25"/>
      <c r="H534" s="25"/>
      <c r="I534" s="25"/>
      <c r="J534" s="25"/>
      <c r="K534" s="138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  <c r="AA534" s="25"/>
    </row>
    <row r="535">
      <c r="A535" s="25"/>
      <c r="B535" s="25"/>
      <c r="C535" s="25"/>
      <c r="D535" s="25"/>
      <c r="E535" s="25"/>
      <c r="F535" s="24"/>
      <c r="G535" s="25"/>
      <c r="H535" s="25"/>
      <c r="I535" s="25"/>
      <c r="J535" s="25"/>
      <c r="K535" s="138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  <c r="AA535" s="25"/>
    </row>
    <row r="536">
      <c r="A536" s="25"/>
      <c r="B536" s="25"/>
      <c r="C536" s="25"/>
      <c r="D536" s="25"/>
      <c r="E536" s="25"/>
      <c r="F536" s="24"/>
      <c r="G536" s="25"/>
      <c r="H536" s="25"/>
      <c r="I536" s="25"/>
      <c r="J536" s="25"/>
      <c r="K536" s="138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  <c r="AA536" s="25"/>
    </row>
    <row r="537">
      <c r="A537" s="25"/>
      <c r="B537" s="25"/>
      <c r="C537" s="25"/>
      <c r="D537" s="25"/>
      <c r="E537" s="25"/>
      <c r="F537" s="24"/>
      <c r="G537" s="25"/>
      <c r="H537" s="25"/>
      <c r="I537" s="25"/>
      <c r="J537" s="25"/>
      <c r="K537" s="138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  <c r="AA537" s="25"/>
    </row>
    <row r="538">
      <c r="A538" s="25"/>
      <c r="B538" s="25"/>
      <c r="C538" s="25"/>
      <c r="D538" s="25"/>
      <c r="E538" s="25"/>
      <c r="F538" s="24"/>
      <c r="G538" s="25"/>
      <c r="H538" s="25"/>
      <c r="I538" s="25"/>
      <c r="J538" s="25"/>
      <c r="K538" s="138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  <c r="AA538" s="25"/>
    </row>
    <row r="539">
      <c r="A539" s="25"/>
      <c r="B539" s="25"/>
      <c r="C539" s="25"/>
      <c r="D539" s="25"/>
      <c r="E539" s="25"/>
      <c r="F539" s="24"/>
      <c r="G539" s="25"/>
      <c r="H539" s="25"/>
      <c r="I539" s="25"/>
      <c r="J539" s="25"/>
      <c r="K539" s="138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  <c r="AA539" s="25"/>
    </row>
    <row r="540">
      <c r="A540" s="25"/>
      <c r="B540" s="25"/>
      <c r="C540" s="25"/>
      <c r="D540" s="25"/>
      <c r="E540" s="25"/>
      <c r="F540" s="24"/>
      <c r="G540" s="25"/>
      <c r="H540" s="25"/>
      <c r="I540" s="25"/>
      <c r="J540" s="25"/>
      <c r="K540" s="138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  <c r="AA540" s="25"/>
    </row>
    <row r="541">
      <c r="A541" s="25"/>
      <c r="B541" s="25"/>
      <c r="C541" s="25"/>
      <c r="D541" s="25"/>
      <c r="E541" s="25"/>
      <c r="F541" s="24"/>
      <c r="G541" s="25"/>
      <c r="H541" s="25"/>
      <c r="I541" s="25"/>
      <c r="J541" s="25"/>
      <c r="K541" s="138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  <c r="AA541" s="25"/>
    </row>
    <row r="542">
      <c r="A542" s="25"/>
      <c r="B542" s="25"/>
      <c r="C542" s="25"/>
      <c r="D542" s="25"/>
      <c r="E542" s="25"/>
      <c r="F542" s="24"/>
      <c r="G542" s="25"/>
      <c r="H542" s="25"/>
      <c r="I542" s="25"/>
      <c r="J542" s="25"/>
      <c r="K542" s="138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  <c r="AA542" s="25"/>
    </row>
    <row r="543">
      <c r="A543" s="25"/>
      <c r="B543" s="25"/>
      <c r="C543" s="25"/>
      <c r="D543" s="25"/>
      <c r="E543" s="25"/>
      <c r="F543" s="24"/>
      <c r="G543" s="25"/>
      <c r="H543" s="25"/>
      <c r="I543" s="25"/>
      <c r="J543" s="25"/>
      <c r="K543" s="138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  <c r="AA543" s="25"/>
    </row>
    <row r="544">
      <c r="A544" s="25"/>
      <c r="B544" s="25"/>
      <c r="C544" s="25"/>
      <c r="D544" s="25"/>
      <c r="E544" s="25"/>
      <c r="F544" s="24"/>
      <c r="G544" s="25"/>
      <c r="H544" s="25"/>
      <c r="I544" s="25"/>
      <c r="J544" s="25"/>
      <c r="K544" s="138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  <c r="AA544" s="25"/>
    </row>
    <row r="545">
      <c r="A545" s="25"/>
      <c r="B545" s="25"/>
      <c r="C545" s="25"/>
      <c r="D545" s="25"/>
      <c r="E545" s="25"/>
      <c r="F545" s="24"/>
      <c r="G545" s="25"/>
      <c r="H545" s="25"/>
      <c r="I545" s="25"/>
      <c r="J545" s="25"/>
      <c r="K545" s="138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  <c r="AA545" s="25"/>
    </row>
    <row r="546">
      <c r="A546" s="25"/>
      <c r="B546" s="25"/>
      <c r="C546" s="25"/>
      <c r="D546" s="25"/>
      <c r="E546" s="25"/>
      <c r="F546" s="24"/>
      <c r="G546" s="25"/>
      <c r="H546" s="25"/>
      <c r="I546" s="25"/>
      <c r="J546" s="25"/>
      <c r="K546" s="138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  <c r="AA546" s="25"/>
    </row>
    <row r="547">
      <c r="A547" s="25"/>
      <c r="B547" s="25"/>
      <c r="C547" s="25"/>
      <c r="D547" s="25"/>
      <c r="E547" s="25"/>
      <c r="F547" s="24"/>
      <c r="G547" s="25"/>
      <c r="H547" s="25"/>
      <c r="I547" s="25"/>
      <c r="J547" s="25"/>
      <c r="K547" s="138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  <c r="AA547" s="25"/>
    </row>
    <row r="548">
      <c r="A548" s="25"/>
      <c r="B548" s="25"/>
      <c r="C548" s="25"/>
      <c r="D548" s="25"/>
      <c r="E548" s="25"/>
      <c r="F548" s="24"/>
      <c r="G548" s="25"/>
      <c r="H548" s="25"/>
      <c r="I548" s="25"/>
      <c r="J548" s="25"/>
      <c r="K548" s="138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  <c r="AA548" s="25"/>
    </row>
    <row r="549">
      <c r="A549" s="25"/>
      <c r="B549" s="25"/>
      <c r="C549" s="25"/>
      <c r="D549" s="25"/>
      <c r="E549" s="25"/>
      <c r="F549" s="24"/>
      <c r="G549" s="25"/>
      <c r="H549" s="25"/>
      <c r="I549" s="25"/>
      <c r="J549" s="25"/>
      <c r="K549" s="138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  <c r="AA549" s="25"/>
    </row>
    <row r="550">
      <c r="A550" s="25"/>
      <c r="B550" s="25"/>
      <c r="C550" s="25"/>
      <c r="D550" s="25"/>
      <c r="E550" s="25"/>
      <c r="F550" s="24"/>
      <c r="G550" s="25"/>
      <c r="H550" s="25"/>
      <c r="I550" s="25"/>
      <c r="J550" s="25"/>
      <c r="K550" s="138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  <c r="AA550" s="25"/>
    </row>
    <row r="551">
      <c r="A551" s="25"/>
      <c r="B551" s="25"/>
      <c r="C551" s="25"/>
      <c r="D551" s="25"/>
      <c r="E551" s="25"/>
      <c r="F551" s="24"/>
      <c r="G551" s="25"/>
      <c r="H551" s="25"/>
      <c r="I551" s="25"/>
      <c r="J551" s="25"/>
      <c r="K551" s="138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  <c r="AA551" s="25"/>
    </row>
    <row r="552">
      <c r="A552" s="25"/>
      <c r="B552" s="25"/>
      <c r="C552" s="25"/>
      <c r="D552" s="25"/>
      <c r="E552" s="25"/>
      <c r="F552" s="24"/>
      <c r="G552" s="25"/>
      <c r="H552" s="25"/>
      <c r="I552" s="25"/>
      <c r="J552" s="25"/>
      <c r="K552" s="138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  <c r="AA552" s="25"/>
    </row>
    <row r="553">
      <c r="A553" s="25"/>
      <c r="B553" s="25"/>
      <c r="C553" s="25"/>
      <c r="D553" s="25"/>
      <c r="E553" s="25"/>
      <c r="F553" s="24"/>
      <c r="G553" s="25"/>
      <c r="H553" s="25"/>
      <c r="I553" s="25"/>
      <c r="J553" s="25"/>
      <c r="K553" s="138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  <c r="AA553" s="25"/>
    </row>
    <row r="554">
      <c r="A554" s="25"/>
      <c r="B554" s="25"/>
      <c r="C554" s="25"/>
      <c r="D554" s="25"/>
      <c r="E554" s="25"/>
      <c r="F554" s="24"/>
      <c r="G554" s="25"/>
      <c r="H554" s="25"/>
      <c r="I554" s="25"/>
      <c r="J554" s="25"/>
      <c r="K554" s="138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  <c r="AA554" s="25"/>
    </row>
    <row r="555">
      <c r="A555" s="25"/>
      <c r="B555" s="25"/>
      <c r="C555" s="25"/>
      <c r="D555" s="25"/>
      <c r="E555" s="25"/>
      <c r="F555" s="24"/>
      <c r="G555" s="25"/>
      <c r="H555" s="25"/>
      <c r="I555" s="25"/>
      <c r="J555" s="25"/>
      <c r="K555" s="138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  <c r="AA555" s="25"/>
    </row>
    <row r="556">
      <c r="A556" s="25"/>
      <c r="B556" s="25"/>
      <c r="C556" s="25"/>
      <c r="D556" s="25"/>
      <c r="E556" s="25"/>
      <c r="F556" s="24"/>
      <c r="G556" s="25"/>
      <c r="H556" s="25"/>
      <c r="I556" s="25"/>
      <c r="J556" s="25"/>
      <c r="K556" s="138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  <c r="AA556" s="25"/>
    </row>
    <row r="557">
      <c r="A557" s="25"/>
      <c r="B557" s="25"/>
      <c r="C557" s="25"/>
      <c r="D557" s="25"/>
      <c r="E557" s="25"/>
      <c r="F557" s="24"/>
      <c r="G557" s="25"/>
      <c r="H557" s="25"/>
      <c r="I557" s="25"/>
      <c r="J557" s="25"/>
      <c r="K557" s="138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  <c r="AA557" s="25"/>
    </row>
    <row r="558">
      <c r="A558" s="25"/>
      <c r="B558" s="25"/>
      <c r="C558" s="25"/>
      <c r="D558" s="25"/>
      <c r="E558" s="25"/>
      <c r="F558" s="24"/>
      <c r="G558" s="25"/>
      <c r="H558" s="25"/>
      <c r="I558" s="25"/>
      <c r="J558" s="25"/>
      <c r="K558" s="138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  <c r="AA558" s="25"/>
    </row>
    <row r="559">
      <c r="A559" s="25"/>
      <c r="B559" s="25"/>
      <c r="C559" s="25"/>
      <c r="D559" s="25"/>
      <c r="E559" s="25"/>
      <c r="F559" s="24"/>
      <c r="G559" s="25"/>
      <c r="H559" s="25"/>
      <c r="I559" s="25"/>
      <c r="J559" s="25"/>
      <c r="K559" s="138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  <c r="AA559" s="25"/>
    </row>
    <row r="560">
      <c r="A560" s="25"/>
      <c r="B560" s="25"/>
      <c r="C560" s="25"/>
      <c r="D560" s="25"/>
      <c r="E560" s="25"/>
      <c r="F560" s="24"/>
      <c r="G560" s="25"/>
      <c r="H560" s="25"/>
      <c r="I560" s="25"/>
      <c r="J560" s="25"/>
      <c r="K560" s="138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  <c r="AA560" s="25"/>
    </row>
    <row r="561">
      <c r="A561" s="25"/>
      <c r="B561" s="25"/>
      <c r="C561" s="25"/>
      <c r="D561" s="25"/>
      <c r="E561" s="25"/>
      <c r="F561" s="24"/>
      <c r="G561" s="25"/>
      <c r="H561" s="25"/>
      <c r="I561" s="25"/>
      <c r="J561" s="25"/>
      <c r="K561" s="138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  <c r="AA561" s="25"/>
    </row>
    <row r="562">
      <c r="A562" s="25"/>
      <c r="B562" s="25"/>
      <c r="C562" s="25"/>
      <c r="D562" s="25"/>
      <c r="E562" s="25"/>
      <c r="F562" s="24"/>
      <c r="G562" s="25"/>
      <c r="H562" s="25"/>
      <c r="I562" s="25"/>
      <c r="J562" s="25"/>
      <c r="K562" s="138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  <c r="AA562" s="25"/>
    </row>
    <row r="563">
      <c r="A563" s="25"/>
      <c r="B563" s="25"/>
      <c r="C563" s="25"/>
      <c r="D563" s="25"/>
      <c r="E563" s="25"/>
      <c r="F563" s="24"/>
      <c r="G563" s="25"/>
      <c r="H563" s="25"/>
      <c r="I563" s="25"/>
      <c r="J563" s="25"/>
      <c r="K563" s="138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  <c r="AA563" s="25"/>
    </row>
    <row r="564">
      <c r="A564" s="25"/>
      <c r="B564" s="25"/>
      <c r="C564" s="25"/>
      <c r="D564" s="25"/>
      <c r="E564" s="25"/>
      <c r="F564" s="24"/>
      <c r="G564" s="25"/>
      <c r="H564" s="25"/>
      <c r="I564" s="25"/>
      <c r="J564" s="25"/>
      <c r="K564" s="138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  <c r="AA564" s="25"/>
    </row>
    <row r="565">
      <c r="A565" s="25"/>
      <c r="B565" s="25"/>
      <c r="C565" s="25"/>
      <c r="D565" s="25"/>
      <c r="E565" s="25"/>
      <c r="F565" s="24"/>
      <c r="G565" s="25"/>
      <c r="H565" s="25"/>
      <c r="I565" s="25"/>
      <c r="J565" s="25"/>
      <c r="K565" s="138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  <c r="AA565" s="25"/>
    </row>
    <row r="566">
      <c r="A566" s="25"/>
      <c r="B566" s="25"/>
      <c r="C566" s="25"/>
      <c r="D566" s="25"/>
      <c r="E566" s="25"/>
      <c r="F566" s="24"/>
      <c r="G566" s="25"/>
      <c r="H566" s="25"/>
      <c r="I566" s="25"/>
      <c r="J566" s="25"/>
      <c r="K566" s="138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  <c r="AA566" s="25"/>
    </row>
    <row r="567">
      <c r="A567" s="25"/>
      <c r="B567" s="25"/>
      <c r="C567" s="25"/>
      <c r="D567" s="25"/>
      <c r="E567" s="25"/>
      <c r="F567" s="24"/>
      <c r="G567" s="25"/>
      <c r="H567" s="25"/>
      <c r="I567" s="25"/>
      <c r="J567" s="25"/>
      <c r="K567" s="138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  <c r="AA567" s="25"/>
    </row>
    <row r="568">
      <c r="A568" s="25"/>
      <c r="B568" s="25"/>
      <c r="C568" s="25"/>
      <c r="D568" s="25"/>
      <c r="E568" s="25"/>
      <c r="F568" s="24"/>
      <c r="G568" s="25"/>
      <c r="H568" s="25"/>
      <c r="I568" s="25"/>
      <c r="J568" s="25"/>
      <c r="K568" s="138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  <c r="AA568" s="25"/>
    </row>
    <row r="569">
      <c r="A569" s="25"/>
      <c r="B569" s="25"/>
      <c r="C569" s="25"/>
      <c r="D569" s="25"/>
      <c r="E569" s="25"/>
      <c r="F569" s="24"/>
      <c r="G569" s="25"/>
      <c r="H569" s="25"/>
      <c r="I569" s="25"/>
      <c r="J569" s="25"/>
      <c r="K569" s="138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  <c r="AA569" s="25"/>
    </row>
    <row r="570">
      <c r="A570" s="25"/>
      <c r="B570" s="25"/>
      <c r="C570" s="25"/>
      <c r="D570" s="25"/>
      <c r="E570" s="25"/>
      <c r="F570" s="24"/>
      <c r="G570" s="25"/>
      <c r="H570" s="25"/>
      <c r="I570" s="25"/>
      <c r="J570" s="25"/>
      <c r="K570" s="138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  <c r="AA570" s="25"/>
    </row>
    <row r="571">
      <c r="A571" s="25"/>
      <c r="B571" s="25"/>
      <c r="C571" s="25"/>
      <c r="D571" s="25"/>
      <c r="E571" s="25"/>
      <c r="F571" s="24"/>
      <c r="G571" s="25"/>
      <c r="H571" s="25"/>
      <c r="I571" s="25"/>
      <c r="J571" s="25"/>
      <c r="K571" s="138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  <c r="AA571" s="25"/>
    </row>
    <row r="572">
      <c r="A572" s="25"/>
      <c r="B572" s="25"/>
      <c r="C572" s="25"/>
      <c r="D572" s="25"/>
      <c r="E572" s="25"/>
      <c r="F572" s="24"/>
      <c r="G572" s="25"/>
      <c r="H572" s="25"/>
      <c r="I572" s="25"/>
      <c r="J572" s="25"/>
      <c r="K572" s="138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  <c r="AA572" s="25"/>
    </row>
    <row r="573">
      <c r="A573" s="25"/>
      <c r="B573" s="25"/>
      <c r="C573" s="25"/>
      <c r="D573" s="25"/>
      <c r="E573" s="25"/>
      <c r="F573" s="24"/>
      <c r="G573" s="25"/>
      <c r="H573" s="25"/>
      <c r="I573" s="25"/>
      <c r="J573" s="25"/>
      <c r="K573" s="138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  <c r="AA573" s="25"/>
    </row>
    <row r="574">
      <c r="A574" s="25"/>
      <c r="B574" s="25"/>
      <c r="C574" s="25"/>
      <c r="D574" s="25"/>
      <c r="E574" s="25"/>
      <c r="F574" s="24"/>
      <c r="G574" s="25"/>
      <c r="H574" s="25"/>
      <c r="I574" s="25"/>
      <c r="J574" s="25"/>
      <c r="K574" s="138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  <c r="AA574" s="25"/>
    </row>
    <row r="575">
      <c r="A575" s="25"/>
      <c r="B575" s="25"/>
      <c r="C575" s="25"/>
      <c r="D575" s="25"/>
      <c r="E575" s="25"/>
      <c r="F575" s="24"/>
      <c r="G575" s="25"/>
      <c r="H575" s="25"/>
      <c r="I575" s="25"/>
      <c r="J575" s="25"/>
      <c r="K575" s="138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  <c r="AA575" s="25"/>
    </row>
    <row r="576">
      <c r="A576" s="25"/>
      <c r="B576" s="25"/>
      <c r="C576" s="25"/>
      <c r="D576" s="25"/>
      <c r="E576" s="25"/>
      <c r="F576" s="24"/>
      <c r="G576" s="25"/>
      <c r="H576" s="25"/>
      <c r="I576" s="25"/>
      <c r="J576" s="25"/>
      <c r="K576" s="138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  <c r="AA576" s="25"/>
    </row>
    <row r="577">
      <c r="A577" s="25"/>
      <c r="B577" s="25"/>
      <c r="C577" s="25"/>
      <c r="D577" s="25"/>
      <c r="E577" s="25"/>
      <c r="F577" s="24"/>
      <c r="G577" s="25"/>
      <c r="H577" s="25"/>
      <c r="I577" s="25"/>
      <c r="J577" s="25"/>
      <c r="K577" s="138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  <c r="AA577" s="25"/>
    </row>
    <row r="578">
      <c r="A578" s="25"/>
      <c r="B578" s="25"/>
      <c r="C578" s="25"/>
      <c r="D578" s="25"/>
      <c r="E578" s="25"/>
      <c r="F578" s="24"/>
      <c r="G578" s="25"/>
      <c r="H578" s="25"/>
      <c r="I578" s="25"/>
      <c r="J578" s="25"/>
      <c r="K578" s="138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  <c r="AA578" s="25"/>
    </row>
    <row r="579">
      <c r="A579" s="25"/>
      <c r="B579" s="25"/>
      <c r="C579" s="25"/>
      <c r="D579" s="25"/>
      <c r="E579" s="25"/>
      <c r="F579" s="24"/>
      <c r="G579" s="25"/>
      <c r="H579" s="25"/>
      <c r="I579" s="25"/>
      <c r="J579" s="25"/>
      <c r="K579" s="138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  <c r="AA579" s="25"/>
    </row>
    <row r="580">
      <c r="A580" s="25"/>
      <c r="B580" s="25"/>
      <c r="C580" s="25"/>
      <c r="D580" s="25"/>
      <c r="E580" s="25"/>
      <c r="F580" s="24"/>
      <c r="G580" s="25"/>
      <c r="H580" s="25"/>
      <c r="I580" s="25"/>
      <c r="J580" s="25"/>
      <c r="K580" s="138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  <c r="AA580" s="25"/>
    </row>
    <row r="581">
      <c r="A581" s="25"/>
      <c r="B581" s="25"/>
      <c r="C581" s="25"/>
      <c r="D581" s="25"/>
      <c r="E581" s="25"/>
      <c r="F581" s="24"/>
      <c r="G581" s="25"/>
      <c r="H581" s="25"/>
      <c r="I581" s="25"/>
      <c r="J581" s="25"/>
      <c r="K581" s="138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  <c r="AA581" s="25"/>
    </row>
    <row r="582">
      <c r="A582" s="25"/>
      <c r="B582" s="25"/>
      <c r="C582" s="25"/>
      <c r="D582" s="25"/>
      <c r="E582" s="25"/>
      <c r="F582" s="24"/>
      <c r="G582" s="25"/>
      <c r="H582" s="25"/>
      <c r="I582" s="25"/>
      <c r="J582" s="25"/>
      <c r="K582" s="138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  <c r="AA582" s="25"/>
    </row>
    <row r="583">
      <c r="A583" s="25"/>
      <c r="B583" s="25"/>
      <c r="C583" s="25"/>
      <c r="D583" s="25"/>
      <c r="E583" s="25"/>
      <c r="F583" s="24"/>
      <c r="G583" s="25"/>
      <c r="H583" s="25"/>
      <c r="I583" s="25"/>
      <c r="J583" s="25"/>
      <c r="K583" s="138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  <c r="AA583" s="25"/>
    </row>
    <row r="584">
      <c r="A584" s="25"/>
      <c r="B584" s="25"/>
      <c r="C584" s="25"/>
      <c r="D584" s="25"/>
      <c r="E584" s="25"/>
      <c r="F584" s="24"/>
      <c r="G584" s="25"/>
      <c r="H584" s="25"/>
      <c r="I584" s="25"/>
      <c r="J584" s="25"/>
      <c r="K584" s="138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  <c r="AA584" s="25"/>
    </row>
    <row r="585">
      <c r="A585" s="25"/>
      <c r="B585" s="25"/>
      <c r="C585" s="25"/>
      <c r="D585" s="25"/>
      <c r="E585" s="25"/>
      <c r="F585" s="24"/>
      <c r="G585" s="25"/>
      <c r="H585" s="25"/>
      <c r="I585" s="25"/>
      <c r="J585" s="25"/>
      <c r="K585" s="138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  <c r="AA585" s="25"/>
    </row>
    <row r="586">
      <c r="A586" s="25"/>
      <c r="B586" s="25"/>
      <c r="C586" s="25"/>
      <c r="D586" s="25"/>
      <c r="E586" s="25"/>
      <c r="F586" s="24"/>
      <c r="G586" s="25"/>
      <c r="H586" s="25"/>
      <c r="I586" s="25"/>
      <c r="J586" s="25"/>
      <c r="K586" s="138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  <c r="AA586" s="25"/>
    </row>
    <row r="587">
      <c r="A587" s="25"/>
      <c r="B587" s="25"/>
      <c r="C587" s="25"/>
      <c r="D587" s="25"/>
      <c r="E587" s="25"/>
      <c r="F587" s="24"/>
      <c r="G587" s="25"/>
      <c r="H587" s="25"/>
      <c r="I587" s="25"/>
      <c r="J587" s="25"/>
      <c r="K587" s="138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  <c r="AA587" s="25"/>
    </row>
    <row r="588">
      <c r="A588" s="25"/>
      <c r="B588" s="25"/>
      <c r="C588" s="25"/>
      <c r="D588" s="25"/>
      <c r="E588" s="25"/>
      <c r="F588" s="24"/>
      <c r="G588" s="25"/>
      <c r="H588" s="25"/>
      <c r="I588" s="25"/>
      <c r="J588" s="25"/>
      <c r="K588" s="138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  <c r="AA588" s="25"/>
    </row>
    <row r="589">
      <c r="A589" s="25"/>
      <c r="B589" s="25"/>
      <c r="C589" s="25"/>
      <c r="D589" s="25"/>
      <c r="E589" s="25"/>
      <c r="F589" s="24"/>
      <c r="G589" s="25"/>
      <c r="H589" s="25"/>
      <c r="I589" s="25"/>
      <c r="J589" s="25"/>
      <c r="K589" s="138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  <c r="AA589" s="25"/>
    </row>
    <row r="590">
      <c r="A590" s="25"/>
      <c r="B590" s="25"/>
      <c r="C590" s="25"/>
      <c r="D590" s="25"/>
      <c r="E590" s="25"/>
      <c r="F590" s="24"/>
      <c r="G590" s="25"/>
      <c r="H590" s="25"/>
      <c r="I590" s="25"/>
      <c r="J590" s="25"/>
      <c r="K590" s="138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  <c r="AA590" s="25"/>
    </row>
    <row r="591">
      <c r="A591" s="25"/>
      <c r="B591" s="25"/>
      <c r="C591" s="25"/>
      <c r="D591" s="25"/>
      <c r="E591" s="25"/>
      <c r="F591" s="24"/>
      <c r="G591" s="25"/>
      <c r="H591" s="25"/>
      <c r="I591" s="25"/>
      <c r="J591" s="25"/>
      <c r="K591" s="138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  <c r="AA591" s="25"/>
    </row>
    <row r="592">
      <c r="A592" s="25"/>
      <c r="B592" s="25"/>
      <c r="C592" s="25"/>
      <c r="D592" s="25"/>
      <c r="E592" s="25"/>
      <c r="F592" s="24"/>
      <c r="G592" s="25"/>
      <c r="H592" s="25"/>
      <c r="I592" s="25"/>
      <c r="J592" s="25"/>
      <c r="K592" s="138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  <c r="AA592" s="25"/>
    </row>
    <row r="593">
      <c r="A593" s="25"/>
      <c r="B593" s="25"/>
      <c r="C593" s="25"/>
      <c r="D593" s="25"/>
      <c r="E593" s="25"/>
      <c r="F593" s="24"/>
      <c r="G593" s="25"/>
      <c r="H593" s="25"/>
      <c r="I593" s="25"/>
      <c r="J593" s="25"/>
      <c r="K593" s="138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  <c r="AA593" s="25"/>
    </row>
    <row r="594">
      <c r="A594" s="25"/>
      <c r="B594" s="25"/>
      <c r="C594" s="25"/>
      <c r="D594" s="25"/>
      <c r="E594" s="25"/>
      <c r="F594" s="24"/>
      <c r="G594" s="25"/>
      <c r="H594" s="25"/>
      <c r="I594" s="25"/>
      <c r="J594" s="25"/>
      <c r="K594" s="138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  <c r="AA594" s="25"/>
    </row>
    <row r="595">
      <c r="A595" s="25"/>
      <c r="B595" s="25"/>
      <c r="C595" s="25"/>
      <c r="D595" s="25"/>
      <c r="E595" s="25"/>
      <c r="F595" s="24"/>
      <c r="G595" s="25"/>
      <c r="H595" s="25"/>
      <c r="I595" s="25"/>
      <c r="J595" s="25"/>
      <c r="K595" s="138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  <c r="AA595" s="25"/>
    </row>
    <row r="596">
      <c r="A596" s="25"/>
      <c r="B596" s="25"/>
      <c r="C596" s="25"/>
      <c r="D596" s="25"/>
      <c r="E596" s="25"/>
      <c r="F596" s="24"/>
      <c r="G596" s="25"/>
      <c r="H596" s="25"/>
      <c r="I596" s="25"/>
      <c r="J596" s="25"/>
      <c r="K596" s="138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  <c r="AA596" s="25"/>
    </row>
    <row r="597">
      <c r="A597" s="25"/>
      <c r="B597" s="25"/>
      <c r="C597" s="25"/>
      <c r="D597" s="25"/>
      <c r="E597" s="25"/>
      <c r="F597" s="24"/>
      <c r="G597" s="25"/>
      <c r="H597" s="25"/>
      <c r="I597" s="25"/>
      <c r="J597" s="25"/>
      <c r="K597" s="138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  <c r="AA597" s="25"/>
    </row>
    <row r="598">
      <c r="A598" s="25"/>
      <c r="B598" s="25"/>
      <c r="C598" s="25"/>
      <c r="D598" s="25"/>
      <c r="E598" s="25"/>
      <c r="F598" s="24"/>
      <c r="G598" s="25"/>
      <c r="H598" s="25"/>
      <c r="I598" s="25"/>
      <c r="J598" s="25"/>
      <c r="K598" s="138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  <c r="AA598" s="25"/>
    </row>
    <row r="599">
      <c r="A599" s="25"/>
      <c r="B599" s="25"/>
      <c r="C599" s="25"/>
      <c r="D599" s="25"/>
      <c r="E599" s="25"/>
      <c r="F599" s="24"/>
      <c r="G599" s="25"/>
      <c r="H599" s="25"/>
      <c r="I599" s="25"/>
      <c r="J599" s="25"/>
      <c r="K599" s="138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  <c r="AA599" s="25"/>
    </row>
    <row r="600">
      <c r="A600" s="25"/>
      <c r="B600" s="25"/>
      <c r="C600" s="25"/>
      <c r="D600" s="25"/>
      <c r="E600" s="25"/>
      <c r="F600" s="24"/>
      <c r="G600" s="25"/>
      <c r="H600" s="25"/>
      <c r="I600" s="25"/>
      <c r="J600" s="25"/>
      <c r="K600" s="138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  <c r="AA600" s="25"/>
    </row>
    <row r="601">
      <c r="A601" s="25"/>
      <c r="B601" s="25"/>
      <c r="C601" s="25"/>
      <c r="D601" s="25"/>
      <c r="E601" s="25"/>
      <c r="F601" s="24"/>
      <c r="G601" s="25"/>
      <c r="H601" s="25"/>
      <c r="I601" s="25"/>
      <c r="J601" s="25"/>
      <c r="K601" s="138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  <c r="AA601" s="25"/>
    </row>
    <row r="602">
      <c r="A602" s="25"/>
      <c r="B602" s="25"/>
      <c r="C602" s="25"/>
      <c r="D602" s="25"/>
      <c r="E602" s="25"/>
      <c r="F602" s="24"/>
      <c r="G602" s="25"/>
      <c r="H602" s="25"/>
      <c r="I602" s="25"/>
      <c r="J602" s="25"/>
      <c r="K602" s="138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  <c r="AA602" s="25"/>
    </row>
    <row r="603">
      <c r="A603" s="25"/>
      <c r="B603" s="25"/>
      <c r="C603" s="25"/>
      <c r="D603" s="25"/>
      <c r="E603" s="25"/>
      <c r="F603" s="24"/>
      <c r="G603" s="25"/>
      <c r="H603" s="25"/>
      <c r="I603" s="25"/>
      <c r="J603" s="25"/>
      <c r="K603" s="138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  <c r="AA603" s="25"/>
    </row>
    <row r="604">
      <c r="A604" s="25"/>
      <c r="B604" s="25"/>
      <c r="C604" s="25"/>
      <c r="D604" s="25"/>
      <c r="E604" s="25"/>
      <c r="F604" s="24"/>
      <c r="G604" s="25"/>
      <c r="H604" s="25"/>
      <c r="I604" s="25"/>
      <c r="J604" s="25"/>
      <c r="K604" s="138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  <c r="AA604" s="25"/>
    </row>
    <row r="605">
      <c r="A605" s="25"/>
      <c r="B605" s="25"/>
      <c r="C605" s="25"/>
      <c r="D605" s="25"/>
      <c r="E605" s="25"/>
      <c r="F605" s="24"/>
      <c r="G605" s="25"/>
      <c r="H605" s="25"/>
      <c r="I605" s="25"/>
      <c r="J605" s="25"/>
      <c r="K605" s="138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  <c r="AA605" s="25"/>
    </row>
    <row r="606">
      <c r="A606" s="25"/>
      <c r="B606" s="25"/>
      <c r="C606" s="25"/>
      <c r="D606" s="25"/>
      <c r="E606" s="25"/>
      <c r="F606" s="24"/>
      <c r="G606" s="25"/>
      <c r="H606" s="25"/>
      <c r="I606" s="25"/>
      <c r="J606" s="25"/>
      <c r="K606" s="138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  <c r="AA606" s="25"/>
    </row>
    <row r="607">
      <c r="A607" s="25"/>
      <c r="B607" s="25"/>
      <c r="C607" s="25"/>
      <c r="D607" s="25"/>
      <c r="E607" s="25"/>
      <c r="F607" s="24"/>
      <c r="G607" s="25"/>
      <c r="H607" s="25"/>
      <c r="I607" s="25"/>
      <c r="J607" s="25"/>
      <c r="K607" s="138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  <c r="AA607" s="25"/>
    </row>
    <row r="608">
      <c r="A608" s="25"/>
      <c r="B608" s="25"/>
      <c r="C608" s="25"/>
      <c r="D608" s="25"/>
      <c r="E608" s="25"/>
      <c r="F608" s="24"/>
      <c r="G608" s="25"/>
      <c r="H608" s="25"/>
      <c r="I608" s="25"/>
      <c r="J608" s="25"/>
      <c r="K608" s="138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  <c r="AA608" s="25"/>
    </row>
    <row r="609">
      <c r="A609" s="25"/>
      <c r="B609" s="25"/>
      <c r="C609" s="25"/>
      <c r="D609" s="25"/>
      <c r="E609" s="25"/>
      <c r="F609" s="24"/>
      <c r="G609" s="25"/>
      <c r="H609" s="25"/>
      <c r="I609" s="25"/>
      <c r="J609" s="25"/>
      <c r="K609" s="138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  <c r="AA609" s="25"/>
    </row>
    <row r="610">
      <c r="A610" s="25"/>
      <c r="B610" s="25"/>
      <c r="C610" s="25"/>
      <c r="D610" s="25"/>
      <c r="E610" s="25"/>
      <c r="F610" s="24"/>
      <c r="G610" s="25"/>
      <c r="H610" s="25"/>
      <c r="I610" s="25"/>
      <c r="J610" s="25"/>
      <c r="K610" s="138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  <c r="AA610" s="25"/>
    </row>
    <row r="611">
      <c r="A611" s="25"/>
      <c r="B611" s="25"/>
      <c r="C611" s="25"/>
      <c r="D611" s="25"/>
      <c r="E611" s="25"/>
      <c r="F611" s="24"/>
      <c r="G611" s="25"/>
      <c r="H611" s="25"/>
      <c r="I611" s="25"/>
      <c r="J611" s="25"/>
      <c r="K611" s="138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  <c r="AA611" s="25"/>
    </row>
    <row r="612">
      <c r="A612" s="25"/>
      <c r="B612" s="25"/>
      <c r="C612" s="25"/>
      <c r="D612" s="25"/>
      <c r="E612" s="25"/>
      <c r="F612" s="24"/>
      <c r="G612" s="25"/>
      <c r="H612" s="25"/>
      <c r="I612" s="25"/>
      <c r="J612" s="25"/>
      <c r="K612" s="138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  <c r="AA612" s="25"/>
    </row>
    <row r="613">
      <c r="A613" s="25"/>
      <c r="B613" s="25"/>
      <c r="C613" s="25"/>
      <c r="D613" s="25"/>
      <c r="E613" s="25"/>
      <c r="F613" s="24"/>
      <c r="G613" s="25"/>
      <c r="H613" s="25"/>
      <c r="I613" s="25"/>
      <c r="J613" s="25"/>
      <c r="K613" s="138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  <c r="AA613" s="25"/>
    </row>
    <row r="614">
      <c r="A614" s="25"/>
      <c r="B614" s="25"/>
      <c r="C614" s="25"/>
      <c r="D614" s="25"/>
      <c r="E614" s="25"/>
      <c r="F614" s="24"/>
      <c r="G614" s="25"/>
      <c r="H614" s="25"/>
      <c r="I614" s="25"/>
      <c r="J614" s="25"/>
      <c r="K614" s="138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  <c r="AA614" s="25"/>
    </row>
    <row r="615">
      <c r="A615" s="25"/>
      <c r="B615" s="25"/>
      <c r="C615" s="25"/>
      <c r="D615" s="25"/>
      <c r="E615" s="25"/>
      <c r="F615" s="24"/>
      <c r="G615" s="25"/>
      <c r="H615" s="25"/>
      <c r="I615" s="25"/>
      <c r="J615" s="25"/>
      <c r="K615" s="138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  <c r="AA615" s="25"/>
    </row>
    <row r="616">
      <c r="A616" s="25"/>
      <c r="B616" s="25"/>
      <c r="C616" s="25"/>
      <c r="D616" s="25"/>
      <c r="E616" s="25"/>
      <c r="F616" s="24"/>
      <c r="G616" s="25"/>
      <c r="H616" s="25"/>
      <c r="I616" s="25"/>
      <c r="J616" s="25"/>
      <c r="K616" s="138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  <c r="AA616" s="25"/>
    </row>
    <row r="617">
      <c r="A617" s="25"/>
      <c r="B617" s="25"/>
      <c r="C617" s="25"/>
      <c r="D617" s="25"/>
      <c r="E617" s="25"/>
      <c r="F617" s="24"/>
      <c r="G617" s="25"/>
      <c r="H617" s="25"/>
      <c r="I617" s="25"/>
      <c r="J617" s="25"/>
      <c r="K617" s="138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  <c r="AA617" s="25"/>
    </row>
    <row r="618">
      <c r="A618" s="25"/>
      <c r="B618" s="25"/>
      <c r="C618" s="25"/>
      <c r="D618" s="25"/>
      <c r="E618" s="25"/>
      <c r="F618" s="24"/>
      <c r="G618" s="25"/>
      <c r="H618" s="25"/>
      <c r="I618" s="25"/>
      <c r="J618" s="25"/>
      <c r="K618" s="138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  <c r="AA618" s="25"/>
    </row>
    <row r="619">
      <c r="A619" s="25"/>
      <c r="B619" s="25"/>
      <c r="C619" s="25"/>
      <c r="D619" s="25"/>
      <c r="E619" s="25"/>
      <c r="F619" s="24"/>
      <c r="G619" s="25"/>
      <c r="H619" s="25"/>
      <c r="I619" s="25"/>
      <c r="J619" s="25"/>
      <c r="K619" s="138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  <c r="AA619" s="25"/>
    </row>
    <row r="620">
      <c r="A620" s="25"/>
      <c r="B620" s="25"/>
      <c r="C620" s="25"/>
      <c r="D620" s="25"/>
      <c r="E620" s="25"/>
      <c r="F620" s="24"/>
      <c r="G620" s="25"/>
      <c r="H620" s="25"/>
      <c r="I620" s="25"/>
      <c r="J620" s="25"/>
      <c r="K620" s="138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  <c r="AA620" s="25"/>
    </row>
    <row r="621">
      <c r="A621" s="25"/>
      <c r="B621" s="25"/>
      <c r="C621" s="25"/>
      <c r="D621" s="25"/>
      <c r="E621" s="25"/>
      <c r="F621" s="24"/>
      <c r="G621" s="25"/>
      <c r="H621" s="25"/>
      <c r="I621" s="25"/>
      <c r="J621" s="25"/>
      <c r="K621" s="138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  <c r="AA621" s="25"/>
    </row>
    <row r="622">
      <c r="A622" s="25"/>
      <c r="B622" s="25"/>
      <c r="C622" s="25"/>
      <c r="D622" s="25"/>
      <c r="E622" s="25"/>
      <c r="F622" s="24"/>
      <c r="G622" s="25"/>
      <c r="H622" s="25"/>
      <c r="I622" s="25"/>
      <c r="J622" s="25"/>
      <c r="K622" s="138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  <c r="AA622" s="25"/>
    </row>
    <row r="623">
      <c r="A623" s="25"/>
      <c r="B623" s="25"/>
      <c r="C623" s="25"/>
      <c r="D623" s="25"/>
      <c r="E623" s="25"/>
      <c r="F623" s="24"/>
      <c r="G623" s="25"/>
      <c r="H623" s="25"/>
      <c r="I623" s="25"/>
      <c r="J623" s="25"/>
      <c r="K623" s="138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  <c r="AA623" s="25"/>
    </row>
    <row r="624">
      <c r="A624" s="25"/>
      <c r="B624" s="25"/>
      <c r="C624" s="25"/>
      <c r="D624" s="25"/>
      <c r="E624" s="25"/>
      <c r="F624" s="24"/>
      <c r="G624" s="25"/>
      <c r="H624" s="25"/>
      <c r="I624" s="25"/>
      <c r="J624" s="25"/>
      <c r="K624" s="138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  <c r="AA624" s="25"/>
    </row>
    <row r="625">
      <c r="A625" s="25"/>
      <c r="B625" s="25"/>
      <c r="C625" s="25"/>
      <c r="D625" s="25"/>
      <c r="E625" s="25"/>
      <c r="F625" s="24"/>
      <c r="G625" s="25"/>
      <c r="H625" s="25"/>
      <c r="I625" s="25"/>
      <c r="J625" s="25"/>
      <c r="K625" s="138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  <c r="AA625" s="25"/>
    </row>
    <row r="626">
      <c r="A626" s="25"/>
      <c r="B626" s="25"/>
      <c r="C626" s="25"/>
      <c r="D626" s="25"/>
      <c r="E626" s="25"/>
      <c r="F626" s="24"/>
      <c r="G626" s="25"/>
      <c r="H626" s="25"/>
      <c r="I626" s="25"/>
      <c r="J626" s="25"/>
      <c r="K626" s="138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  <c r="AA626" s="25"/>
    </row>
    <row r="627">
      <c r="A627" s="25"/>
      <c r="B627" s="25"/>
      <c r="C627" s="25"/>
      <c r="D627" s="25"/>
      <c r="E627" s="25"/>
      <c r="F627" s="24"/>
      <c r="G627" s="25"/>
      <c r="H627" s="25"/>
      <c r="I627" s="25"/>
      <c r="J627" s="25"/>
      <c r="K627" s="138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  <c r="AA627" s="25"/>
    </row>
    <row r="628">
      <c r="A628" s="25"/>
      <c r="B628" s="25"/>
      <c r="C628" s="25"/>
      <c r="D628" s="25"/>
      <c r="E628" s="25"/>
      <c r="F628" s="24"/>
      <c r="G628" s="25"/>
      <c r="H628" s="25"/>
      <c r="I628" s="25"/>
      <c r="J628" s="25"/>
      <c r="K628" s="138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  <c r="AA628" s="25"/>
    </row>
    <row r="629">
      <c r="A629" s="25"/>
      <c r="B629" s="25"/>
      <c r="C629" s="25"/>
      <c r="D629" s="25"/>
      <c r="E629" s="25"/>
      <c r="F629" s="24"/>
      <c r="G629" s="25"/>
      <c r="H629" s="25"/>
      <c r="I629" s="25"/>
      <c r="J629" s="25"/>
      <c r="K629" s="138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  <c r="AA629" s="25"/>
    </row>
    <row r="630">
      <c r="A630" s="25"/>
      <c r="B630" s="25"/>
      <c r="C630" s="25"/>
      <c r="D630" s="25"/>
      <c r="E630" s="25"/>
      <c r="F630" s="24"/>
      <c r="G630" s="25"/>
      <c r="H630" s="25"/>
      <c r="I630" s="25"/>
      <c r="J630" s="25"/>
      <c r="K630" s="138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  <c r="AA630" s="25"/>
    </row>
    <row r="631">
      <c r="A631" s="25"/>
      <c r="B631" s="25"/>
      <c r="C631" s="25"/>
      <c r="D631" s="25"/>
      <c r="E631" s="25"/>
      <c r="F631" s="24"/>
      <c r="G631" s="25"/>
      <c r="H631" s="25"/>
      <c r="I631" s="25"/>
      <c r="J631" s="25"/>
      <c r="K631" s="138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  <c r="AA631" s="25"/>
    </row>
    <row r="632">
      <c r="A632" s="25"/>
      <c r="B632" s="25"/>
      <c r="C632" s="25"/>
      <c r="D632" s="25"/>
      <c r="E632" s="25"/>
      <c r="F632" s="24"/>
      <c r="G632" s="25"/>
      <c r="H632" s="25"/>
      <c r="I632" s="25"/>
      <c r="J632" s="25"/>
      <c r="K632" s="138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  <c r="AA632" s="25"/>
    </row>
    <row r="633">
      <c r="A633" s="25"/>
      <c r="B633" s="25"/>
      <c r="C633" s="25"/>
      <c r="D633" s="25"/>
      <c r="E633" s="25"/>
      <c r="F633" s="24"/>
      <c r="G633" s="25"/>
      <c r="H633" s="25"/>
      <c r="I633" s="25"/>
      <c r="J633" s="25"/>
      <c r="K633" s="138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  <c r="AA633" s="25"/>
    </row>
    <row r="634">
      <c r="A634" s="25"/>
      <c r="B634" s="25"/>
      <c r="C634" s="25"/>
      <c r="D634" s="25"/>
      <c r="E634" s="25"/>
      <c r="F634" s="24"/>
      <c r="G634" s="25"/>
      <c r="H634" s="25"/>
      <c r="I634" s="25"/>
      <c r="J634" s="25"/>
      <c r="K634" s="138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  <c r="AA634" s="25"/>
    </row>
    <row r="635">
      <c r="A635" s="25"/>
      <c r="B635" s="25"/>
      <c r="C635" s="25"/>
      <c r="D635" s="25"/>
      <c r="E635" s="25"/>
      <c r="F635" s="24"/>
      <c r="G635" s="25"/>
      <c r="H635" s="25"/>
      <c r="I635" s="25"/>
      <c r="J635" s="25"/>
      <c r="K635" s="138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  <c r="AA635" s="25"/>
    </row>
    <row r="636">
      <c r="A636" s="25"/>
      <c r="B636" s="25"/>
      <c r="C636" s="25"/>
      <c r="D636" s="25"/>
      <c r="E636" s="25"/>
      <c r="F636" s="24"/>
      <c r="G636" s="25"/>
      <c r="H636" s="25"/>
      <c r="I636" s="25"/>
      <c r="J636" s="25"/>
      <c r="K636" s="138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  <c r="AA636" s="25"/>
    </row>
    <row r="637">
      <c r="A637" s="25"/>
      <c r="B637" s="25"/>
      <c r="C637" s="25"/>
      <c r="D637" s="25"/>
      <c r="E637" s="25"/>
      <c r="F637" s="24"/>
      <c r="G637" s="25"/>
      <c r="H637" s="25"/>
      <c r="I637" s="25"/>
      <c r="J637" s="25"/>
      <c r="K637" s="138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  <c r="AA637" s="25"/>
    </row>
    <row r="638">
      <c r="A638" s="25"/>
      <c r="B638" s="25"/>
      <c r="C638" s="25"/>
      <c r="D638" s="25"/>
      <c r="E638" s="25"/>
      <c r="F638" s="24"/>
      <c r="G638" s="25"/>
      <c r="H638" s="25"/>
      <c r="I638" s="25"/>
      <c r="J638" s="25"/>
      <c r="K638" s="138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  <c r="AA638" s="25"/>
    </row>
    <row r="639">
      <c r="A639" s="25"/>
      <c r="B639" s="25"/>
      <c r="C639" s="25"/>
      <c r="D639" s="25"/>
      <c r="E639" s="25"/>
      <c r="F639" s="24"/>
      <c r="G639" s="25"/>
      <c r="H639" s="25"/>
      <c r="I639" s="25"/>
      <c r="J639" s="25"/>
      <c r="K639" s="138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  <c r="AA639" s="25"/>
    </row>
    <row r="640">
      <c r="A640" s="25"/>
      <c r="B640" s="25"/>
      <c r="C640" s="25"/>
      <c r="D640" s="25"/>
      <c r="E640" s="25"/>
      <c r="F640" s="24"/>
      <c r="G640" s="25"/>
      <c r="H640" s="25"/>
      <c r="I640" s="25"/>
      <c r="J640" s="25"/>
      <c r="K640" s="138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  <c r="AA640" s="25"/>
    </row>
    <row r="641">
      <c r="A641" s="25"/>
      <c r="B641" s="25"/>
      <c r="C641" s="25"/>
      <c r="D641" s="25"/>
      <c r="E641" s="25"/>
      <c r="F641" s="24"/>
      <c r="G641" s="25"/>
      <c r="H641" s="25"/>
      <c r="I641" s="25"/>
      <c r="J641" s="25"/>
      <c r="K641" s="138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  <c r="AA641" s="25"/>
    </row>
    <row r="642">
      <c r="A642" s="25"/>
      <c r="B642" s="25"/>
      <c r="C642" s="25"/>
      <c r="D642" s="25"/>
      <c r="E642" s="25"/>
      <c r="F642" s="24"/>
      <c r="G642" s="25"/>
      <c r="H642" s="25"/>
      <c r="I642" s="25"/>
      <c r="J642" s="25"/>
      <c r="K642" s="138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  <c r="AA642" s="25"/>
    </row>
    <row r="643">
      <c r="A643" s="25"/>
      <c r="B643" s="25"/>
      <c r="C643" s="25"/>
      <c r="D643" s="25"/>
      <c r="E643" s="25"/>
      <c r="F643" s="24"/>
      <c r="G643" s="25"/>
      <c r="H643" s="25"/>
      <c r="I643" s="25"/>
      <c r="J643" s="25"/>
      <c r="K643" s="138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  <c r="AA643" s="25"/>
    </row>
    <row r="644">
      <c r="A644" s="25"/>
      <c r="B644" s="25"/>
      <c r="C644" s="25"/>
      <c r="D644" s="25"/>
      <c r="E644" s="25"/>
      <c r="F644" s="24"/>
      <c r="G644" s="25"/>
      <c r="H644" s="25"/>
      <c r="I644" s="25"/>
      <c r="J644" s="25"/>
      <c r="K644" s="138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  <c r="AA644" s="25"/>
    </row>
    <row r="645">
      <c r="A645" s="25"/>
      <c r="B645" s="25"/>
      <c r="C645" s="25"/>
      <c r="D645" s="25"/>
      <c r="E645" s="25"/>
      <c r="F645" s="24"/>
      <c r="G645" s="25"/>
      <c r="H645" s="25"/>
      <c r="I645" s="25"/>
      <c r="J645" s="25"/>
      <c r="K645" s="138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  <c r="AA645" s="25"/>
    </row>
    <row r="646">
      <c r="A646" s="25"/>
      <c r="B646" s="25"/>
      <c r="C646" s="25"/>
      <c r="D646" s="25"/>
      <c r="E646" s="25"/>
      <c r="F646" s="24"/>
      <c r="G646" s="25"/>
      <c r="H646" s="25"/>
      <c r="I646" s="25"/>
      <c r="J646" s="25"/>
      <c r="K646" s="138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  <c r="AA646" s="25"/>
    </row>
    <row r="647">
      <c r="A647" s="25"/>
      <c r="B647" s="25"/>
      <c r="C647" s="25"/>
      <c r="D647" s="25"/>
      <c r="E647" s="25"/>
      <c r="F647" s="24"/>
      <c r="G647" s="25"/>
      <c r="H647" s="25"/>
      <c r="I647" s="25"/>
      <c r="J647" s="25"/>
      <c r="K647" s="138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  <c r="AA647" s="25"/>
    </row>
    <row r="648">
      <c r="A648" s="25"/>
      <c r="B648" s="25"/>
      <c r="C648" s="25"/>
      <c r="D648" s="25"/>
      <c r="E648" s="25"/>
      <c r="F648" s="24"/>
      <c r="G648" s="25"/>
      <c r="H648" s="25"/>
      <c r="I648" s="25"/>
      <c r="J648" s="25"/>
      <c r="K648" s="138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  <c r="AA648" s="25"/>
    </row>
    <row r="649">
      <c r="A649" s="25"/>
      <c r="B649" s="25"/>
      <c r="C649" s="25"/>
      <c r="D649" s="25"/>
      <c r="E649" s="25"/>
      <c r="F649" s="24"/>
      <c r="G649" s="25"/>
      <c r="H649" s="25"/>
      <c r="I649" s="25"/>
      <c r="J649" s="25"/>
      <c r="K649" s="138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  <c r="AA649" s="25"/>
    </row>
    <row r="650">
      <c r="A650" s="25"/>
      <c r="B650" s="25"/>
      <c r="C650" s="25"/>
      <c r="D650" s="25"/>
      <c r="E650" s="25"/>
      <c r="F650" s="24"/>
      <c r="G650" s="25"/>
      <c r="H650" s="25"/>
      <c r="I650" s="25"/>
      <c r="J650" s="25"/>
      <c r="K650" s="138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  <c r="AA650" s="25"/>
    </row>
    <row r="651">
      <c r="A651" s="25"/>
      <c r="B651" s="25"/>
      <c r="C651" s="25"/>
      <c r="D651" s="25"/>
      <c r="E651" s="25"/>
      <c r="F651" s="24"/>
      <c r="G651" s="25"/>
      <c r="H651" s="25"/>
      <c r="I651" s="25"/>
      <c r="J651" s="25"/>
      <c r="K651" s="138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  <c r="AA651" s="25"/>
    </row>
    <row r="652">
      <c r="A652" s="25"/>
      <c r="B652" s="25"/>
      <c r="C652" s="25"/>
      <c r="D652" s="25"/>
      <c r="E652" s="25"/>
      <c r="F652" s="24"/>
      <c r="G652" s="25"/>
      <c r="H652" s="25"/>
      <c r="I652" s="25"/>
      <c r="J652" s="25"/>
      <c r="K652" s="138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  <c r="AA652" s="25"/>
    </row>
    <row r="653">
      <c r="A653" s="25"/>
      <c r="B653" s="25"/>
      <c r="C653" s="25"/>
      <c r="D653" s="25"/>
      <c r="E653" s="25"/>
      <c r="F653" s="24"/>
      <c r="G653" s="25"/>
      <c r="H653" s="25"/>
      <c r="I653" s="25"/>
      <c r="J653" s="25"/>
      <c r="K653" s="138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  <c r="AA653" s="25"/>
    </row>
    <row r="654">
      <c r="A654" s="25"/>
      <c r="B654" s="25"/>
      <c r="C654" s="25"/>
      <c r="D654" s="25"/>
      <c r="E654" s="25"/>
      <c r="F654" s="24"/>
      <c r="G654" s="25"/>
      <c r="H654" s="25"/>
      <c r="I654" s="25"/>
      <c r="J654" s="25"/>
      <c r="K654" s="138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  <c r="AA654" s="25"/>
    </row>
    <row r="655">
      <c r="A655" s="25"/>
      <c r="B655" s="25"/>
      <c r="C655" s="25"/>
      <c r="D655" s="25"/>
      <c r="E655" s="25"/>
      <c r="F655" s="24"/>
      <c r="G655" s="25"/>
      <c r="H655" s="25"/>
      <c r="I655" s="25"/>
      <c r="J655" s="25"/>
      <c r="K655" s="138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  <c r="AA655" s="25"/>
    </row>
    <row r="656">
      <c r="A656" s="25"/>
      <c r="B656" s="25"/>
      <c r="C656" s="25"/>
      <c r="D656" s="25"/>
      <c r="E656" s="25"/>
      <c r="F656" s="24"/>
      <c r="G656" s="25"/>
      <c r="H656" s="25"/>
      <c r="I656" s="25"/>
      <c r="J656" s="25"/>
      <c r="K656" s="138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  <c r="AA656" s="25"/>
    </row>
    <row r="657">
      <c r="A657" s="25"/>
      <c r="B657" s="25"/>
      <c r="C657" s="25"/>
      <c r="D657" s="25"/>
      <c r="E657" s="25"/>
      <c r="F657" s="24"/>
      <c r="G657" s="25"/>
      <c r="H657" s="25"/>
      <c r="I657" s="25"/>
      <c r="J657" s="25"/>
      <c r="K657" s="138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  <c r="AA657" s="25"/>
    </row>
    <row r="658">
      <c r="A658" s="25"/>
      <c r="B658" s="25"/>
      <c r="C658" s="25"/>
      <c r="D658" s="25"/>
      <c r="E658" s="25"/>
      <c r="F658" s="24"/>
      <c r="G658" s="25"/>
      <c r="H658" s="25"/>
      <c r="I658" s="25"/>
      <c r="J658" s="25"/>
      <c r="K658" s="138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  <c r="AA658" s="25"/>
    </row>
    <row r="659">
      <c r="A659" s="25"/>
      <c r="B659" s="25"/>
      <c r="C659" s="25"/>
      <c r="D659" s="25"/>
      <c r="E659" s="25"/>
      <c r="F659" s="24"/>
      <c r="G659" s="25"/>
      <c r="H659" s="25"/>
      <c r="I659" s="25"/>
      <c r="J659" s="25"/>
      <c r="K659" s="138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  <c r="AA659" s="25"/>
    </row>
    <row r="660">
      <c r="A660" s="25"/>
      <c r="B660" s="25"/>
      <c r="C660" s="25"/>
      <c r="D660" s="25"/>
      <c r="E660" s="25"/>
      <c r="F660" s="24"/>
      <c r="G660" s="25"/>
      <c r="H660" s="25"/>
      <c r="I660" s="25"/>
      <c r="J660" s="25"/>
      <c r="K660" s="138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  <c r="AA660" s="25"/>
    </row>
    <row r="661">
      <c r="A661" s="25"/>
      <c r="B661" s="25"/>
      <c r="C661" s="25"/>
      <c r="D661" s="25"/>
      <c r="E661" s="25"/>
      <c r="F661" s="24"/>
      <c r="G661" s="25"/>
      <c r="H661" s="25"/>
      <c r="I661" s="25"/>
      <c r="J661" s="25"/>
      <c r="K661" s="138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  <c r="AA661" s="25"/>
    </row>
    <row r="662">
      <c r="A662" s="25"/>
      <c r="B662" s="25"/>
      <c r="C662" s="25"/>
      <c r="D662" s="25"/>
      <c r="E662" s="25"/>
      <c r="F662" s="24"/>
      <c r="G662" s="25"/>
      <c r="H662" s="25"/>
      <c r="I662" s="25"/>
      <c r="J662" s="25"/>
      <c r="K662" s="138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  <c r="AA662" s="25"/>
    </row>
    <row r="663">
      <c r="A663" s="25"/>
      <c r="B663" s="25"/>
      <c r="C663" s="25"/>
      <c r="D663" s="25"/>
      <c r="E663" s="25"/>
      <c r="F663" s="24"/>
      <c r="G663" s="25"/>
      <c r="H663" s="25"/>
      <c r="I663" s="25"/>
      <c r="J663" s="25"/>
      <c r="K663" s="138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  <c r="AA663" s="25"/>
    </row>
    <row r="664">
      <c r="A664" s="25"/>
      <c r="B664" s="25"/>
      <c r="C664" s="25"/>
      <c r="D664" s="25"/>
      <c r="E664" s="25"/>
      <c r="F664" s="24"/>
      <c r="G664" s="25"/>
      <c r="H664" s="25"/>
      <c r="I664" s="25"/>
      <c r="J664" s="25"/>
      <c r="K664" s="138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  <c r="AA664" s="25"/>
    </row>
    <row r="665">
      <c r="A665" s="25"/>
      <c r="B665" s="25"/>
      <c r="C665" s="25"/>
      <c r="D665" s="25"/>
      <c r="E665" s="25"/>
      <c r="F665" s="24"/>
      <c r="G665" s="25"/>
      <c r="H665" s="25"/>
      <c r="I665" s="25"/>
      <c r="J665" s="25"/>
      <c r="K665" s="138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  <c r="AA665" s="25"/>
    </row>
    <row r="666">
      <c r="A666" s="25"/>
      <c r="B666" s="25"/>
      <c r="C666" s="25"/>
      <c r="D666" s="25"/>
      <c r="E666" s="25"/>
      <c r="F666" s="24"/>
      <c r="G666" s="25"/>
      <c r="H666" s="25"/>
      <c r="I666" s="25"/>
      <c r="J666" s="25"/>
      <c r="K666" s="138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  <c r="AA666" s="25"/>
    </row>
    <row r="667">
      <c r="A667" s="25"/>
      <c r="B667" s="25"/>
      <c r="C667" s="25"/>
      <c r="D667" s="25"/>
      <c r="E667" s="25"/>
      <c r="F667" s="24"/>
      <c r="G667" s="25"/>
      <c r="H667" s="25"/>
      <c r="I667" s="25"/>
      <c r="J667" s="25"/>
      <c r="K667" s="138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  <c r="AA667" s="25"/>
    </row>
    <row r="668">
      <c r="A668" s="25"/>
      <c r="B668" s="25"/>
      <c r="C668" s="25"/>
      <c r="D668" s="25"/>
      <c r="E668" s="25"/>
      <c r="F668" s="24"/>
      <c r="G668" s="25"/>
      <c r="H668" s="25"/>
      <c r="I668" s="25"/>
      <c r="J668" s="25"/>
      <c r="K668" s="138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  <c r="AA668" s="25"/>
    </row>
    <row r="669">
      <c r="A669" s="25"/>
      <c r="B669" s="25"/>
      <c r="C669" s="25"/>
      <c r="D669" s="25"/>
      <c r="E669" s="25"/>
      <c r="F669" s="24"/>
      <c r="G669" s="25"/>
      <c r="H669" s="25"/>
      <c r="I669" s="25"/>
      <c r="J669" s="25"/>
      <c r="K669" s="138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  <c r="AA669" s="25"/>
    </row>
    <row r="670">
      <c r="A670" s="25"/>
      <c r="B670" s="25"/>
      <c r="C670" s="25"/>
      <c r="D670" s="25"/>
      <c r="E670" s="25"/>
      <c r="F670" s="24"/>
      <c r="G670" s="25"/>
      <c r="H670" s="25"/>
      <c r="I670" s="25"/>
      <c r="J670" s="25"/>
      <c r="K670" s="138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  <c r="AA670" s="25"/>
    </row>
    <row r="671">
      <c r="A671" s="25"/>
      <c r="B671" s="25"/>
      <c r="C671" s="25"/>
      <c r="D671" s="25"/>
      <c r="E671" s="25"/>
      <c r="F671" s="24"/>
      <c r="G671" s="25"/>
      <c r="H671" s="25"/>
      <c r="I671" s="25"/>
      <c r="J671" s="25"/>
      <c r="K671" s="138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  <c r="AA671" s="25"/>
    </row>
    <row r="672">
      <c r="A672" s="25"/>
      <c r="B672" s="25"/>
      <c r="C672" s="25"/>
      <c r="D672" s="25"/>
      <c r="E672" s="25"/>
      <c r="F672" s="24"/>
      <c r="G672" s="25"/>
      <c r="H672" s="25"/>
      <c r="I672" s="25"/>
      <c r="J672" s="25"/>
      <c r="K672" s="138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  <c r="AA672" s="25"/>
    </row>
    <row r="673">
      <c r="A673" s="25"/>
      <c r="B673" s="25"/>
      <c r="C673" s="25"/>
      <c r="D673" s="25"/>
      <c r="E673" s="25"/>
      <c r="F673" s="24"/>
      <c r="G673" s="25"/>
      <c r="H673" s="25"/>
      <c r="I673" s="25"/>
      <c r="J673" s="25"/>
      <c r="K673" s="138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  <c r="AA673" s="25"/>
    </row>
    <row r="674">
      <c r="A674" s="25"/>
      <c r="B674" s="25"/>
      <c r="C674" s="25"/>
      <c r="D674" s="25"/>
      <c r="E674" s="25"/>
      <c r="F674" s="24"/>
      <c r="G674" s="25"/>
      <c r="H674" s="25"/>
      <c r="I674" s="25"/>
      <c r="J674" s="25"/>
      <c r="K674" s="138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  <c r="AA674" s="25"/>
    </row>
    <row r="675">
      <c r="A675" s="25"/>
      <c r="B675" s="25"/>
      <c r="C675" s="25"/>
      <c r="D675" s="25"/>
      <c r="E675" s="25"/>
      <c r="F675" s="24"/>
      <c r="G675" s="25"/>
      <c r="H675" s="25"/>
      <c r="I675" s="25"/>
      <c r="J675" s="25"/>
      <c r="K675" s="138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  <c r="AA675" s="25"/>
    </row>
    <row r="676">
      <c r="A676" s="25"/>
      <c r="B676" s="25"/>
      <c r="C676" s="25"/>
      <c r="D676" s="25"/>
      <c r="E676" s="25"/>
      <c r="F676" s="24"/>
      <c r="G676" s="25"/>
      <c r="H676" s="25"/>
      <c r="I676" s="25"/>
      <c r="J676" s="25"/>
      <c r="K676" s="138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  <c r="AA676" s="25"/>
    </row>
    <row r="677">
      <c r="A677" s="25"/>
      <c r="B677" s="25"/>
      <c r="C677" s="25"/>
      <c r="D677" s="25"/>
      <c r="E677" s="25"/>
      <c r="F677" s="24"/>
      <c r="G677" s="25"/>
      <c r="H677" s="25"/>
      <c r="I677" s="25"/>
      <c r="J677" s="25"/>
      <c r="K677" s="138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  <c r="AA677" s="25"/>
    </row>
    <row r="678">
      <c r="A678" s="25"/>
      <c r="B678" s="25"/>
      <c r="C678" s="25"/>
      <c r="D678" s="25"/>
      <c r="E678" s="25"/>
      <c r="F678" s="24"/>
      <c r="G678" s="25"/>
      <c r="H678" s="25"/>
      <c r="I678" s="25"/>
      <c r="J678" s="25"/>
      <c r="K678" s="138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  <c r="AA678" s="25"/>
    </row>
    <row r="679">
      <c r="A679" s="25"/>
      <c r="B679" s="25"/>
      <c r="C679" s="25"/>
      <c r="D679" s="25"/>
      <c r="E679" s="25"/>
      <c r="F679" s="24"/>
      <c r="G679" s="25"/>
      <c r="H679" s="25"/>
      <c r="I679" s="25"/>
      <c r="J679" s="25"/>
      <c r="K679" s="138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  <c r="AA679" s="25"/>
    </row>
    <row r="680">
      <c r="A680" s="25"/>
      <c r="B680" s="25"/>
      <c r="C680" s="25"/>
      <c r="D680" s="25"/>
      <c r="E680" s="25"/>
      <c r="F680" s="24"/>
      <c r="G680" s="25"/>
      <c r="H680" s="25"/>
      <c r="I680" s="25"/>
      <c r="J680" s="25"/>
      <c r="K680" s="138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  <c r="AA680" s="25"/>
    </row>
    <row r="681">
      <c r="A681" s="25"/>
      <c r="B681" s="25"/>
      <c r="C681" s="25"/>
      <c r="D681" s="25"/>
      <c r="E681" s="25"/>
      <c r="F681" s="24"/>
      <c r="G681" s="25"/>
      <c r="H681" s="25"/>
      <c r="I681" s="25"/>
      <c r="J681" s="25"/>
      <c r="K681" s="138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  <c r="AA681" s="25"/>
    </row>
    <row r="682">
      <c r="A682" s="25"/>
      <c r="B682" s="25"/>
      <c r="C682" s="25"/>
      <c r="D682" s="25"/>
      <c r="E682" s="25"/>
      <c r="F682" s="24"/>
      <c r="G682" s="25"/>
      <c r="H682" s="25"/>
      <c r="I682" s="25"/>
      <c r="J682" s="25"/>
      <c r="K682" s="138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  <c r="AA682" s="25"/>
    </row>
    <row r="683">
      <c r="A683" s="25"/>
      <c r="B683" s="25"/>
      <c r="C683" s="25"/>
      <c r="D683" s="25"/>
      <c r="E683" s="25"/>
      <c r="F683" s="24"/>
      <c r="G683" s="25"/>
      <c r="H683" s="25"/>
      <c r="I683" s="25"/>
      <c r="J683" s="25"/>
      <c r="K683" s="138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  <c r="AA683" s="25"/>
    </row>
    <row r="684">
      <c r="A684" s="25"/>
      <c r="B684" s="25"/>
      <c r="C684" s="25"/>
      <c r="D684" s="25"/>
      <c r="E684" s="25"/>
      <c r="F684" s="24"/>
      <c r="G684" s="25"/>
      <c r="H684" s="25"/>
      <c r="I684" s="25"/>
      <c r="J684" s="25"/>
      <c r="K684" s="138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  <c r="AA684" s="25"/>
    </row>
    <row r="685">
      <c r="A685" s="25"/>
      <c r="B685" s="25"/>
      <c r="C685" s="25"/>
      <c r="D685" s="25"/>
      <c r="E685" s="25"/>
      <c r="F685" s="24"/>
      <c r="G685" s="25"/>
      <c r="H685" s="25"/>
      <c r="I685" s="25"/>
      <c r="J685" s="25"/>
      <c r="K685" s="138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  <c r="AA685" s="25"/>
    </row>
    <row r="686">
      <c r="A686" s="25"/>
      <c r="B686" s="25"/>
      <c r="C686" s="25"/>
      <c r="D686" s="25"/>
      <c r="E686" s="25"/>
      <c r="F686" s="24"/>
      <c r="G686" s="25"/>
      <c r="H686" s="25"/>
      <c r="I686" s="25"/>
      <c r="J686" s="25"/>
      <c r="K686" s="138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  <c r="AA686" s="25"/>
    </row>
    <row r="687">
      <c r="A687" s="25"/>
      <c r="B687" s="25"/>
      <c r="C687" s="25"/>
      <c r="D687" s="25"/>
      <c r="E687" s="25"/>
      <c r="F687" s="24"/>
      <c r="G687" s="25"/>
      <c r="H687" s="25"/>
      <c r="I687" s="25"/>
      <c r="J687" s="25"/>
      <c r="K687" s="138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  <c r="AA687" s="25"/>
    </row>
    <row r="688">
      <c r="A688" s="25"/>
      <c r="B688" s="25"/>
      <c r="C688" s="25"/>
      <c r="D688" s="25"/>
      <c r="E688" s="25"/>
      <c r="F688" s="24"/>
      <c r="G688" s="25"/>
      <c r="H688" s="25"/>
      <c r="I688" s="25"/>
      <c r="J688" s="25"/>
      <c r="K688" s="138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  <c r="AA688" s="25"/>
    </row>
    <row r="689">
      <c r="A689" s="25"/>
      <c r="B689" s="25"/>
      <c r="C689" s="25"/>
      <c r="D689" s="25"/>
      <c r="E689" s="25"/>
      <c r="F689" s="24"/>
      <c r="G689" s="25"/>
      <c r="H689" s="25"/>
      <c r="I689" s="25"/>
      <c r="J689" s="25"/>
      <c r="K689" s="138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  <c r="AA689" s="25"/>
    </row>
    <row r="690">
      <c r="A690" s="25"/>
      <c r="B690" s="25"/>
      <c r="C690" s="25"/>
      <c r="D690" s="25"/>
      <c r="E690" s="25"/>
      <c r="F690" s="24"/>
      <c r="G690" s="25"/>
      <c r="H690" s="25"/>
      <c r="I690" s="25"/>
      <c r="J690" s="25"/>
      <c r="K690" s="138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  <c r="AA690" s="25"/>
    </row>
    <row r="691">
      <c r="A691" s="25"/>
      <c r="B691" s="25"/>
      <c r="C691" s="25"/>
      <c r="D691" s="25"/>
      <c r="E691" s="25"/>
      <c r="F691" s="24"/>
      <c r="G691" s="25"/>
      <c r="H691" s="25"/>
      <c r="I691" s="25"/>
      <c r="J691" s="25"/>
      <c r="K691" s="138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  <c r="AA691" s="25"/>
    </row>
    <row r="692">
      <c r="A692" s="25"/>
      <c r="B692" s="25"/>
      <c r="C692" s="25"/>
      <c r="D692" s="25"/>
      <c r="E692" s="25"/>
      <c r="F692" s="24"/>
      <c r="G692" s="25"/>
      <c r="H692" s="25"/>
      <c r="I692" s="25"/>
      <c r="J692" s="25"/>
      <c r="K692" s="138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  <c r="AA692" s="25"/>
    </row>
    <row r="693">
      <c r="A693" s="25"/>
      <c r="B693" s="25"/>
      <c r="C693" s="25"/>
      <c r="D693" s="25"/>
      <c r="E693" s="25"/>
      <c r="F693" s="24"/>
      <c r="G693" s="25"/>
      <c r="H693" s="25"/>
      <c r="I693" s="25"/>
      <c r="J693" s="25"/>
      <c r="K693" s="138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  <c r="AA693" s="25"/>
    </row>
    <row r="694">
      <c r="A694" s="25"/>
      <c r="B694" s="25"/>
      <c r="C694" s="25"/>
      <c r="D694" s="25"/>
      <c r="E694" s="25"/>
      <c r="F694" s="24"/>
      <c r="G694" s="25"/>
      <c r="H694" s="25"/>
      <c r="I694" s="25"/>
      <c r="J694" s="25"/>
      <c r="K694" s="138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  <c r="AA694" s="25"/>
    </row>
    <row r="695">
      <c r="A695" s="25"/>
      <c r="B695" s="25"/>
      <c r="C695" s="25"/>
      <c r="D695" s="25"/>
      <c r="E695" s="25"/>
      <c r="F695" s="24"/>
      <c r="G695" s="25"/>
      <c r="H695" s="25"/>
      <c r="I695" s="25"/>
      <c r="J695" s="25"/>
      <c r="K695" s="138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  <c r="AA695" s="25"/>
    </row>
    <row r="696">
      <c r="A696" s="25"/>
      <c r="B696" s="25"/>
      <c r="C696" s="25"/>
      <c r="D696" s="25"/>
      <c r="E696" s="25"/>
      <c r="F696" s="24"/>
      <c r="G696" s="25"/>
      <c r="H696" s="25"/>
      <c r="I696" s="25"/>
      <c r="J696" s="25"/>
      <c r="K696" s="138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  <c r="AA696" s="25"/>
    </row>
    <row r="697">
      <c r="A697" s="25"/>
      <c r="B697" s="25"/>
      <c r="C697" s="25"/>
      <c r="D697" s="25"/>
      <c r="E697" s="25"/>
      <c r="F697" s="24"/>
      <c r="G697" s="25"/>
      <c r="H697" s="25"/>
      <c r="I697" s="25"/>
      <c r="J697" s="25"/>
      <c r="K697" s="138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  <c r="AA697" s="25"/>
    </row>
    <row r="698">
      <c r="A698" s="25"/>
      <c r="B698" s="25"/>
      <c r="C698" s="25"/>
      <c r="D698" s="25"/>
      <c r="E698" s="25"/>
      <c r="F698" s="24"/>
      <c r="G698" s="25"/>
      <c r="H698" s="25"/>
      <c r="I698" s="25"/>
      <c r="J698" s="25"/>
      <c r="K698" s="138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  <c r="AA698" s="25"/>
    </row>
    <row r="699">
      <c r="A699" s="25"/>
      <c r="B699" s="25"/>
      <c r="C699" s="25"/>
      <c r="D699" s="25"/>
      <c r="E699" s="25"/>
      <c r="F699" s="24"/>
      <c r="G699" s="25"/>
      <c r="H699" s="25"/>
      <c r="I699" s="25"/>
      <c r="J699" s="25"/>
      <c r="K699" s="138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  <c r="AA699" s="25"/>
    </row>
    <row r="700">
      <c r="A700" s="25"/>
      <c r="B700" s="25"/>
      <c r="C700" s="25"/>
      <c r="D700" s="25"/>
      <c r="E700" s="25"/>
      <c r="F700" s="24"/>
      <c r="G700" s="25"/>
      <c r="H700" s="25"/>
      <c r="I700" s="25"/>
      <c r="J700" s="25"/>
      <c r="K700" s="138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  <c r="AA700" s="25"/>
    </row>
    <row r="701">
      <c r="A701" s="25"/>
      <c r="B701" s="25"/>
      <c r="C701" s="25"/>
      <c r="D701" s="25"/>
      <c r="E701" s="25"/>
      <c r="F701" s="24"/>
      <c r="G701" s="25"/>
      <c r="H701" s="25"/>
      <c r="I701" s="25"/>
      <c r="J701" s="25"/>
      <c r="K701" s="138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  <c r="AA701" s="25"/>
    </row>
    <row r="702">
      <c r="A702" s="25"/>
      <c r="B702" s="25"/>
      <c r="C702" s="25"/>
      <c r="D702" s="25"/>
      <c r="E702" s="25"/>
      <c r="F702" s="24"/>
      <c r="G702" s="25"/>
      <c r="H702" s="25"/>
      <c r="I702" s="25"/>
      <c r="J702" s="25"/>
      <c r="K702" s="138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  <c r="AA702" s="25"/>
    </row>
    <row r="703">
      <c r="A703" s="25"/>
      <c r="B703" s="25"/>
      <c r="C703" s="25"/>
      <c r="D703" s="25"/>
      <c r="E703" s="25"/>
      <c r="F703" s="24"/>
      <c r="G703" s="25"/>
      <c r="H703" s="25"/>
      <c r="I703" s="25"/>
      <c r="J703" s="25"/>
      <c r="K703" s="138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  <c r="AA703" s="25"/>
    </row>
    <row r="704">
      <c r="A704" s="25"/>
      <c r="B704" s="25"/>
      <c r="C704" s="25"/>
      <c r="D704" s="25"/>
      <c r="E704" s="25"/>
      <c r="F704" s="24"/>
      <c r="G704" s="25"/>
      <c r="H704" s="25"/>
      <c r="I704" s="25"/>
      <c r="J704" s="25"/>
      <c r="K704" s="138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  <c r="AA704" s="25"/>
    </row>
    <row r="705">
      <c r="A705" s="25"/>
      <c r="B705" s="25"/>
      <c r="C705" s="25"/>
      <c r="D705" s="25"/>
      <c r="E705" s="25"/>
      <c r="F705" s="24"/>
      <c r="G705" s="25"/>
      <c r="H705" s="25"/>
      <c r="I705" s="25"/>
      <c r="J705" s="25"/>
      <c r="K705" s="138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  <c r="AA705" s="25"/>
    </row>
    <row r="706">
      <c r="A706" s="25"/>
      <c r="B706" s="25"/>
      <c r="C706" s="25"/>
      <c r="D706" s="25"/>
      <c r="E706" s="25"/>
      <c r="F706" s="24"/>
      <c r="G706" s="25"/>
      <c r="H706" s="25"/>
      <c r="I706" s="25"/>
      <c r="J706" s="25"/>
      <c r="K706" s="138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  <c r="AA706" s="25"/>
    </row>
    <row r="707">
      <c r="A707" s="25"/>
      <c r="B707" s="25"/>
      <c r="C707" s="25"/>
      <c r="D707" s="25"/>
      <c r="E707" s="25"/>
      <c r="F707" s="24"/>
      <c r="G707" s="25"/>
      <c r="H707" s="25"/>
      <c r="I707" s="25"/>
      <c r="J707" s="25"/>
      <c r="K707" s="138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  <c r="AA707" s="25"/>
    </row>
    <row r="708">
      <c r="A708" s="25"/>
      <c r="B708" s="25"/>
      <c r="C708" s="25"/>
      <c r="D708" s="25"/>
      <c r="E708" s="25"/>
      <c r="F708" s="24"/>
      <c r="G708" s="25"/>
      <c r="H708" s="25"/>
      <c r="I708" s="25"/>
      <c r="J708" s="25"/>
      <c r="K708" s="138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  <c r="AA708" s="25"/>
    </row>
    <row r="709">
      <c r="A709" s="25"/>
      <c r="B709" s="25"/>
      <c r="C709" s="25"/>
      <c r="D709" s="25"/>
      <c r="E709" s="25"/>
      <c r="F709" s="24"/>
      <c r="G709" s="25"/>
      <c r="H709" s="25"/>
      <c r="I709" s="25"/>
      <c r="J709" s="25"/>
      <c r="K709" s="138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  <c r="AA709" s="25"/>
    </row>
    <row r="710">
      <c r="A710" s="25"/>
      <c r="B710" s="25"/>
      <c r="C710" s="25"/>
      <c r="D710" s="25"/>
      <c r="E710" s="25"/>
      <c r="F710" s="24"/>
      <c r="G710" s="25"/>
      <c r="H710" s="25"/>
      <c r="I710" s="25"/>
      <c r="J710" s="25"/>
      <c r="K710" s="138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  <c r="AA710" s="25"/>
    </row>
    <row r="711">
      <c r="A711" s="25"/>
      <c r="B711" s="25"/>
      <c r="C711" s="25"/>
      <c r="D711" s="25"/>
      <c r="E711" s="25"/>
      <c r="F711" s="24"/>
      <c r="G711" s="25"/>
      <c r="H711" s="25"/>
      <c r="I711" s="25"/>
      <c r="J711" s="25"/>
      <c r="K711" s="138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  <c r="AA711" s="25"/>
    </row>
    <row r="712">
      <c r="A712" s="25"/>
      <c r="B712" s="25"/>
      <c r="C712" s="25"/>
      <c r="D712" s="25"/>
      <c r="E712" s="25"/>
      <c r="F712" s="24"/>
      <c r="G712" s="25"/>
      <c r="H712" s="25"/>
      <c r="I712" s="25"/>
      <c r="J712" s="25"/>
      <c r="K712" s="138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  <c r="AA712" s="25"/>
    </row>
    <row r="713">
      <c r="A713" s="25"/>
      <c r="B713" s="25"/>
      <c r="C713" s="25"/>
      <c r="D713" s="25"/>
      <c r="E713" s="25"/>
      <c r="F713" s="24"/>
      <c r="G713" s="25"/>
      <c r="H713" s="25"/>
      <c r="I713" s="25"/>
      <c r="J713" s="25"/>
      <c r="K713" s="138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  <c r="AA713" s="25"/>
    </row>
    <row r="714">
      <c r="A714" s="25"/>
      <c r="B714" s="25"/>
      <c r="C714" s="25"/>
      <c r="D714" s="25"/>
      <c r="E714" s="25"/>
      <c r="F714" s="24"/>
      <c r="G714" s="25"/>
      <c r="H714" s="25"/>
      <c r="I714" s="25"/>
      <c r="J714" s="25"/>
      <c r="K714" s="138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  <c r="AA714" s="25"/>
    </row>
    <row r="715">
      <c r="A715" s="25"/>
      <c r="B715" s="25"/>
      <c r="C715" s="25"/>
      <c r="D715" s="25"/>
      <c r="E715" s="25"/>
      <c r="F715" s="24"/>
      <c r="G715" s="25"/>
      <c r="H715" s="25"/>
      <c r="I715" s="25"/>
      <c r="J715" s="25"/>
      <c r="K715" s="138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  <c r="AA715" s="25"/>
    </row>
    <row r="716">
      <c r="A716" s="25"/>
      <c r="B716" s="25"/>
      <c r="C716" s="25"/>
      <c r="D716" s="25"/>
      <c r="E716" s="25"/>
      <c r="F716" s="24"/>
      <c r="G716" s="25"/>
      <c r="H716" s="25"/>
      <c r="I716" s="25"/>
      <c r="J716" s="25"/>
      <c r="K716" s="138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  <c r="AA716" s="25"/>
    </row>
    <row r="717">
      <c r="A717" s="25"/>
      <c r="B717" s="25"/>
      <c r="C717" s="25"/>
      <c r="D717" s="25"/>
      <c r="E717" s="25"/>
      <c r="F717" s="24"/>
      <c r="G717" s="25"/>
      <c r="H717" s="25"/>
      <c r="I717" s="25"/>
      <c r="J717" s="25"/>
      <c r="K717" s="138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  <c r="AA717" s="25"/>
    </row>
    <row r="718">
      <c r="A718" s="25"/>
      <c r="B718" s="25"/>
      <c r="C718" s="25"/>
      <c r="D718" s="25"/>
      <c r="E718" s="25"/>
      <c r="F718" s="24"/>
      <c r="G718" s="25"/>
      <c r="H718" s="25"/>
      <c r="I718" s="25"/>
      <c r="J718" s="25"/>
      <c r="K718" s="138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  <c r="AA718" s="25"/>
    </row>
    <row r="719">
      <c r="A719" s="25"/>
      <c r="B719" s="25"/>
      <c r="C719" s="25"/>
      <c r="D719" s="25"/>
      <c r="E719" s="25"/>
      <c r="F719" s="24"/>
      <c r="G719" s="25"/>
      <c r="H719" s="25"/>
      <c r="I719" s="25"/>
      <c r="J719" s="25"/>
      <c r="K719" s="138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  <c r="AA719" s="25"/>
    </row>
    <row r="720">
      <c r="A720" s="25"/>
      <c r="B720" s="25"/>
      <c r="C720" s="25"/>
      <c r="D720" s="25"/>
      <c r="E720" s="25"/>
      <c r="F720" s="24"/>
      <c r="G720" s="25"/>
      <c r="H720" s="25"/>
      <c r="I720" s="25"/>
      <c r="J720" s="25"/>
      <c r="K720" s="138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  <c r="AA720" s="25"/>
    </row>
    <row r="721">
      <c r="A721" s="25"/>
      <c r="B721" s="25"/>
      <c r="C721" s="25"/>
      <c r="D721" s="25"/>
      <c r="E721" s="25"/>
      <c r="F721" s="24"/>
      <c r="G721" s="25"/>
      <c r="H721" s="25"/>
      <c r="I721" s="25"/>
      <c r="J721" s="25"/>
      <c r="K721" s="138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  <c r="AA721" s="25"/>
    </row>
    <row r="722">
      <c r="A722" s="25"/>
      <c r="B722" s="25"/>
      <c r="C722" s="25"/>
      <c r="D722" s="25"/>
      <c r="E722" s="25"/>
      <c r="F722" s="24"/>
      <c r="G722" s="25"/>
      <c r="H722" s="25"/>
      <c r="I722" s="25"/>
      <c r="J722" s="25"/>
      <c r="K722" s="138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  <c r="AA722" s="25"/>
    </row>
    <row r="723">
      <c r="A723" s="25"/>
      <c r="B723" s="25"/>
      <c r="C723" s="25"/>
      <c r="D723" s="25"/>
      <c r="E723" s="25"/>
      <c r="F723" s="24"/>
      <c r="G723" s="25"/>
      <c r="H723" s="25"/>
      <c r="I723" s="25"/>
      <c r="J723" s="25"/>
      <c r="K723" s="138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  <c r="AA723" s="25"/>
    </row>
    <row r="724">
      <c r="A724" s="25"/>
      <c r="B724" s="25"/>
      <c r="C724" s="25"/>
      <c r="D724" s="25"/>
      <c r="E724" s="25"/>
      <c r="F724" s="24"/>
      <c r="G724" s="25"/>
      <c r="H724" s="25"/>
      <c r="I724" s="25"/>
      <c r="J724" s="25"/>
      <c r="K724" s="138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  <c r="AA724" s="25"/>
    </row>
    <row r="725">
      <c r="A725" s="25"/>
      <c r="B725" s="25"/>
      <c r="C725" s="25"/>
      <c r="D725" s="25"/>
      <c r="E725" s="25"/>
      <c r="F725" s="24"/>
      <c r="G725" s="25"/>
      <c r="H725" s="25"/>
      <c r="I725" s="25"/>
      <c r="J725" s="25"/>
      <c r="K725" s="138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  <c r="AA725" s="25"/>
    </row>
    <row r="726">
      <c r="A726" s="25"/>
      <c r="B726" s="25"/>
      <c r="C726" s="25"/>
      <c r="D726" s="25"/>
      <c r="E726" s="25"/>
      <c r="F726" s="24"/>
      <c r="G726" s="25"/>
      <c r="H726" s="25"/>
      <c r="I726" s="25"/>
      <c r="J726" s="25"/>
      <c r="K726" s="138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  <c r="AA726" s="25"/>
    </row>
    <row r="727">
      <c r="A727" s="25"/>
      <c r="B727" s="25"/>
      <c r="C727" s="25"/>
      <c r="D727" s="25"/>
      <c r="E727" s="25"/>
      <c r="F727" s="24"/>
      <c r="G727" s="25"/>
      <c r="H727" s="25"/>
      <c r="I727" s="25"/>
      <c r="J727" s="25"/>
      <c r="K727" s="138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  <c r="AA727" s="25"/>
    </row>
    <row r="728">
      <c r="A728" s="25"/>
      <c r="B728" s="25"/>
      <c r="C728" s="25"/>
      <c r="D728" s="25"/>
      <c r="E728" s="25"/>
      <c r="F728" s="24"/>
      <c r="G728" s="25"/>
      <c r="H728" s="25"/>
      <c r="I728" s="25"/>
      <c r="J728" s="25"/>
      <c r="K728" s="138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  <c r="AA728" s="25"/>
    </row>
    <row r="729">
      <c r="A729" s="25"/>
      <c r="B729" s="25"/>
      <c r="C729" s="25"/>
      <c r="D729" s="25"/>
      <c r="E729" s="25"/>
      <c r="F729" s="24"/>
      <c r="G729" s="25"/>
      <c r="H729" s="25"/>
      <c r="I729" s="25"/>
      <c r="J729" s="25"/>
      <c r="K729" s="138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  <c r="AA729" s="25"/>
    </row>
    <row r="730">
      <c r="A730" s="25"/>
      <c r="B730" s="25"/>
      <c r="C730" s="25"/>
      <c r="D730" s="25"/>
      <c r="E730" s="25"/>
      <c r="F730" s="24"/>
      <c r="G730" s="25"/>
      <c r="H730" s="25"/>
      <c r="I730" s="25"/>
      <c r="J730" s="25"/>
      <c r="K730" s="138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  <c r="AA730" s="25"/>
    </row>
    <row r="731">
      <c r="A731" s="25"/>
      <c r="B731" s="25"/>
      <c r="C731" s="25"/>
      <c r="D731" s="25"/>
      <c r="E731" s="25"/>
      <c r="F731" s="24"/>
      <c r="G731" s="25"/>
      <c r="H731" s="25"/>
      <c r="I731" s="25"/>
      <c r="J731" s="25"/>
      <c r="K731" s="138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  <c r="AA731" s="25"/>
    </row>
    <row r="732">
      <c r="A732" s="25"/>
      <c r="B732" s="25"/>
      <c r="C732" s="25"/>
      <c r="D732" s="25"/>
      <c r="E732" s="25"/>
      <c r="F732" s="24"/>
      <c r="G732" s="25"/>
      <c r="H732" s="25"/>
      <c r="I732" s="25"/>
      <c r="J732" s="25"/>
      <c r="K732" s="138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  <c r="AA732" s="25"/>
    </row>
    <row r="733">
      <c r="A733" s="25"/>
      <c r="B733" s="25"/>
      <c r="C733" s="25"/>
      <c r="D733" s="25"/>
      <c r="E733" s="25"/>
      <c r="F733" s="24"/>
      <c r="G733" s="25"/>
      <c r="H733" s="25"/>
      <c r="I733" s="25"/>
      <c r="J733" s="25"/>
      <c r="K733" s="138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  <c r="AA733" s="25"/>
    </row>
    <row r="734">
      <c r="A734" s="25"/>
      <c r="B734" s="25"/>
      <c r="C734" s="25"/>
      <c r="D734" s="25"/>
      <c r="E734" s="25"/>
      <c r="F734" s="24"/>
      <c r="G734" s="25"/>
      <c r="H734" s="25"/>
      <c r="I734" s="25"/>
      <c r="J734" s="25"/>
      <c r="K734" s="138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  <c r="AA734" s="25"/>
    </row>
    <row r="735">
      <c r="A735" s="25"/>
      <c r="B735" s="25"/>
      <c r="C735" s="25"/>
      <c r="D735" s="25"/>
      <c r="E735" s="25"/>
      <c r="F735" s="24"/>
      <c r="G735" s="25"/>
      <c r="H735" s="25"/>
      <c r="I735" s="25"/>
      <c r="J735" s="25"/>
      <c r="K735" s="138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  <c r="AA735" s="25"/>
    </row>
    <row r="736">
      <c r="A736" s="25"/>
      <c r="B736" s="25"/>
      <c r="C736" s="25"/>
      <c r="D736" s="25"/>
      <c r="E736" s="25"/>
      <c r="F736" s="24"/>
      <c r="G736" s="25"/>
      <c r="H736" s="25"/>
      <c r="I736" s="25"/>
      <c r="J736" s="25"/>
      <c r="K736" s="138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  <c r="AA736" s="25"/>
    </row>
    <row r="737">
      <c r="A737" s="25"/>
      <c r="B737" s="25"/>
      <c r="C737" s="25"/>
      <c r="D737" s="25"/>
      <c r="E737" s="25"/>
      <c r="F737" s="24"/>
      <c r="G737" s="25"/>
      <c r="H737" s="25"/>
      <c r="I737" s="25"/>
      <c r="J737" s="25"/>
      <c r="K737" s="138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  <c r="AA737" s="25"/>
    </row>
    <row r="738">
      <c r="A738" s="25"/>
      <c r="B738" s="25"/>
      <c r="C738" s="25"/>
      <c r="D738" s="25"/>
      <c r="E738" s="25"/>
      <c r="F738" s="24"/>
      <c r="G738" s="25"/>
      <c r="H738" s="25"/>
      <c r="I738" s="25"/>
      <c r="J738" s="25"/>
      <c r="K738" s="138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  <c r="AA738" s="25"/>
    </row>
    <row r="739">
      <c r="A739" s="25"/>
      <c r="B739" s="25"/>
      <c r="C739" s="25"/>
      <c r="D739" s="25"/>
      <c r="E739" s="25"/>
      <c r="F739" s="24"/>
      <c r="G739" s="25"/>
      <c r="H739" s="25"/>
      <c r="I739" s="25"/>
      <c r="J739" s="25"/>
      <c r="K739" s="138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  <c r="AA739" s="25"/>
    </row>
    <row r="740">
      <c r="A740" s="25"/>
      <c r="B740" s="25"/>
      <c r="C740" s="25"/>
      <c r="D740" s="25"/>
      <c r="E740" s="25"/>
      <c r="F740" s="24"/>
      <c r="G740" s="25"/>
      <c r="H740" s="25"/>
      <c r="I740" s="25"/>
      <c r="J740" s="25"/>
      <c r="K740" s="138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  <c r="AA740" s="25"/>
    </row>
    <row r="741">
      <c r="A741" s="25"/>
      <c r="B741" s="25"/>
      <c r="C741" s="25"/>
      <c r="D741" s="25"/>
      <c r="E741" s="25"/>
      <c r="F741" s="24"/>
      <c r="G741" s="25"/>
      <c r="H741" s="25"/>
      <c r="I741" s="25"/>
      <c r="J741" s="25"/>
      <c r="K741" s="138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  <c r="AA741" s="25"/>
    </row>
    <row r="742">
      <c r="A742" s="25"/>
      <c r="B742" s="25"/>
      <c r="C742" s="25"/>
      <c r="D742" s="25"/>
      <c r="E742" s="25"/>
      <c r="F742" s="24"/>
      <c r="G742" s="25"/>
      <c r="H742" s="25"/>
      <c r="I742" s="25"/>
      <c r="J742" s="25"/>
      <c r="K742" s="138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  <c r="AA742" s="25"/>
    </row>
    <row r="743">
      <c r="A743" s="25"/>
      <c r="B743" s="25"/>
      <c r="C743" s="25"/>
      <c r="D743" s="25"/>
      <c r="E743" s="25"/>
      <c r="F743" s="24"/>
      <c r="G743" s="25"/>
      <c r="H743" s="25"/>
      <c r="I743" s="25"/>
      <c r="J743" s="25"/>
      <c r="K743" s="138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  <c r="AA743" s="25"/>
    </row>
    <row r="744">
      <c r="A744" s="25"/>
      <c r="B744" s="25"/>
      <c r="C744" s="25"/>
      <c r="D744" s="25"/>
      <c r="E744" s="25"/>
      <c r="F744" s="24"/>
      <c r="G744" s="25"/>
      <c r="H744" s="25"/>
      <c r="I744" s="25"/>
      <c r="J744" s="25"/>
      <c r="K744" s="138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  <c r="AA744" s="25"/>
    </row>
    <row r="745">
      <c r="A745" s="25"/>
      <c r="B745" s="25"/>
      <c r="C745" s="25"/>
      <c r="D745" s="25"/>
      <c r="E745" s="25"/>
      <c r="F745" s="24"/>
      <c r="G745" s="25"/>
      <c r="H745" s="25"/>
      <c r="I745" s="25"/>
      <c r="J745" s="25"/>
      <c r="K745" s="138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  <c r="AA745" s="25"/>
    </row>
    <row r="746">
      <c r="A746" s="25"/>
      <c r="B746" s="25"/>
      <c r="C746" s="25"/>
      <c r="D746" s="25"/>
      <c r="E746" s="25"/>
      <c r="F746" s="24"/>
      <c r="G746" s="25"/>
      <c r="H746" s="25"/>
      <c r="I746" s="25"/>
      <c r="J746" s="25"/>
      <c r="K746" s="138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  <c r="AA746" s="25"/>
    </row>
    <row r="747">
      <c r="A747" s="25"/>
      <c r="B747" s="25"/>
      <c r="C747" s="25"/>
      <c r="D747" s="25"/>
      <c r="E747" s="25"/>
      <c r="F747" s="24"/>
      <c r="G747" s="25"/>
      <c r="H747" s="25"/>
      <c r="I747" s="25"/>
      <c r="J747" s="25"/>
      <c r="K747" s="138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  <c r="AA747" s="25"/>
    </row>
    <row r="748">
      <c r="A748" s="25"/>
      <c r="B748" s="25"/>
      <c r="C748" s="25"/>
      <c r="D748" s="25"/>
      <c r="E748" s="25"/>
      <c r="F748" s="24"/>
      <c r="G748" s="25"/>
      <c r="H748" s="25"/>
      <c r="I748" s="25"/>
      <c r="J748" s="25"/>
      <c r="K748" s="138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  <c r="AA748" s="25"/>
    </row>
    <row r="749">
      <c r="A749" s="25"/>
      <c r="B749" s="25"/>
      <c r="C749" s="25"/>
      <c r="D749" s="25"/>
      <c r="E749" s="25"/>
      <c r="F749" s="24"/>
      <c r="G749" s="25"/>
      <c r="H749" s="25"/>
      <c r="I749" s="25"/>
      <c r="J749" s="25"/>
      <c r="K749" s="138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  <c r="AA749" s="25"/>
    </row>
    <row r="750">
      <c r="A750" s="25"/>
      <c r="B750" s="25"/>
      <c r="C750" s="25"/>
      <c r="D750" s="25"/>
      <c r="E750" s="25"/>
      <c r="F750" s="24"/>
      <c r="G750" s="25"/>
      <c r="H750" s="25"/>
      <c r="I750" s="25"/>
      <c r="J750" s="25"/>
      <c r="K750" s="138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  <c r="AA750" s="25"/>
    </row>
    <row r="751">
      <c r="A751" s="25"/>
      <c r="B751" s="25"/>
      <c r="C751" s="25"/>
      <c r="D751" s="25"/>
      <c r="E751" s="25"/>
      <c r="F751" s="24"/>
      <c r="G751" s="25"/>
      <c r="H751" s="25"/>
      <c r="I751" s="25"/>
      <c r="J751" s="25"/>
      <c r="K751" s="138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  <c r="AA751" s="25"/>
    </row>
    <row r="752">
      <c r="A752" s="25"/>
      <c r="B752" s="25"/>
      <c r="C752" s="25"/>
      <c r="D752" s="25"/>
      <c r="E752" s="25"/>
      <c r="F752" s="24"/>
      <c r="G752" s="25"/>
      <c r="H752" s="25"/>
      <c r="I752" s="25"/>
      <c r="J752" s="25"/>
      <c r="K752" s="138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  <c r="AA752" s="25"/>
    </row>
    <row r="753">
      <c r="A753" s="25"/>
      <c r="B753" s="25"/>
      <c r="C753" s="25"/>
      <c r="D753" s="25"/>
      <c r="E753" s="25"/>
      <c r="F753" s="24"/>
      <c r="G753" s="25"/>
      <c r="H753" s="25"/>
      <c r="I753" s="25"/>
      <c r="J753" s="25"/>
      <c r="K753" s="138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  <c r="AA753" s="25"/>
    </row>
    <row r="754">
      <c r="A754" s="25"/>
      <c r="B754" s="25"/>
      <c r="C754" s="25"/>
      <c r="D754" s="25"/>
      <c r="E754" s="25"/>
      <c r="F754" s="24"/>
      <c r="G754" s="25"/>
      <c r="H754" s="25"/>
      <c r="I754" s="25"/>
      <c r="J754" s="25"/>
      <c r="K754" s="138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  <c r="AA754" s="25"/>
    </row>
    <row r="755">
      <c r="A755" s="25"/>
      <c r="B755" s="25"/>
      <c r="C755" s="25"/>
      <c r="D755" s="25"/>
      <c r="E755" s="25"/>
      <c r="F755" s="24"/>
      <c r="G755" s="25"/>
      <c r="H755" s="25"/>
      <c r="I755" s="25"/>
      <c r="J755" s="25"/>
      <c r="K755" s="138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  <c r="AA755" s="25"/>
    </row>
    <row r="756">
      <c r="A756" s="25"/>
      <c r="B756" s="25"/>
      <c r="C756" s="25"/>
      <c r="D756" s="25"/>
      <c r="E756" s="25"/>
      <c r="F756" s="24"/>
      <c r="G756" s="25"/>
      <c r="H756" s="25"/>
      <c r="I756" s="25"/>
      <c r="J756" s="25"/>
      <c r="K756" s="138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  <c r="AA756" s="25"/>
    </row>
    <row r="757">
      <c r="A757" s="25"/>
      <c r="B757" s="25"/>
      <c r="C757" s="25"/>
      <c r="D757" s="25"/>
      <c r="E757" s="25"/>
      <c r="F757" s="24"/>
      <c r="G757" s="25"/>
      <c r="H757" s="25"/>
      <c r="I757" s="25"/>
      <c r="J757" s="25"/>
      <c r="K757" s="138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  <c r="AA757" s="25"/>
    </row>
    <row r="758">
      <c r="A758" s="25"/>
      <c r="B758" s="25"/>
      <c r="C758" s="25"/>
      <c r="D758" s="25"/>
      <c r="E758" s="25"/>
      <c r="F758" s="24"/>
      <c r="G758" s="25"/>
      <c r="H758" s="25"/>
      <c r="I758" s="25"/>
      <c r="J758" s="25"/>
      <c r="K758" s="138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  <c r="AA758" s="25"/>
    </row>
    <row r="759">
      <c r="A759" s="25"/>
      <c r="B759" s="25"/>
      <c r="C759" s="25"/>
      <c r="D759" s="25"/>
      <c r="E759" s="25"/>
      <c r="F759" s="24"/>
      <c r="G759" s="25"/>
      <c r="H759" s="25"/>
      <c r="I759" s="25"/>
      <c r="J759" s="25"/>
      <c r="K759" s="138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  <c r="AA759" s="25"/>
    </row>
    <row r="760">
      <c r="A760" s="25"/>
      <c r="B760" s="25"/>
      <c r="C760" s="25"/>
      <c r="D760" s="25"/>
      <c r="E760" s="25"/>
      <c r="F760" s="24"/>
      <c r="G760" s="25"/>
      <c r="H760" s="25"/>
      <c r="I760" s="25"/>
      <c r="J760" s="25"/>
      <c r="K760" s="138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  <c r="AA760" s="25"/>
    </row>
    <row r="761">
      <c r="A761" s="25"/>
      <c r="B761" s="25"/>
      <c r="C761" s="25"/>
      <c r="D761" s="25"/>
      <c r="E761" s="25"/>
      <c r="F761" s="24"/>
      <c r="G761" s="25"/>
      <c r="H761" s="25"/>
      <c r="I761" s="25"/>
      <c r="J761" s="25"/>
      <c r="K761" s="138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  <c r="AA761" s="25"/>
    </row>
    <row r="762">
      <c r="A762" s="25"/>
      <c r="B762" s="25"/>
      <c r="C762" s="25"/>
      <c r="D762" s="25"/>
      <c r="E762" s="25"/>
      <c r="F762" s="24"/>
      <c r="G762" s="25"/>
      <c r="H762" s="25"/>
      <c r="I762" s="25"/>
      <c r="J762" s="25"/>
      <c r="K762" s="138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  <c r="AA762" s="25"/>
    </row>
    <row r="763">
      <c r="A763" s="25"/>
      <c r="B763" s="25"/>
      <c r="C763" s="25"/>
      <c r="D763" s="25"/>
      <c r="E763" s="25"/>
      <c r="F763" s="24"/>
      <c r="G763" s="25"/>
      <c r="H763" s="25"/>
      <c r="I763" s="25"/>
      <c r="J763" s="25"/>
      <c r="K763" s="138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  <c r="AA763" s="25"/>
    </row>
    <row r="764">
      <c r="A764" s="25"/>
      <c r="B764" s="25"/>
      <c r="C764" s="25"/>
      <c r="D764" s="25"/>
      <c r="E764" s="25"/>
      <c r="F764" s="24"/>
      <c r="G764" s="25"/>
      <c r="H764" s="25"/>
      <c r="I764" s="25"/>
      <c r="J764" s="25"/>
      <c r="K764" s="138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  <c r="AA764" s="25"/>
    </row>
    <row r="765">
      <c r="A765" s="25"/>
      <c r="B765" s="25"/>
      <c r="C765" s="25"/>
      <c r="D765" s="25"/>
      <c r="E765" s="25"/>
      <c r="F765" s="24"/>
      <c r="G765" s="25"/>
      <c r="H765" s="25"/>
      <c r="I765" s="25"/>
      <c r="J765" s="25"/>
      <c r="K765" s="138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  <c r="AA765" s="25"/>
    </row>
    <row r="766">
      <c r="A766" s="25"/>
      <c r="B766" s="25"/>
      <c r="C766" s="25"/>
      <c r="D766" s="25"/>
      <c r="E766" s="25"/>
      <c r="F766" s="24"/>
      <c r="G766" s="25"/>
      <c r="H766" s="25"/>
      <c r="I766" s="25"/>
      <c r="J766" s="25"/>
      <c r="K766" s="138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  <c r="AA766" s="25"/>
    </row>
    <row r="767">
      <c r="A767" s="25"/>
      <c r="B767" s="25"/>
      <c r="C767" s="25"/>
      <c r="D767" s="25"/>
      <c r="E767" s="25"/>
      <c r="F767" s="24"/>
      <c r="G767" s="25"/>
      <c r="H767" s="25"/>
      <c r="I767" s="25"/>
      <c r="J767" s="25"/>
      <c r="K767" s="138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  <c r="AA767" s="25"/>
    </row>
    <row r="768">
      <c r="A768" s="25"/>
      <c r="B768" s="25"/>
      <c r="C768" s="25"/>
      <c r="D768" s="25"/>
      <c r="E768" s="25"/>
      <c r="F768" s="24"/>
      <c r="G768" s="25"/>
      <c r="H768" s="25"/>
      <c r="I768" s="25"/>
      <c r="J768" s="25"/>
      <c r="K768" s="138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  <c r="AA768" s="25"/>
    </row>
    <row r="769">
      <c r="A769" s="25"/>
      <c r="B769" s="25"/>
      <c r="C769" s="25"/>
      <c r="D769" s="25"/>
      <c r="E769" s="25"/>
      <c r="F769" s="24"/>
      <c r="G769" s="25"/>
      <c r="H769" s="25"/>
      <c r="I769" s="25"/>
      <c r="J769" s="25"/>
      <c r="K769" s="138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  <c r="AA769" s="25"/>
    </row>
    <row r="770">
      <c r="A770" s="25"/>
      <c r="B770" s="25"/>
      <c r="C770" s="25"/>
      <c r="D770" s="25"/>
      <c r="E770" s="25"/>
      <c r="F770" s="24"/>
      <c r="G770" s="25"/>
      <c r="H770" s="25"/>
      <c r="I770" s="25"/>
      <c r="J770" s="25"/>
      <c r="K770" s="138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  <c r="AA770" s="25"/>
    </row>
    <row r="771">
      <c r="A771" s="25"/>
      <c r="B771" s="25"/>
      <c r="C771" s="25"/>
      <c r="D771" s="25"/>
      <c r="E771" s="25"/>
      <c r="F771" s="24"/>
      <c r="G771" s="25"/>
      <c r="H771" s="25"/>
      <c r="I771" s="25"/>
      <c r="J771" s="25"/>
      <c r="K771" s="138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  <c r="AA771" s="25"/>
    </row>
    <row r="772">
      <c r="A772" s="25"/>
      <c r="B772" s="25"/>
      <c r="C772" s="25"/>
      <c r="D772" s="25"/>
      <c r="E772" s="25"/>
      <c r="F772" s="24"/>
      <c r="G772" s="25"/>
      <c r="H772" s="25"/>
      <c r="I772" s="25"/>
      <c r="J772" s="25"/>
      <c r="K772" s="138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  <c r="AA772" s="25"/>
    </row>
    <row r="773">
      <c r="A773" s="25"/>
      <c r="B773" s="25"/>
      <c r="C773" s="25"/>
      <c r="D773" s="25"/>
      <c r="E773" s="25"/>
      <c r="F773" s="24"/>
      <c r="G773" s="25"/>
      <c r="H773" s="25"/>
      <c r="I773" s="25"/>
      <c r="J773" s="25"/>
      <c r="K773" s="138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  <c r="AA773" s="25"/>
    </row>
    <row r="774">
      <c r="A774" s="25"/>
      <c r="B774" s="25"/>
      <c r="C774" s="25"/>
      <c r="D774" s="25"/>
      <c r="E774" s="25"/>
      <c r="F774" s="24"/>
      <c r="G774" s="25"/>
      <c r="H774" s="25"/>
      <c r="I774" s="25"/>
      <c r="J774" s="25"/>
      <c r="K774" s="138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  <c r="AA774" s="25"/>
    </row>
    <row r="775">
      <c r="A775" s="25"/>
      <c r="B775" s="25"/>
      <c r="C775" s="25"/>
      <c r="D775" s="25"/>
      <c r="E775" s="25"/>
      <c r="F775" s="24"/>
      <c r="G775" s="25"/>
      <c r="H775" s="25"/>
      <c r="I775" s="25"/>
      <c r="J775" s="25"/>
      <c r="K775" s="138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  <c r="AA775" s="25"/>
    </row>
    <row r="776">
      <c r="A776" s="25"/>
      <c r="B776" s="25"/>
      <c r="C776" s="25"/>
      <c r="D776" s="25"/>
      <c r="E776" s="25"/>
      <c r="F776" s="24"/>
      <c r="G776" s="25"/>
      <c r="H776" s="25"/>
      <c r="I776" s="25"/>
      <c r="J776" s="25"/>
      <c r="K776" s="138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  <c r="AA776" s="25"/>
    </row>
    <row r="777">
      <c r="A777" s="25"/>
      <c r="B777" s="25"/>
      <c r="C777" s="25"/>
      <c r="D777" s="25"/>
      <c r="E777" s="25"/>
      <c r="F777" s="24"/>
      <c r="G777" s="25"/>
      <c r="H777" s="25"/>
      <c r="I777" s="25"/>
      <c r="J777" s="25"/>
      <c r="K777" s="138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  <c r="AA777" s="25"/>
    </row>
    <row r="778">
      <c r="A778" s="25"/>
      <c r="B778" s="25"/>
      <c r="C778" s="25"/>
      <c r="D778" s="25"/>
      <c r="E778" s="25"/>
      <c r="F778" s="24"/>
      <c r="G778" s="25"/>
      <c r="H778" s="25"/>
      <c r="I778" s="25"/>
      <c r="J778" s="25"/>
      <c r="K778" s="138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  <c r="AA778" s="25"/>
    </row>
    <row r="779">
      <c r="A779" s="25"/>
      <c r="B779" s="25"/>
      <c r="C779" s="25"/>
      <c r="D779" s="25"/>
      <c r="E779" s="25"/>
      <c r="F779" s="24"/>
      <c r="G779" s="25"/>
      <c r="H779" s="25"/>
      <c r="I779" s="25"/>
      <c r="J779" s="25"/>
      <c r="K779" s="138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  <c r="AA779" s="25"/>
    </row>
    <row r="780">
      <c r="A780" s="25"/>
      <c r="B780" s="25"/>
      <c r="C780" s="25"/>
      <c r="D780" s="25"/>
      <c r="E780" s="25"/>
      <c r="F780" s="24"/>
      <c r="G780" s="25"/>
      <c r="H780" s="25"/>
      <c r="I780" s="25"/>
      <c r="J780" s="25"/>
      <c r="K780" s="138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  <c r="AA780" s="25"/>
    </row>
    <row r="781">
      <c r="A781" s="25"/>
      <c r="B781" s="25"/>
      <c r="C781" s="25"/>
      <c r="D781" s="25"/>
      <c r="E781" s="25"/>
      <c r="F781" s="24"/>
      <c r="G781" s="25"/>
      <c r="H781" s="25"/>
      <c r="I781" s="25"/>
      <c r="J781" s="25"/>
      <c r="K781" s="138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  <c r="AA781" s="25"/>
    </row>
    <row r="782">
      <c r="A782" s="25"/>
      <c r="B782" s="25"/>
      <c r="C782" s="25"/>
      <c r="D782" s="25"/>
      <c r="E782" s="25"/>
      <c r="F782" s="24"/>
      <c r="G782" s="25"/>
      <c r="H782" s="25"/>
      <c r="I782" s="25"/>
      <c r="J782" s="25"/>
      <c r="K782" s="138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  <c r="AA782" s="25"/>
    </row>
    <row r="783">
      <c r="A783" s="25"/>
      <c r="B783" s="25"/>
      <c r="C783" s="25"/>
      <c r="D783" s="25"/>
      <c r="E783" s="25"/>
      <c r="F783" s="24"/>
      <c r="G783" s="25"/>
      <c r="H783" s="25"/>
      <c r="I783" s="25"/>
      <c r="J783" s="25"/>
      <c r="K783" s="138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  <c r="AA783" s="25"/>
    </row>
    <row r="784">
      <c r="A784" s="25"/>
      <c r="B784" s="25"/>
      <c r="C784" s="25"/>
      <c r="D784" s="25"/>
      <c r="E784" s="25"/>
      <c r="F784" s="24"/>
      <c r="G784" s="25"/>
      <c r="H784" s="25"/>
      <c r="I784" s="25"/>
      <c r="J784" s="25"/>
      <c r="K784" s="138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  <c r="AA784" s="25"/>
    </row>
    <row r="785">
      <c r="A785" s="25"/>
      <c r="B785" s="25"/>
      <c r="C785" s="25"/>
      <c r="D785" s="25"/>
      <c r="E785" s="25"/>
      <c r="F785" s="24"/>
      <c r="G785" s="25"/>
      <c r="H785" s="25"/>
      <c r="I785" s="25"/>
      <c r="J785" s="25"/>
      <c r="K785" s="138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  <c r="AA785" s="25"/>
    </row>
    <row r="786">
      <c r="A786" s="25"/>
      <c r="B786" s="25"/>
      <c r="C786" s="25"/>
      <c r="D786" s="25"/>
      <c r="E786" s="25"/>
      <c r="F786" s="24"/>
      <c r="G786" s="25"/>
      <c r="H786" s="25"/>
      <c r="I786" s="25"/>
      <c r="J786" s="25"/>
      <c r="K786" s="138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  <c r="AA786" s="25"/>
    </row>
    <row r="787">
      <c r="A787" s="25"/>
      <c r="B787" s="25"/>
      <c r="C787" s="25"/>
      <c r="D787" s="25"/>
      <c r="E787" s="25"/>
      <c r="F787" s="24"/>
      <c r="G787" s="25"/>
      <c r="H787" s="25"/>
      <c r="I787" s="25"/>
      <c r="J787" s="25"/>
      <c r="K787" s="138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  <c r="AA787" s="25"/>
    </row>
    <row r="788">
      <c r="A788" s="25"/>
      <c r="B788" s="25"/>
      <c r="C788" s="25"/>
      <c r="D788" s="25"/>
      <c r="E788" s="25"/>
      <c r="F788" s="24"/>
      <c r="G788" s="25"/>
      <c r="H788" s="25"/>
      <c r="I788" s="25"/>
      <c r="J788" s="25"/>
      <c r="K788" s="138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  <c r="AA788" s="25"/>
    </row>
    <row r="789">
      <c r="A789" s="25"/>
      <c r="B789" s="25"/>
      <c r="C789" s="25"/>
      <c r="D789" s="25"/>
      <c r="E789" s="25"/>
      <c r="F789" s="24"/>
      <c r="G789" s="25"/>
      <c r="H789" s="25"/>
      <c r="I789" s="25"/>
      <c r="J789" s="25"/>
      <c r="K789" s="138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  <c r="AA789" s="25"/>
    </row>
    <row r="790">
      <c r="A790" s="25"/>
      <c r="B790" s="25"/>
      <c r="C790" s="25"/>
      <c r="D790" s="25"/>
      <c r="E790" s="25"/>
      <c r="F790" s="24"/>
      <c r="G790" s="25"/>
      <c r="H790" s="25"/>
      <c r="I790" s="25"/>
      <c r="J790" s="25"/>
      <c r="K790" s="138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  <c r="AA790" s="25"/>
    </row>
    <row r="791">
      <c r="A791" s="25"/>
      <c r="B791" s="25"/>
      <c r="C791" s="25"/>
      <c r="D791" s="25"/>
      <c r="E791" s="25"/>
      <c r="F791" s="24"/>
      <c r="G791" s="25"/>
      <c r="H791" s="25"/>
      <c r="I791" s="25"/>
      <c r="J791" s="25"/>
      <c r="K791" s="138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  <c r="AA791" s="25"/>
    </row>
    <row r="792">
      <c r="A792" s="25"/>
      <c r="B792" s="25"/>
      <c r="C792" s="25"/>
      <c r="D792" s="25"/>
      <c r="E792" s="25"/>
      <c r="F792" s="24"/>
      <c r="G792" s="25"/>
      <c r="H792" s="25"/>
      <c r="I792" s="25"/>
      <c r="J792" s="25"/>
      <c r="K792" s="138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  <c r="AA792" s="25"/>
    </row>
    <row r="793">
      <c r="A793" s="25"/>
      <c r="B793" s="25"/>
      <c r="C793" s="25"/>
      <c r="D793" s="25"/>
      <c r="E793" s="25"/>
      <c r="F793" s="24"/>
      <c r="G793" s="25"/>
      <c r="H793" s="25"/>
      <c r="I793" s="25"/>
      <c r="J793" s="25"/>
      <c r="K793" s="138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  <c r="AA793" s="25"/>
    </row>
    <row r="794">
      <c r="A794" s="25"/>
      <c r="B794" s="25"/>
      <c r="C794" s="25"/>
      <c r="D794" s="25"/>
      <c r="E794" s="25"/>
      <c r="F794" s="24"/>
      <c r="G794" s="25"/>
      <c r="H794" s="25"/>
      <c r="I794" s="25"/>
      <c r="J794" s="25"/>
      <c r="K794" s="138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  <c r="AA794" s="25"/>
    </row>
    <row r="795">
      <c r="A795" s="25"/>
      <c r="B795" s="25"/>
      <c r="C795" s="25"/>
      <c r="D795" s="25"/>
      <c r="E795" s="25"/>
      <c r="F795" s="24"/>
      <c r="G795" s="25"/>
      <c r="H795" s="25"/>
      <c r="I795" s="25"/>
      <c r="J795" s="25"/>
      <c r="K795" s="138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  <c r="AA795" s="25"/>
    </row>
    <row r="796">
      <c r="A796" s="25"/>
      <c r="B796" s="25"/>
      <c r="C796" s="25"/>
      <c r="D796" s="25"/>
      <c r="E796" s="25"/>
      <c r="F796" s="24"/>
      <c r="G796" s="25"/>
      <c r="H796" s="25"/>
      <c r="I796" s="25"/>
      <c r="J796" s="25"/>
      <c r="K796" s="138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  <c r="AA796" s="25"/>
    </row>
    <row r="797">
      <c r="A797" s="25"/>
      <c r="B797" s="25"/>
      <c r="C797" s="25"/>
      <c r="D797" s="25"/>
      <c r="E797" s="25"/>
      <c r="F797" s="24"/>
      <c r="G797" s="25"/>
      <c r="H797" s="25"/>
      <c r="I797" s="25"/>
      <c r="J797" s="25"/>
      <c r="K797" s="138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  <c r="AA797" s="25"/>
    </row>
    <row r="798">
      <c r="A798" s="25"/>
      <c r="B798" s="25"/>
      <c r="C798" s="25"/>
      <c r="D798" s="25"/>
      <c r="E798" s="25"/>
      <c r="F798" s="24"/>
      <c r="G798" s="25"/>
      <c r="H798" s="25"/>
      <c r="I798" s="25"/>
      <c r="J798" s="25"/>
      <c r="K798" s="138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  <c r="AA798" s="25"/>
    </row>
    <row r="799">
      <c r="A799" s="25"/>
      <c r="B799" s="25"/>
      <c r="C799" s="25"/>
      <c r="D799" s="25"/>
      <c r="E799" s="25"/>
      <c r="F799" s="24"/>
      <c r="G799" s="25"/>
      <c r="H799" s="25"/>
      <c r="I799" s="25"/>
      <c r="J799" s="25"/>
      <c r="K799" s="138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  <c r="AA799" s="25"/>
    </row>
    <row r="800">
      <c r="A800" s="25"/>
      <c r="B800" s="25"/>
      <c r="C800" s="25"/>
      <c r="D800" s="25"/>
      <c r="E800" s="25"/>
      <c r="F800" s="24"/>
      <c r="G800" s="25"/>
      <c r="H800" s="25"/>
      <c r="I800" s="25"/>
      <c r="J800" s="25"/>
      <c r="K800" s="138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  <c r="AA800" s="25"/>
    </row>
    <row r="801">
      <c r="A801" s="25"/>
      <c r="B801" s="25"/>
      <c r="C801" s="25"/>
      <c r="D801" s="25"/>
      <c r="E801" s="25"/>
      <c r="F801" s="24"/>
      <c r="G801" s="25"/>
      <c r="H801" s="25"/>
      <c r="I801" s="25"/>
      <c r="J801" s="25"/>
      <c r="K801" s="138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  <c r="AA801" s="25"/>
    </row>
    <row r="802">
      <c r="A802" s="25"/>
      <c r="B802" s="25"/>
      <c r="C802" s="25"/>
      <c r="D802" s="25"/>
      <c r="E802" s="25"/>
      <c r="F802" s="24"/>
      <c r="G802" s="25"/>
      <c r="H802" s="25"/>
      <c r="I802" s="25"/>
      <c r="J802" s="25"/>
      <c r="K802" s="138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  <c r="AA802" s="25"/>
    </row>
    <row r="803">
      <c r="A803" s="25"/>
      <c r="B803" s="25"/>
      <c r="C803" s="25"/>
      <c r="D803" s="25"/>
      <c r="E803" s="25"/>
      <c r="F803" s="24"/>
      <c r="G803" s="25"/>
      <c r="H803" s="25"/>
      <c r="I803" s="25"/>
      <c r="J803" s="25"/>
      <c r="K803" s="138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  <c r="AA803" s="25"/>
    </row>
    <row r="804">
      <c r="A804" s="25"/>
      <c r="B804" s="25"/>
      <c r="C804" s="25"/>
      <c r="D804" s="25"/>
      <c r="E804" s="25"/>
      <c r="F804" s="24"/>
      <c r="G804" s="25"/>
      <c r="H804" s="25"/>
      <c r="I804" s="25"/>
      <c r="J804" s="25"/>
      <c r="K804" s="138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  <c r="AA804" s="25"/>
    </row>
    <row r="805">
      <c r="A805" s="25"/>
      <c r="B805" s="25"/>
      <c r="C805" s="25"/>
      <c r="D805" s="25"/>
      <c r="E805" s="25"/>
      <c r="F805" s="24"/>
      <c r="G805" s="25"/>
      <c r="H805" s="25"/>
      <c r="I805" s="25"/>
      <c r="J805" s="25"/>
      <c r="K805" s="138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  <c r="AA805" s="25"/>
    </row>
    <row r="806">
      <c r="A806" s="25"/>
      <c r="B806" s="25"/>
      <c r="C806" s="25"/>
      <c r="D806" s="25"/>
      <c r="E806" s="25"/>
      <c r="F806" s="24"/>
      <c r="G806" s="25"/>
      <c r="H806" s="25"/>
      <c r="I806" s="25"/>
      <c r="J806" s="25"/>
      <c r="K806" s="138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  <c r="AA806" s="25"/>
    </row>
    <row r="807">
      <c r="A807" s="25"/>
      <c r="B807" s="25"/>
      <c r="C807" s="25"/>
      <c r="D807" s="25"/>
      <c r="E807" s="25"/>
      <c r="F807" s="24"/>
      <c r="G807" s="25"/>
      <c r="H807" s="25"/>
      <c r="I807" s="25"/>
      <c r="J807" s="25"/>
      <c r="K807" s="138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  <c r="AA807" s="25"/>
    </row>
    <row r="808">
      <c r="A808" s="25"/>
      <c r="B808" s="25"/>
      <c r="C808" s="25"/>
      <c r="D808" s="25"/>
      <c r="E808" s="25"/>
      <c r="F808" s="24"/>
      <c r="G808" s="25"/>
      <c r="H808" s="25"/>
      <c r="I808" s="25"/>
      <c r="J808" s="25"/>
      <c r="K808" s="138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  <c r="AA808" s="25"/>
    </row>
    <row r="809">
      <c r="A809" s="25"/>
      <c r="B809" s="25"/>
      <c r="C809" s="25"/>
      <c r="D809" s="25"/>
      <c r="E809" s="25"/>
      <c r="F809" s="24"/>
      <c r="G809" s="25"/>
      <c r="H809" s="25"/>
      <c r="I809" s="25"/>
      <c r="J809" s="25"/>
      <c r="K809" s="138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  <c r="AA809" s="25"/>
    </row>
    <row r="810">
      <c r="A810" s="25"/>
      <c r="B810" s="25"/>
      <c r="C810" s="25"/>
      <c r="D810" s="25"/>
      <c r="E810" s="25"/>
      <c r="F810" s="24"/>
      <c r="G810" s="25"/>
      <c r="H810" s="25"/>
      <c r="I810" s="25"/>
      <c r="J810" s="25"/>
      <c r="K810" s="138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  <c r="AA810" s="25"/>
    </row>
    <row r="811">
      <c r="A811" s="25"/>
      <c r="B811" s="25"/>
      <c r="C811" s="25"/>
      <c r="D811" s="25"/>
      <c r="E811" s="25"/>
      <c r="F811" s="24"/>
      <c r="G811" s="25"/>
      <c r="H811" s="25"/>
      <c r="I811" s="25"/>
      <c r="J811" s="25"/>
      <c r="K811" s="138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  <c r="AA811" s="25"/>
    </row>
    <row r="812">
      <c r="A812" s="25"/>
      <c r="B812" s="25"/>
      <c r="C812" s="25"/>
      <c r="D812" s="25"/>
      <c r="E812" s="25"/>
      <c r="F812" s="24"/>
      <c r="G812" s="25"/>
      <c r="H812" s="25"/>
      <c r="I812" s="25"/>
      <c r="J812" s="25"/>
      <c r="K812" s="138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  <c r="AA812" s="25"/>
    </row>
    <row r="813">
      <c r="A813" s="25"/>
      <c r="B813" s="25"/>
      <c r="C813" s="25"/>
      <c r="D813" s="25"/>
      <c r="E813" s="25"/>
      <c r="F813" s="24"/>
      <c r="G813" s="25"/>
      <c r="H813" s="25"/>
      <c r="I813" s="25"/>
      <c r="J813" s="25"/>
      <c r="K813" s="138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  <c r="AA813" s="25"/>
    </row>
    <row r="814">
      <c r="A814" s="25"/>
      <c r="B814" s="25"/>
      <c r="C814" s="25"/>
      <c r="D814" s="25"/>
      <c r="E814" s="25"/>
      <c r="F814" s="24"/>
      <c r="G814" s="25"/>
      <c r="H814" s="25"/>
      <c r="I814" s="25"/>
      <c r="J814" s="25"/>
      <c r="K814" s="138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  <c r="AA814" s="25"/>
    </row>
    <row r="815">
      <c r="A815" s="25"/>
      <c r="B815" s="25"/>
      <c r="C815" s="25"/>
      <c r="D815" s="25"/>
      <c r="E815" s="25"/>
      <c r="F815" s="24"/>
      <c r="G815" s="25"/>
      <c r="H815" s="25"/>
      <c r="I815" s="25"/>
      <c r="J815" s="25"/>
      <c r="K815" s="138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  <c r="AA815" s="25"/>
    </row>
    <row r="816">
      <c r="A816" s="25"/>
      <c r="B816" s="25"/>
      <c r="C816" s="25"/>
      <c r="D816" s="25"/>
      <c r="E816" s="25"/>
      <c r="F816" s="24"/>
      <c r="G816" s="25"/>
      <c r="H816" s="25"/>
      <c r="I816" s="25"/>
      <c r="J816" s="25"/>
      <c r="K816" s="138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  <c r="AA816" s="25"/>
    </row>
    <row r="817">
      <c r="A817" s="25"/>
      <c r="B817" s="25"/>
      <c r="C817" s="25"/>
      <c r="D817" s="25"/>
      <c r="E817" s="25"/>
      <c r="F817" s="24"/>
      <c r="G817" s="25"/>
      <c r="H817" s="25"/>
      <c r="I817" s="25"/>
      <c r="J817" s="25"/>
      <c r="K817" s="138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  <c r="AA817" s="25"/>
    </row>
    <row r="818">
      <c r="A818" s="25"/>
      <c r="B818" s="25"/>
      <c r="C818" s="25"/>
      <c r="D818" s="25"/>
      <c r="E818" s="25"/>
      <c r="F818" s="24"/>
      <c r="G818" s="25"/>
      <c r="H818" s="25"/>
      <c r="I818" s="25"/>
      <c r="J818" s="25"/>
      <c r="K818" s="138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  <c r="AA818" s="25"/>
    </row>
    <row r="819">
      <c r="A819" s="25"/>
      <c r="B819" s="25"/>
      <c r="C819" s="25"/>
      <c r="D819" s="25"/>
      <c r="E819" s="25"/>
      <c r="F819" s="24"/>
      <c r="G819" s="25"/>
      <c r="H819" s="25"/>
      <c r="I819" s="25"/>
      <c r="J819" s="25"/>
      <c r="K819" s="138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  <c r="AA819" s="25"/>
    </row>
    <row r="820">
      <c r="A820" s="25"/>
      <c r="B820" s="25"/>
      <c r="C820" s="25"/>
      <c r="D820" s="25"/>
      <c r="E820" s="25"/>
      <c r="F820" s="24"/>
      <c r="G820" s="25"/>
      <c r="H820" s="25"/>
      <c r="I820" s="25"/>
      <c r="J820" s="25"/>
      <c r="K820" s="138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  <c r="AA820" s="25"/>
    </row>
    <row r="821">
      <c r="A821" s="25"/>
      <c r="B821" s="25"/>
      <c r="C821" s="25"/>
      <c r="D821" s="25"/>
      <c r="E821" s="25"/>
      <c r="F821" s="24"/>
      <c r="G821" s="25"/>
      <c r="H821" s="25"/>
      <c r="I821" s="25"/>
      <c r="J821" s="25"/>
      <c r="K821" s="138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  <c r="AA821" s="25"/>
    </row>
    <row r="822">
      <c r="A822" s="25"/>
      <c r="B822" s="25"/>
      <c r="C822" s="25"/>
      <c r="D822" s="25"/>
      <c r="E822" s="25"/>
      <c r="F822" s="24"/>
      <c r="G822" s="25"/>
      <c r="H822" s="25"/>
      <c r="I822" s="25"/>
      <c r="J822" s="25"/>
      <c r="K822" s="138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  <c r="AA822" s="25"/>
    </row>
    <row r="823">
      <c r="A823" s="25"/>
      <c r="B823" s="25"/>
      <c r="C823" s="25"/>
      <c r="D823" s="25"/>
      <c r="E823" s="25"/>
      <c r="F823" s="24"/>
      <c r="G823" s="25"/>
      <c r="H823" s="25"/>
      <c r="I823" s="25"/>
      <c r="J823" s="25"/>
      <c r="K823" s="138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  <c r="AA823" s="25"/>
    </row>
    <row r="824">
      <c r="A824" s="25"/>
      <c r="B824" s="25"/>
      <c r="C824" s="25"/>
      <c r="D824" s="25"/>
      <c r="E824" s="25"/>
      <c r="F824" s="24"/>
      <c r="G824" s="25"/>
      <c r="H824" s="25"/>
      <c r="I824" s="25"/>
      <c r="J824" s="25"/>
      <c r="K824" s="138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  <c r="AA824" s="25"/>
    </row>
    <row r="825">
      <c r="A825" s="25"/>
      <c r="B825" s="25"/>
      <c r="C825" s="25"/>
      <c r="D825" s="25"/>
      <c r="E825" s="25"/>
      <c r="F825" s="24"/>
      <c r="G825" s="25"/>
      <c r="H825" s="25"/>
      <c r="I825" s="25"/>
      <c r="J825" s="25"/>
      <c r="K825" s="138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  <c r="AA825" s="25"/>
    </row>
    <row r="826">
      <c r="A826" s="25"/>
      <c r="B826" s="25"/>
      <c r="C826" s="25"/>
      <c r="D826" s="25"/>
      <c r="E826" s="25"/>
      <c r="F826" s="24"/>
      <c r="G826" s="25"/>
      <c r="H826" s="25"/>
      <c r="I826" s="25"/>
      <c r="J826" s="25"/>
      <c r="K826" s="138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  <c r="AA826" s="25"/>
    </row>
    <row r="827">
      <c r="A827" s="25"/>
      <c r="B827" s="25"/>
      <c r="C827" s="25"/>
      <c r="D827" s="25"/>
      <c r="E827" s="25"/>
      <c r="F827" s="24"/>
      <c r="G827" s="25"/>
      <c r="H827" s="25"/>
      <c r="I827" s="25"/>
      <c r="J827" s="25"/>
      <c r="K827" s="138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  <c r="AA827" s="25"/>
    </row>
    <row r="828">
      <c r="A828" s="25"/>
      <c r="B828" s="25"/>
      <c r="C828" s="25"/>
      <c r="D828" s="25"/>
      <c r="E828" s="25"/>
      <c r="F828" s="24"/>
      <c r="G828" s="25"/>
      <c r="H828" s="25"/>
      <c r="I828" s="25"/>
      <c r="J828" s="25"/>
      <c r="K828" s="138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  <c r="AA828" s="25"/>
    </row>
    <row r="829">
      <c r="A829" s="25"/>
      <c r="B829" s="25"/>
      <c r="C829" s="25"/>
      <c r="D829" s="25"/>
      <c r="E829" s="25"/>
      <c r="F829" s="24"/>
      <c r="G829" s="25"/>
      <c r="H829" s="25"/>
      <c r="I829" s="25"/>
      <c r="J829" s="25"/>
      <c r="K829" s="138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  <c r="AA829" s="25"/>
    </row>
    <row r="830">
      <c r="A830" s="25"/>
      <c r="B830" s="25"/>
      <c r="C830" s="25"/>
      <c r="D830" s="25"/>
      <c r="E830" s="25"/>
      <c r="F830" s="24"/>
      <c r="G830" s="25"/>
      <c r="H830" s="25"/>
      <c r="I830" s="25"/>
      <c r="J830" s="25"/>
      <c r="K830" s="138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  <c r="AA830" s="25"/>
    </row>
    <row r="831">
      <c r="A831" s="25"/>
      <c r="B831" s="25"/>
      <c r="C831" s="25"/>
      <c r="D831" s="25"/>
      <c r="E831" s="25"/>
      <c r="F831" s="24"/>
      <c r="G831" s="25"/>
      <c r="H831" s="25"/>
      <c r="I831" s="25"/>
      <c r="J831" s="25"/>
      <c r="K831" s="138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  <c r="AA831" s="25"/>
    </row>
    <row r="832">
      <c r="A832" s="25"/>
      <c r="B832" s="25"/>
      <c r="C832" s="25"/>
      <c r="D832" s="25"/>
      <c r="E832" s="25"/>
      <c r="F832" s="24"/>
      <c r="G832" s="25"/>
      <c r="H832" s="25"/>
      <c r="I832" s="25"/>
      <c r="J832" s="25"/>
      <c r="K832" s="138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  <c r="AA832" s="25"/>
    </row>
    <row r="833">
      <c r="A833" s="25"/>
      <c r="B833" s="25"/>
      <c r="C833" s="25"/>
      <c r="D833" s="25"/>
      <c r="E833" s="25"/>
      <c r="F833" s="24"/>
      <c r="G833" s="25"/>
      <c r="H833" s="25"/>
      <c r="I833" s="25"/>
      <c r="J833" s="25"/>
      <c r="K833" s="138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  <c r="AA833" s="25"/>
    </row>
    <row r="834">
      <c r="A834" s="25"/>
      <c r="B834" s="25"/>
      <c r="C834" s="25"/>
      <c r="D834" s="25"/>
      <c r="E834" s="25"/>
      <c r="F834" s="24"/>
      <c r="G834" s="25"/>
      <c r="H834" s="25"/>
      <c r="I834" s="25"/>
      <c r="J834" s="25"/>
      <c r="K834" s="138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  <c r="AA834" s="25"/>
    </row>
    <row r="835">
      <c r="A835" s="25"/>
      <c r="B835" s="25"/>
      <c r="C835" s="25"/>
      <c r="D835" s="25"/>
      <c r="E835" s="25"/>
      <c r="F835" s="24"/>
      <c r="G835" s="25"/>
      <c r="H835" s="25"/>
      <c r="I835" s="25"/>
      <c r="J835" s="25"/>
      <c r="K835" s="138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  <c r="AA835" s="25"/>
    </row>
    <row r="836">
      <c r="A836" s="25"/>
      <c r="B836" s="25"/>
      <c r="C836" s="25"/>
      <c r="D836" s="25"/>
      <c r="E836" s="25"/>
      <c r="F836" s="24"/>
      <c r="G836" s="25"/>
      <c r="H836" s="25"/>
      <c r="I836" s="25"/>
      <c r="J836" s="25"/>
      <c r="K836" s="138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  <c r="AA836" s="25"/>
    </row>
    <row r="837">
      <c r="A837" s="25"/>
      <c r="B837" s="25"/>
      <c r="C837" s="25"/>
      <c r="D837" s="25"/>
      <c r="E837" s="25"/>
      <c r="F837" s="24"/>
      <c r="G837" s="25"/>
      <c r="H837" s="25"/>
      <c r="I837" s="25"/>
      <c r="J837" s="25"/>
      <c r="K837" s="138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  <c r="AA837" s="25"/>
    </row>
    <row r="838">
      <c r="A838" s="25"/>
      <c r="B838" s="25"/>
      <c r="C838" s="25"/>
      <c r="D838" s="25"/>
      <c r="E838" s="25"/>
      <c r="F838" s="24"/>
      <c r="G838" s="25"/>
      <c r="H838" s="25"/>
      <c r="I838" s="25"/>
      <c r="J838" s="25"/>
      <c r="K838" s="138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  <c r="AA838" s="25"/>
    </row>
    <row r="839">
      <c r="A839" s="25"/>
      <c r="B839" s="25"/>
      <c r="C839" s="25"/>
      <c r="D839" s="25"/>
      <c r="E839" s="25"/>
      <c r="F839" s="24"/>
      <c r="G839" s="25"/>
      <c r="H839" s="25"/>
      <c r="I839" s="25"/>
      <c r="J839" s="25"/>
      <c r="K839" s="138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  <c r="AA839" s="25"/>
    </row>
    <row r="840">
      <c r="A840" s="25"/>
      <c r="B840" s="25"/>
      <c r="C840" s="25"/>
      <c r="D840" s="25"/>
      <c r="E840" s="25"/>
      <c r="F840" s="24"/>
      <c r="G840" s="25"/>
      <c r="H840" s="25"/>
      <c r="I840" s="25"/>
      <c r="J840" s="25"/>
      <c r="K840" s="138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  <c r="AA840" s="25"/>
    </row>
    <row r="841">
      <c r="A841" s="25"/>
      <c r="B841" s="25"/>
      <c r="C841" s="25"/>
      <c r="D841" s="25"/>
      <c r="E841" s="25"/>
      <c r="F841" s="24"/>
      <c r="G841" s="25"/>
      <c r="H841" s="25"/>
      <c r="I841" s="25"/>
      <c r="J841" s="25"/>
      <c r="K841" s="138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  <c r="AA841" s="25"/>
    </row>
    <row r="842">
      <c r="A842" s="25"/>
      <c r="B842" s="25"/>
      <c r="C842" s="25"/>
      <c r="D842" s="25"/>
      <c r="E842" s="25"/>
      <c r="F842" s="24"/>
      <c r="G842" s="25"/>
      <c r="H842" s="25"/>
      <c r="I842" s="25"/>
      <c r="J842" s="25"/>
      <c r="K842" s="138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  <c r="AA842" s="25"/>
    </row>
    <row r="843">
      <c r="A843" s="25"/>
      <c r="B843" s="25"/>
      <c r="C843" s="25"/>
      <c r="D843" s="25"/>
      <c r="E843" s="25"/>
      <c r="F843" s="24"/>
      <c r="G843" s="25"/>
      <c r="H843" s="25"/>
      <c r="I843" s="25"/>
      <c r="J843" s="25"/>
      <c r="K843" s="138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  <c r="AA843" s="25"/>
    </row>
    <row r="844">
      <c r="A844" s="25"/>
      <c r="B844" s="25"/>
      <c r="C844" s="25"/>
      <c r="D844" s="25"/>
      <c r="E844" s="25"/>
      <c r="F844" s="24"/>
      <c r="G844" s="25"/>
      <c r="H844" s="25"/>
      <c r="I844" s="25"/>
      <c r="J844" s="25"/>
      <c r="K844" s="138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  <c r="AA844" s="25"/>
    </row>
    <row r="845">
      <c r="A845" s="25"/>
      <c r="B845" s="25"/>
      <c r="C845" s="25"/>
      <c r="D845" s="25"/>
      <c r="E845" s="25"/>
      <c r="F845" s="24"/>
      <c r="G845" s="25"/>
      <c r="H845" s="25"/>
      <c r="I845" s="25"/>
      <c r="J845" s="25"/>
      <c r="K845" s="138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  <c r="AA845" s="25"/>
    </row>
    <row r="846">
      <c r="A846" s="25"/>
      <c r="B846" s="25"/>
      <c r="C846" s="25"/>
      <c r="D846" s="25"/>
      <c r="E846" s="25"/>
      <c r="F846" s="24"/>
      <c r="G846" s="25"/>
      <c r="H846" s="25"/>
      <c r="I846" s="25"/>
      <c r="J846" s="25"/>
      <c r="K846" s="138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  <c r="AA846" s="25"/>
    </row>
    <row r="847">
      <c r="A847" s="25"/>
      <c r="B847" s="25"/>
      <c r="C847" s="25"/>
      <c r="D847" s="25"/>
      <c r="E847" s="25"/>
      <c r="F847" s="24"/>
      <c r="G847" s="25"/>
      <c r="H847" s="25"/>
      <c r="I847" s="25"/>
      <c r="J847" s="25"/>
      <c r="K847" s="138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  <c r="AA847" s="25"/>
    </row>
    <row r="848">
      <c r="A848" s="25"/>
      <c r="B848" s="25"/>
      <c r="C848" s="25"/>
      <c r="D848" s="25"/>
      <c r="E848" s="25"/>
      <c r="F848" s="24"/>
      <c r="G848" s="25"/>
      <c r="H848" s="25"/>
      <c r="I848" s="25"/>
      <c r="J848" s="25"/>
      <c r="K848" s="138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  <c r="AA848" s="25"/>
    </row>
    <row r="849">
      <c r="A849" s="25"/>
      <c r="B849" s="25"/>
      <c r="C849" s="25"/>
      <c r="D849" s="25"/>
      <c r="E849" s="25"/>
      <c r="F849" s="24"/>
      <c r="G849" s="25"/>
      <c r="H849" s="25"/>
      <c r="I849" s="25"/>
      <c r="J849" s="25"/>
      <c r="K849" s="138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  <c r="AA849" s="25"/>
    </row>
    <row r="850">
      <c r="A850" s="25"/>
      <c r="B850" s="25"/>
      <c r="C850" s="25"/>
      <c r="D850" s="25"/>
      <c r="E850" s="25"/>
      <c r="F850" s="24"/>
      <c r="G850" s="25"/>
      <c r="H850" s="25"/>
      <c r="I850" s="25"/>
      <c r="J850" s="25"/>
      <c r="K850" s="138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  <c r="AA850" s="25"/>
    </row>
    <row r="851">
      <c r="A851" s="25"/>
      <c r="B851" s="25"/>
      <c r="C851" s="25"/>
      <c r="D851" s="25"/>
      <c r="E851" s="25"/>
      <c r="F851" s="24"/>
      <c r="G851" s="25"/>
      <c r="H851" s="25"/>
      <c r="I851" s="25"/>
      <c r="J851" s="25"/>
      <c r="K851" s="138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  <c r="AA851" s="25"/>
    </row>
    <row r="852">
      <c r="A852" s="25"/>
      <c r="B852" s="25"/>
      <c r="C852" s="25"/>
      <c r="D852" s="25"/>
      <c r="E852" s="25"/>
      <c r="F852" s="24"/>
      <c r="G852" s="25"/>
      <c r="H852" s="25"/>
      <c r="I852" s="25"/>
      <c r="J852" s="25"/>
      <c r="K852" s="138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  <c r="AA852" s="25"/>
    </row>
    <row r="853">
      <c r="A853" s="25"/>
      <c r="B853" s="25"/>
      <c r="C853" s="25"/>
      <c r="D853" s="25"/>
      <c r="E853" s="25"/>
      <c r="F853" s="24"/>
      <c r="G853" s="25"/>
      <c r="H853" s="25"/>
      <c r="I853" s="25"/>
      <c r="J853" s="25"/>
      <c r="K853" s="138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  <c r="AA853" s="25"/>
    </row>
    <row r="854">
      <c r="A854" s="25"/>
      <c r="B854" s="25"/>
      <c r="C854" s="25"/>
      <c r="D854" s="25"/>
      <c r="E854" s="25"/>
      <c r="F854" s="24"/>
      <c r="G854" s="25"/>
      <c r="H854" s="25"/>
      <c r="I854" s="25"/>
      <c r="J854" s="25"/>
      <c r="K854" s="138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  <c r="AA854" s="25"/>
    </row>
    <row r="855">
      <c r="A855" s="25"/>
      <c r="B855" s="25"/>
      <c r="C855" s="25"/>
      <c r="D855" s="25"/>
      <c r="E855" s="25"/>
      <c r="F855" s="24"/>
      <c r="G855" s="25"/>
      <c r="H855" s="25"/>
      <c r="I855" s="25"/>
      <c r="J855" s="25"/>
      <c r="K855" s="138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  <c r="AA855" s="25"/>
    </row>
    <row r="856">
      <c r="A856" s="25"/>
      <c r="B856" s="25"/>
      <c r="C856" s="25"/>
      <c r="D856" s="25"/>
      <c r="E856" s="25"/>
      <c r="F856" s="24"/>
      <c r="G856" s="25"/>
      <c r="H856" s="25"/>
      <c r="I856" s="25"/>
      <c r="J856" s="25"/>
      <c r="K856" s="138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  <c r="AA856" s="25"/>
    </row>
    <row r="857">
      <c r="A857" s="25"/>
      <c r="B857" s="25"/>
      <c r="C857" s="25"/>
      <c r="D857" s="25"/>
      <c r="E857" s="25"/>
      <c r="F857" s="24"/>
      <c r="G857" s="25"/>
      <c r="H857" s="25"/>
      <c r="I857" s="25"/>
      <c r="J857" s="25"/>
      <c r="K857" s="138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  <c r="AA857" s="25"/>
    </row>
    <row r="858">
      <c r="A858" s="25"/>
      <c r="B858" s="25"/>
      <c r="C858" s="25"/>
      <c r="D858" s="25"/>
      <c r="E858" s="25"/>
      <c r="F858" s="24"/>
      <c r="G858" s="25"/>
      <c r="H858" s="25"/>
      <c r="I858" s="25"/>
      <c r="J858" s="25"/>
      <c r="K858" s="138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  <c r="AA858" s="25"/>
    </row>
    <row r="859">
      <c r="A859" s="25"/>
      <c r="B859" s="25"/>
      <c r="C859" s="25"/>
      <c r="D859" s="25"/>
      <c r="E859" s="25"/>
      <c r="F859" s="24"/>
      <c r="G859" s="25"/>
      <c r="H859" s="25"/>
      <c r="I859" s="25"/>
      <c r="J859" s="25"/>
      <c r="K859" s="138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  <c r="AA859" s="25"/>
    </row>
    <row r="860">
      <c r="A860" s="25"/>
      <c r="B860" s="25"/>
      <c r="C860" s="25"/>
      <c r="D860" s="25"/>
      <c r="E860" s="25"/>
      <c r="F860" s="24"/>
      <c r="G860" s="25"/>
      <c r="H860" s="25"/>
      <c r="I860" s="25"/>
      <c r="J860" s="25"/>
      <c r="K860" s="138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  <c r="AA860" s="25"/>
    </row>
    <row r="861">
      <c r="A861" s="25"/>
      <c r="B861" s="25"/>
      <c r="C861" s="25"/>
      <c r="D861" s="25"/>
      <c r="E861" s="25"/>
      <c r="F861" s="24"/>
      <c r="G861" s="25"/>
      <c r="H861" s="25"/>
      <c r="I861" s="25"/>
      <c r="J861" s="25"/>
      <c r="K861" s="138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  <c r="AA861" s="25"/>
    </row>
    <row r="862">
      <c r="A862" s="25"/>
      <c r="B862" s="25"/>
      <c r="C862" s="25"/>
      <c r="D862" s="25"/>
      <c r="E862" s="25"/>
      <c r="F862" s="24"/>
      <c r="G862" s="25"/>
      <c r="H862" s="25"/>
      <c r="I862" s="25"/>
      <c r="J862" s="25"/>
      <c r="K862" s="138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  <c r="AA862" s="25"/>
    </row>
    <row r="863">
      <c r="A863" s="25"/>
      <c r="B863" s="25"/>
      <c r="C863" s="25"/>
      <c r="D863" s="25"/>
      <c r="E863" s="25"/>
      <c r="F863" s="24"/>
      <c r="G863" s="25"/>
      <c r="H863" s="25"/>
      <c r="I863" s="25"/>
      <c r="J863" s="25"/>
      <c r="K863" s="138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  <c r="AA863" s="25"/>
    </row>
    <row r="864">
      <c r="A864" s="25"/>
      <c r="B864" s="25"/>
      <c r="C864" s="25"/>
      <c r="D864" s="25"/>
      <c r="E864" s="25"/>
      <c r="F864" s="24"/>
      <c r="G864" s="25"/>
      <c r="H864" s="25"/>
      <c r="I864" s="25"/>
      <c r="J864" s="25"/>
      <c r="K864" s="138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  <c r="AA864" s="25"/>
    </row>
    <row r="865">
      <c r="A865" s="25"/>
      <c r="B865" s="25"/>
      <c r="C865" s="25"/>
      <c r="D865" s="25"/>
      <c r="E865" s="25"/>
      <c r="F865" s="24"/>
      <c r="G865" s="25"/>
      <c r="H865" s="25"/>
      <c r="I865" s="25"/>
      <c r="J865" s="25"/>
      <c r="K865" s="138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  <c r="AA865" s="25"/>
    </row>
    <row r="866">
      <c r="A866" s="25"/>
      <c r="B866" s="25"/>
      <c r="C866" s="25"/>
      <c r="D866" s="25"/>
      <c r="E866" s="25"/>
      <c r="F866" s="24"/>
      <c r="G866" s="25"/>
      <c r="H866" s="25"/>
      <c r="I866" s="25"/>
      <c r="J866" s="25"/>
      <c r="K866" s="138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  <c r="AA866" s="25"/>
    </row>
    <row r="867">
      <c r="A867" s="25"/>
      <c r="B867" s="25"/>
      <c r="C867" s="25"/>
      <c r="D867" s="25"/>
      <c r="E867" s="25"/>
      <c r="F867" s="24"/>
      <c r="G867" s="25"/>
      <c r="H867" s="25"/>
      <c r="I867" s="25"/>
      <c r="J867" s="25"/>
      <c r="K867" s="138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  <c r="AA867" s="25"/>
    </row>
    <row r="868">
      <c r="A868" s="25"/>
      <c r="B868" s="25"/>
      <c r="C868" s="25"/>
      <c r="D868" s="25"/>
      <c r="E868" s="25"/>
      <c r="F868" s="24"/>
      <c r="G868" s="25"/>
      <c r="H868" s="25"/>
      <c r="I868" s="25"/>
      <c r="J868" s="25"/>
      <c r="K868" s="138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  <c r="AA868" s="25"/>
    </row>
    <row r="869">
      <c r="A869" s="25"/>
      <c r="B869" s="25"/>
      <c r="C869" s="25"/>
      <c r="D869" s="25"/>
      <c r="E869" s="25"/>
      <c r="F869" s="24"/>
      <c r="G869" s="25"/>
      <c r="H869" s="25"/>
      <c r="I869" s="25"/>
      <c r="J869" s="25"/>
      <c r="K869" s="138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  <c r="AA869" s="25"/>
    </row>
    <row r="870">
      <c r="A870" s="25"/>
      <c r="B870" s="25"/>
      <c r="C870" s="25"/>
      <c r="D870" s="25"/>
      <c r="E870" s="25"/>
      <c r="F870" s="24"/>
      <c r="G870" s="25"/>
      <c r="H870" s="25"/>
      <c r="I870" s="25"/>
      <c r="J870" s="25"/>
      <c r="K870" s="138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  <c r="AA870" s="25"/>
    </row>
    <row r="871">
      <c r="A871" s="25"/>
      <c r="B871" s="25"/>
      <c r="C871" s="25"/>
      <c r="D871" s="25"/>
      <c r="E871" s="25"/>
      <c r="F871" s="24"/>
      <c r="G871" s="25"/>
      <c r="H871" s="25"/>
      <c r="I871" s="25"/>
      <c r="J871" s="25"/>
      <c r="K871" s="138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  <c r="AA871" s="25"/>
    </row>
    <row r="872">
      <c r="A872" s="25"/>
      <c r="B872" s="25"/>
      <c r="C872" s="25"/>
      <c r="D872" s="25"/>
      <c r="E872" s="25"/>
      <c r="F872" s="24"/>
      <c r="G872" s="25"/>
      <c r="H872" s="25"/>
      <c r="I872" s="25"/>
      <c r="J872" s="25"/>
      <c r="K872" s="138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  <c r="AA872" s="25"/>
    </row>
    <row r="873">
      <c r="A873" s="25"/>
      <c r="B873" s="25"/>
      <c r="C873" s="25"/>
      <c r="D873" s="25"/>
      <c r="E873" s="25"/>
      <c r="F873" s="24"/>
      <c r="G873" s="25"/>
      <c r="H873" s="25"/>
      <c r="I873" s="25"/>
      <c r="J873" s="25"/>
      <c r="K873" s="138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  <c r="AA873" s="25"/>
    </row>
    <row r="874">
      <c r="A874" s="25"/>
      <c r="B874" s="25"/>
      <c r="C874" s="25"/>
      <c r="D874" s="25"/>
      <c r="E874" s="25"/>
      <c r="F874" s="24"/>
      <c r="G874" s="25"/>
      <c r="H874" s="25"/>
      <c r="I874" s="25"/>
      <c r="J874" s="25"/>
      <c r="K874" s="138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  <c r="AA874" s="25"/>
    </row>
    <row r="875">
      <c r="A875" s="25"/>
      <c r="B875" s="25"/>
      <c r="C875" s="25"/>
      <c r="D875" s="25"/>
      <c r="E875" s="25"/>
      <c r="F875" s="24"/>
      <c r="G875" s="25"/>
      <c r="H875" s="25"/>
      <c r="I875" s="25"/>
      <c r="J875" s="25"/>
      <c r="K875" s="138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  <c r="AA875" s="25"/>
    </row>
    <row r="876">
      <c r="A876" s="25"/>
      <c r="B876" s="25"/>
      <c r="C876" s="25"/>
      <c r="D876" s="25"/>
      <c r="E876" s="25"/>
      <c r="F876" s="24"/>
      <c r="G876" s="25"/>
      <c r="H876" s="25"/>
      <c r="I876" s="25"/>
      <c r="J876" s="25"/>
      <c r="K876" s="138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  <c r="AA876" s="25"/>
    </row>
    <row r="877">
      <c r="A877" s="25"/>
      <c r="B877" s="25"/>
      <c r="C877" s="25"/>
      <c r="D877" s="25"/>
      <c r="E877" s="25"/>
      <c r="F877" s="24"/>
      <c r="G877" s="25"/>
      <c r="H877" s="25"/>
      <c r="I877" s="25"/>
      <c r="J877" s="25"/>
      <c r="K877" s="138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  <c r="AA877" s="25"/>
    </row>
    <row r="878">
      <c r="A878" s="25"/>
      <c r="B878" s="25"/>
      <c r="C878" s="25"/>
      <c r="D878" s="25"/>
      <c r="E878" s="25"/>
      <c r="F878" s="24"/>
      <c r="G878" s="25"/>
      <c r="H878" s="25"/>
      <c r="I878" s="25"/>
      <c r="J878" s="25"/>
      <c r="K878" s="138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  <c r="AA878" s="25"/>
    </row>
    <row r="879">
      <c r="A879" s="25"/>
      <c r="B879" s="25"/>
      <c r="C879" s="25"/>
      <c r="D879" s="25"/>
      <c r="E879" s="25"/>
      <c r="F879" s="24"/>
      <c r="G879" s="25"/>
      <c r="H879" s="25"/>
      <c r="I879" s="25"/>
      <c r="J879" s="25"/>
      <c r="K879" s="138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  <c r="AA879" s="25"/>
    </row>
    <row r="880">
      <c r="A880" s="25"/>
      <c r="B880" s="25"/>
      <c r="C880" s="25"/>
      <c r="D880" s="25"/>
      <c r="E880" s="25"/>
      <c r="F880" s="24"/>
      <c r="G880" s="25"/>
      <c r="H880" s="25"/>
      <c r="I880" s="25"/>
      <c r="J880" s="25"/>
      <c r="K880" s="138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  <c r="AA880" s="25"/>
    </row>
    <row r="881">
      <c r="A881" s="25"/>
      <c r="B881" s="25"/>
      <c r="C881" s="25"/>
      <c r="D881" s="25"/>
      <c r="E881" s="25"/>
      <c r="F881" s="24"/>
      <c r="G881" s="25"/>
      <c r="H881" s="25"/>
      <c r="I881" s="25"/>
      <c r="J881" s="25"/>
      <c r="K881" s="138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  <c r="AA881" s="25"/>
    </row>
    <row r="882">
      <c r="A882" s="25"/>
      <c r="B882" s="25"/>
      <c r="C882" s="25"/>
      <c r="D882" s="25"/>
      <c r="E882" s="25"/>
      <c r="F882" s="24"/>
      <c r="G882" s="25"/>
      <c r="H882" s="25"/>
      <c r="I882" s="25"/>
      <c r="J882" s="25"/>
      <c r="K882" s="138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  <c r="AA882" s="25"/>
    </row>
    <row r="883">
      <c r="A883" s="25"/>
      <c r="B883" s="25"/>
      <c r="C883" s="25"/>
      <c r="D883" s="25"/>
      <c r="E883" s="25"/>
      <c r="F883" s="24"/>
      <c r="G883" s="25"/>
      <c r="H883" s="25"/>
      <c r="I883" s="25"/>
      <c r="J883" s="25"/>
      <c r="K883" s="138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  <c r="AA883" s="25"/>
    </row>
    <row r="884">
      <c r="A884" s="25"/>
      <c r="B884" s="25"/>
      <c r="C884" s="25"/>
      <c r="D884" s="25"/>
      <c r="E884" s="25"/>
      <c r="F884" s="24"/>
      <c r="G884" s="25"/>
      <c r="H884" s="25"/>
      <c r="I884" s="25"/>
      <c r="J884" s="25"/>
      <c r="K884" s="138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  <c r="AA884" s="25"/>
    </row>
    <row r="885">
      <c r="A885" s="25"/>
      <c r="B885" s="25"/>
      <c r="C885" s="25"/>
      <c r="D885" s="25"/>
      <c r="E885" s="25"/>
      <c r="F885" s="24"/>
      <c r="G885" s="25"/>
      <c r="H885" s="25"/>
      <c r="I885" s="25"/>
      <c r="J885" s="25"/>
      <c r="K885" s="138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  <c r="AA885" s="25"/>
    </row>
    <row r="886">
      <c r="A886" s="25"/>
      <c r="B886" s="25"/>
      <c r="C886" s="25"/>
      <c r="D886" s="25"/>
      <c r="E886" s="25"/>
      <c r="F886" s="24"/>
      <c r="G886" s="25"/>
      <c r="H886" s="25"/>
      <c r="I886" s="25"/>
      <c r="J886" s="25"/>
      <c r="K886" s="138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  <c r="AA886" s="25"/>
    </row>
    <row r="887">
      <c r="A887" s="25"/>
      <c r="B887" s="25"/>
      <c r="C887" s="25"/>
      <c r="D887" s="25"/>
      <c r="E887" s="25"/>
      <c r="F887" s="24"/>
      <c r="G887" s="25"/>
      <c r="H887" s="25"/>
      <c r="I887" s="25"/>
      <c r="J887" s="25"/>
      <c r="K887" s="138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  <c r="AA887" s="25"/>
    </row>
    <row r="888">
      <c r="A888" s="25"/>
      <c r="B888" s="25"/>
      <c r="C888" s="25"/>
      <c r="D888" s="25"/>
      <c r="E888" s="25"/>
      <c r="F888" s="24"/>
      <c r="G888" s="25"/>
      <c r="H888" s="25"/>
      <c r="I888" s="25"/>
      <c r="J888" s="25"/>
      <c r="K888" s="138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  <c r="AA888" s="25"/>
    </row>
    <row r="889">
      <c r="A889" s="25"/>
      <c r="B889" s="25"/>
      <c r="C889" s="25"/>
      <c r="D889" s="25"/>
      <c r="E889" s="25"/>
      <c r="F889" s="24"/>
      <c r="G889" s="25"/>
      <c r="H889" s="25"/>
      <c r="I889" s="25"/>
      <c r="J889" s="25"/>
      <c r="K889" s="138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  <c r="AA889" s="25"/>
    </row>
    <row r="890">
      <c r="A890" s="25"/>
      <c r="B890" s="25"/>
      <c r="C890" s="25"/>
      <c r="D890" s="25"/>
      <c r="E890" s="25"/>
      <c r="F890" s="24"/>
      <c r="G890" s="25"/>
      <c r="H890" s="25"/>
      <c r="I890" s="25"/>
      <c r="J890" s="25"/>
      <c r="K890" s="138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  <c r="AA890" s="25"/>
    </row>
    <row r="891">
      <c r="A891" s="25"/>
      <c r="B891" s="25"/>
      <c r="C891" s="25"/>
      <c r="D891" s="25"/>
      <c r="E891" s="25"/>
      <c r="F891" s="24"/>
      <c r="G891" s="25"/>
      <c r="H891" s="25"/>
      <c r="I891" s="25"/>
      <c r="J891" s="25"/>
      <c r="K891" s="138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  <c r="AA891" s="25"/>
    </row>
    <row r="892">
      <c r="A892" s="25"/>
      <c r="B892" s="25"/>
      <c r="C892" s="25"/>
      <c r="D892" s="25"/>
      <c r="E892" s="25"/>
      <c r="F892" s="24"/>
      <c r="G892" s="25"/>
      <c r="H892" s="25"/>
      <c r="I892" s="25"/>
      <c r="J892" s="25"/>
      <c r="K892" s="138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  <c r="AA892" s="25"/>
    </row>
    <row r="893">
      <c r="A893" s="25"/>
      <c r="B893" s="25"/>
      <c r="C893" s="25"/>
      <c r="D893" s="25"/>
      <c r="E893" s="25"/>
      <c r="F893" s="24"/>
      <c r="G893" s="25"/>
      <c r="H893" s="25"/>
      <c r="I893" s="25"/>
      <c r="J893" s="25"/>
      <c r="K893" s="138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  <c r="AA893" s="25"/>
    </row>
    <row r="894">
      <c r="A894" s="25"/>
      <c r="B894" s="25"/>
      <c r="C894" s="25"/>
      <c r="D894" s="25"/>
      <c r="E894" s="25"/>
      <c r="F894" s="24"/>
      <c r="G894" s="25"/>
      <c r="H894" s="25"/>
      <c r="I894" s="25"/>
      <c r="J894" s="25"/>
      <c r="K894" s="138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  <c r="AA894" s="25"/>
    </row>
    <row r="895">
      <c r="A895" s="25"/>
      <c r="B895" s="25"/>
      <c r="C895" s="25"/>
      <c r="D895" s="25"/>
      <c r="E895" s="25"/>
      <c r="F895" s="24"/>
      <c r="G895" s="25"/>
      <c r="H895" s="25"/>
      <c r="I895" s="25"/>
      <c r="J895" s="25"/>
      <c r="K895" s="138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  <c r="AA895" s="25"/>
    </row>
    <row r="896">
      <c r="A896" s="25"/>
      <c r="B896" s="25"/>
      <c r="C896" s="25"/>
      <c r="D896" s="25"/>
      <c r="E896" s="25"/>
      <c r="F896" s="24"/>
      <c r="G896" s="25"/>
      <c r="H896" s="25"/>
      <c r="I896" s="25"/>
      <c r="J896" s="25"/>
      <c r="K896" s="138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  <c r="AA896" s="25"/>
    </row>
    <row r="897">
      <c r="A897" s="25"/>
      <c r="B897" s="25"/>
      <c r="C897" s="25"/>
      <c r="D897" s="25"/>
      <c r="E897" s="25"/>
      <c r="F897" s="24"/>
      <c r="G897" s="25"/>
      <c r="H897" s="25"/>
      <c r="I897" s="25"/>
      <c r="J897" s="25"/>
      <c r="K897" s="138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  <c r="AA897" s="25"/>
    </row>
    <row r="898">
      <c r="A898" s="25"/>
      <c r="B898" s="25"/>
      <c r="C898" s="25"/>
      <c r="D898" s="25"/>
      <c r="E898" s="25"/>
      <c r="F898" s="24"/>
      <c r="G898" s="25"/>
      <c r="H898" s="25"/>
      <c r="I898" s="25"/>
      <c r="J898" s="25"/>
      <c r="K898" s="138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  <c r="AA898" s="25"/>
    </row>
    <row r="899">
      <c r="A899" s="25"/>
      <c r="B899" s="25"/>
      <c r="C899" s="25"/>
      <c r="D899" s="25"/>
      <c r="E899" s="25"/>
      <c r="F899" s="24"/>
      <c r="G899" s="25"/>
      <c r="H899" s="25"/>
      <c r="I899" s="25"/>
      <c r="J899" s="25"/>
      <c r="K899" s="138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  <c r="AA899" s="25"/>
    </row>
    <row r="900">
      <c r="A900" s="25"/>
      <c r="B900" s="25"/>
      <c r="C900" s="25"/>
      <c r="D900" s="25"/>
      <c r="E900" s="25"/>
      <c r="F900" s="24"/>
      <c r="G900" s="25"/>
      <c r="H900" s="25"/>
      <c r="I900" s="25"/>
      <c r="J900" s="25"/>
      <c r="K900" s="138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  <c r="AA900" s="25"/>
    </row>
    <row r="901">
      <c r="A901" s="25"/>
      <c r="B901" s="25"/>
      <c r="C901" s="25"/>
      <c r="D901" s="25"/>
      <c r="E901" s="25"/>
      <c r="F901" s="24"/>
      <c r="G901" s="25"/>
      <c r="H901" s="25"/>
      <c r="I901" s="25"/>
      <c r="J901" s="25"/>
      <c r="K901" s="138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  <c r="AA901" s="25"/>
    </row>
    <row r="902">
      <c r="A902" s="25"/>
      <c r="B902" s="25"/>
      <c r="C902" s="25"/>
      <c r="D902" s="25"/>
      <c r="E902" s="25"/>
      <c r="F902" s="24"/>
      <c r="G902" s="25"/>
      <c r="H902" s="25"/>
      <c r="I902" s="25"/>
      <c r="J902" s="25"/>
      <c r="K902" s="138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  <c r="AA902" s="25"/>
    </row>
    <row r="903">
      <c r="A903" s="25"/>
      <c r="B903" s="25"/>
      <c r="C903" s="25"/>
      <c r="D903" s="25"/>
      <c r="E903" s="25"/>
      <c r="F903" s="24"/>
      <c r="G903" s="25"/>
      <c r="H903" s="25"/>
      <c r="I903" s="25"/>
      <c r="J903" s="25"/>
      <c r="K903" s="138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  <c r="AA903" s="25"/>
    </row>
    <row r="904">
      <c r="A904" s="25"/>
      <c r="B904" s="25"/>
      <c r="C904" s="25"/>
      <c r="D904" s="25"/>
      <c r="E904" s="25"/>
      <c r="F904" s="24"/>
      <c r="G904" s="25"/>
      <c r="H904" s="25"/>
      <c r="I904" s="25"/>
      <c r="J904" s="25"/>
      <c r="K904" s="138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  <c r="AA904" s="25"/>
    </row>
    <row r="905">
      <c r="A905" s="25"/>
      <c r="B905" s="25"/>
      <c r="C905" s="25"/>
      <c r="D905" s="25"/>
      <c r="E905" s="25"/>
      <c r="F905" s="24"/>
      <c r="G905" s="25"/>
      <c r="H905" s="25"/>
      <c r="I905" s="25"/>
      <c r="J905" s="25"/>
      <c r="K905" s="138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  <c r="AA905" s="25"/>
    </row>
    <row r="906">
      <c r="A906" s="25"/>
      <c r="B906" s="25"/>
      <c r="C906" s="25"/>
      <c r="D906" s="25"/>
      <c r="E906" s="25"/>
      <c r="F906" s="24"/>
      <c r="G906" s="25"/>
      <c r="H906" s="25"/>
      <c r="I906" s="25"/>
      <c r="J906" s="25"/>
      <c r="K906" s="138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  <c r="AA906" s="25"/>
    </row>
    <row r="907">
      <c r="A907" s="25"/>
      <c r="B907" s="25"/>
      <c r="C907" s="25"/>
      <c r="D907" s="25"/>
      <c r="E907" s="25"/>
      <c r="F907" s="24"/>
      <c r="G907" s="25"/>
      <c r="H907" s="25"/>
      <c r="I907" s="25"/>
      <c r="J907" s="25"/>
      <c r="K907" s="138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  <c r="AA907" s="25"/>
    </row>
    <row r="908">
      <c r="A908" s="25"/>
      <c r="B908" s="25"/>
      <c r="C908" s="25"/>
      <c r="D908" s="25"/>
      <c r="E908" s="25"/>
      <c r="F908" s="24"/>
      <c r="G908" s="25"/>
      <c r="H908" s="25"/>
      <c r="I908" s="25"/>
      <c r="J908" s="25"/>
      <c r="K908" s="138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  <c r="AA908" s="25"/>
    </row>
    <row r="909">
      <c r="A909" s="25"/>
      <c r="B909" s="25"/>
      <c r="C909" s="25"/>
      <c r="D909" s="25"/>
      <c r="E909" s="25"/>
      <c r="F909" s="24"/>
      <c r="G909" s="25"/>
      <c r="H909" s="25"/>
      <c r="I909" s="25"/>
      <c r="J909" s="25"/>
      <c r="K909" s="138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  <c r="AA909" s="25"/>
    </row>
    <row r="910">
      <c r="A910" s="25"/>
      <c r="B910" s="25"/>
      <c r="C910" s="25"/>
      <c r="D910" s="25"/>
      <c r="E910" s="25"/>
      <c r="F910" s="24"/>
      <c r="G910" s="25"/>
      <c r="H910" s="25"/>
      <c r="I910" s="25"/>
      <c r="J910" s="25"/>
      <c r="K910" s="138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  <c r="AA910" s="25"/>
    </row>
    <row r="911">
      <c r="A911" s="25"/>
      <c r="B911" s="25"/>
      <c r="C911" s="25"/>
      <c r="D911" s="25"/>
      <c r="E911" s="25"/>
      <c r="F911" s="24"/>
      <c r="G911" s="25"/>
      <c r="H911" s="25"/>
      <c r="I911" s="25"/>
      <c r="J911" s="25"/>
      <c r="K911" s="138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  <c r="AA911" s="25"/>
    </row>
    <row r="912">
      <c r="A912" s="25"/>
      <c r="B912" s="25"/>
      <c r="C912" s="25"/>
      <c r="D912" s="25"/>
      <c r="E912" s="25"/>
      <c r="F912" s="24"/>
      <c r="G912" s="25"/>
      <c r="H912" s="25"/>
      <c r="I912" s="25"/>
      <c r="J912" s="25"/>
      <c r="K912" s="138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  <c r="AA912" s="25"/>
    </row>
    <row r="913">
      <c r="A913" s="25"/>
      <c r="B913" s="25"/>
      <c r="C913" s="25"/>
      <c r="D913" s="25"/>
      <c r="E913" s="25"/>
      <c r="F913" s="24"/>
      <c r="G913" s="25"/>
      <c r="H913" s="25"/>
      <c r="I913" s="25"/>
      <c r="J913" s="25"/>
      <c r="K913" s="138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  <c r="AA913" s="25"/>
    </row>
    <row r="914">
      <c r="A914" s="25"/>
      <c r="B914" s="25"/>
      <c r="C914" s="25"/>
      <c r="D914" s="25"/>
      <c r="E914" s="25"/>
      <c r="F914" s="24"/>
      <c r="G914" s="25"/>
      <c r="H914" s="25"/>
      <c r="I914" s="25"/>
      <c r="J914" s="25"/>
      <c r="K914" s="138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  <c r="AA914" s="25"/>
    </row>
    <row r="915">
      <c r="A915" s="25"/>
      <c r="B915" s="25"/>
      <c r="C915" s="25"/>
      <c r="D915" s="25"/>
      <c r="E915" s="25"/>
      <c r="F915" s="24"/>
      <c r="G915" s="25"/>
      <c r="H915" s="25"/>
      <c r="I915" s="25"/>
      <c r="J915" s="25"/>
      <c r="K915" s="138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  <c r="AA915" s="25"/>
    </row>
    <row r="916">
      <c r="A916" s="25"/>
      <c r="B916" s="25"/>
      <c r="C916" s="25"/>
      <c r="D916" s="25"/>
      <c r="E916" s="25"/>
      <c r="F916" s="24"/>
      <c r="G916" s="25"/>
      <c r="H916" s="25"/>
      <c r="I916" s="25"/>
      <c r="J916" s="25"/>
      <c r="K916" s="138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  <c r="AA916" s="25"/>
    </row>
    <row r="917">
      <c r="A917" s="25"/>
      <c r="B917" s="25"/>
      <c r="C917" s="25"/>
      <c r="D917" s="25"/>
      <c r="E917" s="25"/>
      <c r="F917" s="24"/>
      <c r="G917" s="25"/>
      <c r="H917" s="25"/>
      <c r="I917" s="25"/>
      <c r="J917" s="25"/>
      <c r="K917" s="138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  <c r="AA917" s="25"/>
    </row>
    <row r="918">
      <c r="A918" s="25"/>
      <c r="B918" s="25"/>
      <c r="C918" s="25"/>
      <c r="D918" s="25"/>
      <c r="E918" s="25"/>
      <c r="F918" s="24"/>
      <c r="G918" s="25"/>
      <c r="H918" s="25"/>
      <c r="I918" s="25"/>
      <c r="J918" s="25"/>
      <c r="K918" s="138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  <c r="AA918" s="25"/>
    </row>
    <row r="919">
      <c r="A919" s="25"/>
      <c r="B919" s="25"/>
      <c r="C919" s="25"/>
      <c r="D919" s="25"/>
      <c r="E919" s="25"/>
      <c r="F919" s="24"/>
      <c r="G919" s="25"/>
      <c r="H919" s="25"/>
      <c r="I919" s="25"/>
      <c r="J919" s="25"/>
      <c r="K919" s="138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  <c r="AA919" s="25"/>
    </row>
    <row r="920">
      <c r="A920" s="25"/>
      <c r="B920" s="25"/>
      <c r="C920" s="25"/>
      <c r="D920" s="25"/>
      <c r="E920" s="25"/>
      <c r="F920" s="24"/>
      <c r="G920" s="25"/>
      <c r="H920" s="25"/>
      <c r="I920" s="25"/>
      <c r="J920" s="25"/>
      <c r="K920" s="138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  <c r="AA920" s="25"/>
    </row>
    <row r="921">
      <c r="A921" s="25"/>
      <c r="B921" s="25"/>
      <c r="C921" s="25"/>
      <c r="D921" s="25"/>
      <c r="E921" s="25"/>
      <c r="F921" s="24"/>
      <c r="G921" s="25"/>
      <c r="H921" s="25"/>
      <c r="I921" s="25"/>
      <c r="J921" s="25"/>
      <c r="K921" s="138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  <c r="AA921" s="25"/>
    </row>
    <row r="922">
      <c r="A922" s="25"/>
      <c r="B922" s="25"/>
      <c r="C922" s="25"/>
      <c r="D922" s="25"/>
      <c r="E922" s="25"/>
      <c r="F922" s="24"/>
      <c r="G922" s="25"/>
      <c r="H922" s="25"/>
      <c r="I922" s="25"/>
      <c r="J922" s="25"/>
      <c r="K922" s="138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  <c r="AA922" s="25"/>
    </row>
    <row r="923">
      <c r="A923" s="25"/>
      <c r="B923" s="25"/>
      <c r="C923" s="25"/>
      <c r="D923" s="25"/>
      <c r="E923" s="25"/>
      <c r="F923" s="24"/>
      <c r="G923" s="25"/>
      <c r="H923" s="25"/>
      <c r="I923" s="25"/>
      <c r="J923" s="25"/>
      <c r="K923" s="138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  <c r="AA923" s="25"/>
    </row>
    <row r="924">
      <c r="A924" s="25"/>
      <c r="B924" s="25"/>
      <c r="C924" s="25"/>
      <c r="D924" s="25"/>
      <c r="E924" s="25"/>
      <c r="F924" s="24"/>
      <c r="G924" s="25"/>
      <c r="H924" s="25"/>
      <c r="I924" s="25"/>
      <c r="J924" s="25"/>
      <c r="K924" s="138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  <c r="AA924" s="25"/>
    </row>
    <row r="925">
      <c r="A925" s="25"/>
      <c r="B925" s="25"/>
      <c r="C925" s="25"/>
      <c r="D925" s="25"/>
      <c r="E925" s="25"/>
      <c r="F925" s="24"/>
      <c r="G925" s="25"/>
      <c r="H925" s="25"/>
      <c r="I925" s="25"/>
      <c r="J925" s="25"/>
      <c r="K925" s="138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  <c r="AA925" s="25"/>
    </row>
    <row r="926">
      <c r="A926" s="25"/>
      <c r="B926" s="25"/>
      <c r="C926" s="25"/>
      <c r="D926" s="25"/>
      <c r="E926" s="25"/>
      <c r="F926" s="24"/>
      <c r="G926" s="25"/>
      <c r="H926" s="25"/>
      <c r="I926" s="25"/>
      <c r="J926" s="25"/>
      <c r="K926" s="138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  <c r="AA926" s="25"/>
    </row>
    <row r="927">
      <c r="A927" s="25"/>
      <c r="B927" s="25"/>
      <c r="C927" s="25"/>
      <c r="D927" s="25"/>
      <c r="E927" s="25"/>
      <c r="F927" s="24"/>
      <c r="G927" s="25"/>
      <c r="H927" s="25"/>
      <c r="I927" s="25"/>
      <c r="J927" s="25"/>
      <c r="K927" s="138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  <c r="AA927" s="25"/>
    </row>
    <row r="928">
      <c r="A928" s="25"/>
      <c r="B928" s="25"/>
      <c r="C928" s="25"/>
      <c r="D928" s="25"/>
      <c r="E928" s="25"/>
      <c r="F928" s="24"/>
      <c r="G928" s="25"/>
      <c r="H928" s="25"/>
      <c r="I928" s="25"/>
      <c r="J928" s="25"/>
      <c r="K928" s="138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  <c r="AA928" s="25"/>
    </row>
    <row r="929">
      <c r="A929" s="25"/>
      <c r="B929" s="25"/>
      <c r="C929" s="25"/>
      <c r="D929" s="25"/>
      <c r="E929" s="25"/>
      <c r="F929" s="24"/>
      <c r="G929" s="25"/>
      <c r="H929" s="25"/>
      <c r="I929" s="25"/>
      <c r="J929" s="25"/>
      <c r="K929" s="138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  <c r="AA929" s="25"/>
    </row>
    <row r="930">
      <c r="A930" s="25"/>
      <c r="B930" s="25"/>
      <c r="C930" s="25"/>
      <c r="D930" s="25"/>
      <c r="E930" s="25"/>
      <c r="F930" s="24"/>
      <c r="G930" s="25"/>
      <c r="H930" s="25"/>
      <c r="I930" s="25"/>
      <c r="J930" s="25"/>
      <c r="K930" s="138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  <c r="AA930" s="25"/>
    </row>
    <row r="931">
      <c r="A931" s="25"/>
      <c r="B931" s="25"/>
      <c r="C931" s="25"/>
      <c r="D931" s="25"/>
      <c r="E931" s="25"/>
      <c r="F931" s="24"/>
      <c r="G931" s="25"/>
      <c r="H931" s="25"/>
      <c r="I931" s="25"/>
      <c r="J931" s="25"/>
      <c r="K931" s="138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  <c r="AA931" s="25"/>
    </row>
    <row r="932">
      <c r="A932" s="25"/>
      <c r="B932" s="25"/>
      <c r="C932" s="25"/>
      <c r="D932" s="25"/>
      <c r="E932" s="25"/>
      <c r="F932" s="24"/>
      <c r="G932" s="25"/>
      <c r="H932" s="25"/>
      <c r="I932" s="25"/>
      <c r="J932" s="25"/>
      <c r="K932" s="138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  <c r="AA932" s="25"/>
    </row>
    <row r="933">
      <c r="A933" s="25"/>
      <c r="B933" s="25"/>
      <c r="C933" s="25"/>
      <c r="D933" s="25"/>
      <c r="E933" s="25"/>
      <c r="F933" s="24"/>
      <c r="G933" s="25"/>
      <c r="H933" s="25"/>
      <c r="I933" s="25"/>
      <c r="J933" s="25"/>
      <c r="K933" s="138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  <c r="AA933" s="25"/>
    </row>
    <row r="934">
      <c r="A934" s="25"/>
      <c r="B934" s="25"/>
      <c r="C934" s="25"/>
      <c r="D934" s="25"/>
      <c r="E934" s="25"/>
      <c r="F934" s="24"/>
      <c r="G934" s="25"/>
      <c r="H934" s="25"/>
      <c r="I934" s="25"/>
      <c r="J934" s="25"/>
      <c r="K934" s="138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  <c r="AA934" s="25"/>
    </row>
    <row r="935">
      <c r="A935" s="25"/>
      <c r="B935" s="25"/>
      <c r="C935" s="25"/>
      <c r="D935" s="25"/>
      <c r="E935" s="25"/>
      <c r="F935" s="24"/>
      <c r="G935" s="25"/>
      <c r="H935" s="25"/>
      <c r="I935" s="25"/>
      <c r="J935" s="25"/>
      <c r="K935" s="138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  <c r="AA935" s="25"/>
    </row>
    <row r="936">
      <c r="A936" s="25"/>
      <c r="B936" s="25"/>
      <c r="C936" s="25"/>
      <c r="D936" s="25"/>
      <c r="E936" s="25"/>
      <c r="F936" s="24"/>
      <c r="G936" s="25"/>
      <c r="H936" s="25"/>
      <c r="I936" s="25"/>
      <c r="J936" s="25"/>
      <c r="K936" s="138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  <c r="AA936" s="25"/>
    </row>
    <row r="937">
      <c r="A937" s="25"/>
      <c r="B937" s="25"/>
      <c r="C937" s="25"/>
      <c r="D937" s="25"/>
      <c r="E937" s="25"/>
      <c r="F937" s="24"/>
      <c r="G937" s="25"/>
      <c r="H937" s="25"/>
      <c r="I937" s="25"/>
      <c r="J937" s="25"/>
      <c r="K937" s="138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  <c r="AA937" s="25"/>
    </row>
    <row r="938">
      <c r="A938" s="25"/>
      <c r="B938" s="25"/>
      <c r="C938" s="25"/>
      <c r="D938" s="25"/>
      <c r="E938" s="25"/>
      <c r="F938" s="24"/>
      <c r="G938" s="25"/>
      <c r="H938" s="25"/>
      <c r="I938" s="25"/>
      <c r="J938" s="25"/>
      <c r="K938" s="138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  <c r="AA938" s="25"/>
    </row>
    <row r="939">
      <c r="A939" s="25"/>
      <c r="B939" s="25"/>
      <c r="C939" s="25"/>
      <c r="D939" s="25"/>
      <c r="E939" s="25"/>
      <c r="F939" s="24"/>
      <c r="G939" s="25"/>
      <c r="H939" s="25"/>
      <c r="I939" s="25"/>
      <c r="J939" s="25"/>
      <c r="K939" s="138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  <c r="AA939" s="25"/>
    </row>
    <row r="940">
      <c r="A940" s="25"/>
      <c r="B940" s="25"/>
      <c r="C940" s="25"/>
      <c r="D940" s="25"/>
      <c r="E940" s="25"/>
      <c r="F940" s="24"/>
      <c r="G940" s="25"/>
      <c r="H940" s="25"/>
      <c r="I940" s="25"/>
      <c r="J940" s="25"/>
      <c r="K940" s="138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  <c r="AA940" s="25"/>
    </row>
    <row r="941">
      <c r="A941" s="25"/>
      <c r="B941" s="25"/>
      <c r="C941" s="25"/>
      <c r="D941" s="25"/>
      <c r="E941" s="25"/>
      <c r="F941" s="24"/>
      <c r="G941" s="25"/>
      <c r="H941" s="25"/>
      <c r="I941" s="25"/>
      <c r="J941" s="25"/>
      <c r="K941" s="138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  <c r="AA941" s="25"/>
    </row>
    <row r="942">
      <c r="A942" s="25"/>
      <c r="B942" s="25"/>
      <c r="C942" s="25"/>
      <c r="D942" s="25"/>
      <c r="E942" s="25"/>
      <c r="F942" s="24"/>
      <c r="G942" s="25"/>
      <c r="H942" s="25"/>
      <c r="I942" s="25"/>
      <c r="J942" s="25"/>
      <c r="K942" s="138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  <c r="AA942" s="25"/>
    </row>
    <row r="943">
      <c r="A943" s="25"/>
      <c r="B943" s="25"/>
      <c r="C943" s="25"/>
      <c r="D943" s="25"/>
      <c r="E943" s="25"/>
      <c r="F943" s="24"/>
      <c r="G943" s="25"/>
      <c r="H943" s="25"/>
      <c r="I943" s="25"/>
      <c r="J943" s="25"/>
      <c r="K943" s="138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  <c r="AA943" s="25"/>
    </row>
    <row r="944">
      <c r="A944" s="25"/>
      <c r="B944" s="25"/>
      <c r="C944" s="25"/>
      <c r="D944" s="25"/>
      <c r="E944" s="25"/>
      <c r="F944" s="24"/>
      <c r="G944" s="25"/>
      <c r="H944" s="25"/>
      <c r="I944" s="25"/>
      <c r="J944" s="25"/>
      <c r="K944" s="138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  <c r="AA944" s="25"/>
    </row>
    <row r="945">
      <c r="A945" s="25"/>
      <c r="B945" s="25"/>
      <c r="C945" s="25"/>
      <c r="D945" s="25"/>
      <c r="E945" s="25"/>
      <c r="F945" s="24"/>
      <c r="G945" s="25"/>
      <c r="H945" s="25"/>
      <c r="I945" s="25"/>
      <c r="J945" s="25"/>
      <c r="K945" s="138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  <c r="AA945" s="25"/>
    </row>
    <row r="946">
      <c r="A946" s="25"/>
      <c r="B946" s="25"/>
      <c r="C946" s="25"/>
      <c r="D946" s="25"/>
      <c r="E946" s="25"/>
      <c r="F946" s="24"/>
      <c r="G946" s="25"/>
      <c r="H946" s="25"/>
      <c r="I946" s="25"/>
      <c r="J946" s="25"/>
      <c r="K946" s="138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  <c r="AA946" s="25"/>
    </row>
    <row r="947">
      <c r="A947" s="25"/>
      <c r="B947" s="25"/>
      <c r="C947" s="25"/>
      <c r="D947" s="25"/>
      <c r="E947" s="25"/>
      <c r="F947" s="24"/>
      <c r="G947" s="25"/>
      <c r="H947" s="25"/>
      <c r="I947" s="25"/>
      <c r="J947" s="25"/>
      <c r="K947" s="138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  <c r="AA947" s="25"/>
    </row>
    <row r="948">
      <c r="A948" s="25"/>
      <c r="B948" s="25"/>
      <c r="C948" s="25"/>
      <c r="D948" s="25"/>
      <c r="E948" s="25"/>
      <c r="F948" s="24"/>
      <c r="G948" s="25"/>
      <c r="H948" s="25"/>
      <c r="I948" s="25"/>
      <c r="J948" s="25"/>
      <c r="K948" s="138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  <c r="AA948" s="25"/>
    </row>
    <row r="949">
      <c r="A949" s="25"/>
      <c r="B949" s="25"/>
      <c r="C949" s="25"/>
      <c r="D949" s="25"/>
      <c r="E949" s="25"/>
      <c r="F949" s="24"/>
      <c r="G949" s="25"/>
      <c r="H949" s="25"/>
      <c r="I949" s="25"/>
      <c r="J949" s="25"/>
      <c r="K949" s="138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  <c r="AA949" s="25"/>
    </row>
    <row r="950">
      <c r="A950" s="25"/>
      <c r="B950" s="25"/>
      <c r="C950" s="25"/>
      <c r="D950" s="25"/>
      <c r="E950" s="25"/>
      <c r="F950" s="24"/>
      <c r="G950" s="25"/>
      <c r="H950" s="25"/>
      <c r="I950" s="25"/>
      <c r="J950" s="25"/>
      <c r="K950" s="138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  <c r="AA950" s="25"/>
    </row>
    <row r="951">
      <c r="A951" s="25"/>
      <c r="B951" s="25"/>
      <c r="C951" s="25"/>
      <c r="D951" s="25"/>
      <c r="E951" s="25"/>
      <c r="F951" s="24"/>
      <c r="G951" s="25"/>
      <c r="H951" s="25"/>
      <c r="I951" s="25"/>
      <c r="J951" s="25"/>
      <c r="K951" s="138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  <c r="AA951" s="25"/>
    </row>
    <row r="952">
      <c r="A952" s="25"/>
      <c r="B952" s="25"/>
      <c r="C952" s="25"/>
      <c r="D952" s="25"/>
      <c r="E952" s="25"/>
      <c r="F952" s="24"/>
      <c r="G952" s="25"/>
      <c r="H952" s="25"/>
      <c r="I952" s="25"/>
      <c r="J952" s="25"/>
      <c r="K952" s="138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  <c r="AA952" s="25"/>
    </row>
    <row r="953">
      <c r="A953" s="25"/>
      <c r="B953" s="25"/>
      <c r="C953" s="25"/>
      <c r="D953" s="25"/>
      <c r="E953" s="25"/>
      <c r="F953" s="24"/>
      <c r="G953" s="25"/>
      <c r="H953" s="25"/>
      <c r="I953" s="25"/>
      <c r="J953" s="25"/>
      <c r="K953" s="138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  <c r="AA953" s="25"/>
    </row>
    <row r="954">
      <c r="A954" s="25"/>
      <c r="B954" s="25"/>
      <c r="C954" s="25"/>
      <c r="D954" s="25"/>
      <c r="E954" s="25"/>
      <c r="F954" s="24"/>
      <c r="G954" s="25"/>
      <c r="H954" s="25"/>
      <c r="I954" s="25"/>
      <c r="J954" s="25"/>
      <c r="K954" s="138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  <c r="AA954" s="25"/>
    </row>
    <row r="955">
      <c r="A955" s="25"/>
      <c r="B955" s="25"/>
      <c r="C955" s="25"/>
      <c r="D955" s="25"/>
      <c r="E955" s="25"/>
      <c r="F955" s="24"/>
      <c r="G955" s="25"/>
      <c r="H955" s="25"/>
      <c r="I955" s="25"/>
      <c r="J955" s="25"/>
      <c r="K955" s="138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  <c r="AA955" s="25"/>
    </row>
    <row r="956">
      <c r="A956" s="25"/>
      <c r="B956" s="25"/>
      <c r="C956" s="25"/>
      <c r="D956" s="25"/>
      <c r="E956" s="25"/>
      <c r="F956" s="24"/>
      <c r="G956" s="25"/>
      <c r="H956" s="25"/>
      <c r="I956" s="25"/>
      <c r="J956" s="25"/>
      <c r="K956" s="138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  <c r="AA956" s="25"/>
    </row>
    <row r="957">
      <c r="A957" s="25"/>
      <c r="B957" s="25"/>
      <c r="C957" s="25"/>
      <c r="D957" s="25"/>
      <c r="E957" s="25"/>
      <c r="F957" s="24"/>
      <c r="G957" s="25"/>
      <c r="H957" s="25"/>
      <c r="I957" s="25"/>
      <c r="J957" s="25"/>
      <c r="K957" s="138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  <c r="AA957" s="25"/>
    </row>
    <row r="958">
      <c r="A958" s="25"/>
      <c r="B958" s="25"/>
      <c r="C958" s="25"/>
      <c r="D958" s="25"/>
      <c r="E958" s="25"/>
      <c r="F958" s="24"/>
      <c r="G958" s="25"/>
      <c r="H958" s="25"/>
      <c r="I958" s="25"/>
      <c r="J958" s="25"/>
      <c r="K958" s="138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  <c r="AA958" s="25"/>
    </row>
    <row r="959">
      <c r="A959" s="25"/>
      <c r="B959" s="25"/>
      <c r="C959" s="25"/>
      <c r="D959" s="25"/>
      <c r="E959" s="25"/>
      <c r="F959" s="24"/>
      <c r="G959" s="25"/>
      <c r="H959" s="25"/>
      <c r="I959" s="25"/>
      <c r="J959" s="25"/>
      <c r="K959" s="138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  <c r="AA959" s="25"/>
    </row>
    <row r="960">
      <c r="A960" s="25"/>
      <c r="B960" s="25"/>
      <c r="C960" s="25"/>
      <c r="D960" s="25"/>
      <c r="E960" s="25"/>
      <c r="F960" s="24"/>
      <c r="G960" s="25"/>
      <c r="H960" s="25"/>
      <c r="I960" s="25"/>
      <c r="J960" s="25"/>
      <c r="K960" s="138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  <c r="AA960" s="25"/>
    </row>
    <row r="961">
      <c r="A961" s="25"/>
      <c r="B961" s="25"/>
      <c r="C961" s="25"/>
      <c r="D961" s="25"/>
      <c r="E961" s="25"/>
      <c r="F961" s="24"/>
      <c r="G961" s="25"/>
      <c r="H961" s="25"/>
      <c r="I961" s="25"/>
      <c r="J961" s="25"/>
      <c r="K961" s="138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  <c r="AA961" s="25"/>
    </row>
    <row r="962">
      <c r="A962" s="25"/>
      <c r="B962" s="25"/>
      <c r="C962" s="25"/>
      <c r="D962" s="25"/>
      <c r="E962" s="25"/>
      <c r="F962" s="24"/>
      <c r="G962" s="25"/>
      <c r="H962" s="25"/>
      <c r="I962" s="25"/>
      <c r="J962" s="25"/>
      <c r="K962" s="138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  <c r="AA962" s="25"/>
    </row>
    <row r="963">
      <c r="A963" s="25"/>
      <c r="B963" s="25"/>
      <c r="C963" s="25"/>
      <c r="D963" s="25"/>
      <c r="E963" s="25"/>
      <c r="F963" s="24"/>
      <c r="G963" s="25"/>
      <c r="H963" s="25"/>
      <c r="I963" s="25"/>
      <c r="J963" s="25"/>
      <c r="K963" s="138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  <c r="AA963" s="25"/>
    </row>
    <row r="964">
      <c r="A964" s="25"/>
      <c r="B964" s="25"/>
      <c r="C964" s="25"/>
      <c r="D964" s="25"/>
      <c r="E964" s="25"/>
      <c r="F964" s="24"/>
      <c r="G964" s="25"/>
      <c r="H964" s="25"/>
      <c r="I964" s="25"/>
      <c r="J964" s="25"/>
      <c r="K964" s="138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  <c r="AA964" s="25"/>
    </row>
    <row r="965">
      <c r="A965" s="25"/>
      <c r="B965" s="25"/>
      <c r="C965" s="25"/>
      <c r="D965" s="25"/>
      <c r="E965" s="25"/>
      <c r="F965" s="24"/>
      <c r="G965" s="25"/>
      <c r="H965" s="25"/>
      <c r="I965" s="25"/>
      <c r="J965" s="25"/>
      <c r="K965" s="138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  <c r="AA965" s="25"/>
    </row>
    <row r="966">
      <c r="A966" s="25"/>
      <c r="B966" s="25"/>
      <c r="C966" s="25"/>
      <c r="D966" s="25"/>
      <c r="E966" s="25"/>
      <c r="F966" s="24"/>
      <c r="G966" s="25"/>
      <c r="H966" s="25"/>
      <c r="I966" s="25"/>
      <c r="J966" s="25"/>
      <c r="K966" s="138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  <c r="AA966" s="25"/>
    </row>
    <row r="967">
      <c r="A967" s="25"/>
      <c r="B967" s="25"/>
      <c r="C967" s="25"/>
      <c r="D967" s="25"/>
      <c r="E967" s="25"/>
      <c r="F967" s="24"/>
      <c r="G967" s="25"/>
      <c r="H967" s="25"/>
      <c r="I967" s="25"/>
      <c r="J967" s="25"/>
      <c r="K967" s="138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  <c r="AA967" s="25"/>
    </row>
    <row r="968">
      <c r="A968" s="25"/>
      <c r="B968" s="25"/>
      <c r="C968" s="25"/>
      <c r="D968" s="25"/>
      <c r="E968" s="25"/>
      <c r="F968" s="24"/>
      <c r="G968" s="25"/>
      <c r="H968" s="25"/>
      <c r="I968" s="25"/>
      <c r="J968" s="25"/>
      <c r="K968" s="138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  <c r="AA968" s="25"/>
    </row>
    <row r="969">
      <c r="A969" s="25"/>
      <c r="B969" s="25"/>
      <c r="C969" s="25"/>
      <c r="D969" s="25"/>
      <c r="E969" s="25"/>
      <c r="F969" s="24"/>
      <c r="G969" s="25"/>
      <c r="H969" s="25"/>
      <c r="I969" s="25"/>
      <c r="J969" s="25"/>
      <c r="K969" s="138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  <c r="AA969" s="25"/>
    </row>
    <row r="970">
      <c r="A970" s="25"/>
      <c r="B970" s="25"/>
      <c r="C970" s="25"/>
      <c r="D970" s="25"/>
      <c r="E970" s="25"/>
      <c r="F970" s="24"/>
      <c r="G970" s="25"/>
      <c r="H970" s="25"/>
      <c r="I970" s="25"/>
      <c r="J970" s="25"/>
      <c r="K970" s="138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  <c r="AA970" s="25"/>
    </row>
    <row r="971">
      <c r="A971" s="25"/>
      <c r="B971" s="25"/>
      <c r="C971" s="25"/>
      <c r="D971" s="25"/>
      <c r="E971" s="25"/>
      <c r="F971" s="24"/>
      <c r="G971" s="25"/>
      <c r="H971" s="25"/>
      <c r="I971" s="25"/>
      <c r="J971" s="25"/>
      <c r="K971" s="138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  <c r="AA971" s="25"/>
    </row>
    <row r="972">
      <c r="A972" s="25"/>
      <c r="B972" s="25"/>
      <c r="C972" s="25"/>
      <c r="D972" s="25"/>
      <c r="E972" s="25"/>
      <c r="F972" s="24"/>
      <c r="G972" s="25"/>
      <c r="H972" s="25"/>
      <c r="I972" s="25"/>
      <c r="J972" s="25"/>
      <c r="K972" s="138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  <c r="AA972" s="25"/>
    </row>
    <row r="973">
      <c r="A973" s="25"/>
      <c r="B973" s="25"/>
      <c r="C973" s="25"/>
      <c r="D973" s="25"/>
      <c r="E973" s="25"/>
      <c r="F973" s="24"/>
      <c r="G973" s="25"/>
      <c r="H973" s="25"/>
      <c r="I973" s="25"/>
      <c r="J973" s="25"/>
      <c r="K973" s="138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  <c r="AA973" s="25"/>
    </row>
    <row r="974">
      <c r="A974" s="25"/>
      <c r="B974" s="25"/>
      <c r="C974" s="25"/>
      <c r="D974" s="25"/>
      <c r="E974" s="25"/>
      <c r="F974" s="24"/>
      <c r="G974" s="25"/>
      <c r="H974" s="25"/>
      <c r="I974" s="25"/>
      <c r="J974" s="25"/>
      <c r="K974" s="138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  <c r="AA974" s="25"/>
    </row>
    <row r="975">
      <c r="A975" s="25"/>
      <c r="B975" s="25"/>
      <c r="C975" s="25"/>
      <c r="D975" s="25"/>
      <c r="E975" s="25"/>
      <c r="F975" s="24"/>
      <c r="G975" s="25"/>
      <c r="H975" s="25"/>
      <c r="I975" s="25"/>
      <c r="J975" s="25"/>
      <c r="K975" s="138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  <c r="AA975" s="25"/>
    </row>
    <row r="976">
      <c r="A976" s="25"/>
      <c r="B976" s="25"/>
      <c r="C976" s="25"/>
      <c r="D976" s="25"/>
      <c r="E976" s="25"/>
      <c r="F976" s="24"/>
      <c r="G976" s="25"/>
      <c r="H976" s="25"/>
      <c r="I976" s="25"/>
      <c r="J976" s="25"/>
      <c r="K976" s="138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  <c r="AA976" s="25"/>
    </row>
    <row r="977">
      <c r="A977" s="25"/>
      <c r="B977" s="25"/>
      <c r="C977" s="25"/>
      <c r="D977" s="25"/>
      <c r="E977" s="25"/>
      <c r="F977" s="24"/>
      <c r="G977" s="25"/>
      <c r="H977" s="25"/>
      <c r="I977" s="25"/>
      <c r="J977" s="25"/>
      <c r="K977" s="138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  <c r="AA977" s="25"/>
    </row>
    <row r="978">
      <c r="A978" s="25"/>
      <c r="B978" s="25"/>
      <c r="C978" s="25"/>
      <c r="D978" s="25"/>
      <c r="E978" s="25"/>
      <c r="F978" s="24"/>
      <c r="G978" s="25"/>
      <c r="H978" s="25"/>
      <c r="I978" s="25"/>
      <c r="J978" s="25"/>
      <c r="K978" s="138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  <c r="AA978" s="25"/>
    </row>
    <row r="979">
      <c r="A979" s="25"/>
      <c r="B979" s="25"/>
      <c r="C979" s="25"/>
      <c r="D979" s="25"/>
      <c r="E979" s="25"/>
      <c r="F979" s="24"/>
      <c r="G979" s="25"/>
      <c r="H979" s="25"/>
      <c r="I979" s="25"/>
      <c r="J979" s="25"/>
      <c r="K979" s="138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  <c r="AA979" s="25"/>
    </row>
    <row r="980">
      <c r="A980" s="25"/>
      <c r="B980" s="25"/>
      <c r="C980" s="25"/>
      <c r="D980" s="25"/>
      <c r="E980" s="25"/>
      <c r="F980" s="24"/>
      <c r="G980" s="25"/>
      <c r="H980" s="25"/>
      <c r="I980" s="25"/>
      <c r="J980" s="25"/>
      <c r="K980" s="138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  <c r="AA980" s="25"/>
    </row>
    <row r="981">
      <c r="A981" s="25"/>
      <c r="B981" s="25"/>
      <c r="C981" s="25"/>
      <c r="D981" s="25"/>
      <c r="E981" s="25"/>
      <c r="F981" s="24"/>
      <c r="G981" s="25"/>
      <c r="H981" s="25"/>
      <c r="I981" s="25"/>
      <c r="J981" s="25"/>
      <c r="K981" s="138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  <c r="AA981" s="25"/>
    </row>
    <row r="982">
      <c r="A982" s="25"/>
      <c r="B982" s="25"/>
      <c r="C982" s="25"/>
      <c r="D982" s="25"/>
      <c r="E982" s="25"/>
      <c r="F982" s="24"/>
      <c r="G982" s="25"/>
      <c r="H982" s="25"/>
      <c r="I982" s="25"/>
      <c r="J982" s="25"/>
      <c r="K982" s="138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  <c r="AA982" s="25"/>
    </row>
    <row r="983">
      <c r="A983" s="25"/>
      <c r="B983" s="25"/>
      <c r="C983" s="25"/>
      <c r="D983" s="25"/>
      <c r="E983" s="25"/>
      <c r="F983" s="24"/>
      <c r="G983" s="25"/>
      <c r="H983" s="25"/>
      <c r="I983" s="25"/>
      <c r="J983" s="25"/>
      <c r="K983" s="138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  <c r="AA983" s="25"/>
    </row>
    <row r="984">
      <c r="A984" s="25"/>
      <c r="B984" s="25"/>
      <c r="C984" s="25"/>
      <c r="D984" s="25"/>
      <c r="E984" s="25"/>
      <c r="F984" s="24"/>
      <c r="G984" s="25"/>
      <c r="H984" s="25"/>
      <c r="I984" s="25"/>
      <c r="J984" s="25"/>
      <c r="K984" s="138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  <c r="AA984" s="25"/>
    </row>
    <row r="985">
      <c r="A985" s="25"/>
      <c r="B985" s="25"/>
      <c r="C985" s="25"/>
      <c r="D985" s="25"/>
      <c r="E985" s="25"/>
      <c r="F985" s="24"/>
      <c r="G985" s="25"/>
      <c r="H985" s="25"/>
      <c r="I985" s="25"/>
      <c r="J985" s="25"/>
      <c r="K985" s="138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  <c r="AA985" s="25"/>
    </row>
    <row r="986">
      <c r="A986" s="25"/>
      <c r="B986" s="25"/>
      <c r="C986" s="25"/>
      <c r="D986" s="25"/>
      <c r="E986" s="25"/>
      <c r="F986" s="24"/>
      <c r="G986" s="25"/>
      <c r="H986" s="25"/>
      <c r="I986" s="25"/>
      <c r="J986" s="25"/>
      <c r="K986" s="138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  <c r="AA986" s="25"/>
    </row>
    <row r="987">
      <c r="A987" s="25"/>
      <c r="B987" s="25"/>
      <c r="C987" s="25"/>
      <c r="D987" s="25"/>
      <c r="E987" s="25"/>
      <c r="F987" s="24"/>
      <c r="G987" s="25"/>
      <c r="H987" s="25"/>
      <c r="I987" s="25"/>
      <c r="J987" s="25"/>
      <c r="K987" s="138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  <c r="AA987" s="25"/>
    </row>
    <row r="988">
      <c r="A988" s="25"/>
      <c r="B988" s="25"/>
      <c r="C988" s="25"/>
      <c r="D988" s="25"/>
      <c r="E988" s="25"/>
      <c r="F988" s="24"/>
      <c r="G988" s="25"/>
      <c r="H988" s="25"/>
      <c r="I988" s="25"/>
      <c r="J988" s="25"/>
      <c r="K988" s="138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  <c r="AA988" s="25"/>
    </row>
    <row r="989">
      <c r="A989" s="25"/>
      <c r="B989" s="25"/>
      <c r="C989" s="25"/>
      <c r="D989" s="25"/>
      <c r="E989" s="25"/>
      <c r="F989" s="24"/>
      <c r="G989" s="25"/>
      <c r="H989" s="25"/>
      <c r="I989" s="25"/>
      <c r="J989" s="25"/>
      <c r="K989" s="138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  <c r="AA989" s="25"/>
    </row>
    <row r="990">
      <c r="A990" s="25"/>
      <c r="B990" s="25"/>
      <c r="C990" s="25"/>
      <c r="D990" s="25"/>
      <c r="E990" s="25"/>
      <c r="F990" s="24"/>
      <c r="G990" s="25"/>
      <c r="H990" s="25"/>
      <c r="I990" s="25"/>
      <c r="J990" s="25"/>
      <c r="K990" s="138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  <c r="AA990" s="25"/>
    </row>
    <row r="991">
      <c r="A991" s="25"/>
      <c r="B991" s="25"/>
      <c r="C991" s="25"/>
      <c r="D991" s="25"/>
      <c r="E991" s="25"/>
      <c r="F991" s="24"/>
      <c r="G991" s="25"/>
      <c r="H991" s="25"/>
      <c r="I991" s="25"/>
      <c r="J991" s="25"/>
      <c r="K991" s="138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  <c r="AA991" s="25"/>
    </row>
    <row r="992">
      <c r="A992" s="25"/>
      <c r="B992" s="25"/>
      <c r="C992" s="25"/>
      <c r="D992" s="25"/>
      <c r="E992" s="25"/>
      <c r="F992" s="24"/>
      <c r="G992" s="25"/>
      <c r="H992" s="25"/>
      <c r="I992" s="25"/>
      <c r="J992" s="25"/>
      <c r="K992" s="138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  <c r="AA992" s="25"/>
    </row>
    <row r="993">
      <c r="A993" s="25"/>
      <c r="B993" s="25"/>
      <c r="C993" s="25"/>
      <c r="D993" s="25"/>
      <c r="E993" s="25"/>
      <c r="F993" s="24"/>
      <c r="G993" s="25"/>
      <c r="H993" s="25"/>
      <c r="I993" s="25"/>
      <c r="J993" s="25"/>
      <c r="K993" s="138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  <c r="AA993" s="25"/>
    </row>
    <row r="994">
      <c r="A994" s="25"/>
      <c r="B994" s="25"/>
      <c r="C994" s="25"/>
      <c r="D994" s="25"/>
      <c r="E994" s="25"/>
      <c r="F994" s="24"/>
      <c r="G994" s="25"/>
      <c r="H994" s="25"/>
      <c r="I994" s="25"/>
      <c r="J994" s="25"/>
      <c r="K994" s="138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  <c r="AA994" s="25"/>
    </row>
    <row r="995">
      <c r="A995" s="25"/>
      <c r="B995" s="25"/>
      <c r="C995" s="25"/>
      <c r="D995" s="25"/>
      <c r="E995" s="25"/>
      <c r="F995" s="24"/>
      <c r="G995" s="25"/>
      <c r="H995" s="25"/>
      <c r="I995" s="25"/>
      <c r="J995" s="25"/>
      <c r="K995" s="138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  <c r="AA995" s="25"/>
    </row>
    <row r="996">
      <c r="A996" s="25"/>
      <c r="B996" s="25"/>
      <c r="C996" s="25"/>
      <c r="D996" s="25"/>
      <c r="E996" s="25"/>
      <c r="F996" s="24"/>
      <c r="G996" s="25"/>
      <c r="H996" s="25"/>
      <c r="I996" s="25"/>
      <c r="J996" s="25"/>
      <c r="K996" s="138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/>
      <c r="AA996" s="25"/>
    </row>
  </sheetData>
  <mergeCells count="22">
    <mergeCell ref="B2:H2"/>
    <mergeCell ref="J2:K2"/>
    <mergeCell ref="B3:D3"/>
    <mergeCell ref="B4:D4"/>
    <mergeCell ref="B5:D5"/>
    <mergeCell ref="B6:D6"/>
    <mergeCell ref="B7:D7"/>
    <mergeCell ref="B14:D14"/>
    <mergeCell ref="B15:D15"/>
    <mergeCell ref="B16:D16"/>
    <mergeCell ref="B17:D17"/>
    <mergeCell ref="B18:D18"/>
    <mergeCell ref="B19:D19"/>
    <mergeCell ref="B20:F20"/>
    <mergeCell ref="G20:H20"/>
    <mergeCell ref="B8:D8"/>
    <mergeCell ref="B9:D9"/>
    <mergeCell ref="B10:D10"/>
    <mergeCell ref="B11:D11"/>
    <mergeCell ref="B12:D12"/>
    <mergeCell ref="J12:K12"/>
    <mergeCell ref="B13:D13"/>
  </mergeCells>
  <dataValidations>
    <dataValidation type="list" allowBlank="1" sqref="F4:F19">
      <formula1>'08) Drop Down Menus'!$A$2:$A$17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.86"/>
    <col customWidth="1" min="4" max="5" width="14.71"/>
    <col customWidth="1" min="6" max="6" width="18.14"/>
    <col customWidth="1" min="9" max="9" width="3.71"/>
    <col customWidth="1" min="10" max="10" width="17.57"/>
    <col customWidth="1" min="12" max="12" width="16.57"/>
  </cols>
  <sheetData>
    <row r="1">
      <c r="A1" s="25"/>
      <c r="B1" s="25"/>
      <c r="C1" s="25"/>
      <c r="D1" s="25"/>
      <c r="E1" s="25"/>
      <c r="F1" s="24"/>
      <c r="G1" s="25"/>
      <c r="H1" s="25"/>
      <c r="I1" s="25"/>
      <c r="J1" s="25"/>
      <c r="K1" s="138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</row>
    <row r="2">
      <c r="A2" s="25"/>
      <c r="B2" s="187" t="s">
        <v>537</v>
      </c>
      <c r="C2" s="860"/>
      <c r="D2" s="860"/>
      <c r="E2" s="860"/>
      <c r="F2" s="860"/>
      <c r="G2" s="860"/>
      <c r="H2" s="188"/>
      <c r="I2" s="25"/>
      <c r="J2" s="187" t="s">
        <v>470</v>
      </c>
      <c r="K2" s="188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</row>
    <row r="3">
      <c r="A3" s="25"/>
      <c r="B3" s="861" t="s">
        <v>140</v>
      </c>
      <c r="C3" s="862"/>
      <c r="D3" s="265"/>
      <c r="E3" s="521" t="s">
        <v>55</v>
      </c>
      <c r="F3" s="521" t="s">
        <v>44</v>
      </c>
      <c r="G3" s="521" t="s">
        <v>2</v>
      </c>
      <c r="H3" s="521" t="s">
        <v>67</v>
      </c>
      <c r="I3" s="25"/>
      <c r="J3" s="865" t="str">
        <f>'08) Drop Down Menus'!A2</f>
        <v>Groceries</v>
      </c>
      <c r="K3" s="193">
        <f t="shared" ref="K3:K10" si="1">SUMIF($F$4:$F$19,$J3,$G$4:$G$19)</f>
        <v>128.92</v>
      </c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</row>
    <row r="4">
      <c r="A4" s="25"/>
      <c r="B4" s="897" t="s">
        <v>474</v>
      </c>
      <c r="C4" s="225"/>
      <c r="D4" s="226"/>
      <c r="E4" s="220">
        <v>44996.0</v>
      </c>
      <c r="F4" s="864" t="s">
        <v>144</v>
      </c>
      <c r="G4" s="889">
        <v>28.38</v>
      </c>
      <c r="H4" s="198">
        <f>G4</f>
        <v>28.38</v>
      </c>
      <c r="I4" s="25"/>
      <c r="J4" s="867" t="str">
        <f>'08) Drop Down Menus'!A3</f>
        <v>Cigarettes</v>
      </c>
      <c r="K4" s="198">
        <f t="shared" si="1"/>
        <v>46.85</v>
      </c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</row>
    <row r="5">
      <c r="A5" s="25"/>
      <c r="B5" s="898" t="s">
        <v>41</v>
      </c>
      <c r="C5" s="862"/>
      <c r="D5" s="265"/>
      <c r="E5" s="222">
        <v>44996.0</v>
      </c>
      <c r="F5" s="533" t="s">
        <v>61</v>
      </c>
      <c r="G5" s="579">
        <v>8.95</v>
      </c>
      <c r="H5" s="193">
        <f t="shared" ref="H5:H19" si="2">H4+G5</f>
        <v>37.33</v>
      </c>
      <c r="I5" s="25"/>
      <c r="J5" s="865" t="str">
        <f>'08) Drop Down Menus'!A4</f>
        <v>Gas</v>
      </c>
      <c r="K5" s="193">
        <f t="shared" si="1"/>
        <v>26.24</v>
      </c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</row>
    <row r="6">
      <c r="A6" s="25"/>
      <c r="B6" s="897" t="s">
        <v>472</v>
      </c>
      <c r="C6" s="225"/>
      <c r="D6" s="226"/>
      <c r="E6" s="220">
        <v>44999.0</v>
      </c>
      <c r="F6" s="864" t="s">
        <v>110</v>
      </c>
      <c r="G6" s="903">
        <v>125.87</v>
      </c>
      <c r="H6" s="198">
        <f t="shared" si="2"/>
        <v>163.2</v>
      </c>
      <c r="I6" s="25"/>
      <c r="J6" s="867" t="str">
        <f>'08) Drop Down Menus'!A5</f>
        <v>Entertainment</v>
      </c>
      <c r="K6" s="198">
        <f t="shared" si="1"/>
        <v>30.89</v>
      </c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</row>
    <row r="7">
      <c r="A7" s="25"/>
      <c r="B7" s="898" t="s">
        <v>538</v>
      </c>
      <c r="C7" s="862"/>
      <c r="D7" s="265"/>
      <c r="E7" s="222">
        <v>45000.0</v>
      </c>
      <c r="F7" s="533" t="s">
        <v>146</v>
      </c>
      <c r="G7" s="579">
        <v>20.99</v>
      </c>
      <c r="H7" s="193">
        <f t="shared" si="2"/>
        <v>184.19</v>
      </c>
      <c r="I7" s="25"/>
      <c r="J7" s="865" t="str">
        <f>'08) Drop Down Menus'!A6</f>
        <v>Medical</v>
      </c>
      <c r="K7" s="193">
        <f t="shared" si="1"/>
        <v>0</v>
      </c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</row>
    <row r="8">
      <c r="A8" s="25"/>
      <c r="B8" s="897" t="s">
        <v>535</v>
      </c>
      <c r="C8" s="225"/>
      <c r="D8" s="226"/>
      <c r="E8" s="220">
        <v>45001.0</v>
      </c>
      <c r="F8" s="864" t="s">
        <v>146</v>
      </c>
      <c r="G8" s="889">
        <v>4.95</v>
      </c>
      <c r="H8" s="198">
        <f t="shared" si="2"/>
        <v>189.14</v>
      </c>
      <c r="I8" s="25"/>
      <c r="J8" s="867" t="str">
        <f>'08) Drop Down Menus'!A7</f>
        <v>Vehicle</v>
      </c>
      <c r="K8" s="198">
        <f t="shared" si="1"/>
        <v>0</v>
      </c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</row>
    <row r="9">
      <c r="A9" s="25"/>
      <c r="B9" s="898" t="s">
        <v>474</v>
      </c>
      <c r="C9" s="862"/>
      <c r="D9" s="265"/>
      <c r="E9" s="222">
        <v>45002.0</v>
      </c>
      <c r="F9" s="533" t="s">
        <v>144</v>
      </c>
      <c r="G9" s="579">
        <v>18.47</v>
      </c>
      <c r="H9" s="193">
        <f t="shared" si="2"/>
        <v>207.61</v>
      </c>
      <c r="I9" s="25"/>
      <c r="J9" s="865" t="str">
        <f>'08) Drop Down Menus'!A8</f>
        <v>Maintenance</v>
      </c>
      <c r="K9" s="193">
        <f t="shared" si="1"/>
        <v>0</v>
      </c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</row>
    <row r="10">
      <c r="A10" s="25"/>
      <c r="B10" s="897" t="s">
        <v>539</v>
      </c>
      <c r="C10" s="225"/>
      <c r="D10" s="226"/>
      <c r="E10" s="220">
        <v>45002.0</v>
      </c>
      <c r="F10" s="864" t="s">
        <v>145</v>
      </c>
      <c r="G10" s="889">
        <v>26.24</v>
      </c>
      <c r="H10" s="198">
        <f t="shared" si="2"/>
        <v>233.85</v>
      </c>
      <c r="I10" s="25"/>
      <c r="J10" s="867" t="str">
        <f>'08) Drop Down Menus'!A9</f>
        <v>Debt</v>
      </c>
      <c r="K10" s="198">
        <f t="shared" si="1"/>
        <v>8.95</v>
      </c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</row>
    <row r="11">
      <c r="A11" s="25"/>
      <c r="B11" s="898" t="s">
        <v>535</v>
      </c>
      <c r="C11" s="862"/>
      <c r="D11" s="265"/>
      <c r="E11" s="222">
        <v>45008.0</v>
      </c>
      <c r="F11" s="533" t="s">
        <v>146</v>
      </c>
      <c r="G11" s="579">
        <v>4.95</v>
      </c>
      <c r="H11" s="193">
        <f t="shared" si="2"/>
        <v>238.8</v>
      </c>
      <c r="I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</row>
    <row r="12">
      <c r="A12" s="25"/>
      <c r="B12" s="897" t="s">
        <v>504</v>
      </c>
      <c r="C12" s="225"/>
      <c r="D12" s="226"/>
      <c r="E12" s="220">
        <v>45008.0</v>
      </c>
      <c r="F12" s="864" t="s">
        <v>110</v>
      </c>
      <c r="G12" s="887">
        <v>3.05</v>
      </c>
      <c r="H12" s="198">
        <f t="shared" si="2"/>
        <v>241.85</v>
      </c>
      <c r="I12" s="25"/>
      <c r="J12" s="470" t="s">
        <v>513</v>
      </c>
      <c r="K12" s="451"/>
      <c r="L12" s="892" t="s">
        <v>540</v>
      </c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</row>
    <row r="13">
      <c r="A13" s="25"/>
      <c r="B13" s="898"/>
      <c r="C13" s="862"/>
      <c r="D13" s="265"/>
      <c r="E13" s="222"/>
      <c r="F13" s="533"/>
      <c r="G13" s="223">
        <v>0.0</v>
      </c>
      <c r="H13" s="193">
        <f t="shared" si="2"/>
        <v>241.85</v>
      </c>
      <c r="I13" s="25"/>
      <c r="J13" s="865" t="str">
        <f>'08) Drop Down Menus'!A2</f>
        <v>Groceries</v>
      </c>
      <c r="K13" s="193">
        <f>K3+'2023 Expences - 02242023'!K13</f>
        <v>890.86</v>
      </c>
      <c r="L13" s="193">
        <f t="shared" ref="L13:L20" si="3">K13/5</f>
        <v>178.172</v>
      </c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</row>
    <row r="14">
      <c r="A14" s="25"/>
      <c r="B14" s="899"/>
      <c r="C14" s="225"/>
      <c r="D14" s="226"/>
      <c r="E14" s="900"/>
      <c r="F14" s="864"/>
      <c r="G14" s="221">
        <v>0.0</v>
      </c>
      <c r="H14" s="198">
        <f t="shared" si="2"/>
        <v>241.85</v>
      </c>
      <c r="I14" s="25"/>
      <c r="J14" s="884" t="str">
        <f>'08) Drop Down Menus'!A3</f>
        <v>Cigarettes</v>
      </c>
      <c r="K14" s="885">
        <f>K4+'2023 Expences - 02242023'!K14</f>
        <v>209.03</v>
      </c>
      <c r="L14" s="885">
        <f t="shared" si="3"/>
        <v>41.806</v>
      </c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</row>
    <row r="15">
      <c r="A15" s="25"/>
      <c r="B15" s="901"/>
      <c r="C15" s="862"/>
      <c r="D15" s="265"/>
      <c r="E15" s="902"/>
      <c r="F15" s="533"/>
      <c r="G15" s="223">
        <v>0.0</v>
      </c>
      <c r="H15" s="193">
        <f t="shared" si="2"/>
        <v>241.85</v>
      </c>
      <c r="I15" s="25"/>
      <c r="J15" s="865" t="str">
        <f>'08) Drop Down Menus'!A4</f>
        <v>Gas</v>
      </c>
      <c r="K15" s="193">
        <f>K5+'2023 Expences - 02242023'!K15</f>
        <v>151.66</v>
      </c>
      <c r="L15" s="193">
        <f t="shared" si="3"/>
        <v>30.332</v>
      </c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</row>
    <row r="16">
      <c r="A16" s="25"/>
      <c r="B16" s="899"/>
      <c r="C16" s="225"/>
      <c r="D16" s="226"/>
      <c r="E16" s="900"/>
      <c r="F16" s="864"/>
      <c r="G16" s="221">
        <v>0.0</v>
      </c>
      <c r="H16" s="198">
        <f t="shared" si="2"/>
        <v>241.85</v>
      </c>
      <c r="I16" s="25"/>
      <c r="J16" s="884" t="str">
        <f>'08) Drop Down Menus'!A5</f>
        <v>Entertainment</v>
      </c>
      <c r="K16" s="885">
        <f>K6+'2023 Expences - 02242023'!K16</f>
        <v>308.39</v>
      </c>
      <c r="L16" s="885">
        <f t="shared" si="3"/>
        <v>61.678</v>
      </c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</row>
    <row r="17">
      <c r="A17" s="25"/>
      <c r="B17" s="901"/>
      <c r="C17" s="862"/>
      <c r="D17" s="265"/>
      <c r="E17" s="902"/>
      <c r="F17" s="533"/>
      <c r="G17" s="223">
        <v>0.0</v>
      </c>
      <c r="H17" s="193">
        <f t="shared" si="2"/>
        <v>241.85</v>
      </c>
      <c r="I17" s="25"/>
      <c r="J17" s="865" t="str">
        <f>'08) Drop Down Menus'!A6</f>
        <v>Medical</v>
      </c>
      <c r="K17" s="193">
        <f>K7+'2023 Expences - 02242023'!K17</f>
        <v>55.76</v>
      </c>
      <c r="L17" s="193">
        <f t="shared" si="3"/>
        <v>11.152</v>
      </c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</row>
    <row r="18">
      <c r="A18" s="25"/>
      <c r="B18" s="899"/>
      <c r="C18" s="225"/>
      <c r="D18" s="226"/>
      <c r="E18" s="900"/>
      <c r="F18" s="864"/>
      <c r="G18" s="221">
        <v>0.0</v>
      </c>
      <c r="H18" s="198">
        <f t="shared" si="2"/>
        <v>241.85</v>
      </c>
      <c r="I18" s="25"/>
      <c r="J18" s="884" t="str">
        <f>'08) Drop Down Menus'!A7</f>
        <v>Vehicle</v>
      </c>
      <c r="K18" s="885">
        <f>K8+'2023 Expences - 02242023'!K18</f>
        <v>115.47</v>
      </c>
      <c r="L18" s="885">
        <f t="shared" si="3"/>
        <v>23.094</v>
      </c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</row>
    <row r="19">
      <c r="A19" s="25"/>
      <c r="B19" s="898"/>
      <c r="C19" s="862"/>
      <c r="D19" s="265"/>
      <c r="E19" s="222"/>
      <c r="F19" s="533"/>
      <c r="G19" s="223">
        <v>0.0</v>
      </c>
      <c r="H19" s="193">
        <f t="shared" si="2"/>
        <v>241.85</v>
      </c>
      <c r="I19" s="25"/>
      <c r="J19" s="865" t="str">
        <f>'08) Drop Down Menus'!A8</f>
        <v>Maintenance</v>
      </c>
      <c r="K19" s="193">
        <f>K9+'2023 Expences - 02242023'!K19</f>
        <v>288.71</v>
      </c>
      <c r="L19" s="193">
        <f t="shared" si="3"/>
        <v>57.742</v>
      </c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</row>
    <row r="20">
      <c r="A20" s="25"/>
      <c r="B20" s="872" t="s">
        <v>455</v>
      </c>
      <c r="C20" s="225"/>
      <c r="D20" s="225"/>
      <c r="E20" s="225"/>
      <c r="F20" s="226"/>
      <c r="G20" s="874">
        <f>H19</f>
        <v>241.85</v>
      </c>
      <c r="H20" s="226"/>
      <c r="I20" s="25"/>
      <c r="J20" s="884" t="str">
        <f>'08) Drop Down Menus'!A9</f>
        <v>Debt</v>
      </c>
      <c r="K20" s="885">
        <f>K10+'2023 Expences - 02242023'!K20</f>
        <v>314.86</v>
      </c>
      <c r="L20" s="885">
        <f t="shared" si="3"/>
        <v>62.972</v>
      </c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</row>
    <row r="21">
      <c r="A21" s="25"/>
      <c r="B21" s="25"/>
      <c r="C21" s="25"/>
      <c r="D21" s="25"/>
      <c r="E21" s="25"/>
      <c r="F21" s="24"/>
      <c r="G21" s="25"/>
      <c r="H21" s="25"/>
      <c r="I21" s="25"/>
      <c r="J21" s="25"/>
      <c r="K21" s="138"/>
      <c r="L21" s="167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</row>
    <row r="22">
      <c r="A22" s="25"/>
      <c r="B22" s="25"/>
      <c r="C22" s="25"/>
      <c r="D22" s="25"/>
      <c r="E22" s="25"/>
      <c r="F22" s="24"/>
      <c r="G22" s="25"/>
      <c r="H22" s="25"/>
      <c r="I22" s="25"/>
      <c r="J22" s="25"/>
      <c r="K22" s="125"/>
      <c r="L22" s="167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</row>
    <row r="23">
      <c r="A23" s="25"/>
      <c r="B23" s="25"/>
      <c r="C23" s="25"/>
      <c r="D23" s="25"/>
      <c r="E23" s="25"/>
      <c r="F23" s="24"/>
      <c r="G23" s="25"/>
      <c r="H23" s="25"/>
      <c r="I23" s="25"/>
      <c r="J23" s="25"/>
      <c r="K23" s="125"/>
      <c r="L23" s="167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</row>
    <row r="24">
      <c r="A24" s="25"/>
      <c r="B24" s="25"/>
      <c r="C24" s="25"/>
      <c r="D24" s="25"/>
      <c r="E24" s="25"/>
      <c r="F24" s="24"/>
      <c r="G24" s="25"/>
      <c r="H24" s="25"/>
      <c r="I24" s="25"/>
      <c r="J24" s="25"/>
      <c r="K24" s="138"/>
      <c r="L24" s="167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</row>
    <row r="25">
      <c r="A25" s="25"/>
      <c r="B25" s="25"/>
      <c r="C25" s="25"/>
      <c r="D25" s="25"/>
      <c r="E25" s="25"/>
      <c r="F25" s="24"/>
      <c r="G25" s="25"/>
      <c r="H25" s="25"/>
      <c r="I25" s="25"/>
      <c r="J25" s="25"/>
      <c r="K25" s="138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</row>
    <row r="26">
      <c r="A26" s="25"/>
      <c r="B26" s="25"/>
      <c r="C26" s="25"/>
      <c r="D26" s="25"/>
      <c r="E26" s="25"/>
      <c r="F26" s="24"/>
      <c r="G26" s="25"/>
      <c r="H26" s="25"/>
      <c r="I26" s="25"/>
      <c r="J26" s="25"/>
      <c r="K26" s="138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</row>
    <row r="27">
      <c r="A27" s="25"/>
      <c r="B27" s="25"/>
      <c r="C27" s="25"/>
      <c r="D27" s="25"/>
      <c r="E27" s="25"/>
      <c r="F27" s="24"/>
      <c r="G27" s="25"/>
      <c r="H27" s="25"/>
      <c r="I27" s="25"/>
      <c r="J27" s="25"/>
      <c r="K27" s="138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</row>
    <row r="28">
      <c r="A28" s="25"/>
      <c r="B28" s="25"/>
      <c r="C28" s="25"/>
      <c r="D28" s="25"/>
      <c r="E28" s="25"/>
      <c r="F28" s="24"/>
      <c r="G28" s="25"/>
      <c r="H28" s="25"/>
      <c r="I28" s="25"/>
      <c r="J28" s="25"/>
      <c r="K28" s="138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</row>
    <row r="29">
      <c r="A29" s="25"/>
      <c r="B29" s="25"/>
      <c r="C29" s="25"/>
      <c r="D29" s="25"/>
      <c r="E29" s="25"/>
      <c r="F29" s="24"/>
      <c r="G29" s="25"/>
      <c r="H29" s="25"/>
      <c r="I29" s="25"/>
      <c r="J29" s="25"/>
      <c r="K29" s="138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</row>
    <row r="30">
      <c r="A30" s="25"/>
      <c r="B30" s="25"/>
      <c r="C30" s="25"/>
      <c r="D30" s="25"/>
      <c r="E30" s="25"/>
      <c r="F30" s="24"/>
      <c r="G30" s="25"/>
      <c r="H30" s="25"/>
      <c r="I30" s="25"/>
      <c r="J30" s="25"/>
      <c r="K30" s="138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</row>
    <row r="31">
      <c r="A31" s="25"/>
      <c r="B31" s="25"/>
      <c r="C31" s="25"/>
      <c r="D31" s="25"/>
      <c r="E31" s="25"/>
      <c r="F31" s="24"/>
      <c r="G31" s="25"/>
      <c r="H31" s="25"/>
      <c r="I31" s="25"/>
      <c r="J31" s="25"/>
      <c r="K31" s="138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</row>
    <row r="32">
      <c r="A32" s="25"/>
      <c r="B32" s="25"/>
      <c r="C32" s="25"/>
      <c r="D32" s="25"/>
      <c r="E32" s="25"/>
      <c r="F32" s="24"/>
      <c r="G32" s="25"/>
      <c r="H32" s="25"/>
      <c r="I32" s="25"/>
      <c r="J32" s="25"/>
      <c r="K32" s="138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</row>
    <row r="33">
      <c r="A33" s="25"/>
      <c r="B33" s="25"/>
      <c r="C33" s="25"/>
      <c r="D33" s="25"/>
      <c r="E33" s="25"/>
      <c r="F33" s="24"/>
      <c r="G33" s="25"/>
      <c r="H33" s="25"/>
      <c r="I33" s="25"/>
      <c r="J33" s="25"/>
      <c r="K33" s="138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</row>
    <row r="34">
      <c r="A34" s="25"/>
      <c r="B34" s="25"/>
      <c r="C34" s="25"/>
      <c r="D34" s="25"/>
      <c r="E34" s="25"/>
      <c r="F34" s="24"/>
      <c r="G34" s="25"/>
      <c r="H34" s="25"/>
      <c r="I34" s="25"/>
      <c r="J34" s="25"/>
      <c r="K34" s="138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</row>
    <row r="35">
      <c r="A35" s="25"/>
      <c r="B35" s="25"/>
      <c r="C35" s="25"/>
      <c r="D35" s="25"/>
      <c r="E35" s="25"/>
      <c r="F35" s="24"/>
      <c r="G35" s="25"/>
      <c r="H35" s="25"/>
      <c r="I35" s="25"/>
      <c r="J35" s="25"/>
      <c r="K35" s="138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</row>
    <row r="36">
      <c r="A36" s="25"/>
      <c r="B36" s="25"/>
      <c r="C36" s="25"/>
      <c r="D36" s="25"/>
      <c r="E36" s="25"/>
      <c r="F36" s="24"/>
      <c r="G36" s="25"/>
      <c r="H36" s="25"/>
      <c r="I36" s="25"/>
      <c r="J36" s="25"/>
      <c r="K36" s="138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</row>
    <row r="37">
      <c r="A37" s="25"/>
      <c r="B37" s="25"/>
      <c r="C37" s="25"/>
      <c r="D37" s="25"/>
      <c r="E37" s="25"/>
      <c r="F37" s="24"/>
      <c r="G37" s="25"/>
      <c r="H37" s="25"/>
      <c r="I37" s="25"/>
      <c r="J37" s="25"/>
      <c r="K37" s="138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</row>
    <row r="38">
      <c r="A38" s="25"/>
      <c r="B38" s="25"/>
      <c r="C38" s="25"/>
      <c r="D38" s="25"/>
      <c r="E38" s="25"/>
      <c r="F38" s="24"/>
      <c r="G38" s="25"/>
      <c r="H38" s="25"/>
      <c r="I38" s="25"/>
      <c r="J38" s="25"/>
      <c r="K38" s="138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</row>
    <row r="39">
      <c r="A39" s="25"/>
      <c r="B39" s="25"/>
      <c r="C39" s="25"/>
      <c r="D39" s="25"/>
      <c r="E39" s="25"/>
      <c r="F39" s="24"/>
      <c r="G39" s="25"/>
      <c r="H39" s="25"/>
      <c r="I39" s="25"/>
      <c r="J39" s="25"/>
      <c r="K39" s="138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</row>
    <row r="40">
      <c r="A40" s="25"/>
      <c r="B40" s="25"/>
      <c r="C40" s="25"/>
      <c r="D40" s="25"/>
      <c r="E40" s="25"/>
      <c r="F40" s="24"/>
      <c r="G40" s="25"/>
      <c r="H40" s="25"/>
      <c r="I40" s="25"/>
      <c r="J40" s="25"/>
      <c r="K40" s="138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</row>
    <row r="41">
      <c r="A41" s="25"/>
      <c r="B41" s="25"/>
      <c r="C41" s="25"/>
      <c r="D41" s="25"/>
      <c r="E41" s="25"/>
      <c r="F41" s="24"/>
      <c r="G41" s="25"/>
      <c r="H41" s="25"/>
      <c r="I41" s="25"/>
      <c r="J41" s="25"/>
      <c r="K41" s="138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</row>
    <row r="42">
      <c r="A42" s="25"/>
      <c r="B42" s="25"/>
      <c r="C42" s="25"/>
      <c r="D42" s="25"/>
      <c r="E42" s="25"/>
      <c r="F42" s="24"/>
      <c r="G42" s="25"/>
      <c r="H42" s="25"/>
      <c r="I42" s="25"/>
      <c r="J42" s="25"/>
      <c r="K42" s="138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</row>
    <row r="43">
      <c r="A43" s="25"/>
      <c r="B43" s="25"/>
      <c r="C43" s="25"/>
      <c r="D43" s="25"/>
      <c r="E43" s="25"/>
      <c r="F43" s="24"/>
      <c r="G43" s="25"/>
      <c r="H43" s="25"/>
      <c r="I43" s="25"/>
      <c r="J43" s="25"/>
      <c r="K43" s="138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</row>
    <row r="44">
      <c r="A44" s="25"/>
      <c r="B44" s="25"/>
      <c r="C44" s="25"/>
      <c r="D44" s="25"/>
      <c r="E44" s="25"/>
      <c r="F44" s="24"/>
      <c r="G44" s="25"/>
      <c r="H44" s="25"/>
      <c r="I44" s="25"/>
      <c r="J44" s="25"/>
      <c r="K44" s="138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</row>
    <row r="45">
      <c r="A45" s="25"/>
      <c r="B45" s="25"/>
      <c r="C45" s="25"/>
      <c r="D45" s="25"/>
      <c r="E45" s="25"/>
      <c r="F45" s="24"/>
      <c r="G45" s="25"/>
      <c r="H45" s="25"/>
      <c r="I45" s="25"/>
      <c r="J45" s="25"/>
      <c r="K45" s="138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</row>
    <row r="46">
      <c r="A46" s="25"/>
      <c r="B46" s="25"/>
      <c r="C46" s="25"/>
      <c r="D46" s="25"/>
      <c r="E46" s="25"/>
      <c r="F46" s="24"/>
      <c r="G46" s="25"/>
      <c r="H46" s="25"/>
      <c r="I46" s="25"/>
      <c r="J46" s="25"/>
      <c r="K46" s="138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</row>
    <row r="47">
      <c r="A47" s="25"/>
      <c r="B47" s="25"/>
      <c r="C47" s="25"/>
      <c r="D47" s="25"/>
      <c r="E47" s="25"/>
      <c r="F47" s="24"/>
      <c r="G47" s="25"/>
      <c r="H47" s="25"/>
      <c r="I47" s="25"/>
      <c r="J47" s="25"/>
      <c r="K47" s="138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</row>
    <row r="48">
      <c r="A48" s="25"/>
      <c r="B48" s="25"/>
      <c r="C48" s="25"/>
      <c r="D48" s="25"/>
      <c r="E48" s="25"/>
      <c r="F48" s="24"/>
      <c r="G48" s="25"/>
      <c r="H48" s="25"/>
      <c r="I48" s="25"/>
      <c r="J48" s="25"/>
      <c r="K48" s="138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</row>
    <row r="49">
      <c r="A49" s="25"/>
      <c r="B49" s="25"/>
      <c r="C49" s="25"/>
      <c r="D49" s="25"/>
      <c r="E49" s="25"/>
      <c r="F49" s="24"/>
      <c r="G49" s="25"/>
      <c r="H49" s="25"/>
      <c r="I49" s="25"/>
      <c r="J49" s="25"/>
      <c r="K49" s="138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</row>
    <row r="50">
      <c r="A50" s="25"/>
      <c r="B50" s="25"/>
      <c r="C50" s="25"/>
      <c r="D50" s="25"/>
      <c r="E50" s="25"/>
      <c r="F50" s="24"/>
      <c r="G50" s="25"/>
      <c r="H50" s="25"/>
      <c r="I50" s="25"/>
      <c r="J50" s="25"/>
      <c r="K50" s="138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</row>
    <row r="51">
      <c r="A51" s="25"/>
      <c r="B51" s="25"/>
      <c r="C51" s="25"/>
      <c r="D51" s="25"/>
      <c r="E51" s="25"/>
      <c r="F51" s="24"/>
      <c r="G51" s="25"/>
      <c r="H51" s="25"/>
      <c r="I51" s="25"/>
      <c r="J51" s="25"/>
      <c r="K51" s="138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</row>
    <row r="52">
      <c r="A52" s="25"/>
      <c r="B52" s="25"/>
      <c r="C52" s="25"/>
      <c r="D52" s="25"/>
      <c r="E52" s="25"/>
      <c r="F52" s="24"/>
      <c r="G52" s="25"/>
      <c r="H52" s="25"/>
      <c r="I52" s="25"/>
      <c r="J52" s="25"/>
      <c r="K52" s="138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</row>
    <row r="53">
      <c r="A53" s="25"/>
      <c r="B53" s="25"/>
      <c r="C53" s="25"/>
      <c r="D53" s="25"/>
      <c r="E53" s="25"/>
      <c r="F53" s="24"/>
      <c r="G53" s="25"/>
      <c r="H53" s="25"/>
      <c r="I53" s="25"/>
      <c r="J53" s="25"/>
      <c r="K53" s="138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</row>
    <row r="54">
      <c r="A54" s="25"/>
      <c r="B54" s="25"/>
      <c r="C54" s="25"/>
      <c r="D54" s="25"/>
      <c r="E54" s="25"/>
      <c r="F54" s="24"/>
      <c r="G54" s="25"/>
      <c r="H54" s="25"/>
      <c r="I54" s="25"/>
      <c r="J54" s="25"/>
      <c r="K54" s="138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</row>
    <row r="55">
      <c r="A55" s="25"/>
      <c r="B55" s="25"/>
      <c r="C55" s="25"/>
      <c r="D55" s="25"/>
      <c r="E55" s="25"/>
      <c r="F55" s="24"/>
      <c r="G55" s="25"/>
      <c r="H55" s="25"/>
      <c r="I55" s="25"/>
      <c r="J55" s="25"/>
      <c r="K55" s="138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</row>
    <row r="56">
      <c r="A56" s="25"/>
      <c r="B56" s="25"/>
      <c r="C56" s="25"/>
      <c r="D56" s="25"/>
      <c r="E56" s="25"/>
      <c r="F56" s="24"/>
      <c r="G56" s="25"/>
      <c r="H56" s="25"/>
      <c r="I56" s="25"/>
      <c r="J56" s="25"/>
      <c r="K56" s="138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</row>
    <row r="57">
      <c r="A57" s="25"/>
      <c r="B57" s="25"/>
      <c r="C57" s="25"/>
      <c r="D57" s="25"/>
      <c r="E57" s="25"/>
      <c r="F57" s="24"/>
      <c r="G57" s="25"/>
      <c r="H57" s="25"/>
      <c r="I57" s="25"/>
      <c r="J57" s="25"/>
      <c r="K57" s="138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</row>
    <row r="58">
      <c r="A58" s="25"/>
      <c r="B58" s="25"/>
      <c r="C58" s="25"/>
      <c r="D58" s="25"/>
      <c r="E58" s="25"/>
      <c r="F58" s="24"/>
      <c r="G58" s="25"/>
      <c r="H58" s="25"/>
      <c r="I58" s="25"/>
      <c r="J58" s="25"/>
      <c r="K58" s="138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</row>
    <row r="59">
      <c r="A59" s="25"/>
      <c r="B59" s="25"/>
      <c r="C59" s="25"/>
      <c r="D59" s="25"/>
      <c r="E59" s="25"/>
      <c r="F59" s="24"/>
      <c r="G59" s="25"/>
      <c r="H59" s="25"/>
      <c r="I59" s="25"/>
      <c r="J59" s="25"/>
      <c r="K59" s="138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</row>
    <row r="60">
      <c r="A60" s="25"/>
      <c r="B60" s="25"/>
      <c r="C60" s="25"/>
      <c r="D60" s="25"/>
      <c r="E60" s="25"/>
      <c r="F60" s="24"/>
      <c r="G60" s="25"/>
      <c r="H60" s="25"/>
      <c r="I60" s="25"/>
      <c r="J60" s="25"/>
      <c r="K60" s="138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</row>
    <row r="61">
      <c r="A61" s="25"/>
      <c r="B61" s="25"/>
      <c r="C61" s="25"/>
      <c r="D61" s="25"/>
      <c r="E61" s="25"/>
      <c r="F61" s="24"/>
      <c r="G61" s="25"/>
      <c r="H61" s="25"/>
      <c r="I61" s="25"/>
      <c r="J61" s="25"/>
      <c r="K61" s="138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</row>
    <row r="62">
      <c r="A62" s="25"/>
      <c r="B62" s="25"/>
      <c r="C62" s="25"/>
      <c r="D62" s="25"/>
      <c r="E62" s="25"/>
      <c r="F62" s="24"/>
      <c r="G62" s="25"/>
      <c r="H62" s="25"/>
      <c r="I62" s="25"/>
      <c r="J62" s="25"/>
      <c r="K62" s="138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</row>
    <row r="63">
      <c r="A63" s="25"/>
      <c r="B63" s="25"/>
      <c r="C63" s="25"/>
      <c r="D63" s="25"/>
      <c r="E63" s="25"/>
      <c r="F63" s="24"/>
      <c r="G63" s="25"/>
      <c r="H63" s="25"/>
      <c r="I63" s="25"/>
      <c r="J63" s="25"/>
      <c r="K63" s="138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</row>
    <row r="64">
      <c r="A64" s="25"/>
      <c r="B64" s="25"/>
      <c r="C64" s="25"/>
      <c r="D64" s="25"/>
      <c r="E64" s="25"/>
      <c r="F64" s="24"/>
      <c r="G64" s="25"/>
      <c r="H64" s="25"/>
      <c r="I64" s="25"/>
      <c r="J64" s="25"/>
      <c r="K64" s="138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</row>
    <row r="65">
      <c r="A65" s="25"/>
      <c r="B65" s="25"/>
      <c r="C65" s="25"/>
      <c r="D65" s="25"/>
      <c r="E65" s="25"/>
      <c r="F65" s="24"/>
      <c r="G65" s="25"/>
      <c r="H65" s="25"/>
      <c r="I65" s="25"/>
      <c r="J65" s="25"/>
      <c r="K65" s="138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</row>
    <row r="66">
      <c r="A66" s="25"/>
      <c r="B66" s="25"/>
      <c r="C66" s="25"/>
      <c r="D66" s="25"/>
      <c r="E66" s="25"/>
      <c r="F66" s="24"/>
      <c r="G66" s="25"/>
      <c r="H66" s="25"/>
      <c r="I66" s="25"/>
      <c r="J66" s="25"/>
      <c r="K66" s="138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</row>
    <row r="67">
      <c r="A67" s="25"/>
      <c r="B67" s="25"/>
      <c r="C67" s="25"/>
      <c r="D67" s="25"/>
      <c r="E67" s="25"/>
      <c r="F67" s="24"/>
      <c r="G67" s="25"/>
      <c r="H67" s="25"/>
      <c r="I67" s="25"/>
      <c r="J67" s="25"/>
      <c r="K67" s="138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</row>
    <row r="68">
      <c r="A68" s="25"/>
      <c r="B68" s="25"/>
      <c r="C68" s="25"/>
      <c r="D68" s="25"/>
      <c r="E68" s="25"/>
      <c r="F68" s="24"/>
      <c r="G68" s="25"/>
      <c r="H68" s="25"/>
      <c r="I68" s="25"/>
      <c r="J68" s="25"/>
      <c r="K68" s="138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</row>
    <row r="69">
      <c r="A69" s="25"/>
      <c r="B69" s="25"/>
      <c r="C69" s="25"/>
      <c r="D69" s="25"/>
      <c r="E69" s="25"/>
      <c r="F69" s="24"/>
      <c r="G69" s="25"/>
      <c r="H69" s="25"/>
      <c r="I69" s="25"/>
      <c r="J69" s="25"/>
      <c r="K69" s="138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</row>
    <row r="70">
      <c r="A70" s="25"/>
      <c r="B70" s="25"/>
      <c r="C70" s="25"/>
      <c r="D70" s="25"/>
      <c r="E70" s="25"/>
      <c r="F70" s="24"/>
      <c r="G70" s="25"/>
      <c r="H70" s="25"/>
      <c r="I70" s="25"/>
      <c r="J70" s="25"/>
      <c r="K70" s="138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</row>
    <row r="71">
      <c r="A71" s="25"/>
      <c r="B71" s="25"/>
      <c r="C71" s="25"/>
      <c r="D71" s="25"/>
      <c r="E71" s="25"/>
      <c r="F71" s="24"/>
      <c r="G71" s="25"/>
      <c r="H71" s="25"/>
      <c r="I71" s="25"/>
      <c r="J71" s="25"/>
      <c r="K71" s="138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</row>
    <row r="72">
      <c r="A72" s="25"/>
      <c r="B72" s="25"/>
      <c r="C72" s="25"/>
      <c r="D72" s="25"/>
      <c r="E72" s="25"/>
      <c r="F72" s="24"/>
      <c r="G72" s="25"/>
      <c r="H72" s="25"/>
      <c r="I72" s="25"/>
      <c r="J72" s="25"/>
      <c r="K72" s="138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</row>
    <row r="73">
      <c r="A73" s="25"/>
      <c r="B73" s="25"/>
      <c r="C73" s="25"/>
      <c r="D73" s="25"/>
      <c r="E73" s="25"/>
      <c r="F73" s="24"/>
      <c r="G73" s="25"/>
      <c r="H73" s="25"/>
      <c r="I73" s="25"/>
      <c r="J73" s="25"/>
      <c r="K73" s="138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</row>
    <row r="74">
      <c r="A74" s="25"/>
      <c r="B74" s="25"/>
      <c r="C74" s="25"/>
      <c r="D74" s="25"/>
      <c r="E74" s="25"/>
      <c r="F74" s="24"/>
      <c r="G74" s="25"/>
      <c r="H74" s="25"/>
      <c r="I74" s="25"/>
      <c r="J74" s="25"/>
      <c r="K74" s="138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</row>
    <row r="75">
      <c r="A75" s="25"/>
      <c r="B75" s="25"/>
      <c r="C75" s="25"/>
      <c r="D75" s="25"/>
      <c r="E75" s="25"/>
      <c r="F75" s="24"/>
      <c r="G75" s="25"/>
      <c r="H75" s="25"/>
      <c r="I75" s="25"/>
      <c r="J75" s="25"/>
      <c r="K75" s="138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</row>
    <row r="76">
      <c r="A76" s="25"/>
      <c r="B76" s="25"/>
      <c r="C76" s="25"/>
      <c r="D76" s="25"/>
      <c r="E76" s="25"/>
      <c r="F76" s="24"/>
      <c r="G76" s="25"/>
      <c r="H76" s="25"/>
      <c r="I76" s="25"/>
      <c r="J76" s="25"/>
      <c r="K76" s="138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</row>
    <row r="77">
      <c r="A77" s="25"/>
      <c r="B77" s="25"/>
      <c r="C77" s="25"/>
      <c r="D77" s="25"/>
      <c r="E77" s="25"/>
      <c r="F77" s="24"/>
      <c r="G77" s="25"/>
      <c r="H77" s="25"/>
      <c r="I77" s="25"/>
      <c r="J77" s="25"/>
      <c r="K77" s="138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</row>
    <row r="78">
      <c r="A78" s="25"/>
      <c r="B78" s="25"/>
      <c r="C78" s="25"/>
      <c r="D78" s="25"/>
      <c r="E78" s="25"/>
      <c r="F78" s="24"/>
      <c r="G78" s="25"/>
      <c r="H78" s="25"/>
      <c r="I78" s="25"/>
      <c r="J78" s="25"/>
      <c r="K78" s="138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</row>
    <row r="79">
      <c r="A79" s="25"/>
      <c r="B79" s="25"/>
      <c r="C79" s="25"/>
      <c r="D79" s="25"/>
      <c r="E79" s="25"/>
      <c r="F79" s="24"/>
      <c r="G79" s="25"/>
      <c r="H79" s="25"/>
      <c r="I79" s="25"/>
      <c r="J79" s="25"/>
      <c r="K79" s="138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</row>
    <row r="80">
      <c r="A80" s="25"/>
      <c r="B80" s="25"/>
      <c r="C80" s="25"/>
      <c r="D80" s="25"/>
      <c r="E80" s="25"/>
      <c r="F80" s="24"/>
      <c r="G80" s="25"/>
      <c r="H80" s="25"/>
      <c r="I80" s="25"/>
      <c r="J80" s="25"/>
      <c r="K80" s="138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</row>
    <row r="81">
      <c r="A81" s="25"/>
      <c r="B81" s="25"/>
      <c r="C81" s="25"/>
      <c r="D81" s="25"/>
      <c r="E81" s="25"/>
      <c r="F81" s="24"/>
      <c r="G81" s="25"/>
      <c r="H81" s="25"/>
      <c r="I81" s="25"/>
      <c r="J81" s="25"/>
      <c r="K81" s="138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</row>
    <row r="82">
      <c r="A82" s="25"/>
      <c r="B82" s="25"/>
      <c r="C82" s="25"/>
      <c r="D82" s="25"/>
      <c r="E82" s="25"/>
      <c r="F82" s="24"/>
      <c r="G82" s="25"/>
      <c r="H82" s="25"/>
      <c r="I82" s="25"/>
      <c r="J82" s="25"/>
      <c r="K82" s="138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</row>
    <row r="83">
      <c r="A83" s="25"/>
      <c r="B83" s="25"/>
      <c r="C83" s="25"/>
      <c r="D83" s="25"/>
      <c r="E83" s="25"/>
      <c r="F83" s="24"/>
      <c r="G83" s="25"/>
      <c r="H83" s="25"/>
      <c r="I83" s="25"/>
      <c r="J83" s="25"/>
      <c r="K83" s="138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</row>
    <row r="84">
      <c r="A84" s="25"/>
      <c r="B84" s="25"/>
      <c r="C84" s="25"/>
      <c r="D84" s="25"/>
      <c r="E84" s="25"/>
      <c r="F84" s="24"/>
      <c r="G84" s="25"/>
      <c r="H84" s="25"/>
      <c r="I84" s="25"/>
      <c r="J84" s="25"/>
      <c r="K84" s="138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</row>
    <row r="85">
      <c r="A85" s="25"/>
      <c r="B85" s="25"/>
      <c r="C85" s="25"/>
      <c r="D85" s="25"/>
      <c r="E85" s="25"/>
      <c r="F85" s="24"/>
      <c r="G85" s="25"/>
      <c r="H85" s="25"/>
      <c r="I85" s="25"/>
      <c r="J85" s="25"/>
      <c r="K85" s="138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</row>
    <row r="86">
      <c r="A86" s="25"/>
      <c r="B86" s="25"/>
      <c r="C86" s="25"/>
      <c r="D86" s="25"/>
      <c r="E86" s="25"/>
      <c r="F86" s="24"/>
      <c r="G86" s="25"/>
      <c r="H86" s="25"/>
      <c r="I86" s="25"/>
      <c r="J86" s="25"/>
      <c r="K86" s="138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</row>
    <row r="87">
      <c r="A87" s="25"/>
      <c r="B87" s="25"/>
      <c r="C87" s="25"/>
      <c r="D87" s="25"/>
      <c r="E87" s="25"/>
      <c r="F87" s="24"/>
      <c r="G87" s="25"/>
      <c r="H87" s="25"/>
      <c r="I87" s="25"/>
      <c r="J87" s="25"/>
      <c r="K87" s="138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</row>
    <row r="88">
      <c r="A88" s="25"/>
      <c r="B88" s="25"/>
      <c r="C88" s="25"/>
      <c r="D88" s="25"/>
      <c r="E88" s="25"/>
      <c r="F88" s="24"/>
      <c r="G88" s="25"/>
      <c r="H88" s="25"/>
      <c r="I88" s="25"/>
      <c r="J88" s="25"/>
      <c r="K88" s="138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</row>
    <row r="89">
      <c r="A89" s="25"/>
      <c r="B89" s="25"/>
      <c r="C89" s="25"/>
      <c r="D89" s="25"/>
      <c r="E89" s="25"/>
      <c r="F89" s="24"/>
      <c r="G89" s="25"/>
      <c r="H89" s="25"/>
      <c r="I89" s="25"/>
      <c r="J89" s="25"/>
      <c r="K89" s="138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</row>
    <row r="90">
      <c r="A90" s="25"/>
      <c r="B90" s="25"/>
      <c r="C90" s="25"/>
      <c r="D90" s="25"/>
      <c r="E90" s="25"/>
      <c r="F90" s="24"/>
      <c r="G90" s="25"/>
      <c r="H90" s="25"/>
      <c r="I90" s="25"/>
      <c r="J90" s="25"/>
      <c r="K90" s="138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</row>
    <row r="91">
      <c r="A91" s="25"/>
      <c r="B91" s="25"/>
      <c r="C91" s="25"/>
      <c r="D91" s="25"/>
      <c r="E91" s="25"/>
      <c r="F91" s="24"/>
      <c r="G91" s="25"/>
      <c r="H91" s="25"/>
      <c r="I91" s="25"/>
      <c r="J91" s="25"/>
      <c r="K91" s="138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</row>
    <row r="92">
      <c r="A92" s="25"/>
      <c r="B92" s="25"/>
      <c r="C92" s="25"/>
      <c r="D92" s="25"/>
      <c r="E92" s="25"/>
      <c r="F92" s="24"/>
      <c r="G92" s="25"/>
      <c r="H92" s="25"/>
      <c r="I92" s="25"/>
      <c r="J92" s="25"/>
      <c r="K92" s="138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</row>
    <row r="93">
      <c r="A93" s="25"/>
      <c r="B93" s="25"/>
      <c r="C93" s="25"/>
      <c r="D93" s="25"/>
      <c r="E93" s="25"/>
      <c r="F93" s="24"/>
      <c r="G93" s="25"/>
      <c r="H93" s="25"/>
      <c r="I93" s="25"/>
      <c r="J93" s="25"/>
      <c r="K93" s="138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</row>
    <row r="94">
      <c r="A94" s="25"/>
      <c r="B94" s="25"/>
      <c r="C94" s="25"/>
      <c r="D94" s="25"/>
      <c r="E94" s="25"/>
      <c r="F94" s="24"/>
      <c r="G94" s="25"/>
      <c r="H94" s="25"/>
      <c r="I94" s="25"/>
      <c r="J94" s="25"/>
      <c r="K94" s="138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</row>
    <row r="95">
      <c r="A95" s="25"/>
      <c r="B95" s="25"/>
      <c r="C95" s="25"/>
      <c r="D95" s="25"/>
      <c r="E95" s="25"/>
      <c r="F95" s="24"/>
      <c r="G95" s="25"/>
      <c r="H95" s="25"/>
      <c r="I95" s="25"/>
      <c r="J95" s="25"/>
      <c r="K95" s="138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</row>
    <row r="96">
      <c r="A96" s="25"/>
      <c r="B96" s="25"/>
      <c r="C96" s="25"/>
      <c r="D96" s="25"/>
      <c r="E96" s="25"/>
      <c r="F96" s="24"/>
      <c r="G96" s="25"/>
      <c r="H96" s="25"/>
      <c r="I96" s="25"/>
      <c r="J96" s="25"/>
      <c r="K96" s="138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</row>
    <row r="97">
      <c r="A97" s="25"/>
      <c r="B97" s="25"/>
      <c r="C97" s="25"/>
      <c r="D97" s="25"/>
      <c r="E97" s="25"/>
      <c r="F97" s="24"/>
      <c r="G97" s="25"/>
      <c r="H97" s="25"/>
      <c r="I97" s="25"/>
      <c r="J97" s="25"/>
      <c r="K97" s="138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</row>
    <row r="98">
      <c r="A98" s="25"/>
      <c r="B98" s="25"/>
      <c r="C98" s="25"/>
      <c r="D98" s="25"/>
      <c r="E98" s="25"/>
      <c r="F98" s="24"/>
      <c r="G98" s="25"/>
      <c r="H98" s="25"/>
      <c r="I98" s="25"/>
      <c r="J98" s="25"/>
      <c r="K98" s="138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</row>
    <row r="99">
      <c r="A99" s="25"/>
      <c r="B99" s="25"/>
      <c r="C99" s="25"/>
      <c r="D99" s="25"/>
      <c r="E99" s="25"/>
      <c r="F99" s="24"/>
      <c r="G99" s="25"/>
      <c r="H99" s="25"/>
      <c r="I99" s="25"/>
      <c r="J99" s="25"/>
      <c r="K99" s="138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</row>
    <row r="100">
      <c r="A100" s="25"/>
      <c r="B100" s="25"/>
      <c r="C100" s="25"/>
      <c r="D100" s="25"/>
      <c r="E100" s="25"/>
      <c r="F100" s="24"/>
      <c r="G100" s="25"/>
      <c r="H100" s="25"/>
      <c r="I100" s="25"/>
      <c r="J100" s="25"/>
      <c r="K100" s="138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</row>
    <row r="101">
      <c r="A101" s="25"/>
      <c r="B101" s="25"/>
      <c r="C101" s="25"/>
      <c r="D101" s="25"/>
      <c r="E101" s="25"/>
      <c r="F101" s="24"/>
      <c r="G101" s="25"/>
      <c r="H101" s="25"/>
      <c r="I101" s="25"/>
      <c r="J101" s="25"/>
      <c r="K101" s="138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</row>
    <row r="102">
      <c r="A102" s="25"/>
      <c r="B102" s="25"/>
      <c r="C102" s="25"/>
      <c r="D102" s="25"/>
      <c r="E102" s="25"/>
      <c r="F102" s="24"/>
      <c r="G102" s="25"/>
      <c r="H102" s="25"/>
      <c r="I102" s="25"/>
      <c r="J102" s="25"/>
      <c r="K102" s="138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</row>
    <row r="103">
      <c r="A103" s="25"/>
      <c r="B103" s="25"/>
      <c r="C103" s="25"/>
      <c r="D103" s="25"/>
      <c r="E103" s="25"/>
      <c r="F103" s="24"/>
      <c r="G103" s="25"/>
      <c r="H103" s="25"/>
      <c r="I103" s="25"/>
      <c r="J103" s="25"/>
      <c r="K103" s="138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</row>
    <row r="104">
      <c r="A104" s="25"/>
      <c r="B104" s="25"/>
      <c r="C104" s="25"/>
      <c r="D104" s="25"/>
      <c r="E104" s="25"/>
      <c r="F104" s="24"/>
      <c r="G104" s="25"/>
      <c r="H104" s="25"/>
      <c r="I104" s="25"/>
      <c r="J104" s="25"/>
      <c r="K104" s="138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</row>
    <row r="105">
      <c r="A105" s="25"/>
      <c r="B105" s="25"/>
      <c r="C105" s="25"/>
      <c r="D105" s="25"/>
      <c r="E105" s="25"/>
      <c r="F105" s="24"/>
      <c r="G105" s="25"/>
      <c r="H105" s="25"/>
      <c r="I105" s="25"/>
      <c r="J105" s="25"/>
      <c r="K105" s="138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</row>
    <row r="106">
      <c r="A106" s="25"/>
      <c r="B106" s="25"/>
      <c r="C106" s="25"/>
      <c r="D106" s="25"/>
      <c r="E106" s="25"/>
      <c r="F106" s="24"/>
      <c r="G106" s="25"/>
      <c r="H106" s="25"/>
      <c r="I106" s="25"/>
      <c r="J106" s="25"/>
      <c r="K106" s="138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</row>
    <row r="107">
      <c r="A107" s="25"/>
      <c r="B107" s="25"/>
      <c r="C107" s="25"/>
      <c r="D107" s="25"/>
      <c r="E107" s="25"/>
      <c r="F107" s="24"/>
      <c r="G107" s="25"/>
      <c r="H107" s="25"/>
      <c r="I107" s="25"/>
      <c r="J107" s="25"/>
      <c r="K107" s="138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</row>
    <row r="108">
      <c r="A108" s="25"/>
      <c r="B108" s="25"/>
      <c r="C108" s="25"/>
      <c r="D108" s="25"/>
      <c r="E108" s="25"/>
      <c r="F108" s="24"/>
      <c r="G108" s="25"/>
      <c r="H108" s="25"/>
      <c r="I108" s="25"/>
      <c r="J108" s="25"/>
      <c r="K108" s="138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</row>
    <row r="109">
      <c r="A109" s="25"/>
      <c r="B109" s="25"/>
      <c r="C109" s="25"/>
      <c r="D109" s="25"/>
      <c r="E109" s="25"/>
      <c r="F109" s="24"/>
      <c r="G109" s="25"/>
      <c r="H109" s="25"/>
      <c r="I109" s="25"/>
      <c r="J109" s="25"/>
      <c r="K109" s="138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</row>
    <row r="110">
      <c r="A110" s="25"/>
      <c r="B110" s="25"/>
      <c r="C110" s="25"/>
      <c r="D110" s="25"/>
      <c r="E110" s="25"/>
      <c r="F110" s="24"/>
      <c r="G110" s="25"/>
      <c r="H110" s="25"/>
      <c r="I110" s="25"/>
      <c r="J110" s="25"/>
      <c r="K110" s="138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</row>
    <row r="111">
      <c r="A111" s="25"/>
      <c r="B111" s="25"/>
      <c r="C111" s="25"/>
      <c r="D111" s="25"/>
      <c r="E111" s="25"/>
      <c r="F111" s="24"/>
      <c r="G111" s="25"/>
      <c r="H111" s="25"/>
      <c r="I111" s="25"/>
      <c r="J111" s="25"/>
      <c r="K111" s="138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</row>
    <row r="112">
      <c r="A112" s="25"/>
      <c r="B112" s="25"/>
      <c r="C112" s="25"/>
      <c r="D112" s="25"/>
      <c r="E112" s="25"/>
      <c r="F112" s="24"/>
      <c r="G112" s="25"/>
      <c r="H112" s="25"/>
      <c r="I112" s="25"/>
      <c r="J112" s="25"/>
      <c r="K112" s="138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</row>
    <row r="113">
      <c r="A113" s="25"/>
      <c r="B113" s="25"/>
      <c r="C113" s="25"/>
      <c r="D113" s="25"/>
      <c r="E113" s="25"/>
      <c r="F113" s="24"/>
      <c r="G113" s="25"/>
      <c r="H113" s="25"/>
      <c r="I113" s="25"/>
      <c r="J113" s="25"/>
      <c r="K113" s="138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</row>
    <row r="114">
      <c r="A114" s="25"/>
      <c r="B114" s="25"/>
      <c r="C114" s="25"/>
      <c r="D114" s="25"/>
      <c r="E114" s="25"/>
      <c r="F114" s="24"/>
      <c r="G114" s="25"/>
      <c r="H114" s="25"/>
      <c r="I114" s="25"/>
      <c r="J114" s="25"/>
      <c r="K114" s="138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</row>
    <row r="115">
      <c r="A115" s="25"/>
      <c r="B115" s="25"/>
      <c r="C115" s="25"/>
      <c r="D115" s="25"/>
      <c r="E115" s="25"/>
      <c r="F115" s="24"/>
      <c r="G115" s="25"/>
      <c r="H115" s="25"/>
      <c r="I115" s="25"/>
      <c r="J115" s="25"/>
      <c r="K115" s="138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</row>
    <row r="116">
      <c r="A116" s="25"/>
      <c r="B116" s="25"/>
      <c r="C116" s="25"/>
      <c r="D116" s="25"/>
      <c r="E116" s="25"/>
      <c r="F116" s="24"/>
      <c r="G116" s="25"/>
      <c r="H116" s="25"/>
      <c r="I116" s="25"/>
      <c r="J116" s="25"/>
      <c r="K116" s="138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</row>
    <row r="117">
      <c r="A117" s="25"/>
      <c r="B117" s="25"/>
      <c r="C117" s="25"/>
      <c r="D117" s="25"/>
      <c r="E117" s="25"/>
      <c r="F117" s="24"/>
      <c r="G117" s="25"/>
      <c r="H117" s="25"/>
      <c r="I117" s="25"/>
      <c r="J117" s="25"/>
      <c r="K117" s="138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</row>
    <row r="118">
      <c r="A118" s="25"/>
      <c r="B118" s="25"/>
      <c r="C118" s="25"/>
      <c r="D118" s="25"/>
      <c r="E118" s="25"/>
      <c r="F118" s="24"/>
      <c r="G118" s="25"/>
      <c r="H118" s="25"/>
      <c r="I118" s="25"/>
      <c r="J118" s="25"/>
      <c r="K118" s="138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</row>
    <row r="119">
      <c r="A119" s="25"/>
      <c r="B119" s="25"/>
      <c r="C119" s="25"/>
      <c r="D119" s="25"/>
      <c r="E119" s="25"/>
      <c r="F119" s="24"/>
      <c r="G119" s="25"/>
      <c r="H119" s="25"/>
      <c r="I119" s="25"/>
      <c r="J119" s="25"/>
      <c r="K119" s="138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</row>
    <row r="120">
      <c r="A120" s="25"/>
      <c r="B120" s="25"/>
      <c r="C120" s="25"/>
      <c r="D120" s="25"/>
      <c r="E120" s="25"/>
      <c r="F120" s="24"/>
      <c r="G120" s="25"/>
      <c r="H120" s="25"/>
      <c r="I120" s="25"/>
      <c r="J120" s="25"/>
      <c r="K120" s="138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</row>
    <row r="121">
      <c r="A121" s="25"/>
      <c r="B121" s="25"/>
      <c r="C121" s="25"/>
      <c r="D121" s="25"/>
      <c r="E121" s="25"/>
      <c r="F121" s="24"/>
      <c r="G121" s="25"/>
      <c r="H121" s="25"/>
      <c r="I121" s="25"/>
      <c r="J121" s="25"/>
      <c r="K121" s="138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</row>
    <row r="122">
      <c r="A122" s="25"/>
      <c r="B122" s="25"/>
      <c r="C122" s="25"/>
      <c r="D122" s="25"/>
      <c r="E122" s="25"/>
      <c r="F122" s="24"/>
      <c r="G122" s="25"/>
      <c r="H122" s="25"/>
      <c r="I122" s="25"/>
      <c r="J122" s="25"/>
      <c r="K122" s="138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</row>
    <row r="123">
      <c r="A123" s="25"/>
      <c r="B123" s="25"/>
      <c r="C123" s="25"/>
      <c r="D123" s="25"/>
      <c r="E123" s="25"/>
      <c r="F123" s="24"/>
      <c r="G123" s="25"/>
      <c r="H123" s="25"/>
      <c r="I123" s="25"/>
      <c r="J123" s="25"/>
      <c r="K123" s="138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</row>
    <row r="124">
      <c r="A124" s="25"/>
      <c r="B124" s="25"/>
      <c r="C124" s="25"/>
      <c r="D124" s="25"/>
      <c r="E124" s="25"/>
      <c r="F124" s="24"/>
      <c r="G124" s="25"/>
      <c r="H124" s="25"/>
      <c r="I124" s="25"/>
      <c r="J124" s="25"/>
      <c r="K124" s="138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</row>
    <row r="125">
      <c r="A125" s="25"/>
      <c r="B125" s="25"/>
      <c r="C125" s="25"/>
      <c r="D125" s="25"/>
      <c r="E125" s="25"/>
      <c r="F125" s="24"/>
      <c r="G125" s="25"/>
      <c r="H125" s="25"/>
      <c r="I125" s="25"/>
      <c r="J125" s="25"/>
      <c r="K125" s="138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</row>
    <row r="126">
      <c r="A126" s="25"/>
      <c r="B126" s="25"/>
      <c r="C126" s="25"/>
      <c r="D126" s="25"/>
      <c r="E126" s="25"/>
      <c r="F126" s="24"/>
      <c r="G126" s="25"/>
      <c r="H126" s="25"/>
      <c r="I126" s="25"/>
      <c r="J126" s="25"/>
      <c r="K126" s="138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</row>
    <row r="127">
      <c r="A127" s="25"/>
      <c r="B127" s="25"/>
      <c r="C127" s="25"/>
      <c r="D127" s="25"/>
      <c r="E127" s="25"/>
      <c r="F127" s="24"/>
      <c r="G127" s="25"/>
      <c r="H127" s="25"/>
      <c r="I127" s="25"/>
      <c r="J127" s="25"/>
      <c r="K127" s="138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</row>
    <row r="128">
      <c r="A128" s="25"/>
      <c r="B128" s="25"/>
      <c r="C128" s="25"/>
      <c r="D128" s="25"/>
      <c r="E128" s="25"/>
      <c r="F128" s="24"/>
      <c r="G128" s="25"/>
      <c r="H128" s="25"/>
      <c r="I128" s="25"/>
      <c r="J128" s="25"/>
      <c r="K128" s="138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</row>
    <row r="129">
      <c r="A129" s="25"/>
      <c r="B129" s="25"/>
      <c r="C129" s="25"/>
      <c r="D129" s="25"/>
      <c r="E129" s="25"/>
      <c r="F129" s="24"/>
      <c r="G129" s="25"/>
      <c r="H129" s="25"/>
      <c r="I129" s="25"/>
      <c r="J129" s="25"/>
      <c r="K129" s="138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</row>
    <row r="130">
      <c r="A130" s="25"/>
      <c r="B130" s="25"/>
      <c r="C130" s="25"/>
      <c r="D130" s="25"/>
      <c r="E130" s="25"/>
      <c r="F130" s="24"/>
      <c r="G130" s="25"/>
      <c r="H130" s="25"/>
      <c r="I130" s="25"/>
      <c r="J130" s="25"/>
      <c r="K130" s="138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</row>
    <row r="131">
      <c r="A131" s="25"/>
      <c r="B131" s="25"/>
      <c r="C131" s="25"/>
      <c r="D131" s="25"/>
      <c r="E131" s="25"/>
      <c r="F131" s="24"/>
      <c r="G131" s="25"/>
      <c r="H131" s="25"/>
      <c r="I131" s="25"/>
      <c r="J131" s="25"/>
      <c r="K131" s="138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</row>
    <row r="132">
      <c r="A132" s="25"/>
      <c r="B132" s="25"/>
      <c r="C132" s="25"/>
      <c r="D132" s="25"/>
      <c r="E132" s="25"/>
      <c r="F132" s="24"/>
      <c r="G132" s="25"/>
      <c r="H132" s="25"/>
      <c r="I132" s="25"/>
      <c r="J132" s="25"/>
      <c r="K132" s="138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</row>
    <row r="133">
      <c r="A133" s="25"/>
      <c r="B133" s="25"/>
      <c r="C133" s="25"/>
      <c r="D133" s="25"/>
      <c r="E133" s="25"/>
      <c r="F133" s="24"/>
      <c r="G133" s="25"/>
      <c r="H133" s="25"/>
      <c r="I133" s="25"/>
      <c r="J133" s="25"/>
      <c r="K133" s="138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</row>
    <row r="134">
      <c r="A134" s="25"/>
      <c r="B134" s="25"/>
      <c r="C134" s="25"/>
      <c r="D134" s="25"/>
      <c r="E134" s="25"/>
      <c r="F134" s="24"/>
      <c r="G134" s="25"/>
      <c r="H134" s="25"/>
      <c r="I134" s="25"/>
      <c r="J134" s="25"/>
      <c r="K134" s="138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</row>
    <row r="135">
      <c r="A135" s="25"/>
      <c r="B135" s="25"/>
      <c r="C135" s="25"/>
      <c r="D135" s="25"/>
      <c r="E135" s="25"/>
      <c r="F135" s="24"/>
      <c r="G135" s="25"/>
      <c r="H135" s="25"/>
      <c r="I135" s="25"/>
      <c r="J135" s="25"/>
      <c r="K135" s="138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</row>
    <row r="136">
      <c r="A136" s="25"/>
      <c r="B136" s="25"/>
      <c r="C136" s="25"/>
      <c r="D136" s="25"/>
      <c r="E136" s="25"/>
      <c r="F136" s="24"/>
      <c r="G136" s="25"/>
      <c r="H136" s="25"/>
      <c r="I136" s="25"/>
      <c r="J136" s="25"/>
      <c r="K136" s="138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</row>
    <row r="137">
      <c r="A137" s="25"/>
      <c r="B137" s="25"/>
      <c r="C137" s="25"/>
      <c r="D137" s="25"/>
      <c r="E137" s="25"/>
      <c r="F137" s="24"/>
      <c r="G137" s="25"/>
      <c r="H137" s="25"/>
      <c r="I137" s="25"/>
      <c r="J137" s="25"/>
      <c r="K137" s="138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</row>
    <row r="138">
      <c r="A138" s="25"/>
      <c r="B138" s="25"/>
      <c r="C138" s="25"/>
      <c r="D138" s="25"/>
      <c r="E138" s="25"/>
      <c r="F138" s="24"/>
      <c r="G138" s="25"/>
      <c r="H138" s="25"/>
      <c r="I138" s="25"/>
      <c r="J138" s="25"/>
      <c r="K138" s="138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</row>
    <row r="139">
      <c r="A139" s="25"/>
      <c r="B139" s="25"/>
      <c r="C139" s="25"/>
      <c r="D139" s="25"/>
      <c r="E139" s="25"/>
      <c r="F139" s="24"/>
      <c r="G139" s="25"/>
      <c r="H139" s="25"/>
      <c r="I139" s="25"/>
      <c r="J139" s="25"/>
      <c r="K139" s="138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</row>
    <row r="140">
      <c r="A140" s="25"/>
      <c r="B140" s="25"/>
      <c r="C140" s="25"/>
      <c r="D140" s="25"/>
      <c r="E140" s="25"/>
      <c r="F140" s="24"/>
      <c r="G140" s="25"/>
      <c r="H140" s="25"/>
      <c r="I140" s="25"/>
      <c r="J140" s="25"/>
      <c r="K140" s="138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</row>
    <row r="141">
      <c r="A141" s="25"/>
      <c r="B141" s="25"/>
      <c r="C141" s="25"/>
      <c r="D141" s="25"/>
      <c r="E141" s="25"/>
      <c r="F141" s="24"/>
      <c r="G141" s="25"/>
      <c r="H141" s="25"/>
      <c r="I141" s="25"/>
      <c r="J141" s="25"/>
      <c r="K141" s="138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</row>
    <row r="142">
      <c r="A142" s="25"/>
      <c r="B142" s="25"/>
      <c r="C142" s="25"/>
      <c r="D142" s="25"/>
      <c r="E142" s="25"/>
      <c r="F142" s="24"/>
      <c r="G142" s="25"/>
      <c r="H142" s="25"/>
      <c r="I142" s="25"/>
      <c r="J142" s="25"/>
      <c r="K142" s="138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</row>
    <row r="143">
      <c r="A143" s="25"/>
      <c r="B143" s="25"/>
      <c r="C143" s="25"/>
      <c r="D143" s="25"/>
      <c r="E143" s="25"/>
      <c r="F143" s="24"/>
      <c r="G143" s="25"/>
      <c r="H143" s="25"/>
      <c r="I143" s="25"/>
      <c r="J143" s="25"/>
      <c r="K143" s="138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</row>
    <row r="144">
      <c r="A144" s="25"/>
      <c r="B144" s="25"/>
      <c r="C144" s="25"/>
      <c r="D144" s="25"/>
      <c r="E144" s="25"/>
      <c r="F144" s="24"/>
      <c r="G144" s="25"/>
      <c r="H144" s="25"/>
      <c r="I144" s="25"/>
      <c r="J144" s="25"/>
      <c r="K144" s="138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</row>
    <row r="145">
      <c r="A145" s="25"/>
      <c r="B145" s="25"/>
      <c r="C145" s="25"/>
      <c r="D145" s="25"/>
      <c r="E145" s="25"/>
      <c r="F145" s="24"/>
      <c r="G145" s="25"/>
      <c r="H145" s="25"/>
      <c r="I145" s="25"/>
      <c r="J145" s="25"/>
      <c r="K145" s="138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</row>
    <row r="146">
      <c r="A146" s="25"/>
      <c r="B146" s="25"/>
      <c r="C146" s="25"/>
      <c r="D146" s="25"/>
      <c r="E146" s="25"/>
      <c r="F146" s="24"/>
      <c r="G146" s="25"/>
      <c r="H146" s="25"/>
      <c r="I146" s="25"/>
      <c r="J146" s="25"/>
      <c r="K146" s="138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</row>
    <row r="147">
      <c r="A147" s="25"/>
      <c r="B147" s="25"/>
      <c r="C147" s="25"/>
      <c r="D147" s="25"/>
      <c r="E147" s="25"/>
      <c r="F147" s="24"/>
      <c r="G147" s="25"/>
      <c r="H147" s="25"/>
      <c r="I147" s="25"/>
      <c r="J147" s="25"/>
      <c r="K147" s="138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</row>
    <row r="148">
      <c r="A148" s="25"/>
      <c r="B148" s="25"/>
      <c r="C148" s="25"/>
      <c r="D148" s="25"/>
      <c r="E148" s="25"/>
      <c r="F148" s="24"/>
      <c r="G148" s="25"/>
      <c r="H148" s="25"/>
      <c r="I148" s="25"/>
      <c r="J148" s="25"/>
      <c r="K148" s="138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</row>
    <row r="149">
      <c r="A149" s="25"/>
      <c r="B149" s="25"/>
      <c r="C149" s="25"/>
      <c r="D149" s="25"/>
      <c r="E149" s="25"/>
      <c r="F149" s="24"/>
      <c r="G149" s="25"/>
      <c r="H149" s="25"/>
      <c r="I149" s="25"/>
      <c r="J149" s="25"/>
      <c r="K149" s="138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</row>
    <row r="150">
      <c r="A150" s="25"/>
      <c r="B150" s="25"/>
      <c r="C150" s="25"/>
      <c r="D150" s="25"/>
      <c r="E150" s="25"/>
      <c r="F150" s="24"/>
      <c r="G150" s="25"/>
      <c r="H150" s="25"/>
      <c r="I150" s="25"/>
      <c r="J150" s="25"/>
      <c r="K150" s="138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</row>
    <row r="151">
      <c r="A151" s="25"/>
      <c r="B151" s="25"/>
      <c r="C151" s="25"/>
      <c r="D151" s="25"/>
      <c r="E151" s="25"/>
      <c r="F151" s="24"/>
      <c r="G151" s="25"/>
      <c r="H151" s="25"/>
      <c r="I151" s="25"/>
      <c r="J151" s="25"/>
      <c r="K151" s="138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</row>
    <row r="152">
      <c r="A152" s="25"/>
      <c r="B152" s="25"/>
      <c r="C152" s="25"/>
      <c r="D152" s="25"/>
      <c r="E152" s="25"/>
      <c r="F152" s="24"/>
      <c r="G152" s="25"/>
      <c r="H152" s="25"/>
      <c r="I152" s="25"/>
      <c r="J152" s="25"/>
      <c r="K152" s="138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</row>
    <row r="153">
      <c r="A153" s="25"/>
      <c r="B153" s="25"/>
      <c r="C153" s="25"/>
      <c r="D153" s="25"/>
      <c r="E153" s="25"/>
      <c r="F153" s="24"/>
      <c r="G153" s="25"/>
      <c r="H153" s="25"/>
      <c r="I153" s="25"/>
      <c r="J153" s="25"/>
      <c r="K153" s="138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</row>
    <row r="154">
      <c r="A154" s="25"/>
      <c r="B154" s="25"/>
      <c r="C154" s="25"/>
      <c r="D154" s="25"/>
      <c r="E154" s="25"/>
      <c r="F154" s="24"/>
      <c r="G154" s="25"/>
      <c r="H154" s="25"/>
      <c r="I154" s="25"/>
      <c r="J154" s="25"/>
      <c r="K154" s="138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</row>
    <row r="155">
      <c r="A155" s="25"/>
      <c r="B155" s="25"/>
      <c r="C155" s="25"/>
      <c r="D155" s="25"/>
      <c r="E155" s="25"/>
      <c r="F155" s="24"/>
      <c r="G155" s="25"/>
      <c r="H155" s="25"/>
      <c r="I155" s="25"/>
      <c r="J155" s="25"/>
      <c r="K155" s="138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</row>
    <row r="156">
      <c r="A156" s="25"/>
      <c r="B156" s="25"/>
      <c r="C156" s="25"/>
      <c r="D156" s="25"/>
      <c r="E156" s="25"/>
      <c r="F156" s="24"/>
      <c r="G156" s="25"/>
      <c r="H156" s="25"/>
      <c r="I156" s="25"/>
      <c r="J156" s="25"/>
      <c r="K156" s="138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</row>
    <row r="157">
      <c r="A157" s="25"/>
      <c r="B157" s="25"/>
      <c r="C157" s="25"/>
      <c r="D157" s="25"/>
      <c r="E157" s="25"/>
      <c r="F157" s="24"/>
      <c r="G157" s="25"/>
      <c r="H157" s="25"/>
      <c r="I157" s="25"/>
      <c r="J157" s="25"/>
      <c r="K157" s="138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</row>
    <row r="158">
      <c r="A158" s="25"/>
      <c r="B158" s="25"/>
      <c r="C158" s="25"/>
      <c r="D158" s="25"/>
      <c r="E158" s="25"/>
      <c r="F158" s="24"/>
      <c r="G158" s="25"/>
      <c r="H158" s="25"/>
      <c r="I158" s="25"/>
      <c r="J158" s="25"/>
      <c r="K158" s="138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</row>
    <row r="159">
      <c r="A159" s="25"/>
      <c r="B159" s="25"/>
      <c r="C159" s="25"/>
      <c r="D159" s="25"/>
      <c r="E159" s="25"/>
      <c r="F159" s="24"/>
      <c r="G159" s="25"/>
      <c r="H159" s="25"/>
      <c r="I159" s="25"/>
      <c r="J159" s="25"/>
      <c r="K159" s="138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</row>
    <row r="160">
      <c r="A160" s="25"/>
      <c r="B160" s="25"/>
      <c r="C160" s="25"/>
      <c r="D160" s="25"/>
      <c r="E160" s="25"/>
      <c r="F160" s="24"/>
      <c r="G160" s="25"/>
      <c r="H160" s="25"/>
      <c r="I160" s="25"/>
      <c r="J160" s="25"/>
      <c r="K160" s="138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</row>
    <row r="161">
      <c r="A161" s="25"/>
      <c r="B161" s="25"/>
      <c r="C161" s="25"/>
      <c r="D161" s="25"/>
      <c r="E161" s="25"/>
      <c r="F161" s="24"/>
      <c r="G161" s="25"/>
      <c r="H161" s="25"/>
      <c r="I161" s="25"/>
      <c r="J161" s="25"/>
      <c r="K161" s="138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</row>
    <row r="162">
      <c r="A162" s="25"/>
      <c r="B162" s="25"/>
      <c r="C162" s="25"/>
      <c r="D162" s="25"/>
      <c r="E162" s="25"/>
      <c r="F162" s="24"/>
      <c r="G162" s="25"/>
      <c r="H162" s="25"/>
      <c r="I162" s="25"/>
      <c r="J162" s="25"/>
      <c r="K162" s="138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</row>
    <row r="163">
      <c r="A163" s="25"/>
      <c r="B163" s="25"/>
      <c r="C163" s="25"/>
      <c r="D163" s="25"/>
      <c r="E163" s="25"/>
      <c r="F163" s="24"/>
      <c r="G163" s="25"/>
      <c r="H163" s="25"/>
      <c r="I163" s="25"/>
      <c r="J163" s="25"/>
      <c r="K163" s="138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</row>
    <row r="164">
      <c r="A164" s="25"/>
      <c r="B164" s="25"/>
      <c r="C164" s="25"/>
      <c r="D164" s="25"/>
      <c r="E164" s="25"/>
      <c r="F164" s="24"/>
      <c r="G164" s="25"/>
      <c r="H164" s="25"/>
      <c r="I164" s="25"/>
      <c r="J164" s="25"/>
      <c r="K164" s="138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</row>
    <row r="165">
      <c r="A165" s="25"/>
      <c r="B165" s="25"/>
      <c r="C165" s="25"/>
      <c r="D165" s="25"/>
      <c r="E165" s="25"/>
      <c r="F165" s="24"/>
      <c r="G165" s="25"/>
      <c r="H165" s="25"/>
      <c r="I165" s="25"/>
      <c r="J165" s="25"/>
      <c r="K165" s="138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</row>
    <row r="166">
      <c r="A166" s="25"/>
      <c r="B166" s="25"/>
      <c r="C166" s="25"/>
      <c r="D166" s="25"/>
      <c r="E166" s="25"/>
      <c r="F166" s="24"/>
      <c r="G166" s="25"/>
      <c r="H166" s="25"/>
      <c r="I166" s="25"/>
      <c r="J166" s="25"/>
      <c r="K166" s="138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</row>
    <row r="167">
      <c r="A167" s="25"/>
      <c r="B167" s="25"/>
      <c r="C167" s="25"/>
      <c r="D167" s="25"/>
      <c r="E167" s="25"/>
      <c r="F167" s="24"/>
      <c r="G167" s="25"/>
      <c r="H167" s="25"/>
      <c r="I167" s="25"/>
      <c r="J167" s="25"/>
      <c r="K167" s="138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</row>
    <row r="168">
      <c r="A168" s="25"/>
      <c r="B168" s="25"/>
      <c r="C168" s="25"/>
      <c r="D168" s="25"/>
      <c r="E168" s="25"/>
      <c r="F168" s="24"/>
      <c r="G168" s="25"/>
      <c r="H168" s="25"/>
      <c r="I168" s="25"/>
      <c r="J168" s="25"/>
      <c r="K168" s="138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</row>
    <row r="169">
      <c r="A169" s="25"/>
      <c r="B169" s="25"/>
      <c r="C169" s="25"/>
      <c r="D169" s="25"/>
      <c r="E169" s="25"/>
      <c r="F169" s="24"/>
      <c r="G169" s="25"/>
      <c r="H169" s="25"/>
      <c r="I169" s="25"/>
      <c r="J169" s="25"/>
      <c r="K169" s="138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</row>
    <row r="170">
      <c r="A170" s="25"/>
      <c r="B170" s="25"/>
      <c r="C170" s="25"/>
      <c r="D170" s="25"/>
      <c r="E170" s="25"/>
      <c r="F170" s="24"/>
      <c r="G170" s="25"/>
      <c r="H170" s="25"/>
      <c r="I170" s="25"/>
      <c r="J170" s="25"/>
      <c r="K170" s="138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</row>
    <row r="171">
      <c r="A171" s="25"/>
      <c r="B171" s="25"/>
      <c r="C171" s="25"/>
      <c r="D171" s="25"/>
      <c r="E171" s="25"/>
      <c r="F171" s="24"/>
      <c r="G171" s="25"/>
      <c r="H171" s="25"/>
      <c r="I171" s="25"/>
      <c r="J171" s="25"/>
      <c r="K171" s="138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</row>
    <row r="172">
      <c r="A172" s="25"/>
      <c r="B172" s="25"/>
      <c r="C172" s="25"/>
      <c r="D172" s="25"/>
      <c r="E172" s="25"/>
      <c r="F172" s="24"/>
      <c r="G172" s="25"/>
      <c r="H172" s="25"/>
      <c r="I172" s="25"/>
      <c r="J172" s="25"/>
      <c r="K172" s="138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</row>
    <row r="173">
      <c r="A173" s="25"/>
      <c r="B173" s="25"/>
      <c r="C173" s="25"/>
      <c r="D173" s="25"/>
      <c r="E173" s="25"/>
      <c r="F173" s="24"/>
      <c r="G173" s="25"/>
      <c r="H173" s="25"/>
      <c r="I173" s="25"/>
      <c r="J173" s="25"/>
      <c r="K173" s="138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</row>
    <row r="174">
      <c r="A174" s="25"/>
      <c r="B174" s="25"/>
      <c r="C174" s="25"/>
      <c r="D174" s="25"/>
      <c r="E174" s="25"/>
      <c r="F174" s="24"/>
      <c r="G174" s="25"/>
      <c r="H174" s="25"/>
      <c r="I174" s="25"/>
      <c r="J174" s="25"/>
      <c r="K174" s="138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</row>
    <row r="175">
      <c r="A175" s="25"/>
      <c r="B175" s="25"/>
      <c r="C175" s="25"/>
      <c r="D175" s="25"/>
      <c r="E175" s="25"/>
      <c r="F175" s="24"/>
      <c r="G175" s="25"/>
      <c r="H175" s="25"/>
      <c r="I175" s="25"/>
      <c r="J175" s="25"/>
      <c r="K175" s="138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</row>
    <row r="176">
      <c r="A176" s="25"/>
      <c r="B176" s="25"/>
      <c r="C176" s="25"/>
      <c r="D176" s="25"/>
      <c r="E176" s="25"/>
      <c r="F176" s="24"/>
      <c r="G176" s="25"/>
      <c r="H176" s="25"/>
      <c r="I176" s="25"/>
      <c r="J176" s="25"/>
      <c r="K176" s="138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</row>
    <row r="177">
      <c r="A177" s="25"/>
      <c r="B177" s="25"/>
      <c r="C177" s="25"/>
      <c r="D177" s="25"/>
      <c r="E177" s="25"/>
      <c r="F177" s="24"/>
      <c r="G177" s="25"/>
      <c r="H177" s="25"/>
      <c r="I177" s="25"/>
      <c r="J177" s="25"/>
      <c r="K177" s="138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</row>
    <row r="178">
      <c r="A178" s="25"/>
      <c r="B178" s="25"/>
      <c r="C178" s="25"/>
      <c r="D178" s="25"/>
      <c r="E178" s="25"/>
      <c r="F178" s="24"/>
      <c r="G178" s="25"/>
      <c r="H178" s="25"/>
      <c r="I178" s="25"/>
      <c r="J178" s="25"/>
      <c r="K178" s="138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</row>
    <row r="179">
      <c r="A179" s="25"/>
      <c r="B179" s="25"/>
      <c r="C179" s="25"/>
      <c r="D179" s="25"/>
      <c r="E179" s="25"/>
      <c r="F179" s="24"/>
      <c r="G179" s="25"/>
      <c r="H179" s="25"/>
      <c r="I179" s="25"/>
      <c r="J179" s="25"/>
      <c r="K179" s="138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</row>
    <row r="180">
      <c r="A180" s="25"/>
      <c r="B180" s="25"/>
      <c r="C180" s="25"/>
      <c r="D180" s="25"/>
      <c r="E180" s="25"/>
      <c r="F180" s="24"/>
      <c r="G180" s="25"/>
      <c r="H180" s="25"/>
      <c r="I180" s="25"/>
      <c r="J180" s="25"/>
      <c r="K180" s="138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</row>
    <row r="181">
      <c r="A181" s="25"/>
      <c r="B181" s="25"/>
      <c r="C181" s="25"/>
      <c r="D181" s="25"/>
      <c r="E181" s="25"/>
      <c r="F181" s="24"/>
      <c r="G181" s="25"/>
      <c r="H181" s="25"/>
      <c r="I181" s="25"/>
      <c r="J181" s="25"/>
      <c r="K181" s="138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</row>
    <row r="182">
      <c r="A182" s="25"/>
      <c r="B182" s="25"/>
      <c r="C182" s="25"/>
      <c r="D182" s="25"/>
      <c r="E182" s="25"/>
      <c r="F182" s="24"/>
      <c r="G182" s="25"/>
      <c r="H182" s="25"/>
      <c r="I182" s="25"/>
      <c r="J182" s="25"/>
      <c r="K182" s="138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</row>
    <row r="183">
      <c r="A183" s="25"/>
      <c r="B183" s="25"/>
      <c r="C183" s="25"/>
      <c r="D183" s="25"/>
      <c r="E183" s="25"/>
      <c r="F183" s="24"/>
      <c r="G183" s="25"/>
      <c r="H183" s="25"/>
      <c r="I183" s="25"/>
      <c r="J183" s="25"/>
      <c r="K183" s="138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</row>
    <row r="184">
      <c r="A184" s="25"/>
      <c r="B184" s="25"/>
      <c r="C184" s="25"/>
      <c r="D184" s="25"/>
      <c r="E184" s="25"/>
      <c r="F184" s="24"/>
      <c r="G184" s="25"/>
      <c r="H184" s="25"/>
      <c r="I184" s="25"/>
      <c r="J184" s="25"/>
      <c r="K184" s="138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</row>
    <row r="185">
      <c r="A185" s="25"/>
      <c r="B185" s="25"/>
      <c r="C185" s="25"/>
      <c r="D185" s="25"/>
      <c r="E185" s="25"/>
      <c r="F185" s="24"/>
      <c r="G185" s="25"/>
      <c r="H185" s="25"/>
      <c r="I185" s="25"/>
      <c r="J185" s="25"/>
      <c r="K185" s="138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</row>
    <row r="186">
      <c r="A186" s="25"/>
      <c r="B186" s="25"/>
      <c r="C186" s="25"/>
      <c r="D186" s="25"/>
      <c r="E186" s="25"/>
      <c r="F186" s="24"/>
      <c r="G186" s="25"/>
      <c r="H186" s="25"/>
      <c r="I186" s="25"/>
      <c r="J186" s="25"/>
      <c r="K186" s="138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</row>
    <row r="187">
      <c r="A187" s="25"/>
      <c r="B187" s="25"/>
      <c r="C187" s="25"/>
      <c r="D187" s="25"/>
      <c r="E187" s="25"/>
      <c r="F187" s="24"/>
      <c r="G187" s="25"/>
      <c r="H187" s="25"/>
      <c r="I187" s="25"/>
      <c r="J187" s="25"/>
      <c r="K187" s="138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</row>
    <row r="188">
      <c r="A188" s="25"/>
      <c r="B188" s="25"/>
      <c r="C188" s="25"/>
      <c r="D188" s="25"/>
      <c r="E188" s="25"/>
      <c r="F188" s="24"/>
      <c r="G188" s="25"/>
      <c r="H188" s="25"/>
      <c r="I188" s="25"/>
      <c r="J188" s="25"/>
      <c r="K188" s="138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</row>
    <row r="189">
      <c r="A189" s="25"/>
      <c r="B189" s="25"/>
      <c r="C189" s="25"/>
      <c r="D189" s="25"/>
      <c r="E189" s="25"/>
      <c r="F189" s="24"/>
      <c r="G189" s="25"/>
      <c r="H189" s="25"/>
      <c r="I189" s="25"/>
      <c r="J189" s="25"/>
      <c r="K189" s="138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</row>
    <row r="190">
      <c r="A190" s="25"/>
      <c r="B190" s="25"/>
      <c r="C190" s="25"/>
      <c r="D190" s="25"/>
      <c r="E190" s="25"/>
      <c r="F190" s="24"/>
      <c r="G190" s="25"/>
      <c r="H190" s="25"/>
      <c r="I190" s="25"/>
      <c r="J190" s="25"/>
      <c r="K190" s="138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</row>
    <row r="191">
      <c r="A191" s="25"/>
      <c r="B191" s="25"/>
      <c r="C191" s="25"/>
      <c r="D191" s="25"/>
      <c r="E191" s="25"/>
      <c r="F191" s="24"/>
      <c r="G191" s="25"/>
      <c r="H191" s="25"/>
      <c r="I191" s="25"/>
      <c r="J191" s="25"/>
      <c r="K191" s="138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</row>
    <row r="192">
      <c r="A192" s="25"/>
      <c r="B192" s="25"/>
      <c r="C192" s="25"/>
      <c r="D192" s="25"/>
      <c r="E192" s="25"/>
      <c r="F192" s="24"/>
      <c r="G192" s="25"/>
      <c r="H192" s="25"/>
      <c r="I192" s="25"/>
      <c r="J192" s="25"/>
      <c r="K192" s="138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</row>
    <row r="193">
      <c r="A193" s="25"/>
      <c r="B193" s="25"/>
      <c r="C193" s="25"/>
      <c r="D193" s="25"/>
      <c r="E193" s="25"/>
      <c r="F193" s="24"/>
      <c r="G193" s="25"/>
      <c r="H193" s="25"/>
      <c r="I193" s="25"/>
      <c r="J193" s="25"/>
      <c r="K193" s="138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</row>
    <row r="194">
      <c r="A194" s="25"/>
      <c r="B194" s="25"/>
      <c r="C194" s="25"/>
      <c r="D194" s="25"/>
      <c r="E194" s="25"/>
      <c r="F194" s="24"/>
      <c r="G194" s="25"/>
      <c r="H194" s="25"/>
      <c r="I194" s="25"/>
      <c r="J194" s="25"/>
      <c r="K194" s="138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</row>
    <row r="195">
      <c r="A195" s="25"/>
      <c r="B195" s="25"/>
      <c r="C195" s="25"/>
      <c r="D195" s="25"/>
      <c r="E195" s="25"/>
      <c r="F195" s="24"/>
      <c r="G195" s="25"/>
      <c r="H195" s="25"/>
      <c r="I195" s="25"/>
      <c r="J195" s="25"/>
      <c r="K195" s="138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</row>
    <row r="196">
      <c r="A196" s="25"/>
      <c r="B196" s="25"/>
      <c r="C196" s="25"/>
      <c r="D196" s="25"/>
      <c r="E196" s="25"/>
      <c r="F196" s="24"/>
      <c r="G196" s="25"/>
      <c r="H196" s="25"/>
      <c r="I196" s="25"/>
      <c r="J196" s="25"/>
      <c r="K196" s="138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</row>
    <row r="197">
      <c r="A197" s="25"/>
      <c r="B197" s="25"/>
      <c r="C197" s="25"/>
      <c r="D197" s="25"/>
      <c r="E197" s="25"/>
      <c r="F197" s="24"/>
      <c r="G197" s="25"/>
      <c r="H197" s="25"/>
      <c r="I197" s="25"/>
      <c r="J197" s="25"/>
      <c r="K197" s="138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</row>
    <row r="198">
      <c r="A198" s="25"/>
      <c r="B198" s="25"/>
      <c r="C198" s="25"/>
      <c r="D198" s="25"/>
      <c r="E198" s="25"/>
      <c r="F198" s="24"/>
      <c r="G198" s="25"/>
      <c r="H198" s="25"/>
      <c r="I198" s="25"/>
      <c r="J198" s="25"/>
      <c r="K198" s="138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</row>
    <row r="199">
      <c r="A199" s="25"/>
      <c r="B199" s="25"/>
      <c r="C199" s="25"/>
      <c r="D199" s="25"/>
      <c r="E199" s="25"/>
      <c r="F199" s="24"/>
      <c r="G199" s="25"/>
      <c r="H199" s="25"/>
      <c r="I199" s="25"/>
      <c r="J199" s="25"/>
      <c r="K199" s="138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</row>
    <row r="200">
      <c r="A200" s="25"/>
      <c r="B200" s="25"/>
      <c r="C200" s="25"/>
      <c r="D200" s="25"/>
      <c r="E200" s="25"/>
      <c r="F200" s="24"/>
      <c r="G200" s="25"/>
      <c r="H200" s="25"/>
      <c r="I200" s="25"/>
      <c r="J200" s="25"/>
      <c r="K200" s="138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</row>
    <row r="201">
      <c r="A201" s="25"/>
      <c r="B201" s="25"/>
      <c r="C201" s="25"/>
      <c r="D201" s="25"/>
      <c r="E201" s="25"/>
      <c r="F201" s="24"/>
      <c r="G201" s="25"/>
      <c r="H201" s="25"/>
      <c r="I201" s="25"/>
      <c r="J201" s="25"/>
      <c r="K201" s="138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</row>
    <row r="202">
      <c r="A202" s="25"/>
      <c r="B202" s="25"/>
      <c r="C202" s="25"/>
      <c r="D202" s="25"/>
      <c r="E202" s="25"/>
      <c r="F202" s="24"/>
      <c r="G202" s="25"/>
      <c r="H202" s="25"/>
      <c r="I202" s="25"/>
      <c r="J202" s="25"/>
      <c r="K202" s="138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</row>
    <row r="203">
      <c r="A203" s="25"/>
      <c r="B203" s="25"/>
      <c r="C203" s="25"/>
      <c r="D203" s="25"/>
      <c r="E203" s="25"/>
      <c r="F203" s="24"/>
      <c r="G203" s="25"/>
      <c r="H203" s="25"/>
      <c r="I203" s="25"/>
      <c r="J203" s="25"/>
      <c r="K203" s="138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</row>
    <row r="204">
      <c r="A204" s="25"/>
      <c r="B204" s="25"/>
      <c r="C204" s="25"/>
      <c r="D204" s="25"/>
      <c r="E204" s="25"/>
      <c r="F204" s="24"/>
      <c r="G204" s="25"/>
      <c r="H204" s="25"/>
      <c r="I204" s="25"/>
      <c r="J204" s="25"/>
      <c r="K204" s="138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</row>
    <row r="205">
      <c r="A205" s="25"/>
      <c r="B205" s="25"/>
      <c r="C205" s="25"/>
      <c r="D205" s="25"/>
      <c r="E205" s="25"/>
      <c r="F205" s="24"/>
      <c r="G205" s="25"/>
      <c r="H205" s="25"/>
      <c r="I205" s="25"/>
      <c r="J205" s="25"/>
      <c r="K205" s="138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</row>
    <row r="206">
      <c r="A206" s="25"/>
      <c r="B206" s="25"/>
      <c r="C206" s="25"/>
      <c r="D206" s="25"/>
      <c r="E206" s="25"/>
      <c r="F206" s="24"/>
      <c r="G206" s="25"/>
      <c r="H206" s="25"/>
      <c r="I206" s="25"/>
      <c r="J206" s="25"/>
      <c r="K206" s="138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</row>
    <row r="207">
      <c r="A207" s="25"/>
      <c r="B207" s="25"/>
      <c r="C207" s="25"/>
      <c r="D207" s="25"/>
      <c r="E207" s="25"/>
      <c r="F207" s="24"/>
      <c r="G207" s="25"/>
      <c r="H207" s="25"/>
      <c r="I207" s="25"/>
      <c r="J207" s="25"/>
      <c r="K207" s="138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</row>
    <row r="208">
      <c r="A208" s="25"/>
      <c r="B208" s="25"/>
      <c r="C208" s="25"/>
      <c r="D208" s="25"/>
      <c r="E208" s="25"/>
      <c r="F208" s="24"/>
      <c r="G208" s="25"/>
      <c r="H208" s="25"/>
      <c r="I208" s="25"/>
      <c r="J208" s="25"/>
      <c r="K208" s="138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</row>
    <row r="209">
      <c r="A209" s="25"/>
      <c r="B209" s="25"/>
      <c r="C209" s="25"/>
      <c r="D209" s="25"/>
      <c r="E209" s="25"/>
      <c r="F209" s="24"/>
      <c r="G209" s="25"/>
      <c r="H209" s="25"/>
      <c r="I209" s="25"/>
      <c r="J209" s="25"/>
      <c r="K209" s="138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</row>
    <row r="210">
      <c r="A210" s="25"/>
      <c r="B210" s="25"/>
      <c r="C210" s="25"/>
      <c r="D210" s="25"/>
      <c r="E210" s="25"/>
      <c r="F210" s="24"/>
      <c r="G210" s="25"/>
      <c r="H210" s="25"/>
      <c r="I210" s="25"/>
      <c r="J210" s="25"/>
      <c r="K210" s="138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</row>
    <row r="211">
      <c r="A211" s="25"/>
      <c r="B211" s="25"/>
      <c r="C211" s="25"/>
      <c r="D211" s="25"/>
      <c r="E211" s="25"/>
      <c r="F211" s="24"/>
      <c r="G211" s="25"/>
      <c r="H211" s="25"/>
      <c r="I211" s="25"/>
      <c r="J211" s="25"/>
      <c r="K211" s="138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</row>
    <row r="212">
      <c r="A212" s="25"/>
      <c r="B212" s="25"/>
      <c r="C212" s="25"/>
      <c r="D212" s="25"/>
      <c r="E212" s="25"/>
      <c r="F212" s="24"/>
      <c r="G212" s="25"/>
      <c r="H212" s="25"/>
      <c r="I212" s="25"/>
      <c r="J212" s="25"/>
      <c r="K212" s="138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</row>
    <row r="213">
      <c r="A213" s="25"/>
      <c r="B213" s="25"/>
      <c r="C213" s="25"/>
      <c r="D213" s="25"/>
      <c r="E213" s="25"/>
      <c r="F213" s="24"/>
      <c r="G213" s="25"/>
      <c r="H213" s="25"/>
      <c r="I213" s="25"/>
      <c r="J213" s="25"/>
      <c r="K213" s="138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</row>
    <row r="214">
      <c r="A214" s="25"/>
      <c r="B214" s="25"/>
      <c r="C214" s="25"/>
      <c r="D214" s="25"/>
      <c r="E214" s="25"/>
      <c r="F214" s="24"/>
      <c r="G214" s="25"/>
      <c r="H214" s="25"/>
      <c r="I214" s="25"/>
      <c r="J214" s="25"/>
      <c r="K214" s="138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</row>
    <row r="215">
      <c r="A215" s="25"/>
      <c r="B215" s="25"/>
      <c r="C215" s="25"/>
      <c r="D215" s="25"/>
      <c r="E215" s="25"/>
      <c r="F215" s="24"/>
      <c r="G215" s="25"/>
      <c r="H215" s="25"/>
      <c r="I215" s="25"/>
      <c r="J215" s="25"/>
      <c r="K215" s="138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</row>
    <row r="216">
      <c r="A216" s="25"/>
      <c r="B216" s="25"/>
      <c r="C216" s="25"/>
      <c r="D216" s="25"/>
      <c r="E216" s="25"/>
      <c r="F216" s="24"/>
      <c r="G216" s="25"/>
      <c r="H216" s="25"/>
      <c r="I216" s="25"/>
      <c r="J216" s="25"/>
      <c r="K216" s="138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</row>
    <row r="217">
      <c r="A217" s="25"/>
      <c r="B217" s="25"/>
      <c r="C217" s="25"/>
      <c r="D217" s="25"/>
      <c r="E217" s="25"/>
      <c r="F217" s="24"/>
      <c r="G217" s="25"/>
      <c r="H217" s="25"/>
      <c r="I217" s="25"/>
      <c r="J217" s="25"/>
      <c r="K217" s="138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</row>
    <row r="218">
      <c r="A218" s="25"/>
      <c r="B218" s="25"/>
      <c r="C218" s="25"/>
      <c r="D218" s="25"/>
      <c r="E218" s="25"/>
      <c r="F218" s="24"/>
      <c r="G218" s="25"/>
      <c r="H218" s="25"/>
      <c r="I218" s="25"/>
      <c r="J218" s="25"/>
      <c r="K218" s="138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</row>
    <row r="219">
      <c r="A219" s="25"/>
      <c r="B219" s="25"/>
      <c r="C219" s="25"/>
      <c r="D219" s="25"/>
      <c r="E219" s="25"/>
      <c r="F219" s="24"/>
      <c r="G219" s="25"/>
      <c r="H219" s="25"/>
      <c r="I219" s="25"/>
      <c r="J219" s="25"/>
      <c r="K219" s="138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</row>
    <row r="220">
      <c r="A220" s="25"/>
      <c r="B220" s="25"/>
      <c r="C220" s="25"/>
      <c r="D220" s="25"/>
      <c r="E220" s="25"/>
      <c r="F220" s="24"/>
      <c r="G220" s="25"/>
      <c r="H220" s="25"/>
      <c r="I220" s="25"/>
      <c r="J220" s="25"/>
      <c r="K220" s="138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</row>
    <row r="221">
      <c r="A221" s="25"/>
      <c r="B221" s="25"/>
      <c r="C221" s="25"/>
      <c r="D221" s="25"/>
      <c r="E221" s="25"/>
      <c r="F221" s="24"/>
      <c r="G221" s="25"/>
      <c r="H221" s="25"/>
      <c r="I221" s="25"/>
      <c r="J221" s="25"/>
      <c r="K221" s="138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  <c r="AA221" s="25"/>
    </row>
    <row r="222">
      <c r="A222" s="25"/>
      <c r="B222" s="25"/>
      <c r="C222" s="25"/>
      <c r="D222" s="25"/>
      <c r="E222" s="25"/>
      <c r="F222" s="24"/>
      <c r="G222" s="25"/>
      <c r="H222" s="25"/>
      <c r="I222" s="25"/>
      <c r="J222" s="25"/>
      <c r="K222" s="138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  <c r="AA222" s="25"/>
    </row>
    <row r="223">
      <c r="A223" s="25"/>
      <c r="B223" s="25"/>
      <c r="C223" s="25"/>
      <c r="D223" s="25"/>
      <c r="E223" s="25"/>
      <c r="F223" s="24"/>
      <c r="G223" s="25"/>
      <c r="H223" s="25"/>
      <c r="I223" s="25"/>
      <c r="J223" s="25"/>
      <c r="K223" s="138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  <c r="AA223" s="25"/>
    </row>
    <row r="224">
      <c r="A224" s="25"/>
      <c r="B224" s="25"/>
      <c r="C224" s="25"/>
      <c r="D224" s="25"/>
      <c r="E224" s="25"/>
      <c r="F224" s="24"/>
      <c r="G224" s="25"/>
      <c r="H224" s="25"/>
      <c r="I224" s="25"/>
      <c r="J224" s="25"/>
      <c r="K224" s="138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  <c r="AA224" s="25"/>
    </row>
    <row r="225">
      <c r="A225" s="25"/>
      <c r="B225" s="25"/>
      <c r="C225" s="25"/>
      <c r="D225" s="25"/>
      <c r="E225" s="25"/>
      <c r="F225" s="24"/>
      <c r="G225" s="25"/>
      <c r="H225" s="25"/>
      <c r="I225" s="25"/>
      <c r="J225" s="25"/>
      <c r="K225" s="138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  <c r="AA225" s="25"/>
    </row>
    <row r="226">
      <c r="A226" s="25"/>
      <c r="B226" s="25"/>
      <c r="C226" s="25"/>
      <c r="D226" s="25"/>
      <c r="E226" s="25"/>
      <c r="F226" s="24"/>
      <c r="G226" s="25"/>
      <c r="H226" s="25"/>
      <c r="I226" s="25"/>
      <c r="J226" s="25"/>
      <c r="K226" s="138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  <c r="AA226" s="25"/>
    </row>
    <row r="227">
      <c r="A227" s="25"/>
      <c r="B227" s="25"/>
      <c r="C227" s="25"/>
      <c r="D227" s="25"/>
      <c r="E227" s="25"/>
      <c r="F227" s="24"/>
      <c r="G227" s="25"/>
      <c r="H227" s="25"/>
      <c r="I227" s="25"/>
      <c r="J227" s="25"/>
      <c r="K227" s="138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  <c r="AA227" s="25"/>
    </row>
    <row r="228">
      <c r="A228" s="25"/>
      <c r="B228" s="25"/>
      <c r="C228" s="25"/>
      <c r="D228" s="25"/>
      <c r="E228" s="25"/>
      <c r="F228" s="24"/>
      <c r="G228" s="25"/>
      <c r="H228" s="25"/>
      <c r="I228" s="25"/>
      <c r="J228" s="25"/>
      <c r="K228" s="138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  <c r="AA228" s="25"/>
    </row>
    <row r="229">
      <c r="A229" s="25"/>
      <c r="B229" s="25"/>
      <c r="C229" s="25"/>
      <c r="D229" s="25"/>
      <c r="E229" s="25"/>
      <c r="F229" s="24"/>
      <c r="G229" s="25"/>
      <c r="H229" s="25"/>
      <c r="I229" s="25"/>
      <c r="J229" s="25"/>
      <c r="K229" s="138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  <c r="AA229" s="25"/>
    </row>
    <row r="230">
      <c r="A230" s="25"/>
      <c r="B230" s="25"/>
      <c r="C230" s="25"/>
      <c r="D230" s="25"/>
      <c r="E230" s="25"/>
      <c r="F230" s="24"/>
      <c r="G230" s="25"/>
      <c r="H230" s="25"/>
      <c r="I230" s="25"/>
      <c r="J230" s="25"/>
      <c r="K230" s="138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  <c r="AA230" s="25"/>
    </row>
    <row r="231">
      <c r="A231" s="25"/>
      <c r="B231" s="25"/>
      <c r="C231" s="25"/>
      <c r="D231" s="25"/>
      <c r="E231" s="25"/>
      <c r="F231" s="24"/>
      <c r="G231" s="25"/>
      <c r="H231" s="25"/>
      <c r="I231" s="25"/>
      <c r="J231" s="25"/>
      <c r="K231" s="138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  <c r="AA231" s="25"/>
    </row>
    <row r="232">
      <c r="A232" s="25"/>
      <c r="B232" s="25"/>
      <c r="C232" s="25"/>
      <c r="D232" s="25"/>
      <c r="E232" s="25"/>
      <c r="F232" s="24"/>
      <c r="G232" s="25"/>
      <c r="H232" s="25"/>
      <c r="I232" s="25"/>
      <c r="J232" s="25"/>
      <c r="K232" s="138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  <c r="AA232" s="25"/>
    </row>
    <row r="233">
      <c r="A233" s="25"/>
      <c r="B233" s="25"/>
      <c r="C233" s="25"/>
      <c r="D233" s="25"/>
      <c r="E233" s="25"/>
      <c r="F233" s="24"/>
      <c r="G233" s="25"/>
      <c r="H233" s="25"/>
      <c r="I233" s="25"/>
      <c r="J233" s="25"/>
      <c r="K233" s="138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  <c r="AA233" s="25"/>
    </row>
    <row r="234">
      <c r="A234" s="25"/>
      <c r="B234" s="25"/>
      <c r="C234" s="25"/>
      <c r="D234" s="25"/>
      <c r="E234" s="25"/>
      <c r="F234" s="24"/>
      <c r="G234" s="25"/>
      <c r="H234" s="25"/>
      <c r="I234" s="25"/>
      <c r="J234" s="25"/>
      <c r="K234" s="138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  <c r="AA234" s="25"/>
    </row>
    <row r="235">
      <c r="A235" s="25"/>
      <c r="B235" s="25"/>
      <c r="C235" s="25"/>
      <c r="D235" s="25"/>
      <c r="E235" s="25"/>
      <c r="F235" s="24"/>
      <c r="G235" s="25"/>
      <c r="H235" s="25"/>
      <c r="I235" s="25"/>
      <c r="J235" s="25"/>
      <c r="K235" s="138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  <c r="AA235" s="25"/>
    </row>
    <row r="236">
      <c r="A236" s="25"/>
      <c r="B236" s="25"/>
      <c r="C236" s="25"/>
      <c r="D236" s="25"/>
      <c r="E236" s="25"/>
      <c r="F236" s="24"/>
      <c r="G236" s="25"/>
      <c r="H236" s="25"/>
      <c r="I236" s="25"/>
      <c r="J236" s="25"/>
      <c r="K236" s="138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  <c r="AA236" s="25"/>
    </row>
    <row r="237">
      <c r="A237" s="25"/>
      <c r="B237" s="25"/>
      <c r="C237" s="25"/>
      <c r="D237" s="25"/>
      <c r="E237" s="25"/>
      <c r="F237" s="24"/>
      <c r="G237" s="25"/>
      <c r="H237" s="25"/>
      <c r="I237" s="25"/>
      <c r="J237" s="25"/>
      <c r="K237" s="138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  <c r="AA237" s="25"/>
    </row>
    <row r="238">
      <c r="A238" s="25"/>
      <c r="B238" s="25"/>
      <c r="C238" s="25"/>
      <c r="D238" s="25"/>
      <c r="E238" s="25"/>
      <c r="F238" s="24"/>
      <c r="G238" s="25"/>
      <c r="H238" s="25"/>
      <c r="I238" s="25"/>
      <c r="J238" s="25"/>
      <c r="K238" s="138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</row>
    <row r="239">
      <c r="A239" s="25"/>
      <c r="B239" s="25"/>
      <c r="C239" s="25"/>
      <c r="D239" s="25"/>
      <c r="E239" s="25"/>
      <c r="F239" s="24"/>
      <c r="G239" s="25"/>
      <c r="H239" s="25"/>
      <c r="I239" s="25"/>
      <c r="J239" s="25"/>
      <c r="K239" s="138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  <c r="AA239" s="25"/>
    </row>
    <row r="240">
      <c r="A240" s="25"/>
      <c r="B240" s="25"/>
      <c r="C240" s="25"/>
      <c r="D240" s="25"/>
      <c r="E240" s="25"/>
      <c r="F240" s="24"/>
      <c r="G240" s="25"/>
      <c r="H240" s="25"/>
      <c r="I240" s="25"/>
      <c r="J240" s="25"/>
      <c r="K240" s="138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  <c r="AA240" s="25"/>
    </row>
    <row r="241">
      <c r="A241" s="25"/>
      <c r="B241" s="25"/>
      <c r="C241" s="25"/>
      <c r="D241" s="25"/>
      <c r="E241" s="25"/>
      <c r="F241" s="24"/>
      <c r="G241" s="25"/>
      <c r="H241" s="25"/>
      <c r="I241" s="25"/>
      <c r="J241" s="25"/>
      <c r="K241" s="138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  <c r="AA241" s="25"/>
    </row>
    <row r="242">
      <c r="A242" s="25"/>
      <c r="B242" s="25"/>
      <c r="C242" s="25"/>
      <c r="D242" s="25"/>
      <c r="E242" s="25"/>
      <c r="F242" s="24"/>
      <c r="G242" s="25"/>
      <c r="H242" s="25"/>
      <c r="I242" s="25"/>
      <c r="J242" s="25"/>
      <c r="K242" s="138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  <c r="AA242" s="25"/>
    </row>
    <row r="243">
      <c r="A243" s="25"/>
      <c r="B243" s="25"/>
      <c r="C243" s="25"/>
      <c r="D243" s="25"/>
      <c r="E243" s="25"/>
      <c r="F243" s="24"/>
      <c r="G243" s="25"/>
      <c r="H243" s="25"/>
      <c r="I243" s="25"/>
      <c r="J243" s="25"/>
      <c r="K243" s="138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  <c r="AA243" s="25"/>
    </row>
    <row r="244">
      <c r="A244" s="25"/>
      <c r="B244" s="25"/>
      <c r="C244" s="25"/>
      <c r="D244" s="25"/>
      <c r="E244" s="25"/>
      <c r="F244" s="24"/>
      <c r="G244" s="25"/>
      <c r="H244" s="25"/>
      <c r="I244" s="25"/>
      <c r="J244" s="25"/>
      <c r="K244" s="138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  <c r="AA244" s="25"/>
    </row>
    <row r="245">
      <c r="A245" s="25"/>
      <c r="B245" s="25"/>
      <c r="C245" s="25"/>
      <c r="D245" s="25"/>
      <c r="E245" s="25"/>
      <c r="F245" s="24"/>
      <c r="G245" s="25"/>
      <c r="H245" s="25"/>
      <c r="I245" s="25"/>
      <c r="J245" s="25"/>
      <c r="K245" s="138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  <c r="AA245" s="25"/>
    </row>
    <row r="246">
      <c r="A246" s="25"/>
      <c r="B246" s="25"/>
      <c r="C246" s="25"/>
      <c r="D246" s="25"/>
      <c r="E246" s="25"/>
      <c r="F246" s="24"/>
      <c r="G246" s="25"/>
      <c r="H246" s="25"/>
      <c r="I246" s="25"/>
      <c r="J246" s="25"/>
      <c r="K246" s="138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  <c r="AA246" s="25"/>
    </row>
    <row r="247">
      <c r="A247" s="25"/>
      <c r="B247" s="25"/>
      <c r="C247" s="25"/>
      <c r="D247" s="25"/>
      <c r="E247" s="25"/>
      <c r="F247" s="24"/>
      <c r="G247" s="25"/>
      <c r="H247" s="25"/>
      <c r="I247" s="25"/>
      <c r="J247" s="25"/>
      <c r="K247" s="138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  <c r="AA247" s="25"/>
    </row>
    <row r="248">
      <c r="A248" s="25"/>
      <c r="B248" s="25"/>
      <c r="C248" s="25"/>
      <c r="D248" s="25"/>
      <c r="E248" s="25"/>
      <c r="F248" s="24"/>
      <c r="G248" s="25"/>
      <c r="H248" s="25"/>
      <c r="I248" s="25"/>
      <c r="J248" s="25"/>
      <c r="K248" s="138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  <c r="AA248" s="25"/>
    </row>
    <row r="249">
      <c r="A249" s="25"/>
      <c r="B249" s="25"/>
      <c r="C249" s="25"/>
      <c r="D249" s="25"/>
      <c r="E249" s="25"/>
      <c r="F249" s="24"/>
      <c r="G249" s="25"/>
      <c r="H249" s="25"/>
      <c r="I249" s="25"/>
      <c r="J249" s="25"/>
      <c r="K249" s="138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  <c r="AA249" s="25"/>
    </row>
    <row r="250">
      <c r="A250" s="25"/>
      <c r="B250" s="25"/>
      <c r="C250" s="25"/>
      <c r="D250" s="25"/>
      <c r="E250" s="25"/>
      <c r="F250" s="24"/>
      <c r="G250" s="25"/>
      <c r="H250" s="25"/>
      <c r="I250" s="25"/>
      <c r="J250" s="25"/>
      <c r="K250" s="138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  <c r="AA250" s="25"/>
    </row>
    <row r="251">
      <c r="A251" s="25"/>
      <c r="B251" s="25"/>
      <c r="C251" s="25"/>
      <c r="D251" s="25"/>
      <c r="E251" s="25"/>
      <c r="F251" s="24"/>
      <c r="G251" s="25"/>
      <c r="H251" s="25"/>
      <c r="I251" s="25"/>
      <c r="J251" s="25"/>
      <c r="K251" s="138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  <c r="AA251" s="25"/>
    </row>
    <row r="252">
      <c r="A252" s="25"/>
      <c r="B252" s="25"/>
      <c r="C252" s="25"/>
      <c r="D252" s="25"/>
      <c r="E252" s="25"/>
      <c r="F252" s="24"/>
      <c r="G252" s="25"/>
      <c r="H252" s="25"/>
      <c r="I252" s="25"/>
      <c r="J252" s="25"/>
      <c r="K252" s="138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  <c r="AA252" s="25"/>
    </row>
    <row r="253">
      <c r="A253" s="25"/>
      <c r="B253" s="25"/>
      <c r="C253" s="25"/>
      <c r="D253" s="25"/>
      <c r="E253" s="25"/>
      <c r="F253" s="24"/>
      <c r="G253" s="25"/>
      <c r="H253" s="25"/>
      <c r="I253" s="25"/>
      <c r="J253" s="25"/>
      <c r="K253" s="138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  <c r="AA253" s="25"/>
    </row>
    <row r="254">
      <c r="A254" s="25"/>
      <c r="B254" s="25"/>
      <c r="C254" s="25"/>
      <c r="D254" s="25"/>
      <c r="E254" s="25"/>
      <c r="F254" s="24"/>
      <c r="G254" s="25"/>
      <c r="H254" s="25"/>
      <c r="I254" s="25"/>
      <c r="J254" s="25"/>
      <c r="K254" s="138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  <c r="AA254" s="25"/>
    </row>
    <row r="255">
      <c r="A255" s="25"/>
      <c r="B255" s="25"/>
      <c r="C255" s="25"/>
      <c r="D255" s="25"/>
      <c r="E255" s="25"/>
      <c r="F255" s="24"/>
      <c r="G255" s="25"/>
      <c r="H255" s="25"/>
      <c r="I255" s="25"/>
      <c r="J255" s="25"/>
      <c r="K255" s="138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  <c r="AA255" s="25"/>
    </row>
    <row r="256">
      <c r="A256" s="25"/>
      <c r="B256" s="25"/>
      <c r="C256" s="25"/>
      <c r="D256" s="25"/>
      <c r="E256" s="25"/>
      <c r="F256" s="24"/>
      <c r="G256" s="25"/>
      <c r="H256" s="25"/>
      <c r="I256" s="25"/>
      <c r="J256" s="25"/>
      <c r="K256" s="138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  <c r="AA256" s="25"/>
    </row>
    <row r="257">
      <c r="A257" s="25"/>
      <c r="B257" s="25"/>
      <c r="C257" s="25"/>
      <c r="D257" s="25"/>
      <c r="E257" s="25"/>
      <c r="F257" s="24"/>
      <c r="G257" s="25"/>
      <c r="H257" s="25"/>
      <c r="I257" s="25"/>
      <c r="J257" s="25"/>
      <c r="K257" s="138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  <c r="AA257" s="25"/>
    </row>
    <row r="258">
      <c r="A258" s="25"/>
      <c r="B258" s="25"/>
      <c r="C258" s="25"/>
      <c r="D258" s="25"/>
      <c r="E258" s="25"/>
      <c r="F258" s="24"/>
      <c r="G258" s="25"/>
      <c r="H258" s="25"/>
      <c r="I258" s="25"/>
      <c r="J258" s="25"/>
      <c r="K258" s="138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  <c r="AA258" s="25"/>
    </row>
    <row r="259">
      <c r="A259" s="25"/>
      <c r="B259" s="25"/>
      <c r="C259" s="25"/>
      <c r="D259" s="25"/>
      <c r="E259" s="25"/>
      <c r="F259" s="24"/>
      <c r="G259" s="25"/>
      <c r="H259" s="25"/>
      <c r="I259" s="25"/>
      <c r="J259" s="25"/>
      <c r="K259" s="138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  <c r="AA259" s="25"/>
    </row>
    <row r="260">
      <c r="A260" s="25"/>
      <c r="B260" s="25"/>
      <c r="C260" s="25"/>
      <c r="D260" s="25"/>
      <c r="E260" s="25"/>
      <c r="F260" s="24"/>
      <c r="G260" s="25"/>
      <c r="H260" s="25"/>
      <c r="I260" s="25"/>
      <c r="J260" s="25"/>
      <c r="K260" s="138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  <c r="AA260" s="25"/>
    </row>
    <row r="261">
      <c r="A261" s="25"/>
      <c r="B261" s="25"/>
      <c r="C261" s="25"/>
      <c r="D261" s="25"/>
      <c r="E261" s="25"/>
      <c r="F261" s="24"/>
      <c r="G261" s="25"/>
      <c r="H261" s="25"/>
      <c r="I261" s="25"/>
      <c r="J261" s="25"/>
      <c r="K261" s="138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  <c r="AA261" s="25"/>
    </row>
    <row r="262">
      <c r="A262" s="25"/>
      <c r="B262" s="25"/>
      <c r="C262" s="25"/>
      <c r="D262" s="25"/>
      <c r="E262" s="25"/>
      <c r="F262" s="24"/>
      <c r="G262" s="25"/>
      <c r="H262" s="25"/>
      <c r="I262" s="25"/>
      <c r="J262" s="25"/>
      <c r="K262" s="138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  <c r="AA262" s="25"/>
    </row>
    <row r="263">
      <c r="A263" s="25"/>
      <c r="B263" s="25"/>
      <c r="C263" s="25"/>
      <c r="D263" s="25"/>
      <c r="E263" s="25"/>
      <c r="F263" s="24"/>
      <c r="G263" s="25"/>
      <c r="H263" s="25"/>
      <c r="I263" s="25"/>
      <c r="J263" s="25"/>
      <c r="K263" s="138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  <c r="AA263" s="25"/>
    </row>
    <row r="264">
      <c r="A264" s="25"/>
      <c r="B264" s="25"/>
      <c r="C264" s="25"/>
      <c r="D264" s="25"/>
      <c r="E264" s="25"/>
      <c r="F264" s="24"/>
      <c r="G264" s="25"/>
      <c r="H264" s="25"/>
      <c r="I264" s="25"/>
      <c r="J264" s="25"/>
      <c r="K264" s="138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</row>
    <row r="265">
      <c r="A265" s="25"/>
      <c r="B265" s="25"/>
      <c r="C265" s="25"/>
      <c r="D265" s="25"/>
      <c r="E265" s="25"/>
      <c r="F265" s="24"/>
      <c r="G265" s="25"/>
      <c r="H265" s="25"/>
      <c r="I265" s="25"/>
      <c r="J265" s="25"/>
      <c r="K265" s="138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  <c r="AA265" s="25"/>
    </row>
    <row r="266">
      <c r="A266" s="25"/>
      <c r="B266" s="25"/>
      <c r="C266" s="25"/>
      <c r="D266" s="25"/>
      <c r="E266" s="25"/>
      <c r="F266" s="24"/>
      <c r="G266" s="25"/>
      <c r="H266" s="25"/>
      <c r="I266" s="25"/>
      <c r="J266" s="25"/>
      <c r="K266" s="138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  <c r="AA266" s="25"/>
    </row>
    <row r="267">
      <c r="A267" s="25"/>
      <c r="B267" s="25"/>
      <c r="C267" s="25"/>
      <c r="D267" s="25"/>
      <c r="E267" s="25"/>
      <c r="F267" s="24"/>
      <c r="G267" s="25"/>
      <c r="H267" s="25"/>
      <c r="I267" s="25"/>
      <c r="J267" s="25"/>
      <c r="K267" s="138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  <c r="AA267" s="25"/>
    </row>
    <row r="268">
      <c r="A268" s="25"/>
      <c r="B268" s="25"/>
      <c r="C268" s="25"/>
      <c r="D268" s="25"/>
      <c r="E268" s="25"/>
      <c r="F268" s="24"/>
      <c r="G268" s="25"/>
      <c r="H268" s="25"/>
      <c r="I268" s="25"/>
      <c r="J268" s="25"/>
      <c r="K268" s="138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  <c r="AA268" s="25"/>
    </row>
    <row r="269">
      <c r="A269" s="25"/>
      <c r="B269" s="25"/>
      <c r="C269" s="25"/>
      <c r="D269" s="25"/>
      <c r="E269" s="25"/>
      <c r="F269" s="24"/>
      <c r="G269" s="25"/>
      <c r="H269" s="25"/>
      <c r="I269" s="25"/>
      <c r="J269" s="25"/>
      <c r="K269" s="138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  <c r="AA269" s="25"/>
    </row>
    <row r="270">
      <c r="A270" s="25"/>
      <c r="B270" s="25"/>
      <c r="C270" s="25"/>
      <c r="D270" s="25"/>
      <c r="E270" s="25"/>
      <c r="F270" s="24"/>
      <c r="G270" s="25"/>
      <c r="H270" s="25"/>
      <c r="I270" s="25"/>
      <c r="J270" s="25"/>
      <c r="K270" s="138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  <c r="AA270" s="25"/>
    </row>
    <row r="271">
      <c r="A271" s="25"/>
      <c r="B271" s="25"/>
      <c r="C271" s="25"/>
      <c r="D271" s="25"/>
      <c r="E271" s="25"/>
      <c r="F271" s="24"/>
      <c r="G271" s="25"/>
      <c r="H271" s="25"/>
      <c r="I271" s="25"/>
      <c r="J271" s="25"/>
      <c r="K271" s="138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  <c r="AA271" s="25"/>
    </row>
    <row r="272">
      <c r="A272" s="25"/>
      <c r="B272" s="25"/>
      <c r="C272" s="25"/>
      <c r="D272" s="25"/>
      <c r="E272" s="25"/>
      <c r="F272" s="24"/>
      <c r="G272" s="25"/>
      <c r="H272" s="25"/>
      <c r="I272" s="25"/>
      <c r="J272" s="25"/>
      <c r="K272" s="138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  <c r="AA272" s="25"/>
    </row>
    <row r="273">
      <c r="A273" s="25"/>
      <c r="B273" s="25"/>
      <c r="C273" s="25"/>
      <c r="D273" s="25"/>
      <c r="E273" s="25"/>
      <c r="F273" s="24"/>
      <c r="G273" s="25"/>
      <c r="H273" s="25"/>
      <c r="I273" s="25"/>
      <c r="J273" s="25"/>
      <c r="K273" s="138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  <c r="AA273" s="25"/>
    </row>
    <row r="274">
      <c r="A274" s="25"/>
      <c r="B274" s="25"/>
      <c r="C274" s="25"/>
      <c r="D274" s="25"/>
      <c r="E274" s="25"/>
      <c r="F274" s="24"/>
      <c r="G274" s="25"/>
      <c r="H274" s="25"/>
      <c r="I274" s="25"/>
      <c r="J274" s="25"/>
      <c r="K274" s="138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  <c r="AA274" s="25"/>
    </row>
    <row r="275">
      <c r="A275" s="25"/>
      <c r="B275" s="25"/>
      <c r="C275" s="25"/>
      <c r="D275" s="25"/>
      <c r="E275" s="25"/>
      <c r="F275" s="24"/>
      <c r="G275" s="25"/>
      <c r="H275" s="25"/>
      <c r="I275" s="25"/>
      <c r="J275" s="25"/>
      <c r="K275" s="138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  <c r="AA275" s="25"/>
    </row>
    <row r="276">
      <c r="A276" s="25"/>
      <c r="B276" s="25"/>
      <c r="C276" s="25"/>
      <c r="D276" s="25"/>
      <c r="E276" s="25"/>
      <c r="F276" s="24"/>
      <c r="G276" s="25"/>
      <c r="H276" s="25"/>
      <c r="I276" s="25"/>
      <c r="J276" s="25"/>
      <c r="K276" s="138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  <c r="AA276" s="25"/>
    </row>
    <row r="277">
      <c r="A277" s="25"/>
      <c r="B277" s="25"/>
      <c r="C277" s="25"/>
      <c r="D277" s="25"/>
      <c r="E277" s="25"/>
      <c r="F277" s="24"/>
      <c r="G277" s="25"/>
      <c r="H277" s="25"/>
      <c r="I277" s="25"/>
      <c r="J277" s="25"/>
      <c r="K277" s="138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  <c r="AA277" s="25"/>
    </row>
    <row r="278">
      <c r="A278" s="25"/>
      <c r="B278" s="25"/>
      <c r="C278" s="25"/>
      <c r="D278" s="25"/>
      <c r="E278" s="25"/>
      <c r="F278" s="24"/>
      <c r="G278" s="25"/>
      <c r="H278" s="25"/>
      <c r="I278" s="25"/>
      <c r="J278" s="25"/>
      <c r="K278" s="138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  <c r="AA278" s="25"/>
    </row>
    <row r="279">
      <c r="A279" s="25"/>
      <c r="B279" s="25"/>
      <c r="C279" s="25"/>
      <c r="D279" s="25"/>
      <c r="E279" s="25"/>
      <c r="F279" s="24"/>
      <c r="G279" s="25"/>
      <c r="H279" s="25"/>
      <c r="I279" s="25"/>
      <c r="J279" s="25"/>
      <c r="K279" s="138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  <c r="AA279" s="25"/>
    </row>
    <row r="280">
      <c r="A280" s="25"/>
      <c r="B280" s="25"/>
      <c r="C280" s="25"/>
      <c r="D280" s="25"/>
      <c r="E280" s="25"/>
      <c r="F280" s="24"/>
      <c r="G280" s="25"/>
      <c r="H280" s="25"/>
      <c r="I280" s="25"/>
      <c r="J280" s="25"/>
      <c r="K280" s="138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  <c r="AA280" s="25"/>
    </row>
    <row r="281">
      <c r="A281" s="25"/>
      <c r="B281" s="25"/>
      <c r="C281" s="25"/>
      <c r="D281" s="25"/>
      <c r="E281" s="25"/>
      <c r="F281" s="24"/>
      <c r="G281" s="25"/>
      <c r="H281" s="25"/>
      <c r="I281" s="25"/>
      <c r="J281" s="25"/>
      <c r="K281" s="138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  <c r="AA281" s="25"/>
    </row>
    <row r="282">
      <c r="A282" s="25"/>
      <c r="B282" s="25"/>
      <c r="C282" s="25"/>
      <c r="D282" s="25"/>
      <c r="E282" s="25"/>
      <c r="F282" s="24"/>
      <c r="G282" s="25"/>
      <c r="H282" s="25"/>
      <c r="I282" s="25"/>
      <c r="J282" s="25"/>
      <c r="K282" s="138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  <c r="AA282" s="25"/>
    </row>
    <row r="283">
      <c r="A283" s="25"/>
      <c r="B283" s="25"/>
      <c r="C283" s="25"/>
      <c r="D283" s="25"/>
      <c r="E283" s="25"/>
      <c r="F283" s="24"/>
      <c r="G283" s="25"/>
      <c r="H283" s="25"/>
      <c r="I283" s="25"/>
      <c r="J283" s="25"/>
      <c r="K283" s="138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  <c r="AA283" s="25"/>
    </row>
    <row r="284">
      <c r="A284" s="25"/>
      <c r="B284" s="25"/>
      <c r="C284" s="25"/>
      <c r="D284" s="25"/>
      <c r="E284" s="25"/>
      <c r="F284" s="24"/>
      <c r="G284" s="25"/>
      <c r="H284" s="25"/>
      <c r="I284" s="25"/>
      <c r="J284" s="25"/>
      <c r="K284" s="138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  <c r="AA284" s="25"/>
    </row>
    <row r="285">
      <c r="A285" s="25"/>
      <c r="B285" s="25"/>
      <c r="C285" s="25"/>
      <c r="D285" s="25"/>
      <c r="E285" s="25"/>
      <c r="F285" s="24"/>
      <c r="G285" s="25"/>
      <c r="H285" s="25"/>
      <c r="I285" s="25"/>
      <c r="J285" s="25"/>
      <c r="K285" s="138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  <c r="AA285" s="25"/>
    </row>
    <row r="286">
      <c r="A286" s="25"/>
      <c r="B286" s="25"/>
      <c r="C286" s="25"/>
      <c r="D286" s="25"/>
      <c r="E286" s="25"/>
      <c r="F286" s="24"/>
      <c r="G286" s="25"/>
      <c r="H286" s="25"/>
      <c r="I286" s="25"/>
      <c r="J286" s="25"/>
      <c r="K286" s="138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  <c r="AA286" s="25"/>
    </row>
    <row r="287">
      <c r="A287" s="25"/>
      <c r="B287" s="25"/>
      <c r="C287" s="25"/>
      <c r="D287" s="25"/>
      <c r="E287" s="25"/>
      <c r="F287" s="24"/>
      <c r="G287" s="25"/>
      <c r="H287" s="25"/>
      <c r="I287" s="25"/>
      <c r="J287" s="25"/>
      <c r="K287" s="138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  <c r="AA287" s="25"/>
    </row>
    <row r="288">
      <c r="A288" s="25"/>
      <c r="B288" s="25"/>
      <c r="C288" s="25"/>
      <c r="D288" s="25"/>
      <c r="E288" s="25"/>
      <c r="F288" s="24"/>
      <c r="G288" s="25"/>
      <c r="H288" s="25"/>
      <c r="I288" s="25"/>
      <c r="J288" s="25"/>
      <c r="K288" s="138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  <c r="AA288" s="25"/>
    </row>
    <row r="289">
      <c r="A289" s="25"/>
      <c r="B289" s="25"/>
      <c r="C289" s="25"/>
      <c r="D289" s="25"/>
      <c r="E289" s="25"/>
      <c r="F289" s="24"/>
      <c r="G289" s="25"/>
      <c r="H289" s="25"/>
      <c r="I289" s="25"/>
      <c r="J289" s="25"/>
      <c r="K289" s="138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  <c r="AA289" s="25"/>
    </row>
    <row r="290">
      <c r="A290" s="25"/>
      <c r="B290" s="25"/>
      <c r="C290" s="25"/>
      <c r="D290" s="25"/>
      <c r="E290" s="25"/>
      <c r="F290" s="24"/>
      <c r="G290" s="25"/>
      <c r="H290" s="25"/>
      <c r="I290" s="25"/>
      <c r="J290" s="25"/>
      <c r="K290" s="138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</row>
    <row r="291">
      <c r="A291" s="25"/>
      <c r="B291" s="25"/>
      <c r="C291" s="25"/>
      <c r="D291" s="25"/>
      <c r="E291" s="25"/>
      <c r="F291" s="24"/>
      <c r="G291" s="25"/>
      <c r="H291" s="25"/>
      <c r="I291" s="25"/>
      <c r="J291" s="25"/>
      <c r="K291" s="138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  <c r="AA291" s="25"/>
    </row>
    <row r="292">
      <c r="A292" s="25"/>
      <c r="B292" s="25"/>
      <c r="C292" s="25"/>
      <c r="D292" s="25"/>
      <c r="E292" s="25"/>
      <c r="F292" s="24"/>
      <c r="G292" s="25"/>
      <c r="H292" s="25"/>
      <c r="I292" s="25"/>
      <c r="J292" s="25"/>
      <c r="K292" s="138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  <c r="AA292" s="25"/>
    </row>
    <row r="293">
      <c r="A293" s="25"/>
      <c r="B293" s="25"/>
      <c r="C293" s="25"/>
      <c r="D293" s="25"/>
      <c r="E293" s="25"/>
      <c r="F293" s="24"/>
      <c r="G293" s="25"/>
      <c r="H293" s="25"/>
      <c r="I293" s="25"/>
      <c r="J293" s="25"/>
      <c r="K293" s="138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  <c r="AA293" s="25"/>
    </row>
    <row r="294">
      <c r="A294" s="25"/>
      <c r="B294" s="25"/>
      <c r="C294" s="25"/>
      <c r="D294" s="25"/>
      <c r="E294" s="25"/>
      <c r="F294" s="24"/>
      <c r="G294" s="25"/>
      <c r="H294" s="25"/>
      <c r="I294" s="25"/>
      <c r="J294" s="25"/>
      <c r="K294" s="138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  <c r="AA294" s="25"/>
    </row>
    <row r="295">
      <c r="A295" s="25"/>
      <c r="B295" s="25"/>
      <c r="C295" s="25"/>
      <c r="D295" s="25"/>
      <c r="E295" s="25"/>
      <c r="F295" s="24"/>
      <c r="G295" s="25"/>
      <c r="H295" s="25"/>
      <c r="I295" s="25"/>
      <c r="J295" s="25"/>
      <c r="K295" s="138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  <c r="AA295" s="25"/>
    </row>
    <row r="296">
      <c r="A296" s="25"/>
      <c r="B296" s="25"/>
      <c r="C296" s="25"/>
      <c r="D296" s="25"/>
      <c r="E296" s="25"/>
      <c r="F296" s="24"/>
      <c r="G296" s="25"/>
      <c r="H296" s="25"/>
      <c r="I296" s="25"/>
      <c r="J296" s="25"/>
      <c r="K296" s="138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  <c r="AA296" s="25"/>
    </row>
    <row r="297">
      <c r="A297" s="25"/>
      <c r="B297" s="25"/>
      <c r="C297" s="25"/>
      <c r="D297" s="25"/>
      <c r="E297" s="25"/>
      <c r="F297" s="24"/>
      <c r="G297" s="25"/>
      <c r="H297" s="25"/>
      <c r="I297" s="25"/>
      <c r="J297" s="25"/>
      <c r="K297" s="138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  <c r="AA297" s="25"/>
    </row>
    <row r="298">
      <c r="A298" s="25"/>
      <c r="B298" s="25"/>
      <c r="C298" s="25"/>
      <c r="D298" s="25"/>
      <c r="E298" s="25"/>
      <c r="F298" s="24"/>
      <c r="G298" s="25"/>
      <c r="H298" s="25"/>
      <c r="I298" s="25"/>
      <c r="J298" s="25"/>
      <c r="K298" s="138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  <c r="AA298" s="25"/>
    </row>
    <row r="299">
      <c r="A299" s="25"/>
      <c r="B299" s="25"/>
      <c r="C299" s="25"/>
      <c r="D299" s="25"/>
      <c r="E299" s="25"/>
      <c r="F299" s="24"/>
      <c r="G299" s="25"/>
      <c r="H299" s="25"/>
      <c r="I299" s="25"/>
      <c r="J299" s="25"/>
      <c r="K299" s="138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  <c r="AA299" s="25"/>
    </row>
    <row r="300">
      <c r="A300" s="25"/>
      <c r="B300" s="25"/>
      <c r="C300" s="25"/>
      <c r="D300" s="25"/>
      <c r="E300" s="25"/>
      <c r="F300" s="24"/>
      <c r="G300" s="25"/>
      <c r="H300" s="25"/>
      <c r="I300" s="25"/>
      <c r="J300" s="25"/>
      <c r="K300" s="138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  <c r="AA300" s="25"/>
    </row>
    <row r="301">
      <c r="A301" s="25"/>
      <c r="B301" s="25"/>
      <c r="C301" s="25"/>
      <c r="D301" s="25"/>
      <c r="E301" s="25"/>
      <c r="F301" s="24"/>
      <c r="G301" s="25"/>
      <c r="H301" s="25"/>
      <c r="I301" s="25"/>
      <c r="J301" s="25"/>
      <c r="K301" s="138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  <c r="AA301" s="25"/>
    </row>
    <row r="302">
      <c r="A302" s="25"/>
      <c r="B302" s="25"/>
      <c r="C302" s="25"/>
      <c r="D302" s="25"/>
      <c r="E302" s="25"/>
      <c r="F302" s="24"/>
      <c r="G302" s="25"/>
      <c r="H302" s="25"/>
      <c r="I302" s="25"/>
      <c r="J302" s="25"/>
      <c r="K302" s="138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  <c r="AA302" s="25"/>
    </row>
    <row r="303">
      <c r="A303" s="25"/>
      <c r="B303" s="25"/>
      <c r="C303" s="25"/>
      <c r="D303" s="25"/>
      <c r="E303" s="25"/>
      <c r="F303" s="24"/>
      <c r="G303" s="25"/>
      <c r="H303" s="25"/>
      <c r="I303" s="25"/>
      <c r="J303" s="25"/>
      <c r="K303" s="138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  <c r="AA303" s="25"/>
    </row>
    <row r="304">
      <c r="A304" s="25"/>
      <c r="B304" s="25"/>
      <c r="C304" s="25"/>
      <c r="D304" s="25"/>
      <c r="E304" s="25"/>
      <c r="F304" s="24"/>
      <c r="G304" s="25"/>
      <c r="H304" s="25"/>
      <c r="I304" s="25"/>
      <c r="J304" s="25"/>
      <c r="K304" s="138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  <c r="AA304" s="25"/>
    </row>
    <row r="305">
      <c r="A305" s="25"/>
      <c r="B305" s="25"/>
      <c r="C305" s="25"/>
      <c r="D305" s="25"/>
      <c r="E305" s="25"/>
      <c r="F305" s="24"/>
      <c r="G305" s="25"/>
      <c r="H305" s="25"/>
      <c r="I305" s="25"/>
      <c r="J305" s="25"/>
      <c r="K305" s="138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  <c r="AA305" s="25"/>
    </row>
    <row r="306">
      <c r="A306" s="25"/>
      <c r="B306" s="25"/>
      <c r="C306" s="25"/>
      <c r="D306" s="25"/>
      <c r="E306" s="25"/>
      <c r="F306" s="24"/>
      <c r="G306" s="25"/>
      <c r="H306" s="25"/>
      <c r="I306" s="25"/>
      <c r="J306" s="25"/>
      <c r="K306" s="138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  <c r="AA306" s="25"/>
    </row>
    <row r="307">
      <c r="A307" s="25"/>
      <c r="B307" s="25"/>
      <c r="C307" s="25"/>
      <c r="D307" s="25"/>
      <c r="E307" s="25"/>
      <c r="F307" s="24"/>
      <c r="G307" s="25"/>
      <c r="H307" s="25"/>
      <c r="I307" s="25"/>
      <c r="J307" s="25"/>
      <c r="K307" s="138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  <c r="AA307" s="25"/>
    </row>
    <row r="308">
      <c r="A308" s="25"/>
      <c r="B308" s="25"/>
      <c r="C308" s="25"/>
      <c r="D308" s="25"/>
      <c r="E308" s="25"/>
      <c r="F308" s="24"/>
      <c r="G308" s="25"/>
      <c r="H308" s="25"/>
      <c r="I308" s="25"/>
      <c r="J308" s="25"/>
      <c r="K308" s="138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  <c r="AA308" s="25"/>
    </row>
    <row r="309">
      <c r="A309" s="25"/>
      <c r="B309" s="25"/>
      <c r="C309" s="25"/>
      <c r="D309" s="25"/>
      <c r="E309" s="25"/>
      <c r="F309" s="24"/>
      <c r="G309" s="25"/>
      <c r="H309" s="25"/>
      <c r="I309" s="25"/>
      <c r="J309" s="25"/>
      <c r="K309" s="138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  <c r="AA309" s="25"/>
    </row>
    <row r="310">
      <c r="A310" s="25"/>
      <c r="B310" s="25"/>
      <c r="C310" s="25"/>
      <c r="D310" s="25"/>
      <c r="E310" s="25"/>
      <c r="F310" s="24"/>
      <c r="G310" s="25"/>
      <c r="H310" s="25"/>
      <c r="I310" s="25"/>
      <c r="J310" s="25"/>
      <c r="K310" s="138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  <c r="AA310" s="25"/>
    </row>
    <row r="311">
      <c r="A311" s="25"/>
      <c r="B311" s="25"/>
      <c r="C311" s="25"/>
      <c r="D311" s="25"/>
      <c r="E311" s="25"/>
      <c r="F311" s="24"/>
      <c r="G311" s="25"/>
      <c r="H311" s="25"/>
      <c r="I311" s="25"/>
      <c r="J311" s="25"/>
      <c r="K311" s="138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  <c r="AA311" s="25"/>
    </row>
    <row r="312">
      <c r="A312" s="25"/>
      <c r="B312" s="25"/>
      <c r="C312" s="25"/>
      <c r="D312" s="25"/>
      <c r="E312" s="25"/>
      <c r="F312" s="24"/>
      <c r="G312" s="25"/>
      <c r="H312" s="25"/>
      <c r="I312" s="25"/>
      <c r="J312" s="25"/>
      <c r="K312" s="138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  <c r="AA312" s="25"/>
    </row>
    <row r="313">
      <c r="A313" s="25"/>
      <c r="B313" s="25"/>
      <c r="C313" s="25"/>
      <c r="D313" s="25"/>
      <c r="E313" s="25"/>
      <c r="F313" s="24"/>
      <c r="G313" s="25"/>
      <c r="H313" s="25"/>
      <c r="I313" s="25"/>
      <c r="J313" s="25"/>
      <c r="K313" s="138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  <c r="AA313" s="25"/>
    </row>
    <row r="314">
      <c r="A314" s="25"/>
      <c r="B314" s="25"/>
      <c r="C314" s="25"/>
      <c r="D314" s="25"/>
      <c r="E314" s="25"/>
      <c r="F314" s="24"/>
      <c r="G314" s="25"/>
      <c r="H314" s="25"/>
      <c r="I314" s="25"/>
      <c r="J314" s="25"/>
      <c r="K314" s="138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  <c r="AA314" s="25"/>
    </row>
    <row r="315">
      <c r="A315" s="25"/>
      <c r="B315" s="25"/>
      <c r="C315" s="25"/>
      <c r="D315" s="25"/>
      <c r="E315" s="25"/>
      <c r="F315" s="24"/>
      <c r="G315" s="25"/>
      <c r="H315" s="25"/>
      <c r="I315" s="25"/>
      <c r="J315" s="25"/>
      <c r="K315" s="138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  <c r="AA315" s="25"/>
    </row>
    <row r="316">
      <c r="A316" s="25"/>
      <c r="B316" s="25"/>
      <c r="C316" s="25"/>
      <c r="D316" s="25"/>
      <c r="E316" s="25"/>
      <c r="F316" s="24"/>
      <c r="G316" s="25"/>
      <c r="H316" s="25"/>
      <c r="I316" s="25"/>
      <c r="J316" s="25"/>
      <c r="K316" s="138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</row>
    <row r="317">
      <c r="A317" s="25"/>
      <c r="B317" s="25"/>
      <c r="C317" s="25"/>
      <c r="D317" s="25"/>
      <c r="E317" s="25"/>
      <c r="F317" s="24"/>
      <c r="G317" s="25"/>
      <c r="H317" s="25"/>
      <c r="I317" s="25"/>
      <c r="J317" s="25"/>
      <c r="K317" s="138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  <c r="AA317" s="25"/>
    </row>
    <row r="318">
      <c r="A318" s="25"/>
      <c r="B318" s="25"/>
      <c r="C318" s="25"/>
      <c r="D318" s="25"/>
      <c r="E318" s="25"/>
      <c r="F318" s="24"/>
      <c r="G318" s="25"/>
      <c r="H318" s="25"/>
      <c r="I318" s="25"/>
      <c r="J318" s="25"/>
      <c r="K318" s="138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  <c r="AA318" s="25"/>
    </row>
    <row r="319">
      <c r="A319" s="25"/>
      <c r="B319" s="25"/>
      <c r="C319" s="25"/>
      <c r="D319" s="25"/>
      <c r="E319" s="25"/>
      <c r="F319" s="24"/>
      <c r="G319" s="25"/>
      <c r="H319" s="25"/>
      <c r="I319" s="25"/>
      <c r="J319" s="25"/>
      <c r="K319" s="138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  <c r="AA319" s="25"/>
    </row>
    <row r="320">
      <c r="A320" s="25"/>
      <c r="B320" s="25"/>
      <c r="C320" s="25"/>
      <c r="D320" s="25"/>
      <c r="E320" s="25"/>
      <c r="F320" s="24"/>
      <c r="G320" s="25"/>
      <c r="H320" s="25"/>
      <c r="I320" s="25"/>
      <c r="J320" s="25"/>
      <c r="K320" s="138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  <c r="AA320" s="25"/>
    </row>
    <row r="321">
      <c r="A321" s="25"/>
      <c r="B321" s="25"/>
      <c r="C321" s="25"/>
      <c r="D321" s="25"/>
      <c r="E321" s="25"/>
      <c r="F321" s="24"/>
      <c r="G321" s="25"/>
      <c r="H321" s="25"/>
      <c r="I321" s="25"/>
      <c r="J321" s="25"/>
      <c r="K321" s="138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  <c r="AA321" s="25"/>
    </row>
    <row r="322">
      <c r="A322" s="25"/>
      <c r="B322" s="25"/>
      <c r="C322" s="25"/>
      <c r="D322" s="25"/>
      <c r="E322" s="25"/>
      <c r="F322" s="24"/>
      <c r="G322" s="25"/>
      <c r="H322" s="25"/>
      <c r="I322" s="25"/>
      <c r="J322" s="25"/>
      <c r="K322" s="138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  <c r="AA322" s="25"/>
    </row>
    <row r="323">
      <c r="A323" s="25"/>
      <c r="B323" s="25"/>
      <c r="C323" s="25"/>
      <c r="D323" s="25"/>
      <c r="E323" s="25"/>
      <c r="F323" s="24"/>
      <c r="G323" s="25"/>
      <c r="H323" s="25"/>
      <c r="I323" s="25"/>
      <c r="J323" s="25"/>
      <c r="K323" s="138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  <c r="AA323" s="25"/>
    </row>
    <row r="324">
      <c r="A324" s="25"/>
      <c r="B324" s="25"/>
      <c r="C324" s="25"/>
      <c r="D324" s="25"/>
      <c r="E324" s="25"/>
      <c r="F324" s="24"/>
      <c r="G324" s="25"/>
      <c r="H324" s="25"/>
      <c r="I324" s="25"/>
      <c r="J324" s="25"/>
      <c r="K324" s="138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  <c r="AA324" s="25"/>
    </row>
    <row r="325">
      <c r="A325" s="25"/>
      <c r="B325" s="25"/>
      <c r="C325" s="25"/>
      <c r="D325" s="25"/>
      <c r="E325" s="25"/>
      <c r="F325" s="24"/>
      <c r="G325" s="25"/>
      <c r="H325" s="25"/>
      <c r="I325" s="25"/>
      <c r="J325" s="25"/>
      <c r="K325" s="138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  <c r="AA325" s="25"/>
    </row>
    <row r="326">
      <c r="A326" s="25"/>
      <c r="B326" s="25"/>
      <c r="C326" s="25"/>
      <c r="D326" s="25"/>
      <c r="E326" s="25"/>
      <c r="F326" s="24"/>
      <c r="G326" s="25"/>
      <c r="H326" s="25"/>
      <c r="I326" s="25"/>
      <c r="J326" s="25"/>
      <c r="K326" s="138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  <c r="AA326" s="25"/>
    </row>
    <row r="327">
      <c r="A327" s="25"/>
      <c r="B327" s="25"/>
      <c r="C327" s="25"/>
      <c r="D327" s="25"/>
      <c r="E327" s="25"/>
      <c r="F327" s="24"/>
      <c r="G327" s="25"/>
      <c r="H327" s="25"/>
      <c r="I327" s="25"/>
      <c r="J327" s="25"/>
      <c r="K327" s="138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  <c r="AA327" s="25"/>
    </row>
    <row r="328">
      <c r="A328" s="25"/>
      <c r="B328" s="25"/>
      <c r="C328" s="25"/>
      <c r="D328" s="25"/>
      <c r="E328" s="25"/>
      <c r="F328" s="24"/>
      <c r="G328" s="25"/>
      <c r="H328" s="25"/>
      <c r="I328" s="25"/>
      <c r="J328" s="25"/>
      <c r="K328" s="138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  <c r="AA328" s="25"/>
    </row>
    <row r="329">
      <c r="A329" s="25"/>
      <c r="B329" s="25"/>
      <c r="C329" s="25"/>
      <c r="D329" s="25"/>
      <c r="E329" s="25"/>
      <c r="F329" s="24"/>
      <c r="G329" s="25"/>
      <c r="H329" s="25"/>
      <c r="I329" s="25"/>
      <c r="J329" s="25"/>
      <c r="K329" s="138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  <c r="AA329" s="25"/>
    </row>
    <row r="330">
      <c r="A330" s="25"/>
      <c r="B330" s="25"/>
      <c r="C330" s="25"/>
      <c r="D330" s="25"/>
      <c r="E330" s="25"/>
      <c r="F330" s="24"/>
      <c r="G330" s="25"/>
      <c r="H330" s="25"/>
      <c r="I330" s="25"/>
      <c r="J330" s="25"/>
      <c r="K330" s="138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  <c r="AA330" s="25"/>
    </row>
    <row r="331">
      <c r="A331" s="25"/>
      <c r="B331" s="25"/>
      <c r="C331" s="25"/>
      <c r="D331" s="25"/>
      <c r="E331" s="25"/>
      <c r="F331" s="24"/>
      <c r="G331" s="25"/>
      <c r="H331" s="25"/>
      <c r="I331" s="25"/>
      <c r="J331" s="25"/>
      <c r="K331" s="138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  <c r="AA331" s="25"/>
    </row>
    <row r="332">
      <c r="A332" s="25"/>
      <c r="B332" s="25"/>
      <c r="C332" s="25"/>
      <c r="D332" s="25"/>
      <c r="E332" s="25"/>
      <c r="F332" s="24"/>
      <c r="G332" s="25"/>
      <c r="H332" s="25"/>
      <c r="I332" s="25"/>
      <c r="J332" s="25"/>
      <c r="K332" s="138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  <c r="AA332" s="25"/>
    </row>
    <row r="333">
      <c r="A333" s="25"/>
      <c r="B333" s="25"/>
      <c r="C333" s="25"/>
      <c r="D333" s="25"/>
      <c r="E333" s="25"/>
      <c r="F333" s="24"/>
      <c r="G333" s="25"/>
      <c r="H333" s="25"/>
      <c r="I333" s="25"/>
      <c r="J333" s="25"/>
      <c r="K333" s="138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  <c r="AA333" s="25"/>
    </row>
    <row r="334">
      <c r="A334" s="25"/>
      <c r="B334" s="25"/>
      <c r="C334" s="25"/>
      <c r="D334" s="25"/>
      <c r="E334" s="25"/>
      <c r="F334" s="24"/>
      <c r="G334" s="25"/>
      <c r="H334" s="25"/>
      <c r="I334" s="25"/>
      <c r="J334" s="25"/>
      <c r="K334" s="138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  <c r="AA334" s="25"/>
    </row>
    <row r="335">
      <c r="A335" s="25"/>
      <c r="B335" s="25"/>
      <c r="C335" s="25"/>
      <c r="D335" s="25"/>
      <c r="E335" s="25"/>
      <c r="F335" s="24"/>
      <c r="G335" s="25"/>
      <c r="H335" s="25"/>
      <c r="I335" s="25"/>
      <c r="J335" s="25"/>
      <c r="K335" s="138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  <c r="AA335" s="25"/>
    </row>
    <row r="336">
      <c r="A336" s="25"/>
      <c r="B336" s="25"/>
      <c r="C336" s="25"/>
      <c r="D336" s="25"/>
      <c r="E336" s="25"/>
      <c r="F336" s="24"/>
      <c r="G336" s="25"/>
      <c r="H336" s="25"/>
      <c r="I336" s="25"/>
      <c r="J336" s="25"/>
      <c r="K336" s="138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  <c r="AA336" s="25"/>
    </row>
    <row r="337">
      <c r="A337" s="25"/>
      <c r="B337" s="25"/>
      <c r="C337" s="25"/>
      <c r="D337" s="25"/>
      <c r="E337" s="25"/>
      <c r="F337" s="24"/>
      <c r="G337" s="25"/>
      <c r="H337" s="25"/>
      <c r="I337" s="25"/>
      <c r="J337" s="25"/>
      <c r="K337" s="138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  <c r="AA337" s="25"/>
    </row>
    <row r="338">
      <c r="A338" s="25"/>
      <c r="B338" s="25"/>
      <c r="C338" s="25"/>
      <c r="D338" s="25"/>
      <c r="E338" s="25"/>
      <c r="F338" s="24"/>
      <c r="G338" s="25"/>
      <c r="H338" s="25"/>
      <c r="I338" s="25"/>
      <c r="J338" s="25"/>
      <c r="K338" s="138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  <c r="AA338" s="25"/>
    </row>
    <row r="339">
      <c r="A339" s="25"/>
      <c r="B339" s="25"/>
      <c r="C339" s="25"/>
      <c r="D339" s="25"/>
      <c r="E339" s="25"/>
      <c r="F339" s="24"/>
      <c r="G339" s="25"/>
      <c r="H339" s="25"/>
      <c r="I339" s="25"/>
      <c r="J339" s="25"/>
      <c r="K339" s="138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  <c r="AA339" s="25"/>
    </row>
    <row r="340">
      <c r="A340" s="25"/>
      <c r="B340" s="25"/>
      <c r="C340" s="25"/>
      <c r="D340" s="25"/>
      <c r="E340" s="25"/>
      <c r="F340" s="24"/>
      <c r="G340" s="25"/>
      <c r="H340" s="25"/>
      <c r="I340" s="25"/>
      <c r="J340" s="25"/>
      <c r="K340" s="138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  <c r="AA340" s="25"/>
    </row>
    <row r="341">
      <c r="A341" s="25"/>
      <c r="B341" s="25"/>
      <c r="C341" s="25"/>
      <c r="D341" s="25"/>
      <c r="E341" s="25"/>
      <c r="F341" s="24"/>
      <c r="G341" s="25"/>
      <c r="H341" s="25"/>
      <c r="I341" s="25"/>
      <c r="J341" s="25"/>
      <c r="K341" s="138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  <c r="AA341" s="25"/>
    </row>
    <row r="342">
      <c r="A342" s="25"/>
      <c r="B342" s="25"/>
      <c r="C342" s="25"/>
      <c r="D342" s="25"/>
      <c r="E342" s="25"/>
      <c r="F342" s="24"/>
      <c r="G342" s="25"/>
      <c r="H342" s="25"/>
      <c r="I342" s="25"/>
      <c r="J342" s="25"/>
      <c r="K342" s="138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  <c r="AA342" s="25"/>
    </row>
    <row r="343">
      <c r="A343" s="25"/>
      <c r="B343" s="25"/>
      <c r="C343" s="25"/>
      <c r="D343" s="25"/>
      <c r="E343" s="25"/>
      <c r="F343" s="24"/>
      <c r="G343" s="25"/>
      <c r="H343" s="25"/>
      <c r="I343" s="25"/>
      <c r="J343" s="25"/>
      <c r="K343" s="138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  <c r="AA343" s="25"/>
    </row>
    <row r="344">
      <c r="A344" s="25"/>
      <c r="B344" s="25"/>
      <c r="C344" s="25"/>
      <c r="D344" s="25"/>
      <c r="E344" s="25"/>
      <c r="F344" s="24"/>
      <c r="G344" s="25"/>
      <c r="H344" s="25"/>
      <c r="I344" s="25"/>
      <c r="J344" s="25"/>
      <c r="K344" s="138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  <c r="AA344" s="25"/>
    </row>
    <row r="345">
      <c r="A345" s="25"/>
      <c r="B345" s="25"/>
      <c r="C345" s="25"/>
      <c r="D345" s="25"/>
      <c r="E345" s="25"/>
      <c r="F345" s="24"/>
      <c r="G345" s="25"/>
      <c r="H345" s="25"/>
      <c r="I345" s="25"/>
      <c r="J345" s="25"/>
      <c r="K345" s="138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  <c r="AA345" s="25"/>
    </row>
    <row r="346">
      <c r="A346" s="25"/>
      <c r="B346" s="25"/>
      <c r="C346" s="25"/>
      <c r="D346" s="25"/>
      <c r="E346" s="25"/>
      <c r="F346" s="24"/>
      <c r="G346" s="25"/>
      <c r="H346" s="25"/>
      <c r="I346" s="25"/>
      <c r="J346" s="25"/>
      <c r="K346" s="138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  <c r="AA346" s="25"/>
    </row>
    <row r="347">
      <c r="A347" s="25"/>
      <c r="B347" s="25"/>
      <c r="C347" s="25"/>
      <c r="D347" s="25"/>
      <c r="E347" s="25"/>
      <c r="F347" s="24"/>
      <c r="G347" s="25"/>
      <c r="H347" s="25"/>
      <c r="I347" s="25"/>
      <c r="J347" s="25"/>
      <c r="K347" s="138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  <c r="AA347" s="25"/>
    </row>
    <row r="348">
      <c r="A348" s="25"/>
      <c r="B348" s="25"/>
      <c r="C348" s="25"/>
      <c r="D348" s="25"/>
      <c r="E348" s="25"/>
      <c r="F348" s="24"/>
      <c r="G348" s="25"/>
      <c r="H348" s="25"/>
      <c r="I348" s="25"/>
      <c r="J348" s="25"/>
      <c r="K348" s="138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  <c r="AA348" s="25"/>
    </row>
    <row r="349">
      <c r="A349" s="25"/>
      <c r="B349" s="25"/>
      <c r="C349" s="25"/>
      <c r="D349" s="25"/>
      <c r="E349" s="25"/>
      <c r="F349" s="24"/>
      <c r="G349" s="25"/>
      <c r="H349" s="25"/>
      <c r="I349" s="25"/>
      <c r="J349" s="25"/>
      <c r="K349" s="138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  <c r="AA349" s="25"/>
    </row>
    <row r="350">
      <c r="A350" s="25"/>
      <c r="B350" s="25"/>
      <c r="C350" s="25"/>
      <c r="D350" s="25"/>
      <c r="E350" s="25"/>
      <c r="F350" s="24"/>
      <c r="G350" s="25"/>
      <c r="H350" s="25"/>
      <c r="I350" s="25"/>
      <c r="J350" s="25"/>
      <c r="K350" s="138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  <c r="AA350" s="25"/>
    </row>
    <row r="351">
      <c r="A351" s="25"/>
      <c r="B351" s="25"/>
      <c r="C351" s="25"/>
      <c r="D351" s="25"/>
      <c r="E351" s="25"/>
      <c r="F351" s="24"/>
      <c r="G351" s="25"/>
      <c r="H351" s="25"/>
      <c r="I351" s="25"/>
      <c r="J351" s="25"/>
      <c r="K351" s="138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  <c r="AA351" s="25"/>
    </row>
    <row r="352">
      <c r="A352" s="25"/>
      <c r="B352" s="25"/>
      <c r="C352" s="25"/>
      <c r="D352" s="25"/>
      <c r="E352" s="25"/>
      <c r="F352" s="24"/>
      <c r="G352" s="25"/>
      <c r="H352" s="25"/>
      <c r="I352" s="25"/>
      <c r="J352" s="25"/>
      <c r="K352" s="138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  <c r="AA352" s="25"/>
    </row>
    <row r="353">
      <c r="A353" s="25"/>
      <c r="B353" s="25"/>
      <c r="C353" s="25"/>
      <c r="D353" s="25"/>
      <c r="E353" s="25"/>
      <c r="F353" s="24"/>
      <c r="G353" s="25"/>
      <c r="H353" s="25"/>
      <c r="I353" s="25"/>
      <c r="J353" s="25"/>
      <c r="K353" s="138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  <c r="AA353" s="25"/>
    </row>
    <row r="354">
      <c r="A354" s="25"/>
      <c r="B354" s="25"/>
      <c r="C354" s="25"/>
      <c r="D354" s="25"/>
      <c r="E354" s="25"/>
      <c r="F354" s="24"/>
      <c r="G354" s="25"/>
      <c r="H354" s="25"/>
      <c r="I354" s="25"/>
      <c r="J354" s="25"/>
      <c r="K354" s="138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  <c r="AA354" s="25"/>
    </row>
    <row r="355">
      <c r="A355" s="25"/>
      <c r="B355" s="25"/>
      <c r="C355" s="25"/>
      <c r="D355" s="25"/>
      <c r="E355" s="25"/>
      <c r="F355" s="24"/>
      <c r="G355" s="25"/>
      <c r="H355" s="25"/>
      <c r="I355" s="25"/>
      <c r="J355" s="25"/>
      <c r="K355" s="138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  <c r="AA355" s="25"/>
    </row>
    <row r="356">
      <c r="A356" s="25"/>
      <c r="B356" s="25"/>
      <c r="C356" s="25"/>
      <c r="D356" s="25"/>
      <c r="E356" s="25"/>
      <c r="F356" s="24"/>
      <c r="G356" s="25"/>
      <c r="H356" s="25"/>
      <c r="I356" s="25"/>
      <c r="J356" s="25"/>
      <c r="K356" s="138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  <c r="AA356" s="25"/>
    </row>
    <row r="357">
      <c r="A357" s="25"/>
      <c r="B357" s="25"/>
      <c r="C357" s="25"/>
      <c r="D357" s="25"/>
      <c r="E357" s="25"/>
      <c r="F357" s="24"/>
      <c r="G357" s="25"/>
      <c r="H357" s="25"/>
      <c r="I357" s="25"/>
      <c r="J357" s="25"/>
      <c r="K357" s="138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  <c r="AA357" s="25"/>
    </row>
    <row r="358">
      <c r="A358" s="25"/>
      <c r="B358" s="25"/>
      <c r="C358" s="25"/>
      <c r="D358" s="25"/>
      <c r="E358" s="25"/>
      <c r="F358" s="24"/>
      <c r="G358" s="25"/>
      <c r="H358" s="25"/>
      <c r="I358" s="25"/>
      <c r="J358" s="25"/>
      <c r="K358" s="138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  <c r="AA358" s="25"/>
    </row>
    <row r="359">
      <c r="A359" s="25"/>
      <c r="B359" s="25"/>
      <c r="C359" s="25"/>
      <c r="D359" s="25"/>
      <c r="E359" s="25"/>
      <c r="F359" s="24"/>
      <c r="G359" s="25"/>
      <c r="H359" s="25"/>
      <c r="I359" s="25"/>
      <c r="J359" s="25"/>
      <c r="K359" s="138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  <c r="AA359" s="25"/>
    </row>
    <row r="360">
      <c r="A360" s="25"/>
      <c r="B360" s="25"/>
      <c r="C360" s="25"/>
      <c r="D360" s="25"/>
      <c r="E360" s="25"/>
      <c r="F360" s="24"/>
      <c r="G360" s="25"/>
      <c r="H360" s="25"/>
      <c r="I360" s="25"/>
      <c r="J360" s="25"/>
      <c r="K360" s="138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  <c r="AA360" s="25"/>
    </row>
    <row r="361">
      <c r="A361" s="25"/>
      <c r="B361" s="25"/>
      <c r="C361" s="25"/>
      <c r="D361" s="25"/>
      <c r="E361" s="25"/>
      <c r="F361" s="24"/>
      <c r="G361" s="25"/>
      <c r="H361" s="25"/>
      <c r="I361" s="25"/>
      <c r="J361" s="25"/>
      <c r="K361" s="138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  <c r="AA361" s="25"/>
    </row>
    <row r="362">
      <c r="A362" s="25"/>
      <c r="B362" s="25"/>
      <c r="C362" s="25"/>
      <c r="D362" s="25"/>
      <c r="E362" s="25"/>
      <c r="F362" s="24"/>
      <c r="G362" s="25"/>
      <c r="H362" s="25"/>
      <c r="I362" s="25"/>
      <c r="J362" s="25"/>
      <c r="K362" s="138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  <c r="AA362" s="25"/>
    </row>
    <row r="363">
      <c r="A363" s="25"/>
      <c r="B363" s="25"/>
      <c r="C363" s="25"/>
      <c r="D363" s="25"/>
      <c r="E363" s="25"/>
      <c r="F363" s="24"/>
      <c r="G363" s="25"/>
      <c r="H363" s="25"/>
      <c r="I363" s="25"/>
      <c r="J363" s="25"/>
      <c r="K363" s="138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  <c r="AA363" s="25"/>
    </row>
    <row r="364">
      <c r="A364" s="25"/>
      <c r="B364" s="25"/>
      <c r="C364" s="25"/>
      <c r="D364" s="25"/>
      <c r="E364" s="25"/>
      <c r="F364" s="24"/>
      <c r="G364" s="25"/>
      <c r="H364" s="25"/>
      <c r="I364" s="25"/>
      <c r="J364" s="25"/>
      <c r="K364" s="138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  <c r="AA364" s="25"/>
    </row>
    <row r="365">
      <c r="A365" s="25"/>
      <c r="B365" s="25"/>
      <c r="C365" s="25"/>
      <c r="D365" s="25"/>
      <c r="E365" s="25"/>
      <c r="F365" s="24"/>
      <c r="G365" s="25"/>
      <c r="H365" s="25"/>
      <c r="I365" s="25"/>
      <c r="J365" s="25"/>
      <c r="K365" s="138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  <c r="AA365" s="25"/>
    </row>
    <row r="366">
      <c r="A366" s="25"/>
      <c r="B366" s="25"/>
      <c r="C366" s="25"/>
      <c r="D366" s="25"/>
      <c r="E366" s="25"/>
      <c r="F366" s="24"/>
      <c r="G366" s="25"/>
      <c r="H366" s="25"/>
      <c r="I366" s="25"/>
      <c r="J366" s="25"/>
      <c r="K366" s="138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  <c r="AA366" s="25"/>
    </row>
    <row r="367">
      <c r="A367" s="25"/>
      <c r="B367" s="25"/>
      <c r="C367" s="25"/>
      <c r="D367" s="25"/>
      <c r="E367" s="25"/>
      <c r="F367" s="24"/>
      <c r="G367" s="25"/>
      <c r="H367" s="25"/>
      <c r="I367" s="25"/>
      <c r="J367" s="25"/>
      <c r="K367" s="138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  <c r="AA367" s="25"/>
    </row>
    <row r="368">
      <c r="A368" s="25"/>
      <c r="B368" s="25"/>
      <c r="C368" s="25"/>
      <c r="D368" s="25"/>
      <c r="E368" s="25"/>
      <c r="F368" s="24"/>
      <c r="G368" s="25"/>
      <c r="H368" s="25"/>
      <c r="I368" s="25"/>
      <c r="J368" s="25"/>
      <c r="K368" s="138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  <c r="AA368" s="25"/>
    </row>
    <row r="369">
      <c r="A369" s="25"/>
      <c r="B369" s="25"/>
      <c r="C369" s="25"/>
      <c r="D369" s="25"/>
      <c r="E369" s="25"/>
      <c r="F369" s="24"/>
      <c r="G369" s="25"/>
      <c r="H369" s="25"/>
      <c r="I369" s="25"/>
      <c r="J369" s="25"/>
      <c r="K369" s="138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  <c r="AA369" s="25"/>
    </row>
    <row r="370">
      <c r="A370" s="25"/>
      <c r="B370" s="25"/>
      <c r="C370" s="25"/>
      <c r="D370" s="25"/>
      <c r="E370" s="25"/>
      <c r="F370" s="24"/>
      <c r="G370" s="25"/>
      <c r="H370" s="25"/>
      <c r="I370" s="25"/>
      <c r="J370" s="25"/>
      <c r="K370" s="138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  <c r="AA370" s="25"/>
    </row>
    <row r="371">
      <c r="A371" s="25"/>
      <c r="B371" s="25"/>
      <c r="C371" s="25"/>
      <c r="D371" s="25"/>
      <c r="E371" s="25"/>
      <c r="F371" s="24"/>
      <c r="G371" s="25"/>
      <c r="H371" s="25"/>
      <c r="I371" s="25"/>
      <c r="J371" s="25"/>
      <c r="K371" s="138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  <c r="AA371" s="25"/>
    </row>
    <row r="372">
      <c r="A372" s="25"/>
      <c r="B372" s="25"/>
      <c r="C372" s="25"/>
      <c r="D372" s="25"/>
      <c r="E372" s="25"/>
      <c r="F372" s="24"/>
      <c r="G372" s="25"/>
      <c r="H372" s="25"/>
      <c r="I372" s="25"/>
      <c r="J372" s="25"/>
      <c r="K372" s="138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  <c r="AA372" s="25"/>
    </row>
    <row r="373">
      <c r="A373" s="25"/>
      <c r="B373" s="25"/>
      <c r="C373" s="25"/>
      <c r="D373" s="25"/>
      <c r="E373" s="25"/>
      <c r="F373" s="24"/>
      <c r="G373" s="25"/>
      <c r="H373" s="25"/>
      <c r="I373" s="25"/>
      <c r="J373" s="25"/>
      <c r="K373" s="138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  <c r="AA373" s="25"/>
    </row>
    <row r="374">
      <c r="A374" s="25"/>
      <c r="B374" s="25"/>
      <c r="C374" s="25"/>
      <c r="D374" s="25"/>
      <c r="E374" s="25"/>
      <c r="F374" s="24"/>
      <c r="G374" s="25"/>
      <c r="H374" s="25"/>
      <c r="I374" s="25"/>
      <c r="J374" s="25"/>
      <c r="K374" s="138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  <c r="AA374" s="25"/>
    </row>
    <row r="375">
      <c r="A375" s="25"/>
      <c r="B375" s="25"/>
      <c r="C375" s="25"/>
      <c r="D375" s="25"/>
      <c r="E375" s="25"/>
      <c r="F375" s="24"/>
      <c r="G375" s="25"/>
      <c r="H375" s="25"/>
      <c r="I375" s="25"/>
      <c r="J375" s="25"/>
      <c r="K375" s="138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  <c r="AA375" s="25"/>
    </row>
    <row r="376">
      <c r="A376" s="25"/>
      <c r="B376" s="25"/>
      <c r="C376" s="25"/>
      <c r="D376" s="25"/>
      <c r="E376" s="25"/>
      <c r="F376" s="24"/>
      <c r="G376" s="25"/>
      <c r="H376" s="25"/>
      <c r="I376" s="25"/>
      <c r="J376" s="25"/>
      <c r="K376" s="138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  <c r="AA376" s="25"/>
    </row>
    <row r="377">
      <c r="A377" s="25"/>
      <c r="B377" s="25"/>
      <c r="C377" s="25"/>
      <c r="D377" s="25"/>
      <c r="E377" s="25"/>
      <c r="F377" s="24"/>
      <c r="G377" s="25"/>
      <c r="H377" s="25"/>
      <c r="I377" s="25"/>
      <c r="J377" s="25"/>
      <c r="K377" s="138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  <c r="AA377" s="25"/>
    </row>
    <row r="378">
      <c r="A378" s="25"/>
      <c r="B378" s="25"/>
      <c r="C378" s="25"/>
      <c r="D378" s="25"/>
      <c r="E378" s="25"/>
      <c r="F378" s="24"/>
      <c r="G378" s="25"/>
      <c r="H378" s="25"/>
      <c r="I378" s="25"/>
      <c r="J378" s="25"/>
      <c r="K378" s="138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  <c r="AA378" s="25"/>
    </row>
    <row r="379">
      <c r="A379" s="25"/>
      <c r="B379" s="25"/>
      <c r="C379" s="25"/>
      <c r="D379" s="25"/>
      <c r="E379" s="25"/>
      <c r="F379" s="24"/>
      <c r="G379" s="25"/>
      <c r="H379" s="25"/>
      <c r="I379" s="25"/>
      <c r="J379" s="25"/>
      <c r="K379" s="138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  <c r="AA379" s="25"/>
    </row>
    <row r="380">
      <c r="A380" s="25"/>
      <c r="B380" s="25"/>
      <c r="C380" s="25"/>
      <c r="D380" s="25"/>
      <c r="E380" s="25"/>
      <c r="F380" s="24"/>
      <c r="G380" s="25"/>
      <c r="H380" s="25"/>
      <c r="I380" s="25"/>
      <c r="J380" s="25"/>
      <c r="K380" s="138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  <c r="AA380" s="25"/>
    </row>
    <row r="381">
      <c r="A381" s="25"/>
      <c r="B381" s="25"/>
      <c r="C381" s="25"/>
      <c r="D381" s="25"/>
      <c r="E381" s="25"/>
      <c r="F381" s="24"/>
      <c r="G381" s="25"/>
      <c r="H381" s="25"/>
      <c r="I381" s="25"/>
      <c r="J381" s="25"/>
      <c r="K381" s="138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  <c r="AA381" s="25"/>
    </row>
    <row r="382">
      <c r="A382" s="25"/>
      <c r="B382" s="25"/>
      <c r="C382" s="25"/>
      <c r="D382" s="25"/>
      <c r="E382" s="25"/>
      <c r="F382" s="24"/>
      <c r="G382" s="25"/>
      <c r="H382" s="25"/>
      <c r="I382" s="25"/>
      <c r="J382" s="25"/>
      <c r="K382" s="138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  <c r="AA382" s="25"/>
    </row>
    <row r="383">
      <c r="A383" s="25"/>
      <c r="B383" s="25"/>
      <c r="C383" s="25"/>
      <c r="D383" s="25"/>
      <c r="E383" s="25"/>
      <c r="F383" s="24"/>
      <c r="G383" s="25"/>
      <c r="H383" s="25"/>
      <c r="I383" s="25"/>
      <c r="J383" s="25"/>
      <c r="K383" s="138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  <c r="AA383" s="25"/>
    </row>
    <row r="384">
      <c r="A384" s="25"/>
      <c r="B384" s="25"/>
      <c r="C384" s="25"/>
      <c r="D384" s="25"/>
      <c r="E384" s="25"/>
      <c r="F384" s="24"/>
      <c r="G384" s="25"/>
      <c r="H384" s="25"/>
      <c r="I384" s="25"/>
      <c r="J384" s="25"/>
      <c r="K384" s="138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  <c r="AA384" s="25"/>
    </row>
    <row r="385">
      <c r="A385" s="25"/>
      <c r="B385" s="25"/>
      <c r="C385" s="25"/>
      <c r="D385" s="25"/>
      <c r="E385" s="25"/>
      <c r="F385" s="24"/>
      <c r="G385" s="25"/>
      <c r="H385" s="25"/>
      <c r="I385" s="25"/>
      <c r="J385" s="25"/>
      <c r="K385" s="138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  <c r="AA385" s="25"/>
    </row>
    <row r="386">
      <c r="A386" s="25"/>
      <c r="B386" s="25"/>
      <c r="C386" s="25"/>
      <c r="D386" s="25"/>
      <c r="E386" s="25"/>
      <c r="F386" s="24"/>
      <c r="G386" s="25"/>
      <c r="H386" s="25"/>
      <c r="I386" s="25"/>
      <c r="J386" s="25"/>
      <c r="K386" s="138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  <c r="AA386" s="25"/>
    </row>
    <row r="387">
      <c r="A387" s="25"/>
      <c r="B387" s="25"/>
      <c r="C387" s="25"/>
      <c r="D387" s="25"/>
      <c r="E387" s="25"/>
      <c r="F387" s="24"/>
      <c r="G387" s="25"/>
      <c r="H387" s="25"/>
      <c r="I387" s="25"/>
      <c r="J387" s="25"/>
      <c r="K387" s="138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  <c r="AA387" s="25"/>
    </row>
    <row r="388">
      <c r="A388" s="25"/>
      <c r="B388" s="25"/>
      <c r="C388" s="25"/>
      <c r="D388" s="25"/>
      <c r="E388" s="25"/>
      <c r="F388" s="24"/>
      <c r="G388" s="25"/>
      <c r="H388" s="25"/>
      <c r="I388" s="25"/>
      <c r="J388" s="25"/>
      <c r="K388" s="138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  <c r="AA388" s="25"/>
    </row>
    <row r="389">
      <c r="A389" s="25"/>
      <c r="B389" s="25"/>
      <c r="C389" s="25"/>
      <c r="D389" s="25"/>
      <c r="E389" s="25"/>
      <c r="F389" s="24"/>
      <c r="G389" s="25"/>
      <c r="H389" s="25"/>
      <c r="I389" s="25"/>
      <c r="J389" s="25"/>
      <c r="K389" s="138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  <c r="AA389" s="25"/>
    </row>
    <row r="390">
      <c r="A390" s="25"/>
      <c r="B390" s="25"/>
      <c r="C390" s="25"/>
      <c r="D390" s="25"/>
      <c r="E390" s="25"/>
      <c r="F390" s="24"/>
      <c r="G390" s="25"/>
      <c r="H390" s="25"/>
      <c r="I390" s="25"/>
      <c r="J390" s="25"/>
      <c r="K390" s="138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  <c r="AA390" s="25"/>
    </row>
    <row r="391">
      <c r="A391" s="25"/>
      <c r="B391" s="25"/>
      <c r="C391" s="25"/>
      <c r="D391" s="25"/>
      <c r="E391" s="25"/>
      <c r="F391" s="24"/>
      <c r="G391" s="25"/>
      <c r="H391" s="25"/>
      <c r="I391" s="25"/>
      <c r="J391" s="25"/>
      <c r="K391" s="138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  <c r="AA391" s="25"/>
    </row>
    <row r="392">
      <c r="A392" s="25"/>
      <c r="B392" s="25"/>
      <c r="C392" s="25"/>
      <c r="D392" s="25"/>
      <c r="E392" s="25"/>
      <c r="F392" s="24"/>
      <c r="G392" s="25"/>
      <c r="H392" s="25"/>
      <c r="I392" s="25"/>
      <c r="J392" s="25"/>
      <c r="K392" s="138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  <c r="AA392" s="25"/>
    </row>
    <row r="393">
      <c r="A393" s="25"/>
      <c r="B393" s="25"/>
      <c r="C393" s="25"/>
      <c r="D393" s="25"/>
      <c r="E393" s="25"/>
      <c r="F393" s="24"/>
      <c r="G393" s="25"/>
      <c r="H393" s="25"/>
      <c r="I393" s="25"/>
      <c r="J393" s="25"/>
      <c r="K393" s="138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  <c r="AA393" s="25"/>
    </row>
    <row r="394">
      <c r="A394" s="25"/>
      <c r="B394" s="25"/>
      <c r="C394" s="25"/>
      <c r="D394" s="25"/>
      <c r="E394" s="25"/>
      <c r="F394" s="24"/>
      <c r="G394" s="25"/>
      <c r="H394" s="25"/>
      <c r="I394" s="25"/>
      <c r="J394" s="25"/>
      <c r="K394" s="138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  <c r="AA394" s="25"/>
    </row>
    <row r="395">
      <c r="A395" s="25"/>
      <c r="B395" s="25"/>
      <c r="C395" s="25"/>
      <c r="D395" s="25"/>
      <c r="E395" s="25"/>
      <c r="F395" s="24"/>
      <c r="G395" s="25"/>
      <c r="H395" s="25"/>
      <c r="I395" s="25"/>
      <c r="J395" s="25"/>
      <c r="K395" s="138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  <c r="AA395" s="25"/>
    </row>
    <row r="396">
      <c r="A396" s="25"/>
      <c r="B396" s="25"/>
      <c r="C396" s="25"/>
      <c r="D396" s="25"/>
      <c r="E396" s="25"/>
      <c r="F396" s="24"/>
      <c r="G396" s="25"/>
      <c r="H396" s="25"/>
      <c r="I396" s="25"/>
      <c r="J396" s="25"/>
      <c r="K396" s="138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  <c r="AA396" s="25"/>
    </row>
    <row r="397">
      <c r="A397" s="25"/>
      <c r="B397" s="25"/>
      <c r="C397" s="25"/>
      <c r="D397" s="25"/>
      <c r="E397" s="25"/>
      <c r="F397" s="24"/>
      <c r="G397" s="25"/>
      <c r="H397" s="25"/>
      <c r="I397" s="25"/>
      <c r="J397" s="25"/>
      <c r="K397" s="138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  <c r="AA397" s="25"/>
    </row>
    <row r="398">
      <c r="A398" s="25"/>
      <c r="B398" s="25"/>
      <c r="C398" s="25"/>
      <c r="D398" s="25"/>
      <c r="E398" s="25"/>
      <c r="F398" s="24"/>
      <c r="G398" s="25"/>
      <c r="H398" s="25"/>
      <c r="I398" s="25"/>
      <c r="J398" s="25"/>
      <c r="K398" s="138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  <c r="AA398" s="25"/>
    </row>
    <row r="399">
      <c r="A399" s="25"/>
      <c r="B399" s="25"/>
      <c r="C399" s="25"/>
      <c r="D399" s="25"/>
      <c r="E399" s="25"/>
      <c r="F399" s="24"/>
      <c r="G399" s="25"/>
      <c r="H399" s="25"/>
      <c r="I399" s="25"/>
      <c r="J399" s="25"/>
      <c r="K399" s="138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  <c r="AA399" s="25"/>
    </row>
    <row r="400">
      <c r="A400" s="25"/>
      <c r="B400" s="25"/>
      <c r="C400" s="25"/>
      <c r="D400" s="25"/>
      <c r="E400" s="25"/>
      <c r="F400" s="24"/>
      <c r="G400" s="25"/>
      <c r="H400" s="25"/>
      <c r="I400" s="25"/>
      <c r="J400" s="25"/>
      <c r="K400" s="138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  <c r="AA400" s="25"/>
    </row>
    <row r="401">
      <c r="A401" s="25"/>
      <c r="B401" s="25"/>
      <c r="C401" s="25"/>
      <c r="D401" s="25"/>
      <c r="E401" s="25"/>
      <c r="F401" s="24"/>
      <c r="G401" s="25"/>
      <c r="H401" s="25"/>
      <c r="I401" s="25"/>
      <c r="J401" s="25"/>
      <c r="K401" s="138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  <c r="AA401" s="25"/>
    </row>
    <row r="402">
      <c r="A402" s="25"/>
      <c r="B402" s="25"/>
      <c r="C402" s="25"/>
      <c r="D402" s="25"/>
      <c r="E402" s="25"/>
      <c r="F402" s="24"/>
      <c r="G402" s="25"/>
      <c r="H402" s="25"/>
      <c r="I402" s="25"/>
      <c r="J402" s="25"/>
      <c r="K402" s="138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  <c r="AA402" s="25"/>
    </row>
    <row r="403">
      <c r="A403" s="25"/>
      <c r="B403" s="25"/>
      <c r="C403" s="25"/>
      <c r="D403" s="25"/>
      <c r="E403" s="25"/>
      <c r="F403" s="24"/>
      <c r="G403" s="25"/>
      <c r="H403" s="25"/>
      <c r="I403" s="25"/>
      <c r="J403" s="25"/>
      <c r="K403" s="138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  <c r="AA403" s="25"/>
    </row>
    <row r="404">
      <c r="A404" s="25"/>
      <c r="B404" s="25"/>
      <c r="C404" s="25"/>
      <c r="D404" s="25"/>
      <c r="E404" s="25"/>
      <c r="F404" s="24"/>
      <c r="G404" s="25"/>
      <c r="H404" s="25"/>
      <c r="I404" s="25"/>
      <c r="J404" s="25"/>
      <c r="K404" s="138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  <c r="AA404" s="25"/>
    </row>
    <row r="405">
      <c r="A405" s="25"/>
      <c r="B405" s="25"/>
      <c r="C405" s="25"/>
      <c r="D405" s="25"/>
      <c r="E405" s="25"/>
      <c r="F405" s="24"/>
      <c r="G405" s="25"/>
      <c r="H405" s="25"/>
      <c r="I405" s="25"/>
      <c r="J405" s="25"/>
      <c r="K405" s="138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  <c r="AA405" s="25"/>
    </row>
    <row r="406">
      <c r="A406" s="25"/>
      <c r="B406" s="25"/>
      <c r="C406" s="25"/>
      <c r="D406" s="25"/>
      <c r="E406" s="25"/>
      <c r="F406" s="24"/>
      <c r="G406" s="25"/>
      <c r="H406" s="25"/>
      <c r="I406" s="25"/>
      <c r="J406" s="25"/>
      <c r="K406" s="138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  <c r="AA406" s="25"/>
    </row>
    <row r="407">
      <c r="A407" s="25"/>
      <c r="B407" s="25"/>
      <c r="C407" s="25"/>
      <c r="D407" s="25"/>
      <c r="E407" s="25"/>
      <c r="F407" s="24"/>
      <c r="G407" s="25"/>
      <c r="H407" s="25"/>
      <c r="I407" s="25"/>
      <c r="J407" s="25"/>
      <c r="K407" s="138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  <c r="AA407" s="25"/>
    </row>
    <row r="408">
      <c r="A408" s="25"/>
      <c r="B408" s="25"/>
      <c r="C408" s="25"/>
      <c r="D408" s="25"/>
      <c r="E408" s="25"/>
      <c r="F408" s="24"/>
      <c r="G408" s="25"/>
      <c r="H408" s="25"/>
      <c r="I408" s="25"/>
      <c r="J408" s="25"/>
      <c r="K408" s="138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  <c r="AA408" s="25"/>
    </row>
    <row r="409">
      <c r="A409" s="25"/>
      <c r="B409" s="25"/>
      <c r="C409" s="25"/>
      <c r="D409" s="25"/>
      <c r="E409" s="25"/>
      <c r="F409" s="24"/>
      <c r="G409" s="25"/>
      <c r="H409" s="25"/>
      <c r="I409" s="25"/>
      <c r="J409" s="25"/>
      <c r="K409" s="138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  <c r="AA409" s="25"/>
    </row>
    <row r="410">
      <c r="A410" s="25"/>
      <c r="B410" s="25"/>
      <c r="C410" s="25"/>
      <c r="D410" s="25"/>
      <c r="E410" s="25"/>
      <c r="F410" s="24"/>
      <c r="G410" s="25"/>
      <c r="H410" s="25"/>
      <c r="I410" s="25"/>
      <c r="J410" s="25"/>
      <c r="K410" s="138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  <c r="AA410" s="25"/>
    </row>
    <row r="411">
      <c r="A411" s="25"/>
      <c r="B411" s="25"/>
      <c r="C411" s="25"/>
      <c r="D411" s="25"/>
      <c r="E411" s="25"/>
      <c r="F411" s="24"/>
      <c r="G411" s="25"/>
      <c r="H411" s="25"/>
      <c r="I411" s="25"/>
      <c r="J411" s="25"/>
      <c r="K411" s="138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  <c r="AA411" s="25"/>
    </row>
    <row r="412">
      <c r="A412" s="25"/>
      <c r="B412" s="25"/>
      <c r="C412" s="25"/>
      <c r="D412" s="25"/>
      <c r="E412" s="25"/>
      <c r="F412" s="24"/>
      <c r="G412" s="25"/>
      <c r="H412" s="25"/>
      <c r="I412" s="25"/>
      <c r="J412" s="25"/>
      <c r="K412" s="138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  <c r="AA412" s="25"/>
    </row>
    <row r="413">
      <c r="A413" s="25"/>
      <c r="B413" s="25"/>
      <c r="C413" s="25"/>
      <c r="D413" s="25"/>
      <c r="E413" s="25"/>
      <c r="F413" s="24"/>
      <c r="G413" s="25"/>
      <c r="H413" s="25"/>
      <c r="I413" s="25"/>
      <c r="J413" s="25"/>
      <c r="K413" s="138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  <c r="AA413" s="25"/>
    </row>
    <row r="414">
      <c r="A414" s="25"/>
      <c r="B414" s="25"/>
      <c r="C414" s="25"/>
      <c r="D414" s="25"/>
      <c r="E414" s="25"/>
      <c r="F414" s="24"/>
      <c r="G414" s="25"/>
      <c r="H414" s="25"/>
      <c r="I414" s="25"/>
      <c r="J414" s="25"/>
      <c r="K414" s="138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  <c r="AA414" s="25"/>
    </row>
    <row r="415">
      <c r="A415" s="25"/>
      <c r="B415" s="25"/>
      <c r="C415" s="25"/>
      <c r="D415" s="25"/>
      <c r="E415" s="25"/>
      <c r="F415" s="24"/>
      <c r="G415" s="25"/>
      <c r="H415" s="25"/>
      <c r="I415" s="25"/>
      <c r="J415" s="25"/>
      <c r="K415" s="138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  <c r="AA415" s="25"/>
    </row>
    <row r="416">
      <c r="A416" s="25"/>
      <c r="B416" s="25"/>
      <c r="C416" s="25"/>
      <c r="D416" s="25"/>
      <c r="E416" s="25"/>
      <c r="F416" s="24"/>
      <c r="G416" s="25"/>
      <c r="H416" s="25"/>
      <c r="I416" s="25"/>
      <c r="J416" s="25"/>
      <c r="K416" s="138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  <c r="AA416" s="25"/>
    </row>
    <row r="417">
      <c r="A417" s="25"/>
      <c r="B417" s="25"/>
      <c r="C417" s="25"/>
      <c r="D417" s="25"/>
      <c r="E417" s="25"/>
      <c r="F417" s="24"/>
      <c r="G417" s="25"/>
      <c r="H417" s="25"/>
      <c r="I417" s="25"/>
      <c r="J417" s="25"/>
      <c r="K417" s="138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  <c r="AA417" s="25"/>
    </row>
    <row r="418">
      <c r="A418" s="25"/>
      <c r="B418" s="25"/>
      <c r="C418" s="25"/>
      <c r="D418" s="25"/>
      <c r="E418" s="25"/>
      <c r="F418" s="24"/>
      <c r="G418" s="25"/>
      <c r="H418" s="25"/>
      <c r="I418" s="25"/>
      <c r="J418" s="25"/>
      <c r="K418" s="138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  <c r="AA418" s="25"/>
    </row>
    <row r="419">
      <c r="A419" s="25"/>
      <c r="B419" s="25"/>
      <c r="C419" s="25"/>
      <c r="D419" s="25"/>
      <c r="E419" s="25"/>
      <c r="F419" s="24"/>
      <c r="G419" s="25"/>
      <c r="H419" s="25"/>
      <c r="I419" s="25"/>
      <c r="J419" s="25"/>
      <c r="K419" s="138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  <c r="AA419" s="25"/>
    </row>
    <row r="420">
      <c r="A420" s="25"/>
      <c r="B420" s="25"/>
      <c r="C420" s="25"/>
      <c r="D420" s="25"/>
      <c r="E420" s="25"/>
      <c r="F420" s="24"/>
      <c r="G420" s="25"/>
      <c r="H420" s="25"/>
      <c r="I420" s="25"/>
      <c r="J420" s="25"/>
      <c r="K420" s="138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  <c r="AA420" s="25"/>
    </row>
    <row r="421">
      <c r="A421" s="25"/>
      <c r="B421" s="25"/>
      <c r="C421" s="25"/>
      <c r="D421" s="25"/>
      <c r="E421" s="25"/>
      <c r="F421" s="24"/>
      <c r="G421" s="25"/>
      <c r="H421" s="25"/>
      <c r="I421" s="25"/>
      <c r="J421" s="25"/>
      <c r="K421" s="138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  <c r="AA421" s="25"/>
    </row>
    <row r="422">
      <c r="A422" s="25"/>
      <c r="B422" s="25"/>
      <c r="C422" s="25"/>
      <c r="D422" s="25"/>
      <c r="E422" s="25"/>
      <c r="F422" s="24"/>
      <c r="G422" s="25"/>
      <c r="H422" s="25"/>
      <c r="I422" s="25"/>
      <c r="J422" s="25"/>
      <c r="K422" s="138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  <c r="AA422" s="25"/>
    </row>
    <row r="423">
      <c r="A423" s="25"/>
      <c r="B423" s="25"/>
      <c r="C423" s="25"/>
      <c r="D423" s="25"/>
      <c r="E423" s="25"/>
      <c r="F423" s="24"/>
      <c r="G423" s="25"/>
      <c r="H423" s="25"/>
      <c r="I423" s="25"/>
      <c r="J423" s="25"/>
      <c r="K423" s="138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  <c r="AA423" s="25"/>
    </row>
    <row r="424">
      <c r="A424" s="25"/>
      <c r="B424" s="25"/>
      <c r="C424" s="25"/>
      <c r="D424" s="25"/>
      <c r="E424" s="25"/>
      <c r="F424" s="24"/>
      <c r="G424" s="25"/>
      <c r="H424" s="25"/>
      <c r="I424" s="25"/>
      <c r="J424" s="25"/>
      <c r="K424" s="138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  <c r="AA424" s="25"/>
    </row>
    <row r="425">
      <c r="A425" s="25"/>
      <c r="B425" s="25"/>
      <c r="C425" s="25"/>
      <c r="D425" s="25"/>
      <c r="E425" s="25"/>
      <c r="F425" s="24"/>
      <c r="G425" s="25"/>
      <c r="H425" s="25"/>
      <c r="I425" s="25"/>
      <c r="J425" s="25"/>
      <c r="K425" s="138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  <c r="AA425" s="25"/>
    </row>
    <row r="426">
      <c r="A426" s="25"/>
      <c r="B426" s="25"/>
      <c r="C426" s="25"/>
      <c r="D426" s="25"/>
      <c r="E426" s="25"/>
      <c r="F426" s="24"/>
      <c r="G426" s="25"/>
      <c r="H426" s="25"/>
      <c r="I426" s="25"/>
      <c r="J426" s="25"/>
      <c r="K426" s="138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  <c r="AA426" s="25"/>
    </row>
    <row r="427">
      <c r="A427" s="25"/>
      <c r="B427" s="25"/>
      <c r="C427" s="25"/>
      <c r="D427" s="25"/>
      <c r="E427" s="25"/>
      <c r="F427" s="24"/>
      <c r="G427" s="25"/>
      <c r="H427" s="25"/>
      <c r="I427" s="25"/>
      <c r="J427" s="25"/>
      <c r="K427" s="138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  <c r="AA427" s="25"/>
    </row>
    <row r="428">
      <c r="A428" s="25"/>
      <c r="B428" s="25"/>
      <c r="C428" s="25"/>
      <c r="D428" s="25"/>
      <c r="E428" s="25"/>
      <c r="F428" s="24"/>
      <c r="G428" s="25"/>
      <c r="H428" s="25"/>
      <c r="I428" s="25"/>
      <c r="J428" s="25"/>
      <c r="K428" s="138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  <c r="AA428" s="25"/>
    </row>
    <row r="429">
      <c r="A429" s="25"/>
      <c r="B429" s="25"/>
      <c r="C429" s="25"/>
      <c r="D429" s="25"/>
      <c r="E429" s="25"/>
      <c r="F429" s="24"/>
      <c r="G429" s="25"/>
      <c r="H429" s="25"/>
      <c r="I429" s="25"/>
      <c r="J429" s="25"/>
      <c r="K429" s="138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  <c r="AA429" s="25"/>
    </row>
    <row r="430">
      <c r="A430" s="25"/>
      <c r="B430" s="25"/>
      <c r="C430" s="25"/>
      <c r="D430" s="25"/>
      <c r="E430" s="25"/>
      <c r="F430" s="24"/>
      <c r="G430" s="25"/>
      <c r="H430" s="25"/>
      <c r="I430" s="25"/>
      <c r="J430" s="25"/>
      <c r="K430" s="138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  <c r="AA430" s="25"/>
    </row>
    <row r="431">
      <c r="A431" s="25"/>
      <c r="B431" s="25"/>
      <c r="C431" s="25"/>
      <c r="D431" s="25"/>
      <c r="E431" s="25"/>
      <c r="F431" s="24"/>
      <c r="G431" s="25"/>
      <c r="H431" s="25"/>
      <c r="I431" s="25"/>
      <c r="J431" s="25"/>
      <c r="K431" s="138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  <c r="AA431" s="25"/>
    </row>
    <row r="432">
      <c r="A432" s="25"/>
      <c r="B432" s="25"/>
      <c r="C432" s="25"/>
      <c r="D432" s="25"/>
      <c r="E432" s="25"/>
      <c r="F432" s="24"/>
      <c r="G432" s="25"/>
      <c r="H432" s="25"/>
      <c r="I432" s="25"/>
      <c r="J432" s="25"/>
      <c r="K432" s="138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  <c r="AA432" s="25"/>
    </row>
    <row r="433">
      <c r="A433" s="25"/>
      <c r="B433" s="25"/>
      <c r="C433" s="25"/>
      <c r="D433" s="25"/>
      <c r="E433" s="25"/>
      <c r="F433" s="24"/>
      <c r="G433" s="25"/>
      <c r="H433" s="25"/>
      <c r="I433" s="25"/>
      <c r="J433" s="25"/>
      <c r="K433" s="138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  <c r="AA433" s="25"/>
    </row>
    <row r="434">
      <c r="A434" s="25"/>
      <c r="B434" s="25"/>
      <c r="C434" s="25"/>
      <c r="D434" s="25"/>
      <c r="E434" s="25"/>
      <c r="F434" s="24"/>
      <c r="G434" s="25"/>
      <c r="H434" s="25"/>
      <c r="I434" s="25"/>
      <c r="J434" s="25"/>
      <c r="K434" s="138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  <c r="AA434" s="25"/>
    </row>
    <row r="435">
      <c r="A435" s="25"/>
      <c r="B435" s="25"/>
      <c r="C435" s="25"/>
      <c r="D435" s="25"/>
      <c r="E435" s="25"/>
      <c r="F435" s="24"/>
      <c r="G435" s="25"/>
      <c r="H435" s="25"/>
      <c r="I435" s="25"/>
      <c r="J435" s="25"/>
      <c r="K435" s="138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  <c r="AA435" s="25"/>
    </row>
    <row r="436">
      <c r="A436" s="25"/>
      <c r="B436" s="25"/>
      <c r="C436" s="25"/>
      <c r="D436" s="25"/>
      <c r="E436" s="25"/>
      <c r="F436" s="24"/>
      <c r="G436" s="25"/>
      <c r="H436" s="25"/>
      <c r="I436" s="25"/>
      <c r="J436" s="25"/>
      <c r="K436" s="138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  <c r="AA436" s="25"/>
    </row>
    <row r="437">
      <c r="A437" s="25"/>
      <c r="B437" s="25"/>
      <c r="C437" s="25"/>
      <c r="D437" s="25"/>
      <c r="E437" s="25"/>
      <c r="F437" s="24"/>
      <c r="G437" s="25"/>
      <c r="H437" s="25"/>
      <c r="I437" s="25"/>
      <c r="J437" s="25"/>
      <c r="K437" s="138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  <c r="AA437" s="25"/>
    </row>
    <row r="438">
      <c r="A438" s="25"/>
      <c r="B438" s="25"/>
      <c r="C438" s="25"/>
      <c r="D438" s="25"/>
      <c r="E438" s="25"/>
      <c r="F438" s="24"/>
      <c r="G438" s="25"/>
      <c r="H438" s="25"/>
      <c r="I438" s="25"/>
      <c r="J438" s="25"/>
      <c r="K438" s="138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  <c r="AA438" s="25"/>
    </row>
    <row r="439">
      <c r="A439" s="25"/>
      <c r="B439" s="25"/>
      <c r="C439" s="25"/>
      <c r="D439" s="25"/>
      <c r="E439" s="25"/>
      <c r="F439" s="24"/>
      <c r="G439" s="25"/>
      <c r="H439" s="25"/>
      <c r="I439" s="25"/>
      <c r="J439" s="25"/>
      <c r="K439" s="138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  <c r="AA439" s="25"/>
    </row>
    <row r="440">
      <c r="A440" s="25"/>
      <c r="B440" s="25"/>
      <c r="C440" s="25"/>
      <c r="D440" s="25"/>
      <c r="E440" s="25"/>
      <c r="F440" s="24"/>
      <c r="G440" s="25"/>
      <c r="H440" s="25"/>
      <c r="I440" s="25"/>
      <c r="J440" s="25"/>
      <c r="K440" s="138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  <c r="AA440" s="25"/>
    </row>
    <row r="441">
      <c r="A441" s="25"/>
      <c r="B441" s="25"/>
      <c r="C441" s="25"/>
      <c r="D441" s="25"/>
      <c r="E441" s="25"/>
      <c r="F441" s="24"/>
      <c r="G441" s="25"/>
      <c r="H441" s="25"/>
      <c r="I441" s="25"/>
      <c r="J441" s="25"/>
      <c r="K441" s="138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  <c r="AA441" s="25"/>
    </row>
    <row r="442">
      <c r="A442" s="25"/>
      <c r="B442" s="25"/>
      <c r="C442" s="25"/>
      <c r="D442" s="25"/>
      <c r="E442" s="25"/>
      <c r="F442" s="24"/>
      <c r="G442" s="25"/>
      <c r="H442" s="25"/>
      <c r="I442" s="25"/>
      <c r="J442" s="25"/>
      <c r="K442" s="138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  <c r="AA442" s="25"/>
    </row>
    <row r="443">
      <c r="A443" s="25"/>
      <c r="B443" s="25"/>
      <c r="C443" s="25"/>
      <c r="D443" s="25"/>
      <c r="E443" s="25"/>
      <c r="F443" s="24"/>
      <c r="G443" s="25"/>
      <c r="H443" s="25"/>
      <c r="I443" s="25"/>
      <c r="J443" s="25"/>
      <c r="K443" s="138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  <c r="AA443" s="25"/>
    </row>
    <row r="444">
      <c r="A444" s="25"/>
      <c r="B444" s="25"/>
      <c r="C444" s="25"/>
      <c r="D444" s="25"/>
      <c r="E444" s="25"/>
      <c r="F444" s="24"/>
      <c r="G444" s="25"/>
      <c r="H444" s="25"/>
      <c r="I444" s="25"/>
      <c r="J444" s="25"/>
      <c r="K444" s="138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  <c r="AA444" s="25"/>
    </row>
    <row r="445">
      <c r="A445" s="25"/>
      <c r="B445" s="25"/>
      <c r="C445" s="25"/>
      <c r="D445" s="25"/>
      <c r="E445" s="25"/>
      <c r="F445" s="24"/>
      <c r="G445" s="25"/>
      <c r="H445" s="25"/>
      <c r="I445" s="25"/>
      <c r="J445" s="25"/>
      <c r="K445" s="138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  <c r="AA445" s="25"/>
    </row>
    <row r="446">
      <c r="A446" s="25"/>
      <c r="B446" s="25"/>
      <c r="C446" s="25"/>
      <c r="D446" s="25"/>
      <c r="E446" s="25"/>
      <c r="F446" s="24"/>
      <c r="G446" s="25"/>
      <c r="H446" s="25"/>
      <c r="I446" s="25"/>
      <c r="J446" s="25"/>
      <c r="K446" s="138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  <c r="AA446" s="25"/>
    </row>
    <row r="447">
      <c r="A447" s="25"/>
      <c r="B447" s="25"/>
      <c r="C447" s="25"/>
      <c r="D447" s="25"/>
      <c r="E447" s="25"/>
      <c r="F447" s="24"/>
      <c r="G447" s="25"/>
      <c r="H447" s="25"/>
      <c r="I447" s="25"/>
      <c r="J447" s="25"/>
      <c r="K447" s="138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  <c r="AA447" s="25"/>
    </row>
    <row r="448">
      <c r="A448" s="25"/>
      <c r="B448" s="25"/>
      <c r="C448" s="25"/>
      <c r="D448" s="25"/>
      <c r="E448" s="25"/>
      <c r="F448" s="24"/>
      <c r="G448" s="25"/>
      <c r="H448" s="25"/>
      <c r="I448" s="25"/>
      <c r="J448" s="25"/>
      <c r="K448" s="138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  <c r="AA448" s="25"/>
    </row>
    <row r="449">
      <c r="A449" s="25"/>
      <c r="B449" s="25"/>
      <c r="C449" s="25"/>
      <c r="D449" s="25"/>
      <c r="E449" s="25"/>
      <c r="F449" s="24"/>
      <c r="G449" s="25"/>
      <c r="H449" s="25"/>
      <c r="I449" s="25"/>
      <c r="J449" s="25"/>
      <c r="K449" s="138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  <c r="AA449" s="25"/>
    </row>
    <row r="450">
      <c r="A450" s="25"/>
      <c r="B450" s="25"/>
      <c r="C450" s="25"/>
      <c r="D450" s="25"/>
      <c r="E450" s="25"/>
      <c r="F450" s="24"/>
      <c r="G450" s="25"/>
      <c r="H450" s="25"/>
      <c r="I450" s="25"/>
      <c r="J450" s="25"/>
      <c r="K450" s="138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  <c r="AA450" s="25"/>
    </row>
    <row r="451">
      <c r="A451" s="25"/>
      <c r="B451" s="25"/>
      <c r="C451" s="25"/>
      <c r="D451" s="25"/>
      <c r="E451" s="25"/>
      <c r="F451" s="24"/>
      <c r="G451" s="25"/>
      <c r="H451" s="25"/>
      <c r="I451" s="25"/>
      <c r="J451" s="25"/>
      <c r="K451" s="138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  <c r="AA451" s="25"/>
    </row>
    <row r="452">
      <c r="A452" s="25"/>
      <c r="B452" s="25"/>
      <c r="C452" s="25"/>
      <c r="D452" s="25"/>
      <c r="E452" s="25"/>
      <c r="F452" s="24"/>
      <c r="G452" s="25"/>
      <c r="H452" s="25"/>
      <c r="I452" s="25"/>
      <c r="J452" s="25"/>
      <c r="K452" s="138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  <c r="AA452" s="25"/>
    </row>
    <row r="453">
      <c r="A453" s="25"/>
      <c r="B453" s="25"/>
      <c r="C453" s="25"/>
      <c r="D453" s="25"/>
      <c r="E453" s="25"/>
      <c r="F453" s="24"/>
      <c r="G453" s="25"/>
      <c r="H453" s="25"/>
      <c r="I453" s="25"/>
      <c r="J453" s="25"/>
      <c r="K453" s="138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  <c r="AA453" s="25"/>
    </row>
    <row r="454">
      <c r="A454" s="25"/>
      <c r="B454" s="25"/>
      <c r="C454" s="25"/>
      <c r="D454" s="25"/>
      <c r="E454" s="25"/>
      <c r="F454" s="24"/>
      <c r="G454" s="25"/>
      <c r="H454" s="25"/>
      <c r="I454" s="25"/>
      <c r="J454" s="25"/>
      <c r="K454" s="138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  <c r="AA454" s="25"/>
    </row>
    <row r="455">
      <c r="A455" s="25"/>
      <c r="B455" s="25"/>
      <c r="C455" s="25"/>
      <c r="D455" s="25"/>
      <c r="E455" s="25"/>
      <c r="F455" s="24"/>
      <c r="G455" s="25"/>
      <c r="H455" s="25"/>
      <c r="I455" s="25"/>
      <c r="J455" s="25"/>
      <c r="K455" s="138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  <c r="AA455" s="25"/>
    </row>
    <row r="456">
      <c r="A456" s="25"/>
      <c r="B456" s="25"/>
      <c r="C456" s="25"/>
      <c r="D456" s="25"/>
      <c r="E456" s="25"/>
      <c r="F456" s="24"/>
      <c r="G456" s="25"/>
      <c r="H456" s="25"/>
      <c r="I456" s="25"/>
      <c r="J456" s="25"/>
      <c r="K456" s="138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  <c r="AA456" s="25"/>
    </row>
    <row r="457">
      <c r="A457" s="25"/>
      <c r="B457" s="25"/>
      <c r="C457" s="25"/>
      <c r="D457" s="25"/>
      <c r="E457" s="25"/>
      <c r="F457" s="24"/>
      <c r="G457" s="25"/>
      <c r="H457" s="25"/>
      <c r="I457" s="25"/>
      <c r="J457" s="25"/>
      <c r="K457" s="138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  <c r="AA457" s="25"/>
    </row>
    <row r="458">
      <c r="A458" s="25"/>
      <c r="B458" s="25"/>
      <c r="C458" s="25"/>
      <c r="D458" s="25"/>
      <c r="E458" s="25"/>
      <c r="F458" s="24"/>
      <c r="G458" s="25"/>
      <c r="H458" s="25"/>
      <c r="I458" s="25"/>
      <c r="J458" s="25"/>
      <c r="K458" s="138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  <c r="AA458" s="25"/>
    </row>
    <row r="459">
      <c r="A459" s="25"/>
      <c r="B459" s="25"/>
      <c r="C459" s="25"/>
      <c r="D459" s="25"/>
      <c r="E459" s="25"/>
      <c r="F459" s="24"/>
      <c r="G459" s="25"/>
      <c r="H459" s="25"/>
      <c r="I459" s="25"/>
      <c r="J459" s="25"/>
      <c r="K459" s="138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  <c r="AA459" s="25"/>
    </row>
    <row r="460">
      <c r="A460" s="25"/>
      <c r="B460" s="25"/>
      <c r="C460" s="25"/>
      <c r="D460" s="25"/>
      <c r="E460" s="25"/>
      <c r="F460" s="24"/>
      <c r="G460" s="25"/>
      <c r="H460" s="25"/>
      <c r="I460" s="25"/>
      <c r="J460" s="25"/>
      <c r="K460" s="138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  <c r="AA460" s="25"/>
    </row>
    <row r="461">
      <c r="A461" s="25"/>
      <c r="B461" s="25"/>
      <c r="C461" s="25"/>
      <c r="D461" s="25"/>
      <c r="E461" s="25"/>
      <c r="F461" s="24"/>
      <c r="G461" s="25"/>
      <c r="H461" s="25"/>
      <c r="I461" s="25"/>
      <c r="J461" s="25"/>
      <c r="K461" s="138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  <c r="AA461" s="25"/>
    </row>
    <row r="462">
      <c r="A462" s="25"/>
      <c r="B462" s="25"/>
      <c r="C462" s="25"/>
      <c r="D462" s="25"/>
      <c r="E462" s="25"/>
      <c r="F462" s="24"/>
      <c r="G462" s="25"/>
      <c r="H462" s="25"/>
      <c r="I462" s="25"/>
      <c r="J462" s="25"/>
      <c r="K462" s="138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  <c r="AA462" s="25"/>
    </row>
    <row r="463">
      <c r="A463" s="25"/>
      <c r="B463" s="25"/>
      <c r="C463" s="25"/>
      <c r="D463" s="25"/>
      <c r="E463" s="25"/>
      <c r="F463" s="24"/>
      <c r="G463" s="25"/>
      <c r="H463" s="25"/>
      <c r="I463" s="25"/>
      <c r="J463" s="25"/>
      <c r="K463" s="138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  <c r="AA463" s="25"/>
    </row>
    <row r="464">
      <c r="A464" s="25"/>
      <c r="B464" s="25"/>
      <c r="C464" s="25"/>
      <c r="D464" s="25"/>
      <c r="E464" s="25"/>
      <c r="F464" s="24"/>
      <c r="G464" s="25"/>
      <c r="H464" s="25"/>
      <c r="I464" s="25"/>
      <c r="J464" s="25"/>
      <c r="K464" s="138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  <c r="AA464" s="25"/>
    </row>
    <row r="465">
      <c r="A465" s="25"/>
      <c r="B465" s="25"/>
      <c r="C465" s="25"/>
      <c r="D465" s="25"/>
      <c r="E465" s="25"/>
      <c r="F465" s="24"/>
      <c r="G465" s="25"/>
      <c r="H465" s="25"/>
      <c r="I465" s="25"/>
      <c r="J465" s="25"/>
      <c r="K465" s="138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  <c r="AA465" s="25"/>
    </row>
    <row r="466">
      <c r="A466" s="25"/>
      <c r="B466" s="25"/>
      <c r="C466" s="25"/>
      <c r="D466" s="25"/>
      <c r="E466" s="25"/>
      <c r="F466" s="24"/>
      <c r="G466" s="25"/>
      <c r="H466" s="25"/>
      <c r="I466" s="25"/>
      <c r="J466" s="25"/>
      <c r="K466" s="138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  <c r="AA466" s="25"/>
    </row>
    <row r="467">
      <c r="A467" s="25"/>
      <c r="B467" s="25"/>
      <c r="C467" s="25"/>
      <c r="D467" s="25"/>
      <c r="E467" s="25"/>
      <c r="F467" s="24"/>
      <c r="G467" s="25"/>
      <c r="H467" s="25"/>
      <c r="I467" s="25"/>
      <c r="J467" s="25"/>
      <c r="K467" s="138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  <c r="AA467" s="25"/>
    </row>
    <row r="468">
      <c r="A468" s="25"/>
      <c r="B468" s="25"/>
      <c r="C468" s="25"/>
      <c r="D468" s="25"/>
      <c r="E468" s="25"/>
      <c r="F468" s="24"/>
      <c r="G468" s="25"/>
      <c r="H468" s="25"/>
      <c r="I468" s="25"/>
      <c r="J468" s="25"/>
      <c r="K468" s="138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  <c r="AA468" s="25"/>
    </row>
    <row r="469">
      <c r="A469" s="25"/>
      <c r="B469" s="25"/>
      <c r="C469" s="25"/>
      <c r="D469" s="25"/>
      <c r="E469" s="25"/>
      <c r="F469" s="24"/>
      <c r="G469" s="25"/>
      <c r="H469" s="25"/>
      <c r="I469" s="25"/>
      <c r="J469" s="25"/>
      <c r="K469" s="138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  <c r="AA469" s="25"/>
    </row>
    <row r="470">
      <c r="A470" s="25"/>
      <c r="B470" s="25"/>
      <c r="C470" s="25"/>
      <c r="D470" s="25"/>
      <c r="E470" s="25"/>
      <c r="F470" s="24"/>
      <c r="G470" s="25"/>
      <c r="H470" s="25"/>
      <c r="I470" s="25"/>
      <c r="J470" s="25"/>
      <c r="K470" s="138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  <c r="AA470" s="25"/>
    </row>
    <row r="471">
      <c r="A471" s="25"/>
      <c r="B471" s="25"/>
      <c r="C471" s="25"/>
      <c r="D471" s="25"/>
      <c r="E471" s="25"/>
      <c r="F471" s="24"/>
      <c r="G471" s="25"/>
      <c r="H471" s="25"/>
      <c r="I471" s="25"/>
      <c r="J471" s="25"/>
      <c r="K471" s="138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  <c r="AA471" s="25"/>
    </row>
    <row r="472">
      <c r="A472" s="25"/>
      <c r="B472" s="25"/>
      <c r="C472" s="25"/>
      <c r="D472" s="25"/>
      <c r="E472" s="25"/>
      <c r="F472" s="24"/>
      <c r="G472" s="25"/>
      <c r="H472" s="25"/>
      <c r="I472" s="25"/>
      <c r="J472" s="25"/>
      <c r="K472" s="138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  <c r="AA472" s="25"/>
    </row>
    <row r="473">
      <c r="A473" s="25"/>
      <c r="B473" s="25"/>
      <c r="C473" s="25"/>
      <c r="D473" s="25"/>
      <c r="E473" s="25"/>
      <c r="F473" s="24"/>
      <c r="G473" s="25"/>
      <c r="H473" s="25"/>
      <c r="I473" s="25"/>
      <c r="J473" s="25"/>
      <c r="K473" s="138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  <c r="AA473" s="25"/>
    </row>
    <row r="474">
      <c r="A474" s="25"/>
      <c r="B474" s="25"/>
      <c r="C474" s="25"/>
      <c r="D474" s="25"/>
      <c r="E474" s="25"/>
      <c r="F474" s="24"/>
      <c r="G474" s="25"/>
      <c r="H474" s="25"/>
      <c r="I474" s="25"/>
      <c r="J474" s="25"/>
      <c r="K474" s="138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  <c r="AA474" s="25"/>
    </row>
    <row r="475">
      <c r="A475" s="25"/>
      <c r="B475" s="25"/>
      <c r="C475" s="25"/>
      <c r="D475" s="25"/>
      <c r="E475" s="25"/>
      <c r="F475" s="24"/>
      <c r="G475" s="25"/>
      <c r="H475" s="25"/>
      <c r="I475" s="25"/>
      <c r="J475" s="25"/>
      <c r="K475" s="138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  <c r="AA475" s="25"/>
    </row>
    <row r="476">
      <c r="A476" s="25"/>
      <c r="B476" s="25"/>
      <c r="C476" s="25"/>
      <c r="D476" s="25"/>
      <c r="E476" s="25"/>
      <c r="F476" s="24"/>
      <c r="G476" s="25"/>
      <c r="H476" s="25"/>
      <c r="I476" s="25"/>
      <c r="J476" s="25"/>
      <c r="K476" s="138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  <c r="AA476" s="25"/>
    </row>
    <row r="477">
      <c r="A477" s="25"/>
      <c r="B477" s="25"/>
      <c r="C477" s="25"/>
      <c r="D477" s="25"/>
      <c r="E477" s="25"/>
      <c r="F477" s="24"/>
      <c r="G477" s="25"/>
      <c r="H477" s="25"/>
      <c r="I477" s="25"/>
      <c r="J477" s="25"/>
      <c r="K477" s="138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  <c r="AA477" s="25"/>
    </row>
    <row r="478">
      <c r="A478" s="25"/>
      <c r="B478" s="25"/>
      <c r="C478" s="25"/>
      <c r="D478" s="25"/>
      <c r="E478" s="25"/>
      <c r="F478" s="24"/>
      <c r="G478" s="25"/>
      <c r="H478" s="25"/>
      <c r="I478" s="25"/>
      <c r="J478" s="25"/>
      <c r="K478" s="138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  <c r="AA478" s="25"/>
    </row>
    <row r="479">
      <c r="A479" s="25"/>
      <c r="B479" s="25"/>
      <c r="C479" s="25"/>
      <c r="D479" s="25"/>
      <c r="E479" s="25"/>
      <c r="F479" s="24"/>
      <c r="G479" s="25"/>
      <c r="H479" s="25"/>
      <c r="I479" s="25"/>
      <c r="J479" s="25"/>
      <c r="K479" s="138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  <c r="AA479" s="25"/>
    </row>
    <row r="480">
      <c r="A480" s="25"/>
      <c r="B480" s="25"/>
      <c r="C480" s="25"/>
      <c r="D480" s="25"/>
      <c r="E480" s="25"/>
      <c r="F480" s="24"/>
      <c r="G480" s="25"/>
      <c r="H480" s="25"/>
      <c r="I480" s="25"/>
      <c r="J480" s="25"/>
      <c r="K480" s="138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  <c r="AA480" s="25"/>
    </row>
    <row r="481">
      <c r="A481" s="25"/>
      <c r="B481" s="25"/>
      <c r="C481" s="25"/>
      <c r="D481" s="25"/>
      <c r="E481" s="25"/>
      <c r="F481" s="24"/>
      <c r="G481" s="25"/>
      <c r="H481" s="25"/>
      <c r="I481" s="25"/>
      <c r="J481" s="25"/>
      <c r="K481" s="138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  <c r="AA481" s="25"/>
    </row>
    <row r="482">
      <c r="A482" s="25"/>
      <c r="B482" s="25"/>
      <c r="C482" s="25"/>
      <c r="D482" s="25"/>
      <c r="E482" s="25"/>
      <c r="F482" s="24"/>
      <c r="G482" s="25"/>
      <c r="H482" s="25"/>
      <c r="I482" s="25"/>
      <c r="J482" s="25"/>
      <c r="K482" s="138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  <c r="AA482" s="25"/>
    </row>
    <row r="483">
      <c r="A483" s="25"/>
      <c r="B483" s="25"/>
      <c r="C483" s="25"/>
      <c r="D483" s="25"/>
      <c r="E483" s="25"/>
      <c r="F483" s="24"/>
      <c r="G483" s="25"/>
      <c r="H483" s="25"/>
      <c r="I483" s="25"/>
      <c r="J483" s="25"/>
      <c r="K483" s="138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  <c r="AA483" s="25"/>
    </row>
    <row r="484">
      <c r="A484" s="25"/>
      <c r="B484" s="25"/>
      <c r="C484" s="25"/>
      <c r="D484" s="25"/>
      <c r="E484" s="25"/>
      <c r="F484" s="24"/>
      <c r="G484" s="25"/>
      <c r="H484" s="25"/>
      <c r="I484" s="25"/>
      <c r="J484" s="25"/>
      <c r="K484" s="138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  <c r="AA484" s="25"/>
    </row>
    <row r="485">
      <c r="A485" s="25"/>
      <c r="B485" s="25"/>
      <c r="C485" s="25"/>
      <c r="D485" s="25"/>
      <c r="E485" s="25"/>
      <c r="F485" s="24"/>
      <c r="G485" s="25"/>
      <c r="H485" s="25"/>
      <c r="I485" s="25"/>
      <c r="J485" s="25"/>
      <c r="K485" s="138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  <c r="AA485" s="25"/>
    </row>
    <row r="486">
      <c r="A486" s="25"/>
      <c r="B486" s="25"/>
      <c r="C486" s="25"/>
      <c r="D486" s="25"/>
      <c r="E486" s="25"/>
      <c r="F486" s="24"/>
      <c r="G486" s="25"/>
      <c r="H486" s="25"/>
      <c r="I486" s="25"/>
      <c r="J486" s="25"/>
      <c r="K486" s="138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  <c r="AA486" s="25"/>
    </row>
    <row r="487">
      <c r="A487" s="25"/>
      <c r="B487" s="25"/>
      <c r="C487" s="25"/>
      <c r="D487" s="25"/>
      <c r="E487" s="25"/>
      <c r="F487" s="24"/>
      <c r="G487" s="25"/>
      <c r="H487" s="25"/>
      <c r="I487" s="25"/>
      <c r="J487" s="25"/>
      <c r="K487" s="138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  <c r="AA487" s="25"/>
    </row>
    <row r="488">
      <c r="A488" s="25"/>
      <c r="B488" s="25"/>
      <c r="C488" s="25"/>
      <c r="D488" s="25"/>
      <c r="E488" s="25"/>
      <c r="F488" s="24"/>
      <c r="G488" s="25"/>
      <c r="H488" s="25"/>
      <c r="I488" s="25"/>
      <c r="J488" s="25"/>
      <c r="K488" s="138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  <c r="AA488" s="25"/>
    </row>
    <row r="489">
      <c r="A489" s="25"/>
      <c r="B489" s="25"/>
      <c r="C489" s="25"/>
      <c r="D489" s="25"/>
      <c r="E489" s="25"/>
      <c r="F489" s="24"/>
      <c r="G489" s="25"/>
      <c r="H489" s="25"/>
      <c r="I489" s="25"/>
      <c r="J489" s="25"/>
      <c r="K489" s="138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  <c r="AA489" s="25"/>
    </row>
    <row r="490">
      <c r="A490" s="25"/>
      <c r="B490" s="25"/>
      <c r="C490" s="25"/>
      <c r="D490" s="25"/>
      <c r="E490" s="25"/>
      <c r="F490" s="24"/>
      <c r="G490" s="25"/>
      <c r="H490" s="25"/>
      <c r="I490" s="25"/>
      <c r="J490" s="25"/>
      <c r="K490" s="138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  <c r="AA490" s="25"/>
    </row>
    <row r="491">
      <c r="A491" s="25"/>
      <c r="B491" s="25"/>
      <c r="C491" s="25"/>
      <c r="D491" s="25"/>
      <c r="E491" s="25"/>
      <c r="F491" s="24"/>
      <c r="G491" s="25"/>
      <c r="H491" s="25"/>
      <c r="I491" s="25"/>
      <c r="J491" s="25"/>
      <c r="K491" s="138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  <c r="AA491" s="25"/>
    </row>
    <row r="492">
      <c r="A492" s="25"/>
      <c r="B492" s="25"/>
      <c r="C492" s="25"/>
      <c r="D492" s="25"/>
      <c r="E492" s="25"/>
      <c r="F492" s="24"/>
      <c r="G492" s="25"/>
      <c r="H492" s="25"/>
      <c r="I492" s="25"/>
      <c r="J492" s="25"/>
      <c r="K492" s="138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  <c r="AA492" s="25"/>
    </row>
    <row r="493">
      <c r="A493" s="25"/>
      <c r="B493" s="25"/>
      <c r="C493" s="25"/>
      <c r="D493" s="25"/>
      <c r="E493" s="25"/>
      <c r="F493" s="24"/>
      <c r="G493" s="25"/>
      <c r="H493" s="25"/>
      <c r="I493" s="25"/>
      <c r="J493" s="25"/>
      <c r="K493" s="138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  <c r="AA493" s="25"/>
    </row>
    <row r="494">
      <c r="A494" s="25"/>
      <c r="B494" s="25"/>
      <c r="C494" s="25"/>
      <c r="D494" s="25"/>
      <c r="E494" s="25"/>
      <c r="F494" s="24"/>
      <c r="G494" s="25"/>
      <c r="H494" s="25"/>
      <c r="I494" s="25"/>
      <c r="J494" s="25"/>
      <c r="K494" s="138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  <c r="AA494" s="25"/>
    </row>
    <row r="495">
      <c r="A495" s="25"/>
      <c r="B495" s="25"/>
      <c r="C495" s="25"/>
      <c r="D495" s="25"/>
      <c r="E495" s="25"/>
      <c r="F495" s="24"/>
      <c r="G495" s="25"/>
      <c r="H495" s="25"/>
      <c r="I495" s="25"/>
      <c r="J495" s="25"/>
      <c r="K495" s="138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  <c r="AA495" s="25"/>
    </row>
    <row r="496">
      <c r="A496" s="25"/>
      <c r="B496" s="25"/>
      <c r="C496" s="25"/>
      <c r="D496" s="25"/>
      <c r="E496" s="25"/>
      <c r="F496" s="24"/>
      <c r="G496" s="25"/>
      <c r="H496" s="25"/>
      <c r="I496" s="25"/>
      <c r="J496" s="25"/>
      <c r="K496" s="138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  <c r="AA496" s="25"/>
    </row>
    <row r="497">
      <c r="A497" s="25"/>
      <c r="B497" s="25"/>
      <c r="C497" s="25"/>
      <c r="D497" s="25"/>
      <c r="E497" s="25"/>
      <c r="F497" s="24"/>
      <c r="G497" s="25"/>
      <c r="H497" s="25"/>
      <c r="I497" s="25"/>
      <c r="J497" s="25"/>
      <c r="K497" s="138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  <c r="AA497" s="25"/>
    </row>
    <row r="498">
      <c r="A498" s="25"/>
      <c r="B498" s="25"/>
      <c r="C498" s="25"/>
      <c r="D498" s="25"/>
      <c r="E498" s="25"/>
      <c r="F498" s="24"/>
      <c r="G498" s="25"/>
      <c r="H498" s="25"/>
      <c r="I498" s="25"/>
      <c r="J498" s="25"/>
      <c r="K498" s="138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  <c r="AA498" s="25"/>
    </row>
    <row r="499">
      <c r="A499" s="25"/>
      <c r="B499" s="25"/>
      <c r="C499" s="25"/>
      <c r="D499" s="25"/>
      <c r="E499" s="25"/>
      <c r="F499" s="24"/>
      <c r="G499" s="25"/>
      <c r="H499" s="25"/>
      <c r="I499" s="25"/>
      <c r="J499" s="25"/>
      <c r="K499" s="138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  <c r="AA499" s="25"/>
    </row>
    <row r="500">
      <c r="A500" s="25"/>
      <c r="B500" s="25"/>
      <c r="C500" s="25"/>
      <c r="D500" s="25"/>
      <c r="E500" s="25"/>
      <c r="F500" s="24"/>
      <c r="G500" s="25"/>
      <c r="H500" s="25"/>
      <c r="I500" s="25"/>
      <c r="J500" s="25"/>
      <c r="K500" s="138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  <c r="AA500" s="25"/>
    </row>
    <row r="501">
      <c r="A501" s="25"/>
      <c r="B501" s="25"/>
      <c r="C501" s="25"/>
      <c r="D501" s="25"/>
      <c r="E501" s="25"/>
      <c r="F501" s="24"/>
      <c r="G501" s="25"/>
      <c r="H501" s="25"/>
      <c r="I501" s="25"/>
      <c r="J501" s="25"/>
      <c r="K501" s="138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  <c r="AA501" s="25"/>
    </row>
    <row r="502">
      <c r="A502" s="25"/>
      <c r="B502" s="25"/>
      <c r="C502" s="25"/>
      <c r="D502" s="25"/>
      <c r="E502" s="25"/>
      <c r="F502" s="24"/>
      <c r="G502" s="25"/>
      <c r="H502" s="25"/>
      <c r="I502" s="25"/>
      <c r="J502" s="25"/>
      <c r="K502" s="138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  <c r="AA502" s="25"/>
    </row>
    <row r="503">
      <c r="A503" s="25"/>
      <c r="B503" s="25"/>
      <c r="C503" s="25"/>
      <c r="D503" s="25"/>
      <c r="E503" s="25"/>
      <c r="F503" s="24"/>
      <c r="G503" s="25"/>
      <c r="H503" s="25"/>
      <c r="I503" s="25"/>
      <c r="J503" s="25"/>
      <c r="K503" s="138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  <c r="AA503" s="25"/>
    </row>
    <row r="504">
      <c r="A504" s="25"/>
      <c r="B504" s="25"/>
      <c r="C504" s="25"/>
      <c r="D504" s="25"/>
      <c r="E504" s="25"/>
      <c r="F504" s="24"/>
      <c r="G504" s="25"/>
      <c r="H504" s="25"/>
      <c r="I504" s="25"/>
      <c r="J504" s="25"/>
      <c r="K504" s="138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  <c r="AA504" s="25"/>
    </row>
    <row r="505">
      <c r="A505" s="25"/>
      <c r="B505" s="25"/>
      <c r="C505" s="25"/>
      <c r="D505" s="25"/>
      <c r="E505" s="25"/>
      <c r="F505" s="24"/>
      <c r="G505" s="25"/>
      <c r="H505" s="25"/>
      <c r="I505" s="25"/>
      <c r="J505" s="25"/>
      <c r="K505" s="138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  <c r="AA505" s="25"/>
    </row>
    <row r="506">
      <c r="A506" s="25"/>
      <c r="B506" s="25"/>
      <c r="C506" s="25"/>
      <c r="D506" s="25"/>
      <c r="E506" s="25"/>
      <c r="F506" s="24"/>
      <c r="G506" s="25"/>
      <c r="H506" s="25"/>
      <c r="I506" s="25"/>
      <c r="J506" s="25"/>
      <c r="K506" s="138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  <c r="AA506" s="25"/>
    </row>
    <row r="507">
      <c r="A507" s="25"/>
      <c r="B507" s="25"/>
      <c r="C507" s="25"/>
      <c r="D507" s="25"/>
      <c r="E507" s="25"/>
      <c r="F507" s="24"/>
      <c r="G507" s="25"/>
      <c r="H507" s="25"/>
      <c r="I507" s="25"/>
      <c r="J507" s="25"/>
      <c r="K507" s="138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  <c r="AA507" s="25"/>
    </row>
    <row r="508">
      <c r="A508" s="25"/>
      <c r="B508" s="25"/>
      <c r="C508" s="25"/>
      <c r="D508" s="25"/>
      <c r="E508" s="25"/>
      <c r="F508" s="24"/>
      <c r="G508" s="25"/>
      <c r="H508" s="25"/>
      <c r="I508" s="25"/>
      <c r="J508" s="25"/>
      <c r="K508" s="138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  <c r="AA508" s="25"/>
    </row>
    <row r="509">
      <c r="A509" s="25"/>
      <c r="B509" s="25"/>
      <c r="C509" s="25"/>
      <c r="D509" s="25"/>
      <c r="E509" s="25"/>
      <c r="F509" s="24"/>
      <c r="G509" s="25"/>
      <c r="H509" s="25"/>
      <c r="I509" s="25"/>
      <c r="J509" s="25"/>
      <c r="K509" s="138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  <c r="AA509" s="25"/>
    </row>
    <row r="510">
      <c r="A510" s="25"/>
      <c r="B510" s="25"/>
      <c r="C510" s="25"/>
      <c r="D510" s="25"/>
      <c r="E510" s="25"/>
      <c r="F510" s="24"/>
      <c r="G510" s="25"/>
      <c r="H510" s="25"/>
      <c r="I510" s="25"/>
      <c r="J510" s="25"/>
      <c r="K510" s="138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  <c r="AA510" s="25"/>
    </row>
    <row r="511">
      <c r="A511" s="25"/>
      <c r="B511" s="25"/>
      <c r="C511" s="25"/>
      <c r="D511" s="25"/>
      <c r="E511" s="25"/>
      <c r="F511" s="24"/>
      <c r="G511" s="25"/>
      <c r="H511" s="25"/>
      <c r="I511" s="25"/>
      <c r="J511" s="25"/>
      <c r="K511" s="138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  <c r="AA511" s="25"/>
    </row>
    <row r="512">
      <c r="A512" s="25"/>
      <c r="B512" s="25"/>
      <c r="C512" s="25"/>
      <c r="D512" s="25"/>
      <c r="E512" s="25"/>
      <c r="F512" s="24"/>
      <c r="G512" s="25"/>
      <c r="H512" s="25"/>
      <c r="I512" s="25"/>
      <c r="J512" s="25"/>
      <c r="K512" s="138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  <c r="AA512" s="25"/>
    </row>
    <row r="513">
      <c r="A513" s="25"/>
      <c r="B513" s="25"/>
      <c r="C513" s="25"/>
      <c r="D513" s="25"/>
      <c r="E513" s="25"/>
      <c r="F513" s="24"/>
      <c r="G513" s="25"/>
      <c r="H513" s="25"/>
      <c r="I513" s="25"/>
      <c r="J513" s="25"/>
      <c r="K513" s="138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  <c r="AA513" s="25"/>
    </row>
    <row r="514">
      <c r="A514" s="25"/>
      <c r="B514" s="25"/>
      <c r="C514" s="25"/>
      <c r="D514" s="25"/>
      <c r="E514" s="25"/>
      <c r="F514" s="24"/>
      <c r="G514" s="25"/>
      <c r="H514" s="25"/>
      <c r="I514" s="25"/>
      <c r="J514" s="25"/>
      <c r="K514" s="138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  <c r="AA514" s="25"/>
    </row>
    <row r="515">
      <c r="A515" s="25"/>
      <c r="B515" s="25"/>
      <c r="C515" s="25"/>
      <c r="D515" s="25"/>
      <c r="E515" s="25"/>
      <c r="F515" s="24"/>
      <c r="G515" s="25"/>
      <c r="H515" s="25"/>
      <c r="I515" s="25"/>
      <c r="J515" s="25"/>
      <c r="K515" s="138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  <c r="AA515" s="25"/>
    </row>
    <row r="516">
      <c r="A516" s="25"/>
      <c r="B516" s="25"/>
      <c r="C516" s="25"/>
      <c r="D516" s="25"/>
      <c r="E516" s="25"/>
      <c r="F516" s="24"/>
      <c r="G516" s="25"/>
      <c r="H516" s="25"/>
      <c r="I516" s="25"/>
      <c r="J516" s="25"/>
      <c r="K516" s="138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  <c r="AA516" s="25"/>
    </row>
    <row r="517">
      <c r="A517" s="25"/>
      <c r="B517" s="25"/>
      <c r="C517" s="25"/>
      <c r="D517" s="25"/>
      <c r="E517" s="25"/>
      <c r="F517" s="24"/>
      <c r="G517" s="25"/>
      <c r="H517" s="25"/>
      <c r="I517" s="25"/>
      <c r="J517" s="25"/>
      <c r="K517" s="138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  <c r="AA517" s="25"/>
    </row>
    <row r="518">
      <c r="A518" s="25"/>
      <c r="B518" s="25"/>
      <c r="C518" s="25"/>
      <c r="D518" s="25"/>
      <c r="E518" s="25"/>
      <c r="F518" s="24"/>
      <c r="G518" s="25"/>
      <c r="H518" s="25"/>
      <c r="I518" s="25"/>
      <c r="J518" s="25"/>
      <c r="K518" s="138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  <c r="AA518" s="25"/>
    </row>
    <row r="519">
      <c r="A519" s="25"/>
      <c r="B519" s="25"/>
      <c r="C519" s="25"/>
      <c r="D519" s="25"/>
      <c r="E519" s="25"/>
      <c r="F519" s="24"/>
      <c r="G519" s="25"/>
      <c r="H519" s="25"/>
      <c r="I519" s="25"/>
      <c r="J519" s="25"/>
      <c r="K519" s="138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  <c r="AA519" s="25"/>
    </row>
    <row r="520">
      <c r="A520" s="25"/>
      <c r="B520" s="25"/>
      <c r="C520" s="25"/>
      <c r="D520" s="25"/>
      <c r="E520" s="25"/>
      <c r="F520" s="24"/>
      <c r="G520" s="25"/>
      <c r="H520" s="25"/>
      <c r="I520" s="25"/>
      <c r="J520" s="25"/>
      <c r="K520" s="138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  <c r="AA520" s="25"/>
    </row>
    <row r="521">
      <c r="A521" s="25"/>
      <c r="B521" s="25"/>
      <c r="C521" s="25"/>
      <c r="D521" s="25"/>
      <c r="E521" s="25"/>
      <c r="F521" s="24"/>
      <c r="G521" s="25"/>
      <c r="H521" s="25"/>
      <c r="I521" s="25"/>
      <c r="J521" s="25"/>
      <c r="K521" s="138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  <c r="AA521" s="25"/>
    </row>
    <row r="522">
      <c r="A522" s="25"/>
      <c r="B522" s="25"/>
      <c r="C522" s="25"/>
      <c r="D522" s="25"/>
      <c r="E522" s="25"/>
      <c r="F522" s="24"/>
      <c r="G522" s="25"/>
      <c r="H522" s="25"/>
      <c r="I522" s="25"/>
      <c r="J522" s="25"/>
      <c r="K522" s="138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  <c r="AA522" s="25"/>
    </row>
    <row r="523">
      <c r="A523" s="25"/>
      <c r="B523" s="25"/>
      <c r="C523" s="25"/>
      <c r="D523" s="25"/>
      <c r="E523" s="25"/>
      <c r="F523" s="24"/>
      <c r="G523" s="25"/>
      <c r="H523" s="25"/>
      <c r="I523" s="25"/>
      <c r="J523" s="25"/>
      <c r="K523" s="138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  <c r="AA523" s="25"/>
    </row>
    <row r="524">
      <c r="A524" s="25"/>
      <c r="B524" s="25"/>
      <c r="C524" s="25"/>
      <c r="D524" s="25"/>
      <c r="E524" s="25"/>
      <c r="F524" s="24"/>
      <c r="G524" s="25"/>
      <c r="H524" s="25"/>
      <c r="I524" s="25"/>
      <c r="J524" s="25"/>
      <c r="K524" s="138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  <c r="AA524" s="25"/>
    </row>
    <row r="525">
      <c r="A525" s="25"/>
      <c r="B525" s="25"/>
      <c r="C525" s="25"/>
      <c r="D525" s="25"/>
      <c r="E525" s="25"/>
      <c r="F525" s="24"/>
      <c r="G525" s="25"/>
      <c r="H525" s="25"/>
      <c r="I525" s="25"/>
      <c r="J525" s="25"/>
      <c r="K525" s="138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  <c r="AA525" s="25"/>
    </row>
    <row r="526">
      <c r="A526" s="25"/>
      <c r="B526" s="25"/>
      <c r="C526" s="25"/>
      <c r="D526" s="25"/>
      <c r="E526" s="25"/>
      <c r="F526" s="24"/>
      <c r="G526" s="25"/>
      <c r="H526" s="25"/>
      <c r="I526" s="25"/>
      <c r="J526" s="25"/>
      <c r="K526" s="138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  <c r="AA526" s="25"/>
    </row>
    <row r="527">
      <c r="A527" s="25"/>
      <c r="B527" s="25"/>
      <c r="C527" s="25"/>
      <c r="D527" s="25"/>
      <c r="E527" s="25"/>
      <c r="F527" s="24"/>
      <c r="G527" s="25"/>
      <c r="H527" s="25"/>
      <c r="I527" s="25"/>
      <c r="J527" s="25"/>
      <c r="K527" s="138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  <c r="AA527" s="25"/>
    </row>
    <row r="528">
      <c r="A528" s="25"/>
      <c r="B528" s="25"/>
      <c r="C528" s="25"/>
      <c r="D528" s="25"/>
      <c r="E528" s="25"/>
      <c r="F528" s="24"/>
      <c r="G528" s="25"/>
      <c r="H528" s="25"/>
      <c r="I528" s="25"/>
      <c r="J528" s="25"/>
      <c r="K528" s="138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  <c r="AA528" s="25"/>
    </row>
    <row r="529">
      <c r="A529" s="25"/>
      <c r="B529" s="25"/>
      <c r="C529" s="25"/>
      <c r="D529" s="25"/>
      <c r="E529" s="25"/>
      <c r="F529" s="24"/>
      <c r="G529" s="25"/>
      <c r="H529" s="25"/>
      <c r="I529" s="25"/>
      <c r="J529" s="25"/>
      <c r="K529" s="138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  <c r="AA529" s="25"/>
    </row>
    <row r="530">
      <c r="A530" s="25"/>
      <c r="B530" s="25"/>
      <c r="C530" s="25"/>
      <c r="D530" s="25"/>
      <c r="E530" s="25"/>
      <c r="F530" s="24"/>
      <c r="G530" s="25"/>
      <c r="H530" s="25"/>
      <c r="I530" s="25"/>
      <c r="J530" s="25"/>
      <c r="K530" s="138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  <c r="AA530" s="25"/>
    </row>
    <row r="531">
      <c r="A531" s="25"/>
      <c r="B531" s="25"/>
      <c r="C531" s="25"/>
      <c r="D531" s="25"/>
      <c r="E531" s="25"/>
      <c r="F531" s="24"/>
      <c r="G531" s="25"/>
      <c r="H531" s="25"/>
      <c r="I531" s="25"/>
      <c r="J531" s="25"/>
      <c r="K531" s="138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  <c r="AA531" s="25"/>
    </row>
    <row r="532">
      <c r="A532" s="25"/>
      <c r="B532" s="25"/>
      <c r="C532" s="25"/>
      <c r="D532" s="25"/>
      <c r="E532" s="25"/>
      <c r="F532" s="24"/>
      <c r="G532" s="25"/>
      <c r="H532" s="25"/>
      <c r="I532" s="25"/>
      <c r="J532" s="25"/>
      <c r="K532" s="138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  <c r="AA532" s="25"/>
    </row>
    <row r="533">
      <c r="A533" s="25"/>
      <c r="B533" s="25"/>
      <c r="C533" s="25"/>
      <c r="D533" s="25"/>
      <c r="E533" s="25"/>
      <c r="F533" s="24"/>
      <c r="G533" s="25"/>
      <c r="H533" s="25"/>
      <c r="I533" s="25"/>
      <c r="J533" s="25"/>
      <c r="K533" s="138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  <c r="AA533" s="25"/>
    </row>
    <row r="534">
      <c r="A534" s="25"/>
      <c r="B534" s="25"/>
      <c r="C534" s="25"/>
      <c r="D534" s="25"/>
      <c r="E534" s="25"/>
      <c r="F534" s="24"/>
      <c r="G534" s="25"/>
      <c r="H534" s="25"/>
      <c r="I534" s="25"/>
      <c r="J534" s="25"/>
      <c r="K534" s="138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  <c r="AA534" s="25"/>
    </row>
    <row r="535">
      <c r="A535" s="25"/>
      <c r="B535" s="25"/>
      <c r="C535" s="25"/>
      <c r="D535" s="25"/>
      <c r="E535" s="25"/>
      <c r="F535" s="24"/>
      <c r="G535" s="25"/>
      <c r="H535" s="25"/>
      <c r="I535" s="25"/>
      <c r="J535" s="25"/>
      <c r="K535" s="138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  <c r="AA535" s="25"/>
    </row>
    <row r="536">
      <c r="A536" s="25"/>
      <c r="B536" s="25"/>
      <c r="C536" s="25"/>
      <c r="D536" s="25"/>
      <c r="E536" s="25"/>
      <c r="F536" s="24"/>
      <c r="G536" s="25"/>
      <c r="H536" s="25"/>
      <c r="I536" s="25"/>
      <c r="J536" s="25"/>
      <c r="K536" s="138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  <c r="AA536" s="25"/>
    </row>
    <row r="537">
      <c r="A537" s="25"/>
      <c r="B537" s="25"/>
      <c r="C537" s="25"/>
      <c r="D537" s="25"/>
      <c r="E537" s="25"/>
      <c r="F537" s="24"/>
      <c r="G537" s="25"/>
      <c r="H537" s="25"/>
      <c r="I537" s="25"/>
      <c r="J537" s="25"/>
      <c r="K537" s="138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  <c r="AA537" s="25"/>
    </row>
    <row r="538">
      <c r="A538" s="25"/>
      <c r="B538" s="25"/>
      <c r="C538" s="25"/>
      <c r="D538" s="25"/>
      <c r="E538" s="25"/>
      <c r="F538" s="24"/>
      <c r="G538" s="25"/>
      <c r="H538" s="25"/>
      <c r="I538" s="25"/>
      <c r="J538" s="25"/>
      <c r="K538" s="138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  <c r="AA538" s="25"/>
    </row>
    <row r="539">
      <c r="A539" s="25"/>
      <c r="B539" s="25"/>
      <c r="C539" s="25"/>
      <c r="D539" s="25"/>
      <c r="E539" s="25"/>
      <c r="F539" s="24"/>
      <c r="G539" s="25"/>
      <c r="H539" s="25"/>
      <c r="I539" s="25"/>
      <c r="J539" s="25"/>
      <c r="K539" s="138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  <c r="AA539" s="25"/>
    </row>
    <row r="540">
      <c r="A540" s="25"/>
      <c r="B540" s="25"/>
      <c r="C540" s="25"/>
      <c r="D540" s="25"/>
      <c r="E540" s="25"/>
      <c r="F540" s="24"/>
      <c r="G540" s="25"/>
      <c r="H540" s="25"/>
      <c r="I540" s="25"/>
      <c r="J540" s="25"/>
      <c r="K540" s="138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  <c r="AA540" s="25"/>
    </row>
    <row r="541">
      <c r="A541" s="25"/>
      <c r="B541" s="25"/>
      <c r="C541" s="25"/>
      <c r="D541" s="25"/>
      <c r="E541" s="25"/>
      <c r="F541" s="24"/>
      <c r="G541" s="25"/>
      <c r="H541" s="25"/>
      <c r="I541" s="25"/>
      <c r="J541" s="25"/>
      <c r="K541" s="138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  <c r="AA541" s="25"/>
    </row>
    <row r="542">
      <c r="A542" s="25"/>
      <c r="B542" s="25"/>
      <c r="C542" s="25"/>
      <c r="D542" s="25"/>
      <c r="E542" s="25"/>
      <c r="F542" s="24"/>
      <c r="G542" s="25"/>
      <c r="H542" s="25"/>
      <c r="I542" s="25"/>
      <c r="J542" s="25"/>
      <c r="K542" s="138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  <c r="AA542" s="25"/>
    </row>
    <row r="543">
      <c r="A543" s="25"/>
      <c r="B543" s="25"/>
      <c r="C543" s="25"/>
      <c r="D543" s="25"/>
      <c r="E543" s="25"/>
      <c r="F543" s="24"/>
      <c r="G543" s="25"/>
      <c r="H543" s="25"/>
      <c r="I543" s="25"/>
      <c r="J543" s="25"/>
      <c r="K543" s="138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  <c r="AA543" s="25"/>
    </row>
    <row r="544">
      <c r="A544" s="25"/>
      <c r="B544" s="25"/>
      <c r="C544" s="25"/>
      <c r="D544" s="25"/>
      <c r="E544" s="25"/>
      <c r="F544" s="24"/>
      <c r="G544" s="25"/>
      <c r="H544" s="25"/>
      <c r="I544" s="25"/>
      <c r="J544" s="25"/>
      <c r="K544" s="138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  <c r="AA544" s="25"/>
    </row>
    <row r="545">
      <c r="A545" s="25"/>
      <c r="B545" s="25"/>
      <c r="C545" s="25"/>
      <c r="D545" s="25"/>
      <c r="E545" s="25"/>
      <c r="F545" s="24"/>
      <c r="G545" s="25"/>
      <c r="H545" s="25"/>
      <c r="I545" s="25"/>
      <c r="J545" s="25"/>
      <c r="K545" s="138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  <c r="AA545" s="25"/>
    </row>
    <row r="546">
      <c r="A546" s="25"/>
      <c r="B546" s="25"/>
      <c r="C546" s="25"/>
      <c r="D546" s="25"/>
      <c r="E546" s="25"/>
      <c r="F546" s="24"/>
      <c r="G546" s="25"/>
      <c r="H546" s="25"/>
      <c r="I546" s="25"/>
      <c r="J546" s="25"/>
      <c r="K546" s="138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  <c r="AA546" s="25"/>
    </row>
    <row r="547">
      <c r="A547" s="25"/>
      <c r="B547" s="25"/>
      <c r="C547" s="25"/>
      <c r="D547" s="25"/>
      <c r="E547" s="25"/>
      <c r="F547" s="24"/>
      <c r="G547" s="25"/>
      <c r="H547" s="25"/>
      <c r="I547" s="25"/>
      <c r="J547" s="25"/>
      <c r="K547" s="138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  <c r="AA547" s="25"/>
    </row>
    <row r="548">
      <c r="A548" s="25"/>
      <c r="B548" s="25"/>
      <c r="C548" s="25"/>
      <c r="D548" s="25"/>
      <c r="E548" s="25"/>
      <c r="F548" s="24"/>
      <c r="G548" s="25"/>
      <c r="H548" s="25"/>
      <c r="I548" s="25"/>
      <c r="J548" s="25"/>
      <c r="K548" s="138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  <c r="AA548" s="25"/>
    </row>
    <row r="549">
      <c r="A549" s="25"/>
      <c r="B549" s="25"/>
      <c r="C549" s="25"/>
      <c r="D549" s="25"/>
      <c r="E549" s="25"/>
      <c r="F549" s="24"/>
      <c r="G549" s="25"/>
      <c r="H549" s="25"/>
      <c r="I549" s="25"/>
      <c r="J549" s="25"/>
      <c r="K549" s="138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  <c r="AA549" s="25"/>
    </row>
    <row r="550">
      <c r="A550" s="25"/>
      <c r="B550" s="25"/>
      <c r="C550" s="25"/>
      <c r="D550" s="25"/>
      <c r="E550" s="25"/>
      <c r="F550" s="24"/>
      <c r="G550" s="25"/>
      <c r="H550" s="25"/>
      <c r="I550" s="25"/>
      <c r="J550" s="25"/>
      <c r="K550" s="138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  <c r="AA550" s="25"/>
    </row>
    <row r="551">
      <c r="A551" s="25"/>
      <c r="B551" s="25"/>
      <c r="C551" s="25"/>
      <c r="D551" s="25"/>
      <c r="E551" s="25"/>
      <c r="F551" s="24"/>
      <c r="G551" s="25"/>
      <c r="H551" s="25"/>
      <c r="I551" s="25"/>
      <c r="J551" s="25"/>
      <c r="K551" s="138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  <c r="AA551" s="25"/>
    </row>
    <row r="552">
      <c r="A552" s="25"/>
      <c r="B552" s="25"/>
      <c r="C552" s="25"/>
      <c r="D552" s="25"/>
      <c r="E552" s="25"/>
      <c r="F552" s="24"/>
      <c r="G552" s="25"/>
      <c r="H552" s="25"/>
      <c r="I552" s="25"/>
      <c r="J552" s="25"/>
      <c r="K552" s="138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  <c r="AA552" s="25"/>
    </row>
    <row r="553">
      <c r="A553" s="25"/>
      <c r="B553" s="25"/>
      <c r="C553" s="25"/>
      <c r="D553" s="25"/>
      <c r="E553" s="25"/>
      <c r="F553" s="24"/>
      <c r="G553" s="25"/>
      <c r="H553" s="25"/>
      <c r="I553" s="25"/>
      <c r="J553" s="25"/>
      <c r="K553" s="138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  <c r="AA553" s="25"/>
    </row>
    <row r="554">
      <c r="A554" s="25"/>
      <c r="B554" s="25"/>
      <c r="C554" s="25"/>
      <c r="D554" s="25"/>
      <c r="E554" s="25"/>
      <c r="F554" s="24"/>
      <c r="G554" s="25"/>
      <c r="H554" s="25"/>
      <c r="I554" s="25"/>
      <c r="J554" s="25"/>
      <c r="K554" s="138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  <c r="AA554" s="25"/>
    </row>
    <row r="555">
      <c r="A555" s="25"/>
      <c r="B555" s="25"/>
      <c r="C555" s="25"/>
      <c r="D555" s="25"/>
      <c r="E555" s="25"/>
      <c r="F555" s="24"/>
      <c r="G555" s="25"/>
      <c r="H555" s="25"/>
      <c r="I555" s="25"/>
      <c r="J555" s="25"/>
      <c r="K555" s="138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  <c r="AA555" s="25"/>
    </row>
    <row r="556">
      <c r="A556" s="25"/>
      <c r="B556" s="25"/>
      <c r="C556" s="25"/>
      <c r="D556" s="25"/>
      <c r="E556" s="25"/>
      <c r="F556" s="24"/>
      <c r="G556" s="25"/>
      <c r="H556" s="25"/>
      <c r="I556" s="25"/>
      <c r="J556" s="25"/>
      <c r="K556" s="138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  <c r="AA556" s="25"/>
    </row>
    <row r="557">
      <c r="A557" s="25"/>
      <c r="B557" s="25"/>
      <c r="C557" s="25"/>
      <c r="D557" s="25"/>
      <c r="E557" s="25"/>
      <c r="F557" s="24"/>
      <c r="G557" s="25"/>
      <c r="H557" s="25"/>
      <c r="I557" s="25"/>
      <c r="J557" s="25"/>
      <c r="K557" s="138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  <c r="AA557" s="25"/>
    </row>
    <row r="558">
      <c r="A558" s="25"/>
      <c r="B558" s="25"/>
      <c r="C558" s="25"/>
      <c r="D558" s="25"/>
      <c r="E558" s="25"/>
      <c r="F558" s="24"/>
      <c r="G558" s="25"/>
      <c r="H558" s="25"/>
      <c r="I558" s="25"/>
      <c r="J558" s="25"/>
      <c r="K558" s="138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  <c r="AA558" s="25"/>
    </row>
    <row r="559">
      <c r="A559" s="25"/>
      <c r="B559" s="25"/>
      <c r="C559" s="25"/>
      <c r="D559" s="25"/>
      <c r="E559" s="25"/>
      <c r="F559" s="24"/>
      <c r="G559" s="25"/>
      <c r="H559" s="25"/>
      <c r="I559" s="25"/>
      <c r="J559" s="25"/>
      <c r="K559" s="138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  <c r="AA559" s="25"/>
    </row>
    <row r="560">
      <c r="A560" s="25"/>
      <c r="B560" s="25"/>
      <c r="C560" s="25"/>
      <c r="D560" s="25"/>
      <c r="E560" s="25"/>
      <c r="F560" s="24"/>
      <c r="G560" s="25"/>
      <c r="H560" s="25"/>
      <c r="I560" s="25"/>
      <c r="J560" s="25"/>
      <c r="K560" s="138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  <c r="AA560" s="25"/>
    </row>
    <row r="561">
      <c r="A561" s="25"/>
      <c r="B561" s="25"/>
      <c r="C561" s="25"/>
      <c r="D561" s="25"/>
      <c r="E561" s="25"/>
      <c r="F561" s="24"/>
      <c r="G561" s="25"/>
      <c r="H561" s="25"/>
      <c r="I561" s="25"/>
      <c r="J561" s="25"/>
      <c r="K561" s="138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  <c r="AA561" s="25"/>
    </row>
    <row r="562">
      <c r="A562" s="25"/>
      <c r="B562" s="25"/>
      <c r="C562" s="25"/>
      <c r="D562" s="25"/>
      <c r="E562" s="25"/>
      <c r="F562" s="24"/>
      <c r="G562" s="25"/>
      <c r="H562" s="25"/>
      <c r="I562" s="25"/>
      <c r="J562" s="25"/>
      <c r="K562" s="138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  <c r="AA562" s="25"/>
    </row>
    <row r="563">
      <c r="A563" s="25"/>
      <c r="B563" s="25"/>
      <c r="C563" s="25"/>
      <c r="D563" s="25"/>
      <c r="E563" s="25"/>
      <c r="F563" s="24"/>
      <c r="G563" s="25"/>
      <c r="H563" s="25"/>
      <c r="I563" s="25"/>
      <c r="J563" s="25"/>
      <c r="K563" s="138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  <c r="AA563" s="25"/>
    </row>
    <row r="564">
      <c r="A564" s="25"/>
      <c r="B564" s="25"/>
      <c r="C564" s="25"/>
      <c r="D564" s="25"/>
      <c r="E564" s="25"/>
      <c r="F564" s="24"/>
      <c r="G564" s="25"/>
      <c r="H564" s="25"/>
      <c r="I564" s="25"/>
      <c r="J564" s="25"/>
      <c r="K564" s="138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  <c r="AA564" s="25"/>
    </row>
    <row r="565">
      <c r="A565" s="25"/>
      <c r="B565" s="25"/>
      <c r="C565" s="25"/>
      <c r="D565" s="25"/>
      <c r="E565" s="25"/>
      <c r="F565" s="24"/>
      <c r="G565" s="25"/>
      <c r="H565" s="25"/>
      <c r="I565" s="25"/>
      <c r="J565" s="25"/>
      <c r="K565" s="138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  <c r="AA565" s="25"/>
    </row>
    <row r="566">
      <c r="A566" s="25"/>
      <c r="B566" s="25"/>
      <c r="C566" s="25"/>
      <c r="D566" s="25"/>
      <c r="E566" s="25"/>
      <c r="F566" s="24"/>
      <c r="G566" s="25"/>
      <c r="H566" s="25"/>
      <c r="I566" s="25"/>
      <c r="J566" s="25"/>
      <c r="K566" s="138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  <c r="AA566" s="25"/>
    </row>
    <row r="567">
      <c r="A567" s="25"/>
      <c r="B567" s="25"/>
      <c r="C567" s="25"/>
      <c r="D567" s="25"/>
      <c r="E567" s="25"/>
      <c r="F567" s="24"/>
      <c r="G567" s="25"/>
      <c r="H567" s="25"/>
      <c r="I567" s="25"/>
      <c r="J567" s="25"/>
      <c r="K567" s="138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  <c r="AA567" s="25"/>
    </row>
    <row r="568">
      <c r="A568" s="25"/>
      <c r="B568" s="25"/>
      <c r="C568" s="25"/>
      <c r="D568" s="25"/>
      <c r="E568" s="25"/>
      <c r="F568" s="24"/>
      <c r="G568" s="25"/>
      <c r="H568" s="25"/>
      <c r="I568" s="25"/>
      <c r="J568" s="25"/>
      <c r="K568" s="138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  <c r="AA568" s="25"/>
    </row>
    <row r="569">
      <c r="A569" s="25"/>
      <c r="B569" s="25"/>
      <c r="C569" s="25"/>
      <c r="D569" s="25"/>
      <c r="E569" s="25"/>
      <c r="F569" s="24"/>
      <c r="G569" s="25"/>
      <c r="H569" s="25"/>
      <c r="I569" s="25"/>
      <c r="J569" s="25"/>
      <c r="K569" s="138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  <c r="AA569" s="25"/>
    </row>
    <row r="570">
      <c r="A570" s="25"/>
      <c r="B570" s="25"/>
      <c r="C570" s="25"/>
      <c r="D570" s="25"/>
      <c r="E570" s="25"/>
      <c r="F570" s="24"/>
      <c r="G570" s="25"/>
      <c r="H570" s="25"/>
      <c r="I570" s="25"/>
      <c r="J570" s="25"/>
      <c r="K570" s="138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  <c r="AA570" s="25"/>
    </row>
    <row r="571">
      <c r="A571" s="25"/>
      <c r="B571" s="25"/>
      <c r="C571" s="25"/>
      <c r="D571" s="25"/>
      <c r="E571" s="25"/>
      <c r="F571" s="24"/>
      <c r="G571" s="25"/>
      <c r="H571" s="25"/>
      <c r="I571" s="25"/>
      <c r="J571" s="25"/>
      <c r="K571" s="138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  <c r="AA571" s="25"/>
    </row>
    <row r="572">
      <c r="A572" s="25"/>
      <c r="B572" s="25"/>
      <c r="C572" s="25"/>
      <c r="D572" s="25"/>
      <c r="E572" s="25"/>
      <c r="F572" s="24"/>
      <c r="G572" s="25"/>
      <c r="H572" s="25"/>
      <c r="I572" s="25"/>
      <c r="J572" s="25"/>
      <c r="K572" s="138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  <c r="AA572" s="25"/>
    </row>
    <row r="573">
      <c r="A573" s="25"/>
      <c r="B573" s="25"/>
      <c r="C573" s="25"/>
      <c r="D573" s="25"/>
      <c r="E573" s="25"/>
      <c r="F573" s="24"/>
      <c r="G573" s="25"/>
      <c r="H573" s="25"/>
      <c r="I573" s="25"/>
      <c r="J573" s="25"/>
      <c r="K573" s="138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  <c r="AA573" s="25"/>
    </row>
    <row r="574">
      <c r="A574" s="25"/>
      <c r="B574" s="25"/>
      <c r="C574" s="25"/>
      <c r="D574" s="25"/>
      <c r="E574" s="25"/>
      <c r="F574" s="24"/>
      <c r="G574" s="25"/>
      <c r="H574" s="25"/>
      <c r="I574" s="25"/>
      <c r="J574" s="25"/>
      <c r="K574" s="138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  <c r="AA574" s="25"/>
    </row>
    <row r="575">
      <c r="A575" s="25"/>
      <c r="B575" s="25"/>
      <c r="C575" s="25"/>
      <c r="D575" s="25"/>
      <c r="E575" s="25"/>
      <c r="F575" s="24"/>
      <c r="G575" s="25"/>
      <c r="H575" s="25"/>
      <c r="I575" s="25"/>
      <c r="J575" s="25"/>
      <c r="K575" s="138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  <c r="AA575" s="25"/>
    </row>
    <row r="576">
      <c r="A576" s="25"/>
      <c r="B576" s="25"/>
      <c r="C576" s="25"/>
      <c r="D576" s="25"/>
      <c r="E576" s="25"/>
      <c r="F576" s="24"/>
      <c r="G576" s="25"/>
      <c r="H576" s="25"/>
      <c r="I576" s="25"/>
      <c r="J576" s="25"/>
      <c r="K576" s="138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  <c r="AA576" s="25"/>
    </row>
    <row r="577">
      <c r="A577" s="25"/>
      <c r="B577" s="25"/>
      <c r="C577" s="25"/>
      <c r="D577" s="25"/>
      <c r="E577" s="25"/>
      <c r="F577" s="24"/>
      <c r="G577" s="25"/>
      <c r="H577" s="25"/>
      <c r="I577" s="25"/>
      <c r="J577" s="25"/>
      <c r="K577" s="138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  <c r="AA577" s="25"/>
    </row>
    <row r="578">
      <c r="A578" s="25"/>
      <c r="B578" s="25"/>
      <c r="C578" s="25"/>
      <c r="D578" s="25"/>
      <c r="E578" s="25"/>
      <c r="F578" s="24"/>
      <c r="G578" s="25"/>
      <c r="H578" s="25"/>
      <c r="I578" s="25"/>
      <c r="J578" s="25"/>
      <c r="K578" s="138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  <c r="AA578" s="25"/>
    </row>
    <row r="579">
      <c r="A579" s="25"/>
      <c r="B579" s="25"/>
      <c r="C579" s="25"/>
      <c r="D579" s="25"/>
      <c r="E579" s="25"/>
      <c r="F579" s="24"/>
      <c r="G579" s="25"/>
      <c r="H579" s="25"/>
      <c r="I579" s="25"/>
      <c r="J579" s="25"/>
      <c r="K579" s="138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  <c r="AA579" s="25"/>
    </row>
    <row r="580">
      <c r="A580" s="25"/>
      <c r="B580" s="25"/>
      <c r="C580" s="25"/>
      <c r="D580" s="25"/>
      <c r="E580" s="25"/>
      <c r="F580" s="24"/>
      <c r="G580" s="25"/>
      <c r="H580" s="25"/>
      <c r="I580" s="25"/>
      <c r="J580" s="25"/>
      <c r="K580" s="138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  <c r="AA580" s="25"/>
    </row>
    <row r="581">
      <c r="A581" s="25"/>
      <c r="B581" s="25"/>
      <c r="C581" s="25"/>
      <c r="D581" s="25"/>
      <c r="E581" s="25"/>
      <c r="F581" s="24"/>
      <c r="G581" s="25"/>
      <c r="H581" s="25"/>
      <c r="I581" s="25"/>
      <c r="J581" s="25"/>
      <c r="K581" s="138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  <c r="AA581" s="25"/>
    </row>
    <row r="582">
      <c r="A582" s="25"/>
      <c r="B582" s="25"/>
      <c r="C582" s="25"/>
      <c r="D582" s="25"/>
      <c r="E582" s="25"/>
      <c r="F582" s="24"/>
      <c r="G582" s="25"/>
      <c r="H582" s="25"/>
      <c r="I582" s="25"/>
      <c r="J582" s="25"/>
      <c r="K582" s="138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  <c r="AA582" s="25"/>
    </row>
    <row r="583">
      <c r="A583" s="25"/>
      <c r="B583" s="25"/>
      <c r="C583" s="25"/>
      <c r="D583" s="25"/>
      <c r="E583" s="25"/>
      <c r="F583" s="24"/>
      <c r="G583" s="25"/>
      <c r="H583" s="25"/>
      <c r="I583" s="25"/>
      <c r="J583" s="25"/>
      <c r="K583" s="138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  <c r="AA583" s="25"/>
    </row>
    <row r="584">
      <c r="A584" s="25"/>
      <c r="B584" s="25"/>
      <c r="C584" s="25"/>
      <c r="D584" s="25"/>
      <c r="E584" s="25"/>
      <c r="F584" s="24"/>
      <c r="G584" s="25"/>
      <c r="H584" s="25"/>
      <c r="I584" s="25"/>
      <c r="J584" s="25"/>
      <c r="K584" s="138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  <c r="AA584" s="25"/>
    </row>
    <row r="585">
      <c r="A585" s="25"/>
      <c r="B585" s="25"/>
      <c r="C585" s="25"/>
      <c r="D585" s="25"/>
      <c r="E585" s="25"/>
      <c r="F585" s="24"/>
      <c r="G585" s="25"/>
      <c r="H585" s="25"/>
      <c r="I585" s="25"/>
      <c r="J585" s="25"/>
      <c r="K585" s="138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  <c r="AA585" s="25"/>
    </row>
    <row r="586">
      <c r="A586" s="25"/>
      <c r="B586" s="25"/>
      <c r="C586" s="25"/>
      <c r="D586" s="25"/>
      <c r="E586" s="25"/>
      <c r="F586" s="24"/>
      <c r="G586" s="25"/>
      <c r="H586" s="25"/>
      <c r="I586" s="25"/>
      <c r="J586" s="25"/>
      <c r="K586" s="138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  <c r="AA586" s="25"/>
    </row>
    <row r="587">
      <c r="A587" s="25"/>
      <c r="B587" s="25"/>
      <c r="C587" s="25"/>
      <c r="D587" s="25"/>
      <c r="E587" s="25"/>
      <c r="F587" s="24"/>
      <c r="G587" s="25"/>
      <c r="H587" s="25"/>
      <c r="I587" s="25"/>
      <c r="J587" s="25"/>
      <c r="K587" s="138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  <c r="AA587" s="25"/>
    </row>
    <row r="588">
      <c r="A588" s="25"/>
      <c r="B588" s="25"/>
      <c r="C588" s="25"/>
      <c r="D588" s="25"/>
      <c r="E588" s="25"/>
      <c r="F588" s="24"/>
      <c r="G588" s="25"/>
      <c r="H588" s="25"/>
      <c r="I588" s="25"/>
      <c r="J588" s="25"/>
      <c r="K588" s="138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  <c r="AA588" s="25"/>
    </row>
    <row r="589">
      <c r="A589" s="25"/>
      <c r="B589" s="25"/>
      <c r="C589" s="25"/>
      <c r="D589" s="25"/>
      <c r="E589" s="25"/>
      <c r="F589" s="24"/>
      <c r="G589" s="25"/>
      <c r="H589" s="25"/>
      <c r="I589" s="25"/>
      <c r="J589" s="25"/>
      <c r="K589" s="138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  <c r="AA589" s="25"/>
    </row>
    <row r="590">
      <c r="A590" s="25"/>
      <c r="B590" s="25"/>
      <c r="C590" s="25"/>
      <c r="D590" s="25"/>
      <c r="E590" s="25"/>
      <c r="F590" s="24"/>
      <c r="G590" s="25"/>
      <c r="H590" s="25"/>
      <c r="I590" s="25"/>
      <c r="J590" s="25"/>
      <c r="K590" s="138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  <c r="AA590" s="25"/>
    </row>
    <row r="591">
      <c r="A591" s="25"/>
      <c r="B591" s="25"/>
      <c r="C591" s="25"/>
      <c r="D591" s="25"/>
      <c r="E591" s="25"/>
      <c r="F591" s="24"/>
      <c r="G591" s="25"/>
      <c r="H591" s="25"/>
      <c r="I591" s="25"/>
      <c r="J591" s="25"/>
      <c r="K591" s="138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  <c r="AA591" s="25"/>
    </row>
    <row r="592">
      <c r="A592" s="25"/>
      <c r="B592" s="25"/>
      <c r="C592" s="25"/>
      <c r="D592" s="25"/>
      <c r="E592" s="25"/>
      <c r="F592" s="24"/>
      <c r="G592" s="25"/>
      <c r="H592" s="25"/>
      <c r="I592" s="25"/>
      <c r="J592" s="25"/>
      <c r="K592" s="138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  <c r="AA592" s="25"/>
    </row>
    <row r="593">
      <c r="A593" s="25"/>
      <c r="B593" s="25"/>
      <c r="C593" s="25"/>
      <c r="D593" s="25"/>
      <c r="E593" s="25"/>
      <c r="F593" s="24"/>
      <c r="G593" s="25"/>
      <c r="H593" s="25"/>
      <c r="I593" s="25"/>
      <c r="J593" s="25"/>
      <c r="K593" s="138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  <c r="AA593" s="25"/>
    </row>
    <row r="594">
      <c r="A594" s="25"/>
      <c r="B594" s="25"/>
      <c r="C594" s="25"/>
      <c r="D594" s="25"/>
      <c r="E594" s="25"/>
      <c r="F594" s="24"/>
      <c r="G594" s="25"/>
      <c r="H594" s="25"/>
      <c r="I594" s="25"/>
      <c r="J594" s="25"/>
      <c r="K594" s="138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  <c r="AA594" s="25"/>
    </row>
    <row r="595">
      <c r="A595" s="25"/>
      <c r="B595" s="25"/>
      <c r="C595" s="25"/>
      <c r="D595" s="25"/>
      <c r="E595" s="25"/>
      <c r="F595" s="24"/>
      <c r="G595" s="25"/>
      <c r="H595" s="25"/>
      <c r="I595" s="25"/>
      <c r="J595" s="25"/>
      <c r="K595" s="138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  <c r="AA595" s="25"/>
    </row>
    <row r="596">
      <c r="A596" s="25"/>
      <c r="B596" s="25"/>
      <c r="C596" s="25"/>
      <c r="D596" s="25"/>
      <c r="E596" s="25"/>
      <c r="F596" s="24"/>
      <c r="G596" s="25"/>
      <c r="H596" s="25"/>
      <c r="I596" s="25"/>
      <c r="J596" s="25"/>
      <c r="K596" s="138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  <c r="AA596" s="25"/>
    </row>
    <row r="597">
      <c r="A597" s="25"/>
      <c r="B597" s="25"/>
      <c r="C597" s="25"/>
      <c r="D597" s="25"/>
      <c r="E597" s="25"/>
      <c r="F597" s="24"/>
      <c r="G597" s="25"/>
      <c r="H597" s="25"/>
      <c r="I597" s="25"/>
      <c r="J597" s="25"/>
      <c r="K597" s="138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  <c r="AA597" s="25"/>
    </row>
    <row r="598">
      <c r="A598" s="25"/>
      <c r="B598" s="25"/>
      <c r="C598" s="25"/>
      <c r="D598" s="25"/>
      <c r="E598" s="25"/>
      <c r="F598" s="24"/>
      <c r="G598" s="25"/>
      <c r="H598" s="25"/>
      <c r="I598" s="25"/>
      <c r="J598" s="25"/>
      <c r="K598" s="138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  <c r="AA598" s="25"/>
    </row>
    <row r="599">
      <c r="A599" s="25"/>
      <c r="B599" s="25"/>
      <c r="C599" s="25"/>
      <c r="D599" s="25"/>
      <c r="E599" s="25"/>
      <c r="F599" s="24"/>
      <c r="G599" s="25"/>
      <c r="H599" s="25"/>
      <c r="I599" s="25"/>
      <c r="J599" s="25"/>
      <c r="K599" s="138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  <c r="AA599" s="25"/>
    </row>
    <row r="600">
      <c r="A600" s="25"/>
      <c r="B600" s="25"/>
      <c r="C600" s="25"/>
      <c r="D600" s="25"/>
      <c r="E600" s="25"/>
      <c r="F600" s="24"/>
      <c r="G600" s="25"/>
      <c r="H600" s="25"/>
      <c r="I600" s="25"/>
      <c r="J600" s="25"/>
      <c r="K600" s="138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  <c r="AA600" s="25"/>
    </row>
    <row r="601">
      <c r="A601" s="25"/>
      <c r="B601" s="25"/>
      <c r="C601" s="25"/>
      <c r="D601" s="25"/>
      <c r="E601" s="25"/>
      <c r="F601" s="24"/>
      <c r="G601" s="25"/>
      <c r="H601" s="25"/>
      <c r="I601" s="25"/>
      <c r="J601" s="25"/>
      <c r="K601" s="138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  <c r="AA601" s="25"/>
    </row>
    <row r="602">
      <c r="A602" s="25"/>
      <c r="B602" s="25"/>
      <c r="C602" s="25"/>
      <c r="D602" s="25"/>
      <c r="E602" s="25"/>
      <c r="F602" s="24"/>
      <c r="G602" s="25"/>
      <c r="H602" s="25"/>
      <c r="I602" s="25"/>
      <c r="J602" s="25"/>
      <c r="K602" s="138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  <c r="AA602" s="25"/>
    </row>
    <row r="603">
      <c r="A603" s="25"/>
      <c r="B603" s="25"/>
      <c r="C603" s="25"/>
      <c r="D603" s="25"/>
      <c r="E603" s="25"/>
      <c r="F603" s="24"/>
      <c r="G603" s="25"/>
      <c r="H603" s="25"/>
      <c r="I603" s="25"/>
      <c r="J603" s="25"/>
      <c r="K603" s="138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  <c r="AA603" s="25"/>
    </row>
    <row r="604">
      <c r="A604" s="25"/>
      <c r="B604" s="25"/>
      <c r="C604" s="25"/>
      <c r="D604" s="25"/>
      <c r="E604" s="25"/>
      <c r="F604" s="24"/>
      <c r="G604" s="25"/>
      <c r="H604" s="25"/>
      <c r="I604" s="25"/>
      <c r="J604" s="25"/>
      <c r="K604" s="138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  <c r="AA604" s="25"/>
    </row>
    <row r="605">
      <c r="A605" s="25"/>
      <c r="B605" s="25"/>
      <c r="C605" s="25"/>
      <c r="D605" s="25"/>
      <c r="E605" s="25"/>
      <c r="F605" s="24"/>
      <c r="G605" s="25"/>
      <c r="H605" s="25"/>
      <c r="I605" s="25"/>
      <c r="J605" s="25"/>
      <c r="K605" s="138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  <c r="AA605" s="25"/>
    </row>
    <row r="606">
      <c r="A606" s="25"/>
      <c r="B606" s="25"/>
      <c r="C606" s="25"/>
      <c r="D606" s="25"/>
      <c r="E606" s="25"/>
      <c r="F606" s="24"/>
      <c r="G606" s="25"/>
      <c r="H606" s="25"/>
      <c r="I606" s="25"/>
      <c r="J606" s="25"/>
      <c r="K606" s="138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  <c r="AA606" s="25"/>
    </row>
    <row r="607">
      <c r="A607" s="25"/>
      <c r="B607" s="25"/>
      <c r="C607" s="25"/>
      <c r="D607" s="25"/>
      <c r="E607" s="25"/>
      <c r="F607" s="24"/>
      <c r="G607" s="25"/>
      <c r="H607" s="25"/>
      <c r="I607" s="25"/>
      <c r="J607" s="25"/>
      <c r="K607" s="138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  <c r="AA607" s="25"/>
    </row>
    <row r="608">
      <c r="A608" s="25"/>
      <c r="B608" s="25"/>
      <c r="C608" s="25"/>
      <c r="D608" s="25"/>
      <c r="E608" s="25"/>
      <c r="F608" s="24"/>
      <c r="G608" s="25"/>
      <c r="H608" s="25"/>
      <c r="I608" s="25"/>
      <c r="J608" s="25"/>
      <c r="K608" s="138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  <c r="AA608" s="25"/>
    </row>
    <row r="609">
      <c r="A609" s="25"/>
      <c r="B609" s="25"/>
      <c r="C609" s="25"/>
      <c r="D609" s="25"/>
      <c r="E609" s="25"/>
      <c r="F609" s="24"/>
      <c r="G609" s="25"/>
      <c r="H609" s="25"/>
      <c r="I609" s="25"/>
      <c r="J609" s="25"/>
      <c r="K609" s="138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  <c r="AA609" s="25"/>
    </row>
    <row r="610">
      <c r="A610" s="25"/>
      <c r="B610" s="25"/>
      <c r="C610" s="25"/>
      <c r="D610" s="25"/>
      <c r="E610" s="25"/>
      <c r="F610" s="24"/>
      <c r="G610" s="25"/>
      <c r="H610" s="25"/>
      <c r="I610" s="25"/>
      <c r="J610" s="25"/>
      <c r="K610" s="138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  <c r="AA610" s="25"/>
    </row>
    <row r="611">
      <c r="A611" s="25"/>
      <c r="B611" s="25"/>
      <c r="C611" s="25"/>
      <c r="D611" s="25"/>
      <c r="E611" s="25"/>
      <c r="F611" s="24"/>
      <c r="G611" s="25"/>
      <c r="H611" s="25"/>
      <c r="I611" s="25"/>
      <c r="J611" s="25"/>
      <c r="K611" s="138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  <c r="AA611" s="25"/>
    </row>
    <row r="612">
      <c r="A612" s="25"/>
      <c r="B612" s="25"/>
      <c r="C612" s="25"/>
      <c r="D612" s="25"/>
      <c r="E612" s="25"/>
      <c r="F612" s="24"/>
      <c r="G612" s="25"/>
      <c r="H612" s="25"/>
      <c r="I612" s="25"/>
      <c r="J612" s="25"/>
      <c r="K612" s="138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  <c r="AA612" s="25"/>
    </row>
    <row r="613">
      <c r="A613" s="25"/>
      <c r="B613" s="25"/>
      <c r="C613" s="25"/>
      <c r="D613" s="25"/>
      <c r="E613" s="25"/>
      <c r="F613" s="24"/>
      <c r="G613" s="25"/>
      <c r="H613" s="25"/>
      <c r="I613" s="25"/>
      <c r="J613" s="25"/>
      <c r="K613" s="138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  <c r="AA613" s="25"/>
    </row>
    <row r="614">
      <c r="A614" s="25"/>
      <c r="B614" s="25"/>
      <c r="C614" s="25"/>
      <c r="D614" s="25"/>
      <c r="E614" s="25"/>
      <c r="F614" s="24"/>
      <c r="G614" s="25"/>
      <c r="H614" s="25"/>
      <c r="I614" s="25"/>
      <c r="J614" s="25"/>
      <c r="K614" s="138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  <c r="AA614" s="25"/>
    </row>
    <row r="615">
      <c r="A615" s="25"/>
      <c r="B615" s="25"/>
      <c r="C615" s="25"/>
      <c r="D615" s="25"/>
      <c r="E615" s="25"/>
      <c r="F615" s="24"/>
      <c r="G615" s="25"/>
      <c r="H615" s="25"/>
      <c r="I615" s="25"/>
      <c r="J615" s="25"/>
      <c r="K615" s="138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  <c r="AA615" s="25"/>
    </row>
    <row r="616">
      <c r="A616" s="25"/>
      <c r="B616" s="25"/>
      <c r="C616" s="25"/>
      <c r="D616" s="25"/>
      <c r="E616" s="25"/>
      <c r="F616" s="24"/>
      <c r="G616" s="25"/>
      <c r="H616" s="25"/>
      <c r="I616" s="25"/>
      <c r="J616" s="25"/>
      <c r="K616" s="138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  <c r="AA616" s="25"/>
    </row>
    <row r="617">
      <c r="A617" s="25"/>
      <c r="B617" s="25"/>
      <c r="C617" s="25"/>
      <c r="D617" s="25"/>
      <c r="E617" s="25"/>
      <c r="F617" s="24"/>
      <c r="G617" s="25"/>
      <c r="H617" s="25"/>
      <c r="I617" s="25"/>
      <c r="J617" s="25"/>
      <c r="K617" s="138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  <c r="AA617" s="25"/>
    </row>
    <row r="618">
      <c r="A618" s="25"/>
      <c r="B618" s="25"/>
      <c r="C618" s="25"/>
      <c r="D618" s="25"/>
      <c r="E618" s="25"/>
      <c r="F618" s="24"/>
      <c r="G618" s="25"/>
      <c r="H618" s="25"/>
      <c r="I618" s="25"/>
      <c r="J618" s="25"/>
      <c r="K618" s="138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  <c r="AA618" s="25"/>
    </row>
    <row r="619">
      <c r="A619" s="25"/>
      <c r="B619" s="25"/>
      <c r="C619" s="25"/>
      <c r="D619" s="25"/>
      <c r="E619" s="25"/>
      <c r="F619" s="24"/>
      <c r="G619" s="25"/>
      <c r="H619" s="25"/>
      <c r="I619" s="25"/>
      <c r="J619" s="25"/>
      <c r="K619" s="138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  <c r="AA619" s="25"/>
    </row>
    <row r="620">
      <c r="A620" s="25"/>
      <c r="B620" s="25"/>
      <c r="C620" s="25"/>
      <c r="D620" s="25"/>
      <c r="E620" s="25"/>
      <c r="F620" s="24"/>
      <c r="G620" s="25"/>
      <c r="H620" s="25"/>
      <c r="I620" s="25"/>
      <c r="J620" s="25"/>
      <c r="K620" s="138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  <c r="AA620" s="25"/>
    </row>
    <row r="621">
      <c r="A621" s="25"/>
      <c r="B621" s="25"/>
      <c r="C621" s="25"/>
      <c r="D621" s="25"/>
      <c r="E621" s="25"/>
      <c r="F621" s="24"/>
      <c r="G621" s="25"/>
      <c r="H621" s="25"/>
      <c r="I621" s="25"/>
      <c r="J621" s="25"/>
      <c r="K621" s="138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  <c r="AA621" s="25"/>
    </row>
    <row r="622">
      <c r="A622" s="25"/>
      <c r="B622" s="25"/>
      <c r="C622" s="25"/>
      <c r="D622" s="25"/>
      <c r="E622" s="25"/>
      <c r="F622" s="24"/>
      <c r="G622" s="25"/>
      <c r="H622" s="25"/>
      <c r="I622" s="25"/>
      <c r="J622" s="25"/>
      <c r="K622" s="138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  <c r="AA622" s="25"/>
    </row>
    <row r="623">
      <c r="A623" s="25"/>
      <c r="B623" s="25"/>
      <c r="C623" s="25"/>
      <c r="D623" s="25"/>
      <c r="E623" s="25"/>
      <c r="F623" s="24"/>
      <c r="G623" s="25"/>
      <c r="H623" s="25"/>
      <c r="I623" s="25"/>
      <c r="J623" s="25"/>
      <c r="K623" s="138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  <c r="AA623" s="25"/>
    </row>
    <row r="624">
      <c r="A624" s="25"/>
      <c r="B624" s="25"/>
      <c r="C624" s="25"/>
      <c r="D624" s="25"/>
      <c r="E624" s="25"/>
      <c r="F624" s="24"/>
      <c r="G624" s="25"/>
      <c r="H624" s="25"/>
      <c r="I624" s="25"/>
      <c r="J624" s="25"/>
      <c r="K624" s="138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  <c r="AA624" s="25"/>
    </row>
    <row r="625">
      <c r="A625" s="25"/>
      <c r="B625" s="25"/>
      <c r="C625" s="25"/>
      <c r="D625" s="25"/>
      <c r="E625" s="25"/>
      <c r="F625" s="24"/>
      <c r="G625" s="25"/>
      <c r="H625" s="25"/>
      <c r="I625" s="25"/>
      <c r="J625" s="25"/>
      <c r="K625" s="138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  <c r="AA625" s="25"/>
    </row>
    <row r="626">
      <c r="A626" s="25"/>
      <c r="B626" s="25"/>
      <c r="C626" s="25"/>
      <c r="D626" s="25"/>
      <c r="E626" s="25"/>
      <c r="F626" s="24"/>
      <c r="G626" s="25"/>
      <c r="H626" s="25"/>
      <c r="I626" s="25"/>
      <c r="J626" s="25"/>
      <c r="K626" s="138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  <c r="AA626" s="25"/>
    </row>
    <row r="627">
      <c r="A627" s="25"/>
      <c r="B627" s="25"/>
      <c r="C627" s="25"/>
      <c r="D627" s="25"/>
      <c r="E627" s="25"/>
      <c r="F627" s="24"/>
      <c r="G627" s="25"/>
      <c r="H627" s="25"/>
      <c r="I627" s="25"/>
      <c r="J627" s="25"/>
      <c r="K627" s="138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  <c r="AA627" s="25"/>
    </row>
    <row r="628">
      <c r="A628" s="25"/>
      <c r="B628" s="25"/>
      <c r="C628" s="25"/>
      <c r="D628" s="25"/>
      <c r="E628" s="25"/>
      <c r="F628" s="24"/>
      <c r="G628" s="25"/>
      <c r="H628" s="25"/>
      <c r="I628" s="25"/>
      <c r="J628" s="25"/>
      <c r="K628" s="138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  <c r="AA628" s="25"/>
    </row>
    <row r="629">
      <c r="A629" s="25"/>
      <c r="B629" s="25"/>
      <c r="C629" s="25"/>
      <c r="D629" s="25"/>
      <c r="E629" s="25"/>
      <c r="F629" s="24"/>
      <c r="G629" s="25"/>
      <c r="H629" s="25"/>
      <c r="I629" s="25"/>
      <c r="J629" s="25"/>
      <c r="K629" s="138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  <c r="AA629" s="25"/>
    </row>
    <row r="630">
      <c r="A630" s="25"/>
      <c r="B630" s="25"/>
      <c r="C630" s="25"/>
      <c r="D630" s="25"/>
      <c r="E630" s="25"/>
      <c r="F630" s="24"/>
      <c r="G630" s="25"/>
      <c r="H630" s="25"/>
      <c r="I630" s="25"/>
      <c r="J630" s="25"/>
      <c r="K630" s="138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  <c r="AA630" s="25"/>
    </row>
    <row r="631">
      <c r="A631" s="25"/>
      <c r="B631" s="25"/>
      <c r="C631" s="25"/>
      <c r="D631" s="25"/>
      <c r="E631" s="25"/>
      <c r="F631" s="24"/>
      <c r="G631" s="25"/>
      <c r="H631" s="25"/>
      <c r="I631" s="25"/>
      <c r="J631" s="25"/>
      <c r="K631" s="138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  <c r="AA631" s="25"/>
    </row>
    <row r="632">
      <c r="A632" s="25"/>
      <c r="B632" s="25"/>
      <c r="C632" s="25"/>
      <c r="D632" s="25"/>
      <c r="E632" s="25"/>
      <c r="F632" s="24"/>
      <c r="G632" s="25"/>
      <c r="H632" s="25"/>
      <c r="I632" s="25"/>
      <c r="J632" s="25"/>
      <c r="K632" s="138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  <c r="AA632" s="25"/>
    </row>
    <row r="633">
      <c r="A633" s="25"/>
      <c r="B633" s="25"/>
      <c r="C633" s="25"/>
      <c r="D633" s="25"/>
      <c r="E633" s="25"/>
      <c r="F633" s="24"/>
      <c r="G633" s="25"/>
      <c r="H633" s="25"/>
      <c r="I633" s="25"/>
      <c r="J633" s="25"/>
      <c r="K633" s="138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  <c r="AA633" s="25"/>
    </row>
    <row r="634">
      <c r="A634" s="25"/>
      <c r="B634" s="25"/>
      <c r="C634" s="25"/>
      <c r="D634" s="25"/>
      <c r="E634" s="25"/>
      <c r="F634" s="24"/>
      <c r="G634" s="25"/>
      <c r="H634" s="25"/>
      <c r="I634" s="25"/>
      <c r="J634" s="25"/>
      <c r="K634" s="138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  <c r="AA634" s="25"/>
    </row>
    <row r="635">
      <c r="A635" s="25"/>
      <c r="B635" s="25"/>
      <c r="C635" s="25"/>
      <c r="D635" s="25"/>
      <c r="E635" s="25"/>
      <c r="F635" s="24"/>
      <c r="G635" s="25"/>
      <c r="H635" s="25"/>
      <c r="I635" s="25"/>
      <c r="J635" s="25"/>
      <c r="K635" s="138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  <c r="AA635" s="25"/>
    </row>
    <row r="636">
      <c r="A636" s="25"/>
      <c r="B636" s="25"/>
      <c r="C636" s="25"/>
      <c r="D636" s="25"/>
      <c r="E636" s="25"/>
      <c r="F636" s="24"/>
      <c r="G636" s="25"/>
      <c r="H636" s="25"/>
      <c r="I636" s="25"/>
      <c r="J636" s="25"/>
      <c r="K636" s="138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  <c r="AA636" s="25"/>
    </row>
    <row r="637">
      <c r="A637" s="25"/>
      <c r="B637" s="25"/>
      <c r="C637" s="25"/>
      <c r="D637" s="25"/>
      <c r="E637" s="25"/>
      <c r="F637" s="24"/>
      <c r="G637" s="25"/>
      <c r="H637" s="25"/>
      <c r="I637" s="25"/>
      <c r="J637" s="25"/>
      <c r="K637" s="138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  <c r="AA637" s="25"/>
    </row>
    <row r="638">
      <c r="A638" s="25"/>
      <c r="B638" s="25"/>
      <c r="C638" s="25"/>
      <c r="D638" s="25"/>
      <c r="E638" s="25"/>
      <c r="F638" s="24"/>
      <c r="G638" s="25"/>
      <c r="H638" s="25"/>
      <c r="I638" s="25"/>
      <c r="J638" s="25"/>
      <c r="K638" s="138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  <c r="AA638" s="25"/>
    </row>
    <row r="639">
      <c r="A639" s="25"/>
      <c r="B639" s="25"/>
      <c r="C639" s="25"/>
      <c r="D639" s="25"/>
      <c r="E639" s="25"/>
      <c r="F639" s="24"/>
      <c r="G639" s="25"/>
      <c r="H639" s="25"/>
      <c r="I639" s="25"/>
      <c r="J639" s="25"/>
      <c r="K639" s="138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  <c r="AA639" s="25"/>
    </row>
    <row r="640">
      <c r="A640" s="25"/>
      <c r="B640" s="25"/>
      <c r="C640" s="25"/>
      <c r="D640" s="25"/>
      <c r="E640" s="25"/>
      <c r="F640" s="24"/>
      <c r="G640" s="25"/>
      <c r="H640" s="25"/>
      <c r="I640" s="25"/>
      <c r="J640" s="25"/>
      <c r="K640" s="138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  <c r="AA640" s="25"/>
    </row>
    <row r="641">
      <c r="A641" s="25"/>
      <c r="B641" s="25"/>
      <c r="C641" s="25"/>
      <c r="D641" s="25"/>
      <c r="E641" s="25"/>
      <c r="F641" s="24"/>
      <c r="G641" s="25"/>
      <c r="H641" s="25"/>
      <c r="I641" s="25"/>
      <c r="J641" s="25"/>
      <c r="K641" s="138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  <c r="AA641" s="25"/>
    </row>
    <row r="642">
      <c r="A642" s="25"/>
      <c r="B642" s="25"/>
      <c r="C642" s="25"/>
      <c r="D642" s="25"/>
      <c r="E642" s="25"/>
      <c r="F642" s="24"/>
      <c r="G642" s="25"/>
      <c r="H642" s="25"/>
      <c r="I642" s="25"/>
      <c r="J642" s="25"/>
      <c r="K642" s="138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  <c r="AA642" s="25"/>
    </row>
    <row r="643">
      <c r="A643" s="25"/>
      <c r="B643" s="25"/>
      <c r="C643" s="25"/>
      <c r="D643" s="25"/>
      <c r="E643" s="25"/>
      <c r="F643" s="24"/>
      <c r="G643" s="25"/>
      <c r="H643" s="25"/>
      <c r="I643" s="25"/>
      <c r="J643" s="25"/>
      <c r="K643" s="138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  <c r="AA643" s="25"/>
    </row>
    <row r="644">
      <c r="A644" s="25"/>
      <c r="B644" s="25"/>
      <c r="C644" s="25"/>
      <c r="D644" s="25"/>
      <c r="E644" s="25"/>
      <c r="F644" s="24"/>
      <c r="G644" s="25"/>
      <c r="H644" s="25"/>
      <c r="I644" s="25"/>
      <c r="J644" s="25"/>
      <c r="K644" s="138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  <c r="AA644" s="25"/>
    </row>
    <row r="645">
      <c r="A645" s="25"/>
      <c r="B645" s="25"/>
      <c r="C645" s="25"/>
      <c r="D645" s="25"/>
      <c r="E645" s="25"/>
      <c r="F645" s="24"/>
      <c r="G645" s="25"/>
      <c r="H645" s="25"/>
      <c r="I645" s="25"/>
      <c r="J645" s="25"/>
      <c r="K645" s="138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  <c r="AA645" s="25"/>
    </row>
    <row r="646">
      <c r="A646" s="25"/>
      <c r="B646" s="25"/>
      <c r="C646" s="25"/>
      <c r="D646" s="25"/>
      <c r="E646" s="25"/>
      <c r="F646" s="24"/>
      <c r="G646" s="25"/>
      <c r="H646" s="25"/>
      <c r="I646" s="25"/>
      <c r="J646" s="25"/>
      <c r="K646" s="138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  <c r="AA646" s="25"/>
    </row>
    <row r="647">
      <c r="A647" s="25"/>
      <c r="B647" s="25"/>
      <c r="C647" s="25"/>
      <c r="D647" s="25"/>
      <c r="E647" s="25"/>
      <c r="F647" s="24"/>
      <c r="G647" s="25"/>
      <c r="H647" s="25"/>
      <c r="I647" s="25"/>
      <c r="J647" s="25"/>
      <c r="K647" s="138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  <c r="AA647" s="25"/>
    </row>
    <row r="648">
      <c r="A648" s="25"/>
      <c r="B648" s="25"/>
      <c r="C648" s="25"/>
      <c r="D648" s="25"/>
      <c r="E648" s="25"/>
      <c r="F648" s="24"/>
      <c r="G648" s="25"/>
      <c r="H648" s="25"/>
      <c r="I648" s="25"/>
      <c r="J648" s="25"/>
      <c r="K648" s="138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  <c r="AA648" s="25"/>
    </row>
    <row r="649">
      <c r="A649" s="25"/>
      <c r="B649" s="25"/>
      <c r="C649" s="25"/>
      <c r="D649" s="25"/>
      <c r="E649" s="25"/>
      <c r="F649" s="24"/>
      <c r="G649" s="25"/>
      <c r="H649" s="25"/>
      <c r="I649" s="25"/>
      <c r="J649" s="25"/>
      <c r="K649" s="138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  <c r="AA649" s="25"/>
    </row>
    <row r="650">
      <c r="A650" s="25"/>
      <c r="B650" s="25"/>
      <c r="C650" s="25"/>
      <c r="D650" s="25"/>
      <c r="E650" s="25"/>
      <c r="F650" s="24"/>
      <c r="G650" s="25"/>
      <c r="H650" s="25"/>
      <c r="I650" s="25"/>
      <c r="J650" s="25"/>
      <c r="K650" s="138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  <c r="AA650" s="25"/>
    </row>
    <row r="651">
      <c r="A651" s="25"/>
      <c r="B651" s="25"/>
      <c r="C651" s="25"/>
      <c r="D651" s="25"/>
      <c r="E651" s="25"/>
      <c r="F651" s="24"/>
      <c r="G651" s="25"/>
      <c r="H651" s="25"/>
      <c r="I651" s="25"/>
      <c r="J651" s="25"/>
      <c r="K651" s="138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  <c r="AA651" s="25"/>
    </row>
    <row r="652">
      <c r="A652" s="25"/>
      <c r="B652" s="25"/>
      <c r="C652" s="25"/>
      <c r="D652" s="25"/>
      <c r="E652" s="25"/>
      <c r="F652" s="24"/>
      <c r="G652" s="25"/>
      <c r="H652" s="25"/>
      <c r="I652" s="25"/>
      <c r="J652" s="25"/>
      <c r="K652" s="138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  <c r="AA652" s="25"/>
    </row>
    <row r="653">
      <c r="A653" s="25"/>
      <c r="B653" s="25"/>
      <c r="C653" s="25"/>
      <c r="D653" s="25"/>
      <c r="E653" s="25"/>
      <c r="F653" s="24"/>
      <c r="G653" s="25"/>
      <c r="H653" s="25"/>
      <c r="I653" s="25"/>
      <c r="J653" s="25"/>
      <c r="K653" s="138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  <c r="AA653" s="25"/>
    </row>
    <row r="654">
      <c r="A654" s="25"/>
      <c r="B654" s="25"/>
      <c r="C654" s="25"/>
      <c r="D654" s="25"/>
      <c r="E654" s="25"/>
      <c r="F654" s="24"/>
      <c r="G654" s="25"/>
      <c r="H654" s="25"/>
      <c r="I654" s="25"/>
      <c r="J654" s="25"/>
      <c r="K654" s="138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  <c r="AA654" s="25"/>
    </row>
    <row r="655">
      <c r="A655" s="25"/>
      <c r="B655" s="25"/>
      <c r="C655" s="25"/>
      <c r="D655" s="25"/>
      <c r="E655" s="25"/>
      <c r="F655" s="24"/>
      <c r="G655" s="25"/>
      <c r="H655" s="25"/>
      <c r="I655" s="25"/>
      <c r="J655" s="25"/>
      <c r="K655" s="138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  <c r="AA655" s="25"/>
    </row>
    <row r="656">
      <c r="A656" s="25"/>
      <c r="B656" s="25"/>
      <c r="C656" s="25"/>
      <c r="D656" s="25"/>
      <c r="E656" s="25"/>
      <c r="F656" s="24"/>
      <c r="G656" s="25"/>
      <c r="H656" s="25"/>
      <c r="I656" s="25"/>
      <c r="J656" s="25"/>
      <c r="K656" s="138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  <c r="AA656" s="25"/>
    </row>
    <row r="657">
      <c r="A657" s="25"/>
      <c r="B657" s="25"/>
      <c r="C657" s="25"/>
      <c r="D657" s="25"/>
      <c r="E657" s="25"/>
      <c r="F657" s="24"/>
      <c r="G657" s="25"/>
      <c r="H657" s="25"/>
      <c r="I657" s="25"/>
      <c r="J657" s="25"/>
      <c r="K657" s="138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  <c r="AA657" s="25"/>
    </row>
    <row r="658">
      <c r="A658" s="25"/>
      <c r="B658" s="25"/>
      <c r="C658" s="25"/>
      <c r="D658" s="25"/>
      <c r="E658" s="25"/>
      <c r="F658" s="24"/>
      <c r="G658" s="25"/>
      <c r="H658" s="25"/>
      <c r="I658" s="25"/>
      <c r="J658" s="25"/>
      <c r="K658" s="138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  <c r="AA658" s="25"/>
    </row>
    <row r="659">
      <c r="A659" s="25"/>
      <c r="B659" s="25"/>
      <c r="C659" s="25"/>
      <c r="D659" s="25"/>
      <c r="E659" s="25"/>
      <c r="F659" s="24"/>
      <c r="G659" s="25"/>
      <c r="H659" s="25"/>
      <c r="I659" s="25"/>
      <c r="J659" s="25"/>
      <c r="K659" s="138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  <c r="AA659" s="25"/>
    </row>
    <row r="660">
      <c r="A660" s="25"/>
      <c r="B660" s="25"/>
      <c r="C660" s="25"/>
      <c r="D660" s="25"/>
      <c r="E660" s="25"/>
      <c r="F660" s="24"/>
      <c r="G660" s="25"/>
      <c r="H660" s="25"/>
      <c r="I660" s="25"/>
      <c r="J660" s="25"/>
      <c r="K660" s="138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  <c r="AA660" s="25"/>
    </row>
    <row r="661">
      <c r="A661" s="25"/>
      <c r="B661" s="25"/>
      <c r="C661" s="25"/>
      <c r="D661" s="25"/>
      <c r="E661" s="25"/>
      <c r="F661" s="24"/>
      <c r="G661" s="25"/>
      <c r="H661" s="25"/>
      <c r="I661" s="25"/>
      <c r="J661" s="25"/>
      <c r="K661" s="138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  <c r="AA661" s="25"/>
    </row>
    <row r="662">
      <c r="A662" s="25"/>
      <c r="B662" s="25"/>
      <c r="C662" s="25"/>
      <c r="D662" s="25"/>
      <c r="E662" s="25"/>
      <c r="F662" s="24"/>
      <c r="G662" s="25"/>
      <c r="H662" s="25"/>
      <c r="I662" s="25"/>
      <c r="J662" s="25"/>
      <c r="K662" s="138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  <c r="AA662" s="25"/>
    </row>
    <row r="663">
      <c r="A663" s="25"/>
      <c r="B663" s="25"/>
      <c r="C663" s="25"/>
      <c r="D663" s="25"/>
      <c r="E663" s="25"/>
      <c r="F663" s="24"/>
      <c r="G663" s="25"/>
      <c r="H663" s="25"/>
      <c r="I663" s="25"/>
      <c r="J663" s="25"/>
      <c r="K663" s="138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  <c r="AA663" s="25"/>
    </row>
    <row r="664">
      <c r="A664" s="25"/>
      <c r="B664" s="25"/>
      <c r="C664" s="25"/>
      <c r="D664" s="25"/>
      <c r="E664" s="25"/>
      <c r="F664" s="24"/>
      <c r="G664" s="25"/>
      <c r="H664" s="25"/>
      <c r="I664" s="25"/>
      <c r="J664" s="25"/>
      <c r="K664" s="138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  <c r="AA664" s="25"/>
    </row>
    <row r="665">
      <c r="A665" s="25"/>
      <c r="B665" s="25"/>
      <c r="C665" s="25"/>
      <c r="D665" s="25"/>
      <c r="E665" s="25"/>
      <c r="F665" s="24"/>
      <c r="G665" s="25"/>
      <c r="H665" s="25"/>
      <c r="I665" s="25"/>
      <c r="J665" s="25"/>
      <c r="K665" s="138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  <c r="AA665" s="25"/>
    </row>
    <row r="666">
      <c r="A666" s="25"/>
      <c r="B666" s="25"/>
      <c r="C666" s="25"/>
      <c r="D666" s="25"/>
      <c r="E666" s="25"/>
      <c r="F666" s="24"/>
      <c r="G666" s="25"/>
      <c r="H666" s="25"/>
      <c r="I666" s="25"/>
      <c r="J666" s="25"/>
      <c r="K666" s="138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  <c r="AA666" s="25"/>
    </row>
    <row r="667">
      <c r="A667" s="25"/>
      <c r="B667" s="25"/>
      <c r="C667" s="25"/>
      <c r="D667" s="25"/>
      <c r="E667" s="25"/>
      <c r="F667" s="24"/>
      <c r="G667" s="25"/>
      <c r="H667" s="25"/>
      <c r="I667" s="25"/>
      <c r="J667" s="25"/>
      <c r="K667" s="138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  <c r="AA667" s="25"/>
    </row>
    <row r="668">
      <c r="A668" s="25"/>
      <c r="B668" s="25"/>
      <c r="C668" s="25"/>
      <c r="D668" s="25"/>
      <c r="E668" s="25"/>
      <c r="F668" s="24"/>
      <c r="G668" s="25"/>
      <c r="H668" s="25"/>
      <c r="I668" s="25"/>
      <c r="J668" s="25"/>
      <c r="K668" s="138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  <c r="AA668" s="25"/>
    </row>
    <row r="669">
      <c r="A669" s="25"/>
      <c r="B669" s="25"/>
      <c r="C669" s="25"/>
      <c r="D669" s="25"/>
      <c r="E669" s="25"/>
      <c r="F669" s="24"/>
      <c r="G669" s="25"/>
      <c r="H669" s="25"/>
      <c r="I669" s="25"/>
      <c r="J669" s="25"/>
      <c r="K669" s="138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  <c r="AA669" s="25"/>
    </row>
    <row r="670">
      <c r="A670" s="25"/>
      <c r="B670" s="25"/>
      <c r="C670" s="25"/>
      <c r="D670" s="25"/>
      <c r="E670" s="25"/>
      <c r="F670" s="24"/>
      <c r="G670" s="25"/>
      <c r="H670" s="25"/>
      <c r="I670" s="25"/>
      <c r="J670" s="25"/>
      <c r="K670" s="138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  <c r="AA670" s="25"/>
    </row>
    <row r="671">
      <c r="A671" s="25"/>
      <c r="B671" s="25"/>
      <c r="C671" s="25"/>
      <c r="D671" s="25"/>
      <c r="E671" s="25"/>
      <c r="F671" s="24"/>
      <c r="G671" s="25"/>
      <c r="H671" s="25"/>
      <c r="I671" s="25"/>
      <c r="J671" s="25"/>
      <c r="K671" s="138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  <c r="AA671" s="25"/>
    </row>
    <row r="672">
      <c r="A672" s="25"/>
      <c r="B672" s="25"/>
      <c r="C672" s="25"/>
      <c r="D672" s="25"/>
      <c r="E672" s="25"/>
      <c r="F672" s="24"/>
      <c r="G672" s="25"/>
      <c r="H672" s="25"/>
      <c r="I672" s="25"/>
      <c r="J672" s="25"/>
      <c r="K672" s="138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  <c r="AA672" s="25"/>
    </row>
    <row r="673">
      <c r="A673" s="25"/>
      <c r="B673" s="25"/>
      <c r="C673" s="25"/>
      <c r="D673" s="25"/>
      <c r="E673" s="25"/>
      <c r="F673" s="24"/>
      <c r="G673" s="25"/>
      <c r="H673" s="25"/>
      <c r="I673" s="25"/>
      <c r="J673" s="25"/>
      <c r="K673" s="138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  <c r="AA673" s="25"/>
    </row>
    <row r="674">
      <c r="A674" s="25"/>
      <c r="B674" s="25"/>
      <c r="C674" s="25"/>
      <c r="D674" s="25"/>
      <c r="E674" s="25"/>
      <c r="F674" s="24"/>
      <c r="G674" s="25"/>
      <c r="H674" s="25"/>
      <c r="I674" s="25"/>
      <c r="J674" s="25"/>
      <c r="K674" s="138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  <c r="AA674" s="25"/>
    </row>
    <row r="675">
      <c r="A675" s="25"/>
      <c r="B675" s="25"/>
      <c r="C675" s="25"/>
      <c r="D675" s="25"/>
      <c r="E675" s="25"/>
      <c r="F675" s="24"/>
      <c r="G675" s="25"/>
      <c r="H675" s="25"/>
      <c r="I675" s="25"/>
      <c r="J675" s="25"/>
      <c r="K675" s="138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  <c r="AA675" s="25"/>
    </row>
    <row r="676">
      <c r="A676" s="25"/>
      <c r="B676" s="25"/>
      <c r="C676" s="25"/>
      <c r="D676" s="25"/>
      <c r="E676" s="25"/>
      <c r="F676" s="24"/>
      <c r="G676" s="25"/>
      <c r="H676" s="25"/>
      <c r="I676" s="25"/>
      <c r="J676" s="25"/>
      <c r="K676" s="138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  <c r="AA676" s="25"/>
    </row>
    <row r="677">
      <c r="A677" s="25"/>
      <c r="B677" s="25"/>
      <c r="C677" s="25"/>
      <c r="D677" s="25"/>
      <c r="E677" s="25"/>
      <c r="F677" s="24"/>
      <c r="G677" s="25"/>
      <c r="H677" s="25"/>
      <c r="I677" s="25"/>
      <c r="J677" s="25"/>
      <c r="K677" s="138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  <c r="AA677" s="25"/>
    </row>
    <row r="678">
      <c r="A678" s="25"/>
      <c r="B678" s="25"/>
      <c r="C678" s="25"/>
      <c r="D678" s="25"/>
      <c r="E678" s="25"/>
      <c r="F678" s="24"/>
      <c r="G678" s="25"/>
      <c r="H678" s="25"/>
      <c r="I678" s="25"/>
      <c r="J678" s="25"/>
      <c r="K678" s="138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  <c r="AA678" s="25"/>
    </row>
    <row r="679">
      <c r="A679" s="25"/>
      <c r="B679" s="25"/>
      <c r="C679" s="25"/>
      <c r="D679" s="25"/>
      <c r="E679" s="25"/>
      <c r="F679" s="24"/>
      <c r="G679" s="25"/>
      <c r="H679" s="25"/>
      <c r="I679" s="25"/>
      <c r="J679" s="25"/>
      <c r="K679" s="138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  <c r="AA679" s="25"/>
    </row>
    <row r="680">
      <c r="A680" s="25"/>
      <c r="B680" s="25"/>
      <c r="C680" s="25"/>
      <c r="D680" s="25"/>
      <c r="E680" s="25"/>
      <c r="F680" s="24"/>
      <c r="G680" s="25"/>
      <c r="H680" s="25"/>
      <c r="I680" s="25"/>
      <c r="J680" s="25"/>
      <c r="K680" s="138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  <c r="AA680" s="25"/>
    </row>
    <row r="681">
      <c r="A681" s="25"/>
      <c r="B681" s="25"/>
      <c r="C681" s="25"/>
      <c r="D681" s="25"/>
      <c r="E681" s="25"/>
      <c r="F681" s="24"/>
      <c r="G681" s="25"/>
      <c r="H681" s="25"/>
      <c r="I681" s="25"/>
      <c r="J681" s="25"/>
      <c r="K681" s="138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  <c r="AA681" s="25"/>
    </row>
    <row r="682">
      <c r="A682" s="25"/>
      <c r="B682" s="25"/>
      <c r="C682" s="25"/>
      <c r="D682" s="25"/>
      <c r="E682" s="25"/>
      <c r="F682" s="24"/>
      <c r="G682" s="25"/>
      <c r="H682" s="25"/>
      <c r="I682" s="25"/>
      <c r="J682" s="25"/>
      <c r="K682" s="138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  <c r="AA682" s="25"/>
    </row>
    <row r="683">
      <c r="A683" s="25"/>
      <c r="B683" s="25"/>
      <c r="C683" s="25"/>
      <c r="D683" s="25"/>
      <c r="E683" s="25"/>
      <c r="F683" s="24"/>
      <c r="G683" s="25"/>
      <c r="H683" s="25"/>
      <c r="I683" s="25"/>
      <c r="J683" s="25"/>
      <c r="K683" s="138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  <c r="AA683" s="25"/>
    </row>
    <row r="684">
      <c r="A684" s="25"/>
      <c r="B684" s="25"/>
      <c r="C684" s="25"/>
      <c r="D684" s="25"/>
      <c r="E684" s="25"/>
      <c r="F684" s="24"/>
      <c r="G684" s="25"/>
      <c r="H684" s="25"/>
      <c r="I684" s="25"/>
      <c r="J684" s="25"/>
      <c r="K684" s="138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  <c r="AA684" s="25"/>
    </row>
    <row r="685">
      <c r="A685" s="25"/>
      <c r="B685" s="25"/>
      <c r="C685" s="25"/>
      <c r="D685" s="25"/>
      <c r="E685" s="25"/>
      <c r="F685" s="24"/>
      <c r="G685" s="25"/>
      <c r="H685" s="25"/>
      <c r="I685" s="25"/>
      <c r="J685" s="25"/>
      <c r="K685" s="138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  <c r="AA685" s="25"/>
    </row>
    <row r="686">
      <c r="A686" s="25"/>
      <c r="B686" s="25"/>
      <c r="C686" s="25"/>
      <c r="D686" s="25"/>
      <c r="E686" s="25"/>
      <c r="F686" s="24"/>
      <c r="G686" s="25"/>
      <c r="H686" s="25"/>
      <c r="I686" s="25"/>
      <c r="J686" s="25"/>
      <c r="K686" s="138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  <c r="AA686" s="25"/>
    </row>
    <row r="687">
      <c r="A687" s="25"/>
      <c r="B687" s="25"/>
      <c r="C687" s="25"/>
      <c r="D687" s="25"/>
      <c r="E687" s="25"/>
      <c r="F687" s="24"/>
      <c r="G687" s="25"/>
      <c r="H687" s="25"/>
      <c r="I687" s="25"/>
      <c r="J687" s="25"/>
      <c r="K687" s="138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  <c r="AA687" s="25"/>
    </row>
    <row r="688">
      <c r="A688" s="25"/>
      <c r="B688" s="25"/>
      <c r="C688" s="25"/>
      <c r="D688" s="25"/>
      <c r="E688" s="25"/>
      <c r="F688" s="24"/>
      <c r="G688" s="25"/>
      <c r="H688" s="25"/>
      <c r="I688" s="25"/>
      <c r="J688" s="25"/>
      <c r="K688" s="138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  <c r="AA688" s="25"/>
    </row>
    <row r="689">
      <c r="A689" s="25"/>
      <c r="B689" s="25"/>
      <c r="C689" s="25"/>
      <c r="D689" s="25"/>
      <c r="E689" s="25"/>
      <c r="F689" s="24"/>
      <c r="G689" s="25"/>
      <c r="H689" s="25"/>
      <c r="I689" s="25"/>
      <c r="J689" s="25"/>
      <c r="K689" s="138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  <c r="AA689" s="25"/>
    </row>
    <row r="690">
      <c r="A690" s="25"/>
      <c r="B690" s="25"/>
      <c r="C690" s="25"/>
      <c r="D690" s="25"/>
      <c r="E690" s="25"/>
      <c r="F690" s="24"/>
      <c r="G690" s="25"/>
      <c r="H690" s="25"/>
      <c r="I690" s="25"/>
      <c r="J690" s="25"/>
      <c r="K690" s="138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  <c r="AA690" s="25"/>
    </row>
    <row r="691">
      <c r="A691" s="25"/>
      <c r="B691" s="25"/>
      <c r="C691" s="25"/>
      <c r="D691" s="25"/>
      <c r="E691" s="25"/>
      <c r="F691" s="24"/>
      <c r="G691" s="25"/>
      <c r="H691" s="25"/>
      <c r="I691" s="25"/>
      <c r="J691" s="25"/>
      <c r="K691" s="138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  <c r="AA691" s="25"/>
    </row>
    <row r="692">
      <c r="A692" s="25"/>
      <c r="B692" s="25"/>
      <c r="C692" s="25"/>
      <c r="D692" s="25"/>
      <c r="E692" s="25"/>
      <c r="F692" s="24"/>
      <c r="G692" s="25"/>
      <c r="H692" s="25"/>
      <c r="I692" s="25"/>
      <c r="J692" s="25"/>
      <c r="K692" s="138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  <c r="AA692" s="25"/>
    </row>
    <row r="693">
      <c r="A693" s="25"/>
      <c r="B693" s="25"/>
      <c r="C693" s="25"/>
      <c r="D693" s="25"/>
      <c r="E693" s="25"/>
      <c r="F693" s="24"/>
      <c r="G693" s="25"/>
      <c r="H693" s="25"/>
      <c r="I693" s="25"/>
      <c r="J693" s="25"/>
      <c r="K693" s="138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  <c r="AA693" s="25"/>
    </row>
    <row r="694">
      <c r="A694" s="25"/>
      <c r="B694" s="25"/>
      <c r="C694" s="25"/>
      <c r="D694" s="25"/>
      <c r="E694" s="25"/>
      <c r="F694" s="24"/>
      <c r="G694" s="25"/>
      <c r="H694" s="25"/>
      <c r="I694" s="25"/>
      <c r="J694" s="25"/>
      <c r="K694" s="138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  <c r="AA694" s="25"/>
    </row>
    <row r="695">
      <c r="A695" s="25"/>
      <c r="B695" s="25"/>
      <c r="C695" s="25"/>
      <c r="D695" s="25"/>
      <c r="E695" s="25"/>
      <c r="F695" s="24"/>
      <c r="G695" s="25"/>
      <c r="H695" s="25"/>
      <c r="I695" s="25"/>
      <c r="J695" s="25"/>
      <c r="K695" s="138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  <c r="AA695" s="25"/>
    </row>
    <row r="696">
      <c r="A696" s="25"/>
      <c r="B696" s="25"/>
      <c r="C696" s="25"/>
      <c r="D696" s="25"/>
      <c r="E696" s="25"/>
      <c r="F696" s="24"/>
      <c r="G696" s="25"/>
      <c r="H696" s="25"/>
      <c r="I696" s="25"/>
      <c r="J696" s="25"/>
      <c r="K696" s="138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  <c r="AA696" s="25"/>
    </row>
    <row r="697">
      <c r="A697" s="25"/>
      <c r="B697" s="25"/>
      <c r="C697" s="25"/>
      <c r="D697" s="25"/>
      <c r="E697" s="25"/>
      <c r="F697" s="24"/>
      <c r="G697" s="25"/>
      <c r="H697" s="25"/>
      <c r="I697" s="25"/>
      <c r="J697" s="25"/>
      <c r="K697" s="138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  <c r="AA697" s="25"/>
    </row>
    <row r="698">
      <c r="A698" s="25"/>
      <c r="B698" s="25"/>
      <c r="C698" s="25"/>
      <c r="D698" s="25"/>
      <c r="E698" s="25"/>
      <c r="F698" s="24"/>
      <c r="G698" s="25"/>
      <c r="H698" s="25"/>
      <c r="I698" s="25"/>
      <c r="J698" s="25"/>
      <c r="K698" s="138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  <c r="AA698" s="25"/>
    </row>
    <row r="699">
      <c r="A699" s="25"/>
      <c r="B699" s="25"/>
      <c r="C699" s="25"/>
      <c r="D699" s="25"/>
      <c r="E699" s="25"/>
      <c r="F699" s="24"/>
      <c r="G699" s="25"/>
      <c r="H699" s="25"/>
      <c r="I699" s="25"/>
      <c r="J699" s="25"/>
      <c r="K699" s="138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  <c r="AA699" s="25"/>
    </row>
    <row r="700">
      <c r="A700" s="25"/>
      <c r="B700" s="25"/>
      <c r="C700" s="25"/>
      <c r="D700" s="25"/>
      <c r="E700" s="25"/>
      <c r="F700" s="24"/>
      <c r="G700" s="25"/>
      <c r="H700" s="25"/>
      <c r="I700" s="25"/>
      <c r="J700" s="25"/>
      <c r="K700" s="138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  <c r="AA700" s="25"/>
    </row>
    <row r="701">
      <c r="A701" s="25"/>
      <c r="B701" s="25"/>
      <c r="C701" s="25"/>
      <c r="D701" s="25"/>
      <c r="E701" s="25"/>
      <c r="F701" s="24"/>
      <c r="G701" s="25"/>
      <c r="H701" s="25"/>
      <c r="I701" s="25"/>
      <c r="J701" s="25"/>
      <c r="K701" s="138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  <c r="AA701" s="25"/>
    </row>
    <row r="702">
      <c r="A702" s="25"/>
      <c r="B702" s="25"/>
      <c r="C702" s="25"/>
      <c r="D702" s="25"/>
      <c r="E702" s="25"/>
      <c r="F702" s="24"/>
      <c r="G702" s="25"/>
      <c r="H702" s="25"/>
      <c r="I702" s="25"/>
      <c r="J702" s="25"/>
      <c r="K702" s="138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  <c r="AA702" s="25"/>
    </row>
    <row r="703">
      <c r="A703" s="25"/>
      <c r="B703" s="25"/>
      <c r="C703" s="25"/>
      <c r="D703" s="25"/>
      <c r="E703" s="25"/>
      <c r="F703" s="24"/>
      <c r="G703" s="25"/>
      <c r="H703" s="25"/>
      <c r="I703" s="25"/>
      <c r="J703" s="25"/>
      <c r="K703" s="138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  <c r="AA703" s="25"/>
    </row>
    <row r="704">
      <c r="A704" s="25"/>
      <c r="B704" s="25"/>
      <c r="C704" s="25"/>
      <c r="D704" s="25"/>
      <c r="E704" s="25"/>
      <c r="F704" s="24"/>
      <c r="G704" s="25"/>
      <c r="H704" s="25"/>
      <c r="I704" s="25"/>
      <c r="J704" s="25"/>
      <c r="K704" s="138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  <c r="AA704" s="25"/>
    </row>
    <row r="705">
      <c r="A705" s="25"/>
      <c r="B705" s="25"/>
      <c r="C705" s="25"/>
      <c r="D705" s="25"/>
      <c r="E705" s="25"/>
      <c r="F705" s="24"/>
      <c r="G705" s="25"/>
      <c r="H705" s="25"/>
      <c r="I705" s="25"/>
      <c r="J705" s="25"/>
      <c r="K705" s="138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  <c r="AA705" s="25"/>
    </row>
    <row r="706">
      <c r="A706" s="25"/>
      <c r="B706" s="25"/>
      <c r="C706" s="25"/>
      <c r="D706" s="25"/>
      <c r="E706" s="25"/>
      <c r="F706" s="24"/>
      <c r="G706" s="25"/>
      <c r="H706" s="25"/>
      <c r="I706" s="25"/>
      <c r="J706" s="25"/>
      <c r="K706" s="138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  <c r="AA706" s="25"/>
    </row>
    <row r="707">
      <c r="A707" s="25"/>
      <c r="B707" s="25"/>
      <c r="C707" s="25"/>
      <c r="D707" s="25"/>
      <c r="E707" s="25"/>
      <c r="F707" s="24"/>
      <c r="G707" s="25"/>
      <c r="H707" s="25"/>
      <c r="I707" s="25"/>
      <c r="J707" s="25"/>
      <c r="K707" s="138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  <c r="AA707" s="25"/>
    </row>
    <row r="708">
      <c r="A708" s="25"/>
      <c r="B708" s="25"/>
      <c r="C708" s="25"/>
      <c r="D708" s="25"/>
      <c r="E708" s="25"/>
      <c r="F708" s="24"/>
      <c r="G708" s="25"/>
      <c r="H708" s="25"/>
      <c r="I708" s="25"/>
      <c r="J708" s="25"/>
      <c r="K708" s="138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  <c r="AA708" s="25"/>
    </row>
    <row r="709">
      <c r="A709" s="25"/>
      <c r="B709" s="25"/>
      <c r="C709" s="25"/>
      <c r="D709" s="25"/>
      <c r="E709" s="25"/>
      <c r="F709" s="24"/>
      <c r="G709" s="25"/>
      <c r="H709" s="25"/>
      <c r="I709" s="25"/>
      <c r="J709" s="25"/>
      <c r="K709" s="138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  <c r="AA709" s="25"/>
    </row>
    <row r="710">
      <c r="A710" s="25"/>
      <c r="B710" s="25"/>
      <c r="C710" s="25"/>
      <c r="D710" s="25"/>
      <c r="E710" s="25"/>
      <c r="F710" s="24"/>
      <c r="G710" s="25"/>
      <c r="H710" s="25"/>
      <c r="I710" s="25"/>
      <c r="J710" s="25"/>
      <c r="K710" s="138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  <c r="AA710" s="25"/>
    </row>
    <row r="711">
      <c r="A711" s="25"/>
      <c r="B711" s="25"/>
      <c r="C711" s="25"/>
      <c r="D711" s="25"/>
      <c r="E711" s="25"/>
      <c r="F711" s="24"/>
      <c r="G711" s="25"/>
      <c r="H711" s="25"/>
      <c r="I711" s="25"/>
      <c r="J711" s="25"/>
      <c r="K711" s="138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  <c r="AA711" s="25"/>
    </row>
    <row r="712">
      <c r="A712" s="25"/>
      <c r="B712" s="25"/>
      <c r="C712" s="25"/>
      <c r="D712" s="25"/>
      <c r="E712" s="25"/>
      <c r="F712" s="24"/>
      <c r="G712" s="25"/>
      <c r="H712" s="25"/>
      <c r="I712" s="25"/>
      <c r="J712" s="25"/>
      <c r="K712" s="138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  <c r="AA712" s="25"/>
    </row>
    <row r="713">
      <c r="A713" s="25"/>
      <c r="B713" s="25"/>
      <c r="C713" s="25"/>
      <c r="D713" s="25"/>
      <c r="E713" s="25"/>
      <c r="F713" s="24"/>
      <c r="G713" s="25"/>
      <c r="H713" s="25"/>
      <c r="I713" s="25"/>
      <c r="J713" s="25"/>
      <c r="K713" s="138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  <c r="AA713" s="25"/>
    </row>
    <row r="714">
      <c r="A714" s="25"/>
      <c r="B714" s="25"/>
      <c r="C714" s="25"/>
      <c r="D714" s="25"/>
      <c r="E714" s="25"/>
      <c r="F714" s="24"/>
      <c r="G714" s="25"/>
      <c r="H714" s="25"/>
      <c r="I714" s="25"/>
      <c r="J714" s="25"/>
      <c r="K714" s="138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  <c r="AA714" s="25"/>
    </row>
    <row r="715">
      <c r="A715" s="25"/>
      <c r="B715" s="25"/>
      <c r="C715" s="25"/>
      <c r="D715" s="25"/>
      <c r="E715" s="25"/>
      <c r="F715" s="24"/>
      <c r="G715" s="25"/>
      <c r="H715" s="25"/>
      <c r="I715" s="25"/>
      <c r="J715" s="25"/>
      <c r="K715" s="138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  <c r="AA715" s="25"/>
    </row>
    <row r="716">
      <c r="A716" s="25"/>
      <c r="B716" s="25"/>
      <c r="C716" s="25"/>
      <c r="D716" s="25"/>
      <c r="E716" s="25"/>
      <c r="F716" s="24"/>
      <c r="G716" s="25"/>
      <c r="H716" s="25"/>
      <c r="I716" s="25"/>
      <c r="J716" s="25"/>
      <c r="K716" s="138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  <c r="AA716" s="25"/>
    </row>
    <row r="717">
      <c r="A717" s="25"/>
      <c r="B717" s="25"/>
      <c r="C717" s="25"/>
      <c r="D717" s="25"/>
      <c r="E717" s="25"/>
      <c r="F717" s="24"/>
      <c r="G717" s="25"/>
      <c r="H717" s="25"/>
      <c r="I717" s="25"/>
      <c r="J717" s="25"/>
      <c r="K717" s="138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  <c r="AA717" s="25"/>
    </row>
    <row r="718">
      <c r="A718" s="25"/>
      <c r="B718" s="25"/>
      <c r="C718" s="25"/>
      <c r="D718" s="25"/>
      <c r="E718" s="25"/>
      <c r="F718" s="24"/>
      <c r="G718" s="25"/>
      <c r="H718" s="25"/>
      <c r="I718" s="25"/>
      <c r="J718" s="25"/>
      <c r="K718" s="138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  <c r="AA718" s="25"/>
    </row>
    <row r="719">
      <c r="A719" s="25"/>
      <c r="B719" s="25"/>
      <c r="C719" s="25"/>
      <c r="D719" s="25"/>
      <c r="E719" s="25"/>
      <c r="F719" s="24"/>
      <c r="G719" s="25"/>
      <c r="H719" s="25"/>
      <c r="I719" s="25"/>
      <c r="J719" s="25"/>
      <c r="K719" s="138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  <c r="AA719" s="25"/>
    </row>
    <row r="720">
      <c r="A720" s="25"/>
      <c r="B720" s="25"/>
      <c r="C720" s="25"/>
      <c r="D720" s="25"/>
      <c r="E720" s="25"/>
      <c r="F720" s="24"/>
      <c r="G720" s="25"/>
      <c r="H720" s="25"/>
      <c r="I720" s="25"/>
      <c r="J720" s="25"/>
      <c r="K720" s="138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  <c r="AA720" s="25"/>
    </row>
    <row r="721">
      <c r="A721" s="25"/>
      <c r="B721" s="25"/>
      <c r="C721" s="25"/>
      <c r="D721" s="25"/>
      <c r="E721" s="25"/>
      <c r="F721" s="24"/>
      <c r="G721" s="25"/>
      <c r="H721" s="25"/>
      <c r="I721" s="25"/>
      <c r="J721" s="25"/>
      <c r="K721" s="138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  <c r="AA721" s="25"/>
    </row>
    <row r="722">
      <c r="A722" s="25"/>
      <c r="B722" s="25"/>
      <c r="C722" s="25"/>
      <c r="D722" s="25"/>
      <c r="E722" s="25"/>
      <c r="F722" s="24"/>
      <c r="G722" s="25"/>
      <c r="H722" s="25"/>
      <c r="I722" s="25"/>
      <c r="J722" s="25"/>
      <c r="K722" s="138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  <c r="AA722" s="25"/>
    </row>
    <row r="723">
      <c r="A723" s="25"/>
      <c r="B723" s="25"/>
      <c r="C723" s="25"/>
      <c r="D723" s="25"/>
      <c r="E723" s="25"/>
      <c r="F723" s="24"/>
      <c r="G723" s="25"/>
      <c r="H723" s="25"/>
      <c r="I723" s="25"/>
      <c r="J723" s="25"/>
      <c r="K723" s="138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  <c r="AA723" s="25"/>
    </row>
    <row r="724">
      <c r="A724" s="25"/>
      <c r="B724" s="25"/>
      <c r="C724" s="25"/>
      <c r="D724" s="25"/>
      <c r="E724" s="25"/>
      <c r="F724" s="24"/>
      <c r="G724" s="25"/>
      <c r="H724" s="25"/>
      <c r="I724" s="25"/>
      <c r="J724" s="25"/>
      <c r="K724" s="138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  <c r="AA724" s="25"/>
    </row>
    <row r="725">
      <c r="A725" s="25"/>
      <c r="B725" s="25"/>
      <c r="C725" s="25"/>
      <c r="D725" s="25"/>
      <c r="E725" s="25"/>
      <c r="F725" s="24"/>
      <c r="G725" s="25"/>
      <c r="H725" s="25"/>
      <c r="I725" s="25"/>
      <c r="J725" s="25"/>
      <c r="K725" s="138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  <c r="AA725" s="25"/>
    </row>
    <row r="726">
      <c r="A726" s="25"/>
      <c r="B726" s="25"/>
      <c r="C726" s="25"/>
      <c r="D726" s="25"/>
      <c r="E726" s="25"/>
      <c r="F726" s="24"/>
      <c r="G726" s="25"/>
      <c r="H726" s="25"/>
      <c r="I726" s="25"/>
      <c r="J726" s="25"/>
      <c r="K726" s="138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  <c r="AA726" s="25"/>
    </row>
    <row r="727">
      <c r="A727" s="25"/>
      <c r="B727" s="25"/>
      <c r="C727" s="25"/>
      <c r="D727" s="25"/>
      <c r="E727" s="25"/>
      <c r="F727" s="24"/>
      <c r="G727" s="25"/>
      <c r="H727" s="25"/>
      <c r="I727" s="25"/>
      <c r="J727" s="25"/>
      <c r="K727" s="138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  <c r="AA727" s="25"/>
    </row>
    <row r="728">
      <c r="A728" s="25"/>
      <c r="B728" s="25"/>
      <c r="C728" s="25"/>
      <c r="D728" s="25"/>
      <c r="E728" s="25"/>
      <c r="F728" s="24"/>
      <c r="G728" s="25"/>
      <c r="H728" s="25"/>
      <c r="I728" s="25"/>
      <c r="J728" s="25"/>
      <c r="K728" s="138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  <c r="AA728" s="25"/>
    </row>
    <row r="729">
      <c r="A729" s="25"/>
      <c r="B729" s="25"/>
      <c r="C729" s="25"/>
      <c r="D729" s="25"/>
      <c r="E729" s="25"/>
      <c r="F729" s="24"/>
      <c r="G729" s="25"/>
      <c r="H729" s="25"/>
      <c r="I729" s="25"/>
      <c r="J729" s="25"/>
      <c r="K729" s="138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  <c r="AA729" s="25"/>
    </row>
    <row r="730">
      <c r="A730" s="25"/>
      <c r="B730" s="25"/>
      <c r="C730" s="25"/>
      <c r="D730" s="25"/>
      <c r="E730" s="25"/>
      <c r="F730" s="24"/>
      <c r="G730" s="25"/>
      <c r="H730" s="25"/>
      <c r="I730" s="25"/>
      <c r="J730" s="25"/>
      <c r="K730" s="138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  <c r="AA730" s="25"/>
    </row>
    <row r="731">
      <c r="A731" s="25"/>
      <c r="B731" s="25"/>
      <c r="C731" s="25"/>
      <c r="D731" s="25"/>
      <c r="E731" s="25"/>
      <c r="F731" s="24"/>
      <c r="G731" s="25"/>
      <c r="H731" s="25"/>
      <c r="I731" s="25"/>
      <c r="J731" s="25"/>
      <c r="K731" s="138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  <c r="AA731" s="25"/>
    </row>
    <row r="732">
      <c r="A732" s="25"/>
      <c r="B732" s="25"/>
      <c r="C732" s="25"/>
      <c r="D732" s="25"/>
      <c r="E732" s="25"/>
      <c r="F732" s="24"/>
      <c r="G732" s="25"/>
      <c r="H732" s="25"/>
      <c r="I732" s="25"/>
      <c r="J732" s="25"/>
      <c r="K732" s="138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  <c r="AA732" s="25"/>
    </row>
    <row r="733">
      <c r="A733" s="25"/>
      <c r="B733" s="25"/>
      <c r="C733" s="25"/>
      <c r="D733" s="25"/>
      <c r="E733" s="25"/>
      <c r="F733" s="24"/>
      <c r="G733" s="25"/>
      <c r="H733" s="25"/>
      <c r="I733" s="25"/>
      <c r="J733" s="25"/>
      <c r="K733" s="138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  <c r="AA733" s="25"/>
    </row>
    <row r="734">
      <c r="A734" s="25"/>
      <c r="B734" s="25"/>
      <c r="C734" s="25"/>
      <c r="D734" s="25"/>
      <c r="E734" s="25"/>
      <c r="F734" s="24"/>
      <c r="G734" s="25"/>
      <c r="H734" s="25"/>
      <c r="I734" s="25"/>
      <c r="J734" s="25"/>
      <c r="K734" s="138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  <c r="AA734" s="25"/>
    </row>
    <row r="735">
      <c r="A735" s="25"/>
      <c r="B735" s="25"/>
      <c r="C735" s="25"/>
      <c r="D735" s="25"/>
      <c r="E735" s="25"/>
      <c r="F735" s="24"/>
      <c r="G735" s="25"/>
      <c r="H735" s="25"/>
      <c r="I735" s="25"/>
      <c r="J735" s="25"/>
      <c r="K735" s="138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  <c r="AA735" s="25"/>
    </row>
    <row r="736">
      <c r="A736" s="25"/>
      <c r="B736" s="25"/>
      <c r="C736" s="25"/>
      <c r="D736" s="25"/>
      <c r="E736" s="25"/>
      <c r="F736" s="24"/>
      <c r="G736" s="25"/>
      <c r="H736" s="25"/>
      <c r="I736" s="25"/>
      <c r="J736" s="25"/>
      <c r="K736" s="138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  <c r="AA736" s="25"/>
    </row>
    <row r="737">
      <c r="A737" s="25"/>
      <c r="B737" s="25"/>
      <c r="C737" s="25"/>
      <c r="D737" s="25"/>
      <c r="E737" s="25"/>
      <c r="F737" s="24"/>
      <c r="G737" s="25"/>
      <c r="H737" s="25"/>
      <c r="I737" s="25"/>
      <c r="J737" s="25"/>
      <c r="K737" s="138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  <c r="AA737" s="25"/>
    </row>
    <row r="738">
      <c r="A738" s="25"/>
      <c r="B738" s="25"/>
      <c r="C738" s="25"/>
      <c r="D738" s="25"/>
      <c r="E738" s="25"/>
      <c r="F738" s="24"/>
      <c r="G738" s="25"/>
      <c r="H738" s="25"/>
      <c r="I738" s="25"/>
      <c r="J738" s="25"/>
      <c r="K738" s="138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  <c r="AA738" s="25"/>
    </row>
    <row r="739">
      <c r="A739" s="25"/>
      <c r="B739" s="25"/>
      <c r="C739" s="25"/>
      <c r="D739" s="25"/>
      <c r="E739" s="25"/>
      <c r="F739" s="24"/>
      <c r="G739" s="25"/>
      <c r="H739" s="25"/>
      <c r="I739" s="25"/>
      <c r="J739" s="25"/>
      <c r="K739" s="138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  <c r="AA739" s="25"/>
    </row>
    <row r="740">
      <c r="A740" s="25"/>
      <c r="B740" s="25"/>
      <c r="C740" s="25"/>
      <c r="D740" s="25"/>
      <c r="E740" s="25"/>
      <c r="F740" s="24"/>
      <c r="G740" s="25"/>
      <c r="H740" s="25"/>
      <c r="I740" s="25"/>
      <c r="J740" s="25"/>
      <c r="K740" s="138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  <c r="AA740" s="25"/>
    </row>
    <row r="741">
      <c r="A741" s="25"/>
      <c r="B741" s="25"/>
      <c r="C741" s="25"/>
      <c r="D741" s="25"/>
      <c r="E741" s="25"/>
      <c r="F741" s="24"/>
      <c r="G741" s="25"/>
      <c r="H741" s="25"/>
      <c r="I741" s="25"/>
      <c r="J741" s="25"/>
      <c r="K741" s="138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  <c r="AA741" s="25"/>
    </row>
    <row r="742">
      <c r="A742" s="25"/>
      <c r="B742" s="25"/>
      <c r="C742" s="25"/>
      <c r="D742" s="25"/>
      <c r="E742" s="25"/>
      <c r="F742" s="24"/>
      <c r="G742" s="25"/>
      <c r="H742" s="25"/>
      <c r="I742" s="25"/>
      <c r="J742" s="25"/>
      <c r="K742" s="138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  <c r="AA742" s="25"/>
    </row>
    <row r="743">
      <c r="A743" s="25"/>
      <c r="B743" s="25"/>
      <c r="C743" s="25"/>
      <c r="D743" s="25"/>
      <c r="E743" s="25"/>
      <c r="F743" s="24"/>
      <c r="G743" s="25"/>
      <c r="H743" s="25"/>
      <c r="I743" s="25"/>
      <c r="J743" s="25"/>
      <c r="K743" s="138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  <c r="AA743" s="25"/>
    </row>
    <row r="744">
      <c r="A744" s="25"/>
      <c r="B744" s="25"/>
      <c r="C744" s="25"/>
      <c r="D744" s="25"/>
      <c r="E744" s="25"/>
      <c r="F744" s="24"/>
      <c r="G744" s="25"/>
      <c r="H744" s="25"/>
      <c r="I744" s="25"/>
      <c r="J744" s="25"/>
      <c r="K744" s="138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  <c r="AA744" s="25"/>
    </row>
    <row r="745">
      <c r="A745" s="25"/>
      <c r="B745" s="25"/>
      <c r="C745" s="25"/>
      <c r="D745" s="25"/>
      <c r="E745" s="25"/>
      <c r="F745" s="24"/>
      <c r="G745" s="25"/>
      <c r="H745" s="25"/>
      <c r="I745" s="25"/>
      <c r="J745" s="25"/>
      <c r="K745" s="138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  <c r="AA745" s="25"/>
    </row>
    <row r="746">
      <c r="A746" s="25"/>
      <c r="B746" s="25"/>
      <c r="C746" s="25"/>
      <c r="D746" s="25"/>
      <c r="E746" s="25"/>
      <c r="F746" s="24"/>
      <c r="G746" s="25"/>
      <c r="H746" s="25"/>
      <c r="I746" s="25"/>
      <c r="J746" s="25"/>
      <c r="K746" s="138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  <c r="AA746" s="25"/>
    </row>
    <row r="747">
      <c r="A747" s="25"/>
      <c r="B747" s="25"/>
      <c r="C747" s="25"/>
      <c r="D747" s="25"/>
      <c r="E747" s="25"/>
      <c r="F747" s="24"/>
      <c r="G747" s="25"/>
      <c r="H747" s="25"/>
      <c r="I747" s="25"/>
      <c r="J747" s="25"/>
      <c r="K747" s="138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  <c r="AA747" s="25"/>
    </row>
    <row r="748">
      <c r="A748" s="25"/>
      <c r="B748" s="25"/>
      <c r="C748" s="25"/>
      <c r="D748" s="25"/>
      <c r="E748" s="25"/>
      <c r="F748" s="24"/>
      <c r="G748" s="25"/>
      <c r="H748" s="25"/>
      <c r="I748" s="25"/>
      <c r="J748" s="25"/>
      <c r="K748" s="138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  <c r="AA748" s="25"/>
    </row>
    <row r="749">
      <c r="A749" s="25"/>
      <c r="B749" s="25"/>
      <c r="C749" s="25"/>
      <c r="D749" s="25"/>
      <c r="E749" s="25"/>
      <c r="F749" s="24"/>
      <c r="G749" s="25"/>
      <c r="H749" s="25"/>
      <c r="I749" s="25"/>
      <c r="J749" s="25"/>
      <c r="K749" s="138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  <c r="AA749" s="25"/>
    </row>
    <row r="750">
      <c r="A750" s="25"/>
      <c r="B750" s="25"/>
      <c r="C750" s="25"/>
      <c r="D750" s="25"/>
      <c r="E750" s="25"/>
      <c r="F750" s="24"/>
      <c r="G750" s="25"/>
      <c r="H750" s="25"/>
      <c r="I750" s="25"/>
      <c r="J750" s="25"/>
      <c r="K750" s="138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  <c r="AA750" s="25"/>
    </row>
    <row r="751">
      <c r="A751" s="25"/>
      <c r="B751" s="25"/>
      <c r="C751" s="25"/>
      <c r="D751" s="25"/>
      <c r="E751" s="25"/>
      <c r="F751" s="24"/>
      <c r="G751" s="25"/>
      <c r="H751" s="25"/>
      <c r="I751" s="25"/>
      <c r="J751" s="25"/>
      <c r="K751" s="138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  <c r="AA751" s="25"/>
    </row>
    <row r="752">
      <c r="A752" s="25"/>
      <c r="B752" s="25"/>
      <c r="C752" s="25"/>
      <c r="D752" s="25"/>
      <c r="E752" s="25"/>
      <c r="F752" s="24"/>
      <c r="G752" s="25"/>
      <c r="H752" s="25"/>
      <c r="I752" s="25"/>
      <c r="J752" s="25"/>
      <c r="K752" s="138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  <c r="AA752" s="25"/>
    </row>
    <row r="753">
      <c r="A753" s="25"/>
      <c r="B753" s="25"/>
      <c r="C753" s="25"/>
      <c r="D753" s="25"/>
      <c r="E753" s="25"/>
      <c r="F753" s="24"/>
      <c r="G753" s="25"/>
      <c r="H753" s="25"/>
      <c r="I753" s="25"/>
      <c r="J753" s="25"/>
      <c r="K753" s="138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  <c r="AA753" s="25"/>
    </row>
    <row r="754">
      <c r="A754" s="25"/>
      <c r="B754" s="25"/>
      <c r="C754" s="25"/>
      <c r="D754" s="25"/>
      <c r="E754" s="25"/>
      <c r="F754" s="24"/>
      <c r="G754" s="25"/>
      <c r="H754" s="25"/>
      <c r="I754" s="25"/>
      <c r="J754" s="25"/>
      <c r="K754" s="138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  <c r="AA754" s="25"/>
    </row>
    <row r="755">
      <c r="A755" s="25"/>
      <c r="B755" s="25"/>
      <c r="C755" s="25"/>
      <c r="D755" s="25"/>
      <c r="E755" s="25"/>
      <c r="F755" s="24"/>
      <c r="G755" s="25"/>
      <c r="H755" s="25"/>
      <c r="I755" s="25"/>
      <c r="J755" s="25"/>
      <c r="K755" s="138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  <c r="AA755" s="25"/>
    </row>
    <row r="756">
      <c r="A756" s="25"/>
      <c r="B756" s="25"/>
      <c r="C756" s="25"/>
      <c r="D756" s="25"/>
      <c r="E756" s="25"/>
      <c r="F756" s="24"/>
      <c r="G756" s="25"/>
      <c r="H756" s="25"/>
      <c r="I756" s="25"/>
      <c r="J756" s="25"/>
      <c r="K756" s="138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  <c r="AA756" s="25"/>
    </row>
    <row r="757">
      <c r="A757" s="25"/>
      <c r="B757" s="25"/>
      <c r="C757" s="25"/>
      <c r="D757" s="25"/>
      <c r="E757" s="25"/>
      <c r="F757" s="24"/>
      <c r="G757" s="25"/>
      <c r="H757" s="25"/>
      <c r="I757" s="25"/>
      <c r="J757" s="25"/>
      <c r="K757" s="138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  <c r="AA757" s="25"/>
    </row>
    <row r="758">
      <c r="A758" s="25"/>
      <c r="B758" s="25"/>
      <c r="C758" s="25"/>
      <c r="D758" s="25"/>
      <c r="E758" s="25"/>
      <c r="F758" s="24"/>
      <c r="G758" s="25"/>
      <c r="H758" s="25"/>
      <c r="I758" s="25"/>
      <c r="J758" s="25"/>
      <c r="K758" s="138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  <c r="AA758" s="25"/>
    </row>
    <row r="759">
      <c r="A759" s="25"/>
      <c r="B759" s="25"/>
      <c r="C759" s="25"/>
      <c r="D759" s="25"/>
      <c r="E759" s="25"/>
      <c r="F759" s="24"/>
      <c r="G759" s="25"/>
      <c r="H759" s="25"/>
      <c r="I759" s="25"/>
      <c r="J759" s="25"/>
      <c r="K759" s="138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  <c r="AA759" s="25"/>
    </row>
    <row r="760">
      <c r="A760" s="25"/>
      <c r="B760" s="25"/>
      <c r="C760" s="25"/>
      <c r="D760" s="25"/>
      <c r="E760" s="25"/>
      <c r="F760" s="24"/>
      <c r="G760" s="25"/>
      <c r="H760" s="25"/>
      <c r="I760" s="25"/>
      <c r="J760" s="25"/>
      <c r="K760" s="138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  <c r="AA760" s="25"/>
    </row>
    <row r="761">
      <c r="A761" s="25"/>
      <c r="B761" s="25"/>
      <c r="C761" s="25"/>
      <c r="D761" s="25"/>
      <c r="E761" s="25"/>
      <c r="F761" s="24"/>
      <c r="G761" s="25"/>
      <c r="H761" s="25"/>
      <c r="I761" s="25"/>
      <c r="J761" s="25"/>
      <c r="K761" s="138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  <c r="AA761" s="25"/>
    </row>
    <row r="762">
      <c r="A762" s="25"/>
      <c r="B762" s="25"/>
      <c r="C762" s="25"/>
      <c r="D762" s="25"/>
      <c r="E762" s="25"/>
      <c r="F762" s="24"/>
      <c r="G762" s="25"/>
      <c r="H762" s="25"/>
      <c r="I762" s="25"/>
      <c r="J762" s="25"/>
      <c r="K762" s="138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  <c r="AA762" s="25"/>
    </row>
    <row r="763">
      <c r="A763" s="25"/>
      <c r="B763" s="25"/>
      <c r="C763" s="25"/>
      <c r="D763" s="25"/>
      <c r="E763" s="25"/>
      <c r="F763" s="24"/>
      <c r="G763" s="25"/>
      <c r="H763" s="25"/>
      <c r="I763" s="25"/>
      <c r="J763" s="25"/>
      <c r="K763" s="138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  <c r="AA763" s="25"/>
    </row>
    <row r="764">
      <c r="A764" s="25"/>
      <c r="B764" s="25"/>
      <c r="C764" s="25"/>
      <c r="D764" s="25"/>
      <c r="E764" s="25"/>
      <c r="F764" s="24"/>
      <c r="G764" s="25"/>
      <c r="H764" s="25"/>
      <c r="I764" s="25"/>
      <c r="J764" s="25"/>
      <c r="K764" s="138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  <c r="AA764" s="25"/>
    </row>
    <row r="765">
      <c r="A765" s="25"/>
      <c r="B765" s="25"/>
      <c r="C765" s="25"/>
      <c r="D765" s="25"/>
      <c r="E765" s="25"/>
      <c r="F765" s="24"/>
      <c r="G765" s="25"/>
      <c r="H765" s="25"/>
      <c r="I765" s="25"/>
      <c r="J765" s="25"/>
      <c r="K765" s="138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  <c r="AA765" s="25"/>
    </row>
    <row r="766">
      <c r="A766" s="25"/>
      <c r="B766" s="25"/>
      <c r="C766" s="25"/>
      <c r="D766" s="25"/>
      <c r="E766" s="25"/>
      <c r="F766" s="24"/>
      <c r="G766" s="25"/>
      <c r="H766" s="25"/>
      <c r="I766" s="25"/>
      <c r="J766" s="25"/>
      <c r="K766" s="138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  <c r="AA766" s="25"/>
    </row>
    <row r="767">
      <c r="A767" s="25"/>
      <c r="B767" s="25"/>
      <c r="C767" s="25"/>
      <c r="D767" s="25"/>
      <c r="E767" s="25"/>
      <c r="F767" s="24"/>
      <c r="G767" s="25"/>
      <c r="H767" s="25"/>
      <c r="I767" s="25"/>
      <c r="J767" s="25"/>
      <c r="K767" s="138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  <c r="AA767" s="25"/>
    </row>
    <row r="768">
      <c r="A768" s="25"/>
      <c r="B768" s="25"/>
      <c r="C768" s="25"/>
      <c r="D768" s="25"/>
      <c r="E768" s="25"/>
      <c r="F768" s="24"/>
      <c r="G768" s="25"/>
      <c r="H768" s="25"/>
      <c r="I768" s="25"/>
      <c r="J768" s="25"/>
      <c r="K768" s="138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  <c r="AA768" s="25"/>
    </row>
    <row r="769">
      <c r="A769" s="25"/>
      <c r="B769" s="25"/>
      <c r="C769" s="25"/>
      <c r="D769" s="25"/>
      <c r="E769" s="25"/>
      <c r="F769" s="24"/>
      <c r="G769" s="25"/>
      <c r="H769" s="25"/>
      <c r="I769" s="25"/>
      <c r="J769" s="25"/>
      <c r="K769" s="138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  <c r="AA769" s="25"/>
    </row>
    <row r="770">
      <c r="A770" s="25"/>
      <c r="B770" s="25"/>
      <c r="C770" s="25"/>
      <c r="D770" s="25"/>
      <c r="E770" s="25"/>
      <c r="F770" s="24"/>
      <c r="G770" s="25"/>
      <c r="H770" s="25"/>
      <c r="I770" s="25"/>
      <c r="J770" s="25"/>
      <c r="K770" s="138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  <c r="AA770" s="25"/>
    </row>
    <row r="771">
      <c r="A771" s="25"/>
      <c r="B771" s="25"/>
      <c r="C771" s="25"/>
      <c r="D771" s="25"/>
      <c r="E771" s="25"/>
      <c r="F771" s="24"/>
      <c r="G771" s="25"/>
      <c r="H771" s="25"/>
      <c r="I771" s="25"/>
      <c r="J771" s="25"/>
      <c r="K771" s="138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  <c r="AA771" s="25"/>
    </row>
    <row r="772">
      <c r="A772" s="25"/>
      <c r="B772" s="25"/>
      <c r="C772" s="25"/>
      <c r="D772" s="25"/>
      <c r="E772" s="25"/>
      <c r="F772" s="24"/>
      <c r="G772" s="25"/>
      <c r="H772" s="25"/>
      <c r="I772" s="25"/>
      <c r="J772" s="25"/>
      <c r="K772" s="138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  <c r="AA772" s="25"/>
    </row>
    <row r="773">
      <c r="A773" s="25"/>
      <c r="B773" s="25"/>
      <c r="C773" s="25"/>
      <c r="D773" s="25"/>
      <c r="E773" s="25"/>
      <c r="F773" s="24"/>
      <c r="G773" s="25"/>
      <c r="H773" s="25"/>
      <c r="I773" s="25"/>
      <c r="J773" s="25"/>
      <c r="K773" s="138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  <c r="AA773" s="25"/>
    </row>
    <row r="774">
      <c r="A774" s="25"/>
      <c r="B774" s="25"/>
      <c r="C774" s="25"/>
      <c r="D774" s="25"/>
      <c r="E774" s="25"/>
      <c r="F774" s="24"/>
      <c r="G774" s="25"/>
      <c r="H774" s="25"/>
      <c r="I774" s="25"/>
      <c r="J774" s="25"/>
      <c r="K774" s="138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  <c r="AA774" s="25"/>
    </row>
    <row r="775">
      <c r="A775" s="25"/>
      <c r="B775" s="25"/>
      <c r="C775" s="25"/>
      <c r="D775" s="25"/>
      <c r="E775" s="25"/>
      <c r="F775" s="24"/>
      <c r="G775" s="25"/>
      <c r="H775" s="25"/>
      <c r="I775" s="25"/>
      <c r="J775" s="25"/>
      <c r="K775" s="138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  <c r="AA775" s="25"/>
    </row>
    <row r="776">
      <c r="A776" s="25"/>
      <c r="B776" s="25"/>
      <c r="C776" s="25"/>
      <c r="D776" s="25"/>
      <c r="E776" s="25"/>
      <c r="F776" s="24"/>
      <c r="G776" s="25"/>
      <c r="H776" s="25"/>
      <c r="I776" s="25"/>
      <c r="J776" s="25"/>
      <c r="K776" s="138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  <c r="AA776" s="25"/>
    </row>
    <row r="777">
      <c r="A777" s="25"/>
      <c r="B777" s="25"/>
      <c r="C777" s="25"/>
      <c r="D777" s="25"/>
      <c r="E777" s="25"/>
      <c r="F777" s="24"/>
      <c r="G777" s="25"/>
      <c r="H777" s="25"/>
      <c r="I777" s="25"/>
      <c r="J777" s="25"/>
      <c r="K777" s="138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  <c r="AA777" s="25"/>
    </row>
    <row r="778">
      <c r="A778" s="25"/>
      <c r="B778" s="25"/>
      <c r="C778" s="25"/>
      <c r="D778" s="25"/>
      <c r="E778" s="25"/>
      <c r="F778" s="24"/>
      <c r="G778" s="25"/>
      <c r="H778" s="25"/>
      <c r="I778" s="25"/>
      <c r="J778" s="25"/>
      <c r="K778" s="138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  <c r="AA778" s="25"/>
    </row>
    <row r="779">
      <c r="A779" s="25"/>
      <c r="B779" s="25"/>
      <c r="C779" s="25"/>
      <c r="D779" s="25"/>
      <c r="E779" s="25"/>
      <c r="F779" s="24"/>
      <c r="G779" s="25"/>
      <c r="H779" s="25"/>
      <c r="I779" s="25"/>
      <c r="J779" s="25"/>
      <c r="K779" s="138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  <c r="AA779" s="25"/>
    </row>
    <row r="780">
      <c r="A780" s="25"/>
      <c r="B780" s="25"/>
      <c r="C780" s="25"/>
      <c r="D780" s="25"/>
      <c r="E780" s="25"/>
      <c r="F780" s="24"/>
      <c r="G780" s="25"/>
      <c r="H780" s="25"/>
      <c r="I780" s="25"/>
      <c r="J780" s="25"/>
      <c r="K780" s="138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  <c r="AA780" s="25"/>
    </row>
    <row r="781">
      <c r="A781" s="25"/>
      <c r="B781" s="25"/>
      <c r="C781" s="25"/>
      <c r="D781" s="25"/>
      <c r="E781" s="25"/>
      <c r="F781" s="24"/>
      <c r="G781" s="25"/>
      <c r="H781" s="25"/>
      <c r="I781" s="25"/>
      <c r="J781" s="25"/>
      <c r="K781" s="138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  <c r="AA781" s="25"/>
    </row>
    <row r="782">
      <c r="A782" s="25"/>
      <c r="B782" s="25"/>
      <c r="C782" s="25"/>
      <c r="D782" s="25"/>
      <c r="E782" s="25"/>
      <c r="F782" s="24"/>
      <c r="G782" s="25"/>
      <c r="H782" s="25"/>
      <c r="I782" s="25"/>
      <c r="J782" s="25"/>
      <c r="K782" s="138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  <c r="AA782" s="25"/>
    </row>
    <row r="783">
      <c r="A783" s="25"/>
      <c r="B783" s="25"/>
      <c r="C783" s="25"/>
      <c r="D783" s="25"/>
      <c r="E783" s="25"/>
      <c r="F783" s="24"/>
      <c r="G783" s="25"/>
      <c r="H783" s="25"/>
      <c r="I783" s="25"/>
      <c r="J783" s="25"/>
      <c r="K783" s="138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  <c r="AA783" s="25"/>
    </row>
    <row r="784">
      <c r="A784" s="25"/>
      <c r="B784" s="25"/>
      <c r="C784" s="25"/>
      <c r="D784" s="25"/>
      <c r="E784" s="25"/>
      <c r="F784" s="24"/>
      <c r="G784" s="25"/>
      <c r="H784" s="25"/>
      <c r="I784" s="25"/>
      <c r="J784" s="25"/>
      <c r="K784" s="138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  <c r="AA784" s="25"/>
    </row>
    <row r="785">
      <c r="A785" s="25"/>
      <c r="B785" s="25"/>
      <c r="C785" s="25"/>
      <c r="D785" s="25"/>
      <c r="E785" s="25"/>
      <c r="F785" s="24"/>
      <c r="G785" s="25"/>
      <c r="H785" s="25"/>
      <c r="I785" s="25"/>
      <c r="J785" s="25"/>
      <c r="K785" s="138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  <c r="AA785" s="25"/>
    </row>
    <row r="786">
      <c r="A786" s="25"/>
      <c r="B786" s="25"/>
      <c r="C786" s="25"/>
      <c r="D786" s="25"/>
      <c r="E786" s="25"/>
      <c r="F786" s="24"/>
      <c r="G786" s="25"/>
      <c r="H786" s="25"/>
      <c r="I786" s="25"/>
      <c r="J786" s="25"/>
      <c r="K786" s="138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  <c r="AA786" s="25"/>
    </row>
    <row r="787">
      <c r="A787" s="25"/>
      <c r="B787" s="25"/>
      <c r="C787" s="25"/>
      <c r="D787" s="25"/>
      <c r="E787" s="25"/>
      <c r="F787" s="24"/>
      <c r="G787" s="25"/>
      <c r="H787" s="25"/>
      <c r="I787" s="25"/>
      <c r="J787" s="25"/>
      <c r="K787" s="138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  <c r="AA787" s="25"/>
    </row>
    <row r="788">
      <c r="A788" s="25"/>
      <c r="B788" s="25"/>
      <c r="C788" s="25"/>
      <c r="D788" s="25"/>
      <c r="E788" s="25"/>
      <c r="F788" s="24"/>
      <c r="G788" s="25"/>
      <c r="H788" s="25"/>
      <c r="I788" s="25"/>
      <c r="J788" s="25"/>
      <c r="K788" s="138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  <c r="AA788" s="25"/>
    </row>
    <row r="789">
      <c r="A789" s="25"/>
      <c r="B789" s="25"/>
      <c r="C789" s="25"/>
      <c r="D789" s="25"/>
      <c r="E789" s="25"/>
      <c r="F789" s="24"/>
      <c r="G789" s="25"/>
      <c r="H789" s="25"/>
      <c r="I789" s="25"/>
      <c r="J789" s="25"/>
      <c r="K789" s="138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  <c r="AA789" s="25"/>
    </row>
    <row r="790">
      <c r="A790" s="25"/>
      <c r="B790" s="25"/>
      <c r="C790" s="25"/>
      <c r="D790" s="25"/>
      <c r="E790" s="25"/>
      <c r="F790" s="24"/>
      <c r="G790" s="25"/>
      <c r="H790" s="25"/>
      <c r="I790" s="25"/>
      <c r="J790" s="25"/>
      <c r="K790" s="138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  <c r="AA790" s="25"/>
    </row>
    <row r="791">
      <c r="A791" s="25"/>
      <c r="B791" s="25"/>
      <c r="C791" s="25"/>
      <c r="D791" s="25"/>
      <c r="E791" s="25"/>
      <c r="F791" s="24"/>
      <c r="G791" s="25"/>
      <c r="H791" s="25"/>
      <c r="I791" s="25"/>
      <c r="J791" s="25"/>
      <c r="K791" s="138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  <c r="AA791" s="25"/>
    </row>
    <row r="792">
      <c r="A792" s="25"/>
      <c r="B792" s="25"/>
      <c r="C792" s="25"/>
      <c r="D792" s="25"/>
      <c r="E792" s="25"/>
      <c r="F792" s="24"/>
      <c r="G792" s="25"/>
      <c r="H792" s="25"/>
      <c r="I792" s="25"/>
      <c r="J792" s="25"/>
      <c r="K792" s="138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  <c r="AA792" s="25"/>
    </row>
    <row r="793">
      <c r="A793" s="25"/>
      <c r="B793" s="25"/>
      <c r="C793" s="25"/>
      <c r="D793" s="25"/>
      <c r="E793" s="25"/>
      <c r="F793" s="24"/>
      <c r="G793" s="25"/>
      <c r="H793" s="25"/>
      <c r="I793" s="25"/>
      <c r="J793" s="25"/>
      <c r="K793" s="138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  <c r="AA793" s="25"/>
    </row>
    <row r="794">
      <c r="A794" s="25"/>
      <c r="B794" s="25"/>
      <c r="C794" s="25"/>
      <c r="D794" s="25"/>
      <c r="E794" s="25"/>
      <c r="F794" s="24"/>
      <c r="G794" s="25"/>
      <c r="H794" s="25"/>
      <c r="I794" s="25"/>
      <c r="J794" s="25"/>
      <c r="K794" s="138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  <c r="AA794" s="25"/>
    </row>
    <row r="795">
      <c r="A795" s="25"/>
      <c r="B795" s="25"/>
      <c r="C795" s="25"/>
      <c r="D795" s="25"/>
      <c r="E795" s="25"/>
      <c r="F795" s="24"/>
      <c r="G795" s="25"/>
      <c r="H795" s="25"/>
      <c r="I795" s="25"/>
      <c r="J795" s="25"/>
      <c r="K795" s="138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  <c r="AA795" s="25"/>
    </row>
    <row r="796">
      <c r="A796" s="25"/>
      <c r="B796" s="25"/>
      <c r="C796" s="25"/>
      <c r="D796" s="25"/>
      <c r="E796" s="25"/>
      <c r="F796" s="24"/>
      <c r="G796" s="25"/>
      <c r="H796" s="25"/>
      <c r="I796" s="25"/>
      <c r="J796" s="25"/>
      <c r="K796" s="138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  <c r="AA796" s="25"/>
    </row>
    <row r="797">
      <c r="A797" s="25"/>
      <c r="B797" s="25"/>
      <c r="C797" s="25"/>
      <c r="D797" s="25"/>
      <c r="E797" s="25"/>
      <c r="F797" s="24"/>
      <c r="G797" s="25"/>
      <c r="H797" s="25"/>
      <c r="I797" s="25"/>
      <c r="J797" s="25"/>
      <c r="K797" s="138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  <c r="AA797" s="25"/>
    </row>
    <row r="798">
      <c r="A798" s="25"/>
      <c r="B798" s="25"/>
      <c r="C798" s="25"/>
      <c r="D798" s="25"/>
      <c r="E798" s="25"/>
      <c r="F798" s="24"/>
      <c r="G798" s="25"/>
      <c r="H798" s="25"/>
      <c r="I798" s="25"/>
      <c r="J798" s="25"/>
      <c r="K798" s="138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  <c r="AA798" s="25"/>
    </row>
    <row r="799">
      <c r="A799" s="25"/>
      <c r="B799" s="25"/>
      <c r="C799" s="25"/>
      <c r="D799" s="25"/>
      <c r="E799" s="25"/>
      <c r="F799" s="24"/>
      <c r="G799" s="25"/>
      <c r="H799" s="25"/>
      <c r="I799" s="25"/>
      <c r="J799" s="25"/>
      <c r="K799" s="138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  <c r="AA799" s="25"/>
    </row>
    <row r="800">
      <c r="A800" s="25"/>
      <c r="B800" s="25"/>
      <c r="C800" s="25"/>
      <c r="D800" s="25"/>
      <c r="E800" s="25"/>
      <c r="F800" s="24"/>
      <c r="G800" s="25"/>
      <c r="H800" s="25"/>
      <c r="I800" s="25"/>
      <c r="J800" s="25"/>
      <c r="K800" s="138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  <c r="AA800" s="25"/>
    </row>
    <row r="801">
      <c r="A801" s="25"/>
      <c r="B801" s="25"/>
      <c r="C801" s="25"/>
      <c r="D801" s="25"/>
      <c r="E801" s="25"/>
      <c r="F801" s="24"/>
      <c r="G801" s="25"/>
      <c r="H801" s="25"/>
      <c r="I801" s="25"/>
      <c r="J801" s="25"/>
      <c r="K801" s="138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  <c r="AA801" s="25"/>
    </row>
    <row r="802">
      <c r="A802" s="25"/>
      <c r="B802" s="25"/>
      <c r="C802" s="25"/>
      <c r="D802" s="25"/>
      <c r="E802" s="25"/>
      <c r="F802" s="24"/>
      <c r="G802" s="25"/>
      <c r="H802" s="25"/>
      <c r="I802" s="25"/>
      <c r="J802" s="25"/>
      <c r="K802" s="138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  <c r="AA802" s="25"/>
    </row>
    <row r="803">
      <c r="A803" s="25"/>
      <c r="B803" s="25"/>
      <c r="C803" s="25"/>
      <c r="D803" s="25"/>
      <c r="E803" s="25"/>
      <c r="F803" s="24"/>
      <c r="G803" s="25"/>
      <c r="H803" s="25"/>
      <c r="I803" s="25"/>
      <c r="J803" s="25"/>
      <c r="K803" s="138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  <c r="AA803" s="25"/>
    </row>
    <row r="804">
      <c r="A804" s="25"/>
      <c r="B804" s="25"/>
      <c r="C804" s="25"/>
      <c r="D804" s="25"/>
      <c r="E804" s="25"/>
      <c r="F804" s="24"/>
      <c r="G804" s="25"/>
      <c r="H804" s="25"/>
      <c r="I804" s="25"/>
      <c r="J804" s="25"/>
      <c r="K804" s="138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  <c r="AA804" s="25"/>
    </row>
    <row r="805">
      <c r="A805" s="25"/>
      <c r="B805" s="25"/>
      <c r="C805" s="25"/>
      <c r="D805" s="25"/>
      <c r="E805" s="25"/>
      <c r="F805" s="24"/>
      <c r="G805" s="25"/>
      <c r="H805" s="25"/>
      <c r="I805" s="25"/>
      <c r="J805" s="25"/>
      <c r="K805" s="138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  <c r="AA805" s="25"/>
    </row>
    <row r="806">
      <c r="A806" s="25"/>
      <c r="B806" s="25"/>
      <c r="C806" s="25"/>
      <c r="D806" s="25"/>
      <c r="E806" s="25"/>
      <c r="F806" s="24"/>
      <c r="G806" s="25"/>
      <c r="H806" s="25"/>
      <c r="I806" s="25"/>
      <c r="J806" s="25"/>
      <c r="K806" s="138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  <c r="AA806" s="25"/>
    </row>
    <row r="807">
      <c r="A807" s="25"/>
      <c r="B807" s="25"/>
      <c r="C807" s="25"/>
      <c r="D807" s="25"/>
      <c r="E807" s="25"/>
      <c r="F807" s="24"/>
      <c r="G807" s="25"/>
      <c r="H807" s="25"/>
      <c r="I807" s="25"/>
      <c r="J807" s="25"/>
      <c r="K807" s="138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  <c r="AA807" s="25"/>
    </row>
    <row r="808">
      <c r="A808" s="25"/>
      <c r="B808" s="25"/>
      <c r="C808" s="25"/>
      <c r="D808" s="25"/>
      <c r="E808" s="25"/>
      <c r="F808" s="24"/>
      <c r="G808" s="25"/>
      <c r="H808" s="25"/>
      <c r="I808" s="25"/>
      <c r="J808" s="25"/>
      <c r="K808" s="138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  <c r="AA808" s="25"/>
    </row>
    <row r="809">
      <c r="A809" s="25"/>
      <c r="B809" s="25"/>
      <c r="C809" s="25"/>
      <c r="D809" s="25"/>
      <c r="E809" s="25"/>
      <c r="F809" s="24"/>
      <c r="G809" s="25"/>
      <c r="H809" s="25"/>
      <c r="I809" s="25"/>
      <c r="J809" s="25"/>
      <c r="K809" s="138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  <c r="AA809" s="25"/>
    </row>
    <row r="810">
      <c r="A810" s="25"/>
      <c r="B810" s="25"/>
      <c r="C810" s="25"/>
      <c r="D810" s="25"/>
      <c r="E810" s="25"/>
      <c r="F810" s="24"/>
      <c r="G810" s="25"/>
      <c r="H810" s="25"/>
      <c r="I810" s="25"/>
      <c r="J810" s="25"/>
      <c r="K810" s="138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  <c r="AA810" s="25"/>
    </row>
    <row r="811">
      <c r="A811" s="25"/>
      <c r="B811" s="25"/>
      <c r="C811" s="25"/>
      <c r="D811" s="25"/>
      <c r="E811" s="25"/>
      <c r="F811" s="24"/>
      <c r="G811" s="25"/>
      <c r="H811" s="25"/>
      <c r="I811" s="25"/>
      <c r="J811" s="25"/>
      <c r="K811" s="138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  <c r="AA811" s="25"/>
    </row>
    <row r="812">
      <c r="A812" s="25"/>
      <c r="B812" s="25"/>
      <c r="C812" s="25"/>
      <c r="D812" s="25"/>
      <c r="E812" s="25"/>
      <c r="F812" s="24"/>
      <c r="G812" s="25"/>
      <c r="H812" s="25"/>
      <c r="I812" s="25"/>
      <c r="J812" s="25"/>
      <c r="K812" s="138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  <c r="AA812" s="25"/>
    </row>
    <row r="813">
      <c r="A813" s="25"/>
      <c r="B813" s="25"/>
      <c r="C813" s="25"/>
      <c r="D813" s="25"/>
      <c r="E813" s="25"/>
      <c r="F813" s="24"/>
      <c r="G813" s="25"/>
      <c r="H813" s="25"/>
      <c r="I813" s="25"/>
      <c r="J813" s="25"/>
      <c r="K813" s="138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  <c r="AA813" s="25"/>
    </row>
    <row r="814">
      <c r="A814" s="25"/>
      <c r="B814" s="25"/>
      <c r="C814" s="25"/>
      <c r="D814" s="25"/>
      <c r="E814" s="25"/>
      <c r="F814" s="24"/>
      <c r="G814" s="25"/>
      <c r="H814" s="25"/>
      <c r="I814" s="25"/>
      <c r="J814" s="25"/>
      <c r="K814" s="138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  <c r="AA814" s="25"/>
    </row>
    <row r="815">
      <c r="A815" s="25"/>
      <c r="B815" s="25"/>
      <c r="C815" s="25"/>
      <c r="D815" s="25"/>
      <c r="E815" s="25"/>
      <c r="F815" s="24"/>
      <c r="G815" s="25"/>
      <c r="H815" s="25"/>
      <c r="I815" s="25"/>
      <c r="J815" s="25"/>
      <c r="K815" s="138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  <c r="AA815" s="25"/>
    </row>
    <row r="816">
      <c r="A816" s="25"/>
      <c r="B816" s="25"/>
      <c r="C816" s="25"/>
      <c r="D816" s="25"/>
      <c r="E816" s="25"/>
      <c r="F816" s="24"/>
      <c r="G816" s="25"/>
      <c r="H816" s="25"/>
      <c r="I816" s="25"/>
      <c r="J816" s="25"/>
      <c r="K816" s="138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  <c r="AA816" s="25"/>
    </row>
    <row r="817">
      <c r="A817" s="25"/>
      <c r="B817" s="25"/>
      <c r="C817" s="25"/>
      <c r="D817" s="25"/>
      <c r="E817" s="25"/>
      <c r="F817" s="24"/>
      <c r="G817" s="25"/>
      <c r="H817" s="25"/>
      <c r="I817" s="25"/>
      <c r="J817" s="25"/>
      <c r="K817" s="138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  <c r="AA817" s="25"/>
    </row>
    <row r="818">
      <c r="A818" s="25"/>
      <c r="B818" s="25"/>
      <c r="C818" s="25"/>
      <c r="D818" s="25"/>
      <c r="E818" s="25"/>
      <c r="F818" s="24"/>
      <c r="G818" s="25"/>
      <c r="H818" s="25"/>
      <c r="I818" s="25"/>
      <c r="J818" s="25"/>
      <c r="K818" s="138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  <c r="AA818" s="25"/>
    </row>
    <row r="819">
      <c r="A819" s="25"/>
      <c r="B819" s="25"/>
      <c r="C819" s="25"/>
      <c r="D819" s="25"/>
      <c r="E819" s="25"/>
      <c r="F819" s="24"/>
      <c r="G819" s="25"/>
      <c r="H819" s="25"/>
      <c r="I819" s="25"/>
      <c r="J819" s="25"/>
      <c r="K819" s="138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  <c r="AA819" s="25"/>
    </row>
    <row r="820">
      <c r="A820" s="25"/>
      <c r="B820" s="25"/>
      <c r="C820" s="25"/>
      <c r="D820" s="25"/>
      <c r="E820" s="25"/>
      <c r="F820" s="24"/>
      <c r="G820" s="25"/>
      <c r="H820" s="25"/>
      <c r="I820" s="25"/>
      <c r="J820" s="25"/>
      <c r="K820" s="138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  <c r="AA820" s="25"/>
    </row>
    <row r="821">
      <c r="A821" s="25"/>
      <c r="B821" s="25"/>
      <c r="C821" s="25"/>
      <c r="D821" s="25"/>
      <c r="E821" s="25"/>
      <c r="F821" s="24"/>
      <c r="G821" s="25"/>
      <c r="H821" s="25"/>
      <c r="I821" s="25"/>
      <c r="J821" s="25"/>
      <c r="K821" s="138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  <c r="AA821" s="25"/>
    </row>
    <row r="822">
      <c r="A822" s="25"/>
      <c r="B822" s="25"/>
      <c r="C822" s="25"/>
      <c r="D822" s="25"/>
      <c r="E822" s="25"/>
      <c r="F822" s="24"/>
      <c r="G822" s="25"/>
      <c r="H822" s="25"/>
      <c r="I822" s="25"/>
      <c r="J822" s="25"/>
      <c r="K822" s="138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  <c r="AA822" s="25"/>
    </row>
    <row r="823">
      <c r="A823" s="25"/>
      <c r="B823" s="25"/>
      <c r="C823" s="25"/>
      <c r="D823" s="25"/>
      <c r="E823" s="25"/>
      <c r="F823" s="24"/>
      <c r="G823" s="25"/>
      <c r="H823" s="25"/>
      <c r="I823" s="25"/>
      <c r="J823" s="25"/>
      <c r="K823" s="138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  <c r="AA823" s="25"/>
    </row>
    <row r="824">
      <c r="A824" s="25"/>
      <c r="B824" s="25"/>
      <c r="C824" s="25"/>
      <c r="D824" s="25"/>
      <c r="E824" s="25"/>
      <c r="F824" s="24"/>
      <c r="G824" s="25"/>
      <c r="H824" s="25"/>
      <c r="I824" s="25"/>
      <c r="J824" s="25"/>
      <c r="K824" s="138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  <c r="AA824" s="25"/>
    </row>
    <row r="825">
      <c r="A825" s="25"/>
      <c r="B825" s="25"/>
      <c r="C825" s="25"/>
      <c r="D825" s="25"/>
      <c r="E825" s="25"/>
      <c r="F825" s="24"/>
      <c r="G825" s="25"/>
      <c r="H825" s="25"/>
      <c r="I825" s="25"/>
      <c r="J825" s="25"/>
      <c r="K825" s="138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  <c r="AA825" s="25"/>
    </row>
    <row r="826">
      <c r="A826" s="25"/>
      <c r="B826" s="25"/>
      <c r="C826" s="25"/>
      <c r="D826" s="25"/>
      <c r="E826" s="25"/>
      <c r="F826" s="24"/>
      <c r="G826" s="25"/>
      <c r="H826" s="25"/>
      <c r="I826" s="25"/>
      <c r="J826" s="25"/>
      <c r="K826" s="138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  <c r="AA826" s="25"/>
    </row>
    <row r="827">
      <c r="A827" s="25"/>
      <c r="B827" s="25"/>
      <c r="C827" s="25"/>
      <c r="D827" s="25"/>
      <c r="E827" s="25"/>
      <c r="F827" s="24"/>
      <c r="G827" s="25"/>
      <c r="H827" s="25"/>
      <c r="I827" s="25"/>
      <c r="J827" s="25"/>
      <c r="K827" s="138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  <c r="AA827" s="25"/>
    </row>
    <row r="828">
      <c r="A828" s="25"/>
      <c r="B828" s="25"/>
      <c r="C828" s="25"/>
      <c r="D828" s="25"/>
      <c r="E828" s="25"/>
      <c r="F828" s="24"/>
      <c r="G828" s="25"/>
      <c r="H828" s="25"/>
      <c r="I828" s="25"/>
      <c r="J828" s="25"/>
      <c r="K828" s="138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  <c r="AA828" s="25"/>
    </row>
    <row r="829">
      <c r="A829" s="25"/>
      <c r="B829" s="25"/>
      <c r="C829" s="25"/>
      <c r="D829" s="25"/>
      <c r="E829" s="25"/>
      <c r="F829" s="24"/>
      <c r="G829" s="25"/>
      <c r="H829" s="25"/>
      <c r="I829" s="25"/>
      <c r="J829" s="25"/>
      <c r="K829" s="138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  <c r="AA829" s="25"/>
    </row>
    <row r="830">
      <c r="A830" s="25"/>
      <c r="B830" s="25"/>
      <c r="C830" s="25"/>
      <c r="D830" s="25"/>
      <c r="E830" s="25"/>
      <c r="F830" s="24"/>
      <c r="G830" s="25"/>
      <c r="H830" s="25"/>
      <c r="I830" s="25"/>
      <c r="J830" s="25"/>
      <c r="K830" s="138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  <c r="AA830" s="25"/>
    </row>
    <row r="831">
      <c r="A831" s="25"/>
      <c r="B831" s="25"/>
      <c r="C831" s="25"/>
      <c r="D831" s="25"/>
      <c r="E831" s="25"/>
      <c r="F831" s="24"/>
      <c r="G831" s="25"/>
      <c r="H831" s="25"/>
      <c r="I831" s="25"/>
      <c r="J831" s="25"/>
      <c r="K831" s="138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  <c r="AA831" s="25"/>
    </row>
    <row r="832">
      <c r="A832" s="25"/>
      <c r="B832" s="25"/>
      <c r="C832" s="25"/>
      <c r="D832" s="25"/>
      <c r="E832" s="25"/>
      <c r="F832" s="24"/>
      <c r="G832" s="25"/>
      <c r="H832" s="25"/>
      <c r="I832" s="25"/>
      <c r="J832" s="25"/>
      <c r="K832" s="138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  <c r="AA832" s="25"/>
    </row>
    <row r="833">
      <c r="A833" s="25"/>
      <c r="B833" s="25"/>
      <c r="C833" s="25"/>
      <c r="D833" s="25"/>
      <c r="E833" s="25"/>
      <c r="F833" s="24"/>
      <c r="G833" s="25"/>
      <c r="H833" s="25"/>
      <c r="I833" s="25"/>
      <c r="J833" s="25"/>
      <c r="K833" s="138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  <c r="AA833" s="25"/>
    </row>
    <row r="834">
      <c r="A834" s="25"/>
      <c r="B834" s="25"/>
      <c r="C834" s="25"/>
      <c r="D834" s="25"/>
      <c r="E834" s="25"/>
      <c r="F834" s="24"/>
      <c r="G834" s="25"/>
      <c r="H834" s="25"/>
      <c r="I834" s="25"/>
      <c r="J834" s="25"/>
      <c r="K834" s="138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  <c r="AA834" s="25"/>
    </row>
    <row r="835">
      <c r="A835" s="25"/>
      <c r="B835" s="25"/>
      <c r="C835" s="25"/>
      <c r="D835" s="25"/>
      <c r="E835" s="25"/>
      <c r="F835" s="24"/>
      <c r="G835" s="25"/>
      <c r="H835" s="25"/>
      <c r="I835" s="25"/>
      <c r="J835" s="25"/>
      <c r="K835" s="138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  <c r="AA835" s="25"/>
    </row>
    <row r="836">
      <c r="A836" s="25"/>
      <c r="B836" s="25"/>
      <c r="C836" s="25"/>
      <c r="D836" s="25"/>
      <c r="E836" s="25"/>
      <c r="F836" s="24"/>
      <c r="G836" s="25"/>
      <c r="H836" s="25"/>
      <c r="I836" s="25"/>
      <c r="J836" s="25"/>
      <c r="K836" s="138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  <c r="AA836" s="25"/>
    </row>
    <row r="837">
      <c r="A837" s="25"/>
      <c r="B837" s="25"/>
      <c r="C837" s="25"/>
      <c r="D837" s="25"/>
      <c r="E837" s="25"/>
      <c r="F837" s="24"/>
      <c r="G837" s="25"/>
      <c r="H837" s="25"/>
      <c r="I837" s="25"/>
      <c r="J837" s="25"/>
      <c r="K837" s="138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  <c r="AA837" s="25"/>
    </row>
    <row r="838">
      <c r="A838" s="25"/>
      <c r="B838" s="25"/>
      <c r="C838" s="25"/>
      <c r="D838" s="25"/>
      <c r="E838" s="25"/>
      <c r="F838" s="24"/>
      <c r="G838" s="25"/>
      <c r="H838" s="25"/>
      <c r="I838" s="25"/>
      <c r="J838" s="25"/>
      <c r="K838" s="138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  <c r="AA838" s="25"/>
    </row>
    <row r="839">
      <c r="A839" s="25"/>
      <c r="B839" s="25"/>
      <c r="C839" s="25"/>
      <c r="D839" s="25"/>
      <c r="E839" s="25"/>
      <c r="F839" s="24"/>
      <c r="G839" s="25"/>
      <c r="H839" s="25"/>
      <c r="I839" s="25"/>
      <c r="J839" s="25"/>
      <c r="K839" s="138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  <c r="AA839" s="25"/>
    </row>
    <row r="840">
      <c r="A840" s="25"/>
      <c r="B840" s="25"/>
      <c r="C840" s="25"/>
      <c r="D840" s="25"/>
      <c r="E840" s="25"/>
      <c r="F840" s="24"/>
      <c r="G840" s="25"/>
      <c r="H840" s="25"/>
      <c r="I840" s="25"/>
      <c r="J840" s="25"/>
      <c r="K840" s="138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  <c r="AA840" s="25"/>
    </row>
    <row r="841">
      <c r="A841" s="25"/>
      <c r="B841" s="25"/>
      <c r="C841" s="25"/>
      <c r="D841" s="25"/>
      <c r="E841" s="25"/>
      <c r="F841" s="24"/>
      <c r="G841" s="25"/>
      <c r="H841" s="25"/>
      <c r="I841" s="25"/>
      <c r="J841" s="25"/>
      <c r="K841" s="138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  <c r="AA841" s="25"/>
    </row>
    <row r="842">
      <c r="A842" s="25"/>
      <c r="B842" s="25"/>
      <c r="C842" s="25"/>
      <c r="D842" s="25"/>
      <c r="E842" s="25"/>
      <c r="F842" s="24"/>
      <c r="G842" s="25"/>
      <c r="H842" s="25"/>
      <c r="I842" s="25"/>
      <c r="J842" s="25"/>
      <c r="K842" s="138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  <c r="AA842" s="25"/>
    </row>
    <row r="843">
      <c r="A843" s="25"/>
      <c r="B843" s="25"/>
      <c r="C843" s="25"/>
      <c r="D843" s="25"/>
      <c r="E843" s="25"/>
      <c r="F843" s="24"/>
      <c r="G843" s="25"/>
      <c r="H843" s="25"/>
      <c r="I843" s="25"/>
      <c r="J843" s="25"/>
      <c r="K843" s="138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  <c r="AA843" s="25"/>
    </row>
    <row r="844">
      <c r="A844" s="25"/>
      <c r="B844" s="25"/>
      <c r="C844" s="25"/>
      <c r="D844" s="25"/>
      <c r="E844" s="25"/>
      <c r="F844" s="24"/>
      <c r="G844" s="25"/>
      <c r="H844" s="25"/>
      <c r="I844" s="25"/>
      <c r="J844" s="25"/>
      <c r="K844" s="138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  <c r="AA844" s="25"/>
    </row>
    <row r="845">
      <c r="A845" s="25"/>
      <c r="B845" s="25"/>
      <c r="C845" s="25"/>
      <c r="D845" s="25"/>
      <c r="E845" s="25"/>
      <c r="F845" s="24"/>
      <c r="G845" s="25"/>
      <c r="H845" s="25"/>
      <c r="I845" s="25"/>
      <c r="J845" s="25"/>
      <c r="K845" s="138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  <c r="AA845" s="25"/>
    </row>
    <row r="846">
      <c r="A846" s="25"/>
      <c r="B846" s="25"/>
      <c r="C846" s="25"/>
      <c r="D846" s="25"/>
      <c r="E846" s="25"/>
      <c r="F846" s="24"/>
      <c r="G846" s="25"/>
      <c r="H846" s="25"/>
      <c r="I846" s="25"/>
      <c r="J846" s="25"/>
      <c r="K846" s="138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  <c r="AA846" s="25"/>
    </row>
    <row r="847">
      <c r="A847" s="25"/>
      <c r="B847" s="25"/>
      <c r="C847" s="25"/>
      <c r="D847" s="25"/>
      <c r="E847" s="25"/>
      <c r="F847" s="24"/>
      <c r="G847" s="25"/>
      <c r="H847" s="25"/>
      <c r="I847" s="25"/>
      <c r="J847" s="25"/>
      <c r="K847" s="138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  <c r="AA847" s="25"/>
    </row>
    <row r="848">
      <c r="A848" s="25"/>
      <c r="B848" s="25"/>
      <c r="C848" s="25"/>
      <c r="D848" s="25"/>
      <c r="E848" s="25"/>
      <c r="F848" s="24"/>
      <c r="G848" s="25"/>
      <c r="H848" s="25"/>
      <c r="I848" s="25"/>
      <c r="J848" s="25"/>
      <c r="K848" s="138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  <c r="AA848" s="25"/>
    </row>
    <row r="849">
      <c r="A849" s="25"/>
      <c r="B849" s="25"/>
      <c r="C849" s="25"/>
      <c r="D849" s="25"/>
      <c r="E849" s="25"/>
      <c r="F849" s="24"/>
      <c r="G849" s="25"/>
      <c r="H849" s="25"/>
      <c r="I849" s="25"/>
      <c r="J849" s="25"/>
      <c r="K849" s="138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  <c r="AA849" s="25"/>
    </row>
    <row r="850">
      <c r="A850" s="25"/>
      <c r="B850" s="25"/>
      <c r="C850" s="25"/>
      <c r="D850" s="25"/>
      <c r="E850" s="25"/>
      <c r="F850" s="24"/>
      <c r="G850" s="25"/>
      <c r="H850" s="25"/>
      <c r="I850" s="25"/>
      <c r="J850" s="25"/>
      <c r="K850" s="138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  <c r="AA850" s="25"/>
    </row>
    <row r="851">
      <c r="A851" s="25"/>
      <c r="B851" s="25"/>
      <c r="C851" s="25"/>
      <c r="D851" s="25"/>
      <c r="E851" s="25"/>
      <c r="F851" s="24"/>
      <c r="G851" s="25"/>
      <c r="H851" s="25"/>
      <c r="I851" s="25"/>
      <c r="J851" s="25"/>
      <c r="K851" s="138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  <c r="AA851" s="25"/>
    </row>
    <row r="852">
      <c r="A852" s="25"/>
      <c r="B852" s="25"/>
      <c r="C852" s="25"/>
      <c r="D852" s="25"/>
      <c r="E852" s="25"/>
      <c r="F852" s="24"/>
      <c r="G852" s="25"/>
      <c r="H852" s="25"/>
      <c r="I852" s="25"/>
      <c r="J852" s="25"/>
      <c r="K852" s="138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  <c r="AA852" s="25"/>
    </row>
    <row r="853">
      <c r="A853" s="25"/>
      <c r="B853" s="25"/>
      <c r="C853" s="25"/>
      <c r="D853" s="25"/>
      <c r="E853" s="25"/>
      <c r="F853" s="24"/>
      <c r="G853" s="25"/>
      <c r="H853" s="25"/>
      <c r="I853" s="25"/>
      <c r="J853" s="25"/>
      <c r="K853" s="138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  <c r="AA853" s="25"/>
    </row>
    <row r="854">
      <c r="A854" s="25"/>
      <c r="B854" s="25"/>
      <c r="C854" s="25"/>
      <c r="D854" s="25"/>
      <c r="E854" s="25"/>
      <c r="F854" s="24"/>
      <c r="G854" s="25"/>
      <c r="H854" s="25"/>
      <c r="I854" s="25"/>
      <c r="J854" s="25"/>
      <c r="K854" s="138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  <c r="AA854" s="25"/>
    </row>
    <row r="855">
      <c r="A855" s="25"/>
      <c r="B855" s="25"/>
      <c r="C855" s="25"/>
      <c r="D855" s="25"/>
      <c r="E855" s="25"/>
      <c r="F855" s="24"/>
      <c r="G855" s="25"/>
      <c r="H855" s="25"/>
      <c r="I855" s="25"/>
      <c r="J855" s="25"/>
      <c r="K855" s="138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  <c r="AA855" s="25"/>
    </row>
    <row r="856">
      <c r="A856" s="25"/>
      <c r="B856" s="25"/>
      <c r="C856" s="25"/>
      <c r="D856" s="25"/>
      <c r="E856" s="25"/>
      <c r="F856" s="24"/>
      <c r="G856" s="25"/>
      <c r="H856" s="25"/>
      <c r="I856" s="25"/>
      <c r="J856" s="25"/>
      <c r="K856" s="138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  <c r="AA856" s="25"/>
    </row>
    <row r="857">
      <c r="A857" s="25"/>
      <c r="B857" s="25"/>
      <c r="C857" s="25"/>
      <c r="D857" s="25"/>
      <c r="E857" s="25"/>
      <c r="F857" s="24"/>
      <c r="G857" s="25"/>
      <c r="H857" s="25"/>
      <c r="I857" s="25"/>
      <c r="J857" s="25"/>
      <c r="K857" s="138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  <c r="AA857" s="25"/>
    </row>
    <row r="858">
      <c r="A858" s="25"/>
      <c r="B858" s="25"/>
      <c r="C858" s="25"/>
      <c r="D858" s="25"/>
      <c r="E858" s="25"/>
      <c r="F858" s="24"/>
      <c r="G858" s="25"/>
      <c r="H858" s="25"/>
      <c r="I858" s="25"/>
      <c r="J858" s="25"/>
      <c r="K858" s="138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  <c r="AA858" s="25"/>
    </row>
    <row r="859">
      <c r="A859" s="25"/>
      <c r="B859" s="25"/>
      <c r="C859" s="25"/>
      <c r="D859" s="25"/>
      <c r="E859" s="25"/>
      <c r="F859" s="24"/>
      <c r="G859" s="25"/>
      <c r="H859" s="25"/>
      <c r="I859" s="25"/>
      <c r="J859" s="25"/>
      <c r="K859" s="138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  <c r="AA859" s="25"/>
    </row>
    <row r="860">
      <c r="A860" s="25"/>
      <c r="B860" s="25"/>
      <c r="C860" s="25"/>
      <c r="D860" s="25"/>
      <c r="E860" s="25"/>
      <c r="F860" s="24"/>
      <c r="G860" s="25"/>
      <c r="H860" s="25"/>
      <c r="I860" s="25"/>
      <c r="J860" s="25"/>
      <c r="K860" s="138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  <c r="AA860" s="25"/>
    </row>
    <row r="861">
      <c r="A861" s="25"/>
      <c r="B861" s="25"/>
      <c r="C861" s="25"/>
      <c r="D861" s="25"/>
      <c r="E861" s="25"/>
      <c r="F861" s="24"/>
      <c r="G861" s="25"/>
      <c r="H861" s="25"/>
      <c r="I861" s="25"/>
      <c r="J861" s="25"/>
      <c r="K861" s="138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  <c r="AA861" s="25"/>
    </row>
    <row r="862">
      <c r="A862" s="25"/>
      <c r="B862" s="25"/>
      <c r="C862" s="25"/>
      <c r="D862" s="25"/>
      <c r="E862" s="25"/>
      <c r="F862" s="24"/>
      <c r="G862" s="25"/>
      <c r="H862" s="25"/>
      <c r="I862" s="25"/>
      <c r="J862" s="25"/>
      <c r="K862" s="138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  <c r="AA862" s="25"/>
    </row>
    <row r="863">
      <c r="A863" s="25"/>
      <c r="B863" s="25"/>
      <c r="C863" s="25"/>
      <c r="D863" s="25"/>
      <c r="E863" s="25"/>
      <c r="F863" s="24"/>
      <c r="G863" s="25"/>
      <c r="H863" s="25"/>
      <c r="I863" s="25"/>
      <c r="J863" s="25"/>
      <c r="K863" s="138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  <c r="AA863" s="25"/>
    </row>
    <row r="864">
      <c r="A864" s="25"/>
      <c r="B864" s="25"/>
      <c r="C864" s="25"/>
      <c r="D864" s="25"/>
      <c r="E864" s="25"/>
      <c r="F864" s="24"/>
      <c r="G864" s="25"/>
      <c r="H864" s="25"/>
      <c r="I864" s="25"/>
      <c r="J864" s="25"/>
      <c r="K864" s="138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  <c r="AA864" s="25"/>
    </row>
    <row r="865">
      <c r="A865" s="25"/>
      <c r="B865" s="25"/>
      <c r="C865" s="25"/>
      <c r="D865" s="25"/>
      <c r="E865" s="25"/>
      <c r="F865" s="24"/>
      <c r="G865" s="25"/>
      <c r="H865" s="25"/>
      <c r="I865" s="25"/>
      <c r="J865" s="25"/>
      <c r="K865" s="138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  <c r="AA865" s="25"/>
    </row>
    <row r="866">
      <c r="A866" s="25"/>
      <c r="B866" s="25"/>
      <c r="C866" s="25"/>
      <c r="D866" s="25"/>
      <c r="E866" s="25"/>
      <c r="F866" s="24"/>
      <c r="G866" s="25"/>
      <c r="H866" s="25"/>
      <c r="I866" s="25"/>
      <c r="J866" s="25"/>
      <c r="K866" s="138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  <c r="AA866" s="25"/>
    </row>
    <row r="867">
      <c r="A867" s="25"/>
      <c r="B867" s="25"/>
      <c r="C867" s="25"/>
      <c r="D867" s="25"/>
      <c r="E867" s="25"/>
      <c r="F867" s="24"/>
      <c r="G867" s="25"/>
      <c r="H867" s="25"/>
      <c r="I867" s="25"/>
      <c r="J867" s="25"/>
      <c r="K867" s="138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  <c r="AA867" s="25"/>
    </row>
    <row r="868">
      <c r="A868" s="25"/>
      <c r="B868" s="25"/>
      <c r="C868" s="25"/>
      <c r="D868" s="25"/>
      <c r="E868" s="25"/>
      <c r="F868" s="24"/>
      <c r="G868" s="25"/>
      <c r="H868" s="25"/>
      <c r="I868" s="25"/>
      <c r="J868" s="25"/>
      <c r="K868" s="138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  <c r="AA868" s="25"/>
    </row>
    <row r="869">
      <c r="A869" s="25"/>
      <c r="B869" s="25"/>
      <c r="C869" s="25"/>
      <c r="D869" s="25"/>
      <c r="E869" s="25"/>
      <c r="F869" s="24"/>
      <c r="G869" s="25"/>
      <c r="H869" s="25"/>
      <c r="I869" s="25"/>
      <c r="J869" s="25"/>
      <c r="K869" s="138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  <c r="AA869" s="25"/>
    </row>
    <row r="870">
      <c r="A870" s="25"/>
      <c r="B870" s="25"/>
      <c r="C870" s="25"/>
      <c r="D870" s="25"/>
      <c r="E870" s="25"/>
      <c r="F870" s="24"/>
      <c r="G870" s="25"/>
      <c r="H870" s="25"/>
      <c r="I870" s="25"/>
      <c r="J870" s="25"/>
      <c r="K870" s="138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  <c r="AA870" s="25"/>
    </row>
    <row r="871">
      <c r="A871" s="25"/>
      <c r="B871" s="25"/>
      <c r="C871" s="25"/>
      <c r="D871" s="25"/>
      <c r="E871" s="25"/>
      <c r="F871" s="24"/>
      <c r="G871" s="25"/>
      <c r="H871" s="25"/>
      <c r="I871" s="25"/>
      <c r="J871" s="25"/>
      <c r="K871" s="138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  <c r="AA871" s="25"/>
    </row>
    <row r="872">
      <c r="A872" s="25"/>
      <c r="B872" s="25"/>
      <c r="C872" s="25"/>
      <c r="D872" s="25"/>
      <c r="E872" s="25"/>
      <c r="F872" s="24"/>
      <c r="G872" s="25"/>
      <c r="H872" s="25"/>
      <c r="I872" s="25"/>
      <c r="J872" s="25"/>
      <c r="K872" s="138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  <c r="AA872" s="25"/>
    </row>
    <row r="873">
      <c r="A873" s="25"/>
      <c r="B873" s="25"/>
      <c r="C873" s="25"/>
      <c r="D873" s="25"/>
      <c r="E873" s="25"/>
      <c r="F873" s="24"/>
      <c r="G873" s="25"/>
      <c r="H873" s="25"/>
      <c r="I873" s="25"/>
      <c r="J873" s="25"/>
      <c r="K873" s="138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  <c r="AA873" s="25"/>
    </row>
    <row r="874">
      <c r="A874" s="25"/>
      <c r="B874" s="25"/>
      <c r="C874" s="25"/>
      <c r="D874" s="25"/>
      <c r="E874" s="25"/>
      <c r="F874" s="24"/>
      <c r="G874" s="25"/>
      <c r="H874" s="25"/>
      <c r="I874" s="25"/>
      <c r="J874" s="25"/>
      <c r="K874" s="138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  <c r="AA874" s="25"/>
    </row>
    <row r="875">
      <c r="A875" s="25"/>
      <c r="B875" s="25"/>
      <c r="C875" s="25"/>
      <c r="D875" s="25"/>
      <c r="E875" s="25"/>
      <c r="F875" s="24"/>
      <c r="G875" s="25"/>
      <c r="H875" s="25"/>
      <c r="I875" s="25"/>
      <c r="J875" s="25"/>
      <c r="K875" s="138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  <c r="AA875" s="25"/>
    </row>
    <row r="876">
      <c r="A876" s="25"/>
      <c r="B876" s="25"/>
      <c r="C876" s="25"/>
      <c r="D876" s="25"/>
      <c r="E876" s="25"/>
      <c r="F876" s="24"/>
      <c r="G876" s="25"/>
      <c r="H876" s="25"/>
      <c r="I876" s="25"/>
      <c r="J876" s="25"/>
      <c r="K876" s="138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  <c r="AA876" s="25"/>
    </row>
    <row r="877">
      <c r="A877" s="25"/>
      <c r="B877" s="25"/>
      <c r="C877" s="25"/>
      <c r="D877" s="25"/>
      <c r="E877" s="25"/>
      <c r="F877" s="24"/>
      <c r="G877" s="25"/>
      <c r="H877" s="25"/>
      <c r="I877" s="25"/>
      <c r="J877" s="25"/>
      <c r="K877" s="138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  <c r="AA877" s="25"/>
    </row>
    <row r="878">
      <c r="A878" s="25"/>
      <c r="B878" s="25"/>
      <c r="C878" s="25"/>
      <c r="D878" s="25"/>
      <c r="E878" s="25"/>
      <c r="F878" s="24"/>
      <c r="G878" s="25"/>
      <c r="H878" s="25"/>
      <c r="I878" s="25"/>
      <c r="J878" s="25"/>
      <c r="K878" s="138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  <c r="AA878" s="25"/>
    </row>
    <row r="879">
      <c r="A879" s="25"/>
      <c r="B879" s="25"/>
      <c r="C879" s="25"/>
      <c r="D879" s="25"/>
      <c r="E879" s="25"/>
      <c r="F879" s="24"/>
      <c r="G879" s="25"/>
      <c r="H879" s="25"/>
      <c r="I879" s="25"/>
      <c r="J879" s="25"/>
      <c r="K879" s="138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  <c r="AA879" s="25"/>
    </row>
    <row r="880">
      <c r="A880" s="25"/>
      <c r="B880" s="25"/>
      <c r="C880" s="25"/>
      <c r="D880" s="25"/>
      <c r="E880" s="25"/>
      <c r="F880" s="24"/>
      <c r="G880" s="25"/>
      <c r="H880" s="25"/>
      <c r="I880" s="25"/>
      <c r="J880" s="25"/>
      <c r="K880" s="138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  <c r="AA880" s="25"/>
    </row>
    <row r="881">
      <c r="A881" s="25"/>
      <c r="B881" s="25"/>
      <c r="C881" s="25"/>
      <c r="D881" s="25"/>
      <c r="E881" s="25"/>
      <c r="F881" s="24"/>
      <c r="G881" s="25"/>
      <c r="H881" s="25"/>
      <c r="I881" s="25"/>
      <c r="J881" s="25"/>
      <c r="K881" s="138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  <c r="AA881" s="25"/>
    </row>
    <row r="882">
      <c r="A882" s="25"/>
      <c r="B882" s="25"/>
      <c r="C882" s="25"/>
      <c r="D882" s="25"/>
      <c r="E882" s="25"/>
      <c r="F882" s="24"/>
      <c r="G882" s="25"/>
      <c r="H882" s="25"/>
      <c r="I882" s="25"/>
      <c r="J882" s="25"/>
      <c r="K882" s="138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  <c r="AA882" s="25"/>
    </row>
    <row r="883">
      <c r="A883" s="25"/>
      <c r="B883" s="25"/>
      <c r="C883" s="25"/>
      <c r="D883" s="25"/>
      <c r="E883" s="25"/>
      <c r="F883" s="24"/>
      <c r="G883" s="25"/>
      <c r="H883" s="25"/>
      <c r="I883" s="25"/>
      <c r="J883" s="25"/>
      <c r="K883" s="138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  <c r="AA883" s="25"/>
    </row>
    <row r="884">
      <c r="A884" s="25"/>
      <c r="B884" s="25"/>
      <c r="C884" s="25"/>
      <c r="D884" s="25"/>
      <c r="E884" s="25"/>
      <c r="F884" s="24"/>
      <c r="G884" s="25"/>
      <c r="H884" s="25"/>
      <c r="I884" s="25"/>
      <c r="J884" s="25"/>
      <c r="K884" s="138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  <c r="AA884" s="25"/>
    </row>
    <row r="885">
      <c r="A885" s="25"/>
      <c r="B885" s="25"/>
      <c r="C885" s="25"/>
      <c r="D885" s="25"/>
      <c r="E885" s="25"/>
      <c r="F885" s="24"/>
      <c r="G885" s="25"/>
      <c r="H885" s="25"/>
      <c r="I885" s="25"/>
      <c r="J885" s="25"/>
      <c r="K885" s="138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  <c r="AA885" s="25"/>
    </row>
    <row r="886">
      <c r="A886" s="25"/>
      <c r="B886" s="25"/>
      <c r="C886" s="25"/>
      <c r="D886" s="25"/>
      <c r="E886" s="25"/>
      <c r="F886" s="24"/>
      <c r="G886" s="25"/>
      <c r="H886" s="25"/>
      <c r="I886" s="25"/>
      <c r="J886" s="25"/>
      <c r="K886" s="138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  <c r="AA886" s="25"/>
    </row>
    <row r="887">
      <c r="A887" s="25"/>
      <c r="B887" s="25"/>
      <c r="C887" s="25"/>
      <c r="D887" s="25"/>
      <c r="E887" s="25"/>
      <c r="F887" s="24"/>
      <c r="G887" s="25"/>
      <c r="H887" s="25"/>
      <c r="I887" s="25"/>
      <c r="J887" s="25"/>
      <c r="K887" s="138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  <c r="AA887" s="25"/>
    </row>
    <row r="888">
      <c r="A888" s="25"/>
      <c r="B888" s="25"/>
      <c r="C888" s="25"/>
      <c r="D888" s="25"/>
      <c r="E888" s="25"/>
      <c r="F888" s="24"/>
      <c r="G888" s="25"/>
      <c r="H888" s="25"/>
      <c r="I888" s="25"/>
      <c r="J888" s="25"/>
      <c r="K888" s="138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  <c r="AA888" s="25"/>
    </row>
    <row r="889">
      <c r="A889" s="25"/>
      <c r="B889" s="25"/>
      <c r="C889" s="25"/>
      <c r="D889" s="25"/>
      <c r="E889" s="25"/>
      <c r="F889" s="24"/>
      <c r="G889" s="25"/>
      <c r="H889" s="25"/>
      <c r="I889" s="25"/>
      <c r="J889" s="25"/>
      <c r="K889" s="138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  <c r="AA889" s="25"/>
    </row>
    <row r="890">
      <c r="A890" s="25"/>
      <c r="B890" s="25"/>
      <c r="C890" s="25"/>
      <c r="D890" s="25"/>
      <c r="E890" s="25"/>
      <c r="F890" s="24"/>
      <c r="G890" s="25"/>
      <c r="H890" s="25"/>
      <c r="I890" s="25"/>
      <c r="J890" s="25"/>
      <c r="K890" s="138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  <c r="AA890" s="25"/>
    </row>
    <row r="891">
      <c r="A891" s="25"/>
      <c r="B891" s="25"/>
      <c r="C891" s="25"/>
      <c r="D891" s="25"/>
      <c r="E891" s="25"/>
      <c r="F891" s="24"/>
      <c r="G891" s="25"/>
      <c r="H891" s="25"/>
      <c r="I891" s="25"/>
      <c r="J891" s="25"/>
      <c r="K891" s="138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  <c r="AA891" s="25"/>
    </row>
    <row r="892">
      <c r="A892" s="25"/>
      <c r="B892" s="25"/>
      <c r="C892" s="25"/>
      <c r="D892" s="25"/>
      <c r="E892" s="25"/>
      <c r="F892" s="24"/>
      <c r="G892" s="25"/>
      <c r="H892" s="25"/>
      <c r="I892" s="25"/>
      <c r="J892" s="25"/>
      <c r="K892" s="138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  <c r="AA892" s="25"/>
    </row>
    <row r="893">
      <c r="A893" s="25"/>
      <c r="B893" s="25"/>
      <c r="C893" s="25"/>
      <c r="D893" s="25"/>
      <c r="E893" s="25"/>
      <c r="F893" s="24"/>
      <c r="G893" s="25"/>
      <c r="H893" s="25"/>
      <c r="I893" s="25"/>
      <c r="J893" s="25"/>
      <c r="K893" s="138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  <c r="AA893" s="25"/>
    </row>
    <row r="894">
      <c r="A894" s="25"/>
      <c r="B894" s="25"/>
      <c r="C894" s="25"/>
      <c r="D894" s="25"/>
      <c r="E894" s="25"/>
      <c r="F894" s="24"/>
      <c r="G894" s="25"/>
      <c r="H894" s="25"/>
      <c r="I894" s="25"/>
      <c r="J894" s="25"/>
      <c r="K894" s="138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  <c r="AA894" s="25"/>
    </row>
    <row r="895">
      <c r="A895" s="25"/>
      <c r="B895" s="25"/>
      <c r="C895" s="25"/>
      <c r="D895" s="25"/>
      <c r="E895" s="25"/>
      <c r="F895" s="24"/>
      <c r="G895" s="25"/>
      <c r="H895" s="25"/>
      <c r="I895" s="25"/>
      <c r="J895" s="25"/>
      <c r="K895" s="138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  <c r="AA895" s="25"/>
    </row>
    <row r="896">
      <c r="A896" s="25"/>
      <c r="B896" s="25"/>
      <c r="C896" s="25"/>
      <c r="D896" s="25"/>
      <c r="E896" s="25"/>
      <c r="F896" s="24"/>
      <c r="G896" s="25"/>
      <c r="H896" s="25"/>
      <c r="I896" s="25"/>
      <c r="J896" s="25"/>
      <c r="K896" s="138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  <c r="AA896" s="25"/>
    </row>
    <row r="897">
      <c r="A897" s="25"/>
      <c r="B897" s="25"/>
      <c r="C897" s="25"/>
      <c r="D897" s="25"/>
      <c r="E897" s="25"/>
      <c r="F897" s="24"/>
      <c r="G897" s="25"/>
      <c r="H897" s="25"/>
      <c r="I897" s="25"/>
      <c r="J897" s="25"/>
      <c r="K897" s="138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  <c r="AA897" s="25"/>
    </row>
    <row r="898">
      <c r="A898" s="25"/>
      <c r="B898" s="25"/>
      <c r="C898" s="25"/>
      <c r="D898" s="25"/>
      <c r="E898" s="25"/>
      <c r="F898" s="24"/>
      <c r="G898" s="25"/>
      <c r="H898" s="25"/>
      <c r="I898" s="25"/>
      <c r="J898" s="25"/>
      <c r="K898" s="138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  <c r="AA898" s="25"/>
    </row>
    <row r="899">
      <c r="A899" s="25"/>
      <c r="B899" s="25"/>
      <c r="C899" s="25"/>
      <c r="D899" s="25"/>
      <c r="E899" s="25"/>
      <c r="F899" s="24"/>
      <c r="G899" s="25"/>
      <c r="H899" s="25"/>
      <c r="I899" s="25"/>
      <c r="J899" s="25"/>
      <c r="K899" s="138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  <c r="AA899" s="25"/>
    </row>
    <row r="900">
      <c r="A900" s="25"/>
      <c r="B900" s="25"/>
      <c r="C900" s="25"/>
      <c r="D900" s="25"/>
      <c r="E900" s="25"/>
      <c r="F900" s="24"/>
      <c r="G900" s="25"/>
      <c r="H900" s="25"/>
      <c r="I900" s="25"/>
      <c r="J900" s="25"/>
      <c r="K900" s="138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  <c r="AA900" s="25"/>
    </row>
    <row r="901">
      <c r="A901" s="25"/>
      <c r="B901" s="25"/>
      <c r="C901" s="25"/>
      <c r="D901" s="25"/>
      <c r="E901" s="25"/>
      <c r="F901" s="24"/>
      <c r="G901" s="25"/>
      <c r="H901" s="25"/>
      <c r="I901" s="25"/>
      <c r="J901" s="25"/>
      <c r="K901" s="138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  <c r="AA901" s="25"/>
    </row>
    <row r="902">
      <c r="A902" s="25"/>
      <c r="B902" s="25"/>
      <c r="C902" s="25"/>
      <c r="D902" s="25"/>
      <c r="E902" s="25"/>
      <c r="F902" s="24"/>
      <c r="G902" s="25"/>
      <c r="H902" s="25"/>
      <c r="I902" s="25"/>
      <c r="J902" s="25"/>
      <c r="K902" s="138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  <c r="AA902" s="25"/>
    </row>
    <row r="903">
      <c r="A903" s="25"/>
      <c r="B903" s="25"/>
      <c r="C903" s="25"/>
      <c r="D903" s="25"/>
      <c r="E903" s="25"/>
      <c r="F903" s="24"/>
      <c r="G903" s="25"/>
      <c r="H903" s="25"/>
      <c r="I903" s="25"/>
      <c r="J903" s="25"/>
      <c r="K903" s="138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  <c r="AA903" s="25"/>
    </row>
    <row r="904">
      <c r="A904" s="25"/>
      <c r="B904" s="25"/>
      <c r="C904" s="25"/>
      <c r="D904" s="25"/>
      <c r="E904" s="25"/>
      <c r="F904" s="24"/>
      <c r="G904" s="25"/>
      <c r="H904" s="25"/>
      <c r="I904" s="25"/>
      <c r="J904" s="25"/>
      <c r="K904" s="138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  <c r="AA904" s="25"/>
    </row>
    <row r="905">
      <c r="A905" s="25"/>
      <c r="B905" s="25"/>
      <c r="C905" s="25"/>
      <c r="D905" s="25"/>
      <c r="E905" s="25"/>
      <c r="F905" s="24"/>
      <c r="G905" s="25"/>
      <c r="H905" s="25"/>
      <c r="I905" s="25"/>
      <c r="J905" s="25"/>
      <c r="K905" s="138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  <c r="AA905" s="25"/>
    </row>
    <row r="906">
      <c r="A906" s="25"/>
      <c r="B906" s="25"/>
      <c r="C906" s="25"/>
      <c r="D906" s="25"/>
      <c r="E906" s="25"/>
      <c r="F906" s="24"/>
      <c r="G906" s="25"/>
      <c r="H906" s="25"/>
      <c r="I906" s="25"/>
      <c r="J906" s="25"/>
      <c r="K906" s="138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  <c r="AA906" s="25"/>
    </row>
    <row r="907">
      <c r="A907" s="25"/>
      <c r="B907" s="25"/>
      <c r="C907" s="25"/>
      <c r="D907" s="25"/>
      <c r="E907" s="25"/>
      <c r="F907" s="24"/>
      <c r="G907" s="25"/>
      <c r="H907" s="25"/>
      <c r="I907" s="25"/>
      <c r="J907" s="25"/>
      <c r="K907" s="138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  <c r="AA907" s="25"/>
    </row>
    <row r="908">
      <c r="A908" s="25"/>
      <c r="B908" s="25"/>
      <c r="C908" s="25"/>
      <c r="D908" s="25"/>
      <c r="E908" s="25"/>
      <c r="F908" s="24"/>
      <c r="G908" s="25"/>
      <c r="H908" s="25"/>
      <c r="I908" s="25"/>
      <c r="J908" s="25"/>
      <c r="K908" s="138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  <c r="AA908" s="25"/>
    </row>
    <row r="909">
      <c r="A909" s="25"/>
      <c r="B909" s="25"/>
      <c r="C909" s="25"/>
      <c r="D909" s="25"/>
      <c r="E909" s="25"/>
      <c r="F909" s="24"/>
      <c r="G909" s="25"/>
      <c r="H909" s="25"/>
      <c r="I909" s="25"/>
      <c r="J909" s="25"/>
      <c r="K909" s="138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  <c r="AA909" s="25"/>
    </row>
    <row r="910">
      <c r="A910" s="25"/>
      <c r="B910" s="25"/>
      <c r="C910" s="25"/>
      <c r="D910" s="25"/>
      <c r="E910" s="25"/>
      <c r="F910" s="24"/>
      <c r="G910" s="25"/>
      <c r="H910" s="25"/>
      <c r="I910" s="25"/>
      <c r="J910" s="25"/>
      <c r="K910" s="138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  <c r="AA910" s="25"/>
    </row>
    <row r="911">
      <c r="A911" s="25"/>
      <c r="B911" s="25"/>
      <c r="C911" s="25"/>
      <c r="D911" s="25"/>
      <c r="E911" s="25"/>
      <c r="F911" s="24"/>
      <c r="G911" s="25"/>
      <c r="H911" s="25"/>
      <c r="I911" s="25"/>
      <c r="J911" s="25"/>
      <c r="K911" s="138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  <c r="AA911" s="25"/>
    </row>
    <row r="912">
      <c r="A912" s="25"/>
      <c r="B912" s="25"/>
      <c r="C912" s="25"/>
      <c r="D912" s="25"/>
      <c r="E912" s="25"/>
      <c r="F912" s="24"/>
      <c r="G912" s="25"/>
      <c r="H912" s="25"/>
      <c r="I912" s="25"/>
      <c r="J912" s="25"/>
      <c r="K912" s="138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  <c r="AA912" s="25"/>
    </row>
    <row r="913">
      <c r="A913" s="25"/>
      <c r="B913" s="25"/>
      <c r="C913" s="25"/>
      <c r="D913" s="25"/>
      <c r="E913" s="25"/>
      <c r="F913" s="24"/>
      <c r="G913" s="25"/>
      <c r="H913" s="25"/>
      <c r="I913" s="25"/>
      <c r="J913" s="25"/>
      <c r="K913" s="138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  <c r="AA913" s="25"/>
    </row>
    <row r="914">
      <c r="A914" s="25"/>
      <c r="B914" s="25"/>
      <c r="C914" s="25"/>
      <c r="D914" s="25"/>
      <c r="E914" s="25"/>
      <c r="F914" s="24"/>
      <c r="G914" s="25"/>
      <c r="H914" s="25"/>
      <c r="I914" s="25"/>
      <c r="J914" s="25"/>
      <c r="K914" s="138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  <c r="AA914" s="25"/>
    </row>
    <row r="915">
      <c r="A915" s="25"/>
      <c r="B915" s="25"/>
      <c r="C915" s="25"/>
      <c r="D915" s="25"/>
      <c r="E915" s="25"/>
      <c r="F915" s="24"/>
      <c r="G915" s="25"/>
      <c r="H915" s="25"/>
      <c r="I915" s="25"/>
      <c r="J915" s="25"/>
      <c r="K915" s="138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  <c r="AA915" s="25"/>
    </row>
    <row r="916">
      <c r="A916" s="25"/>
      <c r="B916" s="25"/>
      <c r="C916" s="25"/>
      <c r="D916" s="25"/>
      <c r="E916" s="25"/>
      <c r="F916" s="24"/>
      <c r="G916" s="25"/>
      <c r="H916" s="25"/>
      <c r="I916" s="25"/>
      <c r="J916" s="25"/>
      <c r="K916" s="138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  <c r="AA916" s="25"/>
    </row>
    <row r="917">
      <c r="A917" s="25"/>
      <c r="B917" s="25"/>
      <c r="C917" s="25"/>
      <c r="D917" s="25"/>
      <c r="E917" s="25"/>
      <c r="F917" s="24"/>
      <c r="G917" s="25"/>
      <c r="H917" s="25"/>
      <c r="I917" s="25"/>
      <c r="J917" s="25"/>
      <c r="K917" s="138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  <c r="AA917" s="25"/>
    </row>
    <row r="918">
      <c r="A918" s="25"/>
      <c r="B918" s="25"/>
      <c r="C918" s="25"/>
      <c r="D918" s="25"/>
      <c r="E918" s="25"/>
      <c r="F918" s="24"/>
      <c r="G918" s="25"/>
      <c r="H918" s="25"/>
      <c r="I918" s="25"/>
      <c r="J918" s="25"/>
      <c r="K918" s="138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  <c r="AA918" s="25"/>
    </row>
    <row r="919">
      <c r="A919" s="25"/>
      <c r="B919" s="25"/>
      <c r="C919" s="25"/>
      <c r="D919" s="25"/>
      <c r="E919" s="25"/>
      <c r="F919" s="24"/>
      <c r="G919" s="25"/>
      <c r="H919" s="25"/>
      <c r="I919" s="25"/>
      <c r="J919" s="25"/>
      <c r="K919" s="138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  <c r="AA919" s="25"/>
    </row>
    <row r="920">
      <c r="A920" s="25"/>
      <c r="B920" s="25"/>
      <c r="C920" s="25"/>
      <c r="D920" s="25"/>
      <c r="E920" s="25"/>
      <c r="F920" s="24"/>
      <c r="G920" s="25"/>
      <c r="H920" s="25"/>
      <c r="I920" s="25"/>
      <c r="J920" s="25"/>
      <c r="K920" s="138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  <c r="AA920" s="25"/>
    </row>
    <row r="921">
      <c r="A921" s="25"/>
      <c r="B921" s="25"/>
      <c r="C921" s="25"/>
      <c r="D921" s="25"/>
      <c r="E921" s="25"/>
      <c r="F921" s="24"/>
      <c r="G921" s="25"/>
      <c r="H921" s="25"/>
      <c r="I921" s="25"/>
      <c r="J921" s="25"/>
      <c r="K921" s="138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  <c r="AA921" s="25"/>
    </row>
    <row r="922">
      <c r="A922" s="25"/>
      <c r="B922" s="25"/>
      <c r="C922" s="25"/>
      <c r="D922" s="25"/>
      <c r="E922" s="25"/>
      <c r="F922" s="24"/>
      <c r="G922" s="25"/>
      <c r="H922" s="25"/>
      <c r="I922" s="25"/>
      <c r="J922" s="25"/>
      <c r="K922" s="138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  <c r="AA922" s="25"/>
    </row>
    <row r="923">
      <c r="A923" s="25"/>
      <c r="B923" s="25"/>
      <c r="C923" s="25"/>
      <c r="D923" s="25"/>
      <c r="E923" s="25"/>
      <c r="F923" s="24"/>
      <c r="G923" s="25"/>
      <c r="H923" s="25"/>
      <c r="I923" s="25"/>
      <c r="J923" s="25"/>
      <c r="K923" s="138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  <c r="AA923" s="25"/>
    </row>
    <row r="924">
      <c r="A924" s="25"/>
      <c r="B924" s="25"/>
      <c r="C924" s="25"/>
      <c r="D924" s="25"/>
      <c r="E924" s="25"/>
      <c r="F924" s="24"/>
      <c r="G924" s="25"/>
      <c r="H924" s="25"/>
      <c r="I924" s="25"/>
      <c r="J924" s="25"/>
      <c r="K924" s="138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  <c r="AA924" s="25"/>
    </row>
    <row r="925">
      <c r="A925" s="25"/>
      <c r="B925" s="25"/>
      <c r="C925" s="25"/>
      <c r="D925" s="25"/>
      <c r="E925" s="25"/>
      <c r="F925" s="24"/>
      <c r="G925" s="25"/>
      <c r="H925" s="25"/>
      <c r="I925" s="25"/>
      <c r="J925" s="25"/>
      <c r="K925" s="138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  <c r="AA925" s="25"/>
    </row>
    <row r="926">
      <c r="A926" s="25"/>
      <c r="B926" s="25"/>
      <c r="C926" s="25"/>
      <c r="D926" s="25"/>
      <c r="E926" s="25"/>
      <c r="F926" s="24"/>
      <c r="G926" s="25"/>
      <c r="H926" s="25"/>
      <c r="I926" s="25"/>
      <c r="J926" s="25"/>
      <c r="K926" s="138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  <c r="AA926" s="25"/>
    </row>
    <row r="927">
      <c r="A927" s="25"/>
      <c r="B927" s="25"/>
      <c r="C927" s="25"/>
      <c r="D927" s="25"/>
      <c r="E927" s="25"/>
      <c r="F927" s="24"/>
      <c r="G927" s="25"/>
      <c r="H927" s="25"/>
      <c r="I927" s="25"/>
      <c r="J927" s="25"/>
      <c r="K927" s="138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  <c r="AA927" s="25"/>
    </row>
    <row r="928">
      <c r="A928" s="25"/>
      <c r="B928" s="25"/>
      <c r="C928" s="25"/>
      <c r="D928" s="25"/>
      <c r="E928" s="25"/>
      <c r="F928" s="24"/>
      <c r="G928" s="25"/>
      <c r="H928" s="25"/>
      <c r="I928" s="25"/>
      <c r="J928" s="25"/>
      <c r="K928" s="138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  <c r="AA928" s="25"/>
    </row>
    <row r="929">
      <c r="A929" s="25"/>
      <c r="B929" s="25"/>
      <c r="C929" s="25"/>
      <c r="D929" s="25"/>
      <c r="E929" s="25"/>
      <c r="F929" s="24"/>
      <c r="G929" s="25"/>
      <c r="H929" s="25"/>
      <c r="I929" s="25"/>
      <c r="J929" s="25"/>
      <c r="K929" s="138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  <c r="AA929" s="25"/>
    </row>
    <row r="930">
      <c r="A930" s="25"/>
      <c r="B930" s="25"/>
      <c r="C930" s="25"/>
      <c r="D930" s="25"/>
      <c r="E930" s="25"/>
      <c r="F930" s="24"/>
      <c r="G930" s="25"/>
      <c r="H930" s="25"/>
      <c r="I930" s="25"/>
      <c r="J930" s="25"/>
      <c r="K930" s="138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  <c r="AA930" s="25"/>
    </row>
    <row r="931">
      <c r="A931" s="25"/>
      <c r="B931" s="25"/>
      <c r="C931" s="25"/>
      <c r="D931" s="25"/>
      <c r="E931" s="25"/>
      <c r="F931" s="24"/>
      <c r="G931" s="25"/>
      <c r="H931" s="25"/>
      <c r="I931" s="25"/>
      <c r="J931" s="25"/>
      <c r="K931" s="138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  <c r="AA931" s="25"/>
    </row>
    <row r="932">
      <c r="A932" s="25"/>
      <c r="B932" s="25"/>
      <c r="C932" s="25"/>
      <c r="D932" s="25"/>
      <c r="E932" s="25"/>
      <c r="F932" s="24"/>
      <c r="G932" s="25"/>
      <c r="H932" s="25"/>
      <c r="I932" s="25"/>
      <c r="J932" s="25"/>
      <c r="K932" s="138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  <c r="AA932" s="25"/>
    </row>
    <row r="933">
      <c r="A933" s="25"/>
      <c r="B933" s="25"/>
      <c r="C933" s="25"/>
      <c r="D933" s="25"/>
      <c r="E933" s="25"/>
      <c r="F933" s="24"/>
      <c r="G933" s="25"/>
      <c r="H933" s="25"/>
      <c r="I933" s="25"/>
      <c r="J933" s="25"/>
      <c r="K933" s="138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  <c r="AA933" s="25"/>
    </row>
    <row r="934">
      <c r="A934" s="25"/>
      <c r="B934" s="25"/>
      <c r="C934" s="25"/>
      <c r="D934" s="25"/>
      <c r="E934" s="25"/>
      <c r="F934" s="24"/>
      <c r="G934" s="25"/>
      <c r="H934" s="25"/>
      <c r="I934" s="25"/>
      <c r="J934" s="25"/>
      <c r="K934" s="138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  <c r="AA934" s="25"/>
    </row>
    <row r="935">
      <c r="A935" s="25"/>
      <c r="B935" s="25"/>
      <c r="C935" s="25"/>
      <c r="D935" s="25"/>
      <c r="E935" s="25"/>
      <c r="F935" s="24"/>
      <c r="G935" s="25"/>
      <c r="H935" s="25"/>
      <c r="I935" s="25"/>
      <c r="J935" s="25"/>
      <c r="K935" s="138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  <c r="AA935" s="25"/>
    </row>
    <row r="936">
      <c r="A936" s="25"/>
      <c r="B936" s="25"/>
      <c r="C936" s="25"/>
      <c r="D936" s="25"/>
      <c r="E936" s="25"/>
      <c r="F936" s="24"/>
      <c r="G936" s="25"/>
      <c r="H936" s="25"/>
      <c r="I936" s="25"/>
      <c r="J936" s="25"/>
      <c r="K936" s="138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  <c r="AA936" s="25"/>
    </row>
    <row r="937">
      <c r="A937" s="25"/>
      <c r="B937" s="25"/>
      <c r="C937" s="25"/>
      <c r="D937" s="25"/>
      <c r="E937" s="25"/>
      <c r="F937" s="24"/>
      <c r="G937" s="25"/>
      <c r="H937" s="25"/>
      <c r="I937" s="25"/>
      <c r="J937" s="25"/>
      <c r="K937" s="138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  <c r="AA937" s="25"/>
    </row>
    <row r="938">
      <c r="A938" s="25"/>
      <c r="B938" s="25"/>
      <c r="C938" s="25"/>
      <c r="D938" s="25"/>
      <c r="E938" s="25"/>
      <c r="F938" s="24"/>
      <c r="G938" s="25"/>
      <c r="H938" s="25"/>
      <c r="I938" s="25"/>
      <c r="J938" s="25"/>
      <c r="K938" s="138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  <c r="AA938" s="25"/>
    </row>
    <row r="939">
      <c r="A939" s="25"/>
      <c r="B939" s="25"/>
      <c r="C939" s="25"/>
      <c r="D939" s="25"/>
      <c r="E939" s="25"/>
      <c r="F939" s="24"/>
      <c r="G939" s="25"/>
      <c r="H939" s="25"/>
      <c r="I939" s="25"/>
      <c r="J939" s="25"/>
      <c r="K939" s="138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  <c r="AA939" s="25"/>
    </row>
    <row r="940">
      <c r="A940" s="25"/>
      <c r="B940" s="25"/>
      <c r="C940" s="25"/>
      <c r="D940" s="25"/>
      <c r="E940" s="25"/>
      <c r="F940" s="24"/>
      <c r="G940" s="25"/>
      <c r="H940" s="25"/>
      <c r="I940" s="25"/>
      <c r="J940" s="25"/>
      <c r="K940" s="138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  <c r="AA940" s="25"/>
    </row>
    <row r="941">
      <c r="A941" s="25"/>
      <c r="B941" s="25"/>
      <c r="C941" s="25"/>
      <c r="D941" s="25"/>
      <c r="E941" s="25"/>
      <c r="F941" s="24"/>
      <c r="G941" s="25"/>
      <c r="H941" s="25"/>
      <c r="I941" s="25"/>
      <c r="J941" s="25"/>
      <c r="K941" s="138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  <c r="AA941" s="25"/>
    </row>
    <row r="942">
      <c r="A942" s="25"/>
      <c r="B942" s="25"/>
      <c r="C942" s="25"/>
      <c r="D942" s="25"/>
      <c r="E942" s="25"/>
      <c r="F942" s="24"/>
      <c r="G942" s="25"/>
      <c r="H942" s="25"/>
      <c r="I942" s="25"/>
      <c r="J942" s="25"/>
      <c r="K942" s="138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  <c r="AA942" s="25"/>
    </row>
    <row r="943">
      <c r="A943" s="25"/>
      <c r="B943" s="25"/>
      <c r="C943" s="25"/>
      <c r="D943" s="25"/>
      <c r="E943" s="25"/>
      <c r="F943" s="24"/>
      <c r="G943" s="25"/>
      <c r="H943" s="25"/>
      <c r="I943" s="25"/>
      <c r="J943" s="25"/>
      <c r="K943" s="138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  <c r="AA943" s="25"/>
    </row>
    <row r="944">
      <c r="A944" s="25"/>
      <c r="B944" s="25"/>
      <c r="C944" s="25"/>
      <c r="D944" s="25"/>
      <c r="E944" s="25"/>
      <c r="F944" s="24"/>
      <c r="G944" s="25"/>
      <c r="H944" s="25"/>
      <c r="I944" s="25"/>
      <c r="J944" s="25"/>
      <c r="K944" s="138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  <c r="AA944" s="25"/>
    </row>
    <row r="945">
      <c r="A945" s="25"/>
      <c r="B945" s="25"/>
      <c r="C945" s="25"/>
      <c r="D945" s="25"/>
      <c r="E945" s="25"/>
      <c r="F945" s="24"/>
      <c r="G945" s="25"/>
      <c r="H945" s="25"/>
      <c r="I945" s="25"/>
      <c r="J945" s="25"/>
      <c r="K945" s="138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  <c r="AA945" s="25"/>
    </row>
    <row r="946">
      <c r="A946" s="25"/>
      <c r="B946" s="25"/>
      <c r="C946" s="25"/>
      <c r="D946" s="25"/>
      <c r="E946" s="25"/>
      <c r="F946" s="24"/>
      <c r="G946" s="25"/>
      <c r="H946" s="25"/>
      <c r="I946" s="25"/>
      <c r="J946" s="25"/>
      <c r="K946" s="138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  <c r="AA946" s="25"/>
    </row>
    <row r="947">
      <c r="A947" s="25"/>
      <c r="B947" s="25"/>
      <c r="C947" s="25"/>
      <c r="D947" s="25"/>
      <c r="E947" s="25"/>
      <c r="F947" s="24"/>
      <c r="G947" s="25"/>
      <c r="H947" s="25"/>
      <c r="I947" s="25"/>
      <c r="J947" s="25"/>
      <c r="K947" s="138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  <c r="AA947" s="25"/>
    </row>
    <row r="948">
      <c r="A948" s="25"/>
      <c r="B948" s="25"/>
      <c r="C948" s="25"/>
      <c r="D948" s="25"/>
      <c r="E948" s="25"/>
      <c r="F948" s="24"/>
      <c r="G948" s="25"/>
      <c r="H948" s="25"/>
      <c r="I948" s="25"/>
      <c r="J948" s="25"/>
      <c r="K948" s="138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  <c r="AA948" s="25"/>
    </row>
    <row r="949">
      <c r="A949" s="25"/>
      <c r="B949" s="25"/>
      <c r="C949" s="25"/>
      <c r="D949" s="25"/>
      <c r="E949" s="25"/>
      <c r="F949" s="24"/>
      <c r="G949" s="25"/>
      <c r="H949" s="25"/>
      <c r="I949" s="25"/>
      <c r="J949" s="25"/>
      <c r="K949" s="138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  <c r="AA949" s="25"/>
    </row>
    <row r="950">
      <c r="A950" s="25"/>
      <c r="B950" s="25"/>
      <c r="C950" s="25"/>
      <c r="D950" s="25"/>
      <c r="E950" s="25"/>
      <c r="F950" s="24"/>
      <c r="G950" s="25"/>
      <c r="H950" s="25"/>
      <c r="I950" s="25"/>
      <c r="J950" s="25"/>
      <c r="K950" s="138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  <c r="AA950" s="25"/>
    </row>
    <row r="951">
      <c r="A951" s="25"/>
      <c r="B951" s="25"/>
      <c r="C951" s="25"/>
      <c r="D951" s="25"/>
      <c r="E951" s="25"/>
      <c r="F951" s="24"/>
      <c r="G951" s="25"/>
      <c r="H951" s="25"/>
      <c r="I951" s="25"/>
      <c r="J951" s="25"/>
      <c r="K951" s="138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  <c r="AA951" s="25"/>
    </row>
    <row r="952">
      <c r="A952" s="25"/>
      <c r="B952" s="25"/>
      <c r="C952" s="25"/>
      <c r="D952" s="25"/>
      <c r="E952" s="25"/>
      <c r="F952" s="24"/>
      <c r="G952" s="25"/>
      <c r="H952" s="25"/>
      <c r="I952" s="25"/>
      <c r="J952" s="25"/>
      <c r="K952" s="138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  <c r="AA952" s="25"/>
    </row>
    <row r="953">
      <c r="A953" s="25"/>
      <c r="B953" s="25"/>
      <c r="C953" s="25"/>
      <c r="D953" s="25"/>
      <c r="E953" s="25"/>
      <c r="F953" s="24"/>
      <c r="G953" s="25"/>
      <c r="H953" s="25"/>
      <c r="I953" s="25"/>
      <c r="J953" s="25"/>
      <c r="K953" s="138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  <c r="AA953" s="25"/>
    </row>
    <row r="954">
      <c r="A954" s="25"/>
      <c r="B954" s="25"/>
      <c r="C954" s="25"/>
      <c r="D954" s="25"/>
      <c r="E954" s="25"/>
      <c r="F954" s="24"/>
      <c r="G954" s="25"/>
      <c r="H954" s="25"/>
      <c r="I954" s="25"/>
      <c r="J954" s="25"/>
      <c r="K954" s="138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  <c r="AA954" s="25"/>
    </row>
    <row r="955">
      <c r="A955" s="25"/>
      <c r="B955" s="25"/>
      <c r="C955" s="25"/>
      <c r="D955" s="25"/>
      <c r="E955" s="25"/>
      <c r="F955" s="24"/>
      <c r="G955" s="25"/>
      <c r="H955" s="25"/>
      <c r="I955" s="25"/>
      <c r="J955" s="25"/>
      <c r="K955" s="138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  <c r="AA955" s="25"/>
    </row>
    <row r="956">
      <c r="A956" s="25"/>
      <c r="B956" s="25"/>
      <c r="C956" s="25"/>
      <c r="D956" s="25"/>
      <c r="E956" s="25"/>
      <c r="F956" s="24"/>
      <c r="G956" s="25"/>
      <c r="H956" s="25"/>
      <c r="I956" s="25"/>
      <c r="J956" s="25"/>
      <c r="K956" s="138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  <c r="AA956" s="25"/>
    </row>
    <row r="957">
      <c r="A957" s="25"/>
      <c r="B957" s="25"/>
      <c r="C957" s="25"/>
      <c r="D957" s="25"/>
      <c r="E957" s="25"/>
      <c r="F957" s="24"/>
      <c r="G957" s="25"/>
      <c r="H957" s="25"/>
      <c r="I957" s="25"/>
      <c r="J957" s="25"/>
      <c r="K957" s="138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  <c r="AA957" s="25"/>
    </row>
    <row r="958">
      <c r="A958" s="25"/>
      <c r="B958" s="25"/>
      <c r="C958" s="25"/>
      <c r="D958" s="25"/>
      <c r="E958" s="25"/>
      <c r="F958" s="24"/>
      <c r="G958" s="25"/>
      <c r="H958" s="25"/>
      <c r="I958" s="25"/>
      <c r="J958" s="25"/>
      <c r="K958" s="138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  <c r="AA958" s="25"/>
    </row>
    <row r="959">
      <c r="A959" s="25"/>
      <c r="B959" s="25"/>
      <c r="C959" s="25"/>
      <c r="D959" s="25"/>
      <c r="E959" s="25"/>
      <c r="F959" s="24"/>
      <c r="G959" s="25"/>
      <c r="H959" s="25"/>
      <c r="I959" s="25"/>
      <c r="J959" s="25"/>
      <c r="K959" s="138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  <c r="AA959" s="25"/>
    </row>
    <row r="960">
      <c r="A960" s="25"/>
      <c r="B960" s="25"/>
      <c r="C960" s="25"/>
      <c r="D960" s="25"/>
      <c r="E960" s="25"/>
      <c r="F960" s="24"/>
      <c r="G960" s="25"/>
      <c r="H960" s="25"/>
      <c r="I960" s="25"/>
      <c r="J960" s="25"/>
      <c r="K960" s="138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  <c r="AA960" s="25"/>
    </row>
    <row r="961">
      <c r="A961" s="25"/>
      <c r="B961" s="25"/>
      <c r="C961" s="25"/>
      <c r="D961" s="25"/>
      <c r="E961" s="25"/>
      <c r="F961" s="24"/>
      <c r="G961" s="25"/>
      <c r="H961" s="25"/>
      <c r="I961" s="25"/>
      <c r="J961" s="25"/>
      <c r="K961" s="138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  <c r="AA961" s="25"/>
    </row>
    <row r="962">
      <c r="A962" s="25"/>
      <c r="B962" s="25"/>
      <c r="C962" s="25"/>
      <c r="D962" s="25"/>
      <c r="E962" s="25"/>
      <c r="F962" s="24"/>
      <c r="G962" s="25"/>
      <c r="H962" s="25"/>
      <c r="I962" s="25"/>
      <c r="J962" s="25"/>
      <c r="K962" s="138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  <c r="AA962" s="25"/>
    </row>
    <row r="963">
      <c r="A963" s="25"/>
      <c r="B963" s="25"/>
      <c r="C963" s="25"/>
      <c r="D963" s="25"/>
      <c r="E963" s="25"/>
      <c r="F963" s="24"/>
      <c r="G963" s="25"/>
      <c r="H963" s="25"/>
      <c r="I963" s="25"/>
      <c r="J963" s="25"/>
      <c r="K963" s="138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  <c r="AA963" s="25"/>
    </row>
    <row r="964">
      <c r="A964" s="25"/>
      <c r="B964" s="25"/>
      <c r="C964" s="25"/>
      <c r="D964" s="25"/>
      <c r="E964" s="25"/>
      <c r="F964" s="24"/>
      <c r="G964" s="25"/>
      <c r="H964" s="25"/>
      <c r="I964" s="25"/>
      <c r="J964" s="25"/>
      <c r="K964" s="138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  <c r="AA964" s="25"/>
    </row>
    <row r="965">
      <c r="A965" s="25"/>
      <c r="B965" s="25"/>
      <c r="C965" s="25"/>
      <c r="D965" s="25"/>
      <c r="E965" s="25"/>
      <c r="F965" s="24"/>
      <c r="G965" s="25"/>
      <c r="H965" s="25"/>
      <c r="I965" s="25"/>
      <c r="J965" s="25"/>
      <c r="K965" s="138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  <c r="AA965" s="25"/>
    </row>
    <row r="966">
      <c r="A966" s="25"/>
      <c r="B966" s="25"/>
      <c r="C966" s="25"/>
      <c r="D966" s="25"/>
      <c r="E966" s="25"/>
      <c r="F966" s="24"/>
      <c r="G966" s="25"/>
      <c r="H966" s="25"/>
      <c r="I966" s="25"/>
      <c r="J966" s="25"/>
      <c r="K966" s="138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  <c r="AA966" s="25"/>
    </row>
    <row r="967">
      <c r="A967" s="25"/>
      <c r="B967" s="25"/>
      <c r="C967" s="25"/>
      <c r="D967" s="25"/>
      <c r="E967" s="25"/>
      <c r="F967" s="24"/>
      <c r="G967" s="25"/>
      <c r="H967" s="25"/>
      <c r="I967" s="25"/>
      <c r="J967" s="25"/>
      <c r="K967" s="138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  <c r="AA967" s="25"/>
    </row>
    <row r="968">
      <c r="A968" s="25"/>
      <c r="B968" s="25"/>
      <c r="C968" s="25"/>
      <c r="D968" s="25"/>
      <c r="E968" s="25"/>
      <c r="F968" s="24"/>
      <c r="G968" s="25"/>
      <c r="H968" s="25"/>
      <c r="I968" s="25"/>
      <c r="J968" s="25"/>
      <c r="K968" s="138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  <c r="AA968" s="25"/>
    </row>
    <row r="969">
      <c r="A969" s="25"/>
      <c r="B969" s="25"/>
      <c r="C969" s="25"/>
      <c r="D969" s="25"/>
      <c r="E969" s="25"/>
      <c r="F969" s="24"/>
      <c r="G969" s="25"/>
      <c r="H969" s="25"/>
      <c r="I969" s="25"/>
      <c r="J969" s="25"/>
      <c r="K969" s="138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  <c r="AA969" s="25"/>
    </row>
    <row r="970">
      <c r="A970" s="25"/>
      <c r="B970" s="25"/>
      <c r="C970" s="25"/>
      <c r="D970" s="25"/>
      <c r="E970" s="25"/>
      <c r="F970" s="24"/>
      <c r="G970" s="25"/>
      <c r="H970" s="25"/>
      <c r="I970" s="25"/>
      <c r="J970" s="25"/>
      <c r="K970" s="138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  <c r="AA970" s="25"/>
    </row>
    <row r="971">
      <c r="A971" s="25"/>
      <c r="B971" s="25"/>
      <c r="C971" s="25"/>
      <c r="D971" s="25"/>
      <c r="E971" s="25"/>
      <c r="F971" s="24"/>
      <c r="G971" s="25"/>
      <c r="H971" s="25"/>
      <c r="I971" s="25"/>
      <c r="J971" s="25"/>
      <c r="K971" s="138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  <c r="AA971" s="25"/>
    </row>
    <row r="972">
      <c r="A972" s="25"/>
      <c r="B972" s="25"/>
      <c r="C972" s="25"/>
      <c r="D972" s="25"/>
      <c r="E972" s="25"/>
      <c r="F972" s="24"/>
      <c r="G972" s="25"/>
      <c r="H972" s="25"/>
      <c r="I972" s="25"/>
      <c r="J972" s="25"/>
      <c r="K972" s="138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  <c r="AA972" s="25"/>
    </row>
    <row r="973">
      <c r="A973" s="25"/>
      <c r="B973" s="25"/>
      <c r="C973" s="25"/>
      <c r="D973" s="25"/>
      <c r="E973" s="25"/>
      <c r="F973" s="24"/>
      <c r="G973" s="25"/>
      <c r="H973" s="25"/>
      <c r="I973" s="25"/>
      <c r="J973" s="25"/>
      <c r="K973" s="138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  <c r="AA973" s="25"/>
    </row>
    <row r="974">
      <c r="A974" s="25"/>
      <c r="B974" s="25"/>
      <c r="C974" s="25"/>
      <c r="D974" s="25"/>
      <c r="E974" s="25"/>
      <c r="F974" s="24"/>
      <c r="G974" s="25"/>
      <c r="H974" s="25"/>
      <c r="I974" s="25"/>
      <c r="J974" s="25"/>
      <c r="K974" s="138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  <c r="AA974" s="25"/>
    </row>
    <row r="975">
      <c r="A975" s="25"/>
      <c r="B975" s="25"/>
      <c r="C975" s="25"/>
      <c r="D975" s="25"/>
      <c r="E975" s="25"/>
      <c r="F975" s="24"/>
      <c r="G975" s="25"/>
      <c r="H975" s="25"/>
      <c r="I975" s="25"/>
      <c r="J975" s="25"/>
      <c r="K975" s="138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  <c r="AA975" s="25"/>
    </row>
    <row r="976">
      <c r="A976" s="25"/>
      <c r="B976" s="25"/>
      <c r="C976" s="25"/>
      <c r="D976" s="25"/>
      <c r="E976" s="25"/>
      <c r="F976" s="24"/>
      <c r="G976" s="25"/>
      <c r="H976" s="25"/>
      <c r="I976" s="25"/>
      <c r="J976" s="25"/>
      <c r="K976" s="138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  <c r="AA976" s="25"/>
    </row>
    <row r="977">
      <c r="A977" s="25"/>
      <c r="B977" s="25"/>
      <c r="C977" s="25"/>
      <c r="D977" s="25"/>
      <c r="E977" s="25"/>
      <c r="F977" s="24"/>
      <c r="G977" s="25"/>
      <c r="H977" s="25"/>
      <c r="I977" s="25"/>
      <c r="J977" s="25"/>
      <c r="K977" s="138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  <c r="AA977" s="25"/>
    </row>
    <row r="978">
      <c r="A978" s="25"/>
      <c r="B978" s="25"/>
      <c r="C978" s="25"/>
      <c r="D978" s="25"/>
      <c r="E978" s="25"/>
      <c r="F978" s="24"/>
      <c r="G978" s="25"/>
      <c r="H978" s="25"/>
      <c r="I978" s="25"/>
      <c r="J978" s="25"/>
      <c r="K978" s="138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  <c r="AA978" s="25"/>
    </row>
    <row r="979">
      <c r="A979" s="25"/>
      <c r="B979" s="25"/>
      <c r="C979" s="25"/>
      <c r="D979" s="25"/>
      <c r="E979" s="25"/>
      <c r="F979" s="24"/>
      <c r="G979" s="25"/>
      <c r="H979" s="25"/>
      <c r="I979" s="25"/>
      <c r="J979" s="25"/>
      <c r="K979" s="138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  <c r="AA979" s="25"/>
    </row>
    <row r="980">
      <c r="A980" s="25"/>
      <c r="B980" s="25"/>
      <c r="C980" s="25"/>
      <c r="D980" s="25"/>
      <c r="E980" s="25"/>
      <c r="F980" s="24"/>
      <c r="G980" s="25"/>
      <c r="H980" s="25"/>
      <c r="I980" s="25"/>
      <c r="J980" s="25"/>
      <c r="K980" s="138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  <c r="AA980" s="25"/>
    </row>
    <row r="981">
      <c r="A981" s="25"/>
      <c r="B981" s="25"/>
      <c r="C981" s="25"/>
      <c r="D981" s="25"/>
      <c r="E981" s="25"/>
      <c r="F981" s="24"/>
      <c r="G981" s="25"/>
      <c r="H981" s="25"/>
      <c r="I981" s="25"/>
      <c r="J981" s="25"/>
      <c r="K981" s="138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  <c r="AA981" s="25"/>
    </row>
    <row r="982">
      <c r="A982" s="25"/>
      <c r="B982" s="25"/>
      <c r="C982" s="25"/>
      <c r="D982" s="25"/>
      <c r="E982" s="25"/>
      <c r="F982" s="24"/>
      <c r="G982" s="25"/>
      <c r="H982" s="25"/>
      <c r="I982" s="25"/>
      <c r="J982" s="25"/>
      <c r="K982" s="138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  <c r="AA982" s="25"/>
    </row>
    <row r="983">
      <c r="A983" s="25"/>
      <c r="B983" s="25"/>
      <c r="C983" s="25"/>
      <c r="D983" s="25"/>
      <c r="E983" s="25"/>
      <c r="F983" s="24"/>
      <c r="G983" s="25"/>
      <c r="H983" s="25"/>
      <c r="I983" s="25"/>
      <c r="J983" s="25"/>
      <c r="K983" s="138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  <c r="AA983" s="25"/>
    </row>
    <row r="984">
      <c r="A984" s="25"/>
      <c r="B984" s="25"/>
      <c r="C984" s="25"/>
      <c r="D984" s="25"/>
      <c r="E984" s="25"/>
      <c r="F984" s="24"/>
      <c r="G984" s="25"/>
      <c r="H984" s="25"/>
      <c r="I984" s="25"/>
      <c r="J984" s="25"/>
      <c r="K984" s="138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  <c r="AA984" s="25"/>
    </row>
    <row r="985">
      <c r="A985" s="25"/>
      <c r="B985" s="25"/>
      <c r="C985" s="25"/>
      <c r="D985" s="25"/>
      <c r="E985" s="25"/>
      <c r="F985" s="24"/>
      <c r="G985" s="25"/>
      <c r="H985" s="25"/>
      <c r="I985" s="25"/>
      <c r="J985" s="25"/>
      <c r="K985" s="138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  <c r="AA985" s="25"/>
    </row>
    <row r="986">
      <c r="A986" s="25"/>
      <c r="B986" s="25"/>
      <c r="C986" s="25"/>
      <c r="D986" s="25"/>
      <c r="E986" s="25"/>
      <c r="F986" s="24"/>
      <c r="G986" s="25"/>
      <c r="H986" s="25"/>
      <c r="I986" s="25"/>
      <c r="J986" s="25"/>
      <c r="K986" s="138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  <c r="AA986" s="25"/>
    </row>
    <row r="987">
      <c r="A987" s="25"/>
      <c r="B987" s="25"/>
      <c r="C987" s="25"/>
      <c r="D987" s="25"/>
      <c r="E987" s="25"/>
      <c r="F987" s="24"/>
      <c r="G987" s="25"/>
      <c r="H987" s="25"/>
      <c r="I987" s="25"/>
      <c r="J987" s="25"/>
      <c r="K987" s="138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  <c r="AA987" s="25"/>
    </row>
    <row r="988">
      <c r="A988" s="25"/>
      <c r="B988" s="25"/>
      <c r="C988" s="25"/>
      <c r="D988" s="25"/>
      <c r="E988" s="25"/>
      <c r="F988" s="24"/>
      <c r="G988" s="25"/>
      <c r="H988" s="25"/>
      <c r="I988" s="25"/>
      <c r="J988" s="25"/>
      <c r="K988" s="138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  <c r="AA988" s="25"/>
    </row>
    <row r="989">
      <c r="A989" s="25"/>
      <c r="B989" s="25"/>
      <c r="C989" s="25"/>
      <c r="D989" s="25"/>
      <c r="E989" s="25"/>
      <c r="F989" s="24"/>
      <c r="G989" s="25"/>
      <c r="H989" s="25"/>
      <c r="I989" s="25"/>
      <c r="J989" s="25"/>
      <c r="K989" s="138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  <c r="AA989" s="25"/>
    </row>
    <row r="990">
      <c r="A990" s="25"/>
      <c r="B990" s="25"/>
      <c r="C990" s="25"/>
      <c r="D990" s="25"/>
      <c r="E990" s="25"/>
      <c r="F990" s="24"/>
      <c r="G990" s="25"/>
      <c r="H990" s="25"/>
      <c r="I990" s="25"/>
      <c r="J990" s="25"/>
      <c r="K990" s="138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  <c r="AA990" s="25"/>
    </row>
    <row r="991">
      <c r="A991" s="25"/>
      <c r="B991" s="25"/>
      <c r="C991" s="25"/>
      <c r="D991" s="25"/>
      <c r="E991" s="25"/>
      <c r="F991" s="24"/>
      <c r="G991" s="25"/>
      <c r="H991" s="25"/>
      <c r="I991" s="25"/>
      <c r="J991" s="25"/>
      <c r="K991" s="138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  <c r="AA991" s="25"/>
    </row>
    <row r="992">
      <c r="A992" s="25"/>
      <c r="B992" s="25"/>
      <c r="C992" s="25"/>
      <c r="D992" s="25"/>
      <c r="E992" s="25"/>
      <c r="F992" s="24"/>
      <c r="G992" s="25"/>
      <c r="H992" s="25"/>
      <c r="I992" s="25"/>
      <c r="J992" s="25"/>
      <c r="K992" s="138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  <c r="AA992" s="25"/>
    </row>
    <row r="993">
      <c r="A993" s="25"/>
      <c r="B993" s="25"/>
      <c r="C993" s="25"/>
      <c r="D993" s="25"/>
      <c r="E993" s="25"/>
      <c r="F993" s="24"/>
      <c r="G993" s="25"/>
      <c r="H993" s="25"/>
      <c r="I993" s="25"/>
      <c r="J993" s="25"/>
      <c r="K993" s="138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  <c r="AA993" s="25"/>
    </row>
    <row r="994">
      <c r="A994" s="25"/>
      <c r="B994" s="25"/>
      <c r="C994" s="25"/>
      <c r="D994" s="25"/>
      <c r="E994" s="25"/>
      <c r="F994" s="24"/>
      <c r="G994" s="25"/>
      <c r="H994" s="25"/>
      <c r="I994" s="25"/>
      <c r="J994" s="25"/>
      <c r="K994" s="138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  <c r="AA994" s="25"/>
    </row>
    <row r="995">
      <c r="A995" s="25"/>
      <c r="B995" s="25"/>
      <c r="C995" s="25"/>
      <c r="D995" s="25"/>
      <c r="E995" s="25"/>
      <c r="F995" s="24"/>
      <c r="G995" s="25"/>
      <c r="H995" s="25"/>
      <c r="I995" s="25"/>
      <c r="J995" s="25"/>
      <c r="K995" s="138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  <c r="AA995" s="25"/>
    </row>
    <row r="996">
      <c r="A996" s="25"/>
      <c r="B996" s="25"/>
      <c r="C996" s="25"/>
      <c r="D996" s="25"/>
      <c r="E996" s="25"/>
      <c r="F996" s="24"/>
      <c r="G996" s="25"/>
      <c r="H996" s="25"/>
      <c r="I996" s="25"/>
      <c r="J996" s="25"/>
      <c r="K996" s="138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/>
      <c r="AA996" s="25"/>
    </row>
  </sheetData>
  <mergeCells count="22">
    <mergeCell ref="B2:H2"/>
    <mergeCell ref="J2:K2"/>
    <mergeCell ref="B3:D3"/>
    <mergeCell ref="B4:D4"/>
    <mergeCell ref="B5:D5"/>
    <mergeCell ref="B6:D6"/>
    <mergeCell ref="B7:D7"/>
    <mergeCell ref="B14:D14"/>
    <mergeCell ref="B15:D15"/>
    <mergeCell ref="B16:D16"/>
    <mergeCell ref="B17:D17"/>
    <mergeCell ref="B18:D18"/>
    <mergeCell ref="B19:D19"/>
    <mergeCell ref="B20:F20"/>
    <mergeCell ref="G20:H20"/>
    <mergeCell ref="B8:D8"/>
    <mergeCell ref="B9:D9"/>
    <mergeCell ref="B10:D10"/>
    <mergeCell ref="B11:D11"/>
    <mergeCell ref="B12:D12"/>
    <mergeCell ref="J12:K12"/>
    <mergeCell ref="B13:D13"/>
  </mergeCells>
  <dataValidations>
    <dataValidation type="list" allowBlank="1" sqref="F4:F19">
      <formula1>'08) Drop Down Menus'!$A$2:$A$17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.86"/>
    <col customWidth="1" min="2" max="2" width="20.0"/>
    <col customWidth="1" min="4" max="5" width="14.71"/>
    <col customWidth="1" min="6" max="6" width="18.14"/>
    <col customWidth="1" min="9" max="9" width="3.71"/>
    <col customWidth="1" min="10" max="10" width="17.57"/>
    <col customWidth="1" min="12" max="12" width="16.57"/>
  </cols>
  <sheetData>
    <row r="1">
      <c r="A1" s="25"/>
      <c r="B1" s="25"/>
      <c r="C1" s="25"/>
      <c r="D1" s="25"/>
      <c r="E1" s="25"/>
      <c r="F1" s="24"/>
      <c r="G1" s="25"/>
      <c r="H1" s="25"/>
      <c r="I1" s="25"/>
      <c r="J1" s="25"/>
      <c r="K1" s="138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</row>
    <row r="2">
      <c r="A2" s="25"/>
      <c r="B2" s="187" t="s">
        <v>541</v>
      </c>
      <c r="C2" s="860"/>
      <c r="D2" s="860"/>
      <c r="E2" s="860"/>
      <c r="F2" s="860"/>
      <c r="G2" s="860"/>
      <c r="H2" s="188"/>
      <c r="I2" s="25"/>
      <c r="J2" s="187" t="s">
        <v>470</v>
      </c>
      <c r="K2" s="188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</row>
    <row r="3">
      <c r="A3" s="25"/>
      <c r="B3" s="861" t="s">
        <v>140</v>
      </c>
      <c r="C3" s="862"/>
      <c r="D3" s="265"/>
      <c r="E3" s="521" t="s">
        <v>55</v>
      </c>
      <c r="F3" s="521" t="s">
        <v>44</v>
      </c>
      <c r="G3" s="521" t="s">
        <v>2</v>
      </c>
      <c r="H3" s="521" t="s">
        <v>67</v>
      </c>
      <c r="I3" s="25"/>
      <c r="J3" s="865" t="str">
        <f>'08) Drop Down Menus'!A2</f>
        <v>Groceries</v>
      </c>
      <c r="K3" s="193">
        <f t="shared" ref="K3:K10" si="1">SUMIF($F$4:$F$19,$J3,$G$4:$G$19)</f>
        <v>195.9</v>
      </c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</row>
    <row r="4">
      <c r="A4" s="25"/>
      <c r="B4" s="897" t="s">
        <v>474</v>
      </c>
      <c r="C4" s="225"/>
      <c r="D4" s="226"/>
      <c r="E4" s="220">
        <v>45009.0</v>
      </c>
      <c r="F4" s="864" t="s">
        <v>144</v>
      </c>
      <c r="G4" s="889">
        <v>28.38</v>
      </c>
      <c r="H4" s="198">
        <f>G4</f>
        <v>28.38</v>
      </c>
      <c r="I4" s="25"/>
      <c r="J4" s="867" t="str">
        <f>'08) Drop Down Menus'!A3</f>
        <v>Cigarettes</v>
      </c>
      <c r="K4" s="198">
        <f t="shared" si="1"/>
        <v>58.64</v>
      </c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</row>
    <row r="5">
      <c r="A5" s="25"/>
      <c r="B5" s="898" t="s">
        <v>474</v>
      </c>
      <c r="C5" s="862"/>
      <c r="D5" s="265"/>
      <c r="E5" s="222">
        <v>45021.0</v>
      </c>
      <c r="F5" s="533" t="s">
        <v>144</v>
      </c>
      <c r="G5" s="579">
        <v>3.24</v>
      </c>
      <c r="H5" s="193">
        <f t="shared" ref="H5:H19" si="2">H4+G5</f>
        <v>31.62</v>
      </c>
      <c r="I5" s="25"/>
      <c r="J5" s="865" t="str">
        <f>'08) Drop Down Menus'!A4</f>
        <v>Gas</v>
      </c>
      <c r="K5" s="193">
        <f t="shared" si="1"/>
        <v>33.88</v>
      </c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</row>
    <row r="6">
      <c r="A6" s="25"/>
      <c r="B6" s="897" t="s">
        <v>535</v>
      </c>
      <c r="C6" s="225"/>
      <c r="D6" s="226"/>
      <c r="E6" s="220">
        <v>45016.0</v>
      </c>
      <c r="F6" s="864" t="s">
        <v>146</v>
      </c>
      <c r="G6" s="889">
        <v>4.95</v>
      </c>
      <c r="H6" s="198">
        <f t="shared" si="2"/>
        <v>36.57</v>
      </c>
      <c r="I6" s="25"/>
      <c r="J6" s="867" t="str">
        <f>'08) Drop Down Menus'!A5</f>
        <v>Entertainment</v>
      </c>
      <c r="K6" s="198">
        <f t="shared" si="1"/>
        <v>4.95</v>
      </c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</row>
    <row r="7">
      <c r="A7" s="25"/>
      <c r="B7" s="898" t="s">
        <v>542</v>
      </c>
      <c r="C7" s="862"/>
      <c r="D7" s="265"/>
      <c r="E7" s="222">
        <v>45014.0</v>
      </c>
      <c r="F7" s="533" t="s">
        <v>132</v>
      </c>
      <c r="G7" s="579">
        <v>70.0</v>
      </c>
      <c r="H7" s="193">
        <f t="shared" si="2"/>
        <v>106.57</v>
      </c>
      <c r="I7" s="25"/>
      <c r="J7" s="865" t="str">
        <f>'08) Drop Down Menus'!A6</f>
        <v>Medical</v>
      </c>
      <c r="K7" s="193">
        <f t="shared" si="1"/>
        <v>70</v>
      </c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</row>
    <row r="8">
      <c r="A8" s="25"/>
      <c r="B8" s="897" t="s">
        <v>543</v>
      </c>
      <c r="C8" s="225"/>
      <c r="D8" s="226"/>
      <c r="E8" s="220">
        <v>45014.0</v>
      </c>
      <c r="F8" s="864" t="s">
        <v>145</v>
      </c>
      <c r="G8" s="889">
        <v>33.88</v>
      </c>
      <c r="H8" s="198">
        <f t="shared" si="2"/>
        <v>140.45</v>
      </c>
      <c r="I8" s="25"/>
      <c r="J8" s="867" t="str">
        <f>'08) Drop Down Menus'!A7</f>
        <v>Vehicle</v>
      </c>
      <c r="K8" s="198">
        <f t="shared" si="1"/>
        <v>0</v>
      </c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</row>
    <row r="9">
      <c r="A9" s="25"/>
      <c r="B9" s="898" t="s">
        <v>543</v>
      </c>
      <c r="C9" s="862"/>
      <c r="D9" s="265"/>
      <c r="E9" s="222">
        <v>45014.0</v>
      </c>
      <c r="F9" s="533" t="s">
        <v>144</v>
      </c>
      <c r="G9" s="579">
        <v>27.02</v>
      </c>
      <c r="H9" s="193">
        <f t="shared" si="2"/>
        <v>167.47</v>
      </c>
      <c r="I9" s="25"/>
      <c r="J9" s="865" t="str">
        <f>'08) Drop Down Menus'!A8</f>
        <v>Maintenance</v>
      </c>
      <c r="K9" s="193">
        <f t="shared" si="1"/>
        <v>0</v>
      </c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</row>
    <row r="10">
      <c r="A10" s="25"/>
      <c r="B10" s="897" t="s">
        <v>472</v>
      </c>
      <c r="C10" s="225"/>
      <c r="D10" s="226"/>
      <c r="E10" s="220">
        <v>45011.0</v>
      </c>
      <c r="F10" s="864" t="s">
        <v>110</v>
      </c>
      <c r="G10" s="889">
        <v>195.9</v>
      </c>
      <c r="H10" s="198">
        <f t="shared" si="2"/>
        <v>363.37</v>
      </c>
      <c r="I10" s="25"/>
      <c r="J10" s="867" t="str">
        <f>'08) Drop Down Menus'!A9</f>
        <v>Debt</v>
      </c>
      <c r="K10" s="198">
        <f t="shared" si="1"/>
        <v>0</v>
      </c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</row>
    <row r="11">
      <c r="A11" s="25"/>
      <c r="B11" s="898"/>
      <c r="C11" s="862"/>
      <c r="D11" s="265"/>
      <c r="E11" s="222"/>
      <c r="F11" s="533"/>
      <c r="G11" s="579">
        <v>0.0</v>
      </c>
      <c r="H11" s="193">
        <f t="shared" si="2"/>
        <v>363.37</v>
      </c>
      <c r="I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</row>
    <row r="12">
      <c r="A12" s="25"/>
      <c r="B12" s="897"/>
      <c r="C12" s="225"/>
      <c r="D12" s="226"/>
      <c r="E12" s="220"/>
      <c r="F12" s="864"/>
      <c r="G12" s="221">
        <v>0.0</v>
      </c>
      <c r="H12" s="198">
        <f t="shared" si="2"/>
        <v>363.37</v>
      </c>
      <c r="I12" s="25"/>
      <c r="J12" s="470" t="s">
        <v>513</v>
      </c>
      <c r="K12" s="451"/>
      <c r="L12" s="892" t="s">
        <v>544</v>
      </c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</row>
    <row r="13">
      <c r="A13" s="25"/>
      <c r="B13" s="898"/>
      <c r="C13" s="862"/>
      <c r="D13" s="265"/>
      <c r="E13" s="222"/>
      <c r="F13" s="533"/>
      <c r="G13" s="223">
        <v>0.0</v>
      </c>
      <c r="H13" s="193">
        <f t="shared" si="2"/>
        <v>363.37</v>
      </c>
      <c r="I13" s="25"/>
      <c r="J13" s="865" t="str">
        <f>'08) Drop Down Menus'!A2</f>
        <v>Groceries</v>
      </c>
      <c r="K13" s="193">
        <f>K3+'2023 Expences - 03102023'!K13</f>
        <v>1086.76</v>
      </c>
      <c r="L13" s="193">
        <f t="shared" ref="L13:L20" si="3">K13/6</f>
        <v>181.1266667</v>
      </c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</row>
    <row r="14">
      <c r="A14" s="25"/>
      <c r="B14" s="899"/>
      <c r="C14" s="225"/>
      <c r="D14" s="226"/>
      <c r="E14" s="900"/>
      <c r="F14" s="864"/>
      <c r="G14" s="221">
        <v>0.0</v>
      </c>
      <c r="H14" s="198">
        <f t="shared" si="2"/>
        <v>363.37</v>
      </c>
      <c r="I14" s="25"/>
      <c r="J14" s="884" t="str">
        <f>'08) Drop Down Menus'!A3</f>
        <v>Cigarettes</v>
      </c>
      <c r="K14" s="885">
        <f>K4+'2023 Expences - 03102023'!K14</f>
        <v>267.67</v>
      </c>
      <c r="L14" s="885">
        <f t="shared" si="3"/>
        <v>44.61166667</v>
      </c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</row>
    <row r="15">
      <c r="A15" s="25"/>
      <c r="B15" s="901"/>
      <c r="C15" s="862"/>
      <c r="D15" s="265"/>
      <c r="E15" s="902"/>
      <c r="F15" s="533"/>
      <c r="G15" s="223">
        <v>0.0</v>
      </c>
      <c r="H15" s="193">
        <f t="shared" si="2"/>
        <v>363.37</v>
      </c>
      <c r="I15" s="25"/>
      <c r="J15" s="865" t="str">
        <f>'08) Drop Down Menus'!A4</f>
        <v>Gas</v>
      </c>
      <c r="K15" s="193">
        <f>K5+'2023 Expences - 03102023'!K15</f>
        <v>185.54</v>
      </c>
      <c r="L15" s="193">
        <f t="shared" si="3"/>
        <v>30.92333333</v>
      </c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</row>
    <row r="16">
      <c r="A16" s="25"/>
      <c r="B16" s="899"/>
      <c r="C16" s="225"/>
      <c r="D16" s="226"/>
      <c r="E16" s="900"/>
      <c r="F16" s="864"/>
      <c r="G16" s="221">
        <v>0.0</v>
      </c>
      <c r="H16" s="198">
        <f t="shared" si="2"/>
        <v>363.37</v>
      </c>
      <c r="I16" s="25"/>
      <c r="J16" s="884" t="str">
        <f>'08) Drop Down Menus'!A5</f>
        <v>Entertainment</v>
      </c>
      <c r="K16" s="885">
        <f>K6+'2023 Expences - 03102023'!K16</f>
        <v>313.34</v>
      </c>
      <c r="L16" s="885">
        <f t="shared" si="3"/>
        <v>52.22333333</v>
      </c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</row>
    <row r="17">
      <c r="A17" s="25"/>
      <c r="B17" s="901"/>
      <c r="C17" s="862"/>
      <c r="D17" s="265"/>
      <c r="E17" s="902"/>
      <c r="F17" s="533"/>
      <c r="G17" s="223">
        <v>0.0</v>
      </c>
      <c r="H17" s="193">
        <f t="shared" si="2"/>
        <v>363.37</v>
      </c>
      <c r="I17" s="25"/>
      <c r="J17" s="865" t="str">
        <f>'08) Drop Down Menus'!A6</f>
        <v>Medical</v>
      </c>
      <c r="K17" s="193">
        <f>K7+'2023 Expences - 03102023'!K17</f>
        <v>125.76</v>
      </c>
      <c r="L17" s="193">
        <f t="shared" si="3"/>
        <v>20.96</v>
      </c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</row>
    <row r="18">
      <c r="A18" s="25"/>
      <c r="B18" s="899"/>
      <c r="C18" s="225"/>
      <c r="D18" s="226"/>
      <c r="E18" s="900"/>
      <c r="F18" s="864"/>
      <c r="G18" s="221">
        <v>0.0</v>
      </c>
      <c r="H18" s="198">
        <f t="shared" si="2"/>
        <v>363.37</v>
      </c>
      <c r="I18" s="25"/>
      <c r="J18" s="884" t="str">
        <f>'08) Drop Down Menus'!A7</f>
        <v>Vehicle</v>
      </c>
      <c r="K18" s="885">
        <f>K8+'2023 Expences - 03102023'!K18</f>
        <v>115.47</v>
      </c>
      <c r="L18" s="885">
        <f t="shared" si="3"/>
        <v>19.245</v>
      </c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</row>
    <row r="19">
      <c r="A19" s="25"/>
      <c r="B19" s="898"/>
      <c r="C19" s="862"/>
      <c r="D19" s="265"/>
      <c r="E19" s="222"/>
      <c r="F19" s="533"/>
      <c r="G19" s="223">
        <v>0.0</v>
      </c>
      <c r="H19" s="193">
        <f t="shared" si="2"/>
        <v>363.37</v>
      </c>
      <c r="I19" s="25"/>
      <c r="J19" s="865" t="str">
        <f>'08) Drop Down Menus'!A8</f>
        <v>Maintenance</v>
      </c>
      <c r="K19" s="193">
        <f>K9+'2023 Expences - 03102023'!K19</f>
        <v>288.71</v>
      </c>
      <c r="L19" s="193">
        <f t="shared" si="3"/>
        <v>48.11833333</v>
      </c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</row>
    <row r="20">
      <c r="A20" s="25"/>
      <c r="B20" s="872" t="s">
        <v>455</v>
      </c>
      <c r="C20" s="225"/>
      <c r="D20" s="225"/>
      <c r="E20" s="225"/>
      <c r="F20" s="226"/>
      <c r="G20" s="874">
        <f>H19</f>
        <v>363.37</v>
      </c>
      <c r="H20" s="226"/>
      <c r="I20" s="25"/>
      <c r="J20" s="884" t="str">
        <f>'08) Drop Down Menus'!A9</f>
        <v>Debt</v>
      </c>
      <c r="K20" s="885">
        <f>K10+'2023 Expences - 03102023'!K20</f>
        <v>314.86</v>
      </c>
      <c r="L20" s="885">
        <f t="shared" si="3"/>
        <v>52.47666667</v>
      </c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</row>
    <row r="21">
      <c r="A21" s="25"/>
      <c r="B21" s="25"/>
      <c r="C21" s="25"/>
      <c r="D21" s="25"/>
      <c r="E21" s="25"/>
      <c r="F21" s="24"/>
      <c r="G21" s="25"/>
      <c r="H21" s="25"/>
      <c r="I21" s="25"/>
      <c r="J21" s="25"/>
      <c r="K21" s="138"/>
      <c r="L21" s="167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</row>
    <row r="22">
      <c r="A22" s="25"/>
      <c r="B22" s="25"/>
      <c r="C22" s="25"/>
      <c r="D22" s="25"/>
      <c r="E22" s="25"/>
      <c r="F22" s="24"/>
      <c r="G22" s="25"/>
      <c r="H22" s="25"/>
      <c r="I22" s="25"/>
      <c r="J22" s="25"/>
      <c r="K22" s="125"/>
      <c r="L22" s="167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</row>
    <row r="23">
      <c r="A23" s="25"/>
      <c r="B23" s="25"/>
      <c r="C23" s="25"/>
      <c r="D23" s="25"/>
      <c r="E23" s="25"/>
      <c r="F23" s="24"/>
      <c r="G23" s="25"/>
      <c r="H23" s="25"/>
      <c r="I23" s="25"/>
      <c r="J23" s="25"/>
      <c r="K23" s="125"/>
      <c r="L23" s="167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</row>
    <row r="24">
      <c r="A24" s="25"/>
      <c r="B24" s="25"/>
      <c r="C24" s="25"/>
      <c r="D24" s="25"/>
      <c r="E24" s="25"/>
      <c r="F24" s="24"/>
      <c r="G24" s="25"/>
      <c r="H24" s="25"/>
      <c r="I24" s="25"/>
      <c r="J24" s="25"/>
      <c r="K24" s="138"/>
      <c r="L24" s="167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</row>
    <row r="25">
      <c r="A25" s="25"/>
      <c r="B25" s="25"/>
      <c r="C25" s="25"/>
      <c r="D25" s="25"/>
      <c r="E25" s="25"/>
      <c r="F25" s="24"/>
      <c r="G25" s="25"/>
      <c r="H25" s="25"/>
      <c r="I25" s="25"/>
      <c r="J25" s="25"/>
      <c r="K25" s="138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</row>
    <row r="26">
      <c r="A26" s="25"/>
      <c r="B26" s="25"/>
      <c r="C26" s="25"/>
      <c r="D26" s="25"/>
      <c r="E26" s="25"/>
      <c r="F26" s="24"/>
      <c r="G26" s="25"/>
      <c r="H26" s="25"/>
      <c r="I26" s="25"/>
      <c r="J26" s="25"/>
      <c r="K26" s="138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</row>
    <row r="27">
      <c r="A27" s="25"/>
      <c r="B27" s="25"/>
      <c r="C27" s="25"/>
      <c r="D27" s="25"/>
      <c r="E27" s="25"/>
      <c r="F27" s="24"/>
      <c r="G27" s="25"/>
      <c r="H27" s="25"/>
      <c r="I27" s="25"/>
      <c r="J27" s="25"/>
      <c r="K27" s="138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</row>
    <row r="28">
      <c r="A28" s="25"/>
      <c r="B28" s="25"/>
      <c r="C28" s="25"/>
      <c r="D28" s="25"/>
      <c r="E28" s="25"/>
      <c r="F28" s="24"/>
      <c r="G28" s="25"/>
      <c r="H28" s="25"/>
      <c r="I28" s="25"/>
      <c r="J28" s="25"/>
      <c r="K28" s="138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</row>
    <row r="29">
      <c r="A29" s="25"/>
      <c r="B29" s="25"/>
      <c r="C29" s="25"/>
      <c r="D29" s="25"/>
      <c r="E29" s="25"/>
      <c r="F29" s="24"/>
      <c r="G29" s="25"/>
      <c r="H29" s="25"/>
      <c r="I29" s="25"/>
      <c r="J29" s="25"/>
      <c r="K29" s="138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</row>
    <row r="30">
      <c r="A30" s="25"/>
      <c r="B30" s="25"/>
      <c r="C30" s="25"/>
      <c r="D30" s="25"/>
      <c r="E30" s="25"/>
      <c r="F30" s="24"/>
      <c r="G30" s="25"/>
      <c r="H30" s="25"/>
      <c r="I30" s="25"/>
      <c r="J30" s="25"/>
      <c r="K30" s="138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</row>
    <row r="31">
      <c r="A31" s="25"/>
      <c r="B31" s="25"/>
      <c r="C31" s="25"/>
      <c r="D31" s="25"/>
      <c r="E31" s="25"/>
      <c r="F31" s="24"/>
      <c r="G31" s="25"/>
      <c r="H31" s="25"/>
      <c r="I31" s="25"/>
      <c r="J31" s="25"/>
      <c r="K31" s="138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</row>
    <row r="32">
      <c r="A32" s="25"/>
      <c r="B32" s="25"/>
      <c r="C32" s="25"/>
      <c r="D32" s="25"/>
      <c r="E32" s="25"/>
      <c r="F32" s="24"/>
      <c r="G32" s="25"/>
      <c r="H32" s="25"/>
      <c r="I32" s="25"/>
      <c r="J32" s="25"/>
      <c r="K32" s="138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</row>
    <row r="33">
      <c r="A33" s="25"/>
      <c r="B33" s="25"/>
      <c r="C33" s="25"/>
      <c r="D33" s="25"/>
      <c r="E33" s="25"/>
      <c r="F33" s="24"/>
      <c r="G33" s="25"/>
      <c r="H33" s="25"/>
      <c r="I33" s="25"/>
      <c r="J33" s="25"/>
      <c r="K33" s="138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</row>
    <row r="34">
      <c r="A34" s="25"/>
      <c r="B34" s="25"/>
      <c r="C34" s="25"/>
      <c r="D34" s="25"/>
      <c r="E34" s="25"/>
      <c r="F34" s="24"/>
      <c r="G34" s="25"/>
      <c r="H34" s="25"/>
      <c r="I34" s="25"/>
      <c r="J34" s="25"/>
      <c r="K34" s="138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</row>
    <row r="35">
      <c r="A35" s="25"/>
      <c r="B35" s="25"/>
      <c r="C35" s="25"/>
      <c r="D35" s="25"/>
      <c r="E35" s="25"/>
      <c r="F35" s="24"/>
      <c r="G35" s="25"/>
      <c r="H35" s="25"/>
      <c r="I35" s="25"/>
      <c r="J35" s="25"/>
      <c r="K35" s="138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</row>
    <row r="36">
      <c r="A36" s="25"/>
      <c r="B36" s="25"/>
      <c r="C36" s="25"/>
      <c r="D36" s="25"/>
      <c r="E36" s="25"/>
      <c r="F36" s="24"/>
      <c r="G36" s="25"/>
      <c r="H36" s="25"/>
      <c r="I36" s="25"/>
      <c r="J36" s="25"/>
      <c r="K36" s="138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</row>
    <row r="37">
      <c r="A37" s="25"/>
      <c r="B37" s="25"/>
      <c r="C37" s="25"/>
      <c r="D37" s="25"/>
      <c r="E37" s="25"/>
      <c r="F37" s="24"/>
      <c r="G37" s="25"/>
      <c r="H37" s="25"/>
      <c r="I37" s="25"/>
      <c r="J37" s="25"/>
      <c r="K37" s="138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</row>
    <row r="38">
      <c r="A38" s="25"/>
      <c r="B38" s="25"/>
      <c r="C38" s="25"/>
      <c r="D38" s="25"/>
      <c r="E38" s="25"/>
      <c r="F38" s="24"/>
      <c r="G38" s="25"/>
      <c r="H38" s="25"/>
      <c r="I38" s="25"/>
      <c r="J38" s="25"/>
      <c r="K38" s="138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</row>
    <row r="39">
      <c r="A39" s="25"/>
      <c r="B39" s="25"/>
      <c r="C39" s="25"/>
      <c r="D39" s="25"/>
      <c r="E39" s="25"/>
      <c r="F39" s="24"/>
      <c r="G39" s="25"/>
      <c r="H39" s="25"/>
      <c r="I39" s="25"/>
      <c r="J39" s="25"/>
      <c r="K39" s="138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</row>
    <row r="40">
      <c r="A40" s="25"/>
      <c r="B40" s="25"/>
      <c r="C40" s="25"/>
      <c r="D40" s="25"/>
      <c r="E40" s="25"/>
      <c r="F40" s="24"/>
      <c r="G40" s="25"/>
      <c r="H40" s="25"/>
      <c r="I40" s="25"/>
      <c r="J40" s="25"/>
      <c r="K40" s="138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</row>
    <row r="41">
      <c r="A41" s="25"/>
      <c r="B41" s="25"/>
      <c r="C41" s="25"/>
      <c r="D41" s="25"/>
      <c r="E41" s="25"/>
      <c r="F41" s="24"/>
      <c r="G41" s="25"/>
      <c r="H41" s="25"/>
      <c r="I41" s="25"/>
      <c r="J41" s="25"/>
      <c r="K41" s="138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</row>
    <row r="42">
      <c r="A42" s="25"/>
      <c r="B42" s="25"/>
      <c r="C42" s="25"/>
      <c r="D42" s="25"/>
      <c r="E42" s="25"/>
      <c r="F42" s="24"/>
      <c r="G42" s="25"/>
      <c r="H42" s="25"/>
      <c r="I42" s="25"/>
      <c r="J42" s="25"/>
      <c r="K42" s="138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</row>
    <row r="43">
      <c r="A43" s="25"/>
      <c r="B43" s="25"/>
      <c r="C43" s="25"/>
      <c r="D43" s="25"/>
      <c r="E43" s="25"/>
      <c r="F43" s="24"/>
      <c r="G43" s="25"/>
      <c r="H43" s="25"/>
      <c r="I43" s="25"/>
      <c r="J43" s="25"/>
      <c r="K43" s="138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</row>
    <row r="44">
      <c r="A44" s="25"/>
      <c r="B44" s="25"/>
      <c r="C44" s="25"/>
      <c r="D44" s="25"/>
      <c r="E44" s="25"/>
      <c r="F44" s="24"/>
      <c r="G44" s="25"/>
      <c r="H44" s="25"/>
      <c r="I44" s="25"/>
      <c r="J44" s="25"/>
      <c r="K44" s="138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</row>
    <row r="45">
      <c r="A45" s="25"/>
      <c r="B45" s="25"/>
      <c r="C45" s="25"/>
      <c r="D45" s="25"/>
      <c r="E45" s="25"/>
      <c r="F45" s="24"/>
      <c r="G45" s="25"/>
      <c r="H45" s="25"/>
      <c r="I45" s="25"/>
      <c r="J45" s="25"/>
      <c r="K45" s="138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</row>
    <row r="46">
      <c r="A46" s="25"/>
      <c r="B46" s="25"/>
      <c r="C46" s="25"/>
      <c r="D46" s="25"/>
      <c r="E46" s="25"/>
      <c r="F46" s="24"/>
      <c r="G46" s="25"/>
      <c r="H46" s="25"/>
      <c r="I46" s="25"/>
      <c r="J46" s="25"/>
      <c r="K46" s="138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</row>
    <row r="47">
      <c r="A47" s="25"/>
      <c r="B47" s="25"/>
      <c r="C47" s="25"/>
      <c r="D47" s="25"/>
      <c r="E47" s="25"/>
      <c r="F47" s="24"/>
      <c r="G47" s="25"/>
      <c r="H47" s="25"/>
      <c r="I47" s="25"/>
      <c r="J47" s="25"/>
      <c r="K47" s="138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</row>
    <row r="48">
      <c r="A48" s="25"/>
      <c r="B48" s="25"/>
      <c r="C48" s="25"/>
      <c r="D48" s="25"/>
      <c r="E48" s="25"/>
      <c r="F48" s="24"/>
      <c r="G48" s="25"/>
      <c r="H48" s="25"/>
      <c r="I48" s="25"/>
      <c r="J48" s="25"/>
      <c r="K48" s="138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</row>
    <row r="49">
      <c r="A49" s="25"/>
      <c r="B49" s="25"/>
      <c r="C49" s="25"/>
      <c r="D49" s="25"/>
      <c r="E49" s="25"/>
      <c r="F49" s="24"/>
      <c r="G49" s="25"/>
      <c r="H49" s="25"/>
      <c r="I49" s="25"/>
      <c r="J49" s="25"/>
      <c r="K49" s="138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</row>
    <row r="50">
      <c r="A50" s="25"/>
      <c r="B50" s="25"/>
      <c r="C50" s="25"/>
      <c r="D50" s="25"/>
      <c r="E50" s="25"/>
      <c r="F50" s="24"/>
      <c r="G50" s="25"/>
      <c r="H50" s="25"/>
      <c r="I50" s="25"/>
      <c r="J50" s="25"/>
      <c r="K50" s="138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</row>
    <row r="51">
      <c r="A51" s="25"/>
      <c r="B51" s="25"/>
      <c r="C51" s="25"/>
      <c r="D51" s="25"/>
      <c r="E51" s="25"/>
      <c r="F51" s="24"/>
      <c r="G51" s="25"/>
      <c r="H51" s="25"/>
      <c r="I51" s="25"/>
      <c r="J51" s="25"/>
      <c r="K51" s="138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</row>
    <row r="52">
      <c r="A52" s="25"/>
      <c r="B52" s="25"/>
      <c r="C52" s="25"/>
      <c r="D52" s="25"/>
      <c r="E52" s="25"/>
      <c r="F52" s="24"/>
      <c r="G52" s="25"/>
      <c r="H52" s="25"/>
      <c r="I52" s="25"/>
      <c r="J52" s="25"/>
      <c r="K52" s="138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</row>
    <row r="53">
      <c r="A53" s="25"/>
      <c r="B53" s="25"/>
      <c r="C53" s="25"/>
      <c r="D53" s="25"/>
      <c r="E53" s="25"/>
      <c r="F53" s="24"/>
      <c r="G53" s="25"/>
      <c r="H53" s="25"/>
      <c r="I53" s="25"/>
      <c r="J53" s="25"/>
      <c r="K53" s="138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</row>
    <row r="54">
      <c r="A54" s="25"/>
      <c r="B54" s="25"/>
      <c r="C54" s="25"/>
      <c r="D54" s="25"/>
      <c r="E54" s="25"/>
      <c r="F54" s="24"/>
      <c r="G54" s="25"/>
      <c r="H54" s="25"/>
      <c r="I54" s="25"/>
      <c r="J54" s="25"/>
      <c r="K54" s="138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</row>
    <row r="55">
      <c r="A55" s="25"/>
      <c r="B55" s="25"/>
      <c r="C55" s="25"/>
      <c r="D55" s="25"/>
      <c r="E55" s="25"/>
      <c r="F55" s="24"/>
      <c r="G55" s="25"/>
      <c r="H55" s="25"/>
      <c r="I55" s="25"/>
      <c r="J55" s="25"/>
      <c r="K55" s="138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</row>
    <row r="56">
      <c r="A56" s="25"/>
      <c r="B56" s="25"/>
      <c r="C56" s="25"/>
      <c r="D56" s="25"/>
      <c r="E56" s="25"/>
      <c r="F56" s="24"/>
      <c r="G56" s="25"/>
      <c r="H56" s="25"/>
      <c r="I56" s="25"/>
      <c r="J56" s="25"/>
      <c r="K56" s="138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</row>
    <row r="57">
      <c r="A57" s="25"/>
      <c r="B57" s="25"/>
      <c r="C57" s="25"/>
      <c r="D57" s="25"/>
      <c r="E57" s="25"/>
      <c r="F57" s="24"/>
      <c r="G57" s="25"/>
      <c r="H57" s="25"/>
      <c r="I57" s="25"/>
      <c r="J57" s="25"/>
      <c r="K57" s="138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</row>
    <row r="58">
      <c r="A58" s="25"/>
      <c r="B58" s="25"/>
      <c r="C58" s="25"/>
      <c r="D58" s="25"/>
      <c r="E58" s="25"/>
      <c r="F58" s="24"/>
      <c r="G58" s="25"/>
      <c r="H58" s="25"/>
      <c r="I58" s="25"/>
      <c r="J58" s="25"/>
      <c r="K58" s="138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</row>
    <row r="59">
      <c r="A59" s="25"/>
      <c r="B59" s="25"/>
      <c r="C59" s="25"/>
      <c r="D59" s="25"/>
      <c r="E59" s="25"/>
      <c r="F59" s="24"/>
      <c r="G59" s="25"/>
      <c r="H59" s="25"/>
      <c r="I59" s="25"/>
      <c r="J59" s="25"/>
      <c r="K59" s="138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</row>
    <row r="60">
      <c r="A60" s="25"/>
      <c r="B60" s="25"/>
      <c r="C60" s="25"/>
      <c r="D60" s="25"/>
      <c r="E60" s="25"/>
      <c r="F60" s="24"/>
      <c r="G60" s="25"/>
      <c r="H60" s="25"/>
      <c r="I60" s="25"/>
      <c r="J60" s="25"/>
      <c r="K60" s="138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</row>
    <row r="61">
      <c r="A61" s="25"/>
      <c r="B61" s="25"/>
      <c r="C61" s="25"/>
      <c r="D61" s="25"/>
      <c r="E61" s="25"/>
      <c r="F61" s="24"/>
      <c r="G61" s="25"/>
      <c r="H61" s="25"/>
      <c r="I61" s="25"/>
      <c r="J61" s="25"/>
      <c r="K61" s="138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</row>
    <row r="62">
      <c r="A62" s="25"/>
      <c r="B62" s="25"/>
      <c r="C62" s="25"/>
      <c r="D62" s="25"/>
      <c r="E62" s="25"/>
      <c r="F62" s="24"/>
      <c r="G62" s="25"/>
      <c r="H62" s="25"/>
      <c r="I62" s="25"/>
      <c r="J62" s="25"/>
      <c r="K62" s="138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</row>
    <row r="63">
      <c r="A63" s="25"/>
      <c r="B63" s="25"/>
      <c r="C63" s="25"/>
      <c r="D63" s="25"/>
      <c r="E63" s="25"/>
      <c r="F63" s="24"/>
      <c r="G63" s="25"/>
      <c r="H63" s="25"/>
      <c r="I63" s="25"/>
      <c r="J63" s="25"/>
      <c r="K63" s="138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</row>
    <row r="64">
      <c r="A64" s="25"/>
      <c r="B64" s="25"/>
      <c r="C64" s="25"/>
      <c r="D64" s="25"/>
      <c r="E64" s="25"/>
      <c r="F64" s="24"/>
      <c r="G64" s="25"/>
      <c r="H64" s="25"/>
      <c r="I64" s="25"/>
      <c r="J64" s="25"/>
      <c r="K64" s="138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</row>
    <row r="65">
      <c r="A65" s="25"/>
      <c r="B65" s="25"/>
      <c r="C65" s="25"/>
      <c r="D65" s="25"/>
      <c r="E65" s="25"/>
      <c r="F65" s="24"/>
      <c r="G65" s="25"/>
      <c r="H65" s="25"/>
      <c r="I65" s="25"/>
      <c r="J65" s="25"/>
      <c r="K65" s="138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</row>
    <row r="66">
      <c r="A66" s="25"/>
      <c r="B66" s="25"/>
      <c r="C66" s="25"/>
      <c r="D66" s="25"/>
      <c r="E66" s="25"/>
      <c r="F66" s="24"/>
      <c r="G66" s="25"/>
      <c r="H66" s="25"/>
      <c r="I66" s="25"/>
      <c r="J66" s="25"/>
      <c r="K66" s="138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</row>
    <row r="67">
      <c r="A67" s="25"/>
      <c r="B67" s="25"/>
      <c r="C67" s="25"/>
      <c r="D67" s="25"/>
      <c r="E67" s="25"/>
      <c r="F67" s="24"/>
      <c r="G67" s="25"/>
      <c r="H67" s="25"/>
      <c r="I67" s="25"/>
      <c r="J67" s="25"/>
      <c r="K67" s="138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</row>
    <row r="68">
      <c r="A68" s="25"/>
      <c r="B68" s="25"/>
      <c r="C68" s="25"/>
      <c r="D68" s="25"/>
      <c r="E68" s="25"/>
      <c r="F68" s="24"/>
      <c r="G68" s="25"/>
      <c r="H68" s="25"/>
      <c r="I68" s="25"/>
      <c r="J68" s="25"/>
      <c r="K68" s="138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</row>
    <row r="69">
      <c r="A69" s="25"/>
      <c r="B69" s="25"/>
      <c r="C69" s="25"/>
      <c r="D69" s="25"/>
      <c r="E69" s="25"/>
      <c r="F69" s="24"/>
      <c r="G69" s="25"/>
      <c r="H69" s="25"/>
      <c r="I69" s="25"/>
      <c r="J69" s="25"/>
      <c r="K69" s="138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</row>
    <row r="70">
      <c r="A70" s="25"/>
      <c r="B70" s="25"/>
      <c r="C70" s="25"/>
      <c r="D70" s="25"/>
      <c r="E70" s="25"/>
      <c r="F70" s="24"/>
      <c r="G70" s="25"/>
      <c r="H70" s="25"/>
      <c r="I70" s="25"/>
      <c r="J70" s="25"/>
      <c r="K70" s="138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</row>
    <row r="71">
      <c r="A71" s="25"/>
      <c r="B71" s="25"/>
      <c r="C71" s="25"/>
      <c r="D71" s="25"/>
      <c r="E71" s="25"/>
      <c r="F71" s="24"/>
      <c r="G71" s="25"/>
      <c r="H71" s="25"/>
      <c r="I71" s="25"/>
      <c r="J71" s="25"/>
      <c r="K71" s="138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</row>
    <row r="72">
      <c r="A72" s="25"/>
      <c r="B72" s="25"/>
      <c r="C72" s="25"/>
      <c r="D72" s="25"/>
      <c r="E72" s="25"/>
      <c r="F72" s="24"/>
      <c r="G72" s="25"/>
      <c r="H72" s="25"/>
      <c r="I72" s="25"/>
      <c r="J72" s="25"/>
      <c r="K72" s="138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</row>
    <row r="73">
      <c r="A73" s="25"/>
      <c r="B73" s="25"/>
      <c r="C73" s="25"/>
      <c r="D73" s="25"/>
      <c r="E73" s="25"/>
      <c r="F73" s="24"/>
      <c r="G73" s="25"/>
      <c r="H73" s="25"/>
      <c r="I73" s="25"/>
      <c r="J73" s="25"/>
      <c r="K73" s="138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</row>
    <row r="74">
      <c r="A74" s="25"/>
      <c r="B74" s="25"/>
      <c r="C74" s="25"/>
      <c r="D74" s="25"/>
      <c r="E74" s="25"/>
      <c r="F74" s="24"/>
      <c r="G74" s="25"/>
      <c r="H74" s="25"/>
      <c r="I74" s="25"/>
      <c r="J74" s="25"/>
      <c r="K74" s="138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</row>
    <row r="75">
      <c r="A75" s="25"/>
      <c r="B75" s="25"/>
      <c r="C75" s="25"/>
      <c r="D75" s="25"/>
      <c r="E75" s="25"/>
      <c r="F75" s="24"/>
      <c r="G75" s="25"/>
      <c r="H75" s="25"/>
      <c r="I75" s="25"/>
      <c r="J75" s="25"/>
      <c r="K75" s="138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</row>
    <row r="76">
      <c r="A76" s="25"/>
      <c r="B76" s="25"/>
      <c r="C76" s="25"/>
      <c r="D76" s="25"/>
      <c r="E76" s="25"/>
      <c r="F76" s="24"/>
      <c r="G76" s="25"/>
      <c r="H76" s="25"/>
      <c r="I76" s="25"/>
      <c r="J76" s="25"/>
      <c r="K76" s="138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</row>
    <row r="77">
      <c r="A77" s="25"/>
      <c r="B77" s="25"/>
      <c r="C77" s="25"/>
      <c r="D77" s="25"/>
      <c r="E77" s="25"/>
      <c r="F77" s="24"/>
      <c r="G77" s="25"/>
      <c r="H77" s="25"/>
      <c r="I77" s="25"/>
      <c r="J77" s="25"/>
      <c r="K77" s="138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</row>
    <row r="78">
      <c r="A78" s="25"/>
      <c r="B78" s="25"/>
      <c r="C78" s="25"/>
      <c r="D78" s="25"/>
      <c r="E78" s="25"/>
      <c r="F78" s="24"/>
      <c r="G78" s="25"/>
      <c r="H78" s="25"/>
      <c r="I78" s="25"/>
      <c r="J78" s="25"/>
      <c r="K78" s="138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</row>
    <row r="79">
      <c r="A79" s="25"/>
      <c r="B79" s="25"/>
      <c r="C79" s="25"/>
      <c r="D79" s="25"/>
      <c r="E79" s="25"/>
      <c r="F79" s="24"/>
      <c r="G79" s="25"/>
      <c r="H79" s="25"/>
      <c r="I79" s="25"/>
      <c r="J79" s="25"/>
      <c r="K79" s="138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</row>
    <row r="80">
      <c r="A80" s="25"/>
      <c r="B80" s="25"/>
      <c r="C80" s="25"/>
      <c r="D80" s="25"/>
      <c r="E80" s="25"/>
      <c r="F80" s="24"/>
      <c r="G80" s="25"/>
      <c r="H80" s="25"/>
      <c r="I80" s="25"/>
      <c r="J80" s="25"/>
      <c r="K80" s="138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</row>
    <row r="81">
      <c r="A81" s="25"/>
      <c r="B81" s="25"/>
      <c r="C81" s="25"/>
      <c r="D81" s="25"/>
      <c r="E81" s="25"/>
      <c r="F81" s="24"/>
      <c r="G81" s="25"/>
      <c r="H81" s="25"/>
      <c r="I81" s="25"/>
      <c r="J81" s="25"/>
      <c r="K81" s="138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</row>
    <row r="82">
      <c r="A82" s="25"/>
      <c r="B82" s="25"/>
      <c r="C82" s="25"/>
      <c r="D82" s="25"/>
      <c r="E82" s="25"/>
      <c r="F82" s="24"/>
      <c r="G82" s="25"/>
      <c r="H82" s="25"/>
      <c r="I82" s="25"/>
      <c r="J82" s="25"/>
      <c r="K82" s="138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</row>
    <row r="83">
      <c r="A83" s="25"/>
      <c r="B83" s="25"/>
      <c r="C83" s="25"/>
      <c r="D83" s="25"/>
      <c r="E83" s="25"/>
      <c r="F83" s="24"/>
      <c r="G83" s="25"/>
      <c r="H83" s="25"/>
      <c r="I83" s="25"/>
      <c r="J83" s="25"/>
      <c r="K83" s="138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</row>
    <row r="84">
      <c r="A84" s="25"/>
      <c r="B84" s="25"/>
      <c r="C84" s="25"/>
      <c r="D84" s="25"/>
      <c r="E84" s="25"/>
      <c r="F84" s="24"/>
      <c r="G84" s="25"/>
      <c r="H84" s="25"/>
      <c r="I84" s="25"/>
      <c r="J84" s="25"/>
      <c r="K84" s="138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</row>
    <row r="85">
      <c r="A85" s="25"/>
      <c r="B85" s="25"/>
      <c r="C85" s="25"/>
      <c r="D85" s="25"/>
      <c r="E85" s="25"/>
      <c r="F85" s="24"/>
      <c r="G85" s="25"/>
      <c r="H85" s="25"/>
      <c r="I85" s="25"/>
      <c r="J85" s="25"/>
      <c r="K85" s="138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</row>
    <row r="86">
      <c r="A86" s="25"/>
      <c r="B86" s="25"/>
      <c r="C86" s="25"/>
      <c r="D86" s="25"/>
      <c r="E86" s="25"/>
      <c r="F86" s="24"/>
      <c r="G86" s="25"/>
      <c r="H86" s="25"/>
      <c r="I86" s="25"/>
      <c r="J86" s="25"/>
      <c r="K86" s="138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</row>
    <row r="87">
      <c r="A87" s="25"/>
      <c r="B87" s="25"/>
      <c r="C87" s="25"/>
      <c r="D87" s="25"/>
      <c r="E87" s="25"/>
      <c r="F87" s="24"/>
      <c r="G87" s="25"/>
      <c r="H87" s="25"/>
      <c r="I87" s="25"/>
      <c r="J87" s="25"/>
      <c r="K87" s="138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</row>
    <row r="88">
      <c r="A88" s="25"/>
      <c r="B88" s="25"/>
      <c r="C88" s="25"/>
      <c r="D88" s="25"/>
      <c r="E88" s="25"/>
      <c r="F88" s="24"/>
      <c r="G88" s="25"/>
      <c r="H88" s="25"/>
      <c r="I88" s="25"/>
      <c r="J88" s="25"/>
      <c r="K88" s="138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</row>
    <row r="89">
      <c r="A89" s="25"/>
      <c r="B89" s="25"/>
      <c r="C89" s="25"/>
      <c r="D89" s="25"/>
      <c r="E89" s="25"/>
      <c r="F89" s="24"/>
      <c r="G89" s="25"/>
      <c r="H89" s="25"/>
      <c r="I89" s="25"/>
      <c r="J89" s="25"/>
      <c r="K89" s="138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</row>
    <row r="90">
      <c r="A90" s="25"/>
      <c r="B90" s="25"/>
      <c r="C90" s="25"/>
      <c r="D90" s="25"/>
      <c r="E90" s="25"/>
      <c r="F90" s="24"/>
      <c r="G90" s="25"/>
      <c r="H90" s="25"/>
      <c r="I90" s="25"/>
      <c r="J90" s="25"/>
      <c r="K90" s="138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</row>
    <row r="91">
      <c r="A91" s="25"/>
      <c r="B91" s="25"/>
      <c r="C91" s="25"/>
      <c r="D91" s="25"/>
      <c r="E91" s="25"/>
      <c r="F91" s="24"/>
      <c r="G91" s="25"/>
      <c r="H91" s="25"/>
      <c r="I91" s="25"/>
      <c r="J91" s="25"/>
      <c r="K91" s="138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</row>
    <row r="92">
      <c r="A92" s="25"/>
      <c r="B92" s="25"/>
      <c r="C92" s="25"/>
      <c r="D92" s="25"/>
      <c r="E92" s="25"/>
      <c r="F92" s="24"/>
      <c r="G92" s="25"/>
      <c r="H92" s="25"/>
      <c r="I92" s="25"/>
      <c r="J92" s="25"/>
      <c r="K92" s="138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</row>
    <row r="93">
      <c r="A93" s="25"/>
      <c r="B93" s="25"/>
      <c r="C93" s="25"/>
      <c r="D93" s="25"/>
      <c r="E93" s="25"/>
      <c r="F93" s="24"/>
      <c r="G93" s="25"/>
      <c r="H93" s="25"/>
      <c r="I93" s="25"/>
      <c r="J93" s="25"/>
      <c r="K93" s="138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</row>
    <row r="94">
      <c r="A94" s="25"/>
      <c r="B94" s="25"/>
      <c r="C94" s="25"/>
      <c r="D94" s="25"/>
      <c r="E94" s="25"/>
      <c r="F94" s="24"/>
      <c r="G94" s="25"/>
      <c r="H94" s="25"/>
      <c r="I94" s="25"/>
      <c r="J94" s="25"/>
      <c r="K94" s="138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</row>
    <row r="95">
      <c r="A95" s="25"/>
      <c r="B95" s="25"/>
      <c r="C95" s="25"/>
      <c r="D95" s="25"/>
      <c r="E95" s="25"/>
      <c r="F95" s="24"/>
      <c r="G95" s="25"/>
      <c r="H95" s="25"/>
      <c r="I95" s="25"/>
      <c r="J95" s="25"/>
      <c r="K95" s="138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</row>
    <row r="96">
      <c r="A96" s="25"/>
      <c r="B96" s="25"/>
      <c r="C96" s="25"/>
      <c r="D96" s="25"/>
      <c r="E96" s="25"/>
      <c r="F96" s="24"/>
      <c r="G96" s="25"/>
      <c r="H96" s="25"/>
      <c r="I96" s="25"/>
      <c r="J96" s="25"/>
      <c r="K96" s="138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</row>
    <row r="97">
      <c r="A97" s="25"/>
      <c r="B97" s="25"/>
      <c r="C97" s="25"/>
      <c r="D97" s="25"/>
      <c r="E97" s="25"/>
      <c r="F97" s="24"/>
      <c r="G97" s="25"/>
      <c r="H97" s="25"/>
      <c r="I97" s="25"/>
      <c r="J97" s="25"/>
      <c r="K97" s="138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</row>
    <row r="98">
      <c r="A98" s="25"/>
      <c r="B98" s="25"/>
      <c r="C98" s="25"/>
      <c r="D98" s="25"/>
      <c r="E98" s="25"/>
      <c r="F98" s="24"/>
      <c r="G98" s="25"/>
      <c r="H98" s="25"/>
      <c r="I98" s="25"/>
      <c r="J98" s="25"/>
      <c r="K98" s="138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</row>
    <row r="99">
      <c r="A99" s="25"/>
      <c r="B99" s="25"/>
      <c r="C99" s="25"/>
      <c r="D99" s="25"/>
      <c r="E99" s="25"/>
      <c r="F99" s="24"/>
      <c r="G99" s="25"/>
      <c r="H99" s="25"/>
      <c r="I99" s="25"/>
      <c r="J99" s="25"/>
      <c r="K99" s="138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</row>
    <row r="100">
      <c r="A100" s="25"/>
      <c r="B100" s="25"/>
      <c r="C100" s="25"/>
      <c r="D100" s="25"/>
      <c r="E100" s="25"/>
      <c r="F100" s="24"/>
      <c r="G100" s="25"/>
      <c r="H100" s="25"/>
      <c r="I100" s="25"/>
      <c r="J100" s="25"/>
      <c r="K100" s="138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</row>
    <row r="101">
      <c r="A101" s="25"/>
      <c r="B101" s="25"/>
      <c r="C101" s="25"/>
      <c r="D101" s="25"/>
      <c r="E101" s="25"/>
      <c r="F101" s="24"/>
      <c r="G101" s="25"/>
      <c r="H101" s="25"/>
      <c r="I101" s="25"/>
      <c r="J101" s="25"/>
      <c r="K101" s="138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</row>
    <row r="102">
      <c r="A102" s="25"/>
      <c r="B102" s="25"/>
      <c r="C102" s="25"/>
      <c r="D102" s="25"/>
      <c r="E102" s="25"/>
      <c r="F102" s="24"/>
      <c r="G102" s="25"/>
      <c r="H102" s="25"/>
      <c r="I102" s="25"/>
      <c r="J102" s="25"/>
      <c r="K102" s="138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</row>
    <row r="103">
      <c r="A103" s="25"/>
      <c r="B103" s="25"/>
      <c r="C103" s="25"/>
      <c r="D103" s="25"/>
      <c r="E103" s="25"/>
      <c r="F103" s="24"/>
      <c r="G103" s="25"/>
      <c r="H103" s="25"/>
      <c r="I103" s="25"/>
      <c r="J103" s="25"/>
      <c r="K103" s="138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</row>
    <row r="104">
      <c r="A104" s="25"/>
      <c r="B104" s="25"/>
      <c r="C104" s="25"/>
      <c r="D104" s="25"/>
      <c r="E104" s="25"/>
      <c r="F104" s="24"/>
      <c r="G104" s="25"/>
      <c r="H104" s="25"/>
      <c r="I104" s="25"/>
      <c r="J104" s="25"/>
      <c r="K104" s="138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</row>
    <row r="105">
      <c r="A105" s="25"/>
      <c r="B105" s="25"/>
      <c r="C105" s="25"/>
      <c r="D105" s="25"/>
      <c r="E105" s="25"/>
      <c r="F105" s="24"/>
      <c r="G105" s="25"/>
      <c r="H105" s="25"/>
      <c r="I105" s="25"/>
      <c r="J105" s="25"/>
      <c r="K105" s="138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</row>
    <row r="106">
      <c r="A106" s="25"/>
      <c r="B106" s="25"/>
      <c r="C106" s="25"/>
      <c r="D106" s="25"/>
      <c r="E106" s="25"/>
      <c r="F106" s="24"/>
      <c r="G106" s="25"/>
      <c r="H106" s="25"/>
      <c r="I106" s="25"/>
      <c r="J106" s="25"/>
      <c r="K106" s="138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</row>
    <row r="107">
      <c r="A107" s="25"/>
      <c r="B107" s="25"/>
      <c r="C107" s="25"/>
      <c r="D107" s="25"/>
      <c r="E107" s="25"/>
      <c r="F107" s="24"/>
      <c r="G107" s="25"/>
      <c r="H107" s="25"/>
      <c r="I107" s="25"/>
      <c r="J107" s="25"/>
      <c r="K107" s="138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</row>
    <row r="108">
      <c r="A108" s="25"/>
      <c r="B108" s="25"/>
      <c r="C108" s="25"/>
      <c r="D108" s="25"/>
      <c r="E108" s="25"/>
      <c r="F108" s="24"/>
      <c r="G108" s="25"/>
      <c r="H108" s="25"/>
      <c r="I108" s="25"/>
      <c r="J108" s="25"/>
      <c r="K108" s="138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</row>
    <row r="109">
      <c r="A109" s="25"/>
      <c r="B109" s="25"/>
      <c r="C109" s="25"/>
      <c r="D109" s="25"/>
      <c r="E109" s="25"/>
      <c r="F109" s="24"/>
      <c r="G109" s="25"/>
      <c r="H109" s="25"/>
      <c r="I109" s="25"/>
      <c r="J109" s="25"/>
      <c r="K109" s="138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</row>
    <row r="110">
      <c r="A110" s="25"/>
      <c r="B110" s="25"/>
      <c r="C110" s="25"/>
      <c r="D110" s="25"/>
      <c r="E110" s="25"/>
      <c r="F110" s="24"/>
      <c r="G110" s="25"/>
      <c r="H110" s="25"/>
      <c r="I110" s="25"/>
      <c r="J110" s="25"/>
      <c r="K110" s="138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</row>
    <row r="111">
      <c r="A111" s="25"/>
      <c r="B111" s="25"/>
      <c r="C111" s="25"/>
      <c r="D111" s="25"/>
      <c r="E111" s="25"/>
      <c r="F111" s="24"/>
      <c r="G111" s="25"/>
      <c r="H111" s="25"/>
      <c r="I111" s="25"/>
      <c r="J111" s="25"/>
      <c r="K111" s="138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</row>
    <row r="112">
      <c r="A112" s="25"/>
      <c r="B112" s="25"/>
      <c r="C112" s="25"/>
      <c r="D112" s="25"/>
      <c r="E112" s="25"/>
      <c r="F112" s="24"/>
      <c r="G112" s="25"/>
      <c r="H112" s="25"/>
      <c r="I112" s="25"/>
      <c r="J112" s="25"/>
      <c r="K112" s="138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</row>
    <row r="113">
      <c r="A113" s="25"/>
      <c r="B113" s="25"/>
      <c r="C113" s="25"/>
      <c r="D113" s="25"/>
      <c r="E113" s="25"/>
      <c r="F113" s="24"/>
      <c r="G113" s="25"/>
      <c r="H113" s="25"/>
      <c r="I113" s="25"/>
      <c r="J113" s="25"/>
      <c r="K113" s="138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</row>
    <row r="114">
      <c r="A114" s="25"/>
      <c r="B114" s="25"/>
      <c r="C114" s="25"/>
      <c r="D114" s="25"/>
      <c r="E114" s="25"/>
      <c r="F114" s="24"/>
      <c r="G114" s="25"/>
      <c r="H114" s="25"/>
      <c r="I114" s="25"/>
      <c r="J114" s="25"/>
      <c r="K114" s="138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</row>
    <row r="115">
      <c r="A115" s="25"/>
      <c r="B115" s="25"/>
      <c r="C115" s="25"/>
      <c r="D115" s="25"/>
      <c r="E115" s="25"/>
      <c r="F115" s="24"/>
      <c r="G115" s="25"/>
      <c r="H115" s="25"/>
      <c r="I115" s="25"/>
      <c r="J115" s="25"/>
      <c r="K115" s="138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</row>
    <row r="116">
      <c r="A116" s="25"/>
      <c r="B116" s="25"/>
      <c r="C116" s="25"/>
      <c r="D116" s="25"/>
      <c r="E116" s="25"/>
      <c r="F116" s="24"/>
      <c r="G116" s="25"/>
      <c r="H116" s="25"/>
      <c r="I116" s="25"/>
      <c r="J116" s="25"/>
      <c r="K116" s="138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</row>
    <row r="117">
      <c r="A117" s="25"/>
      <c r="B117" s="25"/>
      <c r="C117" s="25"/>
      <c r="D117" s="25"/>
      <c r="E117" s="25"/>
      <c r="F117" s="24"/>
      <c r="G117" s="25"/>
      <c r="H117" s="25"/>
      <c r="I117" s="25"/>
      <c r="J117" s="25"/>
      <c r="K117" s="138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</row>
    <row r="118">
      <c r="A118" s="25"/>
      <c r="B118" s="25"/>
      <c r="C118" s="25"/>
      <c r="D118" s="25"/>
      <c r="E118" s="25"/>
      <c r="F118" s="24"/>
      <c r="G118" s="25"/>
      <c r="H118" s="25"/>
      <c r="I118" s="25"/>
      <c r="J118" s="25"/>
      <c r="K118" s="138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</row>
    <row r="119">
      <c r="A119" s="25"/>
      <c r="B119" s="25"/>
      <c r="C119" s="25"/>
      <c r="D119" s="25"/>
      <c r="E119" s="25"/>
      <c r="F119" s="24"/>
      <c r="G119" s="25"/>
      <c r="H119" s="25"/>
      <c r="I119" s="25"/>
      <c r="J119" s="25"/>
      <c r="K119" s="138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</row>
    <row r="120">
      <c r="A120" s="25"/>
      <c r="B120" s="25"/>
      <c r="C120" s="25"/>
      <c r="D120" s="25"/>
      <c r="E120" s="25"/>
      <c r="F120" s="24"/>
      <c r="G120" s="25"/>
      <c r="H120" s="25"/>
      <c r="I120" s="25"/>
      <c r="J120" s="25"/>
      <c r="K120" s="138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</row>
    <row r="121">
      <c r="A121" s="25"/>
      <c r="B121" s="25"/>
      <c r="C121" s="25"/>
      <c r="D121" s="25"/>
      <c r="E121" s="25"/>
      <c r="F121" s="24"/>
      <c r="G121" s="25"/>
      <c r="H121" s="25"/>
      <c r="I121" s="25"/>
      <c r="J121" s="25"/>
      <c r="K121" s="138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</row>
    <row r="122">
      <c r="A122" s="25"/>
      <c r="B122" s="25"/>
      <c r="C122" s="25"/>
      <c r="D122" s="25"/>
      <c r="E122" s="25"/>
      <c r="F122" s="24"/>
      <c r="G122" s="25"/>
      <c r="H122" s="25"/>
      <c r="I122" s="25"/>
      <c r="J122" s="25"/>
      <c r="K122" s="138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</row>
    <row r="123">
      <c r="A123" s="25"/>
      <c r="B123" s="25"/>
      <c r="C123" s="25"/>
      <c r="D123" s="25"/>
      <c r="E123" s="25"/>
      <c r="F123" s="24"/>
      <c r="G123" s="25"/>
      <c r="H123" s="25"/>
      <c r="I123" s="25"/>
      <c r="J123" s="25"/>
      <c r="K123" s="138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</row>
    <row r="124">
      <c r="A124" s="25"/>
      <c r="B124" s="25"/>
      <c r="C124" s="25"/>
      <c r="D124" s="25"/>
      <c r="E124" s="25"/>
      <c r="F124" s="24"/>
      <c r="G124" s="25"/>
      <c r="H124" s="25"/>
      <c r="I124" s="25"/>
      <c r="J124" s="25"/>
      <c r="K124" s="138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</row>
    <row r="125">
      <c r="A125" s="25"/>
      <c r="B125" s="25"/>
      <c r="C125" s="25"/>
      <c r="D125" s="25"/>
      <c r="E125" s="25"/>
      <c r="F125" s="24"/>
      <c r="G125" s="25"/>
      <c r="H125" s="25"/>
      <c r="I125" s="25"/>
      <c r="J125" s="25"/>
      <c r="K125" s="138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</row>
    <row r="126">
      <c r="A126" s="25"/>
      <c r="B126" s="25"/>
      <c r="C126" s="25"/>
      <c r="D126" s="25"/>
      <c r="E126" s="25"/>
      <c r="F126" s="24"/>
      <c r="G126" s="25"/>
      <c r="H126" s="25"/>
      <c r="I126" s="25"/>
      <c r="J126" s="25"/>
      <c r="K126" s="138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</row>
    <row r="127">
      <c r="A127" s="25"/>
      <c r="B127" s="25"/>
      <c r="C127" s="25"/>
      <c r="D127" s="25"/>
      <c r="E127" s="25"/>
      <c r="F127" s="24"/>
      <c r="G127" s="25"/>
      <c r="H127" s="25"/>
      <c r="I127" s="25"/>
      <c r="J127" s="25"/>
      <c r="K127" s="138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</row>
    <row r="128">
      <c r="A128" s="25"/>
      <c r="B128" s="25"/>
      <c r="C128" s="25"/>
      <c r="D128" s="25"/>
      <c r="E128" s="25"/>
      <c r="F128" s="24"/>
      <c r="G128" s="25"/>
      <c r="H128" s="25"/>
      <c r="I128" s="25"/>
      <c r="J128" s="25"/>
      <c r="K128" s="138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</row>
    <row r="129">
      <c r="A129" s="25"/>
      <c r="B129" s="25"/>
      <c r="C129" s="25"/>
      <c r="D129" s="25"/>
      <c r="E129" s="25"/>
      <c r="F129" s="24"/>
      <c r="G129" s="25"/>
      <c r="H129" s="25"/>
      <c r="I129" s="25"/>
      <c r="J129" s="25"/>
      <c r="K129" s="138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</row>
    <row r="130">
      <c r="A130" s="25"/>
      <c r="B130" s="25"/>
      <c r="C130" s="25"/>
      <c r="D130" s="25"/>
      <c r="E130" s="25"/>
      <c r="F130" s="24"/>
      <c r="G130" s="25"/>
      <c r="H130" s="25"/>
      <c r="I130" s="25"/>
      <c r="J130" s="25"/>
      <c r="K130" s="138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</row>
    <row r="131">
      <c r="A131" s="25"/>
      <c r="B131" s="25"/>
      <c r="C131" s="25"/>
      <c r="D131" s="25"/>
      <c r="E131" s="25"/>
      <c r="F131" s="24"/>
      <c r="G131" s="25"/>
      <c r="H131" s="25"/>
      <c r="I131" s="25"/>
      <c r="J131" s="25"/>
      <c r="K131" s="138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</row>
    <row r="132">
      <c r="A132" s="25"/>
      <c r="B132" s="25"/>
      <c r="C132" s="25"/>
      <c r="D132" s="25"/>
      <c r="E132" s="25"/>
      <c r="F132" s="24"/>
      <c r="G132" s="25"/>
      <c r="H132" s="25"/>
      <c r="I132" s="25"/>
      <c r="J132" s="25"/>
      <c r="K132" s="138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</row>
    <row r="133">
      <c r="A133" s="25"/>
      <c r="B133" s="25"/>
      <c r="C133" s="25"/>
      <c r="D133" s="25"/>
      <c r="E133" s="25"/>
      <c r="F133" s="24"/>
      <c r="G133" s="25"/>
      <c r="H133" s="25"/>
      <c r="I133" s="25"/>
      <c r="J133" s="25"/>
      <c r="K133" s="138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</row>
    <row r="134">
      <c r="A134" s="25"/>
      <c r="B134" s="25"/>
      <c r="C134" s="25"/>
      <c r="D134" s="25"/>
      <c r="E134" s="25"/>
      <c r="F134" s="24"/>
      <c r="G134" s="25"/>
      <c r="H134" s="25"/>
      <c r="I134" s="25"/>
      <c r="J134" s="25"/>
      <c r="K134" s="138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</row>
    <row r="135">
      <c r="A135" s="25"/>
      <c r="B135" s="25"/>
      <c r="C135" s="25"/>
      <c r="D135" s="25"/>
      <c r="E135" s="25"/>
      <c r="F135" s="24"/>
      <c r="G135" s="25"/>
      <c r="H135" s="25"/>
      <c r="I135" s="25"/>
      <c r="J135" s="25"/>
      <c r="K135" s="138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</row>
    <row r="136">
      <c r="A136" s="25"/>
      <c r="B136" s="25"/>
      <c r="C136" s="25"/>
      <c r="D136" s="25"/>
      <c r="E136" s="25"/>
      <c r="F136" s="24"/>
      <c r="G136" s="25"/>
      <c r="H136" s="25"/>
      <c r="I136" s="25"/>
      <c r="J136" s="25"/>
      <c r="K136" s="138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</row>
    <row r="137">
      <c r="A137" s="25"/>
      <c r="B137" s="25"/>
      <c r="C137" s="25"/>
      <c r="D137" s="25"/>
      <c r="E137" s="25"/>
      <c r="F137" s="24"/>
      <c r="G137" s="25"/>
      <c r="H137" s="25"/>
      <c r="I137" s="25"/>
      <c r="J137" s="25"/>
      <c r="K137" s="138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</row>
    <row r="138">
      <c r="A138" s="25"/>
      <c r="B138" s="25"/>
      <c r="C138" s="25"/>
      <c r="D138" s="25"/>
      <c r="E138" s="25"/>
      <c r="F138" s="24"/>
      <c r="G138" s="25"/>
      <c r="H138" s="25"/>
      <c r="I138" s="25"/>
      <c r="J138" s="25"/>
      <c r="K138" s="138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</row>
    <row r="139">
      <c r="A139" s="25"/>
      <c r="B139" s="25"/>
      <c r="C139" s="25"/>
      <c r="D139" s="25"/>
      <c r="E139" s="25"/>
      <c r="F139" s="24"/>
      <c r="G139" s="25"/>
      <c r="H139" s="25"/>
      <c r="I139" s="25"/>
      <c r="J139" s="25"/>
      <c r="K139" s="138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</row>
    <row r="140">
      <c r="A140" s="25"/>
      <c r="B140" s="25"/>
      <c r="C140" s="25"/>
      <c r="D140" s="25"/>
      <c r="E140" s="25"/>
      <c r="F140" s="24"/>
      <c r="G140" s="25"/>
      <c r="H140" s="25"/>
      <c r="I140" s="25"/>
      <c r="J140" s="25"/>
      <c r="K140" s="138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</row>
    <row r="141">
      <c r="A141" s="25"/>
      <c r="B141" s="25"/>
      <c r="C141" s="25"/>
      <c r="D141" s="25"/>
      <c r="E141" s="25"/>
      <c r="F141" s="24"/>
      <c r="G141" s="25"/>
      <c r="H141" s="25"/>
      <c r="I141" s="25"/>
      <c r="J141" s="25"/>
      <c r="K141" s="138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</row>
    <row r="142">
      <c r="A142" s="25"/>
      <c r="B142" s="25"/>
      <c r="C142" s="25"/>
      <c r="D142" s="25"/>
      <c r="E142" s="25"/>
      <c r="F142" s="24"/>
      <c r="G142" s="25"/>
      <c r="H142" s="25"/>
      <c r="I142" s="25"/>
      <c r="J142" s="25"/>
      <c r="K142" s="138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</row>
    <row r="143">
      <c r="A143" s="25"/>
      <c r="B143" s="25"/>
      <c r="C143" s="25"/>
      <c r="D143" s="25"/>
      <c r="E143" s="25"/>
      <c r="F143" s="24"/>
      <c r="G143" s="25"/>
      <c r="H143" s="25"/>
      <c r="I143" s="25"/>
      <c r="J143" s="25"/>
      <c r="K143" s="138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</row>
    <row r="144">
      <c r="A144" s="25"/>
      <c r="B144" s="25"/>
      <c r="C144" s="25"/>
      <c r="D144" s="25"/>
      <c r="E144" s="25"/>
      <c r="F144" s="24"/>
      <c r="G144" s="25"/>
      <c r="H144" s="25"/>
      <c r="I144" s="25"/>
      <c r="J144" s="25"/>
      <c r="K144" s="138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</row>
    <row r="145">
      <c r="A145" s="25"/>
      <c r="B145" s="25"/>
      <c r="C145" s="25"/>
      <c r="D145" s="25"/>
      <c r="E145" s="25"/>
      <c r="F145" s="24"/>
      <c r="G145" s="25"/>
      <c r="H145" s="25"/>
      <c r="I145" s="25"/>
      <c r="J145" s="25"/>
      <c r="K145" s="138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</row>
    <row r="146">
      <c r="A146" s="25"/>
      <c r="B146" s="25"/>
      <c r="C146" s="25"/>
      <c r="D146" s="25"/>
      <c r="E146" s="25"/>
      <c r="F146" s="24"/>
      <c r="G146" s="25"/>
      <c r="H146" s="25"/>
      <c r="I146" s="25"/>
      <c r="J146" s="25"/>
      <c r="K146" s="138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</row>
    <row r="147">
      <c r="A147" s="25"/>
      <c r="B147" s="25"/>
      <c r="C147" s="25"/>
      <c r="D147" s="25"/>
      <c r="E147" s="25"/>
      <c r="F147" s="24"/>
      <c r="G147" s="25"/>
      <c r="H147" s="25"/>
      <c r="I147" s="25"/>
      <c r="J147" s="25"/>
      <c r="K147" s="138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</row>
    <row r="148">
      <c r="A148" s="25"/>
      <c r="B148" s="25"/>
      <c r="C148" s="25"/>
      <c r="D148" s="25"/>
      <c r="E148" s="25"/>
      <c r="F148" s="24"/>
      <c r="G148" s="25"/>
      <c r="H148" s="25"/>
      <c r="I148" s="25"/>
      <c r="J148" s="25"/>
      <c r="K148" s="138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</row>
    <row r="149">
      <c r="A149" s="25"/>
      <c r="B149" s="25"/>
      <c r="C149" s="25"/>
      <c r="D149" s="25"/>
      <c r="E149" s="25"/>
      <c r="F149" s="24"/>
      <c r="G149" s="25"/>
      <c r="H149" s="25"/>
      <c r="I149" s="25"/>
      <c r="J149" s="25"/>
      <c r="K149" s="138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</row>
    <row r="150">
      <c r="A150" s="25"/>
      <c r="B150" s="25"/>
      <c r="C150" s="25"/>
      <c r="D150" s="25"/>
      <c r="E150" s="25"/>
      <c r="F150" s="24"/>
      <c r="G150" s="25"/>
      <c r="H150" s="25"/>
      <c r="I150" s="25"/>
      <c r="J150" s="25"/>
      <c r="K150" s="138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</row>
    <row r="151">
      <c r="A151" s="25"/>
      <c r="B151" s="25"/>
      <c r="C151" s="25"/>
      <c r="D151" s="25"/>
      <c r="E151" s="25"/>
      <c r="F151" s="24"/>
      <c r="G151" s="25"/>
      <c r="H151" s="25"/>
      <c r="I151" s="25"/>
      <c r="J151" s="25"/>
      <c r="K151" s="138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</row>
    <row r="152">
      <c r="A152" s="25"/>
      <c r="B152" s="25"/>
      <c r="C152" s="25"/>
      <c r="D152" s="25"/>
      <c r="E152" s="25"/>
      <c r="F152" s="24"/>
      <c r="G152" s="25"/>
      <c r="H152" s="25"/>
      <c r="I152" s="25"/>
      <c r="J152" s="25"/>
      <c r="K152" s="138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</row>
    <row r="153">
      <c r="A153" s="25"/>
      <c r="B153" s="25"/>
      <c r="C153" s="25"/>
      <c r="D153" s="25"/>
      <c r="E153" s="25"/>
      <c r="F153" s="24"/>
      <c r="G153" s="25"/>
      <c r="H153" s="25"/>
      <c r="I153" s="25"/>
      <c r="J153" s="25"/>
      <c r="K153" s="138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</row>
    <row r="154">
      <c r="A154" s="25"/>
      <c r="B154" s="25"/>
      <c r="C154" s="25"/>
      <c r="D154" s="25"/>
      <c r="E154" s="25"/>
      <c r="F154" s="24"/>
      <c r="G154" s="25"/>
      <c r="H154" s="25"/>
      <c r="I154" s="25"/>
      <c r="J154" s="25"/>
      <c r="K154" s="138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</row>
    <row r="155">
      <c r="A155" s="25"/>
      <c r="B155" s="25"/>
      <c r="C155" s="25"/>
      <c r="D155" s="25"/>
      <c r="E155" s="25"/>
      <c r="F155" s="24"/>
      <c r="G155" s="25"/>
      <c r="H155" s="25"/>
      <c r="I155" s="25"/>
      <c r="J155" s="25"/>
      <c r="K155" s="138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</row>
    <row r="156">
      <c r="A156" s="25"/>
      <c r="B156" s="25"/>
      <c r="C156" s="25"/>
      <c r="D156" s="25"/>
      <c r="E156" s="25"/>
      <c r="F156" s="24"/>
      <c r="G156" s="25"/>
      <c r="H156" s="25"/>
      <c r="I156" s="25"/>
      <c r="J156" s="25"/>
      <c r="K156" s="138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</row>
    <row r="157">
      <c r="A157" s="25"/>
      <c r="B157" s="25"/>
      <c r="C157" s="25"/>
      <c r="D157" s="25"/>
      <c r="E157" s="25"/>
      <c r="F157" s="24"/>
      <c r="G157" s="25"/>
      <c r="H157" s="25"/>
      <c r="I157" s="25"/>
      <c r="J157" s="25"/>
      <c r="K157" s="138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</row>
    <row r="158">
      <c r="A158" s="25"/>
      <c r="B158" s="25"/>
      <c r="C158" s="25"/>
      <c r="D158" s="25"/>
      <c r="E158" s="25"/>
      <c r="F158" s="24"/>
      <c r="G158" s="25"/>
      <c r="H158" s="25"/>
      <c r="I158" s="25"/>
      <c r="J158" s="25"/>
      <c r="K158" s="138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</row>
    <row r="159">
      <c r="A159" s="25"/>
      <c r="B159" s="25"/>
      <c r="C159" s="25"/>
      <c r="D159" s="25"/>
      <c r="E159" s="25"/>
      <c r="F159" s="24"/>
      <c r="G159" s="25"/>
      <c r="H159" s="25"/>
      <c r="I159" s="25"/>
      <c r="J159" s="25"/>
      <c r="K159" s="138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</row>
    <row r="160">
      <c r="A160" s="25"/>
      <c r="B160" s="25"/>
      <c r="C160" s="25"/>
      <c r="D160" s="25"/>
      <c r="E160" s="25"/>
      <c r="F160" s="24"/>
      <c r="G160" s="25"/>
      <c r="H160" s="25"/>
      <c r="I160" s="25"/>
      <c r="J160" s="25"/>
      <c r="K160" s="138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</row>
    <row r="161">
      <c r="A161" s="25"/>
      <c r="B161" s="25"/>
      <c r="C161" s="25"/>
      <c r="D161" s="25"/>
      <c r="E161" s="25"/>
      <c r="F161" s="24"/>
      <c r="G161" s="25"/>
      <c r="H161" s="25"/>
      <c r="I161" s="25"/>
      <c r="J161" s="25"/>
      <c r="K161" s="138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</row>
    <row r="162">
      <c r="A162" s="25"/>
      <c r="B162" s="25"/>
      <c r="C162" s="25"/>
      <c r="D162" s="25"/>
      <c r="E162" s="25"/>
      <c r="F162" s="24"/>
      <c r="G162" s="25"/>
      <c r="H162" s="25"/>
      <c r="I162" s="25"/>
      <c r="J162" s="25"/>
      <c r="K162" s="138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</row>
    <row r="163">
      <c r="A163" s="25"/>
      <c r="B163" s="25"/>
      <c r="C163" s="25"/>
      <c r="D163" s="25"/>
      <c r="E163" s="25"/>
      <c r="F163" s="24"/>
      <c r="G163" s="25"/>
      <c r="H163" s="25"/>
      <c r="I163" s="25"/>
      <c r="J163" s="25"/>
      <c r="K163" s="138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</row>
    <row r="164">
      <c r="A164" s="25"/>
      <c r="B164" s="25"/>
      <c r="C164" s="25"/>
      <c r="D164" s="25"/>
      <c r="E164" s="25"/>
      <c r="F164" s="24"/>
      <c r="G164" s="25"/>
      <c r="H164" s="25"/>
      <c r="I164" s="25"/>
      <c r="J164" s="25"/>
      <c r="K164" s="138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</row>
    <row r="165">
      <c r="A165" s="25"/>
      <c r="B165" s="25"/>
      <c r="C165" s="25"/>
      <c r="D165" s="25"/>
      <c r="E165" s="25"/>
      <c r="F165" s="24"/>
      <c r="G165" s="25"/>
      <c r="H165" s="25"/>
      <c r="I165" s="25"/>
      <c r="J165" s="25"/>
      <c r="K165" s="138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</row>
    <row r="166">
      <c r="A166" s="25"/>
      <c r="B166" s="25"/>
      <c r="C166" s="25"/>
      <c r="D166" s="25"/>
      <c r="E166" s="25"/>
      <c r="F166" s="24"/>
      <c r="G166" s="25"/>
      <c r="H166" s="25"/>
      <c r="I166" s="25"/>
      <c r="J166" s="25"/>
      <c r="K166" s="138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</row>
    <row r="167">
      <c r="A167" s="25"/>
      <c r="B167" s="25"/>
      <c r="C167" s="25"/>
      <c r="D167" s="25"/>
      <c r="E167" s="25"/>
      <c r="F167" s="24"/>
      <c r="G167" s="25"/>
      <c r="H167" s="25"/>
      <c r="I167" s="25"/>
      <c r="J167" s="25"/>
      <c r="K167" s="138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</row>
    <row r="168">
      <c r="A168" s="25"/>
      <c r="B168" s="25"/>
      <c r="C168" s="25"/>
      <c r="D168" s="25"/>
      <c r="E168" s="25"/>
      <c r="F168" s="24"/>
      <c r="G168" s="25"/>
      <c r="H168" s="25"/>
      <c r="I168" s="25"/>
      <c r="J168" s="25"/>
      <c r="K168" s="138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</row>
    <row r="169">
      <c r="A169" s="25"/>
      <c r="B169" s="25"/>
      <c r="C169" s="25"/>
      <c r="D169" s="25"/>
      <c r="E169" s="25"/>
      <c r="F169" s="24"/>
      <c r="G169" s="25"/>
      <c r="H169" s="25"/>
      <c r="I169" s="25"/>
      <c r="J169" s="25"/>
      <c r="K169" s="138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</row>
    <row r="170">
      <c r="A170" s="25"/>
      <c r="B170" s="25"/>
      <c r="C170" s="25"/>
      <c r="D170" s="25"/>
      <c r="E170" s="25"/>
      <c r="F170" s="24"/>
      <c r="G170" s="25"/>
      <c r="H170" s="25"/>
      <c r="I170" s="25"/>
      <c r="J170" s="25"/>
      <c r="K170" s="138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</row>
    <row r="171">
      <c r="A171" s="25"/>
      <c r="B171" s="25"/>
      <c r="C171" s="25"/>
      <c r="D171" s="25"/>
      <c r="E171" s="25"/>
      <c r="F171" s="24"/>
      <c r="G171" s="25"/>
      <c r="H171" s="25"/>
      <c r="I171" s="25"/>
      <c r="J171" s="25"/>
      <c r="K171" s="138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</row>
    <row r="172">
      <c r="A172" s="25"/>
      <c r="B172" s="25"/>
      <c r="C172" s="25"/>
      <c r="D172" s="25"/>
      <c r="E172" s="25"/>
      <c r="F172" s="24"/>
      <c r="G172" s="25"/>
      <c r="H172" s="25"/>
      <c r="I172" s="25"/>
      <c r="J172" s="25"/>
      <c r="K172" s="138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</row>
    <row r="173">
      <c r="A173" s="25"/>
      <c r="B173" s="25"/>
      <c r="C173" s="25"/>
      <c r="D173" s="25"/>
      <c r="E173" s="25"/>
      <c r="F173" s="24"/>
      <c r="G173" s="25"/>
      <c r="H173" s="25"/>
      <c r="I173" s="25"/>
      <c r="J173" s="25"/>
      <c r="K173" s="138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</row>
    <row r="174">
      <c r="A174" s="25"/>
      <c r="B174" s="25"/>
      <c r="C174" s="25"/>
      <c r="D174" s="25"/>
      <c r="E174" s="25"/>
      <c r="F174" s="24"/>
      <c r="G174" s="25"/>
      <c r="H174" s="25"/>
      <c r="I174" s="25"/>
      <c r="J174" s="25"/>
      <c r="K174" s="138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</row>
    <row r="175">
      <c r="A175" s="25"/>
      <c r="B175" s="25"/>
      <c r="C175" s="25"/>
      <c r="D175" s="25"/>
      <c r="E175" s="25"/>
      <c r="F175" s="24"/>
      <c r="G175" s="25"/>
      <c r="H175" s="25"/>
      <c r="I175" s="25"/>
      <c r="J175" s="25"/>
      <c r="K175" s="138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</row>
    <row r="176">
      <c r="A176" s="25"/>
      <c r="B176" s="25"/>
      <c r="C176" s="25"/>
      <c r="D176" s="25"/>
      <c r="E176" s="25"/>
      <c r="F176" s="24"/>
      <c r="G176" s="25"/>
      <c r="H176" s="25"/>
      <c r="I176" s="25"/>
      <c r="J176" s="25"/>
      <c r="K176" s="138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</row>
    <row r="177">
      <c r="A177" s="25"/>
      <c r="B177" s="25"/>
      <c r="C177" s="25"/>
      <c r="D177" s="25"/>
      <c r="E177" s="25"/>
      <c r="F177" s="24"/>
      <c r="G177" s="25"/>
      <c r="H177" s="25"/>
      <c r="I177" s="25"/>
      <c r="J177" s="25"/>
      <c r="K177" s="138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</row>
    <row r="178">
      <c r="A178" s="25"/>
      <c r="B178" s="25"/>
      <c r="C178" s="25"/>
      <c r="D178" s="25"/>
      <c r="E178" s="25"/>
      <c r="F178" s="24"/>
      <c r="G178" s="25"/>
      <c r="H178" s="25"/>
      <c r="I178" s="25"/>
      <c r="J178" s="25"/>
      <c r="K178" s="138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</row>
    <row r="179">
      <c r="A179" s="25"/>
      <c r="B179" s="25"/>
      <c r="C179" s="25"/>
      <c r="D179" s="25"/>
      <c r="E179" s="25"/>
      <c r="F179" s="24"/>
      <c r="G179" s="25"/>
      <c r="H179" s="25"/>
      <c r="I179" s="25"/>
      <c r="J179" s="25"/>
      <c r="K179" s="138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</row>
    <row r="180">
      <c r="A180" s="25"/>
      <c r="B180" s="25"/>
      <c r="C180" s="25"/>
      <c r="D180" s="25"/>
      <c r="E180" s="25"/>
      <c r="F180" s="24"/>
      <c r="G180" s="25"/>
      <c r="H180" s="25"/>
      <c r="I180" s="25"/>
      <c r="J180" s="25"/>
      <c r="K180" s="138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</row>
    <row r="181">
      <c r="A181" s="25"/>
      <c r="B181" s="25"/>
      <c r="C181" s="25"/>
      <c r="D181" s="25"/>
      <c r="E181" s="25"/>
      <c r="F181" s="24"/>
      <c r="G181" s="25"/>
      <c r="H181" s="25"/>
      <c r="I181" s="25"/>
      <c r="J181" s="25"/>
      <c r="K181" s="138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</row>
    <row r="182">
      <c r="A182" s="25"/>
      <c r="B182" s="25"/>
      <c r="C182" s="25"/>
      <c r="D182" s="25"/>
      <c r="E182" s="25"/>
      <c r="F182" s="24"/>
      <c r="G182" s="25"/>
      <c r="H182" s="25"/>
      <c r="I182" s="25"/>
      <c r="J182" s="25"/>
      <c r="K182" s="138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</row>
    <row r="183">
      <c r="A183" s="25"/>
      <c r="B183" s="25"/>
      <c r="C183" s="25"/>
      <c r="D183" s="25"/>
      <c r="E183" s="25"/>
      <c r="F183" s="24"/>
      <c r="G183" s="25"/>
      <c r="H183" s="25"/>
      <c r="I183" s="25"/>
      <c r="J183" s="25"/>
      <c r="K183" s="138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</row>
    <row r="184">
      <c r="A184" s="25"/>
      <c r="B184" s="25"/>
      <c r="C184" s="25"/>
      <c r="D184" s="25"/>
      <c r="E184" s="25"/>
      <c r="F184" s="24"/>
      <c r="G184" s="25"/>
      <c r="H184" s="25"/>
      <c r="I184" s="25"/>
      <c r="J184" s="25"/>
      <c r="K184" s="138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</row>
    <row r="185">
      <c r="A185" s="25"/>
      <c r="B185" s="25"/>
      <c r="C185" s="25"/>
      <c r="D185" s="25"/>
      <c r="E185" s="25"/>
      <c r="F185" s="24"/>
      <c r="G185" s="25"/>
      <c r="H185" s="25"/>
      <c r="I185" s="25"/>
      <c r="J185" s="25"/>
      <c r="K185" s="138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</row>
    <row r="186">
      <c r="A186" s="25"/>
      <c r="B186" s="25"/>
      <c r="C186" s="25"/>
      <c r="D186" s="25"/>
      <c r="E186" s="25"/>
      <c r="F186" s="24"/>
      <c r="G186" s="25"/>
      <c r="H186" s="25"/>
      <c r="I186" s="25"/>
      <c r="J186" s="25"/>
      <c r="K186" s="138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</row>
    <row r="187">
      <c r="A187" s="25"/>
      <c r="B187" s="25"/>
      <c r="C187" s="25"/>
      <c r="D187" s="25"/>
      <c r="E187" s="25"/>
      <c r="F187" s="24"/>
      <c r="G187" s="25"/>
      <c r="H187" s="25"/>
      <c r="I187" s="25"/>
      <c r="J187" s="25"/>
      <c r="K187" s="138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</row>
    <row r="188">
      <c r="A188" s="25"/>
      <c r="B188" s="25"/>
      <c r="C188" s="25"/>
      <c r="D188" s="25"/>
      <c r="E188" s="25"/>
      <c r="F188" s="24"/>
      <c r="G188" s="25"/>
      <c r="H188" s="25"/>
      <c r="I188" s="25"/>
      <c r="J188" s="25"/>
      <c r="K188" s="138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</row>
    <row r="189">
      <c r="A189" s="25"/>
      <c r="B189" s="25"/>
      <c r="C189" s="25"/>
      <c r="D189" s="25"/>
      <c r="E189" s="25"/>
      <c r="F189" s="24"/>
      <c r="G189" s="25"/>
      <c r="H189" s="25"/>
      <c r="I189" s="25"/>
      <c r="J189" s="25"/>
      <c r="K189" s="138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</row>
    <row r="190">
      <c r="A190" s="25"/>
      <c r="B190" s="25"/>
      <c r="C190" s="25"/>
      <c r="D190" s="25"/>
      <c r="E190" s="25"/>
      <c r="F190" s="24"/>
      <c r="G190" s="25"/>
      <c r="H190" s="25"/>
      <c r="I190" s="25"/>
      <c r="J190" s="25"/>
      <c r="K190" s="138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</row>
    <row r="191">
      <c r="A191" s="25"/>
      <c r="B191" s="25"/>
      <c r="C191" s="25"/>
      <c r="D191" s="25"/>
      <c r="E191" s="25"/>
      <c r="F191" s="24"/>
      <c r="G191" s="25"/>
      <c r="H191" s="25"/>
      <c r="I191" s="25"/>
      <c r="J191" s="25"/>
      <c r="K191" s="138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</row>
    <row r="192">
      <c r="A192" s="25"/>
      <c r="B192" s="25"/>
      <c r="C192" s="25"/>
      <c r="D192" s="25"/>
      <c r="E192" s="25"/>
      <c r="F192" s="24"/>
      <c r="G192" s="25"/>
      <c r="H192" s="25"/>
      <c r="I192" s="25"/>
      <c r="J192" s="25"/>
      <c r="K192" s="138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</row>
    <row r="193">
      <c r="A193" s="25"/>
      <c r="B193" s="25"/>
      <c r="C193" s="25"/>
      <c r="D193" s="25"/>
      <c r="E193" s="25"/>
      <c r="F193" s="24"/>
      <c r="G193" s="25"/>
      <c r="H193" s="25"/>
      <c r="I193" s="25"/>
      <c r="J193" s="25"/>
      <c r="K193" s="138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</row>
    <row r="194">
      <c r="A194" s="25"/>
      <c r="B194" s="25"/>
      <c r="C194" s="25"/>
      <c r="D194" s="25"/>
      <c r="E194" s="25"/>
      <c r="F194" s="24"/>
      <c r="G194" s="25"/>
      <c r="H194" s="25"/>
      <c r="I194" s="25"/>
      <c r="J194" s="25"/>
      <c r="K194" s="138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</row>
    <row r="195">
      <c r="A195" s="25"/>
      <c r="B195" s="25"/>
      <c r="C195" s="25"/>
      <c r="D195" s="25"/>
      <c r="E195" s="25"/>
      <c r="F195" s="24"/>
      <c r="G195" s="25"/>
      <c r="H195" s="25"/>
      <c r="I195" s="25"/>
      <c r="J195" s="25"/>
      <c r="K195" s="138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</row>
    <row r="196">
      <c r="A196" s="25"/>
      <c r="B196" s="25"/>
      <c r="C196" s="25"/>
      <c r="D196" s="25"/>
      <c r="E196" s="25"/>
      <c r="F196" s="24"/>
      <c r="G196" s="25"/>
      <c r="H196" s="25"/>
      <c r="I196" s="25"/>
      <c r="J196" s="25"/>
      <c r="K196" s="138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</row>
    <row r="197">
      <c r="A197" s="25"/>
      <c r="B197" s="25"/>
      <c r="C197" s="25"/>
      <c r="D197" s="25"/>
      <c r="E197" s="25"/>
      <c r="F197" s="24"/>
      <c r="G197" s="25"/>
      <c r="H197" s="25"/>
      <c r="I197" s="25"/>
      <c r="J197" s="25"/>
      <c r="K197" s="138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</row>
    <row r="198">
      <c r="A198" s="25"/>
      <c r="B198" s="25"/>
      <c r="C198" s="25"/>
      <c r="D198" s="25"/>
      <c r="E198" s="25"/>
      <c r="F198" s="24"/>
      <c r="G198" s="25"/>
      <c r="H198" s="25"/>
      <c r="I198" s="25"/>
      <c r="J198" s="25"/>
      <c r="K198" s="138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</row>
    <row r="199">
      <c r="A199" s="25"/>
      <c r="B199" s="25"/>
      <c r="C199" s="25"/>
      <c r="D199" s="25"/>
      <c r="E199" s="25"/>
      <c r="F199" s="24"/>
      <c r="G199" s="25"/>
      <c r="H199" s="25"/>
      <c r="I199" s="25"/>
      <c r="J199" s="25"/>
      <c r="K199" s="138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</row>
    <row r="200">
      <c r="A200" s="25"/>
      <c r="B200" s="25"/>
      <c r="C200" s="25"/>
      <c r="D200" s="25"/>
      <c r="E200" s="25"/>
      <c r="F200" s="24"/>
      <c r="G200" s="25"/>
      <c r="H200" s="25"/>
      <c r="I200" s="25"/>
      <c r="J200" s="25"/>
      <c r="K200" s="138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</row>
    <row r="201">
      <c r="A201" s="25"/>
      <c r="B201" s="25"/>
      <c r="C201" s="25"/>
      <c r="D201" s="25"/>
      <c r="E201" s="25"/>
      <c r="F201" s="24"/>
      <c r="G201" s="25"/>
      <c r="H201" s="25"/>
      <c r="I201" s="25"/>
      <c r="J201" s="25"/>
      <c r="K201" s="138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</row>
    <row r="202">
      <c r="A202" s="25"/>
      <c r="B202" s="25"/>
      <c r="C202" s="25"/>
      <c r="D202" s="25"/>
      <c r="E202" s="25"/>
      <c r="F202" s="24"/>
      <c r="G202" s="25"/>
      <c r="H202" s="25"/>
      <c r="I202" s="25"/>
      <c r="J202" s="25"/>
      <c r="K202" s="138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</row>
    <row r="203">
      <c r="A203" s="25"/>
      <c r="B203" s="25"/>
      <c r="C203" s="25"/>
      <c r="D203" s="25"/>
      <c r="E203" s="25"/>
      <c r="F203" s="24"/>
      <c r="G203" s="25"/>
      <c r="H203" s="25"/>
      <c r="I203" s="25"/>
      <c r="J203" s="25"/>
      <c r="K203" s="138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</row>
    <row r="204">
      <c r="A204" s="25"/>
      <c r="B204" s="25"/>
      <c r="C204" s="25"/>
      <c r="D204" s="25"/>
      <c r="E204" s="25"/>
      <c r="F204" s="24"/>
      <c r="G204" s="25"/>
      <c r="H204" s="25"/>
      <c r="I204" s="25"/>
      <c r="J204" s="25"/>
      <c r="K204" s="138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</row>
    <row r="205">
      <c r="A205" s="25"/>
      <c r="B205" s="25"/>
      <c r="C205" s="25"/>
      <c r="D205" s="25"/>
      <c r="E205" s="25"/>
      <c r="F205" s="24"/>
      <c r="G205" s="25"/>
      <c r="H205" s="25"/>
      <c r="I205" s="25"/>
      <c r="J205" s="25"/>
      <c r="K205" s="138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</row>
    <row r="206">
      <c r="A206" s="25"/>
      <c r="B206" s="25"/>
      <c r="C206" s="25"/>
      <c r="D206" s="25"/>
      <c r="E206" s="25"/>
      <c r="F206" s="24"/>
      <c r="G206" s="25"/>
      <c r="H206" s="25"/>
      <c r="I206" s="25"/>
      <c r="J206" s="25"/>
      <c r="K206" s="138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</row>
    <row r="207">
      <c r="A207" s="25"/>
      <c r="B207" s="25"/>
      <c r="C207" s="25"/>
      <c r="D207" s="25"/>
      <c r="E207" s="25"/>
      <c r="F207" s="24"/>
      <c r="G207" s="25"/>
      <c r="H207" s="25"/>
      <c r="I207" s="25"/>
      <c r="J207" s="25"/>
      <c r="K207" s="138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</row>
    <row r="208">
      <c r="A208" s="25"/>
      <c r="B208" s="25"/>
      <c r="C208" s="25"/>
      <c r="D208" s="25"/>
      <c r="E208" s="25"/>
      <c r="F208" s="24"/>
      <c r="G208" s="25"/>
      <c r="H208" s="25"/>
      <c r="I208" s="25"/>
      <c r="J208" s="25"/>
      <c r="K208" s="138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</row>
    <row r="209">
      <c r="A209" s="25"/>
      <c r="B209" s="25"/>
      <c r="C209" s="25"/>
      <c r="D209" s="25"/>
      <c r="E209" s="25"/>
      <c r="F209" s="24"/>
      <c r="G209" s="25"/>
      <c r="H209" s="25"/>
      <c r="I209" s="25"/>
      <c r="J209" s="25"/>
      <c r="K209" s="138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</row>
    <row r="210">
      <c r="A210" s="25"/>
      <c r="B210" s="25"/>
      <c r="C210" s="25"/>
      <c r="D210" s="25"/>
      <c r="E210" s="25"/>
      <c r="F210" s="24"/>
      <c r="G210" s="25"/>
      <c r="H210" s="25"/>
      <c r="I210" s="25"/>
      <c r="J210" s="25"/>
      <c r="K210" s="138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</row>
    <row r="211">
      <c r="A211" s="25"/>
      <c r="B211" s="25"/>
      <c r="C211" s="25"/>
      <c r="D211" s="25"/>
      <c r="E211" s="25"/>
      <c r="F211" s="24"/>
      <c r="G211" s="25"/>
      <c r="H211" s="25"/>
      <c r="I211" s="25"/>
      <c r="J211" s="25"/>
      <c r="K211" s="138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</row>
    <row r="212">
      <c r="A212" s="25"/>
      <c r="B212" s="25"/>
      <c r="C212" s="25"/>
      <c r="D212" s="25"/>
      <c r="E212" s="25"/>
      <c r="F212" s="24"/>
      <c r="G212" s="25"/>
      <c r="H212" s="25"/>
      <c r="I212" s="25"/>
      <c r="J212" s="25"/>
      <c r="K212" s="138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</row>
    <row r="213">
      <c r="A213" s="25"/>
      <c r="B213" s="25"/>
      <c r="C213" s="25"/>
      <c r="D213" s="25"/>
      <c r="E213" s="25"/>
      <c r="F213" s="24"/>
      <c r="G213" s="25"/>
      <c r="H213" s="25"/>
      <c r="I213" s="25"/>
      <c r="J213" s="25"/>
      <c r="K213" s="138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</row>
    <row r="214">
      <c r="A214" s="25"/>
      <c r="B214" s="25"/>
      <c r="C214" s="25"/>
      <c r="D214" s="25"/>
      <c r="E214" s="25"/>
      <c r="F214" s="24"/>
      <c r="G214" s="25"/>
      <c r="H214" s="25"/>
      <c r="I214" s="25"/>
      <c r="J214" s="25"/>
      <c r="K214" s="138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</row>
    <row r="215">
      <c r="A215" s="25"/>
      <c r="B215" s="25"/>
      <c r="C215" s="25"/>
      <c r="D215" s="25"/>
      <c r="E215" s="25"/>
      <c r="F215" s="24"/>
      <c r="G215" s="25"/>
      <c r="H215" s="25"/>
      <c r="I215" s="25"/>
      <c r="J215" s="25"/>
      <c r="K215" s="138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</row>
    <row r="216">
      <c r="A216" s="25"/>
      <c r="B216" s="25"/>
      <c r="C216" s="25"/>
      <c r="D216" s="25"/>
      <c r="E216" s="25"/>
      <c r="F216" s="24"/>
      <c r="G216" s="25"/>
      <c r="H216" s="25"/>
      <c r="I216" s="25"/>
      <c r="J216" s="25"/>
      <c r="K216" s="138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</row>
    <row r="217">
      <c r="A217" s="25"/>
      <c r="B217" s="25"/>
      <c r="C217" s="25"/>
      <c r="D217" s="25"/>
      <c r="E217" s="25"/>
      <c r="F217" s="24"/>
      <c r="G217" s="25"/>
      <c r="H217" s="25"/>
      <c r="I217" s="25"/>
      <c r="J217" s="25"/>
      <c r="K217" s="138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</row>
    <row r="218">
      <c r="A218" s="25"/>
      <c r="B218" s="25"/>
      <c r="C218" s="25"/>
      <c r="D218" s="25"/>
      <c r="E218" s="25"/>
      <c r="F218" s="24"/>
      <c r="G218" s="25"/>
      <c r="H218" s="25"/>
      <c r="I218" s="25"/>
      <c r="J218" s="25"/>
      <c r="K218" s="138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</row>
    <row r="219">
      <c r="A219" s="25"/>
      <c r="B219" s="25"/>
      <c r="C219" s="25"/>
      <c r="D219" s="25"/>
      <c r="E219" s="25"/>
      <c r="F219" s="24"/>
      <c r="G219" s="25"/>
      <c r="H219" s="25"/>
      <c r="I219" s="25"/>
      <c r="J219" s="25"/>
      <c r="K219" s="138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</row>
    <row r="220">
      <c r="A220" s="25"/>
      <c r="B220" s="25"/>
      <c r="C220" s="25"/>
      <c r="D220" s="25"/>
      <c r="E220" s="25"/>
      <c r="F220" s="24"/>
      <c r="G220" s="25"/>
      <c r="H220" s="25"/>
      <c r="I220" s="25"/>
      <c r="J220" s="25"/>
      <c r="K220" s="138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</row>
    <row r="221">
      <c r="A221" s="25"/>
      <c r="B221" s="25"/>
      <c r="C221" s="25"/>
      <c r="D221" s="25"/>
      <c r="E221" s="25"/>
      <c r="F221" s="24"/>
      <c r="G221" s="25"/>
      <c r="H221" s="25"/>
      <c r="I221" s="25"/>
      <c r="J221" s="25"/>
      <c r="K221" s="138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  <c r="AA221" s="25"/>
    </row>
    <row r="222">
      <c r="A222" s="25"/>
      <c r="B222" s="25"/>
      <c r="C222" s="25"/>
      <c r="D222" s="25"/>
      <c r="E222" s="25"/>
      <c r="F222" s="24"/>
      <c r="G222" s="25"/>
      <c r="H222" s="25"/>
      <c r="I222" s="25"/>
      <c r="J222" s="25"/>
      <c r="K222" s="138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  <c r="AA222" s="25"/>
    </row>
    <row r="223">
      <c r="A223" s="25"/>
      <c r="B223" s="25"/>
      <c r="C223" s="25"/>
      <c r="D223" s="25"/>
      <c r="E223" s="25"/>
      <c r="F223" s="24"/>
      <c r="G223" s="25"/>
      <c r="H223" s="25"/>
      <c r="I223" s="25"/>
      <c r="J223" s="25"/>
      <c r="K223" s="138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  <c r="AA223" s="25"/>
    </row>
    <row r="224">
      <c r="A224" s="25"/>
      <c r="B224" s="25"/>
      <c r="C224" s="25"/>
      <c r="D224" s="25"/>
      <c r="E224" s="25"/>
      <c r="F224" s="24"/>
      <c r="G224" s="25"/>
      <c r="H224" s="25"/>
      <c r="I224" s="25"/>
      <c r="J224" s="25"/>
      <c r="K224" s="138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  <c r="AA224" s="25"/>
    </row>
    <row r="225">
      <c r="A225" s="25"/>
      <c r="B225" s="25"/>
      <c r="C225" s="25"/>
      <c r="D225" s="25"/>
      <c r="E225" s="25"/>
      <c r="F225" s="24"/>
      <c r="G225" s="25"/>
      <c r="H225" s="25"/>
      <c r="I225" s="25"/>
      <c r="J225" s="25"/>
      <c r="K225" s="138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  <c r="AA225" s="25"/>
    </row>
    <row r="226">
      <c r="A226" s="25"/>
      <c r="B226" s="25"/>
      <c r="C226" s="25"/>
      <c r="D226" s="25"/>
      <c r="E226" s="25"/>
      <c r="F226" s="24"/>
      <c r="G226" s="25"/>
      <c r="H226" s="25"/>
      <c r="I226" s="25"/>
      <c r="J226" s="25"/>
      <c r="K226" s="138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  <c r="AA226" s="25"/>
    </row>
    <row r="227">
      <c r="A227" s="25"/>
      <c r="B227" s="25"/>
      <c r="C227" s="25"/>
      <c r="D227" s="25"/>
      <c r="E227" s="25"/>
      <c r="F227" s="24"/>
      <c r="G227" s="25"/>
      <c r="H227" s="25"/>
      <c r="I227" s="25"/>
      <c r="J227" s="25"/>
      <c r="K227" s="138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  <c r="AA227" s="25"/>
    </row>
    <row r="228">
      <c r="A228" s="25"/>
      <c r="B228" s="25"/>
      <c r="C228" s="25"/>
      <c r="D228" s="25"/>
      <c r="E228" s="25"/>
      <c r="F228" s="24"/>
      <c r="G228" s="25"/>
      <c r="H228" s="25"/>
      <c r="I228" s="25"/>
      <c r="J228" s="25"/>
      <c r="K228" s="138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  <c r="AA228" s="25"/>
    </row>
    <row r="229">
      <c r="A229" s="25"/>
      <c r="B229" s="25"/>
      <c r="C229" s="25"/>
      <c r="D229" s="25"/>
      <c r="E229" s="25"/>
      <c r="F229" s="24"/>
      <c r="G229" s="25"/>
      <c r="H229" s="25"/>
      <c r="I229" s="25"/>
      <c r="J229" s="25"/>
      <c r="K229" s="138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  <c r="AA229" s="25"/>
    </row>
    <row r="230">
      <c r="A230" s="25"/>
      <c r="B230" s="25"/>
      <c r="C230" s="25"/>
      <c r="D230" s="25"/>
      <c r="E230" s="25"/>
      <c r="F230" s="24"/>
      <c r="G230" s="25"/>
      <c r="H230" s="25"/>
      <c r="I230" s="25"/>
      <c r="J230" s="25"/>
      <c r="K230" s="138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  <c r="AA230" s="25"/>
    </row>
    <row r="231">
      <c r="A231" s="25"/>
      <c r="B231" s="25"/>
      <c r="C231" s="25"/>
      <c r="D231" s="25"/>
      <c r="E231" s="25"/>
      <c r="F231" s="24"/>
      <c r="G231" s="25"/>
      <c r="H231" s="25"/>
      <c r="I231" s="25"/>
      <c r="J231" s="25"/>
      <c r="K231" s="138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  <c r="AA231" s="25"/>
    </row>
    <row r="232">
      <c r="A232" s="25"/>
      <c r="B232" s="25"/>
      <c r="C232" s="25"/>
      <c r="D232" s="25"/>
      <c r="E232" s="25"/>
      <c r="F232" s="24"/>
      <c r="G232" s="25"/>
      <c r="H232" s="25"/>
      <c r="I232" s="25"/>
      <c r="J232" s="25"/>
      <c r="K232" s="138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  <c r="AA232" s="25"/>
    </row>
    <row r="233">
      <c r="A233" s="25"/>
      <c r="B233" s="25"/>
      <c r="C233" s="25"/>
      <c r="D233" s="25"/>
      <c r="E233" s="25"/>
      <c r="F233" s="24"/>
      <c r="G233" s="25"/>
      <c r="H233" s="25"/>
      <c r="I233" s="25"/>
      <c r="J233" s="25"/>
      <c r="K233" s="138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  <c r="AA233" s="25"/>
    </row>
    <row r="234">
      <c r="A234" s="25"/>
      <c r="B234" s="25"/>
      <c r="C234" s="25"/>
      <c r="D234" s="25"/>
      <c r="E234" s="25"/>
      <c r="F234" s="24"/>
      <c r="G234" s="25"/>
      <c r="H234" s="25"/>
      <c r="I234" s="25"/>
      <c r="J234" s="25"/>
      <c r="K234" s="138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  <c r="AA234" s="25"/>
    </row>
    <row r="235">
      <c r="A235" s="25"/>
      <c r="B235" s="25"/>
      <c r="C235" s="25"/>
      <c r="D235" s="25"/>
      <c r="E235" s="25"/>
      <c r="F235" s="24"/>
      <c r="G235" s="25"/>
      <c r="H235" s="25"/>
      <c r="I235" s="25"/>
      <c r="J235" s="25"/>
      <c r="K235" s="138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  <c r="AA235" s="25"/>
    </row>
    <row r="236">
      <c r="A236" s="25"/>
      <c r="B236" s="25"/>
      <c r="C236" s="25"/>
      <c r="D236" s="25"/>
      <c r="E236" s="25"/>
      <c r="F236" s="24"/>
      <c r="G236" s="25"/>
      <c r="H236" s="25"/>
      <c r="I236" s="25"/>
      <c r="J236" s="25"/>
      <c r="K236" s="138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  <c r="AA236" s="25"/>
    </row>
    <row r="237">
      <c r="A237" s="25"/>
      <c r="B237" s="25"/>
      <c r="C237" s="25"/>
      <c r="D237" s="25"/>
      <c r="E237" s="25"/>
      <c r="F237" s="24"/>
      <c r="G237" s="25"/>
      <c r="H237" s="25"/>
      <c r="I237" s="25"/>
      <c r="J237" s="25"/>
      <c r="K237" s="138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  <c r="AA237" s="25"/>
    </row>
    <row r="238">
      <c r="A238" s="25"/>
      <c r="B238" s="25"/>
      <c r="C238" s="25"/>
      <c r="D238" s="25"/>
      <c r="E238" s="25"/>
      <c r="F238" s="24"/>
      <c r="G238" s="25"/>
      <c r="H238" s="25"/>
      <c r="I238" s="25"/>
      <c r="J238" s="25"/>
      <c r="K238" s="138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</row>
    <row r="239">
      <c r="A239" s="25"/>
      <c r="B239" s="25"/>
      <c r="C239" s="25"/>
      <c r="D239" s="25"/>
      <c r="E239" s="25"/>
      <c r="F239" s="24"/>
      <c r="G239" s="25"/>
      <c r="H239" s="25"/>
      <c r="I239" s="25"/>
      <c r="J239" s="25"/>
      <c r="K239" s="138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  <c r="AA239" s="25"/>
    </row>
    <row r="240">
      <c r="A240" s="25"/>
      <c r="B240" s="25"/>
      <c r="C240" s="25"/>
      <c r="D240" s="25"/>
      <c r="E240" s="25"/>
      <c r="F240" s="24"/>
      <c r="G240" s="25"/>
      <c r="H240" s="25"/>
      <c r="I240" s="25"/>
      <c r="J240" s="25"/>
      <c r="K240" s="138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  <c r="AA240" s="25"/>
    </row>
    <row r="241">
      <c r="A241" s="25"/>
      <c r="B241" s="25"/>
      <c r="C241" s="25"/>
      <c r="D241" s="25"/>
      <c r="E241" s="25"/>
      <c r="F241" s="24"/>
      <c r="G241" s="25"/>
      <c r="H241" s="25"/>
      <c r="I241" s="25"/>
      <c r="J241" s="25"/>
      <c r="K241" s="138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  <c r="AA241" s="25"/>
    </row>
    <row r="242">
      <c r="A242" s="25"/>
      <c r="B242" s="25"/>
      <c r="C242" s="25"/>
      <c r="D242" s="25"/>
      <c r="E242" s="25"/>
      <c r="F242" s="24"/>
      <c r="G242" s="25"/>
      <c r="H242" s="25"/>
      <c r="I242" s="25"/>
      <c r="J242" s="25"/>
      <c r="K242" s="138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  <c r="AA242" s="25"/>
    </row>
    <row r="243">
      <c r="A243" s="25"/>
      <c r="B243" s="25"/>
      <c r="C243" s="25"/>
      <c r="D243" s="25"/>
      <c r="E243" s="25"/>
      <c r="F243" s="24"/>
      <c r="G243" s="25"/>
      <c r="H243" s="25"/>
      <c r="I243" s="25"/>
      <c r="J243" s="25"/>
      <c r="K243" s="138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  <c r="AA243" s="25"/>
    </row>
    <row r="244">
      <c r="A244" s="25"/>
      <c r="B244" s="25"/>
      <c r="C244" s="25"/>
      <c r="D244" s="25"/>
      <c r="E244" s="25"/>
      <c r="F244" s="24"/>
      <c r="G244" s="25"/>
      <c r="H244" s="25"/>
      <c r="I244" s="25"/>
      <c r="J244" s="25"/>
      <c r="K244" s="138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  <c r="AA244" s="25"/>
    </row>
    <row r="245">
      <c r="A245" s="25"/>
      <c r="B245" s="25"/>
      <c r="C245" s="25"/>
      <c r="D245" s="25"/>
      <c r="E245" s="25"/>
      <c r="F245" s="24"/>
      <c r="G245" s="25"/>
      <c r="H245" s="25"/>
      <c r="I245" s="25"/>
      <c r="J245" s="25"/>
      <c r="K245" s="138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  <c r="AA245" s="25"/>
    </row>
    <row r="246">
      <c r="A246" s="25"/>
      <c r="B246" s="25"/>
      <c r="C246" s="25"/>
      <c r="D246" s="25"/>
      <c r="E246" s="25"/>
      <c r="F246" s="24"/>
      <c r="G246" s="25"/>
      <c r="H246" s="25"/>
      <c r="I246" s="25"/>
      <c r="J246" s="25"/>
      <c r="K246" s="138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  <c r="AA246" s="25"/>
    </row>
    <row r="247">
      <c r="A247" s="25"/>
      <c r="B247" s="25"/>
      <c r="C247" s="25"/>
      <c r="D247" s="25"/>
      <c r="E247" s="25"/>
      <c r="F247" s="24"/>
      <c r="G247" s="25"/>
      <c r="H247" s="25"/>
      <c r="I247" s="25"/>
      <c r="J247" s="25"/>
      <c r="K247" s="138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  <c r="AA247" s="25"/>
    </row>
    <row r="248">
      <c r="A248" s="25"/>
      <c r="B248" s="25"/>
      <c r="C248" s="25"/>
      <c r="D248" s="25"/>
      <c r="E248" s="25"/>
      <c r="F248" s="24"/>
      <c r="G248" s="25"/>
      <c r="H248" s="25"/>
      <c r="I248" s="25"/>
      <c r="J248" s="25"/>
      <c r="K248" s="138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  <c r="AA248" s="25"/>
    </row>
    <row r="249">
      <c r="A249" s="25"/>
      <c r="B249" s="25"/>
      <c r="C249" s="25"/>
      <c r="D249" s="25"/>
      <c r="E249" s="25"/>
      <c r="F249" s="24"/>
      <c r="G249" s="25"/>
      <c r="H249" s="25"/>
      <c r="I249" s="25"/>
      <c r="J249" s="25"/>
      <c r="K249" s="138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  <c r="AA249" s="25"/>
    </row>
    <row r="250">
      <c r="A250" s="25"/>
      <c r="B250" s="25"/>
      <c r="C250" s="25"/>
      <c r="D250" s="25"/>
      <c r="E250" s="25"/>
      <c r="F250" s="24"/>
      <c r="G250" s="25"/>
      <c r="H250" s="25"/>
      <c r="I250" s="25"/>
      <c r="J250" s="25"/>
      <c r="K250" s="138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  <c r="AA250" s="25"/>
    </row>
    <row r="251">
      <c r="A251" s="25"/>
      <c r="B251" s="25"/>
      <c r="C251" s="25"/>
      <c r="D251" s="25"/>
      <c r="E251" s="25"/>
      <c r="F251" s="24"/>
      <c r="G251" s="25"/>
      <c r="H251" s="25"/>
      <c r="I251" s="25"/>
      <c r="J251" s="25"/>
      <c r="K251" s="138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  <c r="AA251" s="25"/>
    </row>
    <row r="252">
      <c r="A252" s="25"/>
      <c r="B252" s="25"/>
      <c r="C252" s="25"/>
      <c r="D252" s="25"/>
      <c r="E252" s="25"/>
      <c r="F252" s="24"/>
      <c r="G252" s="25"/>
      <c r="H252" s="25"/>
      <c r="I252" s="25"/>
      <c r="J252" s="25"/>
      <c r="K252" s="138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  <c r="AA252" s="25"/>
    </row>
    <row r="253">
      <c r="A253" s="25"/>
      <c r="B253" s="25"/>
      <c r="C253" s="25"/>
      <c r="D253" s="25"/>
      <c r="E253" s="25"/>
      <c r="F253" s="24"/>
      <c r="G253" s="25"/>
      <c r="H253" s="25"/>
      <c r="I253" s="25"/>
      <c r="J253" s="25"/>
      <c r="K253" s="138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  <c r="AA253" s="25"/>
    </row>
    <row r="254">
      <c r="A254" s="25"/>
      <c r="B254" s="25"/>
      <c r="C254" s="25"/>
      <c r="D254" s="25"/>
      <c r="E254" s="25"/>
      <c r="F254" s="24"/>
      <c r="G254" s="25"/>
      <c r="H254" s="25"/>
      <c r="I254" s="25"/>
      <c r="J254" s="25"/>
      <c r="K254" s="138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  <c r="AA254" s="25"/>
    </row>
    <row r="255">
      <c r="A255" s="25"/>
      <c r="B255" s="25"/>
      <c r="C255" s="25"/>
      <c r="D255" s="25"/>
      <c r="E255" s="25"/>
      <c r="F255" s="24"/>
      <c r="G255" s="25"/>
      <c r="H255" s="25"/>
      <c r="I255" s="25"/>
      <c r="J255" s="25"/>
      <c r="K255" s="138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  <c r="AA255" s="25"/>
    </row>
    <row r="256">
      <c r="A256" s="25"/>
      <c r="B256" s="25"/>
      <c r="C256" s="25"/>
      <c r="D256" s="25"/>
      <c r="E256" s="25"/>
      <c r="F256" s="24"/>
      <c r="G256" s="25"/>
      <c r="H256" s="25"/>
      <c r="I256" s="25"/>
      <c r="J256" s="25"/>
      <c r="K256" s="138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  <c r="AA256" s="25"/>
    </row>
    <row r="257">
      <c r="A257" s="25"/>
      <c r="B257" s="25"/>
      <c r="C257" s="25"/>
      <c r="D257" s="25"/>
      <c r="E257" s="25"/>
      <c r="F257" s="24"/>
      <c r="G257" s="25"/>
      <c r="H257" s="25"/>
      <c r="I257" s="25"/>
      <c r="J257" s="25"/>
      <c r="K257" s="138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  <c r="AA257" s="25"/>
    </row>
    <row r="258">
      <c r="A258" s="25"/>
      <c r="B258" s="25"/>
      <c r="C258" s="25"/>
      <c r="D258" s="25"/>
      <c r="E258" s="25"/>
      <c r="F258" s="24"/>
      <c r="G258" s="25"/>
      <c r="H258" s="25"/>
      <c r="I258" s="25"/>
      <c r="J258" s="25"/>
      <c r="K258" s="138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  <c r="AA258" s="25"/>
    </row>
    <row r="259">
      <c r="A259" s="25"/>
      <c r="B259" s="25"/>
      <c r="C259" s="25"/>
      <c r="D259" s="25"/>
      <c r="E259" s="25"/>
      <c r="F259" s="24"/>
      <c r="G259" s="25"/>
      <c r="H259" s="25"/>
      <c r="I259" s="25"/>
      <c r="J259" s="25"/>
      <c r="K259" s="138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  <c r="AA259" s="25"/>
    </row>
    <row r="260">
      <c r="A260" s="25"/>
      <c r="B260" s="25"/>
      <c r="C260" s="25"/>
      <c r="D260" s="25"/>
      <c r="E260" s="25"/>
      <c r="F260" s="24"/>
      <c r="G260" s="25"/>
      <c r="H260" s="25"/>
      <c r="I260" s="25"/>
      <c r="J260" s="25"/>
      <c r="K260" s="138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  <c r="AA260" s="25"/>
    </row>
    <row r="261">
      <c r="A261" s="25"/>
      <c r="B261" s="25"/>
      <c r="C261" s="25"/>
      <c r="D261" s="25"/>
      <c r="E261" s="25"/>
      <c r="F261" s="24"/>
      <c r="G261" s="25"/>
      <c r="H261" s="25"/>
      <c r="I261" s="25"/>
      <c r="J261" s="25"/>
      <c r="K261" s="138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  <c r="AA261" s="25"/>
    </row>
    <row r="262">
      <c r="A262" s="25"/>
      <c r="B262" s="25"/>
      <c r="C262" s="25"/>
      <c r="D262" s="25"/>
      <c r="E262" s="25"/>
      <c r="F262" s="24"/>
      <c r="G262" s="25"/>
      <c r="H262" s="25"/>
      <c r="I262" s="25"/>
      <c r="J262" s="25"/>
      <c r="K262" s="138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  <c r="AA262" s="25"/>
    </row>
    <row r="263">
      <c r="A263" s="25"/>
      <c r="B263" s="25"/>
      <c r="C263" s="25"/>
      <c r="D263" s="25"/>
      <c r="E263" s="25"/>
      <c r="F263" s="24"/>
      <c r="G263" s="25"/>
      <c r="H263" s="25"/>
      <c r="I263" s="25"/>
      <c r="J263" s="25"/>
      <c r="K263" s="138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  <c r="AA263" s="25"/>
    </row>
    <row r="264">
      <c r="A264" s="25"/>
      <c r="B264" s="25"/>
      <c r="C264" s="25"/>
      <c r="D264" s="25"/>
      <c r="E264" s="25"/>
      <c r="F264" s="24"/>
      <c r="G264" s="25"/>
      <c r="H264" s="25"/>
      <c r="I264" s="25"/>
      <c r="J264" s="25"/>
      <c r="K264" s="138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</row>
    <row r="265">
      <c r="A265" s="25"/>
      <c r="B265" s="25"/>
      <c r="C265" s="25"/>
      <c r="D265" s="25"/>
      <c r="E265" s="25"/>
      <c r="F265" s="24"/>
      <c r="G265" s="25"/>
      <c r="H265" s="25"/>
      <c r="I265" s="25"/>
      <c r="J265" s="25"/>
      <c r="K265" s="138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  <c r="AA265" s="25"/>
    </row>
    <row r="266">
      <c r="A266" s="25"/>
      <c r="B266" s="25"/>
      <c r="C266" s="25"/>
      <c r="D266" s="25"/>
      <c r="E266" s="25"/>
      <c r="F266" s="24"/>
      <c r="G266" s="25"/>
      <c r="H266" s="25"/>
      <c r="I266" s="25"/>
      <c r="J266" s="25"/>
      <c r="K266" s="138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  <c r="AA266" s="25"/>
    </row>
    <row r="267">
      <c r="A267" s="25"/>
      <c r="B267" s="25"/>
      <c r="C267" s="25"/>
      <c r="D267" s="25"/>
      <c r="E267" s="25"/>
      <c r="F267" s="24"/>
      <c r="G267" s="25"/>
      <c r="H267" s="25"/>
      <c r="I267" s="25"/>
      <c r="J267" s="25"/>
      <c r="K267" s="138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  <c r="AA267" s="25"/>
    </row>
    <row r="268">
      <c r="A268" s="25"/>
      <c r="B268" s="25"/>
      <c r="C268" s="25"/>
      <c r="D268" s="25"/>
      <c r="E268" s="25"/>
      <c r="F268" s="24"/>
      <c r="G268" s="25"/>
      <c r="H268" s="25"/>
      <c r="I268" s="25"/>
      <c r="J268" s="25"/>
      <c r="K268" s="138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  <c r="AA268" s="25"/>
    </row>
    <row r="269">
      <c r="A269" s="25"/>
      <c r="B269" s="25"/>
      <c r="C269" s="25"/>
      <c r="D269" s="25"/>
      <c r="E269" s="25"/>
      <c r="F269" s="24"/>
      <c r="G269" s="25"/>
      <c r="H269" s="25"/>
      <c r="I269" s="25"/>
      <c r="J269" s="25"/>
      <c r="K269" s="138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  <c r="AA269" s="25"/>
    </row>
    <row r="270">
      <c r="A270" s="25"/>
      <c r="B270" s="25"/>
      <c r="C270" s="25"/>
      <c r="D270" s="25"/>
      <c r="E270" s="25"/>
      <c r="F270" s="24"/>
      <c r="G270" s="25"/>
      <c r="H270" s="25"/>
      <c r="I270" s="25"/>
      <c r="J270" s="25"/>
      <c r="K270" s="138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  <c r="AA270" s="25"/>
    </row>
    <row r="271">
      <c r="A271" s="25"/>
      <c r="B271" s="25"/>
      <c r="C271" s="25"/>
      <c r="D271" s="25"/>
      <c r="E271" s="25"/>
      <c r="F271" s="24"/>
      <c r="G271" s="25"/>
      <c r="H271" s="25"/>
      <c r="I271" s="25"/>
      <c r="J271" s="25"/>
      <c r="K271" s="138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  <c r="AA271" s="25"/>
    </row>
    <row r="272">
      <c r="A272" s="25"/>
      <c r="B272" s="25"/>
      <c r="C272" s="25"/>
      <c r="D272" s="25"/>
      <c r="E272" s="25"/>
      <c r="F272" s="24"/>
      <c r="G272" s="25"/>
      <c r="H272" s="25"/>
      <c r="I272" s="25"/>
      <c r="J272" s="25"/>
      <c r="K272" s="138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  <c r="AA272" s="25"/>
    </row>
    <row r="273">
      <c r="A273" s="25"/>
      <c r="B273" s="25"/>
      <c r="C273" s="25"/>
      <c r="D273" s="25"/>
      <c r="E273" s="25"/>
      <c r="F273" s="24"/>
      <c r="G273" s="25"/>
      <c r="H273" s="25"/>
      <c r="I273" s="25"/>
      <c r="J273" s="25"/>
      <c r="K273" s="138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  <c r="AA273" s="25"/>
    </row>
    <row r="274">
      <c r="A274" s="25"/>
      <c r="B274" s="25"/>
      <c r="C274" s="25"/>
      <c r="D274" s="25"/>
      <c r="E274" s="25"/>
      <c r="F274" s="24"/>
      <c r="G274" s="25"/>
      <c r="H274" s="25"/>
      <c r="I274" s="25"/>
      <c r="J274" s="25"/>
      <c r="K274" s="138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  <c r="AA274" s="25"/>
    </row>
    <row r="275">
      <c r="A275" s="25"/>
      <c r="B275" s="25"/>
      <c r="C275" s="25"/>
      <c r="D275" s="25"/>
      <c r="E275" s="25"/>
      <c r="F275" s="24"/>
      <c r="G275" s="25"/>
      <c r="H275" s="25"/>
      <c r="I275" s="25"/>
      <c r="J275" s="25"/>
      <c r="K275" s="138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  <c r="AA275" s="25"/>
    </row>
    <row r="276">
      <c r="A276" s="25"/>
      <c r="B276" s="25"/>
      <c r="C276" s="25"/>
      <c r="D276" s="25"/>
      <c r="E276" s="25"/>
      <c r="F276" s="24"/>
      <c r="G276" s="25"/>
      <c r="H276" s="25"/>
      <c r="I276" s="25"/>
      <c r="J276" s="25"/>
      <c r="K276" s="138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  <c r="AA276" s="25"/>
    </row>
    <row r="277">
      <c r="A277" s="25"/>
      <c r="B277" s="25"/>
      <c r="C277" s="25"/>
      <c r="D277" s="25"/>
      <c r="E277" s="25"/>
      <c r="F277" s="24"/>
      <c r="G277" s="25"/>
      <c r="H277" s="25"/>
      <c r="I277" s="25"/>
      <c r="J277" s="25"/>
      <c r="K277" s="138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  <c r="AA277" s="25"/>
    </row>
    <row r="278">
      <c r="A278" s="25"/>
      <c r="B278" s="25"/>
      <c r="C278" s="25"/>
      <c r="D278" s="25"/>
      <c r="E278" s="25"/>
      <c r="F278" s="24"/>
      <c r="G278" s="25"/>
      <c r="H278" s="25"/>
      <c r="I278" s="25"/>
      <c r="J278" s="25"/>
      <c r="K278" s="138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  <c r="AA278" s="25"/>
    </row>
    <row r="279">
      <c r="A279" s="25"/>
      <c r="B279" s="25"/>
      <c r="C279" s="25"/>
      <c r="D279" s="25"/>
      <c r="E279" s="25"/>
      <c r="F279" s="24"/>
      <c r="G279" s="25"/>
      <c r="H279" s="25"/>
      <c r="I279" s="25"/>
      <c r="J279" s="25"/>
      <c r="K279" s="138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  <c r="AA279" s="25"/>
    </row>
    <row r="280">
      <c r="A280" s="25"/>
      <c r="B280" s="25"/>
      <c r="C280" s="25"/>
      <c r="D280" s="25"/>
      <c r="E280" s="25"/>
      <c r="F280" s="24"/>
      <c r="G280" s="25"/>
      <c r="H280" s="25"/>
      <c r="I280" s="25"/>
      <c r="J280" s="25"/>
      <c r="K280" s="138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  <c r="AA280" s="25"/>
    </row>
    <row r="281">
      <c r="A281" s="25"/>
      <c r="B281" s="25"/>
      <c r="C281" s="25"/>
      <c r="D281" s="25"/>
      <c r="E281" s="25"/>
      <c r="F281" s="24"/>
      <c r="G281" s="25"/>
      <c r="H281" s="25"/>
      <c r="I281" s="25"/>
      <c r="J281" s="25"/>
      <c r="K281" s="138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  <c r="AA281" s="25"/>
    </row>
    <row r="282">
      <c r="A282" s="25"/>
      <c r="B282" s="25"/>
      <c r="C282" s="25"/>
      <c r="D282" s="25"/>
      <c r="E282" s="25"/>
      <c r="F282" s="24"/>
      <c r="G282" s="25"/>
      <c r="H282" s="25"/>
      <c r="I282" s="25"/>
      <c r="J282" s="25"/>
      <c r="K282" s="138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  <c r="AA282" s="25"/>
    </row>
    <row r="283">
      <c r="A283" s="25"/>
      <c r="B283" s="25"/>
      <c r="C283" s="25"/>
      <c r="D283" s="25"/>
      <c r="E283" s="25"/>
      <c r="F283" s="24"/>
      <c r="G283" s="25"/>
      <c r="H283" s="25"/>
      <c r="I283" s="25"/>
      <c r="J283" s="25"/>
      <c r="K283" s="138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  <c r="AA283" s="25"/>
    </row>
    <row r="284">
      <c r="A284" s="25"/>
      <c r="B284" s="25"/>
      <c r="C284" s="25"/>
      <c r="D284" s="25"/>
      <c r="E284" s="25"/>
      <c r="F284" s="24"/>
      <c r="G284" s="25"/>
      <c r="H284" s="25"/>
      <c r="I284" s="25"/>
      <c r="J284" s="25"/>
      <c r="K284" s="138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  <c r="AA284" s="25"/>
    </row>
    <row r="285">
      <c r="A285" s="25"/>
      <c r="B285" s="25"/>
      <c r="C285" s="25"/>
      <c r="D285" s="25"/>
      <c r="E285" s="25"/>
      <c r="F285" s="24"/>
      <c r="G285" s="25"/>
      <c r="H285" s="25"/>
      <c r="I285" s="25"/>
      <c r="J285" s="25"/>
      <c r="K285" s="138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  <c r="AA285" s="25"/>
    </row>
    <row r="286">
      <c r="A286" s="25"/>
      <c r="B286" s="25"/>
      <c r="C286" s="25"/>
      <c r="D286" s="25"/>
      <c r="E286" s="25"/>
      <c r="F286" s="24"/>
      <c r="G286" s="25"/>
      <c r="H286" s="25"/>
      <c r="I286" s="25"/>
      <c r="J286" s="25"/>
      <c r="K286" s="138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  <c r="AA286" s="25"/>
    </row>
    <row r="287">
      <c r="A287" s="25"/>
      <c r="B287" s="25"/>
      <c r="C287" s="25"/>
      <c r="D287" s="25"/>
      <c r="E287" s="25"/>
      <c r="F287" s="24"/>
      <c r="G287" s="25"/>
      <c r="H287" s="25"/>
      <c r="I287" s="25"/>
      <c r="J287" s="25"/>
      <c r="K287" s="138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  <c r="AA287" s="25"/>
    </row>
    <row r="288">
      <c r="A288" s="25"/>
      <c r="B288" s="25"/>
      <c r="C288" s="25"/>
      <c r="D288" s="25"/>
      <c r="E288" s="25"/>
      <c r="F288" s="24"/>
      <c r="G288" s="25"/>
      <c r="H288" s="25"/>
      <c r="I288" s="25"/>
      <c r="J288" s="25"/>
      <c r="K288" s="138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  <c r="AA288" s="25"/>
    </row>
    <row r="289">
      <c r="A289" s="25"/>
      <c r="B289" s="25"/>
      <c r="C289" s="25"/>
      <c r="D289" s="25"/>
      <c r="E289" s="25"/>
      <c r="F289" s="24"/>
      <c r="G289" s="25"/>
      <c r="H289" s="25"/>
      <c r="I289" s="25"/>
      <c r="J289" s="25"/>
      <c r="K289" s="138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  <c r="AA289" s="25"/>
    </row>
    <row r="290">
      <c r="A290" s="25"/>
      <c r="B290" s="25"/>
      <c r="C290" s="25"/>
      <c r="D290" s="25"/>
      <c r="E290" s="25"/>
      <c r="F290" s="24"/>
      <c r="G290" s="25"/>
      <c r="H290" s="25"/>
      <c r="I290" s="25"/>
      <c r="J290" s="25"/>
      <c r="K290" s="138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</row>
    <row r="291">
      <c r="A291" s="25"/>
      <c r="B291" s="25"/>
      <c r="C291" s="25"/>
      <c r="D291" s="25"/>
      <c r="E291" s="25"/>
      <c r="F291" s="24"/>
      <c r="G291" s="25"/>
      <c r="H291" s="25"/>
      <c r="I291" s="25"/>
      <c r="J291" s="25"/>
      <c r="K291" s="138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  <c r="AA291" s="25"/>
    </row>
    <row r="292">
      <c r="A292" s="25"/>
      <c r="B292" s="25"/>
      <c r="C292" s="25"/>
      <c r="D292" s="25"/>
      <c r="E292" s="25"/>
      <c r="F292" s="24"/>
      <c r="G292" s="25"/>
      <c r="H292" s="25"/>
      <c r="I292" s="25"/>
      <c r="J292" s="25"/>
      <c r="K292" s="138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  <c r="AA292" s="25"/>
    </row>
    <row r="293">
      <c r="A293" s="25"/>
      <c r="B293" s="25"/>
      <c r="C293" s="25"/>
      <c r="D293" s="25"/>
      <c r="E293" s="25"/>
      <c r="F293" s="24"/>
      <c r="G293" s="25"/>
      <c r="H293" s="25"/>
      <c r="I293" s="25"/>
      <c r="J293" s="25"/>
      <c r="K293" s="138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  <c r="AA293" s="25"/>
    </row>
    <row r="294">
      <c r="A294" s="25"/>
      <c r="B294" s="25"/>
      <c r="C294" s="25"/>
      <c r="D294" s="25"/>
      <c r="E294" s="25"/>
      <c r="F294" s="24"/>
      <c r="G294" s="25"/>
      <c r="H294" s="25"/>
      <c r="I294" s="25"/>
      <c r="J294" s="25"/>
      <c r="K294" s="138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  <c r="AA294" s="25"/>
    </row>
    <row r="295">
      <c r="A295" s="25"/>
      <c r="B295" s="25"/>
      <c r="C295" s="25"/>
      <c r="D295" s="25"/>
      <c r="E295" s="25"/>
      <c r="F295" s="24"/>
      <c r="G295" s="25"/>
      <c r="H295" s="25"/>
      <c r="I295" s="25"/>
      <c r="J295" s="25"/>
      <c r="K295" s="138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  <c r="AA295" s="25"/>
    </row>
    <row r="296">
      <c r="A296" s="25"/>
      <c r="B296" s="25"/>
      <c r="C296" s="25"/>
      <c r="D296" s="25"/>
      <c r="E296" s="25"/>
      <c r="F296" s="24"/>
      <c r="G296" s="25"/>
      <c r="H296" s="25"/>
      <c r="I296" s="25"/>
      <c r="J296" s="25"/>
      <c r="K296" s="138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  <c r="AA296" s="25"/>
    </row>
    <row r="297">
      <c r="A297" s="25"/>
      <c r="B297" s="25"/>
      <c r="C297" s="25"/>
      <c r="D297" s="25"/>
      <c r="E297" s="25"/>
      <c r="F297" s="24"/>
      <c r="G297" s="25"/>
      <c r="H297" s="25"/>
      <c r="I297" s="25"/>
      <c r="J297" s="25"/>
      <c r="K297" s="138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  <c r="AA297" s="25"/>
    </row>
    <row r="298">
      <c r="A298" s="25"/>
      <c r="B298" s="25"/>
      <c r="C298" s="25"/>
      <c r="D298" s="25"/>
      <c r="E298" s="25"/>
      <c r="F298" s="24"/>
      <c r="G298" s="25"/>
      <c r="H298" s="25"/>
      <c r="I298" s="25"/>
      <c r="J298" s="25"/>
      <c r="K298" s="138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  <c r="AA298" s="25"/>
    </row>
    <row r="299">
      <c r="A299" s="25"/>
      <c r="B299" s="25"/>
      <c r="C299" s="25"/>
      <c r="D299" s="25"/>
      <c r="E299" s="25"/>
      <c r="F299" s="24"/>
      <c r="G299" s="25"/>
      <c r="H299" s="25"/>
      <c r="I299" s="25"/>
      <c r="J299" s="25"/>
      <c r="K299" s="138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  <c r="AA299" s="25"/>
    </row>
    <row r="300">
      <c r="A300" s="25"/>
      <c r="B300" s="25"/>
      <c r="C300" s="25"/>
      <c r="D300" s="25"/>
      <c r="E300" s="25"/>
      <c r="F300" s="24"/>
      <c r="G300" s="25"/>
      <c r="H300" s="25"/>
      <c r="I300" s="25"/>
      <c r="J300" s="25"/>
      <c r="K300" s="138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  <c r="AA300" s="25"/>
    </row>
    <row r="301">
      <c r="A301" s="25"/>
      <c r="B301" s="25"/>
      <c r="C301" s="25"/>
      <c r="D301" s="25"/>
      <c r="E301" s="25"/>
      <c r="F301" s="24"/>
      <c r="G301" s="25"/>
      <c r="H301" s="25"/>
      <c r="I301" s="25"/>
      <c r="J301" s="25"/>
      <c r="K301" s="138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  <c r="AA301" s="25"/>
    </row>
    <row r="302">
      <c r="A302" s="25"/>
      <c r="B302" s="25"/>
      <c r="C302" s="25"/>
      <c r="D302" s="25"/>
      <c r="E302" s="25"/>
      <c r="F302" s="24"/>
      <c r="G302" s="25"/>
      <c r="H302" s="25"/>
      <c r="I302" s="25"/>
      <c r="J302" s="25"/>
      <c r="K302" s="138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  <c r="AA302" s="25"/>
    </row>
    <row r="303">
      <c r="A303" s="25"/>
      <c r="B303" s="25"/>
      <c r="C303" s="25"/>
      <c r="D303" s="25"/>
      <c r="E303" s="25"/>
      <c r="F303" s="24"/>
      <c r="G303" s="25"/>
      <c r="H303" s="25"/>
      <c r="I303" s="25"/>
      <c r="J303" s="25"/>
      <c r="K303" s="138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  <c r="AA303" s="25"/>
    </row>
    <row r="304">
      <c r="A304" s="25"/>
      <c r="B304" s="25"/>
      <c r="C304" s="25"/>
      <c r="D304" s="25"/>
      <c r="E304" s="25"/>
      <c r="F304" s="24"/>
      <c r="G304" s="25"/>
      <c r="H304" s="25"/>
      <c r="I304" s="25"/>
      <c r="J304" s="25"/>
      <c r="K304" s="138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  <c r="AA304" s="25"/>
    </row>
    <row r="305">
      <c r="A305" s="25"/>
      <c r="B305" s="25"/>
      <c r="C305" s="25"/>
      <c r="D305" s="25"/>
      <c r="E305" s="25"/>
      <c r="F305" s="24"/>
      <c r="G305" s="25"/>
      <c r="H305" s="25"/>
      <c r="I305" s="25"/>
      <c r="J305" s="25"/>
      <c r="K305" s="138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  <c r="AA305" s="25"/>
    </row>
    <row r="306">
      <c r="A306" s="25"/>
      <c r="B306" s="25"/>
      <c r="C306" s="25"/>
      <c r="D306" s="25"/>
      <c r="E306" s="25"/>
      <c r="F306" s="24"/>
      <c r="G306" s="25"/>
      <c r="H306" s="25"/>
      <c r="I306" s="25"/>
      <c r="J306" s="25"/>
      <c r="K306" s="138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  <c r="AA306" s="25"/>
    </row>
    <row r="307">
      <c r="A307" s="25"/>
      <c r="B307" s="25"/>
      <c r="C307" s="25"/>
      <c r="D307" s="25"/>
      <c r="E307" s="25"/>
      <c r="F307" s="24"/>
      <c r="G307" s="25"/>
      <c r="H307" s="25"/>
      <c r="I307" s="25"/>
      <c r="J307" s="25"/>
      <c r="K307" s="138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  <c r="AA307" s="25"/>
    </row>
    <row r="308">
      <c r="A308" s="25"/>
      <c r="B308" s="25"/>
      <c r="C308" s="25"/>
      <c r="D308" s="25"/>
      <c r="E308" s="25"/>
      <c r="F308" s="24"/>
      <c r="G308" s="25"/>
      <c r="H308" s="25"/>
      <c r="I308" s="25"/>
      <c r="J308" s="25"/>
      <c r="K308" s="138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  <c r="AA308" s="25"/>
    </row>
    <row r="309">
      <c r="A309" s="25"/>
      <c r="B309" s="25"/>
      <c r="C309" s="25"/>
      <c r="D309" s="25"/>
      <c r="E309" s="25"/>
      <c r="F309" s="24"/>
      <c r="G309" s="25"/>
      <c r="H309" s="25"/>
      <c r="I309" s="25"/>
      <c r="J309" s="25"/>
      <c r="K309" s="138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  <c r="AA309" s="25"/>
    </row>
    <row r="310">
      <c r="A310" s="25"/>
      <c r="B310" s="25"/>
      <c r="C310" s="25"/>
      <c r="D310" s="25"/>
      <c r="E310" s="25"/>
      <c r="F310" s="24"/>
      <c r="G310" s="25"/>
      <c r="H310" s="25"/>
      <c r="I310" s="25"/>
      <c r="J310" s="25"/>
      <c r="K310" s="138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  <c r="AA310" s="25"/>
    </row>
    <row r="311">
      <c r="A311" s="25"/>
      <c r="B311" s="25"/>
      <c r="C311" s="25"/>
      <c r="D311" s="25"/>
      <c r="E311" s="25"/>
      <c r="F311" s="24"/>
      <c r="G311" s="25"/>
      <c r="H311" s="25"/>
      <c r="I311" s="25"/>
      <c r="J311" s="25"/>
      <c r="K311" s="138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  <c r="AA311" s="25"/>
    </row>
    <row r="312">
      <c r="A312" s="25"/>
      <c r="B312" s="25"/>
      <c r="C312" s="25"/>
      <c r="D312" s="25"/>
      <c r="E312" s="25"/>
      <c r="F312" s="24"/>
      <c r="G312" s="25"/>
      <c r="H312" s="25"/>
      <c r="I312" s="25"/>
      <c r="J312" s="25"/>
      <c r="K312" s="138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  <c r="AA312" s="25"/>
    </row>
    <row r="313">
      <c r="A313" s="25"/>
      <c r="B313" s="25"/>
      <c r="C313" s="25"/>
      <c r="D313" s="25"/>
      <c r="E313" s="25"/>
      <c r="F313" s="24"/>
      <c r="G313" s="25"/>
      <c r="H313" s="25"/>
      <c r="I313" s="25"/>
      <c r="J313" s="25"/>
      <c r="K313" s="138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  <c r="AA313" s="25"/>
    </row>
    <row r="314">
      <c r="A314" s="25"/>
      <c r="B314" s="25"/>
      <c r="C314" s="25"/>
      <c r="D314" s="25"/>
      <c r="E314" s="25"/>
      <c r="F314" s="24"/>
      <c r="G314" s="25"/>
      <c r="H314" s="25"/>
      <c r="I314" s="25"/>
      <c r="J314" s="25"/>
      <c r="K314" s="138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  <c r="AA314" s="25"/>
    </row>
    <row r="315">
      <c r="A315" s="25"/>
      <c r="B315" s="25"/>
      <c r="C315" s="25"/>
      <c r="D315" s="25"/>
      <c r="E315" s="25"/>
      <c r="F315" s="24"/>
      <c r="G315" s="25"/>
      <c r="H315" s="25"/>
      <c r="I315" s="25"/>
      <c r="J315" s="25"/>
      <c r="K315" s="138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  <c r="AA315" s="25"/>
    </row>
    <row r="316">
      <c r="A316" s="25"/>
      <c r="B316" s="25"/>
      <c r="C316" s="25"/>
      <c r="D316" s="25"/>
      <c r="E316" s="25"/>
      <c r="F316" s="24"/>
      <c r="G316" s="25"/>
      <c r="H316" s="25"/>
      <c r="I316" s="25"/>
      <c r="J316" s="25"/>
      <c r="K316" s="138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</row>
    <row r="317">
      <c r="A317" s="25"/>
      <c r="B317" s="25"/>
      <c r="C317" s="25"/>
      <c r="D317" s="25"/>
      <c r="E317" s="25"/>
      <c r="F317" s="24"/>
      <c r="G317" s="25"/>
      <c r="H317" s="25"/>
      <c r="I317" s="25"/>
      <c r="J317" s="25"/>
      <c r="K317" s="138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  <c r="AA317" s="25"/>
    </row>
    <row r="318">
      <c r="A318" s="25"/>
      <c r="B318" s="25"/>
      <c r="C318" s="25"/>
      <c r="D318" s="25"/>
      <c r="E318" s="25"/>
      <c r="F318" s="24"/>
      <c r="G318" s="25"/>
      <c r="H318" s="25"/>
      <c r="I318" s="25"/>
      <c r="J318" s="25"/>
      <c r="K318" s="138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  <c r="AA318" s="25"/>
    </row>
    <row r="319">
      <c r="A319" s="25"/>
      <c r="B319" s="25"/>
      <c r="C319" s="25"/>
      <c r="D319" s="25"/>
      <c r="E319" s="25"/>
      <c r="F319" s="24"/>
      <c r="G319" s="25"/>
      <c r="H319" s="25"/>
      <c r="I319" s="25"/>
      <c r="J319" s="25"/>
      <c r="K319" s="138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  <c r="AA319" s="25"/>
    </row>
    <row r="320">
      <c r="A320" s="25"/>
      <c r="B320" s="25"/>
      <c r="C320" s="25"/>
      <c r="D320" s="25"/>
      <c r="E320" s="25"/>
      <c r="F320" s="24"/>
      <c r="G320" s="25"/>
      <c r="H320" s="25"/>
      <c r="I320" s="25"/>
      <c r="J320" s="25"/>
      <c r="K320" s="138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  <c r="AA320" s="25"/>
    </row>
    <row r="321">
      <c r="A321" s="25"/>
      <c r="B321" s="25"/>
      <c r="C321" s="25"/>
      <c r="D321" s="25"/>
      <c r="E321" s="25"/>
      <c r="F321" s="24"/>
      <c r="G321" s="25"/>
      <c r="H321" s="25"/>
      <c r="I321" s="25"/>
      <c r="J321" s="25"/>
      <c r="K321" s="138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  <c r="AA321" s="25"/>
    </row>
    <row r="322">
      <c r="A322" s="25"/>
      <c r="B322" s="25"/>
      <c r="C322" s="25"/>
      <c r="D322" s="25"/>
      <c r="E322" s="25"/>
      <c r="F322" s="24"/>
      <c r="G322" s="25"/>
      <c r="H322" s="25"/>
      <c r="I322" s="25"/>
      <c r="J322" s="25"/>
      <c r="K322" s="138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  <c r="AA322" s="25"/>
    </row>
    <row r="323">
      <c r="A323" s="25"/>
      <c r="B323" s="25"/>
      <c r="C323" s="25"/>
      <c r="D323" s="25"/>
      <c r="E323" s="25"/>
      <c r="F323" s="24"/>
      <c r="G323" s="25"/>
      <c r="H323" s="25"/>
      <c r="I323" s="25"/>
      <c r="J323" s="25"/>
      <c r="K323" s="138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  <c r="AA323" s="25"/>
    </row>
    <row r="324">
      <c r="A324" s="25"/>
      <c r="B324" s="25"/>
      <c r="C324" s="25"/>
      <c r="D324" s="25"/>
      <c r="E324" s="25"/>
      <c r="F324" s="24"/>
      <c r="G324" s="25"/>
      <c r="H324" s="25"/>
      <c r="I324" s="25"/>
      <c r="J324" s="25"/>
      <c r="K324" s="138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  <c r="AA324" s="25"/>
    </row>
    <row r="325">
      <c r="A325" s="25"/>
      <c r="B325" s="25"/>
      <c r="C325" s="25"/>
      <c r="D325" s="25"/>
      <c r="E325" s="25"/>
      <c r="F325" s="24"/>
      <c r="G325" s="25"/>
      <c r="H325" s="25"/>
      <c r="I325" s="25"/>
      <c r="J325" s="25"/>
      <c r="K325" s="138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  <c r="AA325" s="25"/>
    </row>
    <row r="326">
      <c r="A326" s="25"/>
      <c r="B326" s="25"/>
      <c r="C326" s="25"/>
      <c r="D326" s="25"/>
      <c r="E326" s="25"/>
      <c r="F326" s="24"/>
      <c r="G326" s="25"/>
      <c r="H326" s="25"/>
      <c r="I326" s="25"/>
      <c r="J326" s="25"/>
      <c r="K326" s="138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  <c r="AA326" s="25"/>
    </row>
    <row r="327">
      <c r="A327" s="25"/>
      <c r="B327" s="25"/>
      <c r="C327" s="25"/>
      <c r="D327" s="25"/>
      <c r="E327" s="25"/>
      <c r="F327" s="24"/>
      <c r="G327" s="25"/>
      <c r="H327" s="25"/>
      <c r="I327" s="25"/>
      <c r="J327" s="25"/>
      <c r="K327" s="138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  <c r="AA327" s="25"/>
    </row>
    <row r="328">
      <c r="A328" s="25"/>
      <c r="B328" s="25"/>
      <c r="C328" s="25"/>
      <c r="D328" s="25"/>
      <c r="E328" s="25"/>
      <c r="F328" s="24"/>
      <c r="G328" s="25"/>
      <c r="H328" s="25"/>
      <c r="I328" s="25"/>
      <c r="J328" s="25"/>
      <c r="K328" s="138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  <c r="AA328" s="25"/>
    </row>
    <row r="329">
      <c r="A329" s="25"/>
      <c r="B329" s="25"/>
      <c r="C329" s="25"/>
      <c r="D329" s="25"/>
      <c r="E329" s="25"/>
      <c r="F329" s="24"/>
      <c r="G329" s="25"/>
      <c r="H329" s="25"/>
      <c r="I329" s="25"/>
      <c r="J329" s="25"/>
      <c r="K329" s="138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  <c r="AA329" s="25"/>
    </row>
    <row r="330">
      <c r="A330" s="25"/>
      <c r="B330" s="25"/>
      <c r="C330" s="25"/>
      <c r="D330" s="25"/>
      <c r="E330" s="25"/>
      <c r="F330" s="24"/>
      <c r="G330" s="25"/>
      <c r="H330" s="25"/>
      <c r="I330" s="25"/>
      <c r="J330" s="25"/>
      <c r="K330" s="138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  <c r="AA330" s="25"/>
    </row>
    <row r="331">
      <c r="A331" s="25"/>
      <c r="B331" s="25"/>
      <c r="C331" s="25"/>
      <c r="D331" s="25"/>
      <c r="E331" s="25"/>
      <c r="F331" s="24"/>
      <c r="G331" s="25"/>
      <c r="H331" s="25"/>
      <c r="I331" s="25"/>
      <c r="J331" s="25"/>
      <c r="K331" s="138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  <c r="AA331" s="25"/>
    </row>
    <row r="332">
      <c r="A332" s="25"/>
      <c r="B332" s="25"/>
      <c r="C332" s="25"/>
      <c r="D332" s="25"/>
      <c r="E332" s="25"/>
      <c r="F332" s="24"/>
      <c r="G332" s="25"/>
      <c r="H332" s="25"/>
      <c r="I332" s="25"/>
      <c r="J332" s="25"/>
      <c r="K332" s="138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  <c r="AA332" s="25"/>
    </row>
    <row r="333">
      <c r="A333" s="25"/>
      <c r="B333" s="25"/>
      <c r="C333" s="25"/>
      <c r="D333" s="25"/>
      <c r="E333" s="25"/>
      <c r="F333" s="24"/>
      <c r="G333" s="25"/>
      <c r="H333" s="25"/>
      <c r="I333" s="25"/>
      <c r="J333" s="25"/>
      <c r="K333" s="138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  <c r="AA333" s="25"/>
    </row>
    <row r="334">
      <c r="A334" s="25"/>
      <c r="B334" s="25"/>
      <c r="C334" s="25"/>
      <c r="D334" s="25"/>
      <c r="E334" s="25"/>
      <c r="F334" s="24"/>
      <c r="G334" s="25"/>
      <c r="H334" s="25"/>
      <c r="I334" s="25"/>
      <c r="J334" s="25"/>
      <c r="K334" s="138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  <c r="AA334" s="25"/>
    </row>
    <row r="335">
      <c r="A335" s="25"/>
      <c r="B335" s="25"/>
      <c r="C335" s="25"/>
      <c r="D335" s="25"/>
      <c r="E335" s="25"/>
      <c r="F335" s="24"/>
      <c r="G335" s="25"/>
      <c r="H335" s="25"/>
      <c r="I335" s="25"/>
      <c r="J335" s="25"/>
      <c r="K335" s="138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  <c r="AA335" s="25"/>
    </row>
    <row r="336">
      <c r="A336" s="25"/>
      <c r="B336" s="25"/>
      <c r="C336" s="25"/>
      <c r="D336" s="25"/>
      <c r="E336" s="25"/>
      <c r="F336" s="24"/>
      <c r="G336" s="25"/>
      <c r="H336" s="25"/>
      <c r="I336" s="25"/>
      <c r="J336" s="25"/>
      <c r="K336" s="138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  <c r="AA336" s="25"/>
    </row>
    <row r="337">
      <c r="A337" s="25"/>
      <c r="B337" s="25"/>
      <c r="C337" s="25"/>
      <c r="D337" s="25"/>
      <c r="E337" s="25"/>
      <c r="F337" s="24"/>
      <c r="G337" s="25"/>
      <c r="H337" s="25"/>
      <c r="I337" s="25"/>
      <c r="J337" s="25"/>
      <c r="K337" s="138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  <c r="AA337" s="25"/>
    </row>
    <row r="338">
      <c r="A338" s="25"/>
      <c r="B338" s="25"/>
      <c r="C338" s="25"/>
      <c r="D338" s="25"/>
      <c r="E338" s="25"/>
      <c r="F338" s="24"/>
      <c r="G338" s="25"/>
      <c r="H338" s="25"/>
      <c r="I338" s="25"/>
      <c r="J338" s="25"/>
      <c r="K338" s="138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  <c r="AA338" s="25"/>
    </row>
    <row r="339">
      <c r="A339" s="25"/>
      <c r="B339" s="25"/>
      <c r="C339" s="25"/>
      <c r="D339" s="25"/>
      <c r="E339" s="25"/>
      <c r="F339" s="24"/>
      <c r="G339" s="25"/>
      <c r="H339" s="25"/>
      <c r="I339" s="25"/>
      <c r="J339" s="25"/>
      <c r="K339" s="138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  <c r="AA339" s="25"/>
    </row>
    <row r="340">
      <c r="A340" s="25"/>
      <c r="B340" s="25"/>
      <c r="C340" s="25"/>
      <c r="D340" s="25"/>
      <c r="E340" s="25"/>
      <c r="F340" s="24"/>
      <c r="G340" s="25"/>
      <c r="H340" s="25"/>
      <c r="I340" s="25"/>
      <c r="J340" s="25"/>
      <c r="K340" s="138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  <c r="AA340" s="25"/>
    </row>
    <row r="341">
      <c r="A341" s="25"/>
      <c r="B341" s="25"/>
      <c r="C341" s="25"/>
      <c r="D341" s="25"/>
      <c r="E341" s="25"/>
      <c r="F341" s="24"/>
      <c r="G341" s="25"/>
      <c r="H341" s="25"/>
      <c r="I341" s="25"/>
      <c r="J341" s="25"/>
      <c r="K341" s="138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  <c r="AA341" s="25"/>
    </row>
    <row r="342">
      <c r="A342" s="25"/>
      <c r="B342" s="25"/>
      <c r="C342" s="25"/>
      <c r="D342" s="25"/>
      <c r="E342" s="25"/>
      <c r="F342" s="24"/>
      <c r="G342" s="25"/>
      <c r="H342" s="25"/>
      <c r="I342" s="25"/>
      <c r="J342" s="25"/>
      <c r="K342" s="138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  <c r="AA342" s="25"/>
    </row>
    <row r="343">
      <c r="A343" s="25"/>
      <c r="B343" s="25"/>
      <c r="C343" s="25"/>
      <c r="D343" s="25"/>
      <c r="E343" s="25"/>
      <c r="F343" s="24"/>
      <c r="G343" s="25"/>
      <c r="H343" s="25"/>
      <c r="I343" s="25"/>
      <c r="J343" s="25"/>
      <c r="K343" s="138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  <c r="AA343" s="25"/>
    </row>
    <row r="344">
      <c r="A344" s="25"/>
      <c r="B344" s="25"/>
      <c r="C344" s="25"/>
      <c r="D344" s="25"/>
      <c r="E344" s="25"/>
      <c r="F344" s="24"/>
      <c r="G344" s="25"/>
      <c r="H344" s="25"/>
      <c r="I344" s="25"/>
      <c r="J344" s="25"/>
      <c r="K344" s="138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  <c r="AA344" s="25"/>
    </row>
    <row r="345">
      <c r="A345" s="25"/>
      <c r="B345" s="25"/>
      <c r="C345" s="25"/>
      <c r="D345" s="25"/>
      <c r="E345" s="25"/>
      <c r="F345" s="24"/>
      <c r="G345" s="25"/>
      <c r="H345" s="25"/>
      <c r="I345" s="25"/>
      <c r="J345" s="25"/>
      <c r="K345" s="138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  <c r="AA345" s="25"/>
    </row>
    <row r="346">
      <c r="A346" s="25"/>
      <c r="B346" s="25"/>
      <c r="C346" s="25"/>
      <c r="D346" s="25"/>
      <c r="E346" s="25"/>
      <c r="F346" s="24"/>
      <c r="G346" s="25"/>
      <c r="H346" s="25"/>
      <c r="I346" s="25"/>
      <c r="J346" s="25"/>
      <c r="K346" s="138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  <c r="AA346" s="25"/>
    </row>
    <row r="347">
      <c r="A347" s="25"/>
      <c r="B347" s="25"/>
      <c r="C347" s="25"/>
      <c r="D347" s="25"/>
      <c r="E347" s="25"/>
      <c r="F347" s="24"/>
      <c r="G347" s="25"/>
      <c r="H347" s="25"/>
      <c r="I347" s="25"/>
      <c r="J347" s="25"/>
      <c r="K347" s="138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  <c r="AA347" s="25"/>
    </row>
    <row r="348">
      <c r="A348" s="25"/>
      <c r="B348" s="25"/>
      <c r="C348" s="25"/>
      <c r="D348" s="25"/>
      <c r="E348" s="25"/>
      <c r="F348" s="24"/>
      <c r="G348" s="25"/>
      <c r="H348" s="25"/>
      <c r="I348" s="25"/>
      <c r="J348" s="25"/>
      <c r="K348" s="138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  <c r="AA348" s="25"/>
    </row>
    <row r="349">
      <c r="A349" s="25"/>
      <c r="B349" s="25"/>
      <c r="C349" s="25"/>
      <c r="D349" s="25"/>
      <c r="E349" s="25"/>
      <c r="F349" s="24"/>
      <c r="G349" s="25"/>
      <c r="H349" s="25"/>
      <c r="I349" s="25"/>
      <c r="J349" s="25"/>
      <c r="K349" s="138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  <c r="AA349" s="25"/>
    </row>
    <row r="350">
      <c r="A350" s="25"/>
      <c r="B350" s="25"/>
      <c r="C350" s="25"/>
      <c r="D350" s="25"/>
      <c r="E350" s="25"/>
      <c r="F350" s="24"/>
      <c r="G350" s="25"/>
      <c r="H350" s="25"/>
      <c r="I350" s="25"/>
      <c r="J350" s="25"/>
      <c r="K350" s="138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  <c r="AA350" s="25"/>
    </row>
    <row r="351">
      <c r="A351" s="25"/>
      <c r="B351" s="25"/>
      <c r="C351" s="25"/>
      <c r="D351" s="25"/>
      <c r="E351" s="25"/>
      <c r="F351" s="24"/>
      <c r="G351" s="25"/>
      <c r="H351" s="25"/>
      <c r="I351" s="25"/>
      <c r="J351" s="25"/>
      <c r="K351" s="138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  <c r="AA351" s="25"/>
    </row>
    <row r="352">
      <c r="A352" s="25"/>
      <c r="B352" s="25"/>
      <c r="C352" s="25"/>
      <c r="D352" s="25"/>
      <c r="E352" s="25"/>
      <c r="F352" s="24"/>
      <c r="G352" s="25"/>
      <c r="H352" s="25"/>
      <c r="I352" s="25"/>
      <c r="J352" s="25"/>
      <c r="K352" s="138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  <c r="AA352" s="25"/>
    </row>
    <row r="353">
      <c r="A353" s="25"/>
      <c r="B353" s="25"/>
      <c r="C353" s="25"/>
      <c r="D353" s="25"/>
      <c r="E353" s="25"/>
      <c r="F353" s="24"/>
      <c r="G353" s="25"/>
      <c r="H353" s="25"/>
      <c r="I353" s="25"/>
      <c r="J353" s="25"/>
      <c r="K353" s="138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  <c r="AA353" s="25"/>
    </row>
    <row r="354">
      <c r="A354" s="25"/>
      <c r="B354" s="25"/>
      <c r="C354" s="25"/>
      <c r="D354" s="25"/>
      <c r="E354" s="25"/>
      <c r="F354" s="24"/>
      <c r="G354" s="25"/>
      <c r="H354" s="25"/>
      <c r="I354" s="25"/>
      <c r="J354" s="25"/>
      <c r="K354" s="138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  <c r="AA354" s="25"/>
    </row>
    <row r="355">
      <c r="A355" s="25"/>
      <c r="B355" s="25"/>
      <c r="C355" s="25"/>
      <c r="D355" s="25"/>
      <c r="E355" s="25"/>
      <c r="F355" s="24"/>
      <c r="G355" s="25"/>
      <c r="H355" s="25"/>
      <c r="I355" s="25"/>
      <c r="J355" s="25"/>
      <c r="K355" s="138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  <c r="AA355" s="25"/>
    </row>
    <row r="356">
      <c r="A356" s="25"/>
      <c r="B356" s="25"/>
      <c r="C356" s="25"/>
      <c r="D356" s="25"/>
      <c r="E356" s="25"/>
      <c r="F356" s="24"/>
      <c r="G356" s="25"/>
      <c r="H356" s="25"/>
      <c r="I356" s="25"/>
      <c r="J356" s="25"/>
      <c r="K356" s="138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  <c r="AA356" s="25"/>
    </row>
    <row r="357">
      <c r="A357" s="25"/>
      <c r="B357" s="25"/>
      <c r="C357" s="25"/>
      <c r="D357" s="25"/>
      <c r="E357" s="25"/>
      <c r="F357" s="24"/>
      <c r="G357" s="25"/>
      <c r="H357" s="25"/>
      <c r="I357" s="25"/>
      <c r="J357" s="25"/>
      <c r="K357" s="138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  <c r="AA357" s="25"/>
    </row>
    <row r="358">
      <c r="A358" s="25"/>
      <c r="B358" s="25"/>
      <c r="C358" s="25"/>
      <c r="D358" s="25"/>
      <c r="E358" s="25"/>
      <c r="F358" s="24"/>
      <c r="G358" s="25"/>
      <c r="H358" s="25"/>
      <c r="I358" s="25"/>
      <c r="J358" s="25"/>
      <c r="K358" s="138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  <c r="AA358" s="25"/>
    </row>
    <row r="359">
      <c r="A359" s="25"/>
      <c r="B359" s="25"/>
      <c r="C359" s="25"/>
      <c r="D359" s="25"/>
      <c r="E359" s="25"/>
      <c r="F359" s="24"/>
      <c r="G359" s="25"/>
      <c r="H359" s="25"/>
      <c r="I359" s="25"/>
      <c r="J359" s="25"/>
      <c r="K359" s="138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  <c r="AA359" s="25"/>
    </row>
    <row r="360">
      <c r="A360" s="25"/>
      <c r="B360" s="25"/>
      <c r="C360" s="25"/>
      <c r="D360" s="25"/>
      <c r="E360" s="25"/>
      <c r="F360" s="24"/>
      <c r="G360" s="25"/>
      <c r="H360" s="25"/>
      <c r="I360" s="25"/>
      <c r="J360" s="25"/>
      <c r="K360" s="138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  <c r="AA360" s="25"/>
    </row>
    <row r="361">
      <c r="A361" s="25"/>
      <c r="B361" s="25"/>
      <c r="C361" s="25"/>
      <c r="D361" s="25"/>
      <c r="E361" s="25"/>
      <c r="F361" s="24"/>
      <c r="G361" s="25"/>
      <c r="H361" s="25"/>
      <c r="I361" s="25"/>
      <c r="J361" s="25"/>
      <c r="K361" s="138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  <c r="AA361" s="25"/>
    </row>
    <row r="362">
      <c r="A362" s="25"/>
      <c r="B362" s="25"/>
      <c r="C362" s="25"/>
      <c r="D362" s="25"/>
      <c r="E362" s="25"/>
      <c r="F362" s="24"/>
      <c r="G362" s="25"/>
      <c r="H362" s="25"/>
      <c r="I362" s="25"/>
      <c r="J362" s="25"/>
      <c r="K362" s="138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  <c r="AA362" s="25"/>
    </row>
    <row r="363">
      <c r="A363" s="25"/>
      <c r="B363" s="25"/>
      <c r="C363" s="25"/>
      <c r="D363" s="25"/>
      <c r="E363" s="25"/>
      <c r="F363" s="24"/>
      <c r="G363" s="25"/>
      <c r="H363" s="25"/>
      <c r="I363" s="25"/>
      <c r="J363" s="25"/>
      <c r="K363" s="138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  <c r="AA363" s="25"/>
    </row>
    <row r="364">
      <c r="A364" s="25"/>
      <c r="B364" s="25"/>
      <c r="C364" s="25"/>
      <c r="D364" s="25"/>
      <c r="E364" s="25"/>
      <c r="F364" s="24"/>
      <c r="G364" s="25"/>
      <c r="H364" s="25"/>
      <c r="I364" s="25"/>
      <c r="J364" s="25"/>
      <c r="K364" s="138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  <c r="AA364" s="25"/>
    </row>
    <row r="365">
      <c r="A365" s="25"/>
      <c r="B365" s="25"/>
      <c r="C365" s="25"/>
      <c r="D365" s="25"/>
      <c r="E365" s="25"/>
      <c r="F365" s="24"/>
      <c r="G365" s="25"/>
      <c r="H365" s="25"/>
      <c r="I365" s="25"/>
      <c r="J365" s="25"/>
      <c r="K365" s="138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  <c r="AA365" s="25"/>
    </row>
    <row r="366">
      <c r="A366" s="25"/>
      <c r="B366" s="25"/>
      <c r="C366" s="25"/>
      <c r="D366" s="25"/>
      <c r="E366" s="25"/>
      <c r="F366" s="24"/>
      <c r="G366" s="25"/>
      <c r="H366" s="25"/>
      <c r="I366" s="25"/>
      <c r="J366" s="25"/>
      <c r="K366" s="138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  <c r="AA366" s="25"/>
    </row>
    <row r="367">
      <c r="A367" s="25"/>
      <c r="B367" s="25"/>
      <c r="C367" s="25"/>
      <c r="D367" s="25"/>
      <c r="E367" s="25"/>
      <c r="F367" s="24"/>
      <c r="G367" s="25"/>
      <c r="H367" s="25"/>
      <c r="I367" s="25"/>
      <c r="J367" s="25"/>
      <c r="K367" s="138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  <c r="AA367" s="25"/>
    </row>
    <row r="368">
      <c r="A368" s="25"/>
      <c r="B368" s="25"/>
      <c r="C368" s="25"/>
      <c r="D368" s="25"/>
      <c r="E368" s="25"/>
      <c r="F368" s="24"/>
      <c r="G368" s="25"/>
      <c r="H368" s="25"/>
      <c r="I368" s="25"/>
      <c r="J368" s="25"/>
      <c r="K368" s="138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  <c r="AA368" s="25"/>
    </row>
    <row r="369">
      <c r="A369" s="25"/>
      <c r="B369" s="25"/>
      <c r="C369" s="25"/>
      <c r="D369" s="25"/>
      <c r="E369" s="25"/>
      <c r="F369" s="24"/>
      <c r="G369" s="25"/>
      <c r="H369" s="25"/>
      <c r="I369" s="25"/>
      <c r="J369" s="25"/>
      <c r="K369" s="138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  <c r="AA369" s="25"/>
    </row>
    <row r="370">
      <c r="A370" s="25"/>
      <c r="B370" s="25"/>
      <c r="C370" s="25"/>
      <c r="D370" s="25"/>
      <c r="E370" s="25"/>
      <c r="F370" s="24"/>
      <c r="G370" s="25"/>
      <c r="H370" s="25"/>
      <c r="I370" s="25"/>
      <c r="J370" s="25"/>
      <c r="K370" s="138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  <c r="AA370" s="25"/>
    </row>
    <row r="371">
      <c r="A371" s="25"/>
      <c r="B371" s="25"/>
      <c r="C371" s="25"/>
      <c r="D371" s="25"/>
      <c r="E371" s="25"/>
      <c r="F371" s="24"/>
      <c r="G371" s="25"/>
      <c r="H371" s="25"/>
      <c r="I371" s="25"/>
      <c r="J371" s="25"/>
      <c r="K371" s="138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  <c r="AA371" s="25"/>
    </row>
    <row r="372">
      <c r="A372" s="25"/>
      <c r="B372" s="25"/>
      <c r="C372" s="25"/>
      <c r="D372" s="25"/>
      <c r="E372" s="25"/>
      <c r="F372" s="24"/>
      <c r="G372" s="25"/>
      <c r="H372" s="25"/>
      <c r="I372" s="25"/>
      <c r="J372" s="25"/>
      <c r="K372" s="138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  <c r="AA372" s="25"/>
    </row>
    <row r="373">
      <c r="A373" s="25"/>
      <c r="B373" s="25"/>
      <c r="C373" s="25"/>
      <c r="D373" s="25"/>
      <c r="E373" s="25"/>
      <c r="F373" s="24"/>
      <c r="G373" s="25"/>
      <c r="H373" s="25"/>
      <c r="I373" s="25"/>
      <c r="J373" s="25"/>
      <c r="K373" s="138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  <c r="AA373" s="25"/>
    </row>
    <row r="374">
      <c r="A374" s="25"/>
      <c r="B374" s="25"/>
      <c r="C374" s="25"/>
      <c r="D374" s="25"/>
      <c r="E374" s="25"/>
      <c r="F374" s="24"/>
      <c r="G374" s="25"/>
      <c r="H374" s="25"/>
      <c r="I374" s="25"/>
      <c r="J374" s="25"/>
      <c r="K374" s="138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  <c r="AA374" s="25"/>
    </row>
    <row r="375">
      <c r="A375" s="25"/>
      <c r="B375" s="25"/>
      <c r="C375" s="25"/>
      <c r="D375" s="25"/>
      <c r="E375" s="25"/>
      <c r="F375" s="24"/>
      <c r="G375" s="25"/>
      <c r="H375" s="25"/>
      <c r="I375" s="25"/>
      <c r="J375" s="25"/>
      <c r="K375" s="138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  <c r="AA375" s="25"/>
    </row>
    <row r="376">
      <c r="A376" s="25"/>
      <c r="B376" s="25"/>
      <c r="C376" s="25"/>
      <c r="D376" s="25"/>
      <c r="E376" s="25"/>
      <c r="F376" s="24"/>
      <c r="G376" s="25"/>
      <c r="H376" s="25"/>
      <c r="I376" s="25"/>
      <c r="J376" s="25"/>
      <c r="K376" s="138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  <c r="AA376" s="25"/>
    </row>
    <row r="377">
      <c r="A377" s="25"/>
      <c r="B377" s="25"/>
      <c r="C377" s="25"/>
      <c r="D377" s="25"/>
      <c r="E377" s="25"/>
      <c r="F377" s="24"/>
      <c r="G377" s="25"/>
      <c r="H377" s="25"/>
      <c r="I377" s="25"/>
      <c r="J377" s="25"/>
      <c r="K377" s="138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  <c r="AA377" s="25"/>
    </row>
    <row r="378">
      <c r="A378" s="25"/>
      <c r="B378" s="25"/>
      <c r="C378" s="25"/>
      <c r="D378" s="25"/>
      <c r="E378" s="25"/>
      <c r="F378" s="24"/>
      <c r="G378" s="25"/>
      <c r="H378" s="25"/>
      <c r="I378" s="25"/>
      <c r="J378" s="25"/>
      <c r="K378" s="138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  <c r="AA378" s="25"/>
    </row>
    <row r="379">
      <c r="A379" s="25"/>
      <c r="B379" s="25"/>
      <c r="C379" s="25"/>
      <c r="D379" s="25"/>
      <c r="E379" s="25"/>
      <c r="F379" s="24"/>
      <c r="G379" s="25"/>
      <c r="H379" s="25"/>
      <c r="I379" s="25"/>
      <c r="J379" s="25"/>
      <c r="K379" s="138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  <c r="AA379" s="25"/>
    </row>
    <row r="380">
      <c r="A380" s="25"/>
      <c r="B380" s="25"/>
      <c r="C380" s="25"/>
      <c r="D380" s="25"/>
      <c r="E380" s="25"/>
      <c r="F380" s="24"/>
      <c r="G380" s="25"/>
      <c r="H380" s="25"/>
      <c r="I380" s="25"/>
      <c r="J380" s="25"/>
      <c r="K380" s="138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  <c r="AA380" s="25"/>
    </row>
    <row r="381">
      <c r="A381" s="25"/>
      <c r="B381" s="25"/>
      <c r="C381" s="25"/>
      <c r="D381" s="25"/>
      <c r="E381" s="25"/>
      <c r="F381" s="24"/>
      <c r="G381" s="25"/>
      <c r="H381" s="25"/>
      <c r="I381" s="25"/>
      <c r="J381" s="25"/>
      <c r="K381" s="138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  <c r="AA381" s="25"/>
    </row>
    <row r="382">
      <c r="A382" s="25"/>
      <c r="B382" s="25"/>
      <c r="C382" s="25"/>
      <c r="D382" s="25"/>
      <c r="E382" s="25"/>
      <c r="F382" s="24"/>
      <c r="G382" s="25"/>
      <c r="H382" s="25"/>
      <c r="I382" s="25"/>
      <c r="J382" s="25"/>
      <c r="K382" s="138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  <c r="AA382" s="25"/>
    </row>
    <row r="383">
      <c r="A383" s="25"/>
      <c r="B383" s="25"/>
      <c r="C383" s="25"/>
      <c r="D383" s="25"/>
      <c r="E383" s="25"/>
      <c r="F383" s="24"/>
      <c r="G383" s="25"/>
      <c r="H383" s="25"/>
      <c r="I383" s="25"/>
      <c r="J383" s="25"/>
      <c r="K383" s="138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  <c r="AA383" s="25"/>
    </row>
    <row r="384">
      <c r="A384" s="25"/>
      <c r="B384" s="25"/>
      <c r="C384" s="25"/>
      <c r="D384" s="25"/>
      <c r="E384" s="25"/>
      <c r="F384" s="24"/>
      <c r="G384" s="25"/>
      <c r="H384" s="25"/>
      <c r="I384" s="25"/>
      <c r="J384" s="25"/>
      <c r="K384" s="138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  <c r="AA384" s="25"/>
    </row>
    <row r="385">
      <c r="A385" s="25"/>
      <c r="B385" s="25"/>
      <c r="C385" s="25"/>
      <c r="D385" s="25"/>
      <c r="E385" s="25"/>
      <c r="F385" s="24"/>
      <c r="G385" s="25"/>
      <c r="H385" s="25"/>
      <c r="I385" s="25"/>
      <c r="J385" s="25"/>
      <c r="K385" s="138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  <c r="AA385" s="25"/>
    </row>
    <row r="386">
      <c r="A386" s="25"/>
      <c r="B386" s="25"/>
      <c r="C386" s="25"/>
      <c r="D386" s="25"/>
      <c r="E386" s="25"/>
      <c r="F386" s="24"/>
      <c r="G386" s="25"/>
      <c r="H386" s="25"/>
      <c r="I386" s="25"/>
      <c r="J386" s="25"/>
      <c r="K386" s="138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  <c r="AA386" s="25"/>
    </row>
    <row r="387">
      <c r="A387" s="25"/>
      <c r="B387" s="25"/>
      <c r="C387" s="25"/>
      <c r="D387" s="25"/>
      <c r="E387" s="25"/>
      <c r="F387" s="24"/>
      <c r="G387" s="25"/>
      <c r="H387" s="25"/>
      <c r="I387" s="25"/>
      <c r="J387" s="25"/>
      <c r="K387" s="138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  <c r="AA387" s="25"/>
    </row>
    <row r="388">
      <c r="A388" s="25"/>
      <c r="B388" s="25"/>
      <c r="C388" s="25"/>
      <c r="D388" s="25"/>
      <c r="E388" s="25"/>
      <c r="F388" s="24"/>
      <c r="G388" s="25"/>
      <c r="H388" s="25"/>
      <c r="I388" s="25"/>
      <c r="J388" s="25"/>
      <c r="K388" s="138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  <c r="AA388" s="25"/>
    </row>
    <row r="389">
      <c r="A389" s="25"/>
      <c r="B389" s="25"/>
      <c r="C389" s="25"/>
      <c r="D389" s="25"/>
      <c r="E389" s="25"/>
      <c r="F389" s="24"/>
      <c r="G389" s="25"/>
      <c r="H389" s="25"/>
      <c r="I389" s="25"/>
      <c r="J389" s="25"/>
      <c r="K389" s="138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  <c r="AA389" s="25"/>
    </row>
    <row r="390">
      <c r="A390" s="25"/>
      <c r="B390" s="25"/>
      <c r="C390" s="25"/>
      <c r="D390" s="25"/>
      <c r="E390" s="25"/>
      <c r="F390" s="24"/>
      <c r="G390" s="25"/>
      <c r="H390" s="25"/>
      <c r="I390" s="25"/>
      <c r="J390" s="25"/>
      <c r="K390" s="138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  <c r="AA390" s="25"/>
    </row>
    <row r="391">
      <c r="A391" s="25"/>
      <c r="B391" s="25"/>
      <c r="C391" s="25"/>
      <c r="D391" s="25"/>
      <c r="E391" s="25"/>
      <c r="F391" s="24"/>
      <c r="G391" s="25"/>
      <c r="H391" s="25"/>
      <c r="I391" s="25"/>
      <c r="J391" s="25"/>
      <c r="K391" s="138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  <c r="AA391" s="25"/>
    </row>
    <row r="392">
      <c r="A392" s="25"/>
      <c r="B392" s="25"/>
      <c r="C392" s="25"/>
      <c r="D392" s="25"/>
      <c r="E392" s="25"/>
      <c r="F392" s="24"/>
      <c r="G392" s="25"/>
      <c r="H392" s="25"/>
      <c r="I392" s="25"/>
      <c r="J392" s="25"/>
      <c r="K392" s="138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  <c r="AA392" s="25"/>
    </row>
    <row r="393">
      <c r="A393" s="25"/>
      <c r="B393" s="25"/>
      <c r="C393" s="25"/>
      <c r="D393" s="25"/>
      <c r="E393" s="25"/>
      <c r="F393" s="24"/>
      <c r="G393" s="25"/>
      <c r="H393" s="25"/>
      <c r="I393" s="25"/>
      <c r="J393" s="25"/>
      <c r="K393" s="138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  <c r="AA393" s="25"/>
    </row>
    <row r="394">
      <c r="A394" s="25"/>
      <c r="B394" s="25"/>
      <c r="C394" s="25"/>
      <c r="D394" s="25"/>
      <c r="E394" s="25"/>
      <c r="F394" s="24"/>
      <c r="G394" s="25"/>
      <c r="H394" s="25"/>
      <c r="I394" s="25"/>
      <c r="J394" s="25"/>
      <c r="K394" s="138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  <c r="AA394" s="25"/>
    </row>
    <row r="395">
      <c r="A395" s="25"/>
      <c r="B395" s="25"/>
      <c r="C395" s="25"/>
      <c r="D395" s="25"/>
      <c r="E395" s="25"/>
      <c r="F395" s="24"/>
      <c r="G395" s="25"/>
      <c r="H395" s="25"/>
      <c r="I395" s="25"/>
      <c r="J395" s="25"/>
      <c r="K395" s="138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  <c r="AA395" s="25"/>
    </row>
    <row r="396">
      <c r="A396" s="25"/>
      <c r="B396" s="25"/>
      <c r="C396" s="25"/>
      <c r="D396" s="25"/>
      <c r="E396" s="25"/>
      <c r="F396" s="24"/>
      <c r="G396" s="25"/>
      <c r="H396" s="25"/>
      <c r="I396" s="25"/>
      <c r="J396" s="25"/>
      <c r="K396" s="138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  <c r="AA396" s="25"/>
    </row>
    <row r="397">
      <c r="A397" s="25"/>
      <c r="B397" s="25"/>
      <c r="C397" s="25"/>
      <c r="D397" s="25"/>
      <c r="E397" s="25"/>
      <c r="F397" s="24"/>
      <c r="G397" s="25"/>
      <c r="H397" s="25"/>
      <c r="I397" s="25"/>
      <c r="J397" s="25"/>
      <c r="K397" s="138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  <c r="AA397" s="25"/>
    </row>
    <row r="398">
      <c r="A398" s="25"/>
      <c r="B398" s="25"/>
      <c r="C398" s="25"/>
      <c r="D398" s="25"/>
      <c r="E398" s="25"/>
      <c r="F398" s="24"/>
      <c r="G398" s="25"/>
      <c r="H398" s="25"/>
      <c r="I398" s="25"/>
      <c r="J398" s="25"/>
      <c r="K398" s="138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  <c r="AA398" s="25"/>
    </row>
    <row r="399">
      <c r="A399" s="25"/>
      <c r="B399" s="25"/>
      <c r="C399" s="25"/>
      <c r="D399" s="25"/>
      <c r="E399" s="25"/>
      <c r="F399" s="24"/>
      <c r="G399" s="25"/>
      <c r="H399" s="25"/>
      <c r="I399" s="25"/>
      <c r="J399" s="25"/>
      <c r="K399" s="138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  <c r="AA399" s="25"/>
    </row>
    <row r="400">
      <c r="A400" s="25"/>
      <c r="B400" s="25"/>
      <c r="C400" s="25"/>
      <c r="D400" s="25"/>
      <c r="E400" s="25"/>
      <c r="F400" s="24"/>
      <c r="G400" s="25"/>
      <c r="H400" s="25"/>
      <c r="I400" s="25"/>
      <c r="J400" s="25"/>
      <c r="K400" s="138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  <c r="AA400" s="25"/>
    </row>
    <row r="401">
      <c r="A401" s="25"/>
      <c r="B401" s="25"/>
      <c r="C401" s="25"/>
      <c r="D401" s="25"/>
      <c r="E401" s="25"/>
      <c r="F401" s="24"/>
      <c r="G401" s="25"/>
      <c r="H401" s="25"/>
      <c r="I401" s="25"/>
      <c r="J401" s="25"/>
      <c r="K401" s="138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  <c r="AA401" s="25"/>
    </row>
    <row r="402">
      <c r="A402" s="25"/>
      <c r="B402" s="25"/>
      <c r="C402" s="25"/>
      <c r="D402" s="25"/>
      <c r="E402" s="25"/>
      <c r="F402" s="24"/>
      <c r="G402" s="25"/>
      <c r="H402" s="25"/>
      <c r="I402" s="25"/>
      <c r="J402" s="25"/>
      <c r="K402" s="138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  <c r="AA402" s="25"/>
    </row>
    <row r="403">
      <c r="A403" s="25"/>
      <c r="B403" s="25"/>
      <c r="C403" s="25"/>
      <c r="D403" s="25"/>
      <c r="E403" s="25"/>
      <c r="F403" s="24"/>
      <c r="G403" s="25"/>
      <c r="H403" s="25"/>
      <c r="I403" s="25"/>
      <c r="J403" s="25"/>
      <c r="K403" s="138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  <c r="AA403" s="25"/>
    </row>
    <row r="404">
      <c r="A404" s="25"/>
      <c r="B404" s="25"/>
      <c r="C404" s="25"/>
      <c r="D404" s="25"/>
      <c r="E404" s="25"/>
      <c r="F404" s="24"/>
      <c r="G404" s="25"/>
      <c r="H404" s="25"/>
      <c r="I404" s="25"/>
      <c r="J404" s="25"/>
      <c r="K404" s="138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  <c r="AA404" s="25"/>
    </row>
    <row r="405">
      <c r="A405" s="25"/>
      <c r="B405" s="25"/>
      <c r="C405" s="25"/>
      <c r="D405" s="25"/>
      <c r="E405" s="25"/>
      <c r="F405" s="24"/>
      <c r="G405" s="25"/>
      <c r="H405" s="25"/>
      <c r="I405" s="25"/>
      <c r="J405" s="25"/>
      <c r="K405" s="138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  <c r="AA405" s="25"/>
    </row>
    <row r="406">
      <c r="A406" s="25"/>
      <c r="B406" s="25"/>
      <c r="C406" s="25"/>
      <c r="D406" s="25"/>
      <c r="E406" s="25"/>
      <c r="F406" s="24"/>
      <c r="G406" s="25"/>
      <c r="H406" s="25"/>
      <c r="I406" s="25"/>
      <c r="J406" s="25"/>
      <c r="K406" s="138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  <c r="AA406" s="25"/>
    </row>
    <row r="407">
      <c r="A407" s="25"/>
      <c r="B407" s="25"/>
      <c r="C407" s="25"/>
      <c r="D407" s="25"/>
      <c r="E407" s="25"/>
      <c r="F407" s="24"/>
      <c r="G407" s="25"/>
      <c r="H407" s="25"/>
      <c r="I407" s="25"/>
      <c r="J407" s="25"/>
      <c r="K407" s="138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  <c r="AA407" s="25"/>
    </row>
    <row r="408">
      <c r="A408" s="25"/>
      <c r="B408" s="25"/>
      <c r="C408" s="25"/>
      <c r="D408" s="25"/>
      <c r="E408" s="25"/>
      <c r="F408" s="24"/>
      <c r="G408" s="25"/>
      <c r="H408" s="25"/>
      <c r="I408" s="25"/>
      <c r="J408" s="25"/>
      <c r="K408" s="138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  <c r="AA408" s="25"/>
    </row>
    <row r="409">
      <c r="A409" s="25"/>
      <c r="B409" s="25"/>
      <c r="C409" s="25"/>
      <c r="D409" s="25"/>
      <c r="E409" s="25"/>
      <c r="F409" s="24"/>
      <c r="G409" s="25"/>
      <c r="H409" s="25"/>
      <c r="I409" s="25"/>
      <c r="J409" s="25"/>
      <c r="K409" s="138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  <c r="AA409" s="25"/>
    </row>
    <row r="410">
      <c r="A410" s="25"/>
      <c r="B410" s="25"/>
      <c r="C410" s="25"/>
      <c r="D410" s="25"/>
      <c r="E410" s="25"/>
      <c r="F410" s="24"/>
      <c r="G410" s="25"/>
      <c r="H410" s="25"/>
      <c r="I410" s="25"/>
      <c r="J410" s="25"/>
      <c r="K410" s="138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  <c r="AA410" s="25"/>
    </row>
    <row r="411">
      <c r="A411" s="25"/>
      <c r="B411" s="25"/>
      <c r="C411" s="25"/>
      <c r="D411" s="25"/>
      <c r="E411" s="25"/>
      <c r="F411" s="24"/>
      <c r="G411" s="25"/>
      <c r="H411" s="25"/>
      <c r="I411" s="25"/>
      <c r="J411" s="25"/>
      <c r="K411" s="138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  <c r="AA411" s="25"/>
    </row>
    <row r="412">
      <c r="A412" s="25"/>
      <c r="B412" s="25"/>
      <c r="C412" s="25"/>
      <c r="D412" s="25"/>
      <c r="E412" s="25"/>
      <c r="F412" s="24"/>
      <c r="G412" s="25"/>
      <c r="H412" s="25"/>
      <c r="I412" s="25"/>
      <c r="J412" s="25"/>
      <c r="K412" s="138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  <c r="AA412" s="25"/>
    </row>
    <row r="413">
      <c r="A413" s="25"/>
      <c r="B413" s="25"/>
      <c r="C413" s="25"/>
      <c r="D413" s="25"/>
      <c r="E413" s="25"/>
      <c r="F413" s="24"/>
      <c r="G413" s="25"/>
      <c r="H413" s="25"/>
      <c r="I413" s="25"/>
      <c r="J413" s="25"/>
      <c r="K413" s="138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  <c r="AA413" s="25"/>
    </row>
    <row r="414">
      <c r="A414" s="25"/>
      <c r="B414" s="25"/>
      <c r="C414" s="25"/>
      <c r="D414" s="25"/>
      <c r="E414" s="25"/>
      <c r="F414" s="24"/>
      <c r="G414" s="25"/>
      <c r="H414" s="25"/>
      <c r="I414" s="25"/>
      <c r="J414" s="25"/>
      <c r="K414" s="138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  <c r="AA414" s="25"/>
    </row>
    <row r="415">
      <c r="A415" s="25"/>
      <c r="B415" s="25"/>
      <c r="C415" s="25"/>
      <c r="D415" s="25"/>
      <c r="E415" s="25"/>
      <c r="F415" s="24"/>
      <c r="G415" s="25"/>
      <c r="H415" s="25"/>
      <c r="I415" s="25"/>
      <c r="J415" s="25"/>
      <c r="K415" s="138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  <c r="AA415" s="25"/>
    </row>
    <row r="416">
      <c r="A416" s="25"/>
      <c r="B416" s="25"/>
      <c r="C416" s="25"/>
      <c r="D416" s="25"/>
      <c r="E416" s="25"/>
      <c r="F416" s="24"/>
      <c r="G416" s="25"/>
      <c r="H416" s="25"/>
      <c r="I416" s="25"/>
      <c r="J416" s="25"/>
      <c r="K416" s="138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  <c r="AA416" s="25"/>
    </row>
    <row r="417">
      <c r="A417" s="25"/>
      <c r="B417" s="25"/>
      <c r="C417" s="25"/>
      <c r="D417" s="25"/>
      <c r="E417" s="25"/>
      <c r="F417" s="24"/>
      <c r="G417" s="25"/>
      <c r="H417" s="25"/>
      <c r="I417" s="25"/>
      <c r="J417" s="25"/>
      <c r="K417" s="138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  <c r="AA417" s="25"/>
    </row>
    <row r="418">
      <c r="A418" s="25"/>
      <c r="B418" s="25"/>
      <c r="C418" s="25"/>
      <c r="D418" s="25"/>
      <c r="E418" s="25"/>
      <c r="F418" s="24"/>
      <c r="G418" s="25"/>
      <c r="H418" s="25"/>
      <c r="I418" s="25"/>
      <c r="J418" s="25"/>
      <c r="K418" s="138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  <c r="AA418" s="25"/>
    </row>
    <row r="419">
      <c r="A419" s="25"/>
      <c r="B419" s="25"/>
      <c r="C419" s="25"/>
      <c r="D419" s="25"/>
      <c r="E419" s="25"/>
      <c r="F419" s="24"/>
      <c r="G419" s="25"/>
      <c r="H419" s="25"/>
      <c r="I419" s="25"/>
      <c r="J419" s="25"/>
      <c r="K419" s="138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  <c r="AA419" s="25"/>
    </row>
    <row r="420">
      <c r="A420" s="25"/>
      <c r="B420" s="25"/>
      <c r="C420" s="25"/>
      <c r="D420" s="25"/>
      <c r="E420" s="25"/>
      <c r="F420" s="24"/>
      <c r="G420" s="25"/>
      <c r="H420" s="25"/>
      <c r="I420" s="25"/>
      <c r="J420" s="25"/>
      <c r="K420" s="138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  <c r="AA420" s="25"/>
    </row>
    <row r="421">
      <c r="A421" s="25"/>
      <c r="B421" s="25"/>
      <c r="C421" s="25"/>
      <c r="D421" s="25"/>
      <c r="E421" s="25"/>
      <c r="F421" s="24"/>
      <c r="G421" s="25"/>
      <c r="H421" s="25"/>
      <c r="I421" s="25"/>
      <c r="J421" s="25"/>
      <c r="K421" s="138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  <c r="AA421" s="25"/>
    </row>
    <row r="422">
      <c r="A422" s="25"/>
      <c r="B422" s="25"/>
      <c r="C422" s="25"/>
      <c r="D422" s="25"/>
      <c r="E422" s="25"/>
      <c r="F422" s="24"/>
      <c r="G422" s="25"/>
      <c r="H422" s="25"/>
      <c r="I422" s="25"/>
      <c r="J422" s="25"/>
      <c r="K422" s="138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  <c r="AA422" s="25"/>
    </row>
    <row r="423">
      <c r="A423" s="25"/>
      <c r="B423" s="25"/>
      <c r="C423" s="25"/>
      <c r="D423" s="25"/>
      <c r="E423" s="25"/>
      <c r="F423" s="24"/>
      <c r="G423" s="25"/>
      <c r="H423" s="25"/>
      <c r="I423" s="25"/>
      <c r="J423" s="25"/>
      <c r="K423" s="138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  <c r="AA423" s="25"/>
    </row>
    <row r="424">
      <c r="A424" s="25"/>
      <c r="B424" s="25"/>
      <c r="C424" s="25"/>
      <c r="D424" s="25"/>
      <c r="E424" s="25"/>
      <c r="F424" s="24"/>
      <c r="G424" s="25"/>
      <c r="H424" s="25"/>
      <c r="I424" s="25"/>
      <c r="J424" s="25"/>
      <c r="K424" s="138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  <c r="AA424" s="25"/>
    </row>
    <row r="425">
      <c r="A425" s="25"/>
      <c r="B425" s="25"/>
      <c r="C425" s="25"/>
      <c r="D425" s="25"/>
      <c r="E425" s="25"/>
      <c r="F425" s="24"/>
      <c r="G425" s="25"/>
      <c r="H425" s="25"/>
      <c r="I425" s="25"/>
      <c r="J425" s="25"/>
      <c r="K425" s="138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  <c r="AA425" s="25"/>
    </row>
    <row r="426">
      <c r="A426" s="25"/>
      <c r="B426" s="25"/>
      <c r="C426" s="25"/>
      <c r="D426" s="25"/>
      <c r="E426" s="25"/>
      <c r="F426" s="24"/>
      <c r="G426" s="25"/>
      <c r="H426" s="25"/>
      <c r="I426" s="25"/>
      <c r="J426" s="25"/>
      <c r="K426" s="138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  <c r="AA426" s="25"/>
    </row>
    <row r="427">
      <c r="A427" s="25"/>
      <c r="B427" s="25"/>
      <c r="C427" s="25"/>
      <c r="D427" s="25"/>
      <c r="E427" s="25"/>
      <c r="F427" s="24"/>
      <c r="G427" s="25"/>
      <c r="H427" s="25"/>
      <c r="I427" s="25"/>
      <c r="J427" s="25"/>
      <c r="K427" s="138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  <c r="AA427" s="25"/>
    </row>
    <row r="428">
      <c r="A428" s="25"/>
      <c r="B428" s="25"/>
      <c r="C428" s="25"/>
      <c r="D428" s="25"/>
      <c r="E428" s="25"/>
      <c r="F428" s="24"/>
      <c r="G428" s="25"/>
      <c r="H428" s="25"/>
      <c r="I428" s="25"/>
      <c r="J428" s="25"/>
      <c r="K428" s="138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  <c r="AA428" s="25"/>
    </row>
    <row r="429">
      <c r="A429" s="25"/>
      <c r="B429" s="25"/>
      <c r="C429" s="25"/>
      <c r="D429" s="25"/>
      <c r="E429" s="25"/>
      <c r="F429" s="24"/>
      <c r="G429" s="25"/>
      <c r="H429" s="25"/>
      <c r="I429" s="25"/>
      <c r="J429" s="25"/>
      <c r="K429" s="138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  <c r="AA429" s="25"/>
    </row>
    <row r="430">
      <c r="A430" s="25"/>
      <c r="B430" s="25"/>
      <c r="C430" s="25"/>
      <c r="D430" s="25"/>
      <c r="E430" s="25"/>
      <c r="F430" s="24"/>
      <c r="G430" s="25"/>
      <c r="H430" s="25"/>
      <c r="I430" s="25"/>
      <c r="J430" s="25"/>
      <c r="K430" s="138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  <c r="AA430" s="25"/>
    </row>
    <row r="431">
      <c r="A431" s="25"/>
      <c r="B431" s="25"/>
      <c r="C431" s="25"/>
      <c r="D431" s="25"/>
      <c r="E431" s="25"/>
      <c r="F431" s="24"/>
      <c r="G431" s="25"/>
      <c r="H431" s="25"/>
      <c r="I431" s="25"/>
      <c r="J431" s="25"/>
      <c r="K431" s="138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  <c r="AA431" s="25"/>
    </row>
    <row r="432">
      <c r="A432" s="25"/>
      <c r="B432" s="25"/>
      <c r="C432" s="25"/>
      <c r="D432" s="25"/>
      <c r="E432" s="25"/>
      <c r="F432" s="24"/>
      <c r="G432" s="25"/>
      <c r="H432" s="25"/>
      <c r="I432" s="25"/>
      <c r="J432" s="25"/>
      <c r="K432" s="138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  <c r="AA432" s="25"/>
    </row>
    <row r="433">
      <c r="A433" s="25"/>
      <c r="B433" s="25"/>
      <c r="C433" s="25"/>
      <c r="D433" s="25"/>
      <c r="E433" s="25"/>
      <c r="F433" s="24"/>
      <c r="G433" s="25"/>
      <c r="H433" s="25"/>
      <c r="I433" s="25"/>
      <c r="J433" s="25"/>
      <c r="K433" s="138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  <c r="AA433" s="25"/>
    </row>
    <row r="434">
      <c r="A434" s="25"/>
      <c r="B434" s="25"/>
      <c r="C434" s="25"/>
      <c r="D434" s="25"/>
      <c r="E434" s="25"/>
      <c r="F434" s="24"/>
      <c r="G434" s="25"/>
      <c r="H434" s="25"/>
      <c r="I434" s="25"/>
      <c r="J434" s="25"/>
      <c r="K434" s="138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  <c r="AA434" s="25"/>
    </row>
    <row r="435">
      <c r="A435" s="25"/>
      <c r="B435" s="25"/>
      <c r="C435" s="25"/>
      <c r="D435" s="25"/>
      <c r="E435" s="25"/>
      <c r="F435" s="24"/>
      <c r="G435" s="25"/>
      <c r="H435" s="25"/>
      <c r="I435" s="25"/>
      <c r="J435" s="25"/>
      <c r="K435" s="138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  <c r="AA435" s="25"/>
    </row>
    <row r="436">
      <c r="A436" s="25"/>
      <c r="B436" s="25"/>
      <c r="C436" s="25"/>
      <c r="D436" s="25"/>
      <c r="E436" s="25"/>
      <c r="F436" s="24"/>
      <c r="G436" s="25"/>
      <c r="H436" s="25"/>
      <c r="I436" s="25"/>
      <c r="J436" s="25"/>
      <c r="K436" s="138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  <c r="AA436" s="25"/>
    </row>
    <row r="437">
      <c r="A437" s="25"/>
      <c r="B437" s="25"/>
      <c r="C437" s="25"/>
      <c r="D437" s="25"/>
      <c r="E437" s="25"/>
      <c r="F437" s="24"/>
      <c r="G437" s="25"/>
      <c r="H437" s="25"/>
      <c r="I437" s="25"/>
      <c r="J437" s="25"/>
      <c r="K437" s="138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  <c r="AA437" s="25"/>
    </row>
    <row r="438">
      <c r="A438" s="25"/>
      <c r="B438" s="25"/>
      <c r="C438" s="25"/>
      <c r="D438" s="25"/>
      <c r="E438" s="25"/>
      <c r="F438" s="24"/>
      <c r="G438" s="25"/>
      <c r="H438" s="25"/>
      <c r="I438" s="25"/>
      <c r="J438" s="25"/>
      <c r="K438" s="138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  <c r="AA438" s="25"/>
    </row>
    <row r="439">
      <c r="A439" s="25"/>
      <c r="B439" s="25"/>
      <c r="C439" s="25"/>
      <c r="D439" s="25"/>
      <c r="E439" s="25"/>
      <c r="F439" s="24"/>
      <c r="G439" s="25"/>
      <c r="H439" s="25"/>
      <c r="I439" s="25"/>
      <c r="J439" s="25"/>
      <c r="K439" s="138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  <c r="AA439" s="25"/>
    </row>
    <row r="440">
      <c r="A440" s="25"/>
      <c r="B440" s="25"/>
      <c r="C440" s="25"/>
      <c r="D440" s="25"/>
      <c r="E440" s="25"/>
      <c r="F440" s="24"/>
      <c r="G440" s="25"/>
      <c r="H440" s="25"/>
      <c r="I440" s="25"/>
      <c r="J440" s="25"/>
      <c r="K440" s="138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  <c r="AA440" s="25"/>
    </row>
    <row r="441">
      <c r="A441" s="25"/>
      <c r="B441" s="25"/>
      <c r="C441" s="25"/>
      <c r="D441" s="25"/>
      <c r="E441" s="25"/>
      <c r="F441" s="24"/>
      <c r="G441" s="25"/>
      <c r="H441" s="25"/>
      <c r="I441" s="25"/>
      <c r="J441" s="25"/>
      <c r="K441" s="138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  <c r="AA441" s="25"/>
    </row>
    <row r="442">
      <c r="A442" s="25"/>
      <c r="B442" s="25"/>
      <c r="C442" s="25"/>
      <c r="D442" s="25"/>
      <c r="E442" s="25"/>
      <c r="F442" s="24"/>
      <c r="G442" s="25"/>
      <c r="H442" s="25"/>
      <c r="I442" s="25"/>
      <c r="J442" s="25"/>
      <c r="K442" s="138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  <c r="AA442" s="25"/>
    </row>
    <row r="443">
      <c r="A443" s="25"/>
      <c r="B443" s="25"/>
      <c r="C443" s="25"/>
      <c r="D443" s="25"/>
      <c r="E443" s="25"/>
      <c r="F443" s="24"/>
      <c r="G443" s="25"/>
      <c r="H443" s="25"/>
      <c r="I443" s="25"/>
      <c r="J443" s="25"/>
      <c r="K443" s="138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  <c r="AA443" s="25"/>
    </row>
    <row r="444">
      <c r="A444" s="25"/>
      <c r="B444" s="25"/>
      <c r="C444" s="25"/>
      <c r="D444" s="25"/>
      <c r="E444" s="25"/>
      <c r="F444" s="24"/>
      <c r="G444" s="25"/>
      <c r="H444" s="25"/>
      <c r="I444" s="25"/>
      <c r="J444" s="25"/>
      <c r="K444" s="138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  <c r="AA444" s="25"/>
    </row>
    <row r="445">
      <c r="A445" s="25"/>
      <c r="B445" s="25"/>
      <c r="C445" s="25"/>
      <c r="D445" s="25"/>
      <c r="E445" s="25"/>
      <c r="F445" s="24"/>
      <c r="G445" s="25"/>
      <c r="H445" s="25"/>
      <c r="I445" s="25"/>
      <c r="J445" s="25"/>
      <c r="K445" s="138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  <c r="AA445" s="25"/>
    </row>
    <row r="446">
      <c r="A446" s="25"/>
      <c r="B446" s="25"/>
      <c r="C446" s="25"/>
      <c r="D446" s="25"/>
      <c r="E446" s="25"/>
      <c r="F446" s="24"/>
      <c r="G446" s="25"/>
      <c r="H446" s="25"/>
      <c r="I446" s="25"/>
      <c r="J446" s="25"/>
      <c r="K446" s="138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  <c r="AA446" s="25"/>
    </row>
    <row r="447">
      <c r="A447" s="25"/>
      <c r="B447" s="25"/>
      <c r="C447" s="25"/>
      <c r="D447" s="25"/>
      <c r="E447" s="25"/>
      <c r="F447" s="24"/>
      <c r="G447" s="25"/>
      <c r="H447" s="25"/>
      <c r="I447" s="25"/>
      <c r="J447" s="25"/>
      <c r="K447" s="138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  <c r="AA447" s="25"/>
    </row>
    <row r="448">
      <c r="A448" s="25"/>
      <c r="B448" s="25"/>
      <c r="C448" s="25"/>
      <c r="D448" s="25"/>
      <c r="E448" s="25"/>
      <c r="F448" s="24"/>
      <c r="G448" s="25"/>
      <c r="H448" s="25"/>
      <c r="I448" s="25"/>
      <c r="J448" s="25"/>
      <c r="K448" s="138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  <c r="AA448" s="25"/>
    </row>
    <row r="449">
      <c r="A449" s="25"/>
      <c r="B449" s="25"/>
      <c r="C449" s="25"/>
      <c r="D449" s="25"/>
      <c r="E449" s="25"/>
      <c r="F449" s="24"/>
      <c r="G449" s="25"/>
      <c r="H449" s="25"/>
      <c r="I449" s="25"/>
      <c r="J449" s="25"/>
      <c r="K449" s="138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  <c r="AA449" s="25"/>
    </row>
    <row r="450">
      <c r="A450" s="25"/>
      <c r="B450" s="25"/>
      <c r="C450" s="25"/>
      <c r="D450" s="25"/>
      <c r="E450" s="25"/>
      <c r="F450" s="24"/>
      <c r="G450" s="25"/>
      <c r="H450" s="25"/>
      <c r="I450" s="25"/>
      <c r="J450" s="25"/>
      <c r="K450" s="138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  <c r="AA450" s="25"/>
    </row>
    <row r="451">
      <c r="A451" s="25"/>
      <c r="B451" s="25"/>
      <c r="C451" s="25"/>
      <c r="D451" s="25"/>
      <c r="E451" s="25"/>
      <c r="F451" s="24"/>
      <c r="G451" s="25"/>
      <c r="H451" s="25"/>
      <c r="I451" s="25"/>
      <c r="J451" s="25"/>
      <c r="K451" s="138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  <c r="AA451" s="25"/>
    </row>
    <row r="452">
      <c r="A452" s="25"/>
      <c r="B452" s="25"/>
      <c r="C452" s="25"/>
      <c r="D452" s="25"/>
      <c r="E452" s="25"/>
      <c r="F452" s="24"/>
      <c r="G452" s="25"/>
      <c r="H452" s="25"/>
      <c r="I452" s="25"/>
      <c r="J452" s="25"/>
      <c r="K452" s="138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  <c r="AA452" s="25"/>
    </row>
    <row r="453">
      <c r="A453" s="25"/>
      <c r="B453" s="25"/>
      <c r="C453" s="25"/>
      <c r="D453" s="25"/>
      <c r="E453" s="25"/>
      <c r="F453" s="24"/>
      <c r="G453" s="25"/>
      <c r="H453" s="25"/>
      <c r="I453" s="25"/>
      <c r="J453" s="25"/>
      <c r="K453" s="138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  <c r="AA453" s="25"/>
    </row>
    <row r="454">
      <c r="A454" s="25"/>
      <c r="B454" s="25"/>
      <c r="C454" s="25"/>
      <c r="D454" s="25"/>
      <c r="E454" s="25"/>
      <c r="F454" s="24"/>
      <c r="G454" s="25"/>
      <c r="H454" s="25"/>
      <c r="I454" s="25"/>
      <c r="J454" s="25"/>
      <c r="K454" s="138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  <c r="AA454" s="25"/>
    </row>
    <row r="455">
      <c r="A455" s="25"/>
      <c r="B455" s="25"/>
      <c r="C455" s="25"/>
      <c r="D455" s="25"/>
      <c r="E455" s="25"/>
      <c r="F455" s="24"/>
      <c r="G455" s="25"/>
      <c r="H455" s="25"/>
      <c r="I455" s="25"/>
      <c r="J455" s="25"/>
      <c r="K455" s="138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  <c r="AA455" s="25"/>
    </row>
    <row r="456">
      <c r="A456" s="25"/>
      <c r="B456" s="25"/>
      <c r="C456" s="25"/>
      <c r="D456" s="25"/>
      <c r="E456" s="25"/>
      <c r="F456" s="24"/>
      <c r="G456" s="25"/>
      <c r="H456" s="25"/>
      <c r="I456" s="25"/>
      <c r="J456" s="25"/>
      <c r="K456" s="138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  <c r="AA456" s="25"/>
    </row>
    <row r="457">
      <c r="A457" s="25"/>
      <c r="B457" s="25"/>
      <c r="C457" s="25"/>
      <c r="D457" s="25"/>
      <c r="E457" s="25"/>
      <c r="F457" s="24"/>
      <c r="G457" s="25"/>
      <c r="H457" s="25"/>
      <c r="I457" s="25"/>
      <c r="J457" s="25"/>
      <c r="K457" s="138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  <c r="AA457" s="25"/>
    </row>
    <row r="458">
      <c r="A458" s="25"/>
      <c r="B458" s="25"/>
      <c r="C458" s="25"/>
      <c r="D458" s="25"/>
      <c r="E458" s="25"/>
      <c r="F458" s="24"/>
      <c r="G458" s="25"/>
      <c r="H458" s="25"/>
      <c r="I458" s="25"/>
      <c r="J458" s="25"/>
      <c r="K458" s="138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  <c r="AA458" s="25"/>
    </row>
    <row r="459">
      <c r="A459" s="25"/>
      <c r="B459" s="25"/>
      <c r="C459" s="25"/>
      <c r="D459" s="25"/>
      <c r="E459" s="25"/>
      <c r="F459" s="24"/>
      <c r="G459" s="25"/>
      <c r="H459" s="25"/>
      <c r="I459" s="25"/>
      <c r="J459" s="25"/>
      <c r="K459" s="138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  <c r="AA459" s="25"/>
    </row>
    <row r="460">
      <c r="A460" s="25"/>
      <c r="B460" s="25"/>
      <c r="C460" s="25"/>
      <c r="D460" s="25"/>
      <c r="E460" s="25"/>
      <c r="F460" s="24"/>
      <c r="G460" s="25"/>
      <c r="H460" s="25"/>
      <c r="I460" s="25"/>
      <c r="J460" s="25"/>
      <c r="K460" s="138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  <c r="AA460" s="25"/>
    </row>
    <row r="461">
      <c r="A461" s="25"/>
      <c r="B461" s="25"/>
      <c r="C461" s="25"/>
      <c r="D461" s="25"/>
      <c r="E461" s="25"/>
      <c r="F461" s="24"/>
      <c r="G461" s="25"/>
      <c r="H461" s="25"/>
      <c r="I461" s="25"/>
      <c r="J461" s="25"/>
      <c r="K461" s="138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  <c r="AA461" s="25"/>
    </row>
    <row r="462">
      <c r="A462" s="25"/>
      <c r="B462" s="25"/>
      <c r="C462" s="25"/>
      <c r="D462" s="25"/>
      <c r="E462" s="25"/>
      <c r="F462" s="24"/>
      <c r="G462" s="25"/>
      <c r="H462" s="25"/>
      <c r="I462" s="25"/>
      <c r="J462" s="25"/>
      <c r="K462" s="138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  <c r="AA462" s="25"/>
    </row>
    <row r="463">
      <c r="A463" s="25"/>
      <c r="B463" s="25"/>
      <c r="C463" s="25"/>
      <c r="D463" s="25"/>
      <c r="E463" s="25"/>
      <c r="F463" s="24"/>
      <c r="G463" s="25"/>
      <c r="H463" s="25"/>
      <c r="I463" s="25"/>
      <c r="J463" s="25"/>
      <c r="K463" s="138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  <c r="AA463" s="25"/>
    </row>
    <row r="464">
      <c r="A464" s="25"/>
      <c r="B464" s="25"/>
      <c r="C464" s="25"/>
      <c r="D464" s="25"/>
      <c r="E464" s="25"/>
      <c r="F464" s="24"/>
      <c r="G464" s="25"/>
      <c r="H464" s="25"/>
      <c r="I464" s="25"/>
      <c r="J464" s="25"/>
      <c r="K464" s="138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  <c r="AA464" s="25"/>
    </row>
    <row r="465">
      <c r="A465" s="25"/>
      <c r="B465" s="25"/>
      <c r="C465" s="25"/>
      <c r="D465" s="25"/>
      <c r="E465" s="25"/>
      <c r="F465" s="24"/>
      <c r="G465" s="25"/>
      <c r="H465" s="25"/>
      <c r="I465" s="25"/>
      <c r="J465" s="25"/>
      <c r="K465" s="138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  <c r="AA465" s="25"/>
    </row>
    <row r="466">
      <c r="A466" s="25"/>
      <c r="B466" s="25"/>
      <c r="C466" s="25"/>
      <c r="D466" s="25"/>
      <c r="E466" s="25"/>
      <c r="F466" s="24"/>
      <c r="G466" s="25"/>
      <c r="H466" s="25"/>
      <c r="I466" s="25"/>
      <c r="J466" s="25"/>
      <c r="K466" s="138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  <c r="AA466" s="25"/>
    </row>
    <row r="467">
      <c r="A467" s="25"/>
      <c r="B467" s="25"/>
      <c r="C467" s="25"/>
      <c r="D467" s="25"/>
      <c r="E467" s="25"/>
      <c r="F467" s="24"/>
      <c r="G467" s="25"/>
      <c r="H467" s="25"/>
      <c r="I467" s="25"/>
      <c r="J467" s="25"/>
      <c r="K467" s="138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  <c r="AA467" s="25"/>
    </row>
    <row r="468">
      <c r="A468" s="25"/>
      <c r="B468" s="25"/>
      <c r="C468" s="25"/>
      <c r="D468" s="25"/>
      <c r="E468" s="25"/>
      <c r="F468" s="24"/>
      <c r="G468" s="25"/>
      <c r="H468" s="25"/>
      <c r="I468" s="25"/>
      <c r="J468" s="25"/>
      <c r="K468" s="138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  <c r="AA468" s="25"/>
    </row>
    <row r="469">
      <c r="A469" s="25"/>
      <c r="B469" s="25"/>
      <c r="C469" s="25"/>
      <c r="D469" s="25"/>
      <c r="E469" s="25"/>
      <c r="F469" s="24"/>
      <c r="G469" s="25"/>
      <c r="H469" s="25"/>
      <c r="I469" s="25"/>
      <c r="J469" s="25"/>
      <c r="K469" s="138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  <c r="AA469" s="25"/>
    </row>
    <row r="470">
      <c r="A470" s="25"/>
      <c r="B470" s="25"/>
      <c r="C470" s="25"/>
      <c r="D470" s="25"/>
      <c r="E470" s="25"/>
      <c r="F470" s="24"/>
      <c r="G470" s="25"/>
      <c r="H470" s="25"/>
      <c r="I470" s="25"/>
      <c r="J470" s="25"/>
      <c r="K470" s="138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  <c r="AA470" s="25"/>
    </row>
    <row r="471">
      <c r="A471" s="25"/>
      <c r="B471" s="25"/>
      <c r="C471" s="25"/>
      <c r="D471" s="25"/>
      <c r="E471" s="25"/>
      <c r="F471" s="24"/>
      <c r="G471" s="25"/>
      <c r="H471" s="25"/>
      <c r="I471" s="25"/>
      <c r="J471" s="25"/>
      <c r="K471" s="138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  <c r="AA471" s="25"/>
    </row>
    <row r="472">
      <c r="A472" s="25"/>
      <c r="B472" s="25"/>
      <c r="C472" s="25"/>
      <c r="D472" s="25"/>
      <c r="E472" s="25"/>
      <c r="F472" s="24"/>
      <c r="G472" s="25"/>
      <c r="H472" s="25"/>
      <c r="I472" s="25"/>
      <c r="J472" s="25"/>
      <c r="K472" s="138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  <c r="AA472" s="25"/>
    </row>
    <row r="473">
      <c r="A473" s="25"/>
      <c r="B473" s="25"/>
      <c r="C473" s="25"/>
      <c r="D473" s="25"/>
      <c r="E473" s="25"/>
      <c r="F473" s="24"/>
      <c r="G473" s="25"/>
      <c r="H473" s="25"/>
      <c r="I473" s="25"/>
      <c r="J473" s="25"/>
      <c r="K473" s="138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  <c r="AA473" s="25"/>
    </row>
    <row r="474">
      <c r="A474" s="25"/>
      <c r="B474" s="25"/>
      <c r="C474" s="25"/>
      <c r="D474" s="25"/>
      <c r="E474" s="25"/>
      <c r="F474" s="24"/>
      <c r="G474" s="25"/>
      <c r="H474" s="25"/>
      <c r="I474" s="25"/>
      <c r="J474" s="25"/>
      <c r="K474" s="138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  <c r="AA474" s="25"/>
    </row>
    <row r="475">
      <c r="A475" s="25"/>
      <c r="B475" s="25"/>
      <c r="C475" s="25"/>
      <c r="D475" s="25"/>
      <c r="E475" s="25"/>
      <c r="F475" s="24"/>
      <c r="G475" s="25"/>
      <c r="H475" s="25"/>
      <c r="I475" s="25"/>
      <c r="J475" s="25"/>
      <c r="K475" s="138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  <c r="AA475" s="25"/>
    </row>
    <row r="476">
      <c r="A476" s="25"/>
      <c r="B476" s="25"/>
      <c r="C476" s="25"/>
      <c r="D476" s="25"/>
      <c r="E476" s="25"/>
      <c r="F476" s="24"/>
      <c r="G476" s="25"/>
      <c r="H476" s="25"/>
      <c r="I476" s="25"/>
      <c r="J476" s="25"/>
      <c r="K476" s="138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  <c r="AA476" s="25"/>
    </row>
    <row r="477">
      <c r="A477" s="25"/>
      <c r="B477" s="25"/>
      <c r="C477" s="25"/>
      <c r="D477" s="25"/>
      <c r="E477" s="25"/>
      <c r="F477" s="24"/>
      <c r="G477" s="25"/>
      <c r="H477" s="25"/>
      <c r="I477" s="25"/>
      <c r="J477" s="25"/>
      <c r="K477" s="138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  <c r="AA477" s="25"/>
    </row>
    <row r="478">
      <c r="A478" s="25"/>
      <c r="B478" s="25"/>
      <c r="C478" s="25"/>
      <c r="D478" s="25"/>
      <c r="E478" s="25"/>
      <c r="F478" s="24"/>
      <c r="G478" s="25"/>
      <c r="H478" s="25"/>
      <c r="I478" s="25"/>
      <c r="J478" s="25"/>
      <c r="K478" s="138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  <c r="AA478" s="25"/>
    </row>
    <row r="479">
      <c r="A479" s="25"/>
      <c r="B479" s="25"/>
      <c r="C479" s="25"/>
      <c r="D479" s="25"/>
      <c r="E479" s="25"/>
      <c r="F479" s="24"/>
      <c r="G479" s="25"/>
      <c r="H479" s="25"/>
      <c r="I479" s="25"/>
      <c r="J479" s="25"/>
      <c r="K479" s="138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  <c r="AA479" s="25"/>
    </row>
    <row r="480">
      <c r="A480" s="25"/>
      <c r="B480" s="25"/>
      <c r="C480" s="25"/>
      <c r="D480" s="25"/>
      <c r="E480" s="25"/>
      <c r="F480" s="24"/>
      <c r="G480" s="25"/>
      <c r="H480" s="25"/>
      <c r="I480" s="25"/>
      <c r="J480" s="25"/>
      <c r="K480" s="138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  <c r="AA480" s="25"/>
    </row>
    <row r="481">
      <c r="A481" s="25"/>
      <c r="B481" s="25"/>
      <c r="C481" s="25"/>
      <c r="D481" s="25"/>
      <c r="E481" s="25"/>
      <c r="F481" s="24"/>
      <c r="G481" s="25"/>
      <c r="H481" s="25"/>
      <c r="I481" s="25"/>
      <c r="J481" s="25"/>
      <c r="K481" s="138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  <c r="AA481" s="25"/>
    </row>
    <row r="482">
      <c r="A482" s="25"/>
      <c r="B482" s="25"/>
      <c r="C482" s="25"/>
      <c r="D482" s="25"/>
      <c r="E482" s="25"/>
      <c r="F482" s="24"/>
      <c r="G482" s="25"/>
      <c r="H482" s="25"/>
      <c r="I482" s="25"/>
      <c r="J482" s="25"/>
      <c r="K482" s="138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  <c r="AA482" s="25"/>
    </row>
    <row r="483">
      <c r="A483" s="25"/>
      <c r="B483" s="25"/>
      <c r="C483" s="25"/>
      <c r="D483" s="25"/>
      <c r="E483" s="25"/>
      <c r="F483" s="24"/>
      <c r="G483" s="25"/>
      <c r="H483" s="25"/>
      <c r="I483" s="25"/>
      <c r="J483" s="25"/>
      <c r="K483" s="138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  <c r="AA483" s="25"/>
    </row>
    <row r="484">
      <c r="A484" s="25"/>
      <c r="B484" s="25"/>
      <c r="C484" s="25"/>
      <c r="D484" s="25"/>
      <c r="E484" s="25"/>
      <c r="F484" s="24"/>
      <c r="G484" s="25"/>
      <c r="H484" s="25"/>
      <c r="I484" s="25"/>
      <c r="J484" s="25"/>
      <c r="K484" s="138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  <c r="AA484" s="25"/>
    </row>
    <row r="485">
      <c r="A485" s="25"/>
      <c r="B485" s="25"/>
      <c r="C485" s="25"/>
      <c r="D485" s="25"/>
      <c r="E485" s="25"/>
      <c r="F485" s="24"/>
      <c r="G485" s="25"/>
      <c r="H485" s="25"/>
      <c r="I485" s="25"/>
      <c r="J485" s="25"/>
      <c r="K485" s="138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  <c r="AA485" s="25"/>
    </row>
    <row r="486">
      <c r="A486" s="25"/>
      <c r="B486" s="25"/>
      <c r="C486" s="25"/>
      <c r="D486" s="25"/>
      <c r="E486" s="25"/>
      <c r="F486" s="24"/>
      <c r="G486" s="25"/>
      <c r="H486" s="25"/>
      <c r="I486" s="25"/>
      <c r="J486" s="25"/>
      <c r="K486" s="138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  <c r="AA486" s="25"/>
    </row>
    <row r="487">
      <c r="A487" s="25"/>
      <c r="B487" s="25"/>
      <c r="C487" s="25"/>
      <c r="D487" s="25"/>
      <c r="E487" s="25"/>
      <c r="F487" s="24"/>
      <c r="G487" s="25"/>
      <c r="H487" s="25"/>
      <c r="I487" s="25"/>
      <c r="J487" s="25"/>
      <c r="K487" s="138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  <c r="AA487" s="25"/>
    </row>
    <row r="488">
      <c r="A488" s="25"/>
      <c r="B488" s="25"/>
      <c r="C488" s="25"/>
      <c r="D488" s="25"/>
      <c r="E488" s="25"/>
      <c r="F488" s="24"/>
      <c r="G488" s="25"/>
      <c r="H488" s="25"/>
      <c r="I488" s="25"/>
      <c r="J488" s="25"/>
      <c r="K488" s="138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  <c r="AA488" s="25"/>
    </row>
    <row r="489">
      <c r="A489" s="25"/>
      <c r="B489" s="25"/>
      <c r="C489" s="25"/>
      <c r="D489" s="25"/>
      <c r="E489" s="25"/>
      <c r="F489" s="24"/>
      <c r="G489" s="25"/>
      <c r="H489" s="25"/>
      <c r="I489" s="25"/>
      <c r="J489" s="25"/>
      <c r="K489" s="138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  <c r="AA489" s="25"/>
    </row>
    <row r="490">
      <c r="A490" s="25"/>
      <c r="B490" s="25"/>
      <c r="C490" s="25"/>
      <c r="D490" s="25"/>
      <c r="E490" s="25"/>
      <c r="F490" s="24"/>
      <c r="G490" s="25"/>
      <c r="H490" s="25"/>
      <c r="I490" s="25"/>
      <c r="J490" s="25"/>
      <c r="K490" s="138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  <c r="AA490" s="25"/>
    </row>
    <row r="491">
      <c r="A491" s="25"/>
      <c r="B491" s="25"/>
      <c r="C491" s="25"/>
      <c r="D491" s="25"/>
      <c r="E491" s="25"/>
      <c r="F491" s="24"/>
      <c r="G491" s="25"/>
      <c r="H491" s="25"/>
      <c r="I491" s="25"/>
      <c r="J491" s="25"/>
      <c r="K491" s="138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  <c r="AA491" s="25"/>
    </row>
    <row r="492">
      <c r="A492" s="25"/>
      <c r="B492" s="25"/>
      <c r="C492" s="25"/>
      <c r="D492" s="25"/>
      <c r="E492" s="25"/>
      <c r="F492" s="24"/>
      <c r="G492" s="25"/>
      <c r="H492" s="25"/>
      <c r="I492" s="25"/>
      <c r="J492" s="25"/>
      <c r="K492" s="138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  <c r="AA492" s="25"/>
    </row>
    <row r="493">
      <c r="A493" s="25"/>
      <c r="B493" s="25"/>
      <c r="C493" s="25"/>
      <c r="D493" s="25"/>
      <c r="E493" s="25"/>
      <c r="F493" s="24"/>
      <c r="G493" s="25"/>
      <c r="H493" s="25"/>
      <c r="I493" s="25"/>
      <c r="J493" s="25"/>
      <c r="K493" s="138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  <c r="AA493" s="25"/>
    </row>
    <row r="494">
      <c r="A494" s="25"/>
      <c r="B494" s="25"/>
      <c r="C494" s="25"/>
      <c r="D494" s="25"/>
      <c r="E494" s="25"/>
      <c r="F494" s="24"/>
      <c r="G494" s="25"/>
      <c r="H494" s="25"/>
      <c r="I494" s="25"/>
      <c r="J494" s="25"/>
      <c r="K494" s="138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  <c r="AA494" s="25"/>
    </row>
    <row r="495">
      <c r="A495" s="25"/>
      <c r="B495" s="25"/>
      <c r="C495" s="25"/>
      <c r="D495" s="25"/>
      <c r="E495" s="25"/>
      <c r="F495" s="24"/>
      <c r="G495" s="25"/>
      <c r="H495" s="25"/>
      <c r="I495" s="25"/>
      <c r="J495" s="25"/>
      <c r="K495" s="138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  <c r="AA495" s="25"/>
    </row>
    <row r="496">
      <c r="A496" s="25"/>
      <c r="B496" s="25"/>
      <c r="C496" s="25"/>
      <c r="D496" s="25"/>
      <c r="E496" s="25"/>
      <c r="F496" s="24"/>
      <c r="G496" s="25"/>
      <c r="H496" s="25"/>
      <c r="I496" s="25"/>
      <c r="J496" s="25"/>
      <c r="K496" s="138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  <c r="AA496" s="25"/>
    </row>
    <row r="497">
      <c r="A497" s="25"/>
      <c r="B497" s="25"/>
      <c r="C497" s="25"/>
      <c r="D497" s="25"/>
      <c r="E497" s="25"/>
      <c r="F497" s="24"/>
      <c r="G497" s="25"/>
      <c r="H497" s="25"/>
      <c r="I497" s="25"/>
      <c r="J497" s="25"/>
      <c r="K497" s="138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  <c r="AA497" s="25"/>
    </row>
    <row r="498">
      <c r="A498" s="25"/>
      <c r="B498" s="25"/>
      <c r="C498" s="25"/>
      <c r="D498" s="25"/>
      <c r="E498" s="25"/>
      <c r="F498" s="24"/>
      <c r="G498" s="25"/>
      <c r="H498" s="25"/>
      <c r="I498" s="25"/>
      <c r="J498" s="25"/>
      <c r="K498" s="138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  <c r="AA498" s="25"/>
    </row>
    <row r="499">
      <c r="A499" s="25"/>
      <c r="B499" s="25"/>
      <c r="C499" s="25"/>
      <c r="D499" s="25"/>
      <c r="E499" s="25"/>
      <c r="F499" s="24"/>
      <c r="G499" s="25"/>
      <c r="H499" s="25"/>
      <c r="I499" s="25"/>
      <c r="J499" s="25"/>
      <c r="K499" s="138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  <c r="AA499" s="25"/>
    </row>
    <row r="500">
      <c r="A500" s="25"/>
      <c r="B500" s="25"/>
      <c r="C500" s="25"/>
      <c r="D500" s="25"/>
      <c r="E500" s="25"/>
      <c r="F500" s="24"/>
      <c r="G500" s="25"/>
      <c r="H500" s="25"/>
      <c r="I500" s="25"/>
      <c r="J500" s="25"/>
      <c r="K500" s="138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  <c r="AA500" s="25"/>
    </row>
    <row r="501">
      <c r="A501" s="25"/>
      <c r="B501" s="25"/>
      <c r="C501" s="25"/>
      <c r="D501" s="25"/>
      <c r="E501" s="25"/>
      <c r="F501" s="24"/>
      <c r="G501" s="25"/>
      <c r="H501" s="25"/>
      <c r="I501" s="25"/>
      <c r="J501" s="25"/>
      <c r="K501" s="138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  <c r="AA501" s="25"/>
    </row>
    <row r="502">
      <c r="A502" s="25"/>
      <c r="B502" s="25"/>
      <c r="C502" s="25"/>
      <c r="D502" s="25"/>
      <c r="E502" s="25"/>
      <c r="F502" s="24"/>
      <c r="G502" s="25"/>
      <c r="H502" s="25"/>
      <c r="I502" s="25"/>
      <c r="J502" s="25"/>
      <c r="K502" s="138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  <c r="AA502" s="25"/>
    </row>
    <row r="503">
      <c r="A503" s="25"/>
      <c r="B503" s="25"/>
      <c r="C503" s="25"/>
      <c r="D503" s="25"/>
      <c r="E503" s="25"/>
      <c r="F503" s="24"/>
      <c r="G503" s="25"/>
      <c r="H503" s="25"/>
      <c r="I503" s="25"/>
      <c r="J503" s="25"/>
      <c r="K503" s="138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  <c r="AA503" s="25"/>
    </row>
    <row r="504">
      <c r="A504" s="25"/>
      <c r="B504" s="25"/>
      <c r="C504" s="25"/>
      <c r="D504" s="25"/>
      <c r="E504" s="25"/>
      <c r="F504" s="24"/>
      <c r="G504" s="25"/>
      <c r="H504" s="25"/>
      <c r="I504" s="25"/>
      <c r="J504" s="25"/>
      <c r="K504" s="138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  <c r="AA504" s="25"/>
    </row>
    <row r="505">
      <c r="A505" s="25"/>
      <c r="B505" s="25"/>
      <c r="C505" s="25"/>
      <c r="D505" s="25"/>
      <c r="E505" s="25"/>
      <c r="F505" s="24"/>
      <c r="G505" s="25"/>
      <c r="H505" s="25"/>
      <c r="I505" s="25"/>
      <c r="J505" s="25"/>
      <c r="K505" s="138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  <c r="AA505" s="25"/>
    </row>
    <row r="506">
      <c r="A506" s="25"/>
      <c r="B506" s="25"/>
      <c r="C506" s="25"/>
      <c r="D506" s="25"/>
      <c r="E506" s="25"/>
      <c r="F506" s="24"/>
      <c r="G506" s="25"/>
      <c r="H506" s="25"/>
      <c r="I506" s="25"/>
      <c r="J506" s="25"/>
      <c r="K506" s="138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  <c r="AA506" s="25"/>
    </row>
    <row r="507">
      <c r="A507" s="25"/>
      <c r="B507" s="25"/>
      <c r="C507" s="25"/>
      <c r="D507" s="25"/>
      <c r="E507" s="25"/>
      <c r="F507" s="24"/>
      <c r="G507" s="25"/>
      <c r="H507" s="25"/>
      <c r="I507" s="25"/>
      <c r="J507" s="25"/>
      <c r="K507" s="138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  <c r="AA507" s="25"/>
    </row>
    <row r="508">
      <c r="A508" s="25"/>
      <c r="B508" s="25"/>
      <c r="C508" s="25"/>
      <c r="D508" s="25"/>
      <c r="E508" s="25"/>
      <c r="F508" s="24"/>
      <c r="G508" s="25"/>
      <c r="H508" s="25"/>
      <c r="I508" s="25"/>
      <c r="J508" s="25"/>
      <c r="K508" s="138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  <c r="AA508" s="25"/>
    </row>
    <row r="509">
      <c r="A509" s="25"/>
      <c r="B509" s="25"/>
      <c r="C509" s="25"/>
      <c r="D509" s="25"/>
      <c r="E509" s="25"/>
      <c r="F509" s="24"/>
      <c r="G509" s="25"/>
      <c r="H509" s="25"/>
      <c r="I509" s="25"/>
      <c r="J509" s="25"/>
      <c r="K509" s="138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  <c r="AA509" s="25"/>
    </row>
    <row r="510">
      <c r="A510" s="25"/>
      <c r="B510" s="25"/>
      <c r="C510" s="25"/>
      <c r="D510" s="25"/>
      <c r="E510" s="25"/>
      <c r="F510" s="24"/>
      <c r="G510" s="25"/>
      <c r="H510" s="25"/>
      <c r="I510" s="25"/>
      <c r="J510" s="25"/>
      <c r="K510" s="138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  <c r="AA510" s="25"/>
    </row>
    <row r="511">
      <c r="A511" s="25"/>
      <c r="B511" s="25"/>
      <c r="C511" s="25"/>
      <c r="D511" s="25"/>
      <c r="E511" s="25"/>
      <c r="F511" s="24"/>
      <c r="G511" s="25"/>
      <c r="H511" s="25"/>
      <c r="I511" s="25"/>
      <c r="J511" s="25"/>
      <c r="K511" s="138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  <c r="AA511" s="25"/>
    </row>
    <row r="512">
      <c r="A512" s="25"/>
      <c r="B512" s="25"/>
      <c r="C512" s="25"/>
      <c r="D512" s="25"/>
      <c r="E512" s="25"/>
      <c r="F512" s="24"/>
      <c r="G512" s="25"/>
      <c r="H512" s="25"/>
      <c r="I512" s="25"/>
      <c r="J512" s="25"/>
      <c r="K512" s="138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  <c r="AA512" s="25"/>
    </row>
    <row r="513">
      <c r="A513" s="25"/>
      <c r="B513" s="25"/>
      <c r="C513" s="25"/>
      <c r="D513" s="25"/>
      <c r="E513" s="25"/>
      <c r="F513" s="24"/>
      <c r="G513" s="25"/>
      <c r="H513" s="25"/>
      <c r="I513" s="25"/>
      <c r="J513" s="25"/>
      <c r="K513" s="138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  <c r="AA513" s="25"/>
    </row>
    <row r="514">
      <c r="A514" s="25"/>
      <c r="B514" s="25"/>
      <c r="C514" s="25"/>
      <c r="D514" s="25"/>
      <c r="E514" s="25"/>
      <c r="F514" s="24"/>
      <c r="G514" s="25"/>
      <c r="H514" s="25"/>
      <c r="I514" s="25"/>
      <c r="J514" s="25"/>
      <c r="K514" s="138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  <c r="AA514" s="25"/>
    </row>
    <row r="515">
      <c r="A515" s="25"/>
      <c r="B515" s="25"/>
      <c r="C515" s="25"/>
      <c r="D515" s="25"/>
      <c r="E515" s="25"/>
      <c r="F515" s="24"/>
      <c r="G515" s="25"/>
      <c r="H515" s="25"/>
      <c r="I515" s="25"/>
      <c r="J515" s="25"/>
      <c r="K515" s="138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  <c r="AA515" s="25"/>
    </row>
    <row r="516">
      <c r="A516" s="25"/>
      <c r="B516" s="25"/>
      <c r="C516" s="25"/>
      <c r="D516" s="25"/>
      <c r="E516" s="25"/>
      <c r="F516" s="24"/>
      <c r="G516" s="25"/>
      <c r="H516" s="25"/>
      <c r="I516" s="25"/>
      <c r="J516" s="25"/>
      <c r="K516" s="138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  <c r="AA516" s="25"/>
    </row>
    <row r="517">
      <c r="A517" s="25"/>
      <c r="B517" s="25"/>
      <c r="C517" s="25"/>
      <c r="D517" s="25"/>
      <c r="E517" s="25"/>
      <c r="F517" s="24"/>
      <c r="G517" s="25"/>
      <c r="H517" s="25"/>
      <c r="I517" s="25"/>
      <c r="J517" s="25"/>
      <c r="K517" s="138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  <c r="AA517" s="25"/>
    </row>
    <row r="518">
      <c r="A518" s="25"/>
      <c r="B518" s="25"/>
      <c r="C518" s="25"/>
      <c r="D518" s="25"/>
      <c r="E518" s="25"/>
      <c r="F518" s="24"/>
      <c r="G518" s="25"/>
      <c r="H518" s="25"/>
      <c r="I518" s="25"/>
      <c r="J518" s="25"/>
      <c r="K518" s="138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  <c r="AA518" s="25"/>
    </row>
    <row r="519">
      <c r="A519" s="25"/>
      <c r="B519" s="25"/>
      <c r="C519" s="25"/>
      <c r="D519" s="25"/>
      <c r="E519" s="25"/>
      <c r="F519" s="24"/>
      <c r="G519" s="25"/>
      <c r="H519" s="25"/>
      <c r="I519" s="25"/>
      <c r="J519" s="25"/>
      <c r="K519" s="138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  <c r="AA519" s="25"/>
    </row>
    <row r="520">
      <c r="A520" s="25"/>
      <c r="B520" s="25"/>
      <c r="C520" s="25"/>
      <c r="D520" s="25"/>
      <c r="E520" s="25"/>
      <c r="F520" s="24"/>
      <c r="G520" s="25"/>
      <c r="H520" s="25"/>
      <c r="I520" s="25"/>
      <c r="J520" s="25"/>
      <c r="K520" s="138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  <c r="AA520" s="25"/>
    </row>
    <row r="521">
      <c r="A521" s="25"/>
      <c r="B521" s="25"/>
      <c r="C521" s="25"/>
      <c r="D521" s="25"/>
      <c r="E521" s="25"/>
      <c r="F521" s="24"/>
      <c r="G521" s="25"/>
      <c r="H521" s="25"/>
      <c r="I521" s="25"/>
      <c r="J521" s="25"/>
      <c r="K521" s="138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  <c r="AA521" s="25"/>
    </row>
    <row r="522">
      <c r="A522" s="25"/>
      <c r="B522" s="25"/>
      <c r="C522" s="25"/>
      <c r="D522" s="25"/>
      <c r="E522" s="25"/>
      <c r="F522" s="24"/>
      <c r="G522" s="25"/>
      <c r="H522" s="25"/>
      <c r="I522" s="25"/>
      <c r="J522" s="25"/>
      <c r="K522" s="138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  <c r="AA522" s="25"/>
    </row>
    <row r="523">
      <c r="A523" s="25"/>
      <c r="B523" s="25"/>
      <c r="C523" s="25"/>
      <c r="D523" s="25"/>
      <c r="E523" s="25"/>
      <c r="F523" s="24"/>
      <c r="G523" s="25"/>
      <c r="H523" s="25"/>
      <c r="I523" s="25"/>
      <c r="J523" s="25"/>
      <c r="K523" s="138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  <c r="AA523" s="25"/>
    </row>
    <row r="524">
      <c r="A524" s="25"/>
      <c r="B524" s="25"/>
      <c r="C524" s="25"/>
      <c r="D524" s="25"/>
      <c r="E524" s="25"/>
      <c r="F524" s="24"/>
      <c r="G524" s="25"/>
      <c r="H524" s="25"/>
      <c r="I524" s="25"/>
      <c r="J524" s="25"/>
      <c r="K524" s="138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  <c r="AA524" s="25"/>
    </row>
    <row r="525">
      <c r="A525" s="25"/>
      <c r="B525" s="25"/>
      <c r="C525" s="25"/>
      <c r="D525" s="25"/>
      <c r="E525" s="25"/>
      <c r="F525" s="24"/>
      <c r="G525" s="25"/>
      <c r="H525" s="25"/>
      <c r="I525" s="25"/>
      <c r="J525" s="25"/>
      <c r="K525" s="138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  <c r="AA525" s="25"/>
    </row>
    <row r="526">
      <c r="A526" s="25"/>
      <c r="B526" s="25"/>
      <c r="C526" s="25"/>
      <c r="D526" s="25"/>
      <c r="E526" s="25"/>
      <c r="F526" s="24"/>
      <c r="G526" s="25"/>
      <c r="H526" s="25"/>
      <c r="I526" s="25"/>
      <c r="J526" s="25"/>
      <c r="K526" s="138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  <c r="AA526" s="25"/>
    </row>
    <row r="527">
      <c r="A527" s="25"/>
      <c r="B527" s="25"/>
      <c r="C527" s="25"/>
      <c r="D527" s="25"/>
      <c r="E527" s="25"/>
      <c r="F527" s="24"/>
      <c r="G527" s="25"/>
      <c r="H527" s="25"/>
      <c r="I527" s="25"/>
      <c r="J527" s="25"/>
      <c r="K527" s="138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  <c r="AA527" s="25"/>
    </row>
    <row r="528">
      <c r="A528" s="25"/>
      <c r="B528" s="25"/>
      <c r="C528" s="25"/>
      <c r="D528" s="25"/>
      <c r="E528" s="25"/>
      <c r="F528" s="24"/>
      <c r="G528" s="25"/>
      <c r="H528" s="25"/>
      <c r="I528" s="25"/>
      <c r="J528" s="25"/>
      <c r="K528" s="138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  <c r="AA528" s="25"/>
    </row>
    <row r="529">
      <c r="A529" s="25"/>
      <c r="B529" s="25"/>
      <c r="C529" s="25"/>
      <c r="D529" s="25"/>
      <c r="E529" s="25"/>
      <c r="F529" s="24"/>
      <c r="G529" s="25"/>
      <c r="H529" s="25"/>
      <c r="I529" s="25"/>
      <c r="J529" s="25"/>
      <c r="K529" s="138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  <c r="AA529" s="25"/>
    </row>
    <row r="530">
      <c r="A530" s="25"/>
      <c r="B530" s="25"/>
      <c r="C530" s="25"/>
      <c r="D530" s="25"/>
      <c r="E530" s="25"/>
      <c r="F530" s="24"/>
      <c r="G530" s="25"/>
      <c r="H530" s="25"/>
      <c r="I530" s="25"/>
      <c r="J530" s="25"/>
      <c r="K530" s="138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  <c r="AA530" s="25"/>
    </row>
    <row r="531">
      <c r="A531" s="25"/>
      <c r="B531" s="25"/>
      <c r="C531" s="25"/>
      <c r="D531" s="25"/>
      <c r="E531" s="25"/>
      <c r="F531" s="24"/>
      <c r="G531" s="25"/>
      <c r="H531" s="25"/>
      <c r="I531" s="25"/>
      <c r="J531" s="25"/>
      <c r="K531" s="138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  <c r="AA531" s="25"/>
    </row>
    <row r="532">
      <c r="A532" s="25"/>
      <c r="B532" s="25"/>
      <c r="C532" s="25"/>
      <c r="D532" s="25"/>
      <c r="E532" s="25"/>
      <c r="F532" s="24"/>
      <c r="G532" s="25"/>
      <c r="H532" s="25"/>
      <c r="I532" s="25"/>
      <c r="J532" s="25"/>
      <c r="K532" s="138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  <c r="AA532" s="25"/>
    </row>
    <row r="533">
      <c r="A533" s="25"/>
      <c r="B533" s="25"/>
      <c r="C533" s="25"/>
      <c r="D533" s="25"/>
      <c r="E533" s="25"/>
      <c r="F533" s="24"/>
      <c r="G533" s="25"/>
      <c r="H533" s="25"/>
      <c r="I533" s="25"/>
      <c r="J533" s="25"/>
      <c r="K533" s="138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  <c r="AA533" s="25"/>
    </row>
    <row r="534">
      <c r="A534" s="25"/>
      <c r="B534" s="25"/>
      <c r="C534" s="25"/>
      <c r="D534" s="25"/>
      <c r="E534" s="25"/>
      <c r="F534" s="24"/>
      <c r="G534" s="25"/>
      <c r="H534" s="25"/>
      <c r="I534" s="25"/>
      <c r="J534" s="25"/>
      <c r="K534" s="138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  <c r="AA534" s="25"/>
    </row>
    <row r="535">
      <c r="A535" s="25"/>
      <c r="B535" s="25"/>
      <c r="C535" s="25"/>
      <c r="D535" s="25"/>
      <c r="E535" s="25"/>
      <c r="F535" s="24"/>
      <c r="G535" s="25"/>
      <c r="H535" s="25"/>
      <c r="I535" s="25"/>
      <c r="J535" s="25"/>
      <c r="K535" s="138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  <c r="AA535" s="25"/>
    </row>
    <row r="536">
      <c r="A536" s="25"/>
      <c r="B536" s="25"/>
      <c r="C536" s="25"/>
      <c r="D536" s="25"/>
      <c r="E536" s="25"/>
      <c r="F536" s="24"/>
      <c r="G536" s="25"/>
      <c r="H536" s="25"/>
      <c r="I536" s="25"/>
      <c r="J536" s="25"/>
      <c r="K536" s="138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  <c r="AA536" s="25"/>
    </row>
    <row r="537">
      <c r="A537" s="25"/>
      <c r="B537" s="25"/>
      <c r="C537" s="25"/>
      <c r="D537" s="25"/>
      <c r="E537" s="25"/>
      <c r="F537" s="24"/>
      <c r="G537" s="25"/>
      <c r="H537" s="25"/>
      <c r="I537" s="25"/>
      <c r="J537" s="25"/>
      <c r="K537" s="138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  <c r="AA537" s="25"/>
    </row>
    <row r="538">
      <c r="A538" s="25"/>
      <c r="B538" s="25"/>
      <c r="C538" s="25"/>
      <c r="D538" s="25"/>
      <c r="E538" s="25"/>
      <c r="F538" s="24"/>
      <c r="G538" s="25"/>
      <c r="H538" s="25"/>
      <c r="I538" s="25"/>
      <c r="J538" s="25"/>
      <c r="K538" s="138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  <c r="AA538" s="25"/>
    </row>
    <row r="539">
      <c r="A539" s="25"/>
      <c r="B539" s="25"/>
      <c r="C539" s="25"/>
      <c r="D539" s="25"/>
      <c r="E539" s="25"/>
      <c r="F539" s="24"/>
      <c r="G539" s="25"/>
      <c r="H539" s="25"/>
      <c r="I539" s="25"/>
      <c r="J539" s="25"/>
      <c r="K539" s="138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  <c r="AA539" s="25"/>
    </row>
    <row r="540">
      <c r="A540" s="25"/>
      <c r="B540" s="25"/>
      <c r="C540" s="25"/>
      <c r="D540" s="25"/>
      <c r="E540" s="25"/>
      <c r="F540" s="24"/>
      <c r="G540" s="25"/>
      <c r="H540" s="25"/>
      <c r="I540" s="25"/>
      <c r="J540" s="25"/>
      <c r="K540" s="138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  <c r="AA540" s="25"/>
    </row>
    <row r="541">
      <c r="A541" s="25"/>
      <c r="B541" s="25"/>
      <c r="C541" s="25"/>
      <c r="D541" s="25"/>
      <c r="E541" s="25"/>
      <c r="F541" s="24"/>
      <c r="G541" s="25"/>
      <c r="H541" s="25"/>
      <c r="I541" s="25"/>
      <c r="J541" s="25"/>
      <c r="K541" s="138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  <c r="AA541" s="25"/>
    </row>
    <row r="542">
      <c r="A542" s="25"/>
      <c r="B542" s="25"/>
      <c r="C542" s="25"/>
      <c r="D542" s="25"/>
      <c r="E542" s="25"/>
      <c r="F542" s="24"/>
      <c r="G542" s="25"/>
      <c r="H542" s="25"/>
      <c r="I542" s="25"/>
      <c r="J542" s="25"/>
      <c r="K542" s="138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  <c r="AA542" s="25"/>
    </row>
    <row r="543">
      <c r="A543" s="25"/>
      <c r="B543" s="25"/>
      <c r="C543" s="25"/>
      <c r="D543" s="25"/>
      <c r="E543" s="25"/>
      <c r="F543" s="24"/>
      <c r="G543" s="25"/>
      <c r="H543" s="25"/>
      <c r="I543" s="25"/>
      <c r="J543" s="25"/>
      <c r="K543" s="138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  <c r="AA543" s="25"/>
    </row>
    <row r="544">
      <c r="A544" s="25"/>
      <c r="B544" s="25"/>
      <c r="C544" s="25"/>
      <c r="D544" s="25"/>
      <c r="E544" s="25"/>
      <c r="F544" s="24"/>
      <c r="G544" s="25"/>
      <c r="H544" s="25"/>
      <c r="I544" s="25"/>
      <c r="J544" s="25"/>
      <c r="K544" s="138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  <c r="AA544" s="25"/>
    </row>
    <row r="545">
      <c r="A545" s="25"/>
      <c r="B545" s="25"/>
      <c r="C545" s="25"/>
      <c r="D545" s="25"/>
      <c r="E545" s="25"/>
      <c r="F545" s="24"/>
      <c r="G545" s="25"/>
      <c r="H545" s="25"/>
      <c r="I545" s="25"/>
      <c r="J545" s="25"/>
      <c r="K545" s="138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  <c r="AA545" s="25"/>
    </row>
    <row r="546">
      <c r="A546" s="25"/>
      <c r="B546" s="25"/>
      <c r="C546" s="25"/>
      <c r="D546" s="25"/>
      <c r="E546" s="25"/>
      <c r="F546" s="24"/>
      <c r="G546" s="25"/>
      <c r="H546" s="25"/>
      <c r="I546" s="25"/>
      <c r="J546" s="25"/>
      <c r="K546" s="138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  <c r="AA546" s="25"/>
    </row>
    <row r="547">
      <c r="A547" s="25"/>
      <c r="B547" s="25"/>
      <c r="C547" s="25"/>
      <c r="D547" s="25"/>
      <c r="E547" s="25"/>
      <c r="F547" s="24"/>
      <c r="G547" s="25"/>
      <c r="H547" s="25"/>
      <c r="I547" s="25"/>
      <c r="J547" s="25"/>
      <c r="K547" s="138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  <c r="AA547" s="25"/>
    </row>
    <row r="548">
      <c r="A548" s="25"/>
      <c r="B548" s="25"/>
      <c r="C548" s="25"/>
      <c r="D548" s="25"/>
      <c r="E548" s="25"/>
      <c r="F548" s="24"/>
      <c r="G548" s="25"/>
      <c r="H548" s="25"/>
      <c r="I548" s="25"/>
      <c r="J548" s="25"/>
      <c r="K548" s="138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  <c r="AA548" s="25"/>
    </row>
    <row r="549">
      <c r="A549" s="25"/>
      <c r="B549" s="25"/>
      <c r="C549" s="25"/>
      <c r="D549" s="25"/>
      <c r="E549" s="25"/>
      <c r="F549" s="24"/>
      <c r="G549" s="25"/>
      <c r="H549" s="25"/>
      <c r="I549" s="25"/>
      <c r="J549" s="25"/>
      <c r="K549" s="138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  <c r="AA549" s="25"/>
    </row>
    <row r="550">
      <c r="A550" s="25"/>
      <c r="B550" s="25"/>
      <c r="C550" s="25"/>
      <c r="D550" s="25"/>
      <c r="E550" s="25"/>
      <c r="F550" s="24"/>
      <c r="G550" s="25"/>
      <c r="H550" s="25"/>
      <c r="I550" s="25"/>
      <c r="J550" s="25"/>
      <c r="K550" s="138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  <c r="AA550" s="25"/>
    </row>
    <row r="551">
      <c r="A551" s="25"/>
      <c r="B551" s="25"/>
      <c r="C551" s="25"/>
      <c r="D551" s="25"/>
      <c r="E551" s="25"/>
      <c r="F551" s="24"/>
      <c r="G551" s="25"/>
      <c r="H551" s="25"/>
      <c r="I551" s="25"/>
      <c r="J551" s="25"/>
      <c r="K551" s="138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  <c r="AA551" s="25"/>
    </row>
    <row r="552">
      <c r="A552" s="25"/>
      <c r="B552" s="25"/>
      <c r="C552" s="25"/>
      <c r="D552" s="25"/>
      <c r="E552" s="25"/>
      <c r="F552" s="24"/>
      <c r="G552" s="25"/>
      <c r="H552" s="25"/>
      <c r="I552" s="25"/>
      <c r="J552" s="25"/>
      <c r="K552" s="138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  <c r="AA552" s="25"/>
    </row>
    <row r="553">
      <c r="A553" s="25"/>
      <c r="B553" s="25"/>
      <c r="C553" s="25"/>
      <c r="D553" s="25"/>
      <c r="E553" s="25"/>
      <c r="F553" s="24"/>
      <c r="G553" s="25"/>
      <c r="H553" s="25"/>
      <c r="I553" s="25"/>
      <c r="J553" s="25"/>
      <c r="K553" s="138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  <c r="AA553" s="25"/>
    </row>
    <row r="554">
      <c r="A554" s="25"/>
      <c r="B554" s="25"/>
      <c r="C554" s="25"/>
      <c r="D554" s="25"/>
      <c r="E554" s="25"/>
      <c r="F554" s="24"/>
      <c r="G554" s="25"/>
      <c r="H554" s="25"/>
      <c r="I554" s="25"/>
      <c r="J554" s="25"/>
      <c r="K554" s="138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  <c r="AA554" s="25"/>
    </row>
    <row r="555">
      <c r="A555" s="25"/>
      <c r="B555" s="25"/>
      <c r="C555" s="25"/>
      <c r="D555" s="25"/>
      <c r="E555" s="25"/>
      <c r="F555" s="24"/>
      <c r="G555" s="25"/>
      <c r="H555" s="25"/>
      <c r="I555" s="25"/>
      <c r="J555" s="25"/>
      <c r="K555" s="138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  <c r="AA555" s="25"/>
    </row>
    <row r="556">
      <c r="A556" s="25"/>
      <c r="B556" s="25"/>
      <c r="C556" s="25"/>
      <c r="D556" s="25"/>
      <c r="E556" s="25"/>
      <c r="F556" s="24"/>
      <c r="G556" s="25"/>
      <c r="H556" s="25"/>
      <c r="I556" s="25"/>
      <c r="J556" s="25"/>
      <c r="K556" s="138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  <c r="AA556" s="25"/>
    </row>
    <row r="557">
      <c r="A557" s="25"/>
      <c r="B557" s="25"/>
      <c r="C557" s="25"/>
      <c r="D557" s="25"/>
      <c r="E557" s="25"/>
      <c r="F557" s="24"/>
      <c r="G557" s="25"/>
      <c r="H557" s="25"/>
      <c r="I557" s="25"/>
      <c r="J557" s="25"/>
      <c r="K557" s="138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  <c r="AA557" s="25"/>
    </row>
    <row r="558">
      <c r="A558" s="25"/>
      <c r="B558" s="25"/>
      <c r="C558" s="25"/>
      <c r="D558" s="25"/>
      <c r="E558" s="25"/>
      <c r="F558" s="24"/>
      <c r="G558" s="25"/>
      <c r="H558" s="25"/>
      <c r="I558" s="25"/>
      <c r="J558" s="25"/>
      <c r="K558" s="138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  <c r="AA558" s="25"/>
    </row>
    <row r="559">
      <c r="A559" s="25"/>
      <c r="B559" s="25"/>
      <c r="C559" s="25"/>
      <c r="D559" s="25"/>
      <c r="E559" s="25"/>
      <c r="F559" s="24"/>
      <c r="G559" s="25"/>
      <c r="H559" s="25"/>
      <c r="I559" s="25"/>
      <c r="J559" s="25"/>
      <c r="K559" s="138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  <c r="AA559" s="25"/>
    </row>
    <row r="560">
      <c r="A560" s="25"/>
      <c r="B560" s="25"/>
      <c r="C560" s="25"/>
      <c r="D560" s="25"/>
      <c r="E560" s="25"/>
      <c r="F560" s="24"/>
      <c r="G560" s="25"/>
      <c r="H560" s="25"/>
      <c r="I560" s="25"/>
      <c r="J560" s="25"/>
      <c r="K560" s="138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  <c r="AA560" s="25"/>
    </row>
    <row r="561">
      <c r="A561" s="25"/>
      <c r="B561" s="25"/>
      <c r="C561" s="25"/>
      <c r="D561" s="25"/>
      <c r="E561" s="25"/>
      <c r="F561" s="24"/>
      <c r="G561" s="25"/>
      <c r="H561" s="25"/>
      <c r="I561" s="25"/>
      <c r="J561" s="25"/>
      <c r="K561" s="138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  <c r="AA561" s="25"/>
    </row>
    <row r="562">
      <c r="A562" s="25"/>
      <c r="B562" s="25"/>
      <c r="C562" s="25"/>
      <c r="D562" s="25"/>
      <c r="E562" s="25"/>
      <c r="F562" s="24"/>
      <c r="G562" s="25"/>
      <c r="H562" s="25"/>
      <c r="I562" s="25"/>
      <c r="J562" s="25"/>
      <c r="K562" s="138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  <c r="AA562" s="25"/>
    </row>
    <row r="563">
      <c r="A563" s="25"/>
      <c r="B563" s="25"/>
      <c r="C563" s="25"/>
      <c r="D563" s="25"/>
      <c r="E563" s="25"/>
      <c r="F563" s="24"/>
      <c r="G563" s="25"/>
      <c r="H563" s="25"/>
      <c r="I563" s="25"/>
      <c r="J563" s="25"/>
      <c r="K563" s="138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  <c r="AA563" s="25"/>
    </row>
    <row r="564">
      <c r="A564" s="25"/>
      <c r="B564" s="25"/>
      <c r="C564" s="25"/>
      <c r="D564" s="25"/>
      <c r="E564" s="25"/>
      <c r="F564" s="24"/>
      <c r="G564" s="25"/>
      <c r="H564" s="25"/>
      <c r="I564" s="25"/>
      <c r="J564" s="25"/>
      <c r="K564" s="138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  <c r="AA564" s="25"/>
    </row>
    <row r="565">
      <c r="A565" s="25"/>
      <c r="B565" s="25"/>
      <c r="C565" s="25"/>
      <c r="D565" s="25"/>
      <c r="E565" s="25"/>
      <c r="F565" s="24"/>
      <c r="G565" s="25"/>
      <c r="H565" s="25"/>
      <c r="I565" s="25"/>
      <c r="J565" s="25"/>
      <c r="K565" s="138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  <c r="AA565" s="25"/>
    </row>
    <row r="566">
      <c r="A566" s="25"/>
      <c r="B566" s="25"/>
      <c r="C566" s="25"/>
      <c r="D566" s="25"/>
      <c r="E566" s="25"/>
      <c r="F566" s="24"/>
      <c r="G566" s="25"/>
      <c r="H566" s="25"/>
      <c r="I566" s="25"/>
      <c r="J566" s="25"/>
      <c r="K566" s="138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  <c r="AA566" s="25"/>
    </row>
    <row r="567">
      <c r="A567" s="25"/>
      <c r="B567" s="25"/>
      <c r="C567" s="25"/>
      <c r="D567" s="25"/>
      <c r="E567" s="25"/>
      <c r="F567" s="24"/>
      <c r="G567" s="25"/>
      <c r="H567" s="25"/>
      <c r="I567" s="25"/>
      <c r="J567" s="25"/>
      <c r="K567" s="138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  <c r="AA567" s="25"/>
    </row>
    <row r="568">
      <c r="A568" s="25"/>
      <c r="B568" s="25"/>
      <c r="C568" s="25"/>
      <c r="D568" s="25"/>
      <c r="E568" s="25"/>
      <c r="F568" s="24"/>
      <c r="G568" s="25"/>
      <c r="H568" s="25"/>
      <c r="I568" s="25"/>
      <c r="J568" s="25"/>
      <c r="K568" s="138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  <c r="AA568" s="25"/>
    </row>
    <row r="569">
      <c r="A569" s="25"/>
      <c r="B569" s="25"/>
      <c r="C569" s="25"/>
      <c r="D569" s="25"/>
      <c r="E569" s="25"/>
      <c r="F569" s="24"/>
      <c r="G569" s="25"/>
      <c r="H569" s="25"/>
      <c r="I569" s="25"/>
      <c r="J569" s="25"/>
      <c r="K569" s="138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  <c r="AA569" s="25"/>
    </row>
    <row r="570">
      <c r="A570" s="25"/>
      <c r="B570" s="25"/>
      <c r="C570" s="25"/>
      <c r="D570" s="25"/>
      <c r="E570" s="25"/>
      <c r="F570" s="24"/>
      <c r="G570" s="25"/>
      <c r="H570" s="25"/>
      <c r="I570" s="25"/>
      <c r="J570" s="25"/>
      <c r="K570" s="138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  <c r="AA570" s="25"/>
    </row>
    <row r="571">
      <c r="A571" s="25"/>
      <c r="B571" s="25"/>
      <c r="C571" s="25"/>
      <c r="D571" s="25"/>
      <c r="E571" s="25"/>
      <c r="F571" s="24"/>
      <c r="G571" s="25"/>
      <c r="H571" s="25"/>
      <c r="I571" s="25"/>
      <c r="J571" s="25"/>
      <c r="K571" s="138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  <c r="AA571" s="25"/>
    </row>
    <row r="572">
      <c r="A572" s="25"/>
      <c r="B572" s="25"/>
      <c r="C572" s="25"/>
      <c r="D572" s="25"/>
      <c r="E572" s="25"/>
      <c r="F572" s="24"/>
      <c r="G572" s="25"/>
      <c r="H572" s="25"/>
      <c r="I572" s="25"/>
      <c r="J572" s="25"/>
      <c r="K572" s="138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  <c r="AA572" s="25"/>
    </row>
    <row r="573">
      <c r="A573" s="25"/>
      <c r="B573" s="25"/>
      <c r="C573" s="25"/>
      <c r="D573" s="25"/>
      <c r="E573" s="25"/>
      <c r="F573" s="24"/>
      <c r="G573" s="25"/>
      <c r="H573" s="25"/>
      <c r="I573" s="25"/>
      <c r="J573" s="25"/>
      <c r="K573" s="138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  <c r="AA573" s="25"/>
    </row>
    <row r="574">
      <c r="A574" s="25"/>
      <c r="B574" s="25"/>
      <c r="C574" s="25"/>
      <c r="D574" s="25"/>
      <c r="E574" s="25"/>
      <c r="F574" s="24"/>
      <c r="G574" s="25"/>
      <c r="H574" s="25"/>
      <c r="I574" s="25"/>
      <c r="J574" s="25"/>
      <c r="K574" s="138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  <c r="AA574" s="25"/>
    </row>
    <row r="575">
      <c r="A575" s="25"/>
      <c r="B575" s="25"/>
      <c r="C575" s="25"/>
      <c r="D575" s="25"/>
      <c r="E575" s="25"/>
      <c r="F575" s="24"/>
      <c r="G575" s="25"/>
      <c r="H575" s="25"/>
      <c r="I575" s="25"/>
      <c r="J575" s="25"/>
      <c r="K575" s="138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  <c r="AA575" s="25"/>
    </row>
    <row r="576">
      <c r="A576" s="25"/>
      <c r="B576" s="25"/>
      <c r="C576" s="25"/>
      <c r="D576" s="25"/>
      <c r="E576" s="25"/>
      <c r="F576" s="24"/>
      <c r="G576" s="25"/>
      <c r="H576" s="25"/>
      <c r="I576" s="25"/>
      <c r="J576" s="25"/>
      <c r="K576" s="138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  <c r="AA576" s="25"/>
    </row>
    <row r="577">
      <c r="A577" s="25"/>
      <c r="B577" s="25"/>
      <c r="C577" s="25"/>
      <c r="D577" s="25"/>
      <c r="E577" s="25"/>
      <c r="F577" s="24"/>
      <c r="G577" s="25"/>
      <c r="H577" s="25"/>
      <c r="I577" s="25"/>
      <c r="J577" s="25"/>
      <c r="K577" s="138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  <c r="AA577" s="25"/>
    </row>
    <row r="578">
      <c r="A578" s="25"/>
      <c r="B578" s="25"/>
      <c r="C578" s="25"/>
      <c r="D578" s="25"/>
      <c r="E578" s="25"/>
      <c r="F578" s="24"/>
      <c r="G578" s="25"/>
      <c r="H578" s="25"/>
      <c r="I578" s="25"/>
      <c r="J578" s="25"/>
      <c r="K578" s="138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  <c r="AA578" s="25"/>
    </row>
    <row r="579">
      <c r="A579" s="25"/>
      <c r="B579" s="25"/>
      <c r="C579" s="25"/>
      <c r="D579" s="25"/>
      <c r="E579" s="25"/>
      <c r="F579" s="24"/>
      <c r="G579" s="25"/>
      <c r="H579" s="25"/>
      <c r="I579" s="25"/>
      <c r="J579" s="25"/>
      <c r="K579" s="138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  <c r="AA579" s="25"/>
    </row>
    <row r="580">
      <c r="A580" s="25"/>
      <c r="B580" s="25"/>
      <c r="C580" s="25"/>
      <c r="D580" s="25"/>
      <c r="E580" s="25"/>
      <c r="F580" s="24"/>
      <c r="G580" s="25"/>
      <c r="H580" s="25"/>
      <c r="I580" s="25"/>
      <c r="J580" s="25"/>
      <c r="K580" s="138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  <c r="AA580" s="25"/>
    </row>
    <row r="581">
      <c r="A581" s="25"/>
      <c r="B581" s="25"/>
      <c r="C581" s="25"/>
      <c r="D581" s="25"/>
      <c r="E581" s="25"/>
      <c r="F581" s="24"/>
      <c r="G581" s="25"/>
      <c r="H581" s="25"/>
      <c r="I581" s="25"/>
      <c r="J581" s="25"/>
      <c r="K581" s="138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  <c r="AA581" s="25"/>
    </row>
    <row r="582">
      <c r="A582" s="25"/>
      <c r="B582" s="25"/>
      <c r="C582" s="25"/>
      <c r="D582" s="25"/>
      <c r="E582" s="25"/>
      <c r="F582" s="24"/>
      <c r="G582" s="25"/>
      <c r="H582" s="25"/>
      <c r="I582" s="25"/>
      <c r="J582" s="25"/>
      <c r="K582" s="138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  <c r="AA582" s="25"/>
    </row>
    <row r="583">
      <c r="A583" s="25"/>
      <c r="B583" s="25"/>
      <c r="C583" s="25"/>
      <c r="D583" s="25"/>
      <c r="E583" s="25"/>
      <c r="F583" s="24"/>
      <c r="G583" s="25"/>
      <c r="H583" s="25"/>
      <c r="I583" s="25"/>
      <c r="J583" s="25"/>
      <c r="K583" s="138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  <c r="AA583" s="25"/>
    </row>
    <row r="584">
      <c r="A584" s="25"/>
      <c r="B584" s="25"/>
      <c r="C584" s="25"/>
      <c r="D584" s="25"/>
      <c r="E584" s="25"/>
      <c r="F584" s="24"/>
      <c r="G584" s="25"/>
      <c r="H584" s="25"/>
      <c r="I584" s="25"/>
      <c r="J584" s="25"/>
      <c r="K584" s="138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  <c r="AA584" s="25"/>
    </row>
    <row r="585">
      <c r="A585" s="25"/>
      <c r="B585" s="25"/>
      <c r="C585" s="25"/>
      <c r="D585" s="25"/>
      <c r="E585" s="25"/>
      <c r="F585" s="24"/>
      <c r="G585" s="25"/>
      <c r="H585" s="25"/>
      <c r="I585" s="25"/>
      <c r="J585" s="25"/>
      <c r="K585" s="138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  <c r="AA585" s="25"/>
    </row>
    <row r="586">
      <c r="A586" s="25"/>
      <c r="B586" s="25"/>
      <c r="C586" s="25"/>
      <c r="D586" s="25"/>
      <c r="E586" s="25"/>
      <c r="F586" s="24"/>
      <c r="G586" s="25"/>
      <c r="H586" s="25"/>
      <c r="I586" s="25"/>
      <c r="J586" s="25"/>
      <c r="K586" s="138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  <c r="AA586" s="25"/>
    </row>
    <row r="587">
      <c r="A587" s="25"/>
      <c r="B587" s="25"/>
      <c r="C587" s="25"/>
      <c r="D587" s="25"/>
      <c r="E587" s="25"/>
      <c r="F587" s="24"/>
      <c r="G587" s="25"/>
      <c r="H587" s="25"/>
      <c r="I587" s="25"/>
      <c r="J587" s="25"/>
      <c r="K587" s="138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  <c r="AA587" s="25"/>
    </row>
    <row r="588">
      <c r="A588" s="25"/>
      <c r="B588" s="25"/>
      <c r="C588" s="25"/>
      <c r="D588" s="25"/>
      <c r="E588" s="25"/>
      <c r="F588" s="24"/>
      <c r="G588" s="25"/>
      <c r="H588" s="25"/>
      <c r="I588" s="25"/>
      <c r="J588" s="25"/>
      <c r="K588" s="138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  <c r="AA588" s="25"/>
    </row>
    <row r="589">
      <c r="A589" s="25"/>
      <c r="B589" s="25"/>
      <c r="C589" s="25"/>
      <c r="D589" s="25"/>
      <c r="E589" s="25"/>
      <c r="F589" s="24"/>
      <c r="G589" s="25"/>
      <c r="H589" s="25"/>
      <c r="I589" s="25"/>
      <c r="J589" s="25"/>
      <c r="K589" s="138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  <c r="AA589" s="25"/>
    </row>
    <row r="590">
      <c r="A590" s="25"/>
      <c r="B590" s="25"/>
      <c r="C590" s="25"/>
      <c r="D590" s="25"/>
      <c r="E590" s="25"/>
      <c r="F590" s="24"/>
      <c r="G590" s="25"/>
      <c r="H590" s="25"/>
      <c r="I590" s="25"/>
      <c r="J590" s="25"/>
      <c r="K590" s="138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  <c r="AA590" s="25"/>
    </row>
    <row r="591">
      <c r="A591" s="25"/>
      <c r="B591" s="25"/>
      <c r="C591" s="25"/>
      <c r="D591" s="25"/>
      <c r="E591" s="25"/>
      <c r="F591" s="24"/>
      <c r="G591" s="25"/>
      <c r="H591" s="25"/>
      <c r="I591" s="25"/>
      <c r="J591" s="25"/>
      <c r="K591" s="138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  <c r="AA591" s="25"/>
    </row>
    <row r="592">
      <c r="A592" s="25"/>
      <c r="B592" s="25"/>
      <c r="C592" s="25"/>
      <c r="D592" s="25"/>
      <c r="E592" s="25"/>
      <c r="F592" s="24"/>
      <c r="G592" s="25"/>
      <c r="H592" s="25"/>
      <c r="I592" s="25"/>
      <c r="J592" s="25"/>
      <c r="K592" s="138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  <c r="AA592" s="25"/>
    </row>
    <row r="593">
      <c r="A593" s="25"/>
      <c r="B593" s="25"/>
      <c r="C593" s="25"/>
      <c r="D593" s="25"/>
      <c r="E593" s="25"/>
      <c r="F593" s="24"/>
      <c r="G593" s="25"/>
      <c r="H593" s="25"/>
      <c r="I593" s="25"/>
      <c r="J593" s="25"/>
      <c r="K593" s="138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  <c r="AA593" s="25"/>
    </row>
    <row r="594">
      <c r="A594" s="25"/>
      <c r="B594" s="25"/>
      <c r="C594" s="25"/>
      <c r="D594" s="25"/>
      <c r="E594" s="25"/>
      <c r="F594" s="24"/>
      <c r="G594" s="25"/>
      <c r="H594" s="25"/>
      <c r="I594" s="25"/>
      <c r="J594" s="25"/>
      <c r="K594" s="138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  <c r="AA594" s="25"/>
    </row>
    <row r="595">
      <c r="A595" s="25"/>
      <c r="B595" s="25"/>
      <c r="C595" s="25"/>
      <c r="D595" s="25"/>
      <c r="E595" s="25"/>
      <c r="F595" s="24"/>
      <c r="G595" s="25"/>
      <c r="H595" s="25"/>
      <c r="I595" s="25"/>
      <c r="J595" s="25"/>
      <c r="K595" s="138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  <c r="AA595" s="25"/>
    </row>
    <row r="596">
      <c r="A596" s="25"/>
      <c r="B596" s="25"/>
      <c r="C596" s="25"/>
      <c r="D596" s="25"/>
      <c r="E596" s="25"/>
      <c r="F596" s="24"/>
      <c r="G596" s="25"/>
      <c r="H596" s="25"/>
      <c r="I596" s="25"/>
      <c r="J596" s="25"/>
      <c r="K596" s="138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  <c r="AA596" s="25"/>
    </row>
    <row r="597">
      <c r="A597" s="25"/>
      <c r="B597" s="25"/>
      <c r="C597" s="25"/>
      <c r="D597" s="25"/>
      <c r="E597" s="25"/>
      <c r="F597" s="24"/>
      <c r="G597" s="25"/>
      <c r="H597" s="25"/>
      <c r="I597" s="25"/>
      <c r="J597" s="25"/>
      <c r="K597" s="138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  <c r="AA597" s="25"/>
    </row>
    <row r="598">
      <c r="A598" s="25"/>
      <c r="B598" s="25"/>
      <c r="C598" s="25"/>
      <c r="D598" s="25"/>
      <c r="E598" s="25"/>
      <c r="F598" s="24"/>
      <c r="G598" s="25"/>
      <c r="H598" s="25"/>
      <c r="I598" s="25"/>
      <c r="J598" s="25"/>
      <c r="K598" s="138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  <c r="AA598" s="25"/>
    </row>
    <row r="599">
      <c r="A599" s="25"/>
      <c r="B599" s="25"/>
      <c r="C599" s="25"/>
      <c r="D599" s="25"/>
      <c r="E599" s="25"/>
      <c r="F599" s="24"/>
      <c r="G599" s="25"/>
      <c r="H599" s="25"/>
      <c r="I599" s="25"/>
      <c r="J599" s="25"/>
      <c r="K599" s="138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  <c r="AA599" s="25"/>
    </row>
    <row r="600">
      <c r="A600" s="25"/>
      <c r="B600" s="25"/>
      <c r="C600" s="25"/>
      <c r="D600" s="25"/>
      <c r="E600" s="25"/>
      <c r="F600" s="24"/>
      <c r="G600" s="25"/>
      <c r="H600" s="25"/>
      <c r="I600" s="25"/>
      <c r="J600" s="25"/>
      <c r="K600" s="138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  <c r="AA600" s="25"/>
    </row>
    <row r="601">
      <c r="A601" s="25"/>
      <c r="B601" s="25"/>
      <c r="C601" s="25"/>
      <c r="D601" s="25"/>
      <c r="E601" s="25"/>
      <c r="F601" s="24"/>
      <c r="G601" s="25"/>
      <c r="H601" s="25"/>
      <c r="I601" s="25"/>
      <c r="J601" s="25"/>
      <c r="K601" s="138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  <c r="AA601" s="25"/>
    </row>
    <row r="602">
      <c r="A602" s="25"/>
      <c r="B602" s="25"/>
      <c r="C602" s="25"/>
      <c r="D602" s="25"/>
      <c r="E602" s="25"/>
      <c r="F602" s="24"/>
      <c r="G602" s="25"/>
      <c r="H602" s="25"/>
      <c r="I602" s="25"/>
      <c r="J602" s="25"/>
      <c r="K602" s="138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  <c r="AA602" s="25"/>
    </row>
    <row r="603">
      <c r="A603" s="25"/>
      <c r="B603" s="25"/>
      <c r="C603" s="25"/>
      <c r="D603" s="25"/>
      <c r="E603" s="25"/>
      <c r="F603" s="24"/>
      <c r="G603" s="25"/>
      <c r="H603" s="25"/>
      <c r="I603" s="25"/>
      <c r="J603" s="25"/>
      <c r="K603" s="138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  <c r="AA603" s="25"/>
    </row>
    <row r="604">
      <c r="A604" s="25"/>
      <c r="B604" s="25"/>
      <c r="C604" s="25"/>
      <c r="D604" s="25"/>
      <c r="E604" s="25"/>
      <c r="F604" s="24"/>
      <c r="G604" s="25"/>
      <c r="H604" s="25"/>
      <c r="I604" s="25"/>
      <c r="J604" s="25"/>
      <c r="K604" s="138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  <c r="AA604" s="25"/>
    </row>
    <row r="605">
      <c r="A605" s="25"/>
      <c r="B605" s="25"/>
      <c r="C605" s="25"/>
      <c r="D605" s="25"/>
      <c r="E605" s="25"/>
      <c r="F605" s="24"/>
      <c r="G605" s="25"/>
      <c r="H605" s="25"/>
      <c r="I605" s="25"/>
      <c r="J605" s="25"/>
      <c r="K605" s="138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  <c r="AA605" s="25"/>
    </row>
    <row r="606">
      <c r="A606" s="25"/>
      <c r="B606" s="25"/>
      <c r="C606" s="25"/>
      <c r="D606" s="25"/>
      <c r="E606" s="25"/>
      <c r="F606" s="24"/>
      <c r="G606" s="25"/>
      <c r="H606" s="25"/>
      <c r="I606" s="25"/>
      <c r="J606" s="25"/>
      <c r="K606" s="138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  <c r="AA606" s="25"/>
    </row>
    <row r="607">
      <c r="A607" s="25"/>
      <c r="B607" s="25"/>
      <c r="C607" s="25"/>
      <c r="D607" s="25"/>
      <c r="E607" s="25"/>
      <c r="F607" s="24"/>
      <c r="G607" s="25"/>
      <c r="H607" s="25"/>
      <c r="I607" s="25"/>
      <c r="J607" s="25"/>
      <c r="K607" s="138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  <c r="AA607" s="25"/>
    </row>
    <row r="608">
      <c r="A608" s="25"/>
      <c r="B608" s="25"/>
      <c r="C608" s="25"/>
      <c r="D608" s="25"/>
      <c r="E608" s="25"/>
      <c r="F608" s="24"/>
      <c r="G608" s="25"/>
      <c r="H608" s="25"/>
      <c r="I608" s="25"/>
      <c r="J608" s="25"/>
      <c r="K608" s="138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  <c r="AA608" s="25"/>
    </row>
    <row r="609">
      <c r="A609" s="25"/>
      <c r="B609" s="25"/>
      <c r="C609" s="25"/>
      <c r="D609" s="25"/>
      <c r="E609" s="25"/>
      <c r="F609" s="24"/>
      <c r="G609" s="25"/>
      <c r="H609" s="25"/>
      <c r="I609" s="25"/>
      <c r="J609" s="25"/>
      <c r="K609" s="138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  <c r="AA609" s="25"/>
    </row>
    <row r="610">
      <c r="A610" s="25"/>
      <c r="B610" s="25"/>
      <c r="C610" s="25"/>
      <c r="D610" s="25"/>
      <c r="E610" s="25"/>
      <c r="F610" s="24"/>
      <c r="G610" s="25"/>
      <c r="H610" s="25"/>
      <c r="I610" s="25"/>
      <c r="J610" s="25"/>
      <c r="K610" s="138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  <c r="AA610" s="25"/>
    </row>
    <row r="611">
      <c r="A611" s="25"/>
      <c r="B611" s="25"/>
      <c r="C611" s="25"/>
      <c r="D611" s="25"/>
      <c r="E611" s="25"/>
      <c r="F611" s="24"/>
      <c r="G611" s="25"/>
      <c r="H611" s="25"/>
      <c r="I611" s="25"/>
      <c r="J611" s="25"/>
      <c r="K611" s="138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  <c r="AA611" s="25"/>
    </row>
    <row r="612">
      <c r="A612" s="25"/>
      <c r="B612" s="25"/>
      <c r="C612" s="25"/>
      <c r="D612" s="25"/>
      <c r="E612" s="25"/>
      <c r="F612" s="24"/>
      <c r="G612" s="25"/>
      <c r="H612" s="25"/>
      <c r="I612" s="25"/>
      <c r="J612" s="25"/>
      <c r="K612" s="138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  <c r="AA612" s="25"/>
    </row>
    <row r="613">
      <c r="A613" s="25"/>
      <c r="B613" s="25"/>
      <c r="C613" s="25"/>
      <c r="D613" s="25"/>
      <c r="E613" s="25"/>
      <c r="F613" s="24"/>
      <c r="G613" s="25"/>
      <c r="H613" s="25"/>
      <c r="I613" s="25"/>
      <c r="J613" s="25"/>
      <c r="K613" s="138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  <c r="AA613" s="25"/>
    </row>
    <row r="614">
      <c r="A614" s="25"/>
      <c r="B614" s="25"/>
      <c r="C614" s="25"/>
      <c r="D614" s="25"/>
      <c r="E614" s="25"/>
      <c r="F614" s="24"/>
      <c r="G614" s="25"/>
      <c r="H614" s="25"/>
      <c r="I614" s="25"/>
      <c r="J614" s="25"/>
      <c r="K614" s="138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  <c r="AA614" s="25"/>
    </row>
    <row r="615">
      <c r="A615" s="25"/>
      <c r="B615" s="25"/>
      <c r="C615" s="25"/>
      <c r="D615" s="25"/>
      <c r="E615" s="25"/>
      <c r="F615" s="24"/>
      <c r="G615" s="25"/>
      <c r="H615" s="25"/>
      <c r="I615" s="25"/>
      <c r="J615" s="25"/>
      <c r="K615" s="138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  <c r="AA615" s="25"/>
    </row>
    <row r="616">
      <c r="A616" s="25"/>
      <c r="B616" s="25"/>
      <c r="C616" s="25"/>
      <c r="D616" s="25"/>
      <c r="E616" s="25"/>
      <c r="F616" s="24"/>
      <c r="G616" s="25"/>
      <c r="H616" s="25"/>
      <c r="I616" s="25"/>
      <c r="J616" s="25"/>
      <c r="K616" s="138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  <c r="AA616" s="25"/>
    </row>
    <row r="617">
      <c r="A617" s="25"/>
      <c r="B617" s="25"/>
      <c r="C617" s="25"/>
      <c r="D617" s="25"/>
      <c r="E617" s="25"/>
      <c r="F617" s="24"/>
      <c r="G617" s="25"/>
      <c r="H617" s="25"/>
      <c r="I617" s="25"/>
      <c r="J617" s="25"/>
      <c r="K617" s="138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  <c r="AA617" s="25"/>
    </row>
    <row r="618">
      <c r="A618" s="25"/>
      <c r="B618" s="25"/>
      <c r="C618" s="25"/>
      <c r="D618" s="25"/>
      <c r="E618" s="25"/>
      <c r="F618" s="24"/>
      <c r="G618" s="25"/>
      <c r="H618" s="25"/>
      <c r="I618" s="25"/>
      <c r="J618" s="25"/>
      <c r="K618" s="138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  <c r="AA618" s="25"/>
    </row>
    <row r="619">
      <c r="A619" s="25"/>
      <c r="B619" s="25"/>
      <c r="C619" s="25"/>
      <c r="D619" s="25"/>
      <c r="E619" s="25"/>
      <c r="F619" s="24"/>
      <c r="G619" s="25"/>
      <c r="H619" s="25"/>
      <c r="I619" s="25"/>
      <c r="J619" s="25"/>
      <c r="K619" s="138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  <c r="AA619" s="25"/>
    </row>
    <row r="620">
      <c r="A620" s="25"/>
      <c r="B620" s="25"/>
      <c r="C620" s="25"/>
      <c r="D620" s="25"/>
      <c r="E620" s="25"/>
      <c r="F620" s="24"/>
      <c r="G620" s="25"/>
      <c r="H620" s="25"/>
      <c r="I620" s="25"/>
      <c r="J620" s="25"/>
      <c r="K620" s="138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  <c r="AA620" s="25"/>
    </row>
    <row r="621">
      <c r="A621" s="25"/>
      <c r="B621" s="25"/>
      <c r="C621" s="25"/>
      <c r="D621" s="25"/>
      <c r="E621" s="25"/>
      <c r="F621" s="24"/>
      <c r="G621" s="25"/>
      <c r="H621" s="25"/>
      <c r="I621" s="25"/>
      <c r="J621" s="25"/>
      <c r="K621" s="138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  <c r="AA621" s="25"/>
    </row>
    <row r="622">
      <c r="A622" s="25"/>
      <c r="B622" s="25"/>
      <c r="C622" s="25"/>
      <c r="D622" s="25"/>
      <c r="E622" s="25"/>
      <c r="F622" s="24"/>
      <c r="G622" s="25"/>
      <c r="H622" s="25"/>
      <c r="I622" s="25"/>
      <c r="J622" s="25"/>
      <c r="K622" s="138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  <c r="AA622" s="25"/>
    </row>
    <row r="623">
      <c r="A623" s="25"/>
      <c r="B623" s="25"/>
      <c r="C623" s="25"/>
      <c r="D623" s="25"/>
      <c r="E623" s="25"/>
      <c r="F623" s="24"/>
      <c r="G623" s="25"/>
      <c r="H623" s="25"/>
      <c r="I623" s="25"/>
      <c r="J623" s="25"/>
      <c r="K623" s="138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  <c r="AA623" s="25"/>
    </row>
    <row r="624">
      <c r="A624" s="25"/>
      <c r="B624" s="25"/>
      <c r="C624" s="25"/>
      <c r="D624" s="25"/>
      <c r="E624" s="25"/>
      <c r="F624" s="24"/>
      <c r="G624" s="25"/>
      <c r="H624" s="25"/>
      <c r="I624" s="25"/>
      <c r="J624" s="25"/>
      <c r="K624" s="138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  <c r="AA624" s="25"/>
    </row>
    <row r="625">
      <c r="A625" s="25"/>
      <c r="B625" s="25"/>
      <c r="C625" s="25"/>
      <c r="D625" s="25"/>
      <c r="E625" s="25"/>
      <c r="F625" s="24"/>
      <c r="G625" s="25"/>
      <c r="H625" s="25"/>
      <c r="I625" s="25"/>
      <c r="J625" s="25"/>
      <c r="K625" s="138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  <c r="AA625" s="25"/>
    </row>
    <row r="626">
      <c r="A626" s="25"/>
      <c r="B626" s="25"/>
      <c r="C626" s="25"/>
      <c r="D626" s="25"/>
      <c r="E626" s="25"/>
      <c r="F626" s="24"/>
      <c r="G626" s="25"/>
      <c r="H626" s="25"/>
      <c r="I626" s="25"/>
      <c r="J626" s="25"/>
      <c r="K626" s="138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  <c r="AA626" s="25"/>
    </row>
    <row r="627">
      <c r="A627" s="25"/>
      <c r="B627" s="25"/>
      <c r="C627" s="25"/>
      <c r="D627" s="25"/>
      <c r="E627" s="25"/>
      <c r="F627" s="24"/>
      <c r="G627" s="25"/>
      <c r="H627" s="25"/>
      <c r="I627" s="25"/>
      <c r="J627" s="25"/>
      <c r="K627" s="138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  <c r="AA627" s="25"/>
    </row>
    <row r="628">
      <c r="A628" s="25"/>
      <c r="B628" s="25"/>
      <c r="C628" s="25"/>
      <c r="D628" s="25"/>
      <c r="E628" s="25"/>
      <c r="F628" s="24"/>
      <c r="G628" s="25"/>
      <c r="H628" s="25"/>
      <c r="I628" s="25"/>
      <c r="J628" s="25"/>
      <c r="K628" s="138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  <c r="AA628" s="25"/>
    </row>
    <row r="629">
      <c r="A629" s="25"/>
      <c r="B629" s="25"/>
      <c r="C629" s="25"/>
      <c r="D629" s="25"/>
      <c r="E629" s="25"/>
      <c r="F629" s="24"/>
      <c r="G629" s="25"/>
      <c r="H629" s="25"/>
      <c r="I629" s="25"/>
      <c r="J629" s="25"/>
      <c r="K629" s="138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  <c r="AA629" s="25"/>
    </row>
    <row r="630">
      <c r="A630" s="25"/>
      <c r="B630" s="25"/>
      <c r="C630" s="25"/>
      <c r="D630" s="25"/>
      <c r="E630" s="25"/>
      <c r="F630" s="24"/>
      <c r="G630" s="25"/>
      <c r="H630" s="25"/>
      <c r="I630" s="25"/>
      <c r="J630" s="25"/>
      <c r="K630" s="138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  <c r="AA630" s="25"/>
    </row>
    <row r="631">
      <c r="A631" s="25"/>
      <c r="B631" s="25"/>
      <c r="C631" s="25"/>
      <c r="D631" s="25"/>
      <c r="E631" s="25"/>
      <c r="F631" s="24"/>
      <c r="G631" s="25"/>
      <c r="H631" s="25"/>
      <c r="I631" s="25"/>
      <c r="J631" s="25"/>
      <c r="K631" s="138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  <c r="AA631" s="25"/>
    </row>
    <row r="632">
      <c r="A632" s="25"/>
      <c r="B632" s="25"/>
      <c r="C632" s="25"/>
      <c r="D632" s="25"/>
      <c r="E632" s="25"/>
      <c r="F632" s="24"/>
      <c r="G632" s="25"/>
      <c r="H632" s="25"/>
      <c r="I632" s="25"/>
      <c r="J632" s="25"/>
      <c r="K632" s="138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  <c r="AA632" s="25"/>
    </row>
    <row r="633">
      <c r="A633" s="25"/>
      <c r="B633" s="25"/>
      <c r="C633" s="25"/>
      <c r="D633" s="25"/>
      <c r="E633" s="25"/>
      <c r="F633" s="24"/>
      <c r="G633" s="25"/>
      <c r="H633" s="25"/>
      <c r="I633" s="25"/>
      <c r="J633" s="25"/>
      <c r="K633" s="138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  <c r="AA633" s="25"/>
    </row>
    <row r="634">
      <c r="A634" s="25"/>
      <c r="B634" s="25"/>
      <c r="C634" s="25"/>
      <c r="D634" s="25"/>
      <c r="E634" s="25"/>
      <c r="F634" s="24"/>
      <c r="G634" s="25"/>
      <c r="H634" s="25"/>
      <c r="I634" s="25"/>
      <c r="J634" s="25"/>
      <c r="K634" s="138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  <c r="AA634" s="25"/>
    </row>
    <row r="635">
      <c r="A635" s="25"/>
      <c r="B635" s="25"/>
      <c r="C635" s="25"/>
      <c r="D635" s="25"/>
      <c r="E635" s="25"/>
      <c r="F635" s="24"/>
      <c r="G635" s="25"/>
      <c r="H635" s="25"/>
      <c r="I635" s="25"/>
      <c r="J635" s="25"/>
      <c r="K635" s="138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  <c r="AA635" s="25"/>
    </row>
    <row r="636">
      <c r="A636" s="25"/>
      <c r="B636" s="25"/>
      <c r="C636" s="25"/>
      <c r="D636" s="25"/>
      <c r="E636" s="25"/>
      <c r="F636" s="24"/>
      <c r="G636" s="25"/>
      <c r="H636" s="25"/>
      <c r="I636" s="25"/>
      <c r="J636" s="25"/>
      <c r="K636" s="138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  <c r="AA636" s="25"/>
    </row>
    <row r="637">
      <c r="A637" s="25"/>
      <c r="B637" s="25"/>
      <c r="C637" s="25"/>
      <c r="D637" s="25"/>
      <c r="E637" s="25"/>
      <c r="F637" s="24"/>
      <c r="G637" s="25"/>
      <c r="H637" s="25"/>
      <c r="I637" s="25"/>
      <c r="J637" s="25"/>
      <c r="K637" s="138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  <c r="AA637" s="25"/>
    </row>
    <row r="638">
      <c r="A638" s="25"/>
      <c r="B638" s="25"/>
      <c r="C638" s="25"/>
      <c r="D638" s="25"/>
      <c r="E638" s="25"/>
      <c r="F638" s="24"/>
      <c r="G638" s="25"/>
      <c r="H638" s="25"/>
      <c r="I638" s="25"/>
      <c r="J638" s="25"/>
      <c r="K638" s="138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  <c r="AA638" s="25"/>
    </row>
    <row r="639">
      <c r="A639" s="25"/>
      <c r="B639" s="25"/>
      <c r="C639" s="25"/>
      <c r="D639" s="25"/>
      <c r="E639" s="25"/>
      <c r="F639" s="24"/>
      <c r="G639" s="25"/>
      <c r="H639" s="25"/>
      <c r="I639" s="25"/>
      <c r="J639" s="25"/>
      <c r="K639" s="138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  <c r="AA639" s="25"/>
    </row>
    <row r="640">
      <c r="A640" s="25"/>
      <c r="B640" s="25"/>
      <c r="C640" s="25"/>
      <c r="D640" s="25"/>
      <c r="E640" s="25"/>
      <c r="F640" s="24"/>
      <c r="G640" s="25"/>
      <c r="H640" s="25"/>
      <c r="I640" s="25"/>
      <c r="J640" s="25"/>
      <c r="K640" s="138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  <c r="AA640" s="25"/>
    </row>
    <row r="641">
      <c r="A641" s="25"/>
      <c r="B641" s="25"/>
      <c r="C641" s="25"/>
      <c r="D641" s="25"/>
      <c r="E641" s="25"/>
      <c r="F641" s="24"/>
      <c r="G641" s="25"/>
      <c r="H641" s="25"/>
      <c r="I641" s="25"/>
      <c r="J641" s="25"/>
      <c r="K641" s="138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  <c r="AA641" s="25"/>
    </row>
    <row r="642">
      <c r="A642" s="25"/>
      <c r="B642" s="25"/>
      <c r="C642" s="25"/>
      <c r="D642" s="25"/>
      <c r="E642" s="25"/>
      <c r="F642" s="24"/>
      <c r="G642" s="25"/>
      <c r="H642" s="25"/>
      <c r="I642" s="25"/>
      <c r="J642" s="25"/>
      <c r="K642" s="138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  <c r="AA642" s="25"/>
    </row>
    <row r="643">
      <c r="A643" s="25"/>
      <c r="B643" s="25"/>
      <c r="C643" s="25"/>
      <c r="D643" s="25"/>
      <c r="E643" s="25"/>
      <c r="F643" s="24"/>
      <c r="G643" s="25"/>
      <c r="H643" s="25"/>
      <c r="I643" s="25"/>
      <c r="J643" s="25"/>
      <c r="K643" s="138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  <c r="AA643" s="25"/>
    </row>
    <row r="644">
      <c r="A644" s="25"/>
      <c r="B644" s="25"/>
      <c r="C644" s="25"/>
      <c r="D644" s="25"/>
      <c r="E644" s="25"/>
      <c r="F644" s="24"/>
      <c r="G644" s="25"/>
      <c r="H644" s="25"/>
      <c r="I644" s="25"/>
      <c r="J644" s="25"/>
      <c r="K644" s="138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  <c r="AA644" s="25"/>
    </row>
    <row r="645">
      <c r="A645" s="25"/>
      <c r="B645" s="25"/>
      <c r="C645" s="25"/>
      <c r="D645" s="25"/>
      <c r="E645" s="25"/>
      <c r="F645" s="24"/>
      <c r="G645" s="25"/>
      <c r="H645" s="25"/>
      <c r="I645" s="25"/>
      <c r="J645" s="25"/>
      <c r="K645" s="138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  <c r="AA645" s="25"/>
    </row>
    <row r="646">
      <c r="A646" s="25"/>
      <c r="B646" s="25"/>
      <c r="C646" s="25"/>
      <c r="D646" s="25"/>
      <c r="E646" s="25"/>
      <c r="F646" s="24"/>
      <c r="G646" s="25"/>
      <c r="H646" s="25"/>
      <c r="I646" s="25"/>
      <c r="J646" s="25"/>
      <c r="K646" s="138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  <c r="AA646" s="25"/>
    </row>
    <row r="647">
      <c r="A647" s="25"/>
      <c r="B647" s="25"/>
      <c r="C647" s="25"/>
      <c r="D647" s="25"/>
      <c r="E647" s="25"/>
      <c r="F647" s="24"/>
      <c r="G647" s="25"/>
      <c r="H647" s="25"/>
      <c r="I647" s="25"/>
      <c r="J647" s="25"/>
      <c r="K647" s="138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  <c r="AA647" s="25"/>
    </row>
    <row r="648">
      <c r="A648" s="25"/>
      <c r="B648" s="25"/>
      <c r="C648" s="25"/>
      <c r="D648" s="25"/>
      <c r="E648" s="25"/>
      <c r="F648" s="24"/>
      <c r="G648" s="25"/>
      <c r="H648" s="25"/>
      <c r="I648" s="25"/>
      <c r="J648" s="25"/>
      <c r="K648" s="138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  <c r="AA648" s="25"/>
    </row>
    <row r="649">
      <c r="A649" s="25"/>
      <c r="B649" s="25"/>
      <c r="C649" s="25"/>
      <c r="D649" s="25"/>
      <c r="E649" s="25"/>
      <c r="F649" s="24"/>
      <c r="G649" s="25"/>
      <c r="H649" s="25"/>
      <c r="I649" s="25"/>
      <c r="J649" s="25"/>
      <c r="K649" s="138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  <c r="AA649" s="25"/>
    </row>
    <row r="650">
      <c r="A650" s="25"/>
      <c r="B650" s="25"/>
      <c r="C650" s="25"/>
      <c r="D650" s="25"/>
      <c r="E650" s="25"/>
      <c r="F650" s="24"/>
      <c r="G650" s="25"/>
      <c r="H650" s="25"/>
      <c r="I650" s="25"/>
      <c r="J650" s="25"/>
      <c r="K650" s="138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  <c r="AA650" s="25"/>
    </row>
    <row r="651">
      <c r="A651" s="25"/>
      <c r="B651" s="25"/>
      <c r="C651" s="25"/>
      <c r="D651" s="25"/>
      <c r="E651" s="25"/>
      <c r="F651" s="24"/>
      <c r="G651" s="25"/>
      <c r="H651" s="25"/>
      <c r="I651" s="25"/>
      <c r="J651" s="25"/>
      <c r="K651" s="138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  <c r="AA651" s="25"/>
    </row>
    <row r="652">
      <c r="A652" s="25"/>
      <c r="B652" s="25"/>
      <c r="C652" s="25"/>
      <c r="D652" s="25"/>
      <c r="E652" s="25"/>
      <c r="F652" s="24"/>
      <c r="G652" s="25"/>
      <c r="H652" s="25"/>
      <c r="I652" s="25"/>
      <c r="J652" s="25"/>
      <c r="K652" s="138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  <c r="AA652" s="25"/>
    </row>
    <row r="653">
      <c r="A653" s="25"/>
      <c r="B653" s="25"/>
      <c r="C653" s="25"/>
      <c r="D653" s="25"/>
      <c r="E653" s="25"/>
      <c r="F653" s="24"/>
      <c r="G653" s="25"/>
      <c r="H653" s="25"/>
      <c r="I653" s="25"/>
      <c r="J653" s="25"/>
      <c r="K653" s="138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  <c r="AA653" s="25"/>
    </row>
    <row r="654">
      <c r="A654" s="25"/>
      <c r="B654" s="25"/>
      <c r="C654" s="25"/>
      <c r="D654" s="25"/>
      <c r="E654" s="25"/>
      <c r="F654" s="24"/>
      <c r="G654" s="25"/>
      <c r="H654" s="25"/>
      <c r="I654" s="25"/>
      <c r="J654" s="25"/>
      <c r="K654" s="138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  <c r="AA654" s="25"/>
    </row>
    <row r="655">
      <c r="A655" s="25"/>
      <c r="B655" s="25"/>
      <c r="C655" s="25"/>
      <c r="D655" s="25"/>
      <c r="E655" s="25"/>
      <c r="F655" s="24"/>
      <c r="G655" s="25"/>
      <c r="H655" s="25"/>
      <c r="I655" s="25"/>
      <c r="J655" s="25"/>
      <c r="K655" s="138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  <c r="AA655" s="25"/>
    </row>
    <row r="656">
      <c r="A656" s="25"/>
      <c r="B656" s="25"/>
      <c r="C656" s="25"/>
      <c r="D656" s="25"/>
      <c r="E656" s="25"/>
      <c r="F656" s="24"/>
      <c r="G656" s="25"/>
      <c r="H656" s="25"/>
      <c r="I656" s="25"/>
      <c r="J656" s="25"/>
      <c r="K656" s="138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  <c r="AA656" s="25"/>
    </row>
    <row r="657">
      <c r="A657" s="25"/>
      <c r="B657" s="25"/>
      <c r="C657" s="25"/>
      <c r="D657" s="25"/>
      <c r="E657" s="25"/>
      <c r="F657" s="24"/>
      <c r="G657" s="25"/>
      <c r="H657" s="25"/>
      <c r="I657" s="25"/>
      <c r="J657" s="25"/>
      <c r="K657" s="138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  <c r="AA657" s="25"/>
    </row>
    <row r="658">
      <c r="A658" s="25"/>
      <c r="B658" s="25"/>
      <c r="C658" s="25"/>
      <c r="D658" s="25"/>
      <c r="E658" s="25"/>
      <c r="F658" s="24"/>
      <c r="G658" s="25"/>
      <c r="H658" s="25"/>
      <c r="I658" s="25"/>
      <c r="J658" s="25"/>
      <c r="K658" s="138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  <c r="AA658" s="25"/>
    </row>
    <row r="659">
      <c r="A659" s="25"/>
      <c r="B659" s="25"/>
      <c r="C659" s="25"/>
      <c r="D659" s="25"/>
      <c r="E659" s="25"/>
      <c r="F659" s="24"/>
      <c r="G659" s="25"/>
      <c r="H659" s="25"/>
      <c r="I659" s="25"/>
      <c r="J659" s="25"/>
      <c r="K659" s="138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  <c r="AA659" s="25"/>
    </row>
    <row r="660">
      <c r="A660" s="25"/>
      <c r="B660" s="25"/>
      <c r="C660" s="25"/>
      <c r="D660" s="25"/>
      <c r="E660" s="25"/>
      <c r="F660" s="24"/>
      <c r="G660" s="25"/>
      <c r="H660" s="25"/>
      <c r="I660" s="25"/>
      <c r="J660" s="25"/>
      <c r="K660" s="138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  <c r="AA660" s="25"/>
    </row>
    <row r="661">
      <c r="A661" s="25"/>
      <c r="B661" s="25"/>
      <c r="C661" s="25"/>
      <c r="D661" s="25"/>
      <c r="E661" s="25"/>
      <c r="F661" s="24"/>
      <c r="G661" s="25"/>
      <c r="H661" s="25"/>
      <c r="I661" s="25"/>
      <c r="J661" s="25"/>
      <c r="K661" s="138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  <c r="AA661" s="25"/>
    </row>
    <row r="662">
      <c r="A662" s="25"/>
      <c r="B662" s="25"/>
      <c r="C662" s="25"/>
      <c r="D662" s="25"/>
      <c r="E662" s="25"/>
      <c r="F662" s="24"/>
      <c r="G662" s="25"/>
      <c r="H662" s="25"/>
      <c r="I662" s="25"/>
      <c r="J662" s="25"/>
      <c r="K662" s="138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  <c r="AA662" s="25"/>
    </row>
    <row r="663">
      <c r="A663" s="25"/>
      <c r="B663" s="25"/>
      <c r="C663" s="25"/>
      <c r="D663" s="25"/>
      <c r="E663" s="25"/>
      <c r="F663" s="24"/>
      <c r="G663" s="25"/>
      <c r="H663" s="25"/>
      <c r="I663" s="25"/>
      <c r="J663" s="25"/>
      <c r="K663" s="138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  <c r="AA663" s="25"/>
    </row>
    <row r="664">
      <c r="A664" s="25"/>
      <c r="B664" s="25"/>
      <c r="C664" s="25"/>
      <c r="D664" s="25"/>
      <c r="E664" s="25"/>
      <c r="F664" s="24"/>
      <c r="G664" s="25"/>
      <c r="H664" s="25"/>
      <c r="I664" s="25"/>
      <c r="J664" s="25"/>
      <c r="K664" s="138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  <c r="AA664" s="25"/>
    </row>
    <row r="665">
      <c r="A665" s="25"/>
      <c r="B665" s="25"/>
      <c r="C665" s="25"/>
      <c r="D665" s="25"/>
      <c r="E665" s="25"/>
      <c r="F665" s="24"/>
      <c r="G665" s="25"/>
      <c r="H665" s="25"/>
      <c r="I665" s="25"/>
      <c r="J665" s="25"/>
      <c r="K665" s="138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  <c r="AA665" s="25"/>
    </row>
    <row r="666">
      <c r="A666" s="25"/>
      <c r="B666" s="25"/>
      <c r="C666" s="25"/>
      <c r="D666" s="25"/>
      <c r="E666" s="25"/>
      <c r="F666" s="24"/>
      <c r="G666" s="25"/>
      <c r="H666" s="25"/>
      <c r="I666" s="25"/>
      <c r="J666" s="25"/>
      <c r="K666" s="138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  <c r="AA666" s="25"/>
    </row>
    <row r="667">
      <c r="A667" s="25"/>
      <c r="B667" s="25"/>
      <c r="C667" s="25"/>
      <c r="D667" s="25"/>
      <c r="E667" s="25"/>
      <c r="F667" s="24"/>
      <c r="G667" s="25"/>
      <c r="H667" s="25"/>
      <c r="I667" s="25"/>
      <c r="J667" s="25"/>
      <c r="K667" s="138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  <c r="AA667" s="25"/>
    </row>
    <row r="668">
      <c r="A668" s="25"/>
      <c r="B668" s="25"/>
      <c r="C668" s="25"/>
      <c r="D668" s="25"/>
      <c r="E668" s="25"/>
      <c r="F668" s="24"/>
      <c r="G668" s="25"/>
      <c r="H668" s="25"/>
      <c r="I668" s="25"/>
      <c r="J668" s="25"/>
      <c r="K668" s="138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  <c r="AA668" s="25"/>
    </row>
    <row r="669">
      <c r="A669" s="25"/>
      <c r="B669" s="25"/>
      <c r="C669" s="25"/>
      <c r="D669" s="25"/>
      <c r="E669" s="25"/>
      <c r="F669" s="24"/>
      <c r="G669" s="25"/>
      <c r="H669" s="25"/>
      <c r="I669" s="25"/>
      <c r="J669" s="25"/>
      <c r="K669" s="138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  <c r="AA669" s="25"/>
    </row>
    <row r="670">
      <c r="A670" s="25"/>
      <c r="B670" s="25"/>
      <c r="C670" s="25"/>
      <c r="D670" s="25"/>
      <c r="E670" s="25"/>
      <c r="F670" s="24"/>
      <c r="G670" s="25"/>
      <c r="H670" s="25"/>
      <c r="I670" s="25"/>
      <c r="J670" s="25"/>
      <c r="K670" s="138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  <c r="AA670" s="25"/>
    </row>
    <row r="671">
      <c r="A671" s="25"/>
      <c r="B671" s="25"/>
      <c r="C671" s="25"/>
      <c r="D671" s="25"/>
      <c r="E671" s="25"/>
      <c r="F671" s="24"/>
      <c r="G671" s="25"/>
      <c r="H671" s="25"/>
      <c r="I671" s="25"/>
      <c r="J671" s="25"/>
      <c r="K671" s="138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  <c r="AA671" s="25"/>
    </row>
    <row r="672">
      <c r="A672" s="25"/>
      <c r="B672" s="25"/>
      <c r="C672" s="25"/>
      <c r="D672" s="25"/>
      <c r="E672" s="25"/>
      <c r="F672" s="24"/>
      <c r="G672" s="25"/>
      <c r="H672" s="25"/>
      <c r="I672" s="25"/>
      <c r="J672" s="25"/>
      <c r="K672" s="138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  <c r="AA672" s="25"/>
    </row>
    <row r="673">
      <c r="A673" s="25"/>
      <c r="B673" s="25"/>
      <c r="C673" s="25"/>
      <c r="D673" s="25"/>
      <c r="E673" s="25"/>
      <c r="F673" s="24"/>
      <c r="G673" s="25"/>
      <c r="H673" s="25"/>
      <c r="I673" s="25"/>
      <c r="J673" s="25"/>
      <c r="K673" s="138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  <c r="AA673" s="25"/>
    </row>
    <row r="674">
      <c r="A674" s="25"/>
      <c r="B674" s="25"/>
      <c r="C674" s="25"/>
      <c r="D674" s="25"/>
      <c r="E674" s="25"/>
      <c r="F674" s="24"/>
      <c r="G674" s="25"/>
      <c r="H674" s="25"/>
      <c r="I674" s="25"/>
      <c r="J674" s="25"/>
      <c r="K674" s="138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  <c r="AA674" s="25"/>
    </row>
    <row r="675">
      <c r="A675" s="25"/>
      <c r="B675" s="25"/>
      <c r="C675" s="25"/>
      <c r="D675" s="25"/>
      <c r="E675" s="25"/>
      <c r="F675" s="24"/>
      <c r="G675" s="25"/>
      <c r="H675" s="25"/>
      <c r="I675" s="25"/>
      <c r="J675" s="25"/>
      <c r="K675" s="138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  <c r="AA675" s="25"/>
    </row>
    <row r="676">
      <c r="A676" s="25"/>
      <c r="B676" s="25"/>
      <c r="C676" s="25"/>
      <c r="D676" s="25"/>
      <c r="E676" s="25"/>
      <c r="F676" s="24"/>
      <c r="G676" s="25"/>
      <c r="H676" s="25"/>
      <c r="I676" s="25"/>
      <c r="J676" s="25"/>
      <c r="K676" s="138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  <c r="AA676" s="25"/>
    </row>
    <row r="677">
      <c r="A677" s="25"/>
      <c r="B677" s="25"/>
      <c r="C677" s="25"/>
      <c r="D677" s="25"/>
      <c r="E677" s="25"/>
      <c r="F677" s="24"/>
      <c r="G677" s="25"/>
      <c r="H677" s="25"/>
      <c r="I677" s="25"/>
      <c r="J677" s="25"/>
      <c r="K677" s="138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  <c r="AA677" s="25"/>
    </row>
    <row r="678">
      <c r="A678" s="25"/>
      <c r="B678" s="25"/>
      <c r="C678" s="25"/>
      <c r="D678" s="25"/>
      <c r="E678" s="25"/>
      <c r="F678" s="24"/>
      <c r="G678" s="25"/>
      <c r="H678" s="25"/>
      <c r="I678" s="25"/>
      <c r="J678" s="25"/>
      <c r="K678" s="138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  <c r="AA678" s="25"/>
    </row>
    <row r="679">
      <c r="A679" s="25"/>
      <c r="B679" s="25"/>
      <c r="C679" s="25"/>
      <c r="D679" s="25"/>
      <c r="E679" s="25"/>
      <c r="F679" s="24"/>
      <c r="G679" s="25"/>
      <c r="H679" s="25"/>
      <c r="I679" s="25"/>
      <c r="J679" s="25"/>
      <c r="K679" s="138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  <c r="AA679" s="25"/>
    </row>
    <row r="680">
      <c r="A680" s="25"/>
      <c r="B680" s="25"/>
      <c r="C680" s="25"/>
      <c r="D680" s="25"/>
      <c r="E680" s="25"/>
      <c r="F680" s="24"/>
      <c r="G680" s="25"/>
      <c r="H680" s="25"/>
      <c r="I680" s="25"/>
      <c r="J680" s="25"/>
      <c r="K680" s="138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  <c r="AA680" s="25"/>
    </row>
    <row r="681">
      <c r="A681" s="25"/>
      <c r="B681" s="25"/>
      <c r="C681" s="25"/>
      <c r="D681" s="25"/>
      <c r="E681" s="25"/>
      <c r="F681" s="24"/>
      <c r="G681" s="25"/>
      <c r="H681" s="25"/>
      <c r="I681" s="25"/>
      <c r="J681" s="25"/>
      <c r="K681" s="138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  <c r="AA681" s="25"/>
    </row>
    <row r="682">
      <c r="A682" s="25"/>
      <c r="B682" s="25"/>
      <c r="C682" s="25"/>
      <c r="D682" s="25"/>
      <c r="E682" s="25"/>
      <c r="F682" s="24"/>
      <c r="G682" s="25"/>
      <c r="H682" s="25"/>
      <c r="I682" s="25"/>
      <c r="J682" s="25"/>
      <c r="K682" s="138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  <c r="AA682" s="25"/>
    </row>
    <row r="683">
      <c r="A683" s="25"/>
      <c r="B683" s="25"/>
      <c r="C683" s="25"/>
      <c r="D683" s="25"/>
      <c r="E683" s="25"/>
      <c r="F683" s="24"/>
      <c r="G683" s="25"/>
      <c r="H683" s="25"/>
      <c r="I683" s="25"/>
      <c r="J683" s="25"/>
      <c r="K683" s="138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  <c r="AA683" s="25"/>
    </row>
    <row r="684">
      <c r="A684" s="25"/>
      <c r="B684" s="25"/>
      <c r="C684" s="25"/>
      <c r="D684" s="25"/>
      <c r="E684" s="25"/>
      <c r="F684" s="24"/>
      <c r="G684" s="25"/>
      <c r="H684" s="25"/>
      <c r="I684" s="25"/>
      <c r="J684" s="25"/>
      <c r="K684" s="138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  <c r="AA684" s="25"/>
    </row>
    <row r="685">
      <c r="A685" s="25"/>
      <c r="B685" s="25"/>
      <c r="C685" s="25"/>
      <c r="D685" s="25"/>
      <c r="E685" s="25"/>
      <c r="F685" s="24"/>
      <c r="G685" s="25"/>
      <c r="H685" s="25"/>
      <c r="I685" s="25"/>
      <c r="J685" s="25"/>
      <c r="K685" s="138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  <c r="AA685" s="25"/>
    </row>
    <row r="686">
      <c r="A686" s="25"/>
      <c r="B686" s="25"/>
      <c r="C686" s="25"/>
      <c r="D686" s="25"/>
      <c r="E686" s="25"/>
      <c r="F686" s="24"/>
      <c r="G686" s="25"/>
      <c r="H686" s="25"/>
      <c r="I686" s="25"/>
      <c r="J686" s="25"/>
      <c r="K686" s="138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  <c r="AA686" s="25"/>
    </row>
    <row r="687">
      <c r="A687" s="25"/>
      <c r="B687" s="25"/>
      <c r="C687" s="25"/>
      <c r="D687" s="25"/>
      <c r="E687" s="25"/>
      <c r="F687" s="24"/>
      <c r="G687" s="25"/>
      <c r="H687" s="25"/>
      <c r="I687" s="25"/>
      <c r="J687" s="25"/>
      <c r="K687" s="138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  <c r="AA687" s="25"/>
    </row>
    <row r="688">
      <c r="A688" s="25"/>
      <c r="B688" s="25"/>
      <c r="C688" s="25"/>
      <c r="D688" s="25"/>
      <c r="E688" s="25"/>
      <c r="F688" s="24"/>
      <c r="G688" s="25"/>
      <c r="H688" s="25"/>
      <c r="I688" s="25"/>
      <c r="J688" s="25"/>
      <c r="K688" s="138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  <c r="AA688" s="25"/>
    </row>
    <row r="689">
      <c r="A689" s="25"/>
      <c r="B689" s="25"/>
      <c r="C689" s="25"/>
      <c r="D689" s="25"/>
      <c r="E689" s="25"/>
      <c r="F689" s="24"/>
      <c r="G689" s="25"/>
      <c r="H689" s="25"/>
      <c r="I689" s="25"/>
      <c r="J689" s="25"/>
      <c r="K689" s="138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  <c r="AA689" s="25"/>
    </row>
    <row r="690">
      <c r="A690" s="25"/>
      <c r="B690" s="25"/>
      <c r="C690" s="25"/>
      <c r="D690" s="25"/>
      <c r="E690" s="25"/>
      <c r="F690" s="24"/>
      <c r="G690" s="25"/>
      <c r="H690" s="25"/>
      <c r="I690" s="25"/>
      <c r="J690" s="25"/>
      <c r="K690" s="138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  <c r="AA690" s="25"/>
    </row>
    <row r="691">
      <c r="A691" s="25"/>
      <c r="B691" s="25"/>
      <c r="C691" s="25"/>
      <c r="D691" s="25"/>
      <c r="E691" s="25"/>
      <c r="F691" s="24"/>
      <c r="G691" s="25"/>
      <c r="H691" s="25"/>
      <c r="I691" s="25"/>
      <c r="J691" s="25"/>
      <c r="K691" s="138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  <c r="AA691" s="25"/>
    </row>
    <row r="692">
      <c r="A692" s="25"/>
      <c r="B692" s="25"/>
      <c r="C692" s="25"/>
      <c r="D692" s="25"/>
      <c r="E692" s="25"/>
      <c r="F692" s="24"/>
      <c r="G692" s="25"/>
      <c r="H692" s="25"/>
      <c r="I692" s="25"/>
      <c r="J692" s="25"/>
      <c r="K692" s="138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  <c r="AA692" s="25"/>
    </row>
    <row r="693">
      <c r="A693" s="25"/>
      <c r="B693" s="25"/>
      <c r="C693" s="25"/>
      <c r="D693" s="25"/>
      <c r="E693" s="25"/>
      <c r="F693" s="24"/>
      <c r="G693" s="25"/>
      <c r="H693" s="25"/>
      <c r="I693" s="25"/>
      <c r="J693" s="25"/>
      <c r="K693" s="138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  <c r="AA693" s="25"/>
    </row>
    <row r="694">
      <c r="A694" s="25"/>
      <c r="B694" s="25"/>
      <c r="C694" s="25"/>
      <c r="D694" s="25"/>
      <c r="E694" s="25"/>
      <c r="F694" s="24"/>
      <c r="G694" s="25"/>
      <c r="H694" s="25"/>
      <c r="I694" s="25"/>
      <c r="J694" s="25"/>
      <c r="K694" s="138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  <c r="AA694" s="25"/>
    </row>
    <row r="695">
      <c r="A695" s="25"/>
      <c r="B695" s="25"/>
      <c r="C695" s="25"/>
      <c r="D695" s="25"/>
      <c r="E695" s="25"/>
      <c r="F695" s="24"/>
      <c r="G695" s="25"/>
      <c r="H695" s="25"/>
      <c r="I695" s="25"/>
      <c r="J695" s="25"/>
      <c r="K695" s="138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  <c r="AA695" s="25"/>
    </row>
    <row r="696">
      <c r="A696" s="25"/>
      <c r="B696" s="25"/>
      <c r="C696" s="25"/>
      <c r="D696" s="25"/>
      <c r="E696" s="25"/>
      <c r="F696" s="24"/>
      <c r="G696" s="25"/>
      <c r="H696" s="25"/>
      <c r="I696" s="25"/>
      <c r="J696" s="25"/>
      <c r="K696" s="138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  <c r="AA696" s="25"/>
    </row>
    <row r="697">
      <c r="A697" s="25"/>
      <c r="B697" s="25"/>
      <c r="C697" s="25"/>
      <c r="D697" s="25"/>
      <c r="E697" s="25"/>
      <c r="F697" s="24"/>
      <c r="G697" s="25"/>
      <c r="H697" s="25"/>
      <c r="I697" s="25"/>
      <c r="J697" s="25"/>
      <c r="K697" s="138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  <c r="AA697" s="25"/>
    </row>
    <row r="698">
      <c r="A698" s="25"/>
      <c r="B698" s="25"/>
      <c r="C698" s="25"/>
      <c r="D698" s="25"/>
      <c r="E698" s="25"/>
      <c r="F698" s="24"/>
      <c r="G698" s="25"/>
      <c r="H698" s="25"/>
      <c r="I698" s="25"/>
      <c r="J698" s="25"/>
      <c r="K698" s="138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  <c r="AA698" s="25"/>
    </row>
    <row r="699">
      <c r="A699" s="25"/>
      <c r="B699" s="25"/>
      <c r="C699" s="25"/>
      <c r="D699" s="25"/>
      <c r="E699" s="25"/>
      <c r="F699" s="24"/>
      <c r="G699" s="25"/>
      <c r="H699" s="25"/>
      <c r="I699" s="25"/>
      <c r="J699" s="25"/>
      <c r="K699" s="138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  <c r="AA699" s="25"/>
    </row>
    <row r="700">
      <c r="A700" s="25"/>
      <c r="B700" s="25"/>
      <c r="C700" s="25"/>
      <c r="D700" s="25"/>
      <c r="E700" s="25"/>
      <c r="F700" s="24"/>
      <c r="G700" s="25"/>
      <c r="H700" s="25"/>
      <c r="I700" s="25"/>
      <c r="J700" s="25"/>
      <c r="K700" s="138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  <c r="AA700" s="25"/>
    </row>
    <row r="701">
      <c r="A701" s="25"/>
      <c r="B701" s="25"/>
      <c r="C701" s="25"/>
      <c r="D701" s="25"/>
      <c r="E701" s="25"/>
      <c r="F701" s="24"/>
      <c r="G701" s="25"/>
      <c r="H701" s="25"/>
      <c r="I701" s="25"/>
      <c r="J701" s="25"/>
      <c r="K701" s="138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  <c r="AA701" s="25"/>
    </row>
    <row r="702">
      <c r="A702" s="25"/>
      <c r="B702" s="25"/>
      <c r="C702" s="25"/>
      <c r="D702" s="25"/>
      <c r="E702" s="25"/>
      <c r="F702" s="24"/>
      <c r="G702" s="25"/>
      <c r="H702" s="25"/>
      <c r="I702" s="25"/>
      <c r="J702" s="25"/>
      <c r="K702" s="138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  <c r="AA702" s="25"/>
    </row>
    <row r="703">
      <c r="A703" s="25"/>
      <c r="B703" s="25"/>
      <c r="C703" s="25"/>
      <c r="D703" s="25"/>
      <c r="E703" s="25"/>
      <c r="F703" s="24"/>
      <c r="G703" s="25"/>
      <c r="H703" s="25"/>
      <c r="I703" s="25"/>
      <c r="J703" s="25"/>
      <c r="K703" s="138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  <c r="AA703" s="25"/>
    </row>
    <row r="704">
      <c r="A704" s="25"/>
      <c r="B704" s="25"/>
      <c r="C704" s="25"/>
      <c r="D704" s="25"/>
      <c r="E704" s="25"/>
      <c r="F704" s="24"/>
      <c r="G704" s="25"/>
      <c r="H704" s="25"/>
      <c r="I704" s="25"/>
      <c r="J704" s="25"/>
      <c r="K704" s="138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  <c r="AA704" s="25"/>
    </row>
    <row r="705">
      <c r="A705" s="25"/>
      <c r="B705" s="25"/>
      <c r="C705" s="25"/>
      <c r="D705" s="25"/>
      <c r="E705" s="25"/>
      <c r="F705" s="24"/>
      <c r="G705" s="25"/>
      <c r="H705" s="25"/>
      <c r="I705" s="25"/>
      <c r="J705" s="25"/>
      <c r="K705" s="138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  <c r="AA705" s="25"/>
    </row>
    <row r="706">
      <c r="A706" s="25"/>
      <c r="B706" s="25"/>
      <c r="C706" s="25"/>
      <c r="D706" s="25"/>
      <c r="E706" s="25"/>
      <c r="F706" s="24"/>
      <c r="G706" s="25"/>
      <c r="H706" s="25"/>
      <c r="I706" s="25"/>
      <c r="J706" s="25"/>
      <c r="K706" s="138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  <c r="AA706" s="25"/>
    </row>
    <row r="707">
      <c r="A707" s="25"/>
      <c r="B707" s="25"/>
      <c r="C707" s="25"/>
      <c r="D707" s="25"/>
      <c r="E707" s="25"/>
      <c r="F707" s="24"/>
      <c r="G707" s="25"/>
      <c r="H707" s="25"/>
      <c r="I707" s="25"/>
      <c r="J707" s="25"/>
      <c r="K707" s="138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  <c r="AA707" s="25"/>
    </row>
    <row r="708">
      <c r="A708" s="25"/>
      <c r="B708" s="25"/>
      <c r="C708" s="25"/>
      <c r="D708" s="25"/>
      <c r="E708" s="25"/>
      <c r="F708" s="24"/>
      <c r="G708" s="25"/>
      <c r="H708" s="25"/>
      <c r="I708" s="25"/>
      <c r="J708" s="25"/>
      <c r="K708" s="138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  <c r="AA708" s="25"/>
    </row>
    <row r="709">
      <c r="A709" s="25"/>
      <c r="B709" s="25"/>
      <c r="C709" s="25"/>
      <c r="D709" s="25"/>
      <c r="E709" s="25"/>
      <c r="F709" s="24"/>
      <c r="G709" s="25"/>
      <c r="H709" s="25"/>
      <c r="I709" s="25"/>
      <c r="J709" s="25"/>
      <c r="K709" s="138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  <c r="AA709" s="25"/>
    </row>
    <row r="710">
      <c r="A710" s="25"/>
      <c r="B710" s="25"/>
      <c r="C710" s="25"/>
      <c r="D710" s="25"/>
      <c r="E710" s="25"/>
      <c r="F710" s="24"/>
      <c r="G710" s="25"/>
      <c r="H710" s="25"/>
      <c r="I710" s="25"/>
      <c r="J710" s="25"/>
      <c r="K710" s="138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  <c r="AA710" s="25"/>
    </row>
    <row r="711">
      <c r="A711" s="25"/>
      <c r="B711" s="25"/>
      <c r="C711" s="25"/>
      <c r="D711" s="25"/>
      <c r="E711" s="25"/>
      <c r="F711" s="24"/>
      <c r="G711" s="25"/>
      <c r="H711" s="25"/>
      <c r="I711" s="25"/>
      <c r="J711" s="25"/>
      <c r="K711" s="138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  <c r="AA711" s="25"/>
    </row>
    <row r="712">
      <c r="A712" s="25"/>
      <c r="B712" s="25"/>
      <c r="C712" s="25"/>
      <c r="D712" s="25"/>
      <c r="E712" s="25"/>
      <c r="F712" s="24"/>
      <c r="G712" s="25"/>
      <c r="H712" s="25"/>
      <c r="I712" s="25"/>
      <c r="J712" s="25"/>
      <c r="K712" s="138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  <c r="AA712" s="25"/>
    </row>
    <row r="713">
      <c r="A713" s="25"/>
      <c r="B713" s="25"/>
      <c r="C713" s="25"/>
      <c r="D713" s="25"/>
      <c r="E713" s="25"/>
      <c r="F713" s="24"/>
      <c r="G713" s="25"/>
      <c r="H713" s="25"/>
      <c r="I713" s="25"/>
      <c r="J713" s="25"/>
      <c r="K713" s="138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  <c r="AA713" s="25"/>
    </row>
    <row r="714">
      <c r="A714" s="25"/>
      <c r="B714" s="25"/>
      <c r="C714" s="25"/>
      <c r="D714" s="25"/>
      <c r="E714" s="25"/>
      <c r="F714" s="24"/>
      <c r="G714" s="25"/>
      <c r="H714" s="25"/>
      <c r="I714" s="25"/>
      <c r="J714" s="25"/>
      <c r="K714" s="138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  <c r="AA714" s="25"/>
    </row>
    <row r="715">
      <c r="A715" s="25"/>
      <c r="B715" s="25"/>
      <c r="C715" s="25"/>
      <c r="D715" s="25"/>
      <c r="E715" s="25"/>
      <c r="F715" s="24"/>
      <c r="G715" s="25"/>
      <c r="H715" s="25"/>
      <c r="I715" s="25"/>
      <c r="J715" s="25"/>
      <c r="K715" s="138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  <c r="AA715" s="25"/>
    </row>
    <row r="716">
      <c r="A716" s="25"/>
      <c r="B716" s="25"/>
      <c r="C716" s="25"/>
      <c r="D716" s="25"/>
      <c r="E716" s="25"/>
      <c r="F716" s="24"/>
      <c r="G716" s="25"/>
      <c r="H716" s="25"/>
      <c r="I716" s="25"/>
      <c r="J716" s="25"/>
      <c r="K716" s="138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  <c r="AA716" s="25"/>
    </row>
    <row r="717">
      <c r="A717" s="25"/>
      <c r="B717" s="25"/>
      <c r="C717" s="25"/>
      <c r="D717" s="25"/>
      <c r="E717" s="25"/>
      <c r="F717" s="24"/>
      <c r="G717" s="25"/>
      <c r="H717" s="25"/>
      <c r="I717" s="25"/>
      <c r="J717" s="25"/>
      <c r="K717" s="138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  <c r="AA717" s="25"/>
    </row>
    <row r="718">
      <c r="A718" s="25"/>
      <c r="B718" s="25"/>
      <c r="C718" s="25"/>
      <c r="D718" s="25"/>
      <c r="E718" s="25"/>
      <c r="F718" s="24"/>
      <c r="G718" s="25"/>
      <c r="H718" s="25"/>
      <c r="I718" s="25"/>
      <c r="J718" s="25"/>
      <c r="K718" s="138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  <c r="AA718" s="25"/>
    </row>
    <row r="719">
      <c r="A719" s="25"/>
      <c r="B719" s="25"/>
      <c r="C719" s="25"/>
      <c r="D719" s="25"/>
      <c r="E719" s="25"/>
      <c r="F719" s="24"/>
      <c r="G719" s="25"/>
      <c r="H719" s="25"/>
      <c r="I719" s="25"/>
      <c r="J719" s="25"/>
      <c r="K719" s="138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  <c r="AA719" s="25"/>
    </row>
    <row r="720">
      <c r="A720" s="25"/>
      <c r="B720" s="25"/>
      <c r="C720" s="25"/>
      <c r="D720" s="25"/>
      <c r="E720" s="25"/>
      <c r="F720" s="24"/>
      <c r="G720" s="25"/>
      <c r="H720" s="25"/>
      <c r="I720" s="25"/>
      <c r="J720" s="25"/>
      <c r="K720" s="138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  <c r="AA720" s="25"/>
    </row>
    <row r="721">
      <c r="A721" s="25"/>
      <c r="B721" s="25"/>
      <c r="C721" s="25"/>
      <c r="D721" s="25"/>
      <c r="E721" s="25"/>
      <c r="F721" s="24"/>
      <c r="G721" s="25"/>
      <c r="H721" s="25"/>
      <c r="I721" s="25"/>
      <c r="J721" s="25"/>
      <c r="K721" s="138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  <c r="AA721" s="25"/>
    </row>
    <row r="722">
      <c r="A722" s="25"/>
      <c r="B722" s="25"/>
      <c r="C722" s="25"/>
      <c r="D722" s="25"/>
      <c r="E722" s="25"/>
      <c r="F722" s="24"/>
      <c r="G722" s="25"/>
      <c r="H722" s="25"/>
      <c r="I722" s="25"/>
      <c r="J722" s="25"/>
      <c r="K722" s="138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  <c r="AA722" s="25"/>
    </row>
    <row r="723">
      <c r="A723" s="25"/>
      <c r="B723" s="25"/>
      <c r="C723" s="25"/>
      <c r="D723" s="25"/>
      <c r="E723" s="25"/>
      <c r="F723" s="24"/>
      <c r="G723" s="25"/>
      <c r="H723" s="25"/>
      <c r="I723" s="25"/>
      <c r="J723" s="25"/>
      <c r="K723" s="138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  <c r="AA723" s="25"/>
    </row>
    <row r="724">
      <c r="A724" s="25"/>
      <c r="B724" s="25"/>
      <c r="C724" s="25"/>
      <c r="D724" s="25"/>
      <c r="E724" s="25"/>
      <c r="F724" s="24"/>
      <c r="G724" s="25"/>
      <c r="H724" s="25"/>
      <c r="I724" s="25"/>
      <c r="J724" s="25"/>
      <c r="K724" s="138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  <c r="AA724" s="25"/>
    </row>
    <row r="725">
      <c r="A725" s="25"/>
      <c r="B725" s="25"/>
      <c r="C725" s="25"/>
      <c r="D725" s="25"/>
      <c r="E725" s="25"/>
      <c r="F725" s="24"/>
      <c r="G725" s="25"/>
      <c r="H725" s="25"/>
      <c r="I725" s="25"/>
      <c r="J725" s="25"/>
      <c r="K725" s="138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  <c r="AA725" s="25"/>
    </row>
    <row r="726">
      <c r="A726" s="25"/>
      <c r="B726" s="25"/>
      <c r="C726" s="25"/>
      <c r="D726" s="25"/>
      <c r="E726" s="25"/>
      <c r="F726" s="24"/>
      <c r="G726" s="25"/>
      <c r="H726" s="25"/>
      <c r="I726" s="25"/>
      <c r="J726" s="25"/>
      <c r="K726" s="138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  <c r="AA726" s="25"/>
    </row>
    <row r="727">
      <c r="A727" s="25"/>
      <c r="B727" s="25"/>
      <c r="C727" s="25"/>
      <c r="D727" s="25"/>
      <c r="E727" s="25"/>
      <c r="F727" s="24"/>
      <c r="G727" s="25"/>
      <c r="H727" s="25"/>
      <c r="I727" s="25"/>
      <c r="J727" s="25"/>
      <c r="K727" s="138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  <c r="AA727" s="25"/>
    </row>
    <row r="728">
      <c r="A728" s="25"/>
      <c r="B728" s="25"/>
      <c r="C728" s="25"/>
      <c r="D728" s="25"/>
      <c r="E728" s="25"/>
      <c r="F728" s="24"/>
      <c r="G728" s="25"/>
      <c r="H728" s="25"/>
      <c r="I728" s="25"/>
      <c r="J728" s="25"/>
      <c r="K728" s="138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  <c r="AA728" s="25"/>
    </row>
    <row r="729">
      <c r="A729" s="25"/>
      <c r="B729" s="25"/>
      <c r="C729" s="25"/>
      <c r="D729" s="25"/>
      <c r="E729" s="25"/>
      <c r="F729" s="24"/>
      <c r="G729" s="25"/>
      <c r="H729" s="25"/>
      <c r="I729" s="25"/>
      <c r="J729" s="25"/>
      <c r="K729" s="138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  <c r="AA729" s="25"/>
    </row>
    <row r="730">
      <c r="A730" s="25"/>
      <c r="B730" s="25"/>
      <c r="C730" s="25"/>
      <c r="D730" s="25"/>
      <c r="E730" s="25"/>
      <c r="F730" s="24"/>
      <c r="G730" s="25"/>
      <c r="H730" s="25"/>
      <c r="I730" s="25"/>
      <c r="J730" s="25"/>
      <c r="K730" s="138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  <c r="AA730" s="25"/>
    </row>
    <row r="731">
      <c r="A731" s="25"/>
      <c r="B731" s="25"/>
      <c r="C731" s="25"/>
      <c r="D731" s="25"/>
      <c r="E731" s="25"/>
      <c r="F731" s="24"/>
      <c r="G731" s="25"/>
      <c r="H731" s="25"/>
      <c r="I731" s="25"/>
      <c r="J731" s="25"/>
      <c r="K731" s="138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  <c r="AA731" s="25"/>
    </row>
    <row r="732">
      <c r="A732" s="25"/>
      <c r="B732" s="25"/>
      <c r="C732" s="25"/>
      <c r="D732" s="25"/>
      <c r="E732" s="25"/>
      <c r="F732" s="24"/>
      <c r="G732" s="25"/>
      <c r="H732" s="25"/>
      <c r="I732" s="25"/>
      <c r="J732" s="25"/>
      <c r="K732" s="138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  <c r="AA732" s="25"/>
    </row>
    <row r="733">
      <c r="A733" s="25"/>
      <c r="B733" s="25"/>
      <c r="C733" s="25"/>
      <c r="D733" s="25"/>
      <c r="E733" s="25"/>
      <c r="F733" s="24"/>
      <c r="G733" s="25"/>
      <c r="H733" s="25"/>
      <c r="I733" s="25"/>
      <c r="J733" s="25"/>
      <c r="K733" s="138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  <c r="AA733" s="25"/>
    </row>
    <row r="734">
      <c r="A734" s="25"/>
      <c r="B734" s="25"/>
      <c r="C734" s="25"/>
      <c r="D734" s="25"/>
      <c r="E734" s="25"/>
      <c r="F734" s="24"/>
      <c r="G734" s="25"/>
      <c r="H734" s="25"/>
      <c r="I734" s="25"/>
      <c r="J734" s="25"/>
      <c r="K734" s="138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  <c r="AA734" s="25"/>
    </row>
    <row r="735">
      <c r="A735" s="25"/>
      <c r="B735" s="25"/>
      <c r="C735" s="25"/>
      <c r="D735" s="25"/>
      <c r="E735" s="25"/>
      <c r="F735" s="24"/>
      <c r="G735" s="25"/>
      <c r="H735" s="25"/>
      <c r="I735" s="25"/>
      <c r="J735" s="25"/>
      <c r="K735" s="138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  <c r="AA735" s="25"/>
    </row>
    <row r="736">
      <c r="A736" s="25"/>
      <c r="B736" s="25"/>
      <c r="C736" s="25"/>
      <c r="D736" s="25"/>
      <c r="E736" s="25"/>
      <c r="F736" s="24"/>
      <c r="G736" s="25"/>
      <c r="H736" s="25"/>
      <c r="I736" s="25"/>
      <c r="J736" s="25"/>
      <c r="K736" s="138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  <c r="AA736" s="25"/>
    </row>
    <row r="737">
      <c r="A737" s="25"/>
      <c r="B737" s="25"/>
      <c r="C737" s="25"/>
      <c r="D737" s="25"/>
      <c r="E737" s="25"/>
      <c r="F737" s="24"/>
      <c r="G737" s="25"/>
      <c r="H737" s="25"/>
      <c r="I737" s="25"/>
      <c r="J737" s="25"/>
      <c r="K737" s="138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  <c r="AA737" s="25"/>
    </row>
    <row r="738">
      <c r="A738" s="25"/>
      <c r="B738" s="25"/>
      <c r="C738" s="25"/>
      <c r="D738" s="25"/>
      <c r="E738" s="25"/>
      <c r="F738" s="24"/>
      <c r="G738" s="25"/>
      <c r="H738" s="25"/>
      <c r="I738" s="25"/>
      <c r="J738" s="25"/>
      <c r="K738" s="138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  <c r="AA738" s="25"/>
    </row>
    <row r="739">
      <c r="A739" s="25"/>
      <c r="B739" s="25"/>
      <c r="C739" s="25"/>
      <c r="D739" s="25"/>
      <c r="E739" s="25"/>
      <c r="F739" s="24"/>
      <c r="G739" s="25"/>
      <c r="H739" s="25"/>
      <c r="I739" s="25"/>
      <c r="J739" s="25"/>
      <c r="K739" s="138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  <c r="AA739" s="25"/>
    </row>
    <row r="740">
      <c r="A740" s="25"/>
      <c r="B740" s="25"/>
      <c r="C740" s="25"/>
      <c r="D740" s="25"/>
      <c r="E740" s="25"/>
      <c r="F740" s="24"/>
      <c r="G740" s="25"/>
      <c r="H740" s="25"/>
      <c r="I740" s="25"/>
      <c r="J740" s="25"/>
      <c r="K740" s="138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  <c r="AA740" s="25"/>
    </row>
    <row r="741">
      <c r="A741" s="25"/>
      <c r="B741" s="25"/>
      <c r="C741" s="25"/>
      <c r="D741" s="25"/>
      <c r="E741" s="25"/>
      <c r="F741" s="24"/>
      <c r="G741" s="25"/>
      <c r="H741" s="25"/>
      <c r="I741" s="25"/>
      <c r="J741" s="25"/>
      <c r="K741" s="138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  <c r="AA741" s="25"/>
    </row>
    <row r="742">
      <c r="A742" s="25"/>
      <c r="B742" s="25"/>
      <c r="C742" s="25"/>
      <c r="D742" s="25"/>
      <c r="E742" s="25"/>
      <c r="F742" s="24"/>
      <c r="G742" s="25"/>
      <c r="H742" s="25"/>
      <c r="I742" s="25"/>
      <c r="J742" s="25"/>
      <c r="K742" s="138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  <c r="AA742" s="25"/>
    </row>
    <row r="743">
      <c r="A743" s="25"/>
      <c r="B743" s="25"/>
      <c r="C743" s="25"/>
      <c r="D743" s="25"/>
      <c r="E743" s="25"/>
      <c r="F743" s="24"/>
      <c r="G743" s="25"/>
      <c r="H743" s="25"/>
      <c r="I743" s="25"/>
      <c r="J743" s="25"/>
      <c r="K743" s="138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  <c r="AA743" s="25"/>
    </row>
    <row r="744">
      <c r="A744" s="25"/>
      <c r="B744" s="25"/>
      <c r="C744" s="25"/>
      <c r="D744" s="25"/>
      <c r="E744" s="25"/>
      <c r="F744" s="24"/>
      <c r="G744" s="25"/>
      <c r="H744" s="25"/>
      <c r="I744" s="25"/>
      <c r="J744" s="25"/>
      <c r="K744" s="138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  <c r="AA744" s="25"/>
    </row>
    <row r="745">
      <c r="A745" s="25"/>
      <c r="B745" s="25"/>
      <c r="C745" s="25"/>
      <c r="D745" s="25"/>
      <c r="E745" s="25"/>
      <c r="F745" s="24"/>
      <c r="G745" s="25"/>
      <c r="H745" s="25"/>
      <c r="I745" s="25"/>
      <c r="J745" s="25"/>
      <c r="K745" s="138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  <c r="AA745" s="25"/>
    </row>
    <row r="746">
      <c r="A746" s="25"/>
      <c r="B746" s="25"/>
      <c r="C746" s="25"/>
      <c r="D746" s="25"/>
      <c r="E746" s="25"/>
      <c r="F746" s="24"/>
      <c r="G746" s="25"/>
      <c r="H746" s="25"/>
      <c r="I746" s="25"/>
      <c r="J746" s="25"/>
      <c r="K746" s="138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  <c r="AA746" s="25"/>
    </row>
    <row r="747">
      <c r="A747" s="25"/>
      <c r="B747" s="25"/>
      <c r="C747" s="25"/>
      <c r="D747" s="25"/>
      <c r="E747" s="25"/>
      <c r="F747" s="24"/>
      <c r="G747" s="25"/>
      <c r="H747" s="25"/>
      <c r="I747" s="25"/>
      <c r="J747" s="25"/>
      <c r="K747" s="138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  <c r="AA747" s="25"/>
    </row>
    <row r="748">
      <c r="A748" s="25"/>
      <c r="B748" s="25"/>
      <c r="C748" s="25"/>
      <c r="D748" s="25"/>
      <c r="E748" s="25"/>
      <c r="F748" s="24"/>
      <c r="G748" s="25"/>
      <c r="H748" s="25"/>
      <c r="I748" s="25"/>
      <c r="J748" s="25"/>
      <c r="K748" s="138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  <c r="AA748" s="25"/>
    </row>
    <row r="749">
      <c r="A749" s="25"/>
      <c r="B749" s="25"/>
      <c r="C749" s="25"/>
      <c r="D749" s="25"/>
      <c r="E749" s="25"/>
      <c r="F749" s="24"/>
      <c r="G749" s="25"/>
      <c r="H749" s="25"/>
      <c r="I749" s="25"/>
      <c r="J749" s="25"/>
      <c r="K749" s="138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  <c r="AA749" s="25"/>
    </row>
    <row r="750">
      <c r="A750" s="25"/>
      <c r="B750" s="25"/>
      <c r="C750" s="25"/>
      <c r="D750" s="25"/>
      <c r="E750" s="25"/>
      <c r="F750" s="24"/>
      <c r="G750" s="25"/>
      <c r="H750" s="25"/>
      <c r="I750" s="25"/>
      <c r="J750" s="25"/>
      <c r="K750" s="138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  <c r="AA750" s="25"/>
    </row>
    <row r="751">
      <c r="A751" s="25"/>
      <c r="B751" s="25"/>
      <c r="C751" s="25"/>
      <c r="D751" s="25"/>
      <c r="E751" s="25"/>
      <c r="F751" s="24"/>
      <c r="G751" s="25"/>
      <c r="H751" s="25"/>
      <c r="I751" s="25"/>
      <c r="J751" s="25"/>
      <c r="K751" s="138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  <c r="AA751" s="25"/>
    </row>
    <row r="752">
      <c r="A752" s="25"/>
      <c r="B752" s="25"/>
      <c r="C752" s="25"/>
      <c r="D752" s="25"/>
      <c r="E752" s="25"/>
      <c r="F752" s="24"/>
      <c r="G752" s="25"/>
      <c r="H752" s="25"/>
      <c r="I752" s="25"/>
      <c r="J752" s="25"/>
      <c r="K752" s="138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  <c r="AA752" s="25"/>
    </row>
    <row r="753">
      <c r="A753" s="25"/>
      <c r="B753" s="25"/>
      <c r="C753" s="25"/>
      <c r="D753" s="25"/>
      <c r="E753" s="25"/>
      <c r="F753" s="24"/>
      <c r="G753" s="25"/>
      <c r="H753" s="25"/>
      <c r="I753" s="25"/>
      <c r="J753" s="25"/>
      <c r="K753" s="138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  <c r="AA753" s="25"/>
    </row>
    <row r="754">
      <c r="A754" s="25"/>
      <c r="B754" s="25"/>
      <c r="C754" s="25"/>
      <c r="D754" s="25"/>
      <c r="E754" s="25"/>
      <c r="F754" s="24"/>
      <c r="G754" s="25"/>
      <c r="H754" s="25"/>
      <c r="I754" s="25"/>
      <c r="J754" s="25"/>
      <c r="K754" s="138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  <c r="AA754" s="25"/>
    </row>
    <row r="755">
      <c r="A755" s="25"/>
      <c r="B755" s="25"/>
      <c r="C755" s="25"/>
      <c r="D755" s="25"/>
      <c r="E755" s="25"/>
      <c r="F755" s="24"/>
      <c r="G755" s="25"/>
      <c r="H755" s="25"/>
      <c r="I755" s="25"/>
      <c r="J755" s="25"/>
      <c r="K755" s="138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  <c r="AA755" s="25"/>
    </row>
    <row r="756">
      <c r="A756" s="25"/>
      <c r="B756" s="25"/>
      <c r="C756" s="25"/>
      <c r="D756" s="25"/>
      <c r="E756" s="25"/>
      <c r="F756" s="24"/>
      <c r="G756" s="25"/>
      <c r="H756" s="25"/>
      <c r="I756" s="25"/>
      <c r="J756" s="25"/>
      <c r="K756" s="138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  <c r="AA756" s="25"/>
    </row>
    <row r="757">
      <c r="A757" s="25"/>
      <c r="B757" s="25"/>
      <c r="C757" s="25"/>
      <c r="D757" s="25"/>
      <c r="E757" s="25"/>
      <c r="F757" s="24"/>
      <c r="G757" s="25"/>
      <c r="H757" s="25"/>
      <c r="I757" s="25"/>
      <c r="J757" s="25"/>
      <c r="K757" s="138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  <c r="AA757" s="25"/>
    </row>
    <row r="758">
      <c r="A758" s="25"/>
      <c r="B758" s="25"/>
      <c r="C758" s="25"/>
      <c r="D758" s="25"/>
      <c r="E758" s="25"/>
      <c r="F758" s="24"/>
      <c r="G758" s="25"/>
      <c r="H758" s="25"/>
      <c r="I758" s="25"/>
      <c r="J758" s="25"/>
      <c r="K758" s="138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  <c r="AA758" s="25"/>
    </row>
    <row r="759">
      <c r="A759" s="25"/>
      <c r="B759" s="25"/>
      <c r="C759" s="25"/>
      <c r="D759" s="25"/>
      <c r="E759" s="25"/>
      <c r="F759" s="24"/>
      <c r="G759" s="25"/>
      <c r="H759" s="25"/>
      <c r="I759" s="25"/>
      <c r="J759" s="25"/>
      <c r="K759" s="138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  <c r="AA759" s="25"/>
    </row>
    <row r="760">
      <c r="A760" s="25"/>
      <c r="B760" s="25"/>
      <c r="C760" s="25"/>
      <c r="D760" s="25"/>
      <c r="E760" s="25"/>
      <c r="F760" s="24"/>
      <c r="G760" s="25"/>
      <c r="H760" s="25"/>
      <c r="I760" s="25"/>
      <c r="J760" s="25"/>
      <c r="K760" s="138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  <c r="AA760" s="25"/>
    </row>
    <row r="761">
      <c r="A761" s="25"/>
      <c r="B761" s="25"/>
      <c r="C761" s="25"/>
      <c r="D761" s="25"/>
      <c r="E761" s="25"/>
      <c r="F761" s="24"/>
      <c r="G761" s="25"/>
      <c r="H761" s="25"/>
      <c r="I761" s="25"/>
      <c r="J761" s="25"/>
      <c r="K761" s="138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  <c r="AA761" s="25"/>
    </row>
    <row r="762">
      <c r="A762" s="25"/>
      <c r="B762" s="25"/>
      <c r="C762" s="25"/>
      <c r="D762" s="25"/>
      <c r="E762" s="25"/>
      <c r="F762" s="24"/>
      <c r="G762" s="25"/>
      <c r="H762" s="25"/>
      <c r="I762" s="25"/>
      <c r="J762" s="25"/>
      <c r="K762" s="138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  <c r="AA762" s="25"/>
    </row>
    <row r="763">
      <c r="A763" s="25"/>
      <c r="B763" s="25"/>
      <c r="C763" s="25"/>
      <c r="D763" s="25"/>
      <c r="E763" s="25"/>
      <c r="F763" s="24"/>
      <c r="G763" s="25"/>
      <c r="H763" s="25"/>
      <c r="I763" s="25"/>
      <c r="J763" s="25"/>
      <c r="K763" s="138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  <c r="AA763" s="25"/>
    </row>
    <row r="764">
      <c r="A764" s="25"/>
      <c r="B764" s="25"/>
      <c r="C764" s="25"/>
      <c r="D764" s="25"/>
      <c r="E764" s="25"/>
      <c r="F764" s="24"/>
      <c r="G764" s="25"/>
      <c r="H764" s="25"/>
      <c r="I764" s="25"/>
      <c r="J764" s="25"/>
      <c r="K764" s="138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  <c r="AA764" s="25"/>
    </row>
    <row r="765">
      <c r="A765" s="25"/>
      <c r="B765" s="25"/>
      <c r="C765" s="25"/>
      <c r="D765" s="25"/>
      <c r="E765" s="25"/>
      <c r="F765" s="24"/>
      <c r="G765" s="25"/>
      <c r="H765" s="25"/>
      <c r="I765" s="25"/>
      <c r="J765" s="25"/>
      <c r="K765" s="138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  <c r="AA765" s="25"/>
    </row>
    <row r="766">
      <c r="A766" s="25"/>
      <c r="B766" s="25"/>
      <c r="C766" s="25"/>
      <c r="D766" s="25"/>
      <c r="E766" s="25"/>
      <c r="F766" s="24"/>
      <c r="G766" s="25"/>
      <c r="H766" s="25"/>
      <c r="I766" s="25"/>
      <c r="J766" s="25"/>
      <c r="K766" s="138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  <c r="AA766" s="25"/>
    </row>
    <row r="767">
      <c r="A767" s="25"/>
      <c r="B767" s="25"/>
      <c r="C767" s="25"/>
      <c r="D767" s="25"/>
      <c r="E767" s="25"/>
      <c r="F767" s="24"/>
      <c r="G767" s="25"/>
      <c r="H767" s="25"/>
      <c r="I767" s="25"/>
      <c r="J767" s="25"/>
      <c r="K767" s="138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  <c r="AA767" s="25"/>
    </row>
    <row r="768">
      <c r="A768" s="25"/>
      <c r="B768" s="25"/>
      <c r="C768" s="25"/>
      <c r="D768" s="25"/>
      <c r="E768" s="25"/>
      <c r="F768" s="24"/>
      <c r="G768" s="25"/>
      <c r="H768" s="25"/>
      <c r="I768" s="25"/>
      <c r="J768" s="25"/>
      <c r="K768" s="138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  <c r="AA768" s="25"/>
    </row>
    <row r="769">
      <c r="A769" s="25"/>
      <c r="B769" s="25"/>
      <c r="C769" s="25"/>
      <c r="D769" s="25"/>
      <c r="E769" s="25"/>
      <c r="F769" s="24"/>
      <c r="G769" s="25"/>
      <c r="H769" s="25"/>
      <c r="I769" s="25"/>
      <c r="J769" s="25"/>
      <c r="K769" s="138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  <c r="AA769" s="25"/>
    </row>
    <row r="770">
      <c r="A770" s="25"/>
      <c r="B770" s="25"/>
      <c r="C770" s="25"/>
      <c r="D770" s="25"/>
      <c r="E770" s="25"/>
      <c r="F770" s="24"/>
      <c r="G770" s="25"/>
      <c r="H770" s="25"/>
      <c r="I770" s="25"/>
      <c r="J770" s="25"/>
      <c r="K770" s="138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  <c r="AA770" s="25"/>
    </row>
    <row r="771">
      <c r="A771" s="25"/>
      <c r="B771" s="25"/>
      <c r="C771" s="25"/>
      <c r="D771" s="25"/>
      <c r="E771" s="25"/>
      <c r="F771" s="24"/>
      <c r="G771" s="25"/>
      <c r="H771" s="25"/>
      <c r="I771" s="25"/>
      <c r="J771" s="25"/>
      <c r="K771" s="138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  <c r="AA771" s="25"/>
    </row>
    <row r="772">
      <c r="A772" s="25"/>
      <c r="B772" s="25"/>
      <c r="C772" s="25"/>
      <c r="D772" s="25"/>
      <c r="E772" s="25"/>
      <c r="F772" s="24"/>
      <c r="G772" s="25"/>
      <c r="H772" s="25"/>
      <c r="I772" s="25"/>
      <c r="J772" s="25"/>
      <c r="K772" s="138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  <c r="AA772" s="25"/>
    </row>
    <row r="773">
      <c r="A773" s="25"/>
      <c r="B773" s="25"/>
      <c r="C773" s="25"/>
      <c r="D773" s="25"/>
      <c r="E773" s="25"/>
      <c r="F773" s="24"/>
      <c r="G773" s="25"/>
      <c r="H773" s="25"/>
      <c r="I773" s="25"/>
      <c r="J773" s="25"/>
      <c r="K773" s="138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  <c r="AA773" s="25"/>
    </row>
    <row r="774">
      <c r="A774" s="25"/>
      <c r="B774" s="25"/>
      <c r="C774" s="25"/>
      <c r="D774" s="25"/>
      <c r="E774" s="25"/>
      <c r="F774" s="24"/>
      <c r="G774" s="25"/>
      <c r="H774" s="25"/>
      <c r="I774" s="25"/>
      <c r="J774" s="25"/>
      <c r="K774" s="138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  <c r="AA774" s="25"/>
    </row>
    <row r="775">
      <c r="A775" s="25"/>
      <c r="B775" s="25"/>
      <c r="C775" s="25"/>
      <c r="D775" s="25"/>
      <c r="E775" s="25"/>
      <c r="F775" s="24"/>
      <c r="G775" s="25"/>
      <c r="H775" s="25"/>
      <c r="I775" s="25"/>
      <c r="J775" s="25"/>
      <c r="K775" s="138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  <c r="AA775" s="25"/>
    </row>
    <row r="776">
      <c r="A776" s="25"/>
      <c r="B776" s="25"/>
      <c r="C776" s="25"/>
      <c r="D776" s="25"/>
      <c r="E776" s="25"/>
      <c r="F776" s="24"/>
      <c r="G776" s="25"/>
      <c r="H776" s="25"/>
      <c r="I776" s="25"/>
      <c r="J776" s="25"/>
      <c r="K776" s="138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  <c r="AA776" s="25"/>
    </row>
    <row r="777">
      <c r="A777" s="25"/>
      <c r="B777" s="25"/>
      <c r="C777" s="25"/>
      <c r="D777" s="25"/>
      <c r="E777" s="25"/>
      <c r="F777" s="24"/>
      <c r="G777" s="25"/>
      <c r="H777" s="25"/>
      <c r="I777" s="25"/>
      <c r="J777" s="25"/>
      <c r="K777" s="138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  <c r="AA777" s="25"/>
    </row>
    <row r="778">
      <c r="A778" s="25"/>
      <c r="B778" s="25"/>
      <c r="C778" s="25"/>
      <c r="D778" s="25"/>
      <c r="E778" s="25"/>
      <c r="F778" s="24"/>
      <c r="G778" s="25"/>
      <c r="H778" s="25"/>
      <c r="I778" s="25"/>
      <c r="J778" s="25"/>
      <c r="K778" s="138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  <c r="AA778" s="25"/>
    </row>
    <row r="779">
      <c r="A779" s="25"/>
      <c r="B779" s="25"/>
      <c r="C779" s="25"/>
      <c r="D779" s="25"/>
      <c r="E779" s="25"/>
      <c r="F779" s="24"/>
      <c r="G779" s="25"/>
      <c r="H779" s="25"/>
      <c r="I779" s="25"/>
      <c r="J779" s="25"/>
      <c r="K779" s="138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  <c r="AA779" s="25"/>
    </row>
    <row r="780">
      <c r="A780" s="25"/>
      <c r="B780" s="25"/>
      <c r="C780" s="25"/>
      <c r="D780" s="25"/>
      <c r="E780" s="25"/>
      <c r="F780" s="24"/>
      <c r="G780" s="25"/>
      <c r="H780" s="25"/>
      <c r="I780" s="25"/>
      <c r="J780" s="25"/>
      <c r="K780" s="138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  <c r="AA780" s="25"/>
    </row>
    <row r="781">
      <c r="A781" s="25"/>
      <c r="B781" s="25"/>
      <c r="C781" s="25"/>
      <c r="D781" s="25"/>
      <c r="E781" s="25"/>
      <c r="F781" s="24"/>
      <c r="G781" s="25"/>
      <c r="H781" s="25"/>
      <c r="I781" s="25"/>
      <c r="J781" s="25"/>
      <c r="K781" s="138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  <c r="AA781" s="25"/>
    </row>
    <row r="782">
      <c r="A782" s="25"/>
      <c r="B782" s="25"/>
      <c r="C782" s="25"/>
      <c r="D782" s="25"/>
      <c r="E782" s="25"/>
      <c r="F782" s="24"/>
      <c r="G782" s="25"/>
      <c r="H782" s="25"/>
      <c r="I782" s="25"/>
      <c r="J782" s="25"/>
      <c r="K782" s="138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  <c r="AA782" s="25"/>
    </row>
    <row r="783">
      <c r="A783" s="25"/>
      <c r="B783" s="25"/>
      <c r="C783" s="25"/>
      <c r="D783" s="25"/>
      <c r="E783" s="25"/>
      <c r="F783" s="24"/>
      <c r="G783" s="25"/>
      <c r="H783" s="25"/>
      <c r="I783" s="25"/>
      <c r="J783" s="25"/>
      <c r="K783" s="138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  <c r="AA783" s="25"/>
    </row>
    <row r="784">
      <c r="A784" s="25"/>
      <c r="B784" s="25"/>
      <c r="C784" s="25"/>
      <c r="D784" s="25"/>
      <c r="E784" s="25"/>
      <c r="F784" s="24"/>
      <c r="G784" s="25"/>
      <c r="H784" s="25"/>
      <c r="I784" s="25"/>
      <c r="J784" s="25"/>
      <c r="K784" s="138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  <c r="AA784" s="25"/>
    </row>
    <row r="785">
      <c r="A785" s="25"/>
      <c r="B785" s="25"/>
      <c r="C785" s="25"/>
      <c r="D785" s="25"/>
      <c r="E785" s="25"/>
      <c r="F785" s="24"/>
      <c r="G785" s="25"/>
      <c r="H785" s="25"/>
      <c r="I785" s="25"/>
      <c r="J785" s="25"/>
      <c r="K785" s="138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  <c r="AA785" s="25"/>
    </row>
    <row r="786">
      <c r="A786" s="25"/>
      <c r="B786" s="25"/>
      <c r="C786" s="25"/>
      <c r="D786" s="25"/>
      <c r="E786" s="25"/>
      <c r="F786" s="24"/>
      <c r="G786" s="25"/>
      <c r="H786" s="25"/>
      <c r="I786" s="25"/>
      <c r="J786" s="25"/>
      <c r="K786" s="138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  <c r="AA786" s="25"/>
    </row>
    <row r="787">
      <c r="A787" s="25"/>
      <c r="B787" s="25"/>
      <c r="C787" s="25"/>
      <c r="D787" s="25"/>
      <c r="E787" s="25"/>
      <c r="F787" s="24"/>
      <c r="G787" s="25"/>
      <c r="H787" s="25"/>
      <c r="I787" s="25"/>
      <c r="J787" s="25"/>
      <c r="K787" s="138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  <c r="AA787" s="25"/>
    </row>
    <row r="788">
      <c r="A788" s="25"/>
      <c r="B788" s="25"/>
      <c r="C788" s="25"/>
      <c r="D788" s="25"/>
      <c r="E788" s="25"/>
      <c r="F788" s="24"/>
      <c r="G788" s="25"/>
      <c r="H788" s="25"/>
      <c r="I788" s="25"/>
      <c r="J788" s="25"/>
      <c r="K788" s="138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  <c r="AA788" s="25"/>
    </row>
    <row r="789">
      <c r="A789" s="25"/>
      <c r="B789" s="25"/>
      <c r="C789" s="25"/>
      <c r="D789" s="25"/>
      <c r="E789" s="25"/>
      <c r="F789" s="24"/>
      <c r="G789" s="25"/>
      <c r="H789" s="25"/>
      <c r="I789" s="25"/>
      <c r="J789" s="25"/>
      <c r="K789" s="138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  <c r="AA789" s="25"/>
    </row>
    <row r="790">
      <c r="A790" s="25"/>
      <c r="B790" s="25"/>
      <c r="C790" s="25"/>
      <c r="D790" s="25"/>
      <c r="E790" s="25"/>
      <c r="F790" s="24"/>
      <c r="G790" s="25"/>
      <c r="H790" s="25"/>
      <c r="I790" s="25"/>
      <c r="J790" s="25"/>
      <c r="K790" s="138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  <c r="AA790" s="25"/>
    </row>
    <row r="791">
      <c r="A791" s="25"/>
      <c r="B791" s="25"/>
      <c r="C791" s="25"/>
      <c r="D791" s="25"/>
      <c r="E791" s="25"/>
      <c r="F791" s="24"/>
      <c r="G791" s="25"/>
      <c r="H791" s="25"/>
      <c r="I791" s="25"/>
      <c r="J791" s="25"/>
      <c r="K791" s="138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  <c r="AA791" s="25"/>
    </row>
    <row r="792">
      <c r="A792" s="25"/>
      <c r="B792" s="25"/>
      <c r="C792" s="25"/>
      <c r="D792" s="25"/>
      <c r="E792" s="25"/>
      <c r="F792" s="24"/>
      <c r="G792" s="25"/>
      <c r="H792" s="25"/>
      <c r="I792" s="25"/>
      <c r="J792" s="25"/>
      <c r="K792" s="138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  <c r="AA792" s="25"/>
    </row>
    <row r="793">
      <c r="A793" s="25"/>
      <c r="B793" s="25"/>
      <c r="C793" s="25"/>
      <c r="D793" s="25"/>
      <c r="E793" s="25"/>
      <c r="F793" s="24"/>
      <c r="G793" s="25"/>
      <c r="H793" s="25"/>
      <c r="I793" s="25"/>
      <c r="J793" s="25"/>
      <c r="K793" s="138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  <c r="AA793" s="25"/>
    </row>
    <row r="794">
      <c r="A794" s="25"/>
      <c r="B794" s="25"/>
      <c r="C794" s="25"/>
      <c r="D794" s="25"/>
      <c r="E794" s="25"/>
      <c r="F794" s="24"/>
      <c r="G794" s="25"/>
      <c r="H794" s="25"/>
      <c r="I794" s="25"/>
      <c r="J794" s="25"/>
      <c r="K794" s="138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  <c r="AA794" s="25"/>
    </row>
    <row r="795">
      <c r="A795" s="25"/>
      <c r="B795" s="25"/>
      <c r="C795" s="25"/>
      <c r="D795" s="25"/>
      <c r="E795" s="25"/>
      <c r="F795" s="24"/>
      <c r="G795" s="25"/>
      <c r="H795" s="25"/>
      <c r="I795" s="25"/>
      <c r="J795" s="25"/>
      <c r="K795" s="138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  <c r="AA795" s="25"/>
    </row>
    <row r="796">
      <c r="A796" s="25"/>
      <c r="B796" s="25"/>
      <c r="C796" s="25"/>
      <c r="D796" s="25"/>
      <c r="E796" s="25"/>
      <c r="F796" s="24"/>
      <c r="G796" s="25"/>
      <c r="H796" s="25"/>
      <c r="I796" s="25"/>
      <c r="J796" s="25"/>
      <c r="K796" s="138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  <c r="AA796" s="25"/>
    </row>
    <row r="797">
      <c r="A797" s="25"/>
      <c r="B797" s="25"/>
      <c r="C797" s="25"/>
      <c r="D797" s="25"/>
      <c r="E797" s="25"/>
      <c r="F797" s="24"/>
      <c r="G797" s="25"/>
      <c r="H797" s="25"/>
      <c r="I797" s="25"/>
      <c r="J797" s="25"/>
      <c r="K797" s="138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  <c r="AA797" s="25"/>
    </row>
    <row r="798">
      <c r="A798" s="25"/>
      <c r="B798" s="25"/>
      <c r="C798" s="25"/>
      <c r="D798" s="25"/>
      <c r="E798" s="25"/>
      <c r="F798" s="24"/>
      <c r="G798" s="25"/>
      <c r="H798" s="25"/>
      <c r="I798" s="25"/>
      <c r="J798" s="25"/>
      <c r="K798" s="138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  <c r="AA798" s="25"/>
    </row>
    <row r="799">
      <c r="A799" s="25"/>
      <c r="B799" s="25"/>
      <c r="C799" s="25"/>
      <c r="D799" s="25"/>
      <c r="E799" s="25"/>
      <c r="F799" s="24"/>
      <c r="G799" s="25"/>
      <c r="H799" s="25"/>
      <c r="I799" s="25"/>
      <c r="J799" s="25"/>
      <c r="K799" s="138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  <c r="AA799" s="25"/>
    </row>
    <row r="800">
      <c r="A800" s="25"/>
      <c r="B800" s="25"/>
      <c r="C800" s="25"/>
      <c r="D800" s="25"/>
      <c r="E800" s="25"/>
      <c r="F800" s="24"/>
      <c r="G800" s="25"/>
      <c r="H800" s="25"/>
      <c r="I800" s="25"/>
      <c r="J800" s="25"/>
      <c r="K800" s="138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  <c r="AA800" s="25"/>
    </row>
    <row r="801">
      <c r="A801" s="25"/>
      <c r="B801" s="25"/>
      <c r="C801" s="25"/>
      <c r="D801" s="25"/>
      <c r="E801" s="25"/>
      <c r="F801" s="24"/>
      <c r="G801" s="25"/>
      <c r="H801" s="25"/>
      <c r="I801" s="25"/>
      <c r="J801" s="25"/>
      <c r="K801" s="138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  <c r="AA801" s="25"/>
    </row>
    <row r="802">
      <c r="A802" s="25"/>
      <c r="B802" s="25"/>
      <c r="C802" s="25"/>
      <c r="D802" s="25"/>
      <c r="E802" s="25"/>
      <c r="F802" s="24"/>
      <c r="G802" s="25"/>
      <c r="H802" s="25"/>
      <c r="I802" s="25"/>
      <c r="J802" s="25"/>
      <c r="K802" s="138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  <c r="AA802" s="25"/>
    </row>
    <row r="803">
      <c r="A803" s="25"/>
      <c r="B803" s="25"/>
      <c r="C803" s="25"/>
      <c r="D803" s="25"/>
      <c r="E803" s="25"/>
      <c r="F803" s="24"/>
      <c r="G803" s="25"/>
      <c r="H803" s="25"/>
      <c r="I803" s="25"/>
      <c r="J803" s="25"/>
      <c r="K803" s="138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  <c r="AA803" s="25"/>
    </row>
    <row r="804">
      <c r="A804" s="25"/>
      <c r="B804" s="25"/>
      <c r="C804" s="25"/>
      <c r="D804" s="25"/>
      <c r="E804" s="25"/>
      <c r="F804" s="24"/>
      <c r="G804" s="25"/>
      <c r="H804" s="25"/>
      <c r="I804" s="25"/>
      <c r="J804" s="25"/>
      <c r="K804" s="138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  <c r="AA804" s="25"/>
    </row>
    <row r="805">
      <c r="A805" s="25"/>
      <c r="B805" s="25"/>
      <c r="C805" s="25"/>
      <c r="D805" s="25"/>
      <c r="E805" s="25"/>
      <c r="F805" s="24"/>
      <c r="G805" s="25"/>
      <c r="H805" s="25"/>
      <c r="I805" s="25"/>
      <c r="J805" s="25"/>
      <c r="K805" s="138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  <c r="AA805" s="25"/>
    </row>
    <row r="806">
      <c r="A806" s="25"/>
      <c r="B806" s="25"/>
      <c r="C806" s="25"/>
      <c r="D806" s="25"/>
      <c r="E806" s="25"/>
      <c r="F806" s="24"/>
      <c r="G806" s="25"/>
      <c r="H806" s="25"/>
      <c r="I806" s="25"/>
      <c r="J806" s="25"/>
      <c r="K806" s="138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  <c r="AA806" s="25"/>
    </row>
    <row r="807">
      <c r="A807" s="25"/>
      <c r="B807" s="25"/>
      <c r="C807" s="25"/>
      <c r="D807" s="25"/>
      <c r="E807" s="25"/>
      <c r="F807" s="24"/>
      <c r="G807" s="25"/>
      <c r="H807" s="25"/>
      <c r="I807" s="25"/>
      <c r="J807" s="25"/>
      <c r="K807" s="138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  <c r="AA807" s="25"/>
    </row>
    <row r="808">
      <c r="A808" s="25"/>
      <c r="B808" s="25"/>
      <c r="C808" s="25"/>
      <c r="D808" s="25"/>
      <c r="E808" s="25"/>
      <c r="F808" s="24"/>
      <c r="G808" s="25"/>
      <c r="H808" s="25"/>
      <c r="I808" s="25"/>
      <c r="J808" s="25"/>
      <c r="K808" s="138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  <c r="AA808" s="25"/>
    </row>
    <row r="809">
      <c r="A809" s="25"/>
      <c r="B809" s="25"/>
      <c r="C809" s="25"/>
      <c r="D809" s="25"/>
      <c r="E809" s="25"/>
      <c r="F809" s="24"/>
      <c r="G809" s="25"/>
      <c r="H809" s="25"/>
      <c r="I809" s="25"/>
      <c r="J809" s="25"/>
      <c r="K809" s="138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  <c r="AA809" s="25"/>
    </row>
    <row r="810">
      <c r="A810" s="25"/>
      <c r="B810" s="25"/>
      <c r="C810" s="25"/>
      <c r="D810" s="25"/>
      <c r="E810" s="25"/>
      <c r="F810" s="24"/>
      <c r="G810" s="25"/>
      <c r="H810" s="25"/>
      <c r="I810" s="25"/>
      <c r="J810" s="25"/>
      <c r="K810" s="138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  <c r="AA810" s="25"/>
    </row>
    <row r="811">
      <c r="A811" s="25"/>
      <c r="B811" s="25"/>
      <c r="C811" s="25"/>
      <c r="D811" s="25"/>
      <c r="E811" s="25"/>
      <c r="F811" s="24"/>
      <c r="G811" s="25"/>
      <c r="H811" s="25"/>
      <c r="I811" s="25"/>
      <c r="J811" s="25"/>
      <c r="K811" s="138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  <c r="AA811" s="25"/>
    </row>
    <row r="812">
      <c r="A812" s="25"/>
      <c r="B812" s="25"/>
      <c r="C812" s="25"/>
      <c r="D812" s="25"/>
      <c r="E812" s="25"/>
      <c r="F812" s="24"/>
      <c r="G812" s="25"/>
      <c r="H812" s="25"/>
      <c r="I812" s="25"/>
      <c r="J812" s="25"/>
      <c r="K812" s="138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  <c r="AA812" s="25"/>
    </row>
    <row r="813">
      <c r="A813" s="25"/>
      <c r="B813" s="25"/>
      <c r="C813" s="25"/>
      <c r="D813" s="25"/>
      <c r="E813" s="25"/>
      <c r="F813" s="24"/>
      <c r="G813" s="25"/>
      <c r="H813" s="25"/>
      <c r="I813" s="25"/>
      <c r="J813" s="25"/>
      <c r="K813" s="138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  <c r="AA813" s="25"/>
    </row>
    <row r="814">
      <c r="A814" s="25"/>
      <c r="B814" s="25"/>
      <c r="C814" s="25"/>
      <c r="D814" s="25"/>
      <c r="E814" s="25"/>
      <c r="F814" s="24"/>
      <c r="G814" s="25"/>
      <c r="H814" s="25"/>
      <c r="I814" s="25"/>
      <c r="J814" s="25"/>
      <c r="K814" s="138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  <c r="AA814" s="25"/>
    </row>
    <row r="815">
      <c r="A815" s="25"/>
      <c r="B815" s="25"/>
      <c r="C815" s="25"/>
      <c r="D815" s="25"/>
      <c r="E815" s="25"/>
      <c r="F815" s="24"/>
      <c r="G815" s="25"/>
      <c r="H815" s="25"/>
      <c r="I815" s="25"/>
      <c r="J815" s="25"/>
      <c r="K815" s="138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  <c r="AA815" s="25"/>
    </row>
    <row r="816">
      <c r="A816" s="25"/>
      <c r="B816" s="25"/>
      <c r="C816" s="25"/>
      <c r="D816" s="25"/>
      <c r="E816" s="25"/>
      <c r="F816" s="24"/>
      <c r="G816" s="25"/>
      <c r="H816" s="25"/>
      <c r="I816" s="25"/>
      <c r="J816" s="25"/>
      <c r="K816" s="138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  <c r="AA816" s="25"/>
    </row>
    <row r="817">
      <c r="A817" s="25"/>
      <c r="B817" s="25"/>
      <c r="C817" s="25"/>
      <c r="D817" s="25"/>
      <c r="E817" s="25"/>
      <c r="F817" s="24"/>
      <c r="G817" s="25"/>
      <c r="H817" s="25"/>
      <c r="I817" s="25"/>
      <c r="J817" s="25"/>
      <c r="K817" s="138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  <c r="AA817" s="25"/>
    </row>
    <row r="818">
      <c r="A818" s="25"/>
      <c r="B818" s="25"/>
      <c r="C818" s="25"/>
      <c r="D818" s="25"/>
      <c r="E818" s="25"/>
      <c r="F818" s="24"/>
      <c r="G818" s="25"/>
      <c r="H818" s="25"/>
      <c r="I818" s="25"/>
      <c r="J818" s="25"/>
      <c r="K818" s="138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  <c r="AA818" s="25"/>
    </row>
    <row r="819">
      <c r="A819" s="25"/>
      <c r="B819" s="25"/>
      <c r="C819" s="25"/>
      <c r="D819" s="25"/>
      <c r="E819" s="25"/>
      <c r="F819" s="24"/>
      <c r="G819" s="25"/>
      <c r="H819" s="25"/>
      <c r="I819" s="25"/>
      <c r="J819" s="25"/>
      <c r="K819" s="138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  <c r="AA819" s="25"/>
    </row>
    <row r="820">
      <c r="A820" s="25"/>
      <c r="B820" s="25"/>
      <c r="C820" s="25"/>
      <c r="D820" s="25"/>
      <c r="E820" s="25"/>
      <c r="F820" s="24"/>
      <c r="G820" s="25"/>
      <c r="H820" s="25"/>
      <c r="I820" s="25"/>
      <c r="J820" s="25"/>
      <c r="K820" s="138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  <c r="AA820" s="25"/>
    </row>
    <row r="821">
      <c r="A821" s="25"/>
      <c r="B821" s="25"/>
      <c r="C821" s="25"/>
      <c r="D821" s="25"/>
      <c r="E821" s="25"/>
      <c r="F821" s="24"/>
      <c r="G821" s="25"/>
      <c r="H821" s="25"/>
      <c r="I821" s="25"/>
      <c r="J821" s="25"/>
      <c r="K821" s="138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  <c r="AA821" s="25"/>
    </row>
    <row r="822">
      <c r="A822" s="25"/>
      <c r="B822" s="25"/>
      <c r="C822" s="25"/>
      <c r="D822" s="25"/>
      <c r="E822" s="25"/>
      <c r="F822" s="24"/>
      <c r="G822" s="25"/>
      <c r="H822" s="25"/>
      <c r="I822" s="25"/>
      <c r="J822" s="25"/>
      <c r="K822" s="138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  <c r="AA822" s="25"/>
    </row>
    <row r="823">
      <c r="A823" s="25"/>
      <c r="B823" s="25"/>
      <c r="C823" s="25"/>
      <c r="D823" s="25"/>
      <c r="E823" s="25"/>
      <c r="F823" s="24"/>
      <c r="G823" s="25"/>
      <c r="H823" s="25"/>
      <c r="I823" s="25"/>
      <c r="J823" s="25"/>
      <c r="K823" s="138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  <c r="AA823" s="25"/>
    </row>
    <row r="824">
      <c r="A824" s="25"/>
      <c r="B824" s="25"/>
      <c r="C824" s="25"/>
      <c r="D824" s="25"/>
      <c r="E824" s="25"/>
      <c r="F824" s="24"/>
      <c r="G824" s="25"/>
      <c r="H824" s="25"/>
      <c r="I824" s="25"/>
      <c r="J824" s="25"/>
      <c r="K824" s="138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  <c r="AA824" s="25"/>
    </row>
    <row r="825">
      <c r="A825" s="25"/>
      <c r="B825" s="25"/>
      <c r="C825" s="25"/>
      <c r="D825" s="25"/>
      <c r="E825" s="25"/>
      <c r="F825" s="24"/>
      <c r="G825" s="25"/>
      <c r="H825" s="25"/>
      <c r="I825" s="25"/>
      <c r="J825" s="25"/>
      <c r="K825" s="138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  <c r="AA825" s="25"/>
    </row>
    <row r="826">
      <c r="A826" s="25"/>
      <c r="B826" s="25"/>
      <c r="C826" s="25"/>
      <c r="D826" s="25"/>
      <c r="E826" s="25"/>
      <c r="F826" s="24"/>
      <c r="G826" s="25"/>
      <c r="H826" s="25"/>
      <c r="I826" s="25"/>
      <c r="J826" s="25"/>
      <c r="K826" s="138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  <c r="AA826" s="25"/>
    </row>
    <row r="827">
      <c r="A827" s="25"/>
      <c r="B827" s="25"/>
      <c r="C827" s="25"/>
      <c r="D827" s="25"/>
      <c r="E827" s="25"/>
      <c r="F827" s="24"/>
      <c r="G827" s="25"/>
      <c r="H827" s="25"/>
      <c r="I827" s="25"/>
      <c r="J827" s="25"/>
      <c r="K827" s="138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  <c r="AA827" s="25"/>
    </row>
    <row r="828">
      <c r="A828" s="25"/>
      <c r="B828" s="25"/>
      <c r="C828" s="25"/>
      <c r="D828" s="25"/>
      <c r="E828" s="25"/>
      <c r="F828" s="24"/>
      <c r="G828" s="25"/>
      <c r="H828" s="25"/>
      <c r="I828" s="25"/>
      <c r="J828" s="25"/>
      <c r="K828" s="138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  <c r="AA828" s="25"/>
    </row>
    <row r="829">
      <c r="A829" s="25"/>
      <c r="B829" s="25"/>
      <c r="C829" s="25"/>
      <c r="D829" s="25"/>
      <c r="E829" s="25"/>
      <c r="F829" s="24"/>
      <c r="G829" s="25"/>
      <c r="H829" s="25"/>
      <c r="I829" s="25"/>
      <c r="J829" s="25"/>
      <c r="K829" s="138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  <c r="AA829" s="25"/>
    </row>
    <row r="830">
      <c r="A830" s="25"/>
      <c r="B830" s="25"/>
      <c r="C830" s="25"/>
      <c r="D830" s="25"/>
      <c r="E830" s="25"/>
      <c r="F830" s="24"/>
      <c r="G830" s="25"/>
      <c r="H830" s="25"/>
      <c r="I830" s="25"/>
      <c r="J830" s="25"/>
      <c r="K830" s="138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  <c r="AA830" s="25"/>
    </row>
    <row r="831">
      <c r="A831" s="25"/>
      <c r="B831" s="25"/>
      <c r="C831" s="25"/>
      <c r="D831" s="25"/>
      <c r="E831" s="25"/>
      <c r="F831" s="24"/>
      <c r="G831" s="25"/>
      <c r="H831" s="25"/>
      <c r="I831" s="25"/>
      <c r="J831" s="25"/>
      <c r="K831" s="138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  <c r="AA831" s="25"/>
    </row>
    <row r="832">
      <c r="A832" s="25"/>
      <c r="B832" s="25"/>
      <c r="C832" s="25"/>
      <c r="D832" s="25"/>
      <c r="E832" s="25"/>
      <c r="F832" s="24"/>
      <c r="G832" s="25"/>
      <c r="H832" s="25"/>
      <c r="I832" s="25"/>
      <c r="J832" s="25"/>
      <c r="K832" s="138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  <c r="AA832" s="25"/>
    </row>
    <row r="833">
      <c r="A833" s="25"/>
      <c r="B833" s="25"/>
      <c r="C833" s="25"/>
      <c r="D833" s="25"/>
      <c r="E833" s="25"/>
      <c r="F833" s="24"/>
      <c r="G833" s="25"/>
      <c r="H833" s="25"/>
      <c r="I833" s="25"/>
      <c r="J833" s="25"/>
      <c r="K833" s="138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  <c r="AA833" s="25"/>
    </row>
    <row r="834">
      <c r="A834" s="25"/>
      <c r="B834" s="25"/>
      <c r="C834" s="25"/>
      <c r="D834" s="25"/>
      <c r="E834" s="25"/>
      <c r="F834" s="24"/>
      <c r="G834" s="25"/>
      <c r="H834" s="25"/>
      <c r="I834" s="25"/>
      <c r="J834" s="25"/>
      <c r="K834" s="138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  <c r="AA834" s="25"/>
    </row>
    <row r="835">
      <c r="A835" s="25"/>
      <c r="B835" s="25"/>
      <c r="C835" s="25"/>
      <c r="D835" s="25"/>
      <c r="E835" s="25"/>
      <c r="F835" s="24"/>
      <c r="G835" s="25"/>
      <c r="H835" s="25"/>
      <c r="I835" s="25"/>
      <c r="J835" s="25"/>
      <c r="K835" s="138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  <c r="AA835" s="25"/>
    </row>
    <row r="836">
      <c r="A836" s="25"/>
      <c r="B836" s="25"/>
      <c r="C836" s="25"/>
      <c r="D836" s="25"/>
      <c r="E836" s="25"/>
      <c r="F836" s="24"/>
      <c r="G836" s="25"/>
      <c r="H836" s="25"/>
      <c r="I836" s="25"/>
      <c r="J836" s="25"/>
      <c r="K836" s="138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  <c r="AA836" s="25"/>
    </row>
    <row r="837">
      <c r="A837" s="25"/>
      <c r="B837" s="25"/>
      <c r="C837" s="25"/>
      <c r="D837" s="25"/>
      <c r="E837" s="25"/>
      <c r="F837" s="24"/>
      <c r="G837" s="25"/>
      <c r="H837" s="25"/>
      <c r="I837" s="25"/>
      <c r="J837" s="25"/>
      <c r="K837" s="138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  <c r="AA837" s="25"/>
    </row>
    <row r="838">
      <c r="A838" s="25"/>
      <c r="B838" s="25"/>
      <c r="C838" s="25"/>
      <c r="D838" s="25"/>
      <c r="E838" s="25"/>
      <c r="F838" s="24"/>
      <c r="G838" s="25"/>
      <c r="H838" s="25"/>
      <c r="I838" s="25"/>
      <c r="J838" s="25"/>
      <c r="K838" s="138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  <c r="AA838" s="25"/>
    </row>
    <row r="839">
      <c r="A839" s="25"/>
      <c r="B839" s="25"/>
      <c r="C839" s="25"/>
      <c r="D839" s="25"/>
      <c r="E839" s="25"/>
      <c r="F839" s="24"/>
      <c r="G839" s="25"/>
      <c r="H839" s="25"/>
      <c r="I839" s="25"/>
      <c r="J839" s="25"/>
      <c r="K839" s="138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  <c r="AA839" s="25"/>
    </row>
    <row r="840">
      <c r="A840" s="25"/>
      <c r="B840" s="25"/>
      <c r="C840" s="25"/>
      <c r="D840" s="25"/>
      <c r="E840" s="25"/>
      <c r="F840" s="24"/>
      <c r="G840" s="25"/>
      <c r="H840" s="25"/>
      <c r="I840" s="25"/>
      <c r="J840" s="25"/>
      <c r="K840" s="138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  <c r="AA840" s="25"/>
    </row>
    <row r="841">
      <c r="A841" s="25"/>
      <c r="B841" s="25"/>
      <c r="C841" s="25"/>
      <c r="D841" s="25"/>
      <c r="E841" s="25"/>
      <c r="F841" s="24"/>
      <c r="G841" s="25"/>
      <c r="H841" s="25"/>
      <c r="I841" s="25"/>
      <c r="J841" s="25"/>
      <c r="K841" s="138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  <c r="AA841" s="25"/>
    </row>
    <row r="842">
      <c r="A842" s="25"/>
      <c r="B842" s="25"/>
      <c r="C842" s="25"/>
      <c r="D842" s="25"/>
      <c r="E842" s="25"/>
      <c r="F842" s="24"/>
      <c r="G842" s="25"/>
      <c r="H842" s="25"/>
      <c r="I842" s="25"/>
      <c r="J842" s="25"/>
      <c r="K842" s="138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  <c r="AA842" s="25"/>
    </row>
    <row r="843">
      <c r="A843" s="25"/>
      <c r="B843" s="25"/>
      <c r="C843" s="25"/>
      <c r="D843" s="25"/>
      <c r="E843" s="25"/>
      <c r="F843" s="24"/>
      <c r="G843" s="25"/>
      <c r="H843" s="25"/>
      <c r="I843" s="25"/>
      <c r="J843" s="25"/>
      <c r="K843" s="138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  <c r="AA843" s="25"/>
    </row>
    <row r="844">
      <c r="A844" s="25"/>
      <c r="B844" s="25"/>
      <c r="C844" s="25"/>
      <c r="D844" s="25"/>
      <c r="E844" s="25"/>
      <c r="F844" s="24"/>
      <c r="G844" s="25"/>
      <c r="H844" s="25"/>
      <c r="I844" s="25"/>
      <c r="J844" s="25"/>
      <c r="K844" s="138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  <c r="AA844" s="25"/>
    </row>
    <row r="845">
      <c r="A845" s="25"/>
      <c r="B845" s="25"/>
      <c r="C845" s="25"/>
      <c r="D845" s="25"/>
      <c r="E845" s="25"/>
      <c r="F845" s="24"/>
      <c r="G845" s="25"/>
      <c r="H845" s="25"/>
      <c r="I845" s="25"/>
      <c r="J845" s="25"/>
      <c r="K845" s="138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  <c r="AA845" s="25"/>
    </row>
    <row r="846">
      <c r="A846" s="25"/>
      <c r="B846" s="25"/>
      <c r="C846" s="25"/>
      <c r="D846" s="25"/>
      <c r="E846" s="25"/>
      <c r="F846" s="24"/>
      <c r="G846" s="25"/>
      <c r="H846" s="25"/>
      <c r="I846" s="25"/>
      <c r="J846" s="25"/>
      <c r="K846" s="138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  <c r="AA846" s="25"/>
    </row>
    <row r="847">
      <c r="A847" s="25"/>
      <c r="B847" s="25"/>
      <c r="C847" s="25"/>
      <c r="D847" s="25"/>
      <c r="E847" s="25"/>
      <c r="F847" s="24"/>
      <c r="G847" s="25"/>
      <c r="H847" s="25"/>
      <c r="I847" s="25"/>
      <c r="J847" s="25"/>
      <c r="K847" s="138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  <c r="AA847" s="25"/>
    </row>
    <row r="848">
      <c r="A848" s="25"/>
      <c r="B848" s="25"/>
      <c r="C848" s="25"/>
      <c r="D848" s="25"/>
      <c r="E848" s="25"/>
      <c r="F848" s="24"/>
      <c r="G848" s="25"/>
      <c r="H848" s="25"/>
      <c r="I848" s="25"/>
      <c r="J848" s="25"/>
      <c r="K848" s="138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  <c r="AA848" s="25"/>
    </row>
    <row r="849">
      <c r="A849" s="25"/>
      <c r="B849" s="25"/>
      <c r="C849" s="25"/>
      <c r="D849" s="25"/>
      <c r="E849" s="25"/>
      <c r="F849" s="24"/>
      <c r="G849" s="25"/>
      <c r="H849" s="25"/>
      <c r="I849" s="25"/>
      <c r="J849" s="25"/>
      <c r="K849" s="138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  <c r="AA849" s="25"/>
    </row>
    <row r="850">
      <c r="A850" s="25"/>
      <c r="B850" s="25"/>
      <c r="C850" s="25"/>
      <c r="D850" s="25"/>
      <c r="E850" s="25"/>
      <c r="F850" s="24"/>
      <c r="G850" s="25"/>
      <c r="H850" s="25"/>
      <c r="I850" s="25"/>
      <c r="J850" s="25"/>
      <c r="K850" s="138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  <c r="AA850" s="25"/>
    </row>
    <row r="851">
      <c r="A851" s="25"/>
      <c r="B851" s="25"/>
      <c r="C851" s="25"/>
      <c r="D851" s="25"/>
      <c r="E851" s="25"/>
      <c r="F851" s="24"/>
      <c r="G851" s="25"/>
      <c r="H851" s="25"/>
      <c r="I851" s="25"/>
      <c r="J851" s="25"/>
      <c r="K851" s="138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  <c r="AA851" s="25"/>
    </row>
    <row r="852">
      <c r="A852" s="25"/>
      <c r="B852" s="25"/>
      <c r="C852" s="25"/>
      <c r="D852" s="25"/>
      <c r="E852" s="25"/>
      <c r="F852" s="24"/>
      <c r="G852" s="25"/>
      <c r="H852" s="25"/>
      <c r="I852" s="25"/>
      <c r="J852" s="25"/>
      <c r="K852" s="138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  <c r="AA852" s="25"/>
    </row>
    <row r="853">
      <c r="A853" s="25"/>
      <c r="B853" s="25"/>
      <c r="C853" s="25"/>
      <c r="D853" s="25"/>
      <c r="E853" s="25"/>
      <c r="F853" s="24"/>
      <c r="G853" s="25"/>
      <c r="H853" s="25"/>
      <c r="I853" s="25"/>
      <c r="J853" s="25"/>
      <c r="K853" s="138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  <c r="AA853" s="25"/>
    </row>
    <row r="854">
      <c r="A854" s="25"/>
      <c r="B854" s="25"/>
      <c r="C854" s="25"/>
      <c r="D854" s="25"/>
      <c r="E854" s="25"/>
      <c r="F854" s="24"/>
      <c r="G854" s="25"/>
      <c r="H854" s="25"/>
      <c r="I854" s="25"/>
      <c r="J854" s="25"/>
      <c r="K854" s="138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  <c r="AA854" s="25"/>
    </row>
    <row r="855">
      <c r="A855" s="25"/>
      <c r="B855" s="25"/>
      <c r="C855" s="25"/>
      <c r="D855" s="25"/>
      <c r="E855" s="25"/>
      <c r="F855" s="24"/>
      <c r="G855" s="25"/>
      <c r="H855" s="25"/>
      <c r="I855" s="25"/>
      <c r="J855" s="25"/>
      <c r="K855" s="138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  <c r="AA855" s="25"/>
    </row>
    <row r="856">
      <c r="A856" s="25"/>
      <c r="B856" s="25"/>
      <c r="C856" s="25"/>
      <c r="D856" s="25"/>
      <c r="E856" s="25"/>
      <c r="F856" s="24"/>
      <c r="G856" s="25"/>
      <c r="H856" s="25"/>
      <c r="I856" s="25"/>
      <c r="J856" s="25"/>
      <c r="K856" s="138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  <c r="AA856" s="25"/>
    </row>
    <row r="857">
      <c r="A857" s="25"/>
      <c r="B857" s="25"/>
      <c r="C857" s="25"/>
      <c r="D857" s="25"/>
      <c r="E857" s="25"/>
      <c r="F857" s="24"/>
      <c r="G857" s="25"/>
      <c r="H857" s="25"/>
      <c r="I857" s="25"/>
      <c r="J857" s="25"/>
      <c r="K857" s="138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  <c r="AA857" s="25"/>
    </row>
    <row r="858">
      <c r="A858" s="25"/>
      <c r="B858" s="25"/>
      <c r="C858" s="25"/>
      <c r="D858" s="25"/>
      <c r="E858" s="25"/>
      <c r="F858" s="24"/>
      <c r="G858" s="25"/>
      <c r="H858" s="25"/>
      <c r="I858" s="25"/>
      <c r="J858" s="25"/>
      <c r="K858" s="138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  <c r="AA858" s="25"/>
    </row>
    <row r="859">
      <c r="A859" s="25"/>
      <c r="B859" s="25"/>
      <c r="C859" s="25"/>
      <c r="D859" s="25"/>
      <c r="E859" s="25"/>
      <c r="F859" s="24"/>
      <c r="G859" s="25"/>
      <c r="H859" s="25"/>
      <c r="I859" s="25"/>
      <c r="J859" s="25"/>
      <c r="K859" s="138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  <c r="AA859" s="25"/>
    </row>
    <row r="860">
      <c r="A860" s="25"/>
      <c r="B860" s="25"/>
      <c r="C860" s="25"/>
      <c r="D860" s="25"/>
      <c r="E860" s="25"/>
      <c r="F860" s="24"/>
      <c r="G860" s="25"/>
      <c r="H860" s="25"/>
      <c r="I860" s="25"/>
      <c r="J860" s="25"/>
      <c r="K860" s="138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  <c r="AA860" s="25"/>
    </row>
    <row r="861">
      <c r="A861" s="25"/>
      <c r="B861" s="25"/>
      <c r="C861" s="25"/>
      <c r="D861" s="25"/>
      <c r="E861" s="25"/>
      <c r="F861" s="24"/>
      <c r="G861" s="25"/>
      <c r="H861" s="25"/>
      <c r="I861" s="25"/>
      <c r="J861" s="25"/>
      <c r="K861" s="138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  <c r="AA861" s="25"/>
    </row>
    <row r="862">
      <c r="A862" s="25"/>
      <c r="B862" s="25"/>
      <c r="C862" s="25"/>
      <c r="D862" s="25"/>
      <c r="E862" s="25"/>
      <c r="F862" s="24"/>
      <c r="G862" s="25"/>
      <c r="H862" s="25"/>
      <c r="I862" s="25"/>
      <c r="J862" s="25"/>
      <c r="K862" s="138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  <c r="AA862" s="25"/>
    </row>
    <row r="863">
      <c r="A863" s="25"/>
      <c r="B863" s="25"/>
      <c r="C863" s="25"/>
      <c r="D863" s="25"/>
      <c r="E863" s="25"/>
      <c r="F863" s="24"/>
      <c r="G863" s="25"/>
      <c r="H863" s="25"/>
      <c r="I863" s="25"/>
      <c r="J863" s="25"/>
      <c r="K863" s="138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  <c r="AA863" s="25"/>
    </row>
    <row r="864">
      <c r="A864" s="25"/>
      <c r="B864" s="25"/>
      <c r="C864" s="25"/>
      <c r="D864" s="25"/>
      <c r="E864" s="25"/>
      <c r="F864" s="24"/>
      <c r="G864" s="25"/>
      <c r="H864" s="25"/>
      <c r="I864" s="25"/>
      <c r="J864" s="25"/>
      <c r="K864" s="138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  <c r="AA864" s="25"/>
    </row>
    <row r="865">
      <c r="A865" s="25"/>
      <c r="B865" s="25"/>
      <c r="C865" s="25"/>
      <c r="D865" s="25"/>
      <c r="E865" s="25"/>
      <c r="F865" s="24"/>
      <c r="G865" s="25"/>
      <c r="H865" s="25"/>
      <c r="I865" s="25"/>
      <c r="J865" s="25"/>
      <c r="K865" s="138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  <c r="AA865" s="25"/>
    </row>
    <row r="866">
      <c r="A866" s="25"/>
      <c r="B866" s="25"/>
      <c r="C866" s="25"/>
      <c r="D866" s="25"/>
      <c r="E866" s="25"/>
      <c r="F866" s="24"/>
      <c r="G866" s="25"/>
      <c r="H866" s="25"/>
      <c r="I866" s="25"/>
      <c r="J866" s="25"/>
      <c r="K866" s="138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  <c r="AA866" s="25"/>
    </row>
    <row r="867">
      <c r="A867" s="25"/>
      <c r="B867" s="25"/>
      <c r="C867" s="25"/>
      <c r="D867" s="25"/>
      <c r="E867" s="25"/>
      <c r="F867" s="24"/>
      <c r="G867" s="25"/>
      <c r="H867" s="25"/>
      <c r="I867" s="25"/>
      <c r="J867" s="25"/>
      <c r="K867" s="138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  <c r="AA867" s="25"/>
    </row>
    <row r="868">
      <c r="A868" s="25"/>
      <c r="B868" s="25"/>
      <c r="C868" s="25"/>
      <c r="D868" s="25"/>
      <c r="E868" s="25"/>
      <c r="F868" s="24"/>
      <c r="G868" s="25"/>
      <c r="H868" s="25"/>
      <c r="I868" s="25"/>
      <c r="J868" s="25"/>
      <c r="K868" s="138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  <c r="AA868" s="25"/>
    </row>
    <row r="869">
      <c r="A869" s="25"/>
      <c r="B869" s="25"/>
      <c r="C869" s="25"/>
      <c r="D869" s="25"/>
      <c r="E869" s="25"/>
      <c r="F869" s="24"/>
      <c r="G869" s="25"/>
      <c r="H869" s="25"/>
      <c r="I869" s="25"/>
      <c r="J869" s="25"/>
      <c r="K869" s="138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  <c r="AA869" s="25"/>
    </row>
    <row r="870">
      <c r="A870" s="25"/>
      <c r="B870" s="25"/>
      <c r="C870" s="25"/>
      <c r="D870" s="25"/>
      <c r="E870" s="25"/>
      <c r="F870" s="24"/>
      <c r="G870" s="25"/>
      <c r="H870" s="25"/>
      <c r="I870" s="25"/>
      <c r="J870" s="25"/>
      <c r="K870" s="138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  <c r="AA870" s="25"/>
    </row>
    <row r="871">
      <c r="A871" s="25"/>
      <c r="B871" s="25"/>
      <c r="C871" s="25"/>
      <c r="D871" s="25"/>
      <c r="E871" s="25"/>
      <c r="F871" s="24"/>
      <c r="G871" s="25"/>
      <c r="H871" s="25"/>
      <c r="I871" s="25"/>
      <c r="J871" s="25"/>
      <c r="K871" s="138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  <c r="AA871" s="25"/>
    </row>
    <row r="872">
      <c r="A872" s="25"/>
      <c r="B872" s="25"/>
      <c r="C872" s="25"/>
      <c r="D872" s="25"/>
      <c r="E872" s="25"/>
      <c r="F872" s="24"/>
      <c r="G872" s="25"/>
      <c r="H872" s="25"/>
      <c r="I872" s="25"/>
      <c r="J872" s="25"/>
      <c r="K872" s="138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  <c r="AA872" s="25"/>
    </row>
    <row r="873">
      <c r="A873" s="25"/>
      <c r="B873" s="25"/>
      <c r="C873" s="25"/>
      <c r="D873" s="25"/>
      <c r="E873" s="25"/>
      <c r="F873" s="24"/>
      <c r="G873" s="25"/>
      <c r="H873" s="25"/>
      <c r="I873" s="25"/>
      <c r="J873" s="25"/>
      <c r="K873" s="138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  <c r="AA873" s="25"/>
    </row>
    <row r="874">
      <c r="A874" s="25"/>
      <c r="B874" s="25"/>
      <c r="C874" s="25"/>
      <c r="D874" s="25"/>
      <c r="E874" s="25"/>
      <c r="F874" s="24"/>
      <c r="G874" s="25"/>
      <c r="H874" s="25"/>
      <c r="I874" s="25"/>
      <c r="J874" s="25"/>
      <c r="K874" s="138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  <c r="AA874" s="25"/>
    </row>
    <row r="875">
      <c r="A875" s="25"/>
      <c r="B875" s="25"/>
      <c r="C875" s="25"/>
      <c r="D875" s="25"/>
      <c r="E875" s="25"/>
      <c r="F875" s="24"/>
      <c r="G875" s="25"/>
      <c r="H875" s="25"/>
      <c r="I875" s="25"/>
      <c r="J875" s="25"/>
      <c r="K875" s="138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  <c r="AA875" s="25"/>
    </row>
    <row r="876">
      <c r="A876" s="25"/>
      <c r="B876" s="25"/>
      <c r="C876" s="25"/>
      <c r="D876" s="25"/>
      <c r="E876" s="25"/>
      <c r="F876" s="24"/>
      <c r="G876" s="25"/>
      <c r="H876" s="25"/>
      <c r="I876" s="25"/>
      <c r="J876" s="25"/>
      <c r="K876" s="138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  <c r="AA876" s="25"/>
    </row>
    <row r="877">
      <c r="A877" s="25"/>
      <c r="B877" s="25"/>
      <c r="C877" s="25"/>
      <c r="D877" s="25"/>
      <c r="E877" s="25"/>
      <c r="F877" s="24"/>
      <c r="G877" s="25"/>
      <c r="H877" s="25"/>
      <c r="I877" s="25"/>
      <c r="J877" s="25"/>
      <c r="K877" s="138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  <c r="AA877" s="25"/>
    </row>
    <row r="878">
      <c r="A878" s="25"/>
      <c r="B878" s="25"/>
      <c r="C878" s="25"/>
      <c r="D878" s="25"/>
      <c r="E878" s="25"/>
      <c r="F878" s="24"/>
      <c r="G878" s="25"/>
      <c r="H878" s="25"/>
      <c r="I878" s="25"/>
      <c r="J878" s="25"/>
      <c r="K878" s="138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  <c r="AA878" s="25"/>
    </row>
    <row r="879">
      <c r="A879" s="25"/>
      <c r="B879" s="25"/>
      <c r="C879" s="25"/>
      <c r="D879" s="25"/>
      <c r="E879" s="25"/>
      <c r="F879" s="24"/>
      <c r="G879" s="25"/>
      <c r="H879" s="25"/>
      <c r="I879" s="25"/>
      <c r="J879" s="25"/>
      <c r="K879" s="138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  <c r="AA879" s="25"/>
    </row>
    <row r="880">
      <c r="A880" s="25"/>
      <c r="B880" s="25"/>
      <c r="C880" s="25"/>
      <c r="D880" s="25"/>
      <c r="E880" s="25"/>
      <c r="F880" s="24"/>
      <c r="G880" s="25"/>
      <c r="H880" s="25"/>
      <c r="I880" s="25"/>
      <c r="J880" s="25"/>
      <c r="K880" s="138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  <c r="AA880" s="25"/>
    </row>
    <row r="881">
      <c r="A881" s="25"/>
      <c r="B881" s="25"/>
      <c r="C881" s="25"/>
      <c r="D881" s="25"/>
      <c r="E881" s="25"/>
      <c r="F881" s="24"/>
      <c r="G881" s="25"/>
      <c r="H881" s="25"/>
      <c r="I881" s="25"/>
      <c r="J881" s="25"/>
      <c r="K881" s="138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  <c r="AA881" s="25"/>
    </row>
    <row r="882">
      <c r="A882" s="25"/>
      <c r="B882" s="25"/>
      <c r="C882" s="25"/>
      <c r="D882" s="25"/>
      <c r="E882" s="25"/>
      <c r="F882" s="24"/>
      <c r="G882" s="25"/>
      <c r="H882" s="25"/>
      <c r="I882" s="25"/>
      <c r="J882" s="25"/>
      <c r="K882" s="138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  <c r="AA882" s="25"/>
    </row>
    <row r="883">
      <c r="A883" s="25"/>
      <c r="B883" s="25"/>
      <c r="C883" s="25"/>
      <c r="D883" s="25"/>
      <c r="E883" s="25"/>
      <c r="F883" s="24"/>
      <c r="G883" s="25"/>
      <c r="H883" s="25"/>
      <c r="I883" s="25"/>
      <c r="J883" s="25"/>
      <c r="K883" s="138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  <c r="AA883" s="25"/>
    </row>
    <row r="884">
      <c r="A884" s="25"/>
      <c r="B884" s="25"/>
      <c r="C884" s="25"/>
      <c r="D884" s="25"/>
      <c r="E884" s="25"/>
      <c r="F884" s="24"/>
      <c r="G884" s="25"/>
      <c r="H884" s="25"/>
      <c r="I884" s="25"/>
      <c r="J884" s="25"/>
      <c r="K884" s="138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  <c r="AA884" s="25"/>
    </row>
    <row r="885">
      <c r="A885" s="25"/>
      <c r="B885" s="25"/>
      <c r="C885" s="25"/>
      <c r="D885" s="25"/>
      <c r="E885" s="25"/>
      <c r="F885" s="24"/>
      <c r="G885" s="25"/>
      <c r="H885" s="25"/>
      <c r="I885" s="25"/>
      <c r="J885" s="25"/>
      <c r="K885" s="138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  <c r="AA885" s="25"/>
    </row>
    <row r="886">
      <c r="A886" s="25"/>
      <c r="B886" s="25"/>
      <c r="C886" s="25"/>
      <c r="D886" s="25"/>
      <c r="E886" s="25"/>
      <c r="F886" s="24"/>
      <c r="G886" s="25"/>
      <c r="H886" s="25"/>
      <c r="I886" s="25"/>
      <c r="J886" s="25"/>
      <c r="K886" s="138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  <c r="AA886" s="25"/>
    </row>
    <row r="887">
      <c r="A887" s="25"/>
      <c r="B887" s="25"/>
      <c r="C887" s="25"/>
      <c r="D887" s="25"/>
      <c r="E887" s="25"/>
      <c r="F887" s="24"/>
      <c r="G887" s="25"/>
      <c r="H887" s="25"/>
      <c r="I887" s="25"/>
      <c r="J887" s="25"/>
      <c r="K887" s="138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  <c r="AA887" s="25"/>
    </row>
    <row r="888">
      <c r="A888" s="25"/>
      <c r="B888" s="25"/>
      <c r="C888" s="25"/>
      <c r="D888" s="25"/>
      <c r="E888" s="25"/>
      <c r="F888" s="24"/>
      <c r="G888" s="25"/>
      <c r="H888" s="25"/>
      <c r="I888" s="25"/>
      <c r="J888" s="25"/>
      <c r="K888" s="138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  <c r="AA888" s="25"/>
    </row>
    <row r="889">
      <c r="A889" s="25"/>
      <c r="B889" s="25"/>
      <c r="C889" s="25"/>
      <c r="D889" s="25"/>
      <c r="E889" s="25"/>
      <c r="F889" s="24"/>
      <c r="G889" s="25"/>
      <c r="H889" s="25"/>
      <c r="I889" s="25"/>
      <c r="J889" s="25"/>
      <c r="K889" s="138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  <c r="AA889" s="25"/>
    </row>
    <row r="890">
      <c r="A890" s="25"/>
      <c r="B890" s="25"/>
      <c r="C890" s="25"/>
      <c r="D890" s="25"/>
      <c r="E890" s="25"/>
      <c r="F890" s="24"/>
      <c r="G890" s="25"/>
      <c r="H890" s="25"/>
      <c r="I890" s="25"/>
      <c r="J890" s="25"/>
      <c r="K890" s="138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  <c r="AA890" s="25"/>
    </row>
    <row r="891">
      <c r="A891" s="25"/>
      <c r="B891" s="25"/>
      <c r="C891" s="25"/>
      <c r="D891" s="25"/>
      <c r="E891" s="25"/>
      <c r="F891" s="24"/>
      <c r="G891" s="25"/>
      <c r="H891" s="25"/>
      <c r="I891" s="25"/>
      <c r="J891" s="25"/>
      <c r="K891" s="138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  <c r="AA891" s="25"/>
    </row>
    <row r="892">
      <c r="A892" s="25"/>
      <c r="B892" s="25"/>
      <c r="C892" s="25"/>
      <c r="D892" s="25"/>
      <c r="E892" s="25"/>
      <c r="F892" s="24"/>
      <c r="G892" s="25"/>
      <c r="H892" s="25"/>
      <c r="I892" s="25"/>
      <c r="J892" s="25"/>
      <c r="K892" s="138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  <c r="AA892" s="25"/>
    </row>
    <row r="893">
      <c r="A893" s="25"/>
      <c r="B893" s="25"/>
      <c r="C893" s="25"/>
      <c r="D893" s="25"/>
      <c r="E893" s="25"/>
      <c r="F893" s="24"/>
      <c r="G893" s="25"/>
      <c r="H893" s="25"/>
      <c r="I893" s="25"/>
      <c r="J893" s="25"/>
      <c r="K893" s="138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  <c r="AA893" s="25"/>
    </row>
    <row r="894">
      <c r="A894" s="25"/>
      <c r="B894" s="25"/>
      <c r="C894" s="25"/>
      <c r="D894" s="25"/>
      <c r="E894" s="25"/>
      <c r="F894" s="24"/>
      <c r="G894" s="25"/>
      <c r="H894" s="25"/>
      <c r="I894" s="25"/>
      <c r="J894" s="25"/>
      <c r="K894" s="138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  <c r="AA894" s="25"/>
    </row>
    <row r="895">
      <c r="A895" s="25"/>
      <c r="B895" s="25"/>
      <c r="C895" s="25"/>
      <c r="D895" s="25"/>
      <c r="E895" s="25"/>
      <c r="F895" s="24"/>
      <c r="G895" s="25"/>
      <c r="H895" s="25"/>
      <c r="I895" s="25"/>
      <c r="J895" s="25"/>
      <c r="K895" s="138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  <c r="AA895" s="25"/>
    </row>
    <row r="896">
      <c r="A896" s="25"/>
      <c r="B896" s="25"/>
      <c r="C896" s="25"/>
      <c r="D896" s="25"/>
      <c r="E896" s="25"/>
      <c r="F896" s="24"/>
      <c r="G896" s="25"/>
      <c r="H896" s="25"/>
      <c r="I896" s="25"/>
      <c r="J896" s="25"/>
      <c r="K896" s="138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  <c r="AA896" s="25"/>
    </row>
    <row r="897">
      <c r="A897" s="25"/>
      <c r="B897" s="25"/>
      <c r="C897" s="25"/>
      <c r="D897" s="25"/>
      <c r="E897" s="25"/>
      <c r="F897" s="24"/>
      <c r="G897" s="25"/>
      <c r="H897" s="25"/>
      <c r="I897" s="25"/>
      <c r="J897" s="25"/>
      <c r="K897" s="138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  <c r="AA897" s="25"/>
    </row>
    <row r="898">
      <c r="A898" s="25"/>
      <c r="B898" s="25"/>
      <c r="C898" s="25"/>
      <c r="D898" s="25"/>
      <c r="E898" s="25"/>
      <c r="F898" s="24"/>
      <c r="G898" s="25"/>
      <c r="H898" s="25"/>
      <c r="I898" s="25"/>
      <c r="J898" s="25"/>
      <c r="K898" s="138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  <c r="AA898" s="25"/>
    </row>
    <row r="899">
      <c r="A899" s="25"/>
      <c r="B899" s="25"/>
      <c r="C899" s="25"/>
      <c r="D899" s="25"/>
      <c r="E899" s="25"/>
      <c r="F899" s="24"/>
      <c r="G899" s="25"/>
      <c r="H899" s="25"/>
      <c r="I899" s="25"/>
      <c r="J899" s="25"/>
      <c r="K899" s="138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  <c r="AA899" s="25"/>
    </row>
    <row r="900">
      <c r="A900" s="25"/>
      <c r="B900" s="25"/>
      <c r="C900" s="25"/>
      <c r="D900" s="25"/>
      <c r="E900" s="25"/>
      <c r="F900" s="24"/>
      <c r="G900" s="25"/>
      <c r="H900" s="25"/>
      <c r="I900" s="25"/>
      <c r="J900" s="25"/>
      <c r="K900" s="138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  <c r="AA900" s="25"/>
    </row>
    <row r="901">
      <c r="A901" s="25"/>
      <c r="B901" s="25"/>
      <c r="C901" s="25"/>
      <c r="D901" s="25"/>
      <c r="E901" s="25"/>
      <c r="F901" s="24"/>
      <c r="G901" s="25"/>
      <c r="H901" s="25"/>
      <c r="I901" s="25"/>
      <c r="J901" s="25"/>
      <c r="K901" s="138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  <c r="AA901" s="25"/>
    </row>
    <row r="902">
      <c r="A902" s="25"/>
      <c r="B902" s="25"/>
      <c r="C902" s="25"/>
      <c r="D902" s="25"/>
      <c r="E902" s="25"/>
      <c r="F902" s="24"/>
      <c r="G902" s="25"/>
      <c r="H902" s="25"/>
      <c r="I902" s="25"/>
      <c r="J902" s="25"/>
      <c r="K902" s="138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  <c r="AA902" s="25"/>
    </row>
    <row r="903">
      <c r="A903" s="25"/>
      <c r="B903" s="25"/>
      <c r="C903" s="25"/>
      <c r="D903" s="25"/>
      <c r="E903" s="25"/>
      <c r="F903" s="24"/>
      <c r="G903" s="25"/>
      <c r="H903" s="25"/>
      <c r="I903" s="25"/>
      <c r="J903" s="25"/>
      <c r="K903" s="138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  <c r="AA903" s="25"/>
    </row>
    <row r="904">
      <c r="A904" s="25"/>
      <c r="B904" s="25"/>
      <c r="C904" s="25"/>
      <c r="D904" s="25"/>
      <c r="E904" s="25"/>
      <c r="F904" s="24"/>
      <c r="G904" s="25"/>
      <c r="H904" s="25"/>
      <c r="I904" s="25"/>
      <c r="J904" s="25"/>
      <c r="K904" s="138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  <c r="AA904" s="25"/>
    </row>
    <row r="905">
      <c r="A905" s="25"/>
      <c r="B905" s="25"/>
      <c r="C905" s="25"/>
      <c r="D905" s="25"/>
      <c r="E905" s="25"/>
      <c r="F905" s="24"/>
      <c r="G905" s="25"/>
      <c r="H905" s="25"/>
      <c r="I905" s="25"/>
      <c r="J905" s="25"/>
      <c r="K905" s="138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  <c r="AA905" s="25"/>
    </row>
    <row r="906">
      <c r="A906" s="25"/>
      <c r="B906" s="25"/>
      <c r="C906" s="25"/>
      <c r="D906" s="25"/>
      <c r="E906" s="25"/>
      <c r="F906" s="24"/>
      <c r="G906" s="25"/>
      <c r="H906" s="25"/>
      <c r="I906" s="25"/>
      <c r="J906" s="25"/>
      <c r="K906" s="138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  <c r="AA906" s="25"/>
    </row>
    <row r="907">
      <c r="A907" s="25"/>
      <c r="B907" s="25"/>
      <c r="C907" s="25"/>
      <c r="D907" s="25"/>
      <c r="E907" s="25"/>
      <c r="F907" s="24"/>
      <c r="G907" s="25"/>
      <c r="H907" s="25"/>
      <c r="I907" s="25"/>
      <c r="J907" s="25"/>
      <c r="K907" s="138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  <c r="AA907" s="25"/>
    </row>
    <row r="908">
      <c r="A908" s="25"/>
      <c r="B908" s="25"/>
      <c r="C908" s="25"/>
      <c r="D908" s="25"/>
      <c r="E908" s="25"/>
      <c r="F908" s="24"/>
      <c r="G908" s="25"/>
      <c r="H908" s="25"/>
      <c r="I908" s="25"/>
      <c r="J908" s="25"/>
      <c r="K908" s="138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  <c r="AA908" s="25"/>
    </row>
    <row r="909">
      <c r="A909" s="25"/>
      <c r="B909" s="25"/>
      <c r="C909" s="25"/>
      <c r="D909" s="25"/>
      <c r="E909" s="25"/>
      <c r="F909" s="24"/>
      <c r="G909" s="25"/>
      <c r="H909" s="25"/>
      <c r="I909" s="25"/>
      <c r="J909" s="25"/>
      <c r="K909" s="138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  <c r="AA909" s="25"/>
    </row>
    <row r="910">
      <c r="A910" s="25"/>
      <c r="B910" s="25"/>
      <c r="C910" s="25"/>
      <c r="D910" s="25"/>
      <c r="E910" s="25"/>
      <c r="F910" s="24"/>
      <c r="G910" s="25"/>
      <c r="H910" s="25"/>
      <c r="I910" s="25"/>
      <c r="J910" s="25"/>
      <c r="K910" s="138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  <c r="AA910" s="25"/>
    </row>
    <row r="911">
      <c r="A911" s="25"/>
      <c r="B911" s="25"/>
      <c r="C911" s="25"/>
      <c r="D911" s="25"/>
      <c r="E911" s="25"/>
      <c r="F911" s="24"/>
      <c r="G911" s="25"/>
      <c r="H911" s="25"/>
      <c r="I911" s="25"/>
      <c r="J911" s="25"/>
      <c r="K911" s="138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  <c r="AA911" s="25"/>
    </row>
    <row r="912">
      <c r="A912" s="25"/>
      <c r="B912" s="25"/>
      <c r="C912" s="25"/>
      <c r="D912" s="25"/>
      <c r="E912" s="25"/>
      <c r="F912" s="24"/>
      <c r="G912" s="25"/>
      <c r="H912" s="25"/>
      <c r="I912" s="25"/>
      <c r="J912" s="25"/>
      <c r="K912" s="138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  <c r="AA912" s="25"/>
    </row>
    <row r="913">
      <c r="A913" s="25"/>
      <c r="B913" s="25"/>
      <c r="C913" s="25"/>
      <c r="D913" s="25"/>
      <c r="E913" s="25"/>
      <c r="F913" s="24"/>
      <c r="G913" s="25"/>
      <c r="H913" s="25"/>
      <c r="I913" s="25"/>
      <c r="J913" s="25"/>
      <c r="K913" s="138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  <c r="AA913" s="25"/>
    </row>
    <row r="914">
      <c r="A914" s="25"/>
      <c r="B914" s="25"/>
      <c r="C914" s="25"/>
      <c r="D914" s="25"/>
      <c r="E914" s="25"/>
      <c r="F914" s="24"/>
      <c r="G914" s="25"/>
      <c r="H914" s="25"/>
      <c r="I914" s="25"/>
      <c r="J914" s="25"/>
      <c r="K914" s="138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  <c r="AA914" s="25"/>
    </row>
    <row r="915">
      <c r="A915" s="25"/>
      <c r="B915" s="25"/>
      <c r="C915" s="25"/>
      <c r="D915" s="25"/>
      <c r="E915" s="25"/>
      <c r="F915" s="24"/>
      <c r="G915" s="25"/>
      <c r="H915" s="25"/>
      <c r="I915" s="25"/>
      <c r="J915" s="25"/>
      <c r="K915" s="138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  <c r="AA915" s="25"/>
    </row>
    <row r="916">
      <c r="A916" s="25"/>
      <c r="B916" s="25"/>
      <c r="C916" s="25"/>
      <c r="D916" s="25"/>
      <c r="E916" s="25"/>
      <c r="F916" s="24"/>
      <c r="G916" s="25"/>
      <c r="H916" s="25"/>
      <c r="I916" s="25"/>
      <c r="J916" s="25"/>
      <c r="K916" s="138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  <c r="AA916" s="25"/>
    </row>
    <row r="917">
      <c r="A917" s="25"/>
      <c r="B917" s="25"/>
      <c r="C917" s="25"/>
      <c r="D917" s="25"/>
      <c r="E917" s="25"/>
      <c r="F917" s="24"/>
      <c r="G917" s="25"/>
      <c r="H917" s="25"/>
      <c r="I917" s="25"/>
      <c r="J917" s="25"/>
      <c r="K917" s="138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  <c r="AA917" s="25"/>
    </row>
    <row r="918">
      <c r="A918" s="25"/>
      <c r="B918" s="25"/>
      <c r="C918" s="25"/>
      <c r="D918" s="25"/>
      <c r="E918" s="25"/>
      <c r="F918" s="24"/>
      <c r="G918" s="25"/>
      <c r="H918" s="25"/>
      <c r="I918" s="25"/>
      <c r="J918" s="25"/>
      <c r="K918" s="138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  <c r="AA918" s="25"/>
    </row>
    <row r="919">
      <c r="A919" s="25"/>
      <c r="B919" s="25"/>
      <c r="C919" s="25"/>
      <c r="D919" s="25"/>
      <c r="E919" s="25"/>
      <c r="F919" s="24"/>
      <c r="G919" s="25"/>
      <c r="H919" s="25"/>
      <c r="I919" s="25"/>
      <c r="J919" s="25"/>
      <c r="K919" s="138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  <c r="AA919" s="25"/>
    </row>
    <row r="920">
      <c r="A920" s="25"/>
      <c r="B920" s="25"/>
      <c r="C920" s="25"/>
      <c r="D920" s="25"/>
      <c r="E920" s="25"/>
      <c r="F920" s="24"/>
      <c r="G920" s="25"/>
      <c r="H920" s="25"/>
      <c r="I920" s="25"/>
      <c r="J920" s="25"/>
      <c r="K920" s="138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  <c r="AA920" s="25"/>
    </row>
    <row r="921">
      <c r="A921" s="25"/>
      <c r="B921" s="25"/>
      <c r="C921" s="25"/>
      <c r="D921" s="25"/>
      <c r="E921" s="25"/>
      <c r="F921" s="24"/>
      <c r="G921" s="25"/>
      <c r="H921" s="25"/>
      <c r="I921" s="25"/>
      <c r="J921" s="25"/>
      <c r="K921" s="138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  <c r="AA921" s="25"/>
    </row>
    <row r="922">
      <c r="A922" s="25"/>
      <c r="B922" s="25"/>
      <c r="C922" s="25"/>
      <c r="D922" s="25"/>
      <c r="E922" s="25"/>
      <c r="F922" s="24"/>
      <c r="G922" s="25"/>
      <c r="H922" s="25"/>
      <c r="I922" s="25"/>
      <c r="J922" s="25"/>
      <c r="K922" s="138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  <c r="AA922" s="25"/>
    </row>
    <row r="923">
      <c r="A923" s="25"/>
      <c r="B923" s="25"/>
      <c r="C923" s="25"/>
      <c r="D923" s="25"/>
      <c r="E923" s="25"/>
      <c r="F923" s="24"/>
      <c r="G923" s="25"/>
      <c r="H923" s="25"/>
      <c r="I923" s="25"/>
      <c r="J923" s="25"/>
      <c r="K923" s="138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  <c r="AA923" s="25"/>
    </row>
    <row r="924">
      <c r="A924" s="25"/>
      <c r="B924" s="25"/>
      <c r="C924" s="25"/>
      <c r="D924" s="25"/>
      <c r="E924" s="25"/>
      <c r="F924" s="24"/>
      <c r="G924" s="25"/>
      <c r="H924" s="25"/>
      <c r="I924" s="25"/>
      <c r="J924" s="25"/>
      <c r="K924" s="138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  <c r="AA924" s="25"/>
    </row>
    <row r="925">
      <c r="A925" s="25"/>
      <c r="B925" s="25"/>
      <c r="C925" s="25"/>
      <c r="D925" s="25"/>
      <c r="E925" s="25"/>
      <c r="F925" s="24"/>
      <c r="G925" s="25"/>
      <c r="H925" s="25"/>
      <c r="I925" s="25"/>
      <c r="J925" s="25"/>
      <c r="K925" s="138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  <c r="AA925" s="25"/>
    </row>
    <row r="926">
      <c r="A926" s="25"/>
      <c r="B926" s="25"/>
      <c r="C926" s="25"/>
      <c r="D926" s="25"/>
      <c r="E926" s="25"/>
      <c r="F926" s="24"/>
      <c r="G926" s="25"/>
      <c r="H926" s="25"/>
      <c r="I926" s="25"/>
      <c r="J926" s="25"/>
      <c r="K926" s="138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  <c r="AA926" s="25"/>
    </row>
    <row r="927">
      <c r="A927" s="25"/>
      <c r="B927" s="25"/>
      <c r="C927" s="25"/>
      <c r="D927" s="25"/>
      <c r="E927" s="25"/>
      <c r="F927" s="24"/>
      <c r="G927" s="25"/>
      <c r="H927" s="25"/>
      <c r="I927" s="25"/>
      <c r="J927" s="25"/>
      <c r="K927" s="138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  <c r="AA927" s="25"/>
    </row>
    <row r="928">
      <c r="A928" s="25"/>
      <c r="B928" s="25"/>
      <c r="C928" s="25"/>
      <c r="D928" s="25"/>
      <c r="E928" s="25"/>
      <c r="F928" s="24"/>
      <c r="G928" s="25"/>
      <c r="H928" s="25"/>
      <c r="I928" s="25"/>
      <c r="J928" s="25"/>
      <c r="K928" s="138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  <c r="AA928" s="25"/>
    </row>
    <row r="929">
      <c r="A929" s="25"/>
      <c r="B929" s="25"/>
      <c r="C929" s="25"/>
      <c r="D929" s="25"/>
      <c r="E929" s="25"/>
      <c r="F929" s="24"/>
      <c r="G929" s="25"/>
      <c r="H929" s="25"/>
      <c r="I929" s="25"/>
      <c r="J929" s="25"/>
      <c r="K929" s="138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  <c r="AA929" s="25"/>
    </row>
    <row r="930">
      <c r="A930" s="25"/>
      <c r="B930" s="25"/>
      <c r="C930" s="25"/>
      <c r="D930" s="25"/>
      <c r="E930" s="25"/>
      <c r="F930" s="24"/>
      <c r="G930" s="25"/>
      <c r="H930" s="25"/>
      <c r="I930" s="25"/>
      <c r="J930" s="25"/>
      <c r="K930" s="138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  <c r="AA930" s="25"/>
    </row>
    <row r="931">
      <c r="A931" s="25"/>
      <c r="B931" s="25"/>
      <c r="C931" s="25"/>
      <c r="D931" s="25"/>
      <c r="E931" s="25"/>
      <c r="F931" s="24"/>
      <c r="G931" s="25"/>
      <c r="H931" s="25"/>
      <c r="I931" s="25"/>
      <c r="J931" s="25"/>
      <c r="K931" s="138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  <c r="AA931" s="25"/>
    </row>
    <row r="932">
      <c r="A932" s="25"/>
      <c r="B932" s="25"/>
      <c r="C932" s="25"/>
      <c r="D932" s="25"/>
      <c r="E932" s="25"/>
      <c r="F932" s="24"/>
      <c r="G932" s="25"/>
      <c r="H932" s="25"/>
      <c r="I932" s="25"/>
      <c r="J932" s="25"/>
      <c r="K932" s="138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  <c r="AA932" s="25"/>
    </row>
    <row r="933">
      <c r="A933" s="25"/>
      <c r="B933" s="25"/>
      <c r="C933" s="25"/>
      <c r="D933" s="25"/>
      <c r="E933" s="25"/>
      <c r="F933" s="24"/>
      <c r="G933" s="25"/>
      <c r="H933" s="25"/>
      <c r="I933" s="25"/>
      <c r="J933" s="25"/>
      <c r="K933" s="138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  <c r="AA933" s="25"/>
    </row>
    <row r="934">
      <c r="A934" s="25"/>
      <c r="B934" s="25"/>
      <c r="C934" s="25"/>
      <c r="D934" s="25"/>
      <c r="E934" s="25"/>
      <c r="F934" s="24"/>
      <c r="G934" s="25"/>
      <c r="H934" s="25"/>
      <c r="I934" s="25"/>
      <c r="J934" s="25"/>
      <c r="K934" s="138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  <c r="AA934" s="25"/>
    </row>
    <row r="935">
      <c r="A935" s="25"/>
      <c r="B935" s="25"/>
      <c r="C935" s="25"/>
      <c r="D935" s="25"/>
      <c r="E935" s="25"/>
      <c r="F935" s="24"/>
      <c r="G935" s="25"/>
      <c r="H935" s="25"/>
      <c r="I935" s="25"/>
      <c r="J935" s="25"/>
      <c r="K935" s="138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  <c r="AA935" s="25"/>
    </row>
    <row r="936">
      <c r="A936" s="25"/>
      <c r="B936" s="25"/>
      <c r="C936" s="25"/>
      <c r="D936" s="25"/>
      <c r="E936" s="25"/>
      <c r="F936" s="24"/>
      <c r="G936" s="25"/>
      <c r="H936" s="25"/>
      <c r="I936" s="25"/>
      <c r="J936" s="25"/>
      <c r="K936" s="138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  <c r="AA936" s="25"/>
    </row>
    <row r="937">
      <c r="A937" s="25"/>
      <c r="B937" s="25"/>
      <c r="C937" s="25"/>
      <c r="D937" s="25"/>
      <c r="E937" s="25"/>
      <c r="F937" s="24"/>
      <c r="G937" s="25"/>
      <c r="H937" s="25"/>
      <c r="I937" s="25"/>
      <c r="J937" s="25"/>
      <c r="K937" s="138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  <c r="AA937" s="25"/>
    </row>
    <row r="938">
      <c r="A938" s="25"/>
      <c r="B938" s="25"/>
      <c r="C938" s="25"/>
      <c r="D938" s="25"/>
      <c r="E938" s="25"/>
      <c r="F938" s="24"/>
      <c r="G938" s="25"/>
      <c r="H938" s="25"/>
      <c r="I938" s="25"/>
      <c r="J938" s="25"/>
      <c r="K938" s="138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  <c r="AA938" s="25"/>
    </row>
    <row r="939">
      <c r="A939" s="25"/>
      <c r="B939" s="25"/>
      <c r="C939" s="25"/>
      <c r="D939" s="25"/>
      <c r="E939" s="25"/>
      <c r="F939" s="24"/>
      <c r="G939" s="25"/>
      <c r="H939" s="25"/>
      <c r="I939" s="25"/>
      <c r="J939" s="25"/>
      <c r="K939" s="138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  <c r="AA939" s="25"/>
    </row>
    <row r="940">
      <c r="A940" s="25"/>
      <c r="B940" s="25"/>
      <c r="C940" s="25"/>
      <c r="D940" s="25"/>
      <c r="E940" s="25"/>
      <c r="F940" s="24"/>
      <c r="G940" s="25"/>
      <c r="H940" s="25"/>
      <c r="I940" s="25"/>
      <c r="J940" s="25"/>
      <c r="K940" s="138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  <c r="AA940" s="25"/>
    </row>
    <row r="941">
      <c r="A941" s="25"/>
      <c r="B941" s="25"/>
      <c r="C941" s="25"/>
      <c r="D941" s="25"/>
      <c r="E941" s="25"/>
      <c r="F941" s="24"/>
      <c r="G941" s="25"/>
      <c r="H941" s="25"/>
      <c r="I941" s="25"/>
      <c r="J941" s="25"/>
      <c r="K941" s="138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  <c r="AA941" s="25"/>
    </row>
    <row r="942">
      <c r="A942" s="25"/>
      <c r="B942" s="25"/>
      <c r="C942" s="25"/>
      <c r="D942" s="25"/>
      <c r="E942" s="25"/>
      <c r="F942" s="24"/>
      <c r="G942" s="25"/>
      <c r="H942" s="25"/>
      <c r="I942" s="25"/>
      <c r="J942" s="25"/>
      <c r="K942" s="138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  <c r="AA942" s="25"/>
    </row>
    <row r="943">
      <c r="A943" s="25"/>
      <c r="B943" s="25"/>
      <c r="C943" s="25"/>
      <c r="D943" s="25"/>
      <c r="E943" s="25"/>
      <c r="F943" s="24"/>
      <c r="G943" s="25"/>
      <c r="H943" s="25"/>
      <c r="I943" s="25"/>
      <c r="J943" s="25"/>
      <c r="K943" s="138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  <c r="AA943" s="25"/>
    </row>
    <row r="944">
      <c r="A944" s="25"/>
      <c r="B944" s="25"/>
      <c r="C944" s="25"/>
      <c r="D944" s="25"/>
      <c r="E944" s="25"/>
      <c r="F944" s="24"/>
      <c r="G944" s="25"/>
      <c r="H944" s="25"/>
      <c r="I944" s="25"/>
      <c r="J944" s="25"/>
      <c r="K944" s="138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  <c r="AA944" s="25"/>
    </row>
    <row r="945">
      <c r="A945" s="25"/>
      <c r="B945" s="25"/>
      <c r="C945" s="25"/>
      <c r="D945" s="25"/>
      <c r="E945" s="25"/>
      <c r="F945" s="24"/>
      <c r="G945" s="25"/>
      <c r="H945" s="25"/>
      <c r="I945" s="25"/>
      <c r="J945" s="25"/>
      <c r="K945" s="138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  <c r="AA945" s="25"/>
    </row>
    <row r="946">
      <c r="A946" s="25"/>
      <c r="B946" s="25"/>
      <c r="C946" s="25"/>
      <c r="D946" s="25"/>
      <c r="E946" s="25"/>
      <c r="F946" s="24"/>
      <c r="G946" s="25"/>
      <c r="H946" s="25"/>
      <c r="I946" s="25"/>
      <c r="J946" s="25"/>
      <c r="K946" s="138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  <c r="AA946" s="25"/>
    </row>
    <row r="947">
      <c r="A947" s="25"/>
      <c r="B947" s="25"/>
      <c r="C947" s="25"/>
      <c r="D947" s="25"/>
      <c r="E947" s="25"/>
      <c r="F947" s="24"/>
      <c r="G947" s="25"/>
      <c r="H947" s="25"/>
      <c r="I947" s="25"/>
      <c r="J947" s="25"/>
      <c r="K947" s="138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  <c r="AA947" s="25"/>
    </row>
    <row r="948">
      <c r="A948" s="25"/>
      <c r="B948" s="25"/>
      <c r="C948" s="25"/>
      <c r="D948" s="25"/>
      <c r="E948" s="25"/>
      <c r="F948" s="24"/>
      <c r="G948" s="25"/>
      <c r="H948" s="25"/>
      <c r="I948" s="25"/>
      <c r="J948" s="25"/>
      <c r="K948" s="138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  <c r="AA948" s="25"/>
    </row>
    <row r="949">
      <c r="A949" s="25"/>
      <c r="B949" s="25"/>
      <c r="C949" s="25"/>
      <c r="D949" s="25"/>
      <c r="E949" s="25"/>
      <c r="F949" s="24"/>
      <c r="G949" s="25"/>
      <c r="H949" s="25"/>
      <c r="I949" s="25"/>
      <c r="J949" s="25"/>
      <c r="K949" s="138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  <c r="AA949" s="25"/>
    </row>
    <row r="950">
      <c r="A950" s="25"/>
      <c r="B950" s="25"/>
      <c r="C950" s="25"/>
      <c r="D950" s="25"/>
      <c r="E950" s="25"/>
      <c r="F950" s="24"/>
      <c r="G950" s="25"/>
      <c r="H950" s="25"/>
      <c r="I950" s="25"/>
      <c r="J950" s="25"/>
      <c r="K950" s="138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  <c r="AA950" s="25"/>
    </row>
    <row r="951">
      <c r="A951" s="25"/>
      <c r="B951" s="25"/>
      <c r="C951" s="25"/>
      <c r="D951" s="25"/>
      <c r="E951" s="25"/>
      <c r="F951" s="24"/>
      <c r="G951" s="25"/>
      <c r="H951" s="25"/>
      <c r="I951" s="25"/>
      <c r="J951" s="25"/>
      <c r="K951" s="138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  <c r="AA951" s="25"/>
    </row>
    <row r="952">
      <c r="A952" s="25"/>
      <c r="B952" s="25"/>
      <c r="C952" s="25"/>
      <c r="D952" s="25"/>
      <c r="E952" s="25"/>
      <c r="F952" s="24"/>
      <c r="G952" s="25"/>
      <c r="H952" s="25"/>
      <c r="I952" s="25"/>
      <c r="J952" s="25"/>
      <c r="K952" s="138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  <c r="AA952" s="25"/>
    </row>
    <row r="953">
      <c r="A953" s="25"/>
      <c r="B953" s="25"/>
      <c r="C953" s="25"/>
      <c r="D953" s="25"/>
      <c r="E953" s="25"/>
      <c r="F953" s="24"/>
      <c r="G953" s="25"/>
      <c r="H953" s="25"/>
      <c r="I953" s="25"/>
      <c r="J953" s="25"/>
      <c r="K953" s="138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  <c r="AA953" s="25"/>
    </row>
    <row r="954">
      <c r="A954" s="25"/>
      <c r="B954" s="25"/>
      <c r="C954" s="25"/>
      <c r="D954" s="25"/>
      <c r="E954" s="25"/>
      <c r="F954" s="24"/>
      <c r="G954" s="25"/>
      <c r="H954" s="25"/>
      <c r="I954" s="25"/>
      <c r="J954" s="25"/>
      <c r="K954" s="138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  <c r="AA954" s="25"/>
    </row>
    <row r="955">
      <c r="A955" s="25"/>
      <c r="B955" s="25"/>
      <c r="C955" s="25"/>
      <c r="D955" s="25"/>
      <c r="E955" s="25"/>
      <c r="F955" s="24"/>
      <c r="G955" s="25"/>
      <c r="H955" s="25"/>
      <c r="I955" s="25"/>
      <c r="J955" s="25"/>
      <c r="K955" s="138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  <c r="AA955" s="25"/>
    </row>
    <row r="956">
      <c r="A956" s="25"/>
      <c r="B956" s="25"/>
      <c r="C956" s="25"/>
      <c r="D956" s="25"/>
      <c r="E956" s="25"/>
      <c r="F956" s="24"/>
      <c r="G956" s="25"/>
      <c r="H956" s="25"/>
      <c r="I956" s="25"/>
      <c r="J956" s="25"/>
      <c r="K956" s="138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  <c r="AA956" s="25"/>
    </row>
    <row r="957">
      <c r="A957" s="25"/>
      <c r="B957" s="25"/>
      <c r="C957" s="25"/>
      <c r="D957" s="25"/>
      <c r="E957" s="25"/>
      <c r="F957" s="24"/>
      <c r="G957" s="25"/>
      <c r="H957" s="25"/>
      <c r="I957" s="25"/>
      <c r="J957" s="25"/>
      <c r="K957" s="138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  <c r="AA957" s="25"/>
    </row>
    <row r="958">
      <c r="A958" s="25"/>
      <c r="B958" s="25"/>
      <c r="C958" s="25"/>
      <c r="D958" s="25"/>
      <c r="E958" s="25"/>
      <c r="F958" s="24"/>
      <c r="G958" s="25"/>
      <c r="H958" s="25"/>
      <c r="I958" s="25"/>
      <c r="J958" s="25"/>
      <c r="K958" s="138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  <c r="AA958" s="25"/>
    </row>
    <row r="959">
      <c r="A959" s="25"/>
      <c r="B959" s="25"/>
      <c r="C959" s="25"/>
      <c r="D959" s="25"/>
      <c r="E959" s="25"/>
      <c r="F959" s="24"/>
      <c r="G959" s="25"/>
      <c r="H959" s="25"/>
      <c r="I959" s="25"/>
      <c r="J959" s="25"/>
      <c r="K959" s="138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  <c r="AA959" s="25"/>
    </row>
    <row r="960">
      <c r="A960" s="25"/>
      <c r="B960" s="25"/>
      <c r="C960" s="25"/>
      <c r="D960" s="25"/>
      <c r="E960" s="25"/>
      <c r="F960" s="24"/>
      <c r="G960" s="25"/>
      <c r="H960" s="25"/>
      <c r="I960" s="25"/>
      <c r="J960" s="25"/>
      <c r="K960" s="138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  <c r="AA960" s="25"/>
    </row>
    <row r="961">
      <c r="A961" s="25"/>
      <c r="B961" s="25"/>
      <c r="C961" s="25"/>
      <c r="D961" s="25"/>
      <c r="E961" s="25"/>
      <c r="F961" s="24"/>
      <c r="G961" s="25"/>
      <c r="H961" s="25"/>
      <c r="I961" s="25"/>
      <c r="J961" s="25"/>
      <c r="K961" s="138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  <c r="AA961" s="25"/>
    </row>
    <row r="962">
      <c r="A962" s="25"/>
      <c r="B962" s="25"/>
      <c r="C962" s="25"/>
      <c r="D962" s="25"/>
      <c r="E962" s="25"/>
      <c r="F962" s="24"/>
      <c r="G962" s="25"/>
      <c r="H962" s="25"/>
      <c r="I962" s="25"/>
      <c r="J962" s="25"/>
      <c r="K962" s="138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  <c r="AA962" s="25"/>
    </row>
    <row r="963">
      <c r="A963" s="25"/>
      <c r="B963" s="25"/>
      <c r="C963" s="25"/>
      <c r="D963" s="25"/>
      <c r="E963" s="25"/>
      <c r="F963" s="24"/>
      <c r="G963" s="25"/>
      <c r="H963" s="25"/>
      <c r="I963" s="25"/>
      <c r="J963" s="25"/>
      <c r="K963" s="138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  <c r="AA963" s="25"/>
    </row>
    <row r="964">
      <c r="A964" s="25"/>
      <c r="B964" s="25"/>
      <c r="C964" s="25"/>
      <c r="D964" s="25"/>
      <c r="E964" s="25"/>
      <c r="F964" s="24"/>
      <c r="G964" s="25"/>
      <c r="H964" s="25"/>
      <c r="I964" s="25"/>
      <c r="J964" s="25"/>
      <c r="K964" s="138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  <c r="AA964" s="25"/>
    </row>
    <row r="965">
      <c r="A965" s="25"/>
      <c r="B965" s="25"/>
      <c r="C965" s="25"/>
      <c r="D965" s="25"/>
      <c r="E965" s="25"/>
      <c r="F965" s="24"/>
      <c r="G965" s="25"/>
      <c r="H965" s="25"/>
      <c r="I965" s="25"/>
      <c r="J965" s="25"/>
      <c r="K965" s="138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  <c r="AA965" s="25"/>
    </row>
    <row r="966">
      <c r="A966" s="25"/>
      <c r="B966" s="25"/>
      <c r="C966" s="25"/>
      <c r="D966" s="25"/>
      <c r="E966" s="25"/>
      <c r="F966" s="24"/>
      <c r="G966" s="25"/>
      <c r="H966" s="25"/>
      <c r="I966" s="25"/>
      <c r="J966" s="25"/>
      <c r="K966" s="138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  <c r="AA966" s="25"/>
    </row>
    <row r="967">
      <c r="A967" s="25"/>
      <c r="B967" s="25"/>
      <c r="C967" s="25"/>
      <c r="D967" s="25"/>
      <c r="E967" s="25"/>
      <c r="F967" s="24"/>
      <c r="G967" s="25"/>
      <c r="H967" s="25"/>
      <c r="I967" s="25"/>
      <c r="J967" s="25"/>
      <c r="K967" s="138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  <c r="AA967" s="25"/>
    </row>
    <row r="968">
      <c r="A968" s="25"/>
      <c r="B968" s="25"/>
      <c r="C968" s="25"/>
      <c r="D968" s="25"/>
      <c r="E968" s="25"/>
      <c r="F968" s="24"/>
      <c r="G968" s="25"/>
      <c r="H968" s="25"/>
      <c r="I968" s="25"/>
      <c r="J968" s="25"/>
      <c r="K968" s="138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  <c r="AA968" s="25"/>
    </row>
    <row r="969">
      <c r="A969" s="25"/>
      <c r="B969" s="25"/>
      <c r="C969" s="25"/>
      <c r="D969" s="25"/>
      <c r="E969" s="25"/>
      <c r="F969" s="24"/>
      <c r="G969" s="25"/>
      <c r="H969" s="25"/>
      <c r="I969" s="25"/>
      <c r="J969" s="25"/>
      <c r="K969" s="138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  <c r="AA969" s="25"/>
    </row>
    <row r="970">
      <c r="A970" s="25"/>
      <c r="B970" s="25"/>
      <c r="C970" s="25"/>
      <c r="D970" s="25"/>
      <c r="E970" s="25"/>
      <c r="F970" s="24"/>
      <c r="G970" s="25"/>
      <c r="H970" s="25"/>
      <c r="I970" s="25"/>
      <c r="J970" s="25"/>
      <c r="K970" s="138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  <c r="AA970" s="25"/>
    </row>
    <row r="971">
      <c r="A971" s="25"/>
      <c r="B971" s="25"/>
      <c r="C971" s="25"/>
      <c r="D971" s="25"/>
      <c r="E971" s="25"/>
      <c r="F971" s="24"/>
      <c r="G971" s="25"/>
      <c r="H971" s="25"/>
      <c r="I971" s="25"/>
      <c r="J971" s="25"/>
      <c r="K971" s="138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  <c r="AA971" s="25"/>
    </row>
    <row r="972">
      <c r="A972" s="25"/>
      <c r="B972" s="25"/>
      <c r="C972" s="25"/>
      <c r="D972" s="25"/>
      <c r="E972" s="25"/>
      <c r="F972" s="24"/>
      <c r="G972" s="25"/>
      <c r="H972" s="25"/>
      <c r="I972" s="25"/>
      <c r="J972" s="25"/>
      <c r="K972" s="138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  <c r="AA972" s="25"/>
    </row>
    <row r="973">
      <c r="A973" s="25"/>
      <c r="B973" s="25"/>
      <c r="C973" s="25"/>
      <c r="D973" s="25"/>
      <c r="E973" s="25"/>
      <c r="F973" s="24"/>
      <c r="G973" s="25"/>
      <c r="H973" s="25"/>
      <c r="I973" s="25"/>
      <c r="J973" s="25"/>
      <c r="K973" s="138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  <c r="AA973" s="25"/>
    </row>
    <row r="974">
      <c r="A974" s="25"/>
      <c r="B974" s="25"/>
      <c r="C974" s="25"/>
      <c r="D974" s="25"/>
      <c r="E974" s="25"/>
      <c r="F974" s="24"/>
      <c r="G974" s="25"/>
      <c r="H974" s="25"/>
      <c r="I974" s="25"/>
      <c r="J974" s="25"/>
      <c r="K974" s="138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  <c r="AA974" s="25"/>
    </row>
    <row r="975">
      <c r="A975" s="25"/>
      <c r="B975" s="25"/>
      <c r="C975" s="25"/>
      <c r="D975" s="25"/>
      <c r="E975" s="25"/>
      <c r="F975" s="24"/>
      <c r="G975" s="25"/>
      <c r="H975" s="25"/>
      <c r="I975" s="25"/>
      <c r="J975" s="25"/>
      <c r="K975" s="138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  <c r="AA975" s="25"/>
    </row>
    <row r="976">
      <c r="A976" s="25"/>
      <c r="B976" s="25"/>
      <c r="C976" s="25"/>
      <c r="D976" s="25"/>
      <c r="E976" s="25"/>
      <c r="F976" s="24"/>
      <c r="G976" s="25"/>
      <c r="H976" s="25"/>
      <c r="I976" s="25"/>
      <c r="J976" s="25"/>
      <c r="K976" s="138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  <c r="AA976" s="25"/>
    </row>
    <row r="977">
      <c r="A977" s="25"/>
      <c r="B977" s="25"/>
      <c r="C977" s="25"/>
      <c r="D977" s="25"/>
      <c r="E977" s="25"/>
      <c r="F977" s="24"/>
      <c r="G977" s="25"/>
      <c r="H977" s="25"/>
      <c r="I977" s="25"/>
      <c r="J977" s="25"/>
      <c r="K977" s="138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  <c r="AA977" s="25"/>
    </row>
    <row r="978">
      <c r="A978" s="25"/>
      <c r="B978" s="25"/>
      <c r="C978" s="25"/>
      <c r="D978" s="25"/>
      <c r="E978" s="25"/>
      <c r="F978" s="24"/>
      <c r="G978" s="25"/>
      <c r="H978" s="25"/>
      <c r="I978" s="25"/>
      <c r="J978" s="25"/>
      <c r="K978" s="138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  <c r="AA978" s="25"/>
    </row>
    <row r="979">
      <c r="A979" s="25"/>
      <c r="B979" s="25"/>
      <c r="C979" s="25"/>
      <c r="D979" s="25"/>
      <c r="E979" s="25"/>
      <c r="F979" s="24"/>
      <c r="G979" s="25"/>
      <c r="H979" s="25"/>
      <c r="I979" s="25"/>
      <c r="J979" s="25"/>
      <c r="K979" s="138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  <c r="AA979" s="25"/>
    </row>
    <row r="980">
      <c r="A980" s="25"/>
      <c r="B980" s="25"/>
      <c r="C980" s="25"/>
      <c r="D980" s="25"/>
      <c r="E980" s="25"/>
      <c r="F980" s="24"/>
      <c r="G980" s="25"/>
      <c r="H980" s="25"/>
      <c r="I980" s="25"/>
      <c r="J980" s="25"/>
      <c r="K980" s="138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  <c r="AA980" s="25"/>
    </row>
    <row r="981">
      <c r="A981" s="25"/>
      <c r="B981" s="25"/>
      <c r="C981" s="25"/>
      <c r="D981" s="25"/>
      <c r="E981" s="25"/>
      <c r="F981" s="24"/>
      <c r="G981" s="25"/>
      <c r="H981" s="25"/>
      <c r="I981" s="25"/>
      <c r="J981" s="25"/>
      <c r="K981" s="138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  <c r="AA981" s="25"/>
    </row>
    <row r="982">
      <c r="A982" s="25"/>
      <c r="B982" s="25"/>
      <c r="C982" s="25"/>
      <c r="D982" s="25"/>
      <c r="E982" s="25"/>
      <c r="F982" s="24"/>
      <c r="G982" s="25"/>
      <c r="H982" s="25"/>
      <c r="I982" s="25"/>
      <c r="J982" s="25"/>
      <c r="K982" s="138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  <c r="AA982" s="25"/>
    </row>
    <row r="983">
      <c r="A983" s="25"/>
      <c r="B983" s="25"/>
      <c r="C983" s="25"/>
      <c r="D983" s="25"/>
      <c r="E983" s="25"/>
      <c r="F983" s="24"/>
      <c r="G983" s="25"/>
      <c r="H983" s="25"/>
      <c r="I983" s="25"/>
      <c r="J983" s="25"/>
      <c r="K983" s="138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  <c r="AA983" s="25"/>
    </row>
    <row r="984">
      <c r="A984" s="25"/>
      <c r="B984" s="25"/>
      <c r="C984" s="25"/>
      <c r="D984" s="25"/>
      <c r="E984" s="25"/>
      <c r="F984" s="24"/>
      <c r="G984" s="25"/>
      <c r="H984" s="25"/>
      <c r="I984" s="25"/>
      <c r="J984" s="25"/>
      <c r="K984" s="138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  <c r="AA984" s="25"/>
    </row>
    <row r="985">
      <c r="A985" s="25"/>
      <c r="B985" s="25"/>
      <c r="C985" s="25"/>
      <c r="D985" s="25"/>
      <c r="E985" s="25"/>
      <c r="F985" s="24"/>
      <c r="G985" s="25"/>
      <c r="H985" s="25"/>
      <c r="I985" s="25"/>
      <c r="J985" s="25"/>
      <c r="K985" s="138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  <c r="AA985" s="25"/>
    </row>
    <row r="986">
      <c r="A986" s="25"/>
      <c r="B986" s="25"/>
      <c r="C986" s="25"/>
      <c r="D986" s="25"/>
      <c r="E986" s="25"/>
      <c r="F986" s="24"/>
      <c r="G986" s="25"/>
      <c r="H986" s="25"/>
      <c r="I986" s="25"/>
      <c r="J986" s="25"/>
      <c r="K986" s="138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  <c r="AA986" s="25"/>
    </row>
    <row r="987">
      <c r="A987" s="25"/>
      <c r="B987" s="25"/>
      <c r="C987" s="25"/>
      <c r="D987" s="25"/>
      <c r="E987" s="25"/>
      <c r="F987" s="24"/>
      <c r="G987" s="25"/>
      <c r="H987" s="25"/>
      <c r="I987" s="25"/>
      <c r="J987" s="25"/>
      <c r="K987" s="138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  <c r="AA987" s="25"/>
    </row>
    <row r="988">
      <c r="A988" s="25"/>
      <c r="B988" s="25"/>
      <c r="C988" s="25"/>
      <c r="D988" s="25"/>
      <c r="E988" s="25"/>
      <c r="F988" s="24"/>
      <c r="G988" s="25"/>
      <c r="H988" s="25"/>
      <c r="I988" s="25"/>
      <c r="J988" s="25"/>
      <c r="K988" s="138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  <c r="AA988" s="25"/>
    </row>
    <row r="989">
      <c r="A989" s="25"/>
      <c r="B989" s="25"/>
      <c r="C989" s="25"/>
      <c r="D989" s="25"/>
      <c r="E989" s="25"/>
      <c r="F989" s="24"/>
      <c r="G989" s="25"/>
      <c r="H989" s="25"/>
      <c r="I989" s="25"/>
      <c r="J989" s="25"/>
      <c r="K989" s="138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  <c r="AA989" s="25"/>
    </row>
    <row r="990">
      <c r="A990" s="25"/>
      <c r="B990" s="25"/>
      <c r="C990" s="25"/>
      <c r="D990" s="25"/>
      <c r="E990" s="25"/>
      <c r="F990" s="24"/>
      <c r="G990" s="25"/>
      <c r="H990" s="25"/>
      <c r="I990" s="25"/>
      <c r="J990" s="25"/>
      <c r="K990" s="138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  <c r="AA990" s="25"/>
    </row>
    <row r="991">
      <c r="A991" s="25"/>
      <c r="B991" s="25"/>
      <c r="C991" s="25"/>
      <c r="D991" s="25"/>
      <c r="E991" s="25"/>
      <c r="F991" s="24"/>
      <c r="G991" s="25"/>
      <c r="H991" s="25"/>
      <c r="I991" s="25"/>
      <c r="J991" s="25"/>
      <c r="K991" s="138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  <c r="AA991" s="25"/>
    </row>
    <row r="992">
      <c r="A992" s="25"/>
      <c r="B992" s="25"/>
      <c r="C992" s="25"/>
      <c r="D992" s="25"/>
      <c r="E992" s="25"/>
      <c r="F992" s="24"/>
      <c r="G992" s="25"/>
      <c r="H992" s="25"/>
      <c r="I992" s="25"/>
      <c r="J992" s="25"/>
      <c r="K992" s="138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  <c r="AA992" s="25"/>
    </row>
    <row r="993">
      <c r="A993" s="25"/>
      <c r="B993" s="25"/>
      <c r="C993" s="25"/>
      <c r="D993" s="25"/>
      <c r="E993" s="25"/>
      <c r="F993" s="24"/>
      <c r="G993" s="25"/>
      <c r="H993" s="25"/>
      <c r="I993" s="25"/>
      <c r="J993" s="25"/>
      <c r="K993" s="138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  <c r="AA993" s="25"/>
    </row>
    <row r="994">
      <c r="A994" s="25"/>
      <c r="B994" s="25"/>
      <c r="C994" s="25"/>
      <c r="D994" s="25"/>
      <c r="E994" s="25"/>
      <c r="F994" s="24"/>
      <c r="G994" s="25"/>
      <c r="H994" s="25"/>
      <c r="I994" s="25"/>
      <c r="J994" s="25"/>
      <c r="K994" s="138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  <c r="AA994" s="25"/>
    </row>
    <row r="995">
      <c r="A995" s="25"/>
      <c r="B995" s="25"/>
      <c r="C995" s="25"/>
      <c r="D995" s="25"/>
      <c r="E995" s="25"/>
      <c r="F995" s="24"/>
      <c r="G995" s="25"/>
      <c r="H995" s="25"/>
      <c r="I995" s="25"/>
      <c r="J995" s="25"/>
      <c r="K995" s="138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  <c r="AA995" s="25"/>
    </row>
    <row r="996">
      <c r="A996" s="25"/>
      <c r="B996" s="25"/>
      <c r="C996" s="25"/>
      <c r="D996" s="25"/>
      <c r="E996" s="25"/>
      <c r="F996" s="24"/>
      <c r="G996" s="25"/>
      <c r="H996" s="25"/>
      <c r="I996" s="25"/>
      <c r="J996" s="25"/>
      <c r="K996" s="138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/>
      <c r="AA996" s="25"/>
    </row>
  </sheetData>
  <mergeCells count="22">
    <mergeCell ref="B2:H2"/>
    <mergeCell ref="J2:K2"/>
    <mergeCell ref="B3:D3"/>
    <mergeCell ref="B4:D4"/>
    <mergeCell ref="B5:D5"/>
    <mergeCell ref="B6:D6"/>
    <mergeCell ref="B7:D7"/>
    <mergeCell ref="B14:D14"/>
    <mergeCell ref="B15:D15"/>
    <mergeCell ref="B16:D16"/>
    <mergeCell ref="B17:D17"/>
    <mergeCell ref="B18:D18"/>
    <mergeCell ref="B19:D19"/>
    <mergeCell ref="B20:F20"/>
    <mergeCell ref="G20:H20"/>
    <mergeCell ref="B8:D8"/>
    <mergeCell ref="B9:D9"/>
    <mergeCell ref="B10:D10"/>
    <mergeCell ref="B11:D11"/>
    <mergeCell ref="B12:D12"/>
    <mergeCell ref="J12:K12"/>
    <mergeCell ref="B13:D13"/>
  </mergeCells>
  <dataValidations>
    <dataValidation type="list" allowBlank="1" sqref="F4:F19">
      <formula1>'08) Drop Down Menus'!$A$2:$A$17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.86"/>
    <col customWidth="1" min="2" max="2" width="20.0"/>
    <col customWidth="1" min="4" max="5" width="14.71"/>
    <col customWidth="1" min="6" max="6" width="18.14"/>
    <col customWidth="1" min="9" max="9" width="3.71"/>
    <col customWidth="1" min="10" max="10" width="17.57"/>
    <col customWidth="1" min="12" max="12" width="16.57"/>
  </cols>
  <sheetData>
    <row r="1">
      <c r="A1" s="25"/>
      <c r="B1" s="25"/>
      <c r="C1" s="25"/>
      <c r="D1" s="25"/>
      <c r="E1" s="25"/>
      <c r="F1" s="24"/>
      <c r="G1" s="25"/>
      <c r="H1" s="25"/>
      <c r="I1" s="25"/>
      <c r="J1" s="25"/>
      <c r="K1" s="138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</row>
    <row r="2">
      <c r="A2" s="25"/>
      <c r="B2" s="187" t="s">
        <v>545</v>
      </c>
      <c r="C2" s="860"/>
      <c r="D2" s="860"/>
      <c r="E2" s="860"/>
      <c r="F2" s="860"/>
      <c r="G2" s="860"/>
      <c r="H2" s="188"/>
      <c r="I2" s="25"/>
      <c r="J2" s="187" t="s">
        <v>470</v>
      </c>
      <c r="K2" s="188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</row>
    <row r="3">
      <c r="A3" s="25"/>
      <c r="B3" s="861" t="s">
        <v>140</v>
      </c>
      <c r="C3" s="862"/>
      <c r="D3" s="265"/>
      <c r="E3" s="521" t="s">
        <v>55</v>
      </c>
      <c r="F3" s="521" t="s">
        <v>44</v>
      </c>
      <c r="G3" s="521" t="s">
        <v>2</v>
      </c>
      <c r="H3" s="521" t="s">
        <v>67</v>
      </c>
      <c r="I3" s="25"/>
      <c r="J3" s="865" t="str">
        <f>'08) Drop Down Menus'!A2</f>
        <v>Groceries</v>
      </c>
      <c r="K3" s="193">
        <f t="shared" ref="K3:K10" si="1">SUMIF($F$4:$F$17,$J3,$G$4:$G$17)</f>
        <v>360.82</v>
      </c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</row>
    <row r="4">
      <c r="A4" s="25"/>
      <c r="B4" s="897" t="s">
        <v>41</v>
      </c>
      <c r="C4" s="225"/>
      <c r="D4" s="226"/>
      <c r="E4" s="220">
        <v>45024.0</v>
      </c>
      <c r="F4" s="864" t="s">
        <v>146</v>
      </c>
      <c r="G4" s="889">
        <v>8.95</v>
      </c>
      <c r="H4" s="198">
        <f>G4</f>
        <v>8.95</v>
      </c>
      <c r="I4" s="25"/>
      <c r="J4" s="867" t="str">
        <f>'08) Drop Down Menus'!A3</f>
        <v>Cigarettes</v>
      </c>
      <c r="K4" s="198">
        <f t="shared" si="1"/>
        <v>62.59</v>
      </c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</row>
    <row r="5">
      <c r="A5" s="25"/>
      <c r="B5" s="898" t="s">
        <v>472</v>
      </c>
      <c r="C5" s="862"/>
      <c r="D5" s="265"/>
      <c r="E5" s="222">
        <v>45024.0</v>
      </c>
      <c r="F5" s="533" t="s">
        <v>110</v>
      </c>
      <c r="G5" s="579">
        <v>227.85</v>
      </c>
      <c r="H5" s="193">
        <f t="shared" ref="H5:H17" si="2">H4+G5</f>
        <v>236.8</v>
      </c>
      <c r="I5" s="25"/>
      <c r="J5" s="865" t="str">
        <f>'08) Drop Down Menus'!A4</f>
        <v>Gas</v>
      </c>
      <c r="K5" s="193">
        <f t="shared" si="1"/>
        <v>34.28</v>
      </c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</row>
    <row r="6">
      <c r="A6" s="25"/>
      <c r="B6" s="897" t="s">
        <v>472</v>
      </c>
      <c r="C6" s="225"/>
      <c r="D6" s="226"/>
      <c r="E6" s="220">
        <v>45024.0</v>
      </c>
      <c r="F6" s="864" t="s">
        <v>110</v>
      </c>
      <c r="G6" s="889">
        <v>1.66</v>
      </c>
      <c r="H6" s="198">
        <f t="shared" si="2"/>
        <v>238.46</v>
      </c>
      <c r="I6" s="25"/>
      <c r="J6" s="867" t="str">
        <f>'08) Drop Down Menus'!A5</f>
        <v>Entertainment</v>
      </c>
      <c r="K6" s="198">
        <f t="shared" si="1"/>
        <v>79.67</v>
      </c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</row>
    <row r="7">
      <c r="A7" s="25"/>
      <c r="B7" s="898" t="s">
        <v>474</v>
      </c>
      <c r="C7" s="862"/>
      <c r="D7" s="265"/>
      <c r="E7" s="222">
        <v>45024.0</v>
      </c>
      <c r="F7" s="533" t="s">
        <v>144</v>
      </c>
      <c r="G7" s="579">
        <v>25.27</v>
      </c>
      <c r="H7" s="193">
        <f t="shared" si="2"/>
        <v>263.73</v>
      </c>
      <c r="I7" s="25"/>
      <c r="J7" s="865" t="str">
        <f>'08) Drop Down Menus'!A6</f>
        <v>Medical</v>
      </c>
      <c r="K7" s="193">
        <f t="shared" si="1"/>
        <v>0</v>
      </c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</row>
    <row r="8">
      <c r="A8" s="25"/>
      <c r="B8" s="897" t="s">
        <v>477</v>
      </c>
      <c r="C8" s="225"/>
      <c r="D8" s="226"/>
      <c r="E8" s="220">
        <v>45029.0</v>
      </c>
      <c r="F8" s="864" t="s">
        <v>21</v>
      </c>
      <c r="G8" s="221">
        <v>27.0</v>
      </c>
      <c r="H8" s="198">
        <f t="shared" si="2"/>
        <v>290.73</v>
      </c>
      <c r="I8" s="25"/>
      <c r="J8" s="867" t="str">
        <f>'08) Drop Down Menus'!A7</f>
        <v>Vehicle</v>
      </c>
      <c r="K8" s="198">
        <f t="shared" si="1"/>
        <v>0</v>
      </c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</row>
    <row r="9">
      <c r="A9" s="25"/>
      <c r="B9" s="898" t="s">
        <v>546</v>
      </c>
      <c r="C9" s="862"/>
      <c r="D9" s="265"/>
      <c r="E9" s="222">
        <v>45030.0</v>
      </c>
      <c r="F9" s="533" t="s">
        <v>110</v>
      </c>
      <c r="G9" s="223">
        <v>6.1</v>
      </c>
      <c r="H9" s="193">
        <f t="shared" si="2"/>
        <v>296.83</v>
      </c>
      <c r="I9" s="25"/>
      <c r="J9" s="865" t="str">
        <f>'08) Drop Down Menus'!A8</f>
        <v>Maintenance</v>
      </c>
      <c r="K9" s="193">
        <f t="shared" si="1"/>
        <v>62.36</v>
      </c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</row>
    <row r="10">
      <c r="A10" s="25"/>
      <c r="B10" s="897" t="s">
        <v>547</v>
      </c>
      <c r="C10" s="225"/>
      <c r="D10" s="226"/>
      <c r="E10" s="220">
        <v>45030.0</v>
      </c>
      <c r="F10" s="864" t="s">
        <v>144</v>
      </c>
      <c r="G10" s="221">
        <v>22.79</v>
      </c>
      <c r="H10" s="198">
        <f t="shared" si="2"/>
        <v>319.62</v>
      </c>
      <c r="I10" s="25"/>
      <c r="J10" s="867" t="str">
        <f>'08) Drop Down Menus'!A9</f>
        <v>Debt</v>
      </c>
      <c r="K10" s="198">
        <f t="shared" si="1"/>
        <v>0</v>
      </c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</row>
    <row r="11">
      <c r="A11" s="25"/>
      <c r="B11" s="898" t="s">
        <v>472</v>
      </c>
      <c r="C11" s="862"/>
      <c r="D11" s="265"/>
      <c r="E11" s="222">
        <v>45031.0</v>
      </c>
      <c r="F11" s="533" t="s">
        <v>21</v>
      </c>
      <c r="G11" s="223">
        <v>35.36</v>
      </c>
      <c r="H11" s="193">
        <f t="shared" si="2"/>
        <v>354.98</v>
      </c>
      <c r="I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</row>
    <row r="12">
      <c r="A12" s="25"/>
      <c r="B12" s="897" t="s">
        <v>474</v>
      </c>
      <c r="C12" s="225"/>
      <c r="D12" s="226"/>
      <c r="E12" s="220">
        <v>45032.0</v>
      </c>
      <c r="F12" s="864" t="s">
        <v>145</v>
      </c>
      <c r="G12" s="221">
        <v>34.28</v>
      </c>
      <c r="H12" s="198">
        <f t="shared" si="2"/>
        <v>389.26</v>
      </c>
      <c r="I12" s="25"/>
      <c r="J12" s="470" t="s">
        <v>513</v>
      </c>
      <c r="K12" s="451"/>
      <c r="L12" s="892" t="s">
        <v>548</v>
      </c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</row>
    <row r="13">
      <c r="A13" s="25"/>
      <c r="B13" s="898" t="s">
        <v>473</v>
      </c>
      <c r="C13" s="862"/>
      <c r="D13" s="265"/>
      <c r="E13" s="222">
        <v>45035.0</v>
      </c>
      <c r="F13" s="533" t="s">
        <v>146</v>
      </c>
      <c r="G13" s="223">
        <v>15.74</v>
      </c>
      <c r="H13" s="193">
        <f t="shared" si="2"/>
        <v>405</v>
      </c>
      <c r="I13" s="25"/>
      <c r="J13" s="865" t="str">
        <f>'08) Drop Down Menus'!A2</f>
        <v>Groceries</v>
      </c>
      <c r="K13" s="193">
        <f>K3+'2023 Expences - 03242023'!K13</f>
        <v>1447.58</v>
      </c>
      <c r="L13" s="193">
        <f t="shared" ref="L13:L20" si="3">K13/7</f>
        <v>206.7971429</v>
      </c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</row>
    <row r="14">
      <c r="A14" s="25"/>
      <c r="B14" s="897" t="s">
        <v>549</v>
      </c>
      <c r="C14" s="225"/>
      <c r="D14" s="226"/>
      <c r="E14" s="220">
        <v>45035.0</v>
      </c>
      <c r="F14" s="864" t="s">
        <v>146</v>
      </c>
      <c r="G14" s="221">
        <f>39.99+14.99</f>
        <v>54.98</v>
      </c>
      <c r="H14" s="198">
        <f t="shared" si="2"/>
        <v>459.98</v>
      </c>
      <c r="I14" s="25"/>
      <c r="J14" s="884" t="str">
        <f>'08) Drop Down Menus'!A3</f>
        <v>Cigarettes</v>
      </c>
      <c r="K14" s="885">
        <f>K4+'2023 Expences - 03242023'!K14</f>
        <v>330.26</v>
      </c>
      <c r="L14" s="885">
        <f t="shared" si="3"/>
        <v>47.18</v>
      </c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</row>
    <row r="15">
      <c r="A15" s="25"/>
      <c r="B15" s="898" t="s">
        <v>472</v>
      </c>
      <c r="C15" s="862"/>
      <c r="D15" s="265"/>
      <c r="E15" s="222">
        <v>45035.0</v>
      </c>
      <c r="F15" s="533" t="s">
        <v>110</v>
      </c>
      <c r="G15" s="223">
        <v>125.21</v>
      </c>
      <c r="H15" s="193">
        <f t="shared" si="2"/>
        <v>585.19</v>
      </c>
      <c r="I15" s="25"/>
      <c r="J15" s="865" t="str">
        <f>'08) Drop Down Menus'!A4</f>
        <v>Gas</v>
      </c>
      <c r="K15" s="193">
        <f>K5+'2023 Expences - 03242023'!K15</f>
        <v>219.82</v>
      </c>
      <c r="L15" s="193">
        <f t="shared" si="3"/>
        <v>31.40285714</v>
      </c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</row>
    <row r="16">
      <c r="A16" s="25"/>
      <c r="B16" s="897" t="s">
        <v>474</v>
      </c>
      <c r="C16" s="225"/>
      <c r="D16" s="226"/>
      <c r="E16" s="220">
        <v>45034.0</v>
      </c>
      <c r="F16" s="864" t="s">
        <v>144</v>
      </c>
      <c r="G16" s="221">
        <v>14.53</v>
      </c>
      <c r="H16" s="198">
        <f t="shared" si="2"/>
        <v>599.72</v>
      </c>
      <c r="I16" s="25"/>
      <c r="J16" s="884" t="str">
        <f>'08) Drop Down Menus'!A5</f>
        <v>Entertainment</v>
      </c>
      <c r="K16" s="885">
        <f>K6+'2023 Expences - 03242023'!K16</f>
        <v>393.01</v>
      </c>
      <c r="L16" s="885">
        <f t="shared" si="3"/>
        <v>56.14428571</v>
      </c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</row>
    <row r="17">
      <c r="A17" s="25"/>
      <c r="B17" s="898"/>
      <c r="C17" s="862"/>
      <c r="D17" s="265"/>
      <c r="E17" s="222"/>
      <c r="F17" s="533"/>
      <c r="G17" s="223">
        <v>0.0</v>
      </c>
      <c r="H17" s="193">
        <f t="shared" si="2"/>
        <v>599.72</v>
      </c>
      <c r="I17" s="25"/>
      <c r="J17" s="865" t="str">
        <f>'08) Drop Down Menus'!A6</f>
        <v>Medical</v>
      </c>
      <c r="K17" s="193">
        <f>K7+'2023 Expences - 03242023'!K17</f>
        <v>125.76</v>
      </c>
      <c r="L17" s="193">
        <f t="shared" si="3"/>
        <v>17.96571429</v>
      </c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</row>
    <row r="18">
      <c r="A18" s="25"/>
      <c r="B18" s="872" t="s">
        <v>455</v>
      </c>
      <c r="C18" s="225"/>
      <c r="D18" s="225"/>
      <c r="E18" s="225"/>
      <c r="F18" s="226"/>
      <c r="G18" s="874">
        <f>H17</f>
        <v>599.72</v>
      </c>
      <c r="H18" s="226"/>
      <c r="I18" s="25"/>
      <c r="J18" s="884" t="str">
        <f>'08) Drop Down Menus'!A7</f>
        <v>Vehicle</v>
      </c>
      <c r="K18" s="885">
        <f>K8+'2023 Expences - 03242023'!K18</f>
        <v>115.47</v>
      </c>
      <c r="L18" s="885">
        <f t="shared" si="3"/>
        <v>16.49571429</v>
      </c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</row>
    <row r="19">
      <c r="A19" s="25"/>
      <c r="I19" s="25"/>
      <c r="J19" s="865" t="str">
        <f>'08) Drop Down Menus'!A8</f>
        <v>Maintenance</v>
      </c>
      <c r="K19" s="193">
        <f>K9+'2023 Expences - 03242023'!K19</f>
        <v>351.07</v>
      </c>
      <c r="L19" s="193">
        <f t="shared" si="3"/>
        <v>50.15285714</v>
      </c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</row>
    <row r="20">
      <c r="A20" s="25"/>
      <c r="I20" s="25"/>
      <c r="J20" s="884" t="str">
        <f>'08) Drop Down Menus'!A9</f>
        <v>Debt</v>
      </c>
      <c r="K20" s="885">
        <f>K10+'2023 Expences - 03242023'!K20</f>
        <v>314.86</v>
      </c>
      <c r="L20" s="885">
        <f t="shared" si="3"/>
        <v>44.98</v>
      </c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</row>
    <row r="21">
      <c r="A21" s="25"/>
      <c r="I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</row>
    <row r="22">
      <c r="A22" s="25"/>
      <c r="I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</row>
    <row r="23">
      <c r="A23" s="25"/>
      <c r="I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</row>
    <row r="24">
      <c r="A24" s="25"/>
      <c r="B24" s="25"/>
      <c r="C24" s="25"/>
      <c r="D24" s="25"/>
      <c r="E24" s="25"/>
      <c r="F24" s="24"/>
      <c r="G24" s="25"/>
      <c r="H24" s="25"/>
      <c r="I24" s="25"/>
      <c r="J24" s="25"/>
      <c r="K24" s="138"/>
      <c r="L24" s="167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</row>
    <row r="25">
      <c r="A25" s="25"/>
      <c r="B25" s="25"/>
      <c r="C25" s="25"/>
      <c r="D25" s="25"/>
      <c r="E25" s="25"/>
      <c r="F25" s="24"/>
      <c r="G25" s="25"/>
      <c r="H25" s="25"/>
      <c r="I25" s="25"/>
      <c r="J25" s="25"/>
      <c r="K25" s="125"/>
      <c r="L25" s="167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</row>
    <row r="26">
      <c r="A26" s="25"/>
      <c r="B26" s="25"/>
      <c r="C26" s="25"/>
      <c r="D26" s="25"/>
      <c r="E26" s="25"/>
      <c r="F26" s="24"/>
      <c r="G26" s="25"/>
      <c r="H26" s="25"/>
      <c r="I26" s="25"/>
      <c r="J26" s="25"/>
      <c r="K26" s="125"/>
      <c r="L26" s="167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</row>
    <row r="27">
      <c r="A27" s="25"/>
      <c r="B27" s="25"/>
      <c r="C27" s="25"/>
      <c r="D27" s="25"/>
      <c r="E27" s="25"/>
      <c r="F27" s="24"/>
      <c r="G27" s="25"/>
      <c r="H27" s="25"/>
      <c r="I27" s="25"/>
      <c r="J27" s="25"/>
      <c r="K27" s="138"/>
      <c r="L27" s="167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</row>
    <row r="28">
      <c r="A28" s="25"/>
      <c r="B28" s="25"/>
      <c r="C28" s="25"/>
      <c r="D28" s="25"/>
      <c r="E28" s="25"/>
      <c r="F28" s="24"/>
      <c r="G28" s="25"/>
      <c r="H28" s="25"/>
      <c r="I28" s="25"/>
      <c r="J28" s="25"/>
      <c r="K28" s="138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</row>
    <row r="29">
      <c r="A29" s="25"/>
      <c r="B29" s="25"/>
      <c r="C29" s="25"/>
      <c r="D29" s="25"/>
      <c r="E29" s="25"/>
      <c r="F29" s="24"/>
      <c r="G29" s="25"/>
      <c r="H29" s="25"/>
      <c r="I29" s="25"/>
      <c r="J29" s="25"/>
      <c r="K29" s="138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</row>
    <row r="30">
      <c r="A30" s="25"/>
      <c r="B30" s="25"/>
      <c r="C30" s="25"/>
      <c r="D30" s="25"/>
      <c r="E30" s="25"/>
      <c r="F30" s="24"/>
      <c r="G30" s="25"/>
      <c r="H30" s="25"/>
      <c r="I30" s="25"/>
      <c r="J30" s="25"/>
      <c r="K30" s="138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</row>
    <row r="31">
      <c r="A31" s="25"/>
      <c r="B31" s="25"/>
      <c r="C31" s="25"/>
      <c r="D31" s="25"/>
      <c r="E31" s="25"/>
      <c r="F31" s="24"/>
      <c r="G31" s="25"/>
      <c r="H31" s="25"/>
      <c r="I31" s="25"/>
      <c r="J31" s="25"/>
      <c r="K31" s="138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</row>
    <row r="32">
      <c r="A32" s="25"/>
      <c r="B32" s="25"/>
      <c r="C32" s="25"/>
      <c r="D32" s="25"/>
      <c r="E32" s="25"/>
      <c r="F32" s="24"/>
      <c r="G32" s="25"/>
      <c r="H32" s="25"/>
      <c r="I32" s="25"/>
      <c r="J32" s="25"/>
      <c r="K32" s="138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</row>
    <row r="33">
      <c r="A33" s="25"/>
      <c r="B33" s="25"/>
      <c r="C33" s="25"/>
      <c r="D33" s="25"/>
      <c r="E33" s="25"/>
      <c r="F33" s="24"/>
      <c r="G33" s="25"/>
      <c r="H33" s="25"/>
      <c r="I33" s="25"/>
      <c r="J33" s="25"/>
      <c r="K33" s="138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</row>
    <row r="34">
      <c r="A34" s="25"/>
      <c r="B34" s="25"/>
      <c r="C34" s="25"/>
      <c r="D34" s="25"/>
      <c r="E34" s="25"/>
      <c r="F34" s="24"/>
      <c r="G34" s="25"/>
      <c r="H34" s="25"/>
      <c r="I34" s="25"/>
      <c r="J34" s="25"/>
      <c r="K34" s="138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</row>
    <row r="35">
      <c r="A35" s="25"/>
      <c r="B35" s="25"/>
      <c r="C35" s="25"/>
      <c r="D35" s="25"/>
      <c r="E35" s="25"/>
      <c r="F35" s="24"/>
      <c r="G35" s="25"/>
      <c r="H35" s="25"/>
      <c r="I35" s="25"/>
      <c r="J35" s="25"/>
      <c r="K35" s="138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</row>
    <row r="36">
      <c r="A36" s="25"/>
      <c r="B36" s="25"/>
      <c r="C36" s="25"/>
      <c r="D36" s="25"/>
      <c r="E36" s="25"/>
      <c r="F36" s="24"/>
      <c r="G36" s="25"/>
      <c r="H36" s="25"/>
      <c r="I36" s="25"/>
      <c r="J36" s="25"/>
      <c r="K36" s="138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</row>
    <row r="37">
      <c r="A37" s="25"/>
      <c r="B37" s="25"/>
      <c r="C37" s="25"/>
      <c r="D37" s="25"/>
      <c r="E37" s="25"/>
      <c r="F37" s="24"/>
      <c r="G37" s="25"/>
      <c r="H37" s="25"/>
      <c r="I37" s="25"/>
      <c r="J37" s="25"/>
      <c r="K37" s="138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</row>
    <row r="38">
      <c r="A38" s="25"/>
      <c r="B38" s="25"/>
      <c r="C38" s="25"/>
      <c r="D38" s="25"/>
      <c r="E38" s="25"/>
      <c r="F38" s="24"/>
      <c r="G38" s="25"/>
      <c r="H38" s="25"/>
      <c r="I38" s="25"/>
      <c r="J38" s="25"/>
      <c r="K38" s="138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</row>
    <row r="39">
      <c r="A39" s="25"/>
      <c r="B39" s="25"/>
      <c r="C39" s="25"/>
      <c r="D39" s="25"/>
      <c r="E39" s="25"/>
      <c r="F39" s="24"/>
      <c r="G39" s="25"/>
      <c r="H39" s="25"/>
      <c r="I39" s="25"/>
      <c r="J39" s="25"/>
      <c r="K39" s="138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</row>
    <row r="40">
      <c r="A40" s="25"/>
      <c r="B40" s="25"/>
      <c r="C40" s="25"/>
      <c r="D40" s="25"/>
      <c r="E40" s="25"/>
      <c r="F40" s="24"/>
      <c r="G40" s="25"/>
      <c r="H40" s="25"/>
      <c r="I40" s="25"/>
      <c r="J40" s="25"/>
      <c r="K40" s="138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</row>
    <row r="41">
      <c r="A41" s="25"/>
      <c r="B41" s="25"/>
      <c r="C41" s="25"/>
      <c r="D41" s="25"/>
      <c r="E41" s="25"/>
      <c r="F41" s="24"/>
      <c r="G41" s="25"/>
      <c r="H41" s="25"/>
      <c r="I41" s="25"/>
      <c r="J41" s="25"/>
      <c r="K41" s="138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</row>
    <row r="42">
      <c r="A42" s="25"/>
      <c r="B42" s="25"/>
      <c r="C42" s="25"/>
      <c r="D42" s="25"/>
      <c r="E42" s="25"/>
      <c r="F42" s="24"/>
      <c r="G42" s="25"/>
      <c r="H42" s="25"/>
      <c r="I42" s="25"/>
      <c r="J42" s="25"/>
      <c r="K42" s="138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</row>
    <row r="43">
      <c r="A43" s="25"/>
      <c r="B43" s="25"/>
      <c r="C43" s="25"/>
      <c r="D43" s="25"/>
      <c r="E43" s="25"/>
      <c r="F43" s="24"/>
      <c r="G43" s="25"/>
      <c r="H43" s="25"/>
      <c r="I43" s="25"/>
      <c r="J43" s="25"/>
      <c r="K43" s="138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</row>
    <row r="44">
      <c r="A44" s="25"/>
      <c r="B44" s="25"/>
      <c r="C44" s="25"/>
      <c r="D44" s="25"/>
      <c r="E44" s="25"/>
      <c r="F44" s="24"/>
      <c r="G44" s="25"/>
      <c r="H44" s="25"/>
      <c r="I44" s="25"/>
      <c r="J44" s="25"/>
      <c r="K44" s="138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</row>
    <row r="45">
      <c r="A45" s="25"/>
      <c r="B45" s="25"/>
      <c r="C45" s="25"/>
      <c r="D45" s="25"/>
      <c r="E45" s="25"/>
      <c r="F45" s="24"/>
      <c r="G45" s="25"/>
      <c r="H45" s="25"/>
      <c r="I45" s="25"/>
      <c r="J45" s="25"/>
      <c r="K45" s="138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</row>
    <row r="46">
      <c r="A46" s="25"/>
      <c r="B46" s="25"/>
      <c r="C46" s="25"/>
      <c r="D46" s="25"/>
      <c r="E46" s="25"/>
      <c r="F46" s="24"/>
      <c r="G46" s="25"/>
      <c r="H46" s="25"/>
      <c r="I46" s="25"/>
      <c r="J46" s="25"/>
      <c r="K46" s="138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</row>
    <row r="47">
      <c r="A47" s="25"/>
      <c r="B47" s="25"/>
      <c r="C47" s="25"/>
      <c r="D47" s="25"/>
      <c r="E47" s="25"/>
      <c r="F47" s="24"/>
      <c r="G47" s="25"/>
      <c r="H47" s="25"/>
      <c r="I47" s="25"/>
      <c r="J47" s="25"/>
      <c r="K47" s="138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</row>
    <row r="48">
      <c r="A48" s="25"/>
      <c r="B48" s="25"/>
      <c r="C48" s="25"/>
      <c r="D48" s="25"/>
      <c r="E48" s="25"/>
      <c r="F48" s="24"/>
      <c r="G48" s="25"/>
      <c r="H48" s="25"/>
      <c r="I48" s="25"/>
      <c r="J48" s="25"/>
      <c r="K48" s="138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</row>
    <row r="49">
      <c r="A49" s="25"/>
      <c r="B49" s="25"/>
      <c r="C49" s="25"/>
      <c r="D49" s="25"/>
      <c r="E49" s="25"/>
      <c r="F49" s="24"/>
      <c r="G49" s="25"/>
      <c r="H49" s="25"/>
      <c r="I49" s="25"/>
      <c r="J49" s="25"/>
      <c r="K49" s="138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</row>
    <row r="50">
      <c r="A50" s="25"/>
      <c r="B50" s="25"/>
      <c r="C50" s="25"/>
      <c r="D50" s="25"/>
      <c r="E50" s="25"/>
      <c r="F50" s="24"/>
      <c r="G50" s="25"/>
      <c r="H50" s="25"/>
      <c r="I50" s="25"/>
      <c r="J50" s="25"/>
      <c r="K50" s="138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</row>
    <row r="51">
      <c r="A51" s="25"/>
      <c r="B51" s="25"/>
      <c r="C51" s="25"/>
      <c r="D51" s="25"/>
      <c r="E51" s="25"/>
      <c r="F51" s="24"/>
      <c r="G51" s="25"/>
      <c r="H51" s="25"/>
      <c r="I51" s="25"/>
      <c r="J51" s="25"/>
      <c r="K51" s="138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</row>
    <row r="52">
      <c r="A52" s="25"/>
      <c r="B52" s="25"/>
      <c r="C52" s="25"/>
      <c r="D52" s="25"/>
      <c r="E52" s="25"/>
      <c r="F52" s="24"/>
      <c r="G52" s="25"/>
      <c r="H52" s="25"/>
      <c r="I52" s="25"/>
      <c r="J52" s="25"/>
      <c r="K52" s="138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</row>
    <row r="53">
      <c r="A53" s="25"/>
      <c r="B53" s="25"/>
      <c r="C53" s="25"/>
      <c r="D53" s="25"/>
      <c r="E53" s="25"/>
      <c r="F53" s="24"/>
      <c r="G53" s="25"/>
      <c r="H53" s="25"/>
      <c r="I53" s="25"/>
      <c r="J53" s="25"/>
      <c r="K53" s="138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</row>
    <row r="54">
      <c r="A54" s="25"/>
      <c r="B54" s="25"/>
      <c r="C54" s="25"/>
      <c r="D54" s="25"/>
      <c r="E54" s="25"/>
      <c r="F54" s="24"/>
      <c r="G54" s="25"/>
      <c r="H54" s="25"/>
      <c r="I54" s="25"/>
      <c r="J54" s="25"/>
      <c r="K54" s="138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</row>
    <row r="55">
      <c r="A55" s="25"/>
      <c r="B55" s="25"/>
      <c r="C55" s="25"/>
      <c r="D55" s="25"/>
      <c r="E55" s="25"/>
      <c r="F55" s="24"/>
      <c r="G55" s="25"/>
      <c r="H55" s="25"/>
      <c r="I55" s="25"/>
      <c r="J55" s="25"/>
      <c r="K55" s="138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</row>
    <row r="56">
      <c r="A56" s="25"/>
      <c r="B56" s="25"/>
      <c r="C56" s="25"/>
      <c r="D56" s="25"/>
      <c r="E56" s="25"/>
      <c r="F56" s="24"/>
      <c r="G56" s="25"/>
      <c r="H56" s="25"/>
      <c r="I56" s="25"/>
      <c r="J56" s="25"/>
      <c r="K56" s="138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</row>
    <row r="57">
      <c r="A57" s="25"/>
      <c r="B57" s="25"/>
      <c r="C57" s="25"/>
      <c r="D57" s="25"/>
      <c r="E57" s="25"/>
      <c r="F57" s="24"/>
      <c r="G57" s="25"/>
      <c r="H57" s="25"/>
      <c r="I57" s="25"/>
      <c r="J57" s="25"/>
      <c r="K57" s="138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</row>
    <row r="58">
      <c r="A58" s="25"/>
      <c r="B58" s="25"/>
      <c r="C58" s="25"/>
      <c r="D58" s="25"/>
      <c r="E58" s="25"/>
      <c r="F58" s="24"/>
      <c r="G58" s="25"/>
      <c r="H58" s="25"/>
      <c r="I58" s="25"/>
      <c r="J58" s="25"/>
      <c r="K58" s="138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</row>
    <row r="59">
      <c r="A59" s="25"/>
      <c r="B59" s="25"/>
      <c r="C59" s="25"/>
      <c r="D59" s="25"/>
      <c r="E59" s="25"/>
      <c r="F59" s="24"/>
      <c r="G59" s="25"/>
      <c r="H59" s="25"/>
      <c r="I59" s="25"/>
      <c r="J59" s="25"/>
      <c r="K59" s="138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</row>
    <row r="60">
      <c r="A60" s="25"/>
      <c r="B60" s="25"/>
      <c r="C60" s="25"/>
      <c r="D60" s="25"/>
      <c r="E60" s="25"/>
      <c r="F60" s="24"/>
      <c r="G60" s="25"/>
      <c r="H60" s="25"/>
      <c r="I60" s="25"/>
      <c r="J60" s="25"/>
      <c r="K60" s="138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</row>
    <row r="61">
      <c r="A61" s="25"/>
      <c r="B61" s="25"/>
      <c r="C61" s="25"/>
      <c r="D61" s="25"/>
      <c r="E61" s="25"/>
      <c r="F61" s="24"/>
      <c r="G61" s="25"/>
      <c r="H61" s="25"/>
      <c r="I61" s="25"/>
      <c r="J61" s="25"/>
      <c r="K61" s="138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</row>
    <row r="62">
      <c r="A62" s="25"/>
      <c r="B62" s="25"/>
      <c r="C62" s="25"/>
      <c r="D62" s="25"/>
      <c r="E62" s="25"/>
      <c r="F62" s="24"/>
      <c r="G62" s="25"/>
      <c r="H62" s="25"/>
      <c r="I62" s="25"/>
      <c r="J62" s="25"/>
      <c r="K62" s="138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</row>
    <row r="63">
      <c r="A63" s="25"/>
      <c r="B63" s="25"/>
      <c r="C63" s="25"/>
      <c r="D63" s="25"/>
      <c r="E63" s="25"/>
      <c r="F63" s="24"/>
      <c r="G63" s="25"/>
      <c r="H63" s="25"/>
      <c r="I63" s="25"/>
      <c r="J63" s="25"/>
      <c r="K63" s="138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</row>
    <row r="64">
      <c r="A64" s="25"/>
      <c r="B64" s="25"/>
      <c r="C64" s="25"/>
      <c r="D64" s="25"/>
      <c r="E64" s="25"/>
      <c r="F64" s="24"/>
      <c r="G64" s="25"/>
      <c r="H64" s="25"/>
      <c r="I64" s="25"/>
      <c r="J64" s="25"/>
      <c r="K64" s="138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</row>
    <row r="65">
      <c r="A65" s="25"/>
      <c r="B65" s="25"/>
      <c r="C65" s="25"/>
      <c r="D65" s="25"/>
      <c r="E65" s="25"/>
      <c r="F65" s="24"/>
      <c r="G65" s="25"/>
      <c r="H65" s="25"/>
      <c r="I65" s="25"/>
      <c r="J65" s="25"/>
      <c r="K65" s="138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</row>
    <row r="66">
      <c r="A66" s="25"/>
      <c r="B66" s="25"/>
      <c r="C66" s="25"/>
      <c r="D66" s="25"/>
      <c r="E66" s="25"/>
      <c r="F66" s="24"/>
      <c r="G66" s="25"/>
      <c r="H66" s="25"/>
      <c r="I66" s="25"/>
      <c r="J66" s="25"/>
      <c r="K66" s="138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</row>
    <row r="67">
      <c r="A67" s="25"/>
      <c r="B67" s="25"/>
      <c r="C67" s="25"/>
      <c r="D67" s="25"/>
      <c r="E67" s="25"/>
      <c r="F67" s="24"/>
      <c r="G67" s="25"/>
      <c r="H67" s="25"/>
      <c r="I67" s="25"/>
      <c r="J67" s="25"/>
      <c r="K67" s="138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</row>
    <row r="68">
      <c r="A68" s="25"/>
      <c r="B68" s="25"/>
      <c r="C68" s="25"/>
      <c r="D68" s="25"/>
      <c r="E68" s="25"/>
      <c r="F68" s="24"/>
      <c r="G68" s="25"/>
      <c r="H68" s="25"/>
      <c r="I68" s="25"/>
      <c r="J68" s="25"/>
      <c r="K68" s="138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</row>
    <row r="69">
      <c r="A69" s="25"/>
      <c r="B69" s="25"/>
      <c r="C69" s="25"/>
      <c r="D69" s="25"/>
      <c r="E69" s="25"/>
      <c r="F69" s="24"/>
      <c r="G69" s="25"/>
      <c r="H69" s="25"/>
      <c r="I69" s="25"/>
      <c r="J69" s="25"/>
      <c r="K69" s="138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</row>
    <row r="70">
      <c r="A70" s="25"/>
      <c r="B70" s="25"/>
      <c r="C70" s="25"/>
      <c r="D70" s="25"/>
      <c r="E70" s="25"/>
      <c r="F70" s="24"/>
      <c r="G70" s="25"/>
      <c r="H70" s="25"/>
      <c r="I70" s="25"/>
      <c r="J70" s="25"/>
      <c r="K70" s="138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</row>
    <row r="71">
      <c r="A71" s="25"/>
      <c r="B71" s="25"/>
      <c r="C71" s="25"/>
      <c r="D71" s="25"/>
      <c r="E71" s="25"/>
      <c r="F71" s="24"/>
      <c r="G71" s="25"/>
      <c r="H71" s="25"/>
      <c r="I71" s="25"/>
      <c r="J71" s="25"/>
      <c r="K71" s="138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</row>
    <row r="72">
      <c r="A72" s="25"/>
      <c r="B72" s="25"/>
      <c r="C72" s="25"/>
      <c r="D72" s="25"/>
      <c r="E72" s="25"/>
      <c r="F72" s="24"/>
      <c r="G72" s="25"/>
      <c r="H72" s="25"/>
      <c r="I72" s="25"/>
      <c r="J72" s="25"/>
      <c r="K72" s="138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</row>
    <row r="73">
      <c r="A73" s="25"/>
      <c r="B73" s="25"/>
      <c r="C73" s="25"/>
      <c r="D73" s="25"/>
      <c r="E73" s="25"/>
      <c r="F73" s="24"/>
      <c r="G73" s="25"/>
      <c r="H73" s="25"/>
      <c r="I73" s="25"/>
      <c r="J73" s="25"/>
      <c r="K73" s="138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</row>
    <row r="74">
      <c r="A74" s="25"/>
      <c r="B74" s="25"/>
      <c r="C74" s="25"/>
      <c r="D74" s="25"/>
      <c r="E74" s="25"/>
      <c r="F74" s="24"/>
      <c r="G74" s="25"/>
      <c r="H74" s="25"/>
      <c r="I74" s="25"/>
      <c r="J74" s="25"/>
      <c r="K74" s="138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</row>
    <row r="75">
      <c r="A75" s="25"/>
      <c r="B75" s="25"/>
      <c r="C75" s="25"/>
      <c r="D75" s="25"/>
      <c r="E75" s="25"/>
      <c r="F75" s="24"/>
      <c r="G75" s="25"/>
      <c r="H75" s="25"/>
      <c r="I75" s="25"/>
      <c r="J75" s="25"/>
      <c r="K75" s="138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</row>
    <row r="76">
      <c r="A76" s="25"/>
      <c r="B76" s="25"/>
      <c r="C76" s="25"/>
      <c r="D76" s="25"/>
      <c r="E76" s="25"/>
      <c r="F76" s="24"/>
      <c r="G76" s="25"/>
      <c r="H76" s="25"/>
      <c r="I76" s="25"/>
      <c r="J76" s="25"/>
      <c r="K76" s="138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</row>
    <row r="77">
      <c r="A77" s="25"/>
      <c r="B77" s="25"/>
      <c r="C77" s="25"/>
      <c r="D77" s="25"/>
      <c r="E77" s="25"/>
      <c r="F77" s="24"/>
      <c r="G77" s="25"/>
      <c r="H77" s="25"/>
      <c r="I77" s="25"/>
      <c r="J77" s="25"/>
      <c r="K77" s="138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</row>
    <row r="78">
      <c r="A78" s="25"/>
      <c r="B78" s="25"/>
      <c r="C78" s="25"/>
      <c r="D78" s="25"/>
      <c r="E78" s="25"/>
      <c r="F78" s="24"/>
      <c r="G78" s="25"/>
      <c r="H78" s="25"/>
      <c r="I78" s="25"/>
      <c r="J78" s="25"/>
      <c r="K78" s="138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</row>
    <row r="79">
      <c r="A79" s="25"/>
      <c r="B79" s="25"/>
      <c r="C79" s="25"/>
      <c r="D79" s="25"/>
      <c r="E79" s="25"/>
      <c r="F79" s="24"/>
      <c r="G79" s="25"/>
      <c r="H79" s="25"/>
      <c r="I79" s="25"/>
      <c r="J79" s="25"/>
      <c r="K79" s="138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</row>
    <row r="80">
      <c r="A80" s="25"/>
      <c r="B80" s="25"/>
      <c r="C80" s="25"/>
      <c r="D80" s="25"/>
      <c r="E80" s="25"/>
      <c r="F80" s="24"/>
      <c r="G80" s="25"/>
      <c r="H80" s="25"/>
      <c r="I80" s="25"/>
      <c r="J80" s="25"/>
      <c r="K80" s="138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</row>
    <row r="81">
      <c r="A81" s="25"/>
      <c r="B81" s="25"/>
      <c r="C81" s="25"/>
      <c r="D81" s="25"/>
      <c r="E81" s="25"/>
      <c r="F81" s="24"/>
      <c r="G81" s="25"/>
      <c r="H81" s="25"/>
      <c r="I81" s="25"/>
      <c r="J81" s="25"/>
      <c r="K81" s="138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</row>
    <row r="82">
      <c r="A82" s="25"/>
      <c r="B82" s="25"/>
      <c r="C82" s="25"/>
      <c r="D82" s="25"/>
      <c r="E82" s="25"/>
      <c r="F82" s="24"/>
      <c r="G82" s="25"/>
      <c r="H82" s="25"/>
      <c r="I82" s="25"/>
      <c r="J82" s="25"/>
      <c r="K82" s="138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</row>
    <row r="83">
      <c r="A83" s="25"/>
      <c r="B83" s="25"/>
      <c r="C83" s="25"/>
      <c r="D83" s="25"/>
      <c r="E83" s="25"/>
      <c r="F83" s="24"/>
      <c r="G83" s="25"/>
      <c r="H83" s="25"/>
      <c r="I83" s="25"/>
      <c r="J83" s="25"/>
      <c r="K83" s="138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</row>
    <row r="84">
      <c r="A84" s="25"/>
      <c r="B84" s="25"/>
      <c r="C84" s="25"/>
      <c r="D84" s="25"/>
      <c r="E84" s="25"/>
      <c r="F84" s="24"/>
      <c r="G84" s="25"/>
      <c r="H84" s="25"/>
      <c r="I84" s="25"/>
      <c r="J84" s="25"/>
      <c r="K84" s="138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</row>
    <row r="85">
      <c r="A85" s="25"/>
      <c r="B85" s="25"/>
      <c r="C85" s="25"/>
      <c r="D85" s="25"/>
      <c r="E85" s="25"/>
      <c r="F85" s="24"/>
      <c r="G85" s="25"/>
      <c r="H85" s="25"/>
      <c r="I85" s="25"/>
      <c r="J85" s="25"/>
      <c r="K85" s="138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</row>
    <row r="86">
      <c r="A86" s="25"/>
      <c r="B86" s="25"/>
      <c r="C86" s="25"/>
      <c r="D86" s="25"/>
      <c r="E86" s="25"/>
      <c r="F86" s="24"/>
      <c r="G86" s="25"/>
      <c r="H86" s="25"/>
      <c r="I86" s="25"/>
      <c r="J86" s="25"/>
      <c r="K86" s="138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</row>
    <row r="87">
      <c r="A87" s="25"/>
      <c r="B87" s="25"/>
      <c r="C87" s="25"/>
      <c r="D87" s="25"/>
      <c r="E87" s="25"/>
      <c r="F87" s="24"/>
      <c r="G87" s="25"/>
      <c r="H87" s="25"/>
      <c r="I87" s="25"/>
      <c r="J87" s="25"/>
      <c r="K87" s="138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</row>
    <row r="88">
      <c r="A88" s="25"/>
      <c r="B88" s="25"/>
      <c r="C88" s="25"/>
      <c r="D88" s="25"/>
      <c r="E88" s="25"/>
      <c r="F88" s="24"/>
      <c r="G88" s="25"/>
      <c r="H88" s="25"/>
      <c r="I88" s="25"/>
      <c r="J88" s="25"/>
      <c r="K88" s="138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</row>
    <row r="89">
      <c r="A89" s="25"/>
      <c r="B89" s="25"/>
      <c r="C89" s="25"/>
      <c r="D89" s="25"/>
      <c r="E89" s="25"/>
      <c r="F89" s="24"/>
      <c r="G89" s="25"/>
      <c r="H89" s="25"/>
      <c r="I89" s="25"/>
      <c r="J89" s="25"/>
      <c r="K89" s="138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</row>
    <row r="90">
      <c r="A90" s="25"/>
      <c r="B90" s="25"/>
      <c r="C90" s="25"/>
      <c r="D90" s="25"/>
      <c r="E90" s="25"/>
      <c r="F90" s="24"/>
      <c r="G90" s="25"/>
      <c r="H90" s="25"/>
      <c r="I90" s="25"/>
      <c r="J90" s="25"/>
      <c r="K90" s="138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</row>
    <row r="91">
      <c r="A91" s="25"/>
      <c r="B91" s="25"/>
      <c r="C91" s="25"/>
      <c r="D91" s="25"/>
      <c r="E91" s="25"/>
      <c r="F91" s="24"/>
      <c r="G91" s="25"/>
      <c r="H91" s="25"/>
      <c r="I91" s="25"/>
      <c r="J91" s="25"/>
      <c r="K91" s="138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</row>
    <row r="92">
      <c r="A92" s="25"/>
      <c r="B92" s="25"/>
      <c r="C92" s="25"/>
      <c r="D92" s="25"/>
      <c r="E92" s="25"/>
      <c r="F92" s="24"/>
      <c r="G92" s="25"/>
      <c r="H92" s="25"/>
      <c r="I92" s="25"/>
      <c r="J92" s="25"/>
      <c r="K92" s="138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</row>
    <row r="93">
      <c r="A93" s="25"/>
      <c r="B93" s="25"/>
      <c r="C93" s="25"/>
      <c r="D93" s="25"/>
      <c r="E93" s="25"/>
      <c r="F93" s="24"/>
      <c r="G93" s="25"/>
      <c r="H93" s="25"/>
      <c r="I93" s="25"/>
      <c r="J93" s="25"/>
      <c r="K93" s="138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</row>
    <row r="94">
      <c r="A94" s="25"/>
      <c r="B94" s="25"/>
      <c r="C94" s="25"/>
      <c r="D94" s="25"/>
      <c r="E94" s="25"/>
      <c r="F94" s="24"/>
      <c r="G94" s="25"/>
      <c r="H94" s="25"/>
      <c r="I94" s="25"/>
      <c r="J94" s="25"/>
      <c r="K94" s="138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</row>
    <row r="95">
      <c r="A95" s="25"/>
      <c r="B95" s="25"/>
      <c r="C95" s="25"/>
      <c r="D95" s="25"/>
      <c r="E95" s="25"/>
      <c r="F95" s="24"/>
      <c r="G95" s="25"/>
      <c r="H95" s="25"/>
      <c r="I95" s="25"/>
      <c r="J95" s="25"/>
      <c r="K95" s="138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</row>
    <row r="96">
      <c r="A96" s="25"/>
      <c r="B96" s="25"/>
      <c r="C96" s="25"/>
      <c r="D96" s="25"/>
      <c r="E96" s="25"/>
      <c r="F96" s="24"/>
      <c r="G96" s="25"/>
      <c r="H96" s="25"/>
      <c r="I96" s="25"/>
      <c r="J96" s="25"/>
      <c r="K96" s="138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</row>
    <row r="97">
      <c r="A97" s="25"/>
      <c r="B97" s="25"/>
      <c r="C97" s="25"/>
      <c r="D97" s="25"/>
      <c r="E97" s="25"/>
      <c r="F97" s="24"/>
      <c r="G97" s="25"/>
      <c r="H97" s="25"/>
      <c r="I97" s="25"/>
      <c r="J97" s="25"/>
      <c r="K97" s="138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</row>
    <row r="98">
      <c r="A98" s="25"/>
      <c r="B98" s="25"/>
      <c r="C98" s="25"/>
      <c r="D98" s="25"/>
      <c r="E98" s="25"/>
      <c r="F98" s="24"/>
      <c r="G98" s="25"/>
      <c r="H98" s="25"/>
      <c r="I98" s="25"/>
      <c r="J98" s="25"/>
      <c r="K98" s="138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</row>
    <row r="99">
      <c r="A99" s="25"/>
      <c r="B99" s="25"/>
      <c r="C99" s="25"/>
      <c r="D99" s="25"/>
      <c r="E99" s="25"/>
      <c r="F99" s="24"/>
      <c r="G99" s="25"/>
      <c r="H99" s="25"/>
      <c r="I99" s="25"/>
      <c r="J99" s="25"/>
      <c r="K99" s="138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</row>
    <row r="100">
      <c r="A100" s="25"/>
      <c r="B100" s="25"/>
      <c r="C100" s="25"/>
      <c r="D100" s="25"/>
      <c r="E100" s="25"/>
      <c r="F100" s="24"/>
      <c r="G100" s="25"/>
      <c r="H100" s="25"/>
      <c r="I100" s="25"/>
      <c r="J100" s="25"/>
      <c r="K100" s="138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</row>
    <row r="101">
      <c r="A101" s="25"/>
      <c r="B101" s="25"/>
      <c r="C101" s="25"/>
      <c r="D101" s="25"/>
      <c r="E101" s="25"/>
      <c r="F101" s="24"/>
      <c r="G101" s="25"/>
      <c r="H101" s="25"/>
      <c r="I101" s="25"/>
      <c r="J101" s="25"/>
      <c r="K101" s="138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</row>
    <row r="102">
      <c r="A102" s="25"/>
      <c r="B102" s="25"/>
      <c r="C102" s="25"/>
      <c r="D102" s="25"/>
      <c r="E102" s="25"/>
      <c r="F102" s="24"/>
      <c r="G102" s="25"/>
      <c r="H102" s="25"/>
      <c r="I102" s="25"/>
      <c r="J102" s="25"/>
      <c r="K102" s="138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</row>
    <row r="103">
      <c r="A103" s="25"/>
      <c r="B103" s="25"/>
      <c r="C103" s="25"/>
      <c r="D103" s="25"/>
      <c r="E103" s="25"/>
      <c r="F103" s="24"/>
      <c r="G103" s="25"/>
      <c r="H103" s="25"/>
      <c r="I103" s="25"/>
      <c r="J103" s="25"/>
      <c r="K103" s="138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</row>
    <row r="104">
      <c r="A104" s="25"/>
      <c r="B104" s="25"/>
      <c r="C104" s="25"/>
      <c r="D104" s="25"/>
      <c r="E104" s="25"/>
      <c r="F104" s="24"/>
      <c r="G104" s="25"/>
      <c r="H104" s="25"/>
      <c r="I104" s="25"/>
      <c r="J104" s="25"/>
      <c r="K104" s="138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</row>
    <row r="105">
      <c r="A105" s="25"/>
      <c r="B105" s="25"/>
      <c r="C105" s="25"/>
      <c r="D105" s="25"/>
      <c r="E105" s="25"/>
      <c r="F105" s="24"/>
      <c r="G105" s="25"/>
      <c r="H105" s="25"/>
      <c r="I105" s="25"/>
      <c r="J105" s="25"/>
      <c r="K105" s="138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</row>
    <row r="106">
      <c r="A106" s="25"/>
      <c r="B106" s="25"/>
      <c r="C106" s="25"/>
      <c r="D106" s="25"/>
      <c r="E106" s="25"/>
      <c r="F106" s="24"/>
      <c r="G106" s="25"/>
      <c r="H106" s="25"/>
      <c r="I106" s="25"/>
      <c r="J106" s="25"/>
      <c r="K106" s="138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</row>
    <row r="107">
      <c r="A107" s="25"/>
      <c r="B107" s="25"/>
      <c r="C107" s="25"/>
      <c r="D107" s="25"/>
      <c r="E107" s="25"/>
      <c r="F107" s="24"/>
      <c r="G107" s="25"/>
      <c r="H107" s="25"/>
      <c r="I107" s="25"/>
      <c r="J107" s="25"/>
      <c r="K107" s="138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</row>
    <row r="108">
      <c r="A108" s="25"/>
      <c r="B108" s="25"/>
      <c r="C108" s="25"/>
      <c r="D108" s="25"/>
      <c r="E108" s="25"/>
      <c r="F108" s="24"/>
      <c r="G108" s="25"/>
      <c r="H108" s="25"/>
      <c r="I108" s="25"/>
      <c r="J108" s="25"/>
      <c r="K108" s="138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</row>
    <row r="109">
      <c r="A109" s="25"/>
      <c r="B109" s="25"/>
      <c r="C109" s="25"/>
      <c r="D109" s="25"/>
      <c r="E109" s="25"/>
      <c r="F109" s="24"/>
      <c r="G109" s="25"/>
      <c r="H109" s="25"/>
      <c r="I109" s="25"/>
      <c r="J109" s="25"/>
      <c r="K109" s="138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</row>
    <row r="110">
      <c r="A110" s="25"/>
      <c r="B110" s="25"/>
      <c r="C110" s="25"/>
      <c r="D110" s="25"/>
      <c r="E110" s="25"/>
      <c r="F110" s="24"/>
      <c r="G110" s="25"/>
      <c r="H110" s="25"/>
      <c r="I110" s="25"/>
      <c r="J110" s="25"/>
      <c r="K110" s="138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</row>
    <row r="111">
      <c r="A111" s="25"/>
      <c r="B111" s="25"/>
      <c r="C111" s="25"/>
      <c r="D111" s="25"/>
      <c r="E111" s="25"/>
      <c r="F111" s="24"/>
      <c r="G111" s="25"/>
      <c r="H111" s="25"/>
      <c r="I111" s="25"/>
      <c r="J111" s="25"/>
      <c r="K111" s="138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</row>
    <row r="112">
      <c r="A112" s="25"/>
      <c r="B112" s="25"/>
      <c r="C112" s="25"/>
      <c r="D112" s="25"/>
      <c r="E112" s="25"/>
      <c r="F112" s="24"/>
      <c r="G112" s="25"/>
      <c r="H112" s="25"/>
      <c r="I112" s="25"/>
      <c r="J112" s="25"/>
      <c r="K112" s="138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</row>
    <row r="113">
      <c r="A113" s="25"/>
      <c r="B113" s="25"/>
      <c r="C113" s="25"/>
      <c r="D113" s="25"/>
      <c r="E113" s="25"/>
      <c r="F113" s="24"/>
      <c r="G113" s="25"/>
      <c r="H113" s="25"/>
      <c r="I113" s="25"/>
      <c r="J113" s="25"/>
      <c r="K113" s="138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</row>
    <row r="114">
      <c r="A114" s="25"/>
      <c r="B114" s="25"/>
      <c r="C114" s="25"/>
      <c r="D114" s="25"/>
      <c r="E114" s="25"/>
      <c r="F114" s="24"/>
      <c r="G114" s="25"/>
      <c r="H114" s="25"/>
      <c r="I114" s="25"/>
      <c r="J114" s="25"/>
      <c r="K114" s="138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</row>
    <row r="115">
      <c r="A115" s="25"/>
      <c r="B115" s="25"/>
      <c r="C115" s="25"/>
      <c r="D115" s="25"/>
      <c r="E115" s="25"/>
      <c r="F115" s="24"/>
      <c r="G115" s="25"/>
      <c r="H115" s="25"/>
      <c r="I115" s="25"/>
      <c r="J115" s="25"/>
      <c r="K115" s="138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</row>
    <row r="116">
      <c r="A116" s="25"/>
      <c r="B116" s="25"/>
      <c r="C116" s="25"/>
      <c r="D116" s="25"/>
      <c r="E116" s="25"/>
      <c r="F116" s="24"/>
      <c r="G116" s="25"/>
      <c r="H116" s="25"/>
      <c r="I116" s="25"/>
      <c r="J116" s="25"/>
      <c r="K116" s="138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</row>
    <row r="117">
      <c r="A117" s="25"/>
      <c r="B117" s="25"/>
      <c r="C117" s="25"/>
      <c r="D117" s="25"/>
      <c r="E117" s="25"/>
      <c r="F117" s="24"/>
      <c r="G117" s="25"/>
      <c r="H117" s="25"/>
      <c r="I117" s="25"/>
      <c r="J117" s="25"/>
      <c r="K117" s="138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</row>
    <row r="118">
      <c r="A118" s="25"/>
      <c r="B118" s="25"/>
      <c r="C118" s="25"/>
      <c r="D118" s="25"/>
      <c r="E118" s="25"/>
      <c r="F118" s="24"/>
      <c r="G118" s="25"/>
      <c r="H118" s="25"/>
      <c r="I118" s="25"/>
      <c r="J118" s="25"/>
      <c r="K118" s="138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</row>
    <row r="119">
      <c r="A119" s="25"/>
      <c r="B119" s="25"/>
      <c r="C119" s="25"/>
      <c r="D119" s="25"/>
      <c r="E119" s="25"/>
      <c r="F119" s="24"/>
      <c r="G119" s="25"/>
      <c r="H119" s="25"/>
      <c r="I119" s="25"/>
      <c r="J119" s="25"/>
      <c r="K119" s="138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</row>
    <row r="120">
      <c r="A120" s="25"/>
      <c r="B120" s="25"/>
      <c r="C120" s="25"/>
      <c r="D120" s="25"/>
      <c r="E120" s="25"/>
      <c r="F120" s="24"/>
      <c r="G120" s="25"/>
      <c r="H120" s="25"/>
      <c r="I120" s="25"/>
      <c r="J120" s="25"/>
      <c r="K120" s="138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</row>
    <row r="121">
      <c r="A121" s="25"/>
      <c r="B121" s="25"/>
      <c r="C121" s="25"/>
      <c r="D121" s="25"/>
      <c r="E121" s="25"/>
      <c r="F121" s="24"/>
      <c r="G121" s="25"/>
      <c r="H121" s="25"/>
      <c r="I121" s="25"/>
      <c r="J121" s="25"/>
      <c r="K121" s="138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</row>
    <row r="122">
      <c r="A122" s="25"/>
      <c r="B122" s="25"/>
      <c r="C122" s="25"/>
      <c r="D122" s="25"/>
      <c r="E122" s="25"/>
      <c r="F122" s="24"/>
      <c r="G122" s="25"/>
      <c r="H122" s="25"/>
      <c r="I122" s="25"/>
      <c r="J122" s="25"/>
      <c r="K122" s="138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</row>
    <row r="123">
      <c r="A123" s="25"/>
      <c r="B123" s="25"/>
      <c r="C123" s="25"/>
      <c r="D123" s="25"/>
      <c r="E123" s="25"/>
      <c r="F123" s="24"/>
      <c r="G123" s="25"/>
      <c r="H123" s="25"/>
      <c r="I123" s="25"/>
      <c r="J123" s="25"/>
      <c r="K123" s="138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</row>
    <row r="124">
      <c r="A124" s="25"/>
      <c r="B124" s="25"/>
      <c r="C124" s="25"/>
      <c r="D124" s="25"/>
      <c r="E124" s="25"/>
      <c r="F124" s="24"/>
      <c r="G124" s="25"/>
      <c r="H124" s="25"/>
      <c r="I124" s="25"/>
      <c r="J124" s="25"/>
      <c r="K124" s="138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</row>
    <row r="125">
      <c r="A125" s="25"/>
      <c r="B125" s="25"/>
      <c r="C125" s="25"/>
      <c r="D125" s="25"/>
      <c r="E125" s="25"/>
      <c r="F125" s="24"/>
      <c r="G125" s="25"/>
      <c r="H125" s="25"/>
      <c r="I125" s="25"/>
      <c r="J125" s="25"/>
      <c r="K125" s="138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</row>
    <row r="126">
      <c r="A126" s="25"/>
      <c r="B126" s="25"/>
      <c r="C126" s="25"/>
      <c r="D126" s="25"/>
      <c r="E126" s="25"/>
      <c r="F126" s="24"/>
      <c r="G126" s="25"/>
      <c r="H126" s="25"/>
      <c r="I126" s="25"/>
      <c r="J126" s="25"/>
      <c r="K126" s="138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</row>
    <row r="127">
      <c r="A127" s="25"/>
      <c r="B127" s="25"/>
      <c r="C127" s="25"/>
      <c r="D127" s="25"/>
      <c r="E127" s="25"/>
      <c r="F127" s="24"/>
      <c r="G127" s="25"/>
      <c r="H127" s="25"/>
      <c r="I127" s="25"/>
      <c r="J127" s="25"/>
      <c r="K127" s="138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</row>
    <row r="128">
      <c r="A128" s="25"/>
      <c r="B128" s="25"/>
      <c r="C128" s="25"/>
      <c r="D128" s="25"/>
      <c r="E128" s="25"/>
      <c r="F128" s="24"/>
      <c r="G128" s="25"/>
      <c r="H128" s="25"/>
      <c r="I128" s="25"/>
      <c r="J128" s="25"/>
      <c r="K128" s="138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</row>
    <row r="129">
      <c r="A129" s="25"/>
      <c r="B129" s="25"/>
      <c r="C129" s="25"/>
      <c r="D129" s="25"/>
      <c r="E129" s="25"/>
      <c r="F129" s="24"/>
      <c r="G129" s="25"/>
      <c r="H129" s="25"/>
      <c r="I129" s="25"/>
      <c r="J129" s="25"/>
      <c r="K129" s="138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</row>
    <row r="130">
      <c r="A130" s="25"/>
      <c r="B130" s="25"/>
      <c r="C130" s="25"/>
      <c r="D130" s="25"/>
      <c r="E130" s="25"/>
      <c r="F130" s="24"/>
      <c r="G130" s="25"/>
      <c r="H130" s="25"/>
      <c r="I130" s="25"/>
      <c r="J130" s="25"/>
      <c r="K130" s="138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</row>
    <row r="131">
      <c r="A131" s="25"/>
      <c r="B131" s="25"/>
      <c r="C131" s="25"/>
      <c r="D131" s="25"/>
      <c r="E131" s="25"/>
      <c r="F131" s="24"/>
      <c r="G131" s="25"/>
      <c r="H131" s="25"/>
      <c r="I131" s="25"/>
      <c r="J131" s="25"/>
      <c r="K131" s="138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</row>
    <row r="132">
      <c r="A132" s="25"/>
      <c r="B132" s="25"/>
      <c r="C132" s="25"/>
      <c r="D132" s="25"/>
      <c r="E132" s="25"/>
      <c r="F132" s="24"/>
      <c r="G132" s="25"/>
      <c r="H132" s="25"/>
      <c r="I132" s="25"/>
      <c r="J132" s="25"/>
      <c r="K132" s="138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</row>
    <row r="133">
      <c r="A133" s="25"/>
      <c r="B133" s="25"/>
      <c r="C133" s="25"/>
      <c r="D133" s="25"/>
      <c r="E133" s="25"/>
      <c r="F133" s="24"/>
      <c r="G133" s="25"/>
      <c r="H133" s="25"/>
      <c r="I133" s="25"/>
      <c r="J133" s="25"/>
      <c r="K133" s="138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</row>
    <row r="134">
      <c r="A134" s="25"/>
      <c r="B134" s="25"/>
      <c r="C134" s="25"/>
      <c r="D134" s="25"/>
      <c r="E134" s="25"/>
      <c r="F134" s="24"/>
      <c r="G134" s="25"/>
      <c r="H134" s="25"/>
      <c r="I134" s="25"/>
      <c r="J134" s="25"/>
      <c r="K134" s="138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</row>
    <row r="135">
      <c r="A135" s="25"/>
      <c r="B135" s="25"/>
      <c r="C135" s="25"/>
      <c r="D135" s="25"/>
      <c r="E135" s="25"/>
      <c r="F135" s="24"/>
      <c r="G135" s="25"/>
      <c r="H135" s="25"/>
      <c r="I135" s="25"/>
      <c r="J135" s="25"/>
      <c r="K135" s="138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</row>
    <row r="136">
      <c r="A136" s="25"/>
      <c r="B136" s="25"/>
      <c r="C136" s="25"/>
      <c r="D136" s="25"/>
      <c r="E136" s="25"/>
      <c r="F136" s="24"/>
      <c r="G136" s="25"/>
      <c r="H136" s="25"/>
      <c r="I136" s="25"/>
      <c r="J136" s="25"/>
      <c r="K136" s="138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</row>
    <row r="137">
      <c r="A137" s="25"/>
      <c r="B137" s="25"/>
      <c r="C137" s="25"/>
      <c r="D137" s="25"/>
      <c r="E137" s="25"/>
      <c r="F137" s="24"/>
      <c r="G137" s="25"/>
      <c r="H137" s="25"/>
      <c r="I137" s="25"/>
      <c r="J137" s="25"/>
      <c r="K137" s="138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</row>
    <row r="138">
      <c r="A138" s="25"/>
      <c r="B138" s="25"/>
      <c r="C138" s="25"/>
      <c r="D138" s="25"/>
      <c r="E138" s="25"/>
      <c r="F138" s="24"/>
      <c r="G138" s="25"/>
      <c r="H138" s="25"/>
      <c r="I138" s="25"/>
      <c r="J138" s="25"/>
      <c r="K138" s="138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</row>
    <row r="139">
      <c r="A139" s="25"/>
      <c r="B139" s="25"/>
      <c r="C139" s="25"/>
      <c r="D139" s="25"/>
      <c r="E139" s="25"/>
      <c r="F139" s="24"/>
      <c r="G139" s="25"/>
      <c r="H139" s="25"/>
      <c r="I139" s="25"/>
      <c r="J139" s="25"/>
      <c r="K139" s="138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</row>
    <row r="140">
      <c r="A140" s="25"/>
      <c r="B140" s="25"/>
      <c r="C140" s="25"/>
      <c r="D140" s="25"/>
      <c r="E140" s="25"/>
      <c r="F140" s="24"/>
      <c r="G140" s="25"/>
      <c r="H140" s="25"/>
      <c r="I140" s="25"/>
      <c r="J140" s="25"/>
      <c r="K140" s="138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</row>
    <row r="141">
      <c r="A141" s="25"/>
      <c r="B141" s="25"/>
      <c r="C141" s="25"/>
      <c r="D141" s="25"/>
      <c r="E141" s="25"/>
      <c r="F141" s="24"/>
      <c r="G141" s="25"/>
      <c r="H141" s="25"/>
      <c r="I141" s="25"/>
      <c r="J141" s="25"/>
      <c r="K141" s="138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</row>
    <row r="142">
      <c r="A142" s="25"/>
      <c r="B142" s="25"/>
      <c r="C142" s="25"/>
      <c r="D142" s="25"/>
      <c r="E142" s="25"/>
      <c r="F142" s="24"/>
      <c r="G142" s="25"/>
      <c r="H142" s="25"/>
      <c r="I142" s="25"/>
      <c r="J142" s="25"/>
      <c r="K142" s="138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</row>
    <row r="143">
      <c r="A143" s="25"/>
      <c r="B143" s="25"/>
      <c r="C143" s="25"/>
      <c r="D143" s="25"/>
      <c r="E143" s="25"/>
      <c r="F143" s="24"/>
      <c r="G143" s="25"/>
      <c r="H143" s="25"/>
      <c r="I143" s="25"/>
      <c r="J143" s="25"/>
      <c r="K143" s="138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</row>
    <row r="144">
      <c r="A144" s="25"/>
      <c r="B144" s="25"/>
      <c r="C144" s="25"/>
      <c r="D144" s="25"/>
      <c r="E144" s="25"/>
      <c r="F144" s="24"/>
      <c r="G144" s="25"/>
      <c r="H144" s="25"/>
      <c r="I144" s="25"/>
      <c r="J144" s="25"/>
      <c r="K144" s="138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</row>
    <row r="145">
      <c r="A145" s="25"/>
      <c r="B145" s="25"/>
      <c r="C145" s="25"/>
      <c r="D145" s="25"/>
      <c r="E145" s="25"/>
      <c r="F145" s="24"/>
      <c r="G145" s="25"/>
      <c r="H145" s="25"/>
      <c r="I145" s="25"/>
      <c r="J145" s="25"/>
      <c r="K145" s="138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</row>
    <row r="146">
      <c r="A146" s="25"/>
      <c r="B146" s="25"/>
      <c r="C146" s="25"/>
      <c r="D146" s="25"/>
      <c r="E146" s="25"/>
      <c r="F146" s="24"/>
      <c r="G146" s="25"/>
      <c r="H146" s="25"/>
      <c r="I146" s="25"/>
      <c r="J146" s="25"/>
      <c r="K146" s="138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</row>
    <row r="147">
      <c r="A147" s="25"/>
      <c r="B147" s="25"/>
      <c r="C147" s="25"/>
      <c r="D147" s="25"/>
      <c r="E147" s="25"/>
      <c r="F147" s="24"/>
      <c r="G147" s="25"/>
      <c r="H147" s="25"/>
      <c r="I147" s="25"/>
      <c r="J147" s="25"/>
      <c r="K147" s="138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</row>
    <row r="148">
      <c r="A148" s="25"/>
      <c r="B148" s="25"/>
      <c r="C148" s="25"/>
      <c r="D148" s="25"/>
      <c r="E148" s="25"/>
      <c r="F148" s="24"/>
      <c r="G148" s="25"/>
      <c r="H148" s="25"/>
      <c r="I148" s="25"/>
      <c r="J148" s="25"/>
      <c r="K148" s="138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</row>
    <row r="149">
      <c r="A149" s="25"/>
      <c r="B149" s="25"/>
      <c r="C149" s="25"/>
      <c r="D149" s="25"/>
      <c r="E149" s="25"/>
      <c r="F149" s="24"/>
      <c r="G149" s="25"/>
      <c r="H149" s="25"/>
      <c r="I149" s="25"/>
      <c r="J149" s="25"/>
      <c r="K149" s="138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</row>
    <row r="150">
      <c r="A150" s="25"/>
      <c r="B150" s="25"/>
      <c r="C150" s="25"/>
      <c r="D150" s="25"/>
      <c r="E150" s="25"/>
      <c r="F150" s="24"/>
      <c r="G150" s="25"/>
      <c r="H150" s="25"/>
      <c r="I150" s="25"/>
      <c r="J150" s="25"/>
      <c r="K150" s="138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</row>
    <row r="151">
      <c r="A151" s="25"/>
      <c r="B151" s="25"/>
      <c r="C151" s="25"/>
      <c r="D151" s="25"/>
      <c r="E151" s="25"/>
      <c r="F151" s="24"/>
      <c r="G151" s="25"/>
      <c r="H151" s="25"/>
      <c r="I151" s="25"/>
      <c r="J151" s="25"/>
      <c r="K151" s="138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</row>
    <row r="152">
      <c r="A152" s="25"/>
      <c r="B152" s="25"/>
      <c r="C152" s="25"/>
      <c r="D152" s="25"/>
      <c r="E152" s="25"/>
      <c r="F152" s="24"/>
      <c r="G152" s="25"/>
      <c r="H152" s="25"/>
      <c r="I152" s="25"/>
      <c r="J152" s="25"/>
      <c r="K152" s="138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</row>
    <row r="153">
      <c r="A153" s="25"/>
      <c r="B153" s="25"/>
      <c r="C153" s="25"/>
      <c r="D153" s="25"/>
      <c r="E153" s="25"/>
      <c r="F153" s="24"/>
      <c r="G153" s="25"/>
      <c r="H153" s="25"/>
      <c r="I153" s="25"/>
      <c r="J153" s="25"/>
      <c r="K153" s="138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</row>
    <row r="154">
      <c r="A154" s="25"/>
      <c r="B154" s="25"/>
      <c r="C154" s="25"/>
      <c r="D154" s="25"/>
      <c r="E154" s="25"/>
      <c r="F154" s="24"/>
      <c r="G154" s="25"/>
      <c r="H154" s="25"/>
      <c r="I154" s="25"/>
      <c r="J154" s="25"/>
      <c r="K154" s="138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</row>
    <row r="155">
      <c r="A155" s="25"/>
      <c r="B155" s="25"/>
      <c r="C155" s="25"/>
      <c r="D155" s="25"/>
      <c r="E155" s="25"/>
      <c r="F155" s="24"/>
      <c r="G155" s="25"/>
      <c r="H155" s="25"/>
      <c r="I155" s="25"/>
      <c r="J155" s="25"/>
      <c r="K155" s="138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</row>
    <row r="156">
      <c r="A156" s="25"/>
      <c r="B156" s="25"/>
      <c r="C156" s="25"/>
      <c r="D156" s="25"/>
      <c r="E156" s="25"/>
      <c r="F156" s="24"/>
      <c r="G156" s="25"/>
      <c r="H156" s="25"/>
      <c r="I156" s="25"/>
      <c r="J156" s="25"/>
      <c r="K156" s="138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</row>
    <row r="157">
      <c r="A157" s="25"/>
      <c r="B157" s="25"/>
      <c r="C157" s="25"/>
      <c r="D157" s="25"/>
      <c r="E157" s="25"/>
      <c r="F157" s="24"/>
      <c r="G157" s="25"/>
      <c r="H157" s="25"/>
      <c r="I157" s="25"/>
      <c r="J157" s="25"/>
      <c r="K157" s="138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</row>
    <row r="158">
      <c r="A158" s="25"/>
      <c r="B158" s="25"/>
      <c r="C158" s="25"/>
      <c r="D158" s="25"/>
      <c r="E158" s="25"/>
      <c r="F158" s="24"/>
      <c r="G158" s="25"/>
      <c r="H158" s="25"/>
      <c r="I158" s="25"/>
      <c r="J158" s="25"/>
      <c r="K158" s="138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</row>
    <row r="159">
      <c r="A159" s="25"/>
      <c r="B159" s="25"/>
      <c r="C159" s="25"/>
      <c r="D159" s="25"/>
      <c r="E159" s="25"/>
      <c r="F159" s="24"/>
      <c r="G159" s="25"/>
      <c r="H159" s="25"/>
      <c r="I159" s="25"/>
      <c r="J159" s="25"/>
      <c r="K159" s="138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</row>
    <row r="160">
      <c r="A160" s="25"/>
      <c r="B160" s="25"/>
      <c r="C160" s="25"/>
      <c r="D160" s="25"/>
      <c r="E160" s="25"/>
      <c r="F160" s="24"/>
      <c r="G160" s="25"/>
      <c r="H160" s="25"/>
      <c r="I160" s="25"/>
      <c r="J160" s="25"/>
      <c r="K160" s="138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</row>
    <row r="161">
      <c r="A161" s="25"/>
      <c r="B161" s="25"/>
      <c r="C161" s="25"/>
      <c r="D161" s="25"/>
      <c r="E161" s="25"/>
      <c r="F161" s="24"/>
      <c r="G161" s="25"/>
      <c r="H161" s="25"/>
      <c r="I161" s="25"/>
      <c r="J161" s="25"/>
      <c r="K161" s="138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</row>
    <row r="162">
      <c r="A162" s="25"/>
      <c r="B162" s="25"/>
      <c r="C162" s="25"/>
      <c r="D162" s="25"/>
      <c r="E162" s="25"/>
      <c r="F162" s="24"/>
      <c r="G162" s="25"/>
      <c r="H162" s="25"/>
      <c r="I162" s="25"/>
      <c r="J162" s="25"/>
      <c r="K162" s="138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</row>
    <row r="163">
      <c r="A163" s="25"/>
      <c r="B163" s="25"/>
      <c r="C163" s="25"/>
      <c r="D163" s="25"/>
      <c r="E163" s="25"/>
      <c r="F163" s="24"/>
      <c r="G163" s="25"/>
      <c r="H163" s="25"/>
      <c r="I163" s="25"/>
      <c r="J163" s="25"/>
      <c r="K163" s="138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</row>
    <row r="164">
      <c r="A164" s="25"/>
      <c r="B164" s="25"/>
      <c r="C164" s="25"/>
      <c r="D164" s="25"/>
      <c r="E164" s="25"/>
      <c r="F164" s="24"/>
      <c r="G164" s="25"/>
      <c r="H164" s="25"/>
      <c r="I164" s="25"/>
      <c r="J164" s="25"/>
      <c r="K164" s="138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</row>
    <row r="165">
      <c r="A165" s="25"/>
      <c r="B165" s="25"/>
      <c r="C165" s="25"/>
      <c r="D165" s="25"/>
      <c r="E165" s="25"/>
      <c r="F165" s="24"/>
      <c r="G165" s="25"/>
      <c r="H165" s="25"/>
      <c r="I165" s="25"/>
      <c r="J165" s="25"/>
      <c r="K165" s="138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</row>
    <row r="166">
      <c r="A166" s="25"/>
      <c r="B166" s="25"/>
      <c r="C166" s="25"/>
      <c r="D166" s="25"/>
      <c r="E166" s="25"/>
      <c r="F166" s="24"/>
      <c r="G166" s="25"/>
      <c r="H166" s="25"/>
      <c r="I166" s="25"/>
      <c r="J166" s="25"/>
      <c r="K166" s="138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</row>
    <row r="167">
      <c r="A167" s="25"/>
      <c r="B167" s="25"/>
      <c r="C167" s="25"/>
      <c r="D167" s="25"/>
      <c r="E167" s="25"/>
      <c r="F167" s="24"/>
      <c r="G167" s="25"/>
      <c r="H167" s="25"/>
      <c r="I167" s="25"/>
      <c r="J167" s="25"/>
      <c r="K167" s="138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</row>
    <row r="168">
      <c r="A168" s="25"/>
      <c r="B168" s="25"/>
      <c r="C168" s="25"/>
      <c r="D168" s="25"/>
      <c r="E168" s="25"/>
      <c r="F168" s="24"/>
      <c r="G168" s="25"/>
      <c r="H168" s="25"/>
      <c r="I168" s="25"/>
      <c r="J168" s="25"/>
      <c r="K168" s="138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</row>
    <row r="169">
      <c r="A169" s="25"/>
      <c r="B169" s="25"/>
      <c r="C169" s="25"/>
      <c r="D169" s="25"/>
      <c r="E169" s="25"/>
      <c r="F169" s="24"/>
      <c r="G169" s="25"/>
      <c r="H169" s="25"/>
      <c r="I169" s="25"/>
      <c r="J169" s="25"/>
      <c r="K169" s="138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</row>
    <row r="170">
      <c r="A170" s="25"/>
      <c r="B170" s="25"/>
      <c r="C170" s="25"/>
      <c r="D170" s="25"/>
      <c r="E170" s="25"/>
      <c r="F170" s="24"/>
      <c r="G170" s="25"/>
      <c r="H170" s="25"/>
      <c r="I170" s="25"/>
      <c r="J170" s="25"/>
      <c r="K170" s="138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</row>
    <row r="171">
      <c r="A171" s="25"/>
      <c r="B171" s="25"/>
      <c r="C171" s="25"/>
      <c r="D171" s="25"/>
      <c r="E171" s="25"/>
      <c r="F171" s="24"/>
      <c r="G171" s="25"/>
      <c r="H171" s="25"/>
      <c r="I171" s="25"/>
      <c r="J171" s="25"/>
      <c r="K171" s="138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</row>
    <row r="172">
      <c r="A172" s="25"/>
      <c r="B172" s="25"/>
      <c r="C172" s="25"/>
      <c r="D172" s="25"/>
      <c r="E172" s="25"/>
      <c r="F172" s="24"/>
      <c r="G172" s="25"/>
      <c r="H172" s="25"/>
      <c r="I172" s="25"/>
      <c r="J172" s="25"/>
      <c r="K172" s="138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</row>
    <row r="173">
      <c r="A173" s="25"/>
      <c r="B173" s="25"/>
      <c r="C173" s="25"/>
      <c r="D173" s="25"/>
      <c r="E173" s="25"/>
      <c r="F173" s="24"/>
      <c r="G173" s="25"/>
      <c r="H173" s="25"/>
      <c r="I173" s="25"/>
      <c r="J173" s="25"/>
      <c r="K173" s="138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</row>
    <row r="174">
      <c r="A174" s="25"/>
      <c r="B174" s="25"/>
      <c r="C174" s="25"/>
      <c r="D174" s="25"/>
      <c r="E174" s="25"/>
      <c r="F174" s="24"/>
      <c r="G174" s="25"/>
      <c r="H174" s="25"/>
      <c r="I174" s="25"/>
      <c r="J174" s="25"/>
      <c r="K174" s="138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</row>
    <row r="175">
      <c r="A175" s="25"/>
      <c r="B175" s="25"/>
      <c r="C175" s="25"/>
      <c r="D175" s="25"/>
      <c r="E175" s="25"/>
      <c r="F175" s="24"/>
      <c r="G175" s="25"/>
      <c r="H175" s="25"/>
      <c r="I175" s="25"/>
      <c r="J175" s="25"/>
      <c r="K175" s="138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</row>
    <row r="176">
      <c r="A176" s="25"/>
      <c r="B176" s="25"/>
      <c r="C176" s="25"/>
      <c r="D176" s="25"/>
      <c r="E176" s="25"/>
      <c r="F176" s="24"/>
      <c r="G176" s="25"/>
      <c r="H176" s="25"/>
      <c r="I176" s="25"/>
      <c r="J176" s="25"/>
      <c r="K176" s="138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</row>
    <row r="177">
      <c r="A177" s="25"/>
      <c r="B177" s="25"/>
      <c r="C177" s="25"/>
      <c r="D177" s="25"/>
      <c r="E177" s="25"/>
      <c r="F177" s="24"/>
      <c r="G177" s="25"/>
      <c r="H177" s="25"/>
      <c r="I177" s="25"/>
      <c r="J177" s="25"/>
      <c r="K177" s="138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</row>
    <row r="178">
      <c r="A178" s="25"/>
      <c r="B178" s="25"/>
      <c r="C178" s="25"/>
      <c r="D178" s="25"/>
      <c r="E178" s="25"/>
      <c r="F178" s="24"/>
      <c r="G178" s="25"/>
      <c r="H178" s="25"/>
      <c r="I178" s="25"/>
      <c r="J178" s="25"/>
      <c r="K178" s="138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</row>
    <row r="179">
      <c r="A179" s="25"/>
      <c r="B179" s="25"/>
      <c r="C179" s="25"/>
      <c r="D179" s="25"/>
      <c r="E179" s="25"/>
      <c r="F179" s="24"/>
      <c r="G179" s="25"/>
      <c r="H179" s="25"/>
      <c r="I179" s="25"/>
      <c r="J179" s="25"/>
      <c r="K179" s="138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</row>
    <row r="180">
      <c r="A180" s="25"/>
      <c r="B180" s="25"/>
      <c r="C180" s="25"/>
      <c r="D180" s="25"/>
      <c r="E180" s="25"/>
      <c r="F180" s="24"/>
      <c r="G180" s="25"/>
      <c r="H180" s="25"/>
      <c r="I180" s="25"/>
      <c r="J180" s="25"/>
      <c r="K180" s="138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</row>
    <row r="181">
      <c r="A181" s="25"/>
      <c r="B181" s="25"/>
      <c r="C181" s="25"/>
      <c r="D181" s="25"/>
      <c r="E181" s="25"/>
      <c r="F181" s="24"/>
      <c r="G181" s="25"/>
      <c r="H181" s="25"/>
      <c r="I181" s="25"/>
      <c r="J181" s="25"/>
      <c r="K181" s="138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</row>
    <row r="182">
      <c r="A182" s="25"/>
      <c r="B182" s="25"/>
      <c r="C182" s="25"/>
      <c r="D182" s="25"/>
      <c r="E182" s="25"/>
      <c r="F182" s="24"/>
      <c r="G182" s="25"/>
      <c r="H182" s="25"/>
      <c r="I182" s="25"/>
      <c r="J182" s="25"/>
      <c r="K182" s="138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</row>
    <row r="183">
      <c r="A183" s="25"/>
      <c r="B183" s="25"/>
      <c r="C183" s="25"/>
      <c r="D183" s="25"/>
      <c r="E183" s="25"/>
      <c r="F183" s="24"/>
      <c r="G183" s="25"/>
      <c r="H183" s="25"/>
      <c r="I183" s="25"/>
      <c r="J183" s="25"/>
      <c r="K183" s="138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</row>
    <row r="184">
      <c r="A184" s="25"/>
      <c r="B184" s="25"/>
      <c r="C184" s="25"/>
      <c r="D184" s="25"/>
      <c r="E184" s="25"/>
      <c r="F184" s="24"/>
      <c r="G184" s="25"/>
      <c r="H184" s="25"/>
      <c r="I184" s="25"/>
      <c r="J184" s="25"/>
      <c r="K184" s="138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</row>
    <row r="185">
      <c r="A185" s="25"/>
      <c r="B185" s="25"/>
      <c r="C185" s="25"/>
      <c r="D185" s="25"/>
      <c r="E185" s="25"/>
      <c r="F185" s="24"/>
      <c r="G185" s="25"/>
      <c r="H185" s="25"/>
      <c r="I185" s="25"/>
      <c r="J185" s="25"/>
      <c r="K185" s="138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</row>
    <row r="186">
      <c r="A186" s="25"/>
      <c r="B186" s="25"/>
      <c r="C186" s="25"/>
      <c r="D186" s="25"/>
      <c r="E186" s="25"/>
      <c r="F186" s="24"/>
      <c r="G186" s="25"/>
      <c r="H186" s="25"/>
      <c r="I186" s="25"/>
      <c r="J186" s="25"/>
      <c r="K186" s="138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</row>
    <row r="187">
      <c r="A187" s="25"/>
      <c r="B187" s="25"/>
      <c r="C187" s="25"/>
      <c r="D187" s="25"/>
      <c r="E187" s="25"/>
      <c r="F187" s="24"/>
      <c r="G187" s="25"/>
      <c r="H187" s="25"/>
      <c r="I187" s="25"/>
      <c r="J187" s="25"/>
      <c r="K187" s="138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</row>
    <row r="188">
      <c r="A188" s="25"/>
      <c r="B188" s="25"/>
      <c r="C188" s="25"/>
      <c r="D188" s="25"/>
      <c r="E188" s="25"/>
      <c r="F188" s="24"/>
      <c r="G188" s="25"/>
      <c r="H188" s="25"/>
      <c r="I188" s="25"/>
      <c r="J188" s="25"/>
      <c r="K188" s="138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</row>
    <row r="189">
      <c r="A189" s="25"/>
      <c r="B189" s="25"/>
      <c r="C189" s="25"/>
      <c r="D189" s="25"/>
      <c r="E189" s="25"/>
      <c r="F189" s="24"/>
      <c r="G189" s="25"/>
      <c r="H189" s="25"/>
      <c r="I189" s="25"/>
      <c r="J189" s="25"/>
      <c r="K189" s="138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</row>
    <row r="190">
      <c r="A190" s="25"/>
      <c r="B190" s="25"/>
      <c r="C190" s="25"/>
      <c r="D190" s="25"/>
      <c r="E190" s="25"/>
      <c r="F190" s="24"/>
      <c r="G190" s="25"/>
      <c r="H190" s="25"/>
      <c r="I190" s="25"/>
      <c r="J190" s="25"/>
      <c r="K190" s="138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</row>
    <row r="191">
      <c r="A191" s="25"/>
      <c r="B191" s="25"/>
      <c r="C191" s="25"/>
      <c r="D191" s="25"/>
      <c r="E191" s="25"/>
      <c r="F191" s="24"/>
      <c r="G191" s="25"/>
      <c r="H191" s="25"/>
      <c r="I191" s="25"/>
      <c r="J191" s="25"/>
      <c r="K191" s="138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</row>
    <row r="192">
      <c r="A192" s="25"/>
      <c r="B192" s="25"/>
      <c r="C192" s="25"/>
      <c r="D192" s="25"/>
      <c r="E192" s="25"/>
      <c r="F192" s="24"/>
      <c r="G192" s="25"/>
      <c r="H192" s="25"/>
      <c r="I192" s="25"/>
      <c r="J192" s="25"/>
      <c r="K192" s="138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</row>
    <row r="193">
      <c r="A193" s="25"/>
      <c r="B193" s="25"/>
      <c r="C193" s="25"/>
      <c r="D193" s="25"/>
      <c r="E193" s="25"/>
      <c r="F193" s="24"/>
      <c r="G193" s="25"/>
      <c r="H193" s="25"/>
      <c r="I193" s="25"/>
      <c r="J193" s="25"/>
      <c r="K193" s="138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</row>
    <row r="194">
      <c r="A194" s="25"/>
      <c r="B194" s="25"/>
      <c r="C194" s="25"/>
      <c r="D194" s="25"/>
      <c r="E194" s="25"/>
      <c r="F194" s="24"/>
      <c r="G194" s="25"/>
      <c r="H194" s="25"/>
      <c r="I194" s="25"/>
      <c r="J194" s="25"/>
      <c r="K194" s="138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</row>
    <row r="195">
      <c r="A195" s="25"/>
      <c r="B195" s="25"/>
      <c r="C195" s="25"/>
      <c r="D195" s="25"/>
      <c r="E195" s="25"/>
      <c r="F195" s="24"/>
      <c r="G195" s="25"/>
      <c r="H195" s="25"/>
      <c r="I195" s="25"/>
      <c r="J195" s="25"/>
      <c r="K195" s="138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</row>
    <row r="196">
      <c r="A196" s="25"/>
      <c r="B196" s="25"/>
      <c r="C196" s="25"/>
      <c r="D196" s="25"/>
      <c r="E196" s="25"/>
      <c r="F196" s="24"/>
      <c r="G196" s="25"/>
      <c r="H196" s="25"/>
      <c r="I196" s="25"/>
      <c r="J196" s="25"/>
      <c r="K196" s="138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</row>
    <row r="197">
      <c r="A197" s="25"/>
      <c r="B197" s="25"/>
      <c r="C197" s="25"/>
      <c r="D197" s="25"/>
      <c r="E197" s="25"/>
      <c r="F197" s="24"/>
      <c r="G197" s="25"/>
      <c r="H197" s="25"/>
      <c r="I197" s="25"/>
      <c r="J197" s="25"/>
      <c r="K197" s="138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</row>
    <row r="198">
      <c r="A198" s="25"/>
      <c r="B198" s="25"/>
      <c r="C198" s="25"/>
      <c r="D198" s="25"/>
      <c r="E198" s="25"/>
      <c r="F198" s="24"/>
      <c r="G198" s="25"/>
      <c r="H198" s="25"/>
      <c r="I198" s="25"/>
      <c r="J198" s="25"/>
      <c r="K198" s="138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</row>
    <row r="199">
      <c r="A199" s="25"/>
      <c r="B199" s="25"/>
      <c r="C199" s="25"/>
      <c r="D199" s="25"/>
      <c r="E199" s="25"/>
      <c r="F199" s="24"/>
      <c r="G199" s="25"/>
      <c r="H199" s="25"/>
      <c r="I199" s="25"/>
      <c r="J199" s="25"/>
      <c r="K199" s="138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</row>
    <row r="200">
      <c r="A200" s="25"/>
      <c r="B200" s="25"/>
      <c r="C200" s="25"/>
      <c r="D200" s="25"/>
      <c r="E200" s="25"/>
      <c r="F200" s="24"/>
      <c r="G200" s="25"/>
      <c r="H200" s="25"/>
      <c r="I200" s="25"/>
      <c r="J200" s="25"/>
      <c r="K200" s="138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</row>
    <row r="201">
      <c r="A201" s="25"/>
      <c r="B201" s="25"/>
      <c r="C201" s="25"/>
      <c r="D201" s="25"/>
      <c r="E201" s="25"/>
      <c r="F201" s="24"/>
      <c r="G201" s="25"/>
      <c r="H201" s="25"/>
      <c r="I201" s="25"/>
      <c r="J201" s="25"/>
      <c r="K201" s="138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</row>
    <row r="202">
      <c r="A202" s="25"/>
      <c r="B202" s="25"/>
      <c r="C202" s="25"/>
      <c r="D202" s="25"/>
      <c r="E202" s="25"/>
      <c r="F202" s="24"/>
      <c r="G202" s="25"/>
      <c r="H202" s="25"/>
      <c r="I202" s="25"/>
      <c r="J202" s="25"/>
      <c r="K202" s="138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</row>
    <row r="203">
      <c r="A203" s="25"/>
      <c r="B203" s="25"/>
      <c r="C203" s="25"/>
      <c r="D203" s="25"/>
      <c r="E203" s="25"/>
      <c r="F203" s="24"/>
      <c r="G203" s="25"/>
      <c r="H203" s="25"/>
      <c r="I203" s="25"/>
      <c r="J203" s="25"/>
      <c r="K203" s="138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</row>
    <row r="204">
      <c r="A204" s="25"/>
      <c r="B204" s="25"/>
      <c r="C204" s="25"/>
      <c r="D204" s="25"/>
      <c r="E204" s="25"/>
      <c r="F204" s="24"/>
      <c r="G204" s="25"/>
      <c r="H204" s="25"/>
      <c r="I204" s="25"/>
      <c r="J204" s="25"/>
      <c r="K204" s="138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</row>
    <row r="205">
      <c r="A205" s="25"/>
      <c r="B205" s="25"/>
      <c r="C205" s="25"/>
      <c r="D205" s="25"/>
      <c r="E205" s="25"/>
      <c r="F205" s="24"/>
      <c r="G205" s="25"/>
      <c r="H205" s="25"/>
      <c r="I205" s="25"/>
      <c r="J205" s="25"/>
      <c r="K205" s="138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</row>
    <row r="206">
      <c r="A206" s="25"/>
      <c r="B206" s="25"/>
      <c r="C206" s="25"/>
      <c r="D206" s="25"/>
      <c r="E206" s="25"/>
      <c r="F206" s="24"/>
      <c r="G206" s="25"/>
      <c r="H206" s="25"/>
      <c r="I206" s="25"/>
      <c r="J206" s="25"/>
      <c r="K206" s="138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</row>
    <row r="207">
      <c r="A207" s="25"/>
      <c r="B207" s="25"/>
      <c r="C207" s="25"/>
      <c r="D207" s="25"/>
      <c r="E207" s="25"/>
      <c r="F207" s="24"/>
      <c r="G207" s="25"/>
      <c r="H207" s="25"/>
      <c r="I207" s="25"/>
      <c r="J207" s="25"/>
      <c r="K207" s="138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</row>
    <row r="208">
      <c r="A208" s="25"/>
      <c r="B208" s="25"/>
      <c r="C208" s="25"/>
      <c r="D208" s="25"/>
      <c r="E208" s="25"/>
      <c r="F208" s="24"/>
      <c r="G208" s="25"/>
      <c r="H208" s="25"/>
      <c r="I208" s="25"/>
      <c r="J208" s="25"/>
      <c r="K208" s="138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</row>
    <row r="209">
      <c r="A209" s="25"/>
      <c r="B209" s="25"/>
      <c r="C209" s="25"/>
      <c r="D209" s="25"/>
      <c r="E209" s="25"/>
      <c r="F209" s="24"/>
      <c r="G209" s="25"/>
      <c r="H209" s="25"/>
      <c r="I209" s="25"/>
      <c r="J209" s="25"/>
      <c r="K209" s="138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</row>
    <row r="210">
      <c r="A210" s="25"/>
      <c r="B210" s="25"/>
      <c r="C210" s="25"/>
      <c r="D210" s="25"/>
      <c r="E210" s="25"/>
      <c r="F210" s="24"/>
      <c r="G210" s="25"/>
      <c r="H210" s="25"/>
      <c r="I210" s="25"/>
      <c r="J210" s="25"/>
      <c r="K210" s="138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</row>
    <row r="211">
      <c r="A211" s="25"/>
      <c r="B211" s="25"/>
      <c r="C211" s="25"/>
      <c r="D211" s="25"/>
      <c r="E211" s="25"/>
      <c r="F211" s="24"/>
      <c r="G211" s="25"/>
      <c r="H211" s="25"/>
      <c r="I211" s="25"/>
      <c r="J211" s="25"/>
      <c r="K211" s="138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</row>
    <row r="212">
      <c r="A212" s="25"/>
      <c r="B212" s="25"/>
      <c r="C212" s="25"/>
      <c r="D212" s="25"/>
      <c r="E212" s="25"/>
      <c r="F212" s="24"/>
      <c r="G212" s="25"/>
      <c r="H212" s="25"/>
      <c r="I212" s="25"/>
      <c r="J212" s="25"/>
      <c r="K212" s="138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</row>
    <row r="213">
      <c r="A213" s="25"/>
      <c r="B213" s="25"/>
      <c r="C213" s="25"/>
      <c r="D213" s="25"/>
      <c r="E213" s="25"/>
      <c r="F213" s="24"/>
      <c r="G213" s="25"/>
      <c r="H213" s="25"/>
      <c r="I213" s="25"/>
      <c r="J213" s="25"/>
      <c r="K213" s="138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</row>
    <row r="214">
      <c r="A214" s="25"/>
      <c r="B214" s="25"/>
      <c r="C214" s="25"/>
      <c r="D214" s="25"/>
      <c r="E214" s="25"/>
      <c r="F214" s="24"/>
      <c r="G214" s="25"/>
      <c r="H214" s="25"/>
      <c r="I214" s="25"/>
      <c r="J214" s="25"/>
      <c r="K214" s="138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</row>
    <row r="215">
      <c r="A215" s="25"/>
      <c r="B215" s="25"/>
      <c r="C215" s="25"/>
      <c r="D215" s="25"/>
      <c r="E215" s="25"/>
      <c r="F215" s="24"/>
      <c r="G215" s="25"/>
      <c r="H215" s="25"/>
      <c r="I215" s="25"/>
      <c r="J215" s="25"/>
      <c r="K215" s="138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</row>
    <row r="216">
      <c r="A216" s="25"/>
      <c r="B216" s="25"/>
      <c r="C216" s="25"/>
      <c r="D216" s="25"/>
      <c r="E216" s="25"/>
      <c r="F216" s="24"/>
      <c r="G216" s="25"/>
      <c r="H216" s="25"/>
      <c r="I216" s="25"/>
      <c r="J216" s="25"/>
      <c r="K216" s="138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</row>
    <row r="217">
      <c r="A217" s="25"/>
      <c r="B217" s="25"/>
      <c r="C217" s="25"/>
      <c r="D217" s="25"/>
      <c r="E217" s="25"/>
      <c r="F217" s="24"/>
      <c r="G217" s="25"/>
      <c r="H217" s="25"/>
      <c r="I217" s="25"/>
      <c r="J217" s="25"/>
      <c r="K217" s="138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</row>
    <row r="218">
      <c r="A218" s="25"/>
      <c r="B218" s="25"/>
      <c r="C218" s="25"/>
      <c r="D218" s="25"/>
      <c r="E218" s="25"/>
      <c r="F218" s="24"/>
      <c r="G218" s="25"/>
      <c r="H218" s="25"/>
      <c r="I218" s="25"/>
      <c r="J218" s="25"/>
      <c r="K218" s="138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</row>
    <row r="219">
      <c r="A219" s="25"/>
      <c r="B219" s="25"/>
      <c r="C219" s="25"/>
      <c r="D219" s="25"/>
      <c r="E219" s="25"/>
      <c r="F219" s="24"/>
      <c r="G219" s="25"/>
      <c r="H219" s="25"/>
      <c r="I219" s="25"/>
      <c r="J219" s="25"/>
      <c r="K219" s="138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</row>
    <row r="220">
      <c r="A220" s="25"/>
      <c r="B220" s="25"/>
      <c r="C220" s="25"/>
      <c r="D220" s="25"/>
      <c r="E220" s="25"/>
      <c r="F220" s="24"/>
      <c r="G220" s="25"/>
      <c r="H220" s="25"/>
      <c r="I220" s="25"/>
      <c r="J220" s="25"/>
      <c r="K220" s="138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</row>
    <row r="221">
      <c r="A221" s="25"/>
      <c r="B221" s="25"/>
      <c r="C221" s="25"/>
      <c r="D221" s="25"/>
      <c r="E221" s="25"/>
      <c r="F221" s="24"/>
      <c r="G221" s="25"/>
      <c r="H221" s="25"/>
      <c r="I221" s="25"/>
      <c r="J221" s="25"/>
      <c r="K221" s="138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  <c r="AA221" s="25"/>
    </row>
    <row r="222">
      <c r="A222" s="25"/>
      <c r="B222" s="25"/>
      <c r="C222" s="25"/>
      <c r="D222" s="25"/>
      <c r="E222" s="25"/>
      <c r="F222" s="24"/>
      <c r="G222" s="25"/>
      <c r="H222" s="25"/>
      <c r="I222" s="25"/>
      <c r="J222" s="25"/>
      <c r="K222" s="138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  <c r="AA222" s="25"/>
    </row>
    <row r="223">
      <c r="A223" s="25"/>
      <c r="B223" s="25"/>
      <c r="C223" s="25"/>
      <c r="D223" s="25"/>
      <c r="E223" s="25"/>
      <c r="F223" s="24"/>
      <c r="G223" s="25"/>
      <c r="H223" s="25"/>
      <c r="I223" s="25"/>
      <c r="J223" s="25"/>
      <c r="K223" s="138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  <c r="AA223" s="25"/>
    </row>
    <row r="224">
      <c r="A224" s="25"/>
      <c r="B224" s="25"/>
      <c r="C224" s="25"/>
      <c r="D224" s="25"/>
      <c r="E224" s="25"/>
      <c r="F224" s="24"/>
      <c r="G224" s="25"/>
      <c r="H224" s="25"/>
      <c r="I224" s="25"/>
      <c r="J224" s="25"/>
      <c r="K224" s="138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  <c r="AA224" s="25"/>
    </row>
    <row r="225">
      <c r="A225" s="25"/>
      <c r="B225" s="25"/>
      <c r="C225" s="25"/>
      <c r="D225" s="25"/>
      <c r="E225" s="25"/>
      <c r="F225" s="24"/>
      <c r="G225" s="25"/>
      <c r="H225" s="25"/>
      <c r="I225" s="25"/>
      <c r="J225" s="25"/>
      <c r="K225" s="138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  <c r="AA225" s="25"/>
    </row>
    <row r="226">
      <c r="A226" s="25"/>
      <c r="B226" s="25"/>
      <c r="C226" s="25"/>
      <c r="D226" s="25"/>
      <c r="E226" s="25"/>
      <c r="F226" s="24"/>
      <c r="G226" s="25"/>
      <c r="H226" s="25"/>
      <c r="I226" s="25"/>
      <c r="J226" s="25"/>
      <c r="K226" s="138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  <c r="AA226" s="25"/>
    </row>
    <row r="227">
      <c r="A227" s="25"/>
      <c r="B227" s="25"/>
      <c r="C227" s="25"/>
      <c r="D227" s="25"/>
      <c r="E227" s="25"/>
      <c r="F227" s="24"/>
      <c r="G227" s="25"/>
      <c r="H227" s="25"/>
      <c r="I227" s="25"/>
      <c r="J227" s="25"/>
      <c r="K227" s="138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  <c r="AA227" s="25"/>
    </row>
    <row r="228">
      <c r="A228" s="25"/>
      <c r="B228" s="25"/>
      <c r="C228" s="25"/>
      <c r="D228" s="25"/>
      <c r="E228" s="25"/>
      <c r="F228" s="24"/>
      <c r="G228" s="25"/>
      <c r="H228" s="25"/>
      <c r="I228" s="25"/>
      <c r="J228" s="25"/>
      <c r="K228" s="138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  <c r="AA228" s="25"/>
    </row>
    <row r="229">
      <c r="A229" s="25"/>
      <c r="B229" s="25"/>
      <c r="C229" s="25"/>
      <c r="D229" s="25"/>
      <c r="E229" s="25"/>
      <c r="F229" s="24"/>
      <c r="G229" s="25"/>
      <c r="H229" s="25"/>
      <c r="I229" s="25"/>
      <c r="J229" s="25"/>
      <c r="K229" s="138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  <c r="AA229" s="25"/>
    </row>
    <row r="230">
      <c r="A230" s="25"/>
      <c r="B230" s="25"/>
      <c r="C230" s="25"/>
      <c r="D230" s="25"/>
      <c r="E230" s="25"/>
      <c r="F230" s="24"/>
      <c r="G230" s="25"/>
      <c r="H230" s="25"/>
      <c r="I230" s="25"/>
      <c r="J230" s="25"/>
      <c r="K230" s="138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  <c r="AA230" s="25"/>
    </row>
    <row r="231">
      <c r="A231" s="25"/>
      <c r="B231" s="25"/>
      <c r="C231" s="25"/>
      <c r="D231" s="25"/>
      <c r="E231" s="25"/>
      <c r="F231" s="24"/>
      <c r="G231" s="25"/>
      <c r="H231" s="25"/>
      <c r="I231" s="25"/>
      <c r="J231" s="25"/>
      <c r="K231" s="138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  <c r="AA231" s="25"/>
    </row>
    <row r="232">
      <c r="A232" s="25"/>
      <c r="B232" s="25"/>
      <c r="C232" s="25"/>
      <c r="D232" s="25"/>
      <c r="E232" s="25"/>
      <c r="F232" s="24"/>
      <c r="G232" s="25"/>
      <c r="H232" s="25"/>
      <c r="I232" s="25"/>
      <c r="J232" s="25"/>
      <c r="K232" s="138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  <c r="AA232" s="25"/>
    </row>
    <row r="233">
      <c r="A233" s="25"/>
      <c r="B233" s="25"/>
      <c r="C233" s="25"/>
      <c r="D233" s="25"/>
      <c r="E233" s="25"/>
      <c r="F233" s="24"/>
      <c r="G233" s="25"/>
      <c r="H233" s="25"/>
      <c r="I233" s="25"/>
      <c r="J233" s="25"/>
      <c r="K233" s="138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  <c r="AA233" s="25"/>
    </row>
    <row r="234">
      <c r="A234" s="25"/>
      <c r="B234" s="25"/>
      <c r="C234" s="25"/>
      <c r="D234" s="25"/>
      <c r="E234" s="25"/>
      <c r="F234" s="24"/>
      <c r="G234" s="25"/>
      <c r="H234" s="25"/>
      <c r="I234" s="25"/>
      <c r="J234" s="25"/>
      <c r="K234" s="138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  <c r="AA234" s="25"/>
    </row>
    <row r="235">
      <c r="A235" s="25"/>
      <c r="B235" s="25"/>
      <c r="C235" s="25"/>
      <c r="D235" s="25"/>
      <c r="E235" s="25"/>
      <c r="F235" s="24"/>
      <c r="G235" s="25"/>
      <c r="H235" s="25"/>
      <c r="I235" s="25"/>
      <c r="J235" s="25"/>
      <c r="K235" s="138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  <c r="AA235" s="25"/>
    </row>
    <row r="236">
      <c r="A236" s="25"/>
      <c r="B236" s="25"/>
      <c r="C236" s="25"/>
      <c r="D236" s="25"/>
      <c r="E236" s="25"/>
      <c r="F236" s="24"/>
      <c r="G236" s="25"/>
      <c r="H236" s="25"/>
      <c r="I236" s="25"/>
      <c r="J236" s="25"/>
      <c r="K236" s="138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  <c r="AA236" s="25"/>
    </row>
    <row r="237">
      <c r="A237" s="25"/>
      <c r="B237" s="25"/>
      <c r="C237" s="25"/>
      <c r="D237" s="25"/>
      <c r="E237" s="25"/>
      <c r="F237" s="24"/>
      <c r="G237" s="25"/>
      <c r="H237" s="25"/>
      <c r="I237" s="25"/>
      <c r="J237" s="25"/>
      <c r="K237" s="138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  <c r="AA237" s="25"/>
    </row>
    <row r="238">
      <c r="A238" s="25"/>
      <c r="B238" s="25"/>
      <c r="C238" s="25"/>
      <c r="D238" s="25"/>
      <c r="E238" s="25"/>
      <c r="F238" s="24"/>
      <c r="G238" s="25"/>
      <c r="H238" s="25"/>
      <c r="I238" s="25"/>
      <c r="J238" s="25"/>
      <c r="K238" s="138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</row>
    <row r="239">
      <c r="A239" s="25"/>
      <c r="B239" s="25"/>
      <c r="C239" s="25"/>
      <c r="D239" s="25"/>
      <c r="E239" s="25"/>
      <c r="F239" s="24"/>
      <c r="G239" s="25"/>
      <c r="H239" s="25"/>
      <c r="I239" s="25"/>
      <c r="J239" s="25"/>
      <c r="K239" s="138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  <c r="AA239" s="25"/>
    </row>
    <row r="240">
      <c r="A240" s="25"/>
      <c r="B240" s="25"/>
      <c r="C240" s="25"/>
      <c r="D240" s="25"/>
      <c r="E240" s="25"/>
      <c r="F240" s="24"/>
      <c r="G240" s="25"/>
      <c r="H240" s="25"/>
      <c r="I240" s="25"/>
      <c r="J240" s="25"/>
      <c r="K240" s="138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  <c r="AA240" s="25"/>
    </row>
    <row r="241">
      <c r="A241" s="25"/>
      <c r="B241" s="25"/>
      <c r="C241" s="25"/>
      <c r="D241" s="25"/>
      <c r="E241" s="25"/>
      <c r="F241" s="24"/>
      <c r="G241" s="25"/>
      <c r="H241" s="25"/>
      <c r="I241" s="25"/>
      <c r="J241" s="25"/>
      <c r="K241" s="138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  <c r="AA241" s="25"/>
    </row>
    <row r="242">
      <c r="A242" s="25"/>
      <c r="B242" s="25"/>
      <c r="C242" s="25"/>
      <c r="D242" s="25"/>
      <c r="E242" s="25"/>
      <c r="F242" s="24"/>
      <c r="G242" s="25"/>
      <c r="H242" s="25"/>
      <c r="I242" s="25"/>
      <c r="J242" s="25"/>
      <c r="K242" s="138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  <c r="AA242" s="25"/>
    </row>
    <row r="243">
      <c r="A243" s="25"/>
      <c r="B243" s="25"/>
      <c r="C243" s="25"/>
      <c r="D243" s="25"/>
      <c r="E243" s="25"/>
      <c r="F243" s="24"/>
      <c r="G243" s="25"/>
      <c r="H243" s="25"/>
      <c r="I243" s="25"/>
      <c r="J243" s="25"/>
      <c r="K243" s="138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  <c r="AA243" s="25"/>
    </row>
    <row r="244">
      <c r="A244" s="25"/>
      <c r="B244" s="25"/>
      <c r="C244" s="25"/>
      <c r="D244" s="25"/>
      <c r="E244" s="25"/>
      <c r="F244" s="24"/>
      <c r="G244" s="25"/>
      <c r="H244" s="25"/>
      <c r="I244" s="25"/>
      <c r="J244" s="25"/>
      <c r="K244" s="138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  <c r="AA244" s="25"/>
    </row>
    <row r="245">
      <c r="A245" s="25"/>
      <c r="B245" s="25"/>
      <c r="C245" s="25"/>
      <c r="D245" s="25"/>
      <c r="E245" s="25"/>
      <c r="F245" s="24"/>
      <c r="G245" s="25"/>
      <c r="H245" s="25"/>
      <c r="I245" s="25"/>
      <c r="J245" s="25"/>
      <c r="K245" s="138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  <c r="AA245" s="25"/>
    </row>
    <row r="246">
      <c r="A246" s="25"/>
      <c r="B246" s="25"/>
      <c r="C246" s="25"/>
      <c r="D246" s="25"/>
      <c r="E246" s="25"/>
      <c r="F246" s="24"/>
      <c r="G246" s="25"/>
      <c r="H246" s="25"/>
      <c r="I246" s="25"/>
      <c r="J246" s="25"/>
      <c r="K246" s="138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  <c r="AA246" s="25"/>
    </row>
    <row r="247">
      <c r="A247" s="25"/>
      <c r="B247" s="25"/>
      <c r="C247" s="25"/>
      <c r="D247" s="25"/>
      <c r="E247" s="25"/>
      <c r="F247" s="24"/>
      <c r="G247" s="25"/>
      <c r="H247" s="25"/>
      <c r="I247" s="25"/>
      <c r="J247" s="25"/>
      <c r="K247" s="138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  <c r="AA247" s="25"/>
    </row>
    <row r="248">
      <c r="A248" s="25"/>
      <c r="B248" s="25"/>
      <c r="C248" s="25"/>
      <c r="D248" s="25"/>
      <c r="E248" s="25"/>
      <c r="F248" s="24"/>
      <c r="G248" s="25"/>
      <c r="H248" s="25"/>
      <c r="I248" s="25"/>
      <c r="J248" s="25"/>
      <c r="K248" s="138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  <c r="AA248" s="25"/>
    </row>
    <row r="249">
      <c r="A249" s="25"/>
      <c r="B249" s="25"/>
      <c r="C249" s="25"/>
      <c r="D249" s="25"/>
      <c r="E249" s="25"/>
      <c r="F249" s="24"/>
      <c r="G249" s="25"/>
      <c r="H249" s="25"/>
      <c r="I249" s="25"/>
      <c r="J249" s="25"/>
      <c r="K249" s="138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  <c r="AA249" s="25"/>
    </row>
    <row r="250">
      <c r="A250" s="25"/>
      <c r="B250" s="25"/>
      <c r="C250" s="25"/>
      <c r="D250" s="25"/>
      <c r="E250" s="25"/>
      <c r="F250" s="24"/>
      <c r="G250" s="25"/>
      <c r="H250" s="25"/>
      <c r="I250" s="25"/>
      <c r="J250" s="25"/>
      <c r="K250" s="138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  <c r="AA250" s="25"/>
    </row>
    <row r="251">
      <c r="A251" s="25"/>
      <c r="B251" s="25"/>
      <c r="C251" s="25"/>
      <c r="D251" s="25"/>
      <c r="E251" s="25"/>
      <c r="F251" s="24"/>
      <c r="G251" s="25"/>
      <c r="H251" s="25"/>
      <c r="I251" s="25"/>
      <c r="J251" s="25"/>
      <c r="K251" s="138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  <c r="AA251" s="25"/>
    </row>
    <row r="252">
      <c r="A252" s="25"/>
      <c r="B252" s="25"/>
      <c r="C252" s="25"/>
      <c r="D252" s="25"/>
      <c r="E252" s="25"/>
      <c r="F252" s="24"/>
      <c r="G252" s="25"/>
      <c r="H252" s="25"/>
      <c r="I252" s="25"/>
      <c r="J252" s="25"/>
      <c r="K252" s="138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  <c r="AA252" s="25"/>
    </row>
    <row r="253">
      <c r="A253" s="25"/>
      <c r="B253" s="25"/>
      <c r="C253" s="25"/>
      <c r="D253" s="25"/>
      <c r="E253" s="25"/>
      <c r="F253" s="24"/>
      <c r="G253" s="25"/>
      <c r="H253" s="25"/>
      <c r="I253" s="25"/>
      <c r="J253" s="25"/>
      <c r="K253" s="138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  <c r="AA253" s="25"/>
    </row>
    <row r="254">
      <c r="A254" s="25"/>
      <c r="B254" s="25"/>
      <c r="C254" s="25"/>
      <c r="D254" s="25"/>
      <c r="E254" s="25"/>
      <c r="F254" s="24"/>
      <c r="G254" s="25"/>
      <c r="H254" s="25"/>
      <c r="I254" s="25"/>
      <c r="J254" s="25"/>
      <c r="K254" s="138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  <c r="AA254" s="25"/>
    </row>
    <row r="255">
      <c r="A255" s="25"/>
      <c r="B255" s="25"/>
      <c r="C255" s="25"/>
      <c r="D255" s="25"/>
      <c r="E255" s="25"/>
      <c r="F255" s="24"/>
      <c r="G255" s="25"/>
      <c r="H255" s="25"/>
      <c r="I255" s="25"/>
      <c r="J255" s="25"/>
      <c r="K255" s="138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  <c r="AA255" s="25"/>
    </row>
    <row r="256">
      <c r="A256" s="25"/>
      <c r="B256" s="25"/>
      <c r="C256" s="25"/>
      <c r="D256" s="25"/>
      <c r="E256" s="25"/>
      <c r="F256" s="24"/>
      <c r="G256" s="25"/>
      <c r="H256" s="25"/>
      <c r="I256" s="25"/>
      <c r="J256" s="25"/>
      <c r="K256" s="138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  <c r="AA256" s="25"/>
    </row>
    <row r="257">
      <c r="A257" s="25"/>
      <c r="B257" s="25"/>
      <c r="C257" s="25"/>
      <c r="D257" s="25"/>
      <c r="E257" s="25"/>
      <c r="F257" s="24"/>
      <c r="G257" s="25"/>
      <c r="H257" s="25"/>
      <c r="I257" s="25"/>
      <c r="J257" s="25"/>
      <c r="K257" s="138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  <c r="AA257" s="25"/>
    </row>
    <row r="258">
      <c r="A258" s="25"/>
      <c r="B258" s="25"/>
      <c r="C258" s="25"/>
      <c r="D258" s="25"/>
      <c r="E258" s="25"/>
      <c r="F258" s="24"/>
      <c r="G258" s="25"/>
      <c r="H258" s="25"/>
      <c r="I258" s="25"/>
      <c r="J258" s="25"/>
      <c r="K258" s="138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  <c r="AA258" s="25"/>
    </row>
    <row r="259">
      <c r="A259" s="25"/>
      <c r="B259" s="25"/>
      <c r="C259" s="25"/>
      <c r="D259" s="25"/>
      <c r="E259" s="25"/>
      <c r="F259" s="24"/>
      <c r="G259" s="25"/>
      <c r="H259" s="25"/>
      <c r="I259" s="25"/>
      <c r="J259" s="25"/>
      <c r="K259" s="138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  <c r="AA259" s="25"/>
    </row>
    <row r="260">
      <c r="A260" s="25"/>
      <c r="B260" s="25"/>
      <c r="C260" s="25"/>
      <c r="D260" s="25"/>
      <c r="E260" s="25"/>
      <c r="F260" s="24"/>
      <c r="G260" s="25"/>
      <c r="H260" s="25"/>
      <c r="I260" s="25"/>
      <c r="J260" s="25"/>
      <c r="K260" s="138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  <c r="AA260" s="25"/>
    </row>
    <row r="261">
      <c r="A261" s="25"/>
      <c r="B261" s="25"/>
      <c r="C261" s="25"/>
      <c r="D261" s="25"/>
      <c r="E261" s="25"/>
      <c r="F261" s="24"/>
      <c r="G261" s="25"/>
      <c r="H261" s="25"/>
      <c r="I261" s="25"/>
      <c r="J261" s="25"/>
      <c r="K261" s="138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  <c r="AA261" s="25"/>
    </row>
    <row r="262">
      <c r="A262" s="25"/>
      <c r="B262" s="25"/>
      <c r="C262" s="25"/>
      <c r="D262" s="25"/>
      <c r="E262" s="25"/>
      <c r="F262" s="24"/>
      <c r="G262" s="25"/>
      <c r="H262" s="25"/>
      <c r="I262" s="25"/>
      <c r="J262" s="25"/>
      <c r="K262" s="138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  <c r="AA262" s="25"/>
    </row>
    <row r="263">
      <c r="A263" s="25"/>
      <c r="B263" s="25"/>
      <c r="C263" s="25"/>
      <c r="D263" s="25"/>
      <c r="E263" s="25"/>
      <c r="F263" s="24"/>
      <c r="G263" s="25"/>
      <c r="H263" s="25"/>
      <c r="I263" s="25"/>
      <c r="J263" s="25"/>
      <c r="K263" s="138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  <c r="AA263" s="25"/>
    </row>
    <row r="264">
      <c r="A264" s="25"/>
      <c r="B264" s="25"/>
      <c r="C264" s="25"/>
      <c r="D264" s="25"/>
      <c r="E264" s="25"/>
      <c r="F264" s="24"/>
      <c r="G264" s="25"/>
      <c r="H264" s="25"/>
      <c r="I264" s="25"/>
      <c r="J264" s="25"/>
      <c r="K264" s="138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</row>
    <row r="265">
      <c r="A265" s="25"/>
      <c r="B265" s="25"/>
      <c r="C265" s="25"/>
      <c r="D265" s="25"/>
      <c r="E265" s="25"/>
      <c r="F265" s="24"/>
      <c r="G265" s="25"/>
      <c r="H265" s="25"/>
      <c r="I265" s="25"/>
      <c r="J265" s="25"/>
      <c r="K265" s="138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  <c r="AA265" s="25"/>
    </row>
    <row r="266">
      <c r="A266" s="25"/>
      <c r="B266" s="25"/>
      <c r="C266" s="25"/>
      <c r="D266" s="25"/>
      <c r="E266" s="25"/>
      <c r="F266" s="24"/>
      <c r="G266" s="25"/>
      <c r="H266" s="25"/>
      <c r="I266" s="25"/>
      <c r="J266" s="25"/>
      <c r="K266" s="138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  <c r="AA266" s="25"/>
    </row>
    <row r="267">
      <c r="A267" s="25"/>
      <c r="B267" s="25"/>
      <c r="C267" s="25"/>
      <c r="D267" s="25"/>
      <c r="E267" s="25"/>
      <c r="F267" s="24"/>
      <c r="G267" s="25"/>
      <c r="H267" s="25"/>
      <c r="I267" s="25"/>
      <c r="J267" s="25"/>
      <c r="K267" s="138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  <c r="AA267" s="25"/>
    </row>
    <row r="268">
      <c r="A268" s="25"/>
      <c r="B268" s="25"/>
      <c r="C268" s="25"/>
      <c r="D268" s="25"/>
      <c r="E268" s="25"/>
      <c r="F268" s="24"/>
      <c r="G268" s="25"/>
      <c r="H268" s="25"/>
      <c r="I268" s="25"/>
      <c r="J268" s="25"/>
      <c r="K268" s="138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  <c r="AA268" s="25"/>
    </row>
    <row r="269">
      <c r="A269" s="25"/>
      <c r="B269" s="25"/>
      <c r="C269" s="25"/>
      <c r="D269" s="25"/>
      <c r="E269" s="25"/>
      <c r="F269" s="24"/>
      <c r="G269" s="25"/>
      <c r="H269" s="25"/>
      <c r="I269" s="25"/>
      <c r="J269" s="25"/>
      <c r="K269" s="138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  <c r="AA269" s="25"/>
    </row>
    <row r="270">
      <c r="A270" s="25"/>
      <c r="B270" s="25"/>
      <c r="C270" s="25"/>
      <c r="D270" s="25"/>
      <c r="E270" s="25"/>
      <c r="F270" s="24"/>
      <c r="G270" s="25"/>
      <c r="H270" s="25"/>
      <c r="I270" s="25"/>
      <c r="J270" s="25"/>
      <c r="K270" s="138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  <c r="AA270" s="25"/>
    </row>
    <row r="271">
      <c r="A271" s="25"/>
      <c r="B271" s="25"/>
      <c r="C271" s="25"/>
      <c r="D271" s="25"/>
      <c r="E271" s="25"/>
      <c r="F271" s="24"/>
      <c r="G271" s="25"/>
      <c r="H271" s="25"/>
      <c r="I271" s="25"/>
      <c r="J271" s="25"/>
      <c r="K271" s="138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  <c r="AA271" s="25"/>
    </row>
    <row r="272">
      <c r="A272" s="25"/>
      <c r="B272" s="25"/>
      <c r="C272" s="25"/>
      <c r="D272" s="25"/>
      <c r="E272" s="25"/>
      <c r="F272" s="24"/>
      <c r="G272" s="25"/>
      <c r="H272" s="25"/>
      <c r="I272" s="25"/>
      <c r="J272" s="25"/>
      <c r="K272" s="138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  <c r="AA272" s="25"/>
    </row>
    <row r="273">
      <c r="A273" s="25"/>
      <c r="B273" s="25"/>
      <c r="C273" s="25"/>
      <c r="D273" s="25"/>
      <c r="E273" s="25"/>
      <c r="F273" s="24"/>
      <c r="G273" s="25"/>
      <c r="H273" s="25"/>
      <c r="I273" s="25"/>
      <c r="J273" s="25"/>
      <c r="K273" s="138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  <c r="AA273" s="25"/>
    </row>
    <row r="274">
      <c r="A274" s="25"/>
      <c r="B274" s="25"/>
      <c r="C274" s="25"/>
      <c r="D274" s="25"/>
      <c r="E274" s="25"/>
      <c r="F274" s="24"/>
      <c r="G274" s="25"/>
      <c r="H274" s="25"/>
      <c r="I274" s="25"/>
      <c r="J274" s="25"/>
      <c r="K274" s="138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  <c r="AA274" s="25"/>
    </row>
    <row r="275">
      <c r="A275" s="25"/>
      <c r="B275" s="25"/>
      <c r="C275" s="25"/>
      <c r="D275" s="25"/>
      <c r="E275" s="25"/>
      <c r="F275" s="24"/>
      <c r="G275" s="25"/>
      <c r="H275" s="25"/>
      <c r="I275" s="25"/>
      <c r="J275" s="25"/>
      <c r="K275" s="138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  <c r="AA275" s="25"/>
    </row>
    <row r="276">
      <c r="A276" s="25"/>
      <c r="B276" s="25"/>
      <c r="C276" s="25"/>
      <c r="D276" s="25"/>
      <c r="E276" s="25"/>
      <c r="F276" s="24"/>
      <c r="G276" s="25"/>
      <c r="H276" s="25"/>
      <c r="I276" s="25"/>
      <c r="J276" s="25"/>
      <c r="K276" s="138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  <c r="AA276" s="25"/>
    </row>
    <row r="277">
      <c r="A277" s="25"/>
      <c r="B277" s="25"/>
      <c r="C277" s="25"/>
      <c r="D277" s="25"/>
      <c r="E277" s="25"/>
      <c r="F277" s="24"/>
      <c r="G277" s="25"/>
      <c r="H277" s="25"/>
      <c r="I277" s="25"/>
      <c r="J277" s="25"/>
      <c r="K277" s="138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  <c r="AA277" s="25"/>
    </row>
    <row r="278">
      <c r="A278" s="25"/>
      <c r="B278" s="25"/>
      <c r="C278" s="25"/>
      <c r="D278" s="25"/>
      <c r="E278" s="25"/>
      <c r="F278" s="24"/>
      <c r="G278" s="25"/>
      <c r="H278" s="25"/>
      <c r="I278" s="25"/>
      <c r="J278" s="25"/>
      <c r="K278" s="138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  <c r="AA278" s="25"/>
    </row>
    <row r="279">
      <c r="A279" s="25"/>
      <c r="B279" s="25"/>
      <c r="C279" s="25"/>
      <c r="D279" s="25"/>
      <c r="E279" s="25"/>
      <c r="F279" s="24"/>
      <c r="G279" s="25"/>
      <c r="H279" s="25"/>
      <c r="I279" s="25"/>
      <c r="J279" s="25"/>
      <c r="K279" s="138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  <c r="AA279" s="25"/>
    </row>
    <row r="280">
      <c r="A280" s="25"/>
      <c r="B280" s="25"/>
      <c r="C280" s="25"/>
      <c r="D280" s="25"/>
      <c r="E280" s="25"/>
      <c r="F280" s="24"/>
      <c r="G280" s="25"/>
      <c r="H280" s="25"/>
      <c r="I280" s="25"/>
      <c r="J280" s="25"/>
      <c r="K280" s="138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  <c r="AA280" s="25"/>
    </row>
    <row r="281">
      <c r="A281" s="25"/>
      <c r="B281" s="25"/>
      <c r="C281" s="25"/>
      <c r="D281" s="25"/>
      <c r="E281" s="25"/>
      <c r="F281" s="24"/>
      <c r="G281" s="25"/>
      <c r="H281" s="25"/>
      <c r="I281" s="25"/>
      <c r="J281" s="25"/>
      <c r="K281" s="138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  <c r="AA281" s="25"/>
    </row>
    <row r="282">
      <c r="A282" s="25"/>
      <c r="B282" s="25"/>
      <c r="C282" s="25"/>
      <c r="D282" s="25"/>
      <c r="E282" s="25"/>
      <c r="F282" s="24"/>
      <c r="G282" s="25"/>
      <c r="H282" s="25"/>
      <c r="I282" s="25"/>
      <c r="J282" s="25"/>
      <c r="K282" s="138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  <c r="AA282" s="25"/>
    </row>
    <row r="283">
      <c r="A283" s="25"/>
      <c r="B283" s="25"/>
      <c r="C283" s="25"/>
      <c r="D283" s="25"/>
      <c r="E283" s="25"/>
      <c r="F283" s="24"/>
      <c r="G283" s="25"/>
      <c r="H283" s="25"/>
      <c r="I283" s="25"/>
      <c r="J283" s="25"/>
      <c r="K283" s="138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  <c r="AA283" s="25"/>
    </row>
    <row r="284">
      <c r="A284" s="25"/>
      <c r="B284" s="25"/>
      <c r="C284" s="25"/>
      <c r="D284" s="25"/>
      <c r="E284" s="25"/>
      <c r="F284" s="24"/>
      <c r="G284" s="25"/>
      <c r="H284" s="25"/>
      <c r="I284" s="25"/>
      <c r="J284" s="25"/>
      <c r="K284" s="138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  <c r="AA284" s="25"/>
    </row>
    <row r="285">
      <c r="A285" s="25"/>
      <c r="B285" s="25"/>
      <c r="C285" s="25"/>
      <c r="D285" s="25"/>
      <c r="E285" s="25"/>
      <c r="F285" s="24"/>
      <c r="G285" s="25"/>
      <c r="H285" s="25"/>
      <c r="I285" s="25"/>
      <c r="J285" s="25"/>
      <c r="K285" s="138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  <c r="AA285" s="25"/>
    </row>
    <row r="286">
      <c r="A286" s="25"/>
      <c r="B286" s="25"/>
      <c r="C286" s="25"/>
      <c r="D286" s="25"/>
      <c r="E286" s="25"/>
      <c r="F286" s="24"/>
      <c r="G286" s="25"/>
      <c r="H286" s="25"/>
      <c r="I286" s="25"/>
      <c r="J286" s="25"/>
      <c r="K286" s="138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  <c r="AA286" s="25"/>
    </row>
    <row r="287">
      <c r="A287" s="25"/>
      <c r="B287" s="25"/>
      <c r="C287" s="25"/>
      <c r="D287" s="25"/>
      <c r="E287" s="25"/>
      <c r="F287" s="24"/>
      <c r="G287" s="25"/>
      <c r="H287" s="25"/>
      <c r="I287" s="25"/>
      <c r="J287" s="25"/>
      <c r="K287" s="138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  <c r="AA287" s="25"/>
    </row>
    <row r="288">
      <c r="A288" s="25"/>
      <c r="B288" s="25"/>
      <c r="C288" s="25"/>
      <c r="D288" s="25"/>
      <c r="E288" s="25"/>
      <c r="F288" s="24"/>
      <c r="G288" s="25"/>
      <c r="H288" s="25"/>
      <c r="I288" s="25"/>
      <c r="J288" s="25"/>
      <c r="K288" s="138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  <c r="AA288" s="25"/>
    </row>
    <row r="289">
      <c r="A289" s="25"/>
      <c r="B289" s="25"/>
      <c r="C289" s="25"/>
      <c r="D289" s="25"/>
      <c r="E289" s="25"/>
      <c r="F289" s="24"/>
      <c r="G289" s="25"/>
      <c r="H289" s="25"/>
      <c r="I289" s="25"/>
      <c r="J289" s="25"/>
      <c r="K289" s="138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  <c r="AA289" s="25"/>
    </row>
    <row r="290">
      <c r="A290" s="25"/>
      <c r="B290" s="25"/>
      <c r="C290" s="25"/>
      <c r="D290" s="25"/>
      <c r="E290" s="25"/>
      <c r="F290" s="24"/>
      <c r="G290" s="25"/>
      <c r="H290" s="25"/>
      <c r="I290" s="25"/>
      <c r="J290" s="25"/>
      <c r="K290" s="138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</row>
    <row r="291">
      <c r="A291" s="25"/>
      <c r="B291" s="25"/>
      <c r="C291" s="25"/>
      <c r="D291" s="25"/>
      <c r="E291" s="25"/>
      <c r="F291" s="24"/>
      <c r="G291" s="25"/>
      <c r="H291" s="25"/>
      <c r="I291" s="25"/>
      <c r="J291" s="25"/>
      <c r="K291" s="138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  <c r="AA291" s="25"/>
    </row>
    <row r="292">
      <c r="A292" s="25"/>
      <c r="B292" s="25"/>
      <c r="C292" s="25"/>
      <c r="D292" s="25"/>
      <c r="E292" s="25"/>
      <c r="F292" s="24"/>
      <c r="G292" s="25"/>
      <c r="H292" s="25"/>
      <c r="I292" s="25"/>
      <c r="J292" s="25"/>
      <c r="K292" s="138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  <c r="AA292" s="25"/>
    </row>
    <row r="293">
      <c r="A293" s="25"/>
      <c r="B293" s="25"/>
      <c r="C293" s="25"/>
      <c r="D293" s="25"/>
      <c r="E293" s="25"/>
      <c r="F293" s="24"/>
      <c r="G293" s="25"/>
      <c r="H293" s="25"/>
      <c r="I293" s="25"/>
      <c r="J293" s="25"/>
      <c r="K293" s="138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  <c r="AA293" s="25"/>
    </row>
    <row r="294">
      <c r="A294" s="25"/>
      <c r="B294" s="25"/>
      <c r="C294" s="25"/>
      <c r="D294" s="25"/>
      <c r="E294" s="25"/>
      <c r="F294" s="24"/>
      <c r="G294" s="25"/>
      <c r="H294" s="25"/>
      <c r="I294" s="25"/>
      <c r="J294" s="25"/>
      <c r="K294" s="138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  <c r="AA294" s="25"/>
    </row>
    <row r="295">
      <c r="A295" s="25"/>
      <c r="B295" s="25"/>
      <c r="C295" s="25"/>
      <c r="D295" s="25"/>
      <c r="E295" s="25"/>
      <c r="F295" s="24"/>
      <c r="G295" s="25"/>
      <c r="H295" s="25"/>
      <c r="I295" s="25"/>
      <c r="J295" s="25"/>
      <c r="K295" s="138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  <c r="AA295" s="25"/>
    </row>
    <row r="296">
      <c r="A296" s="25"/>
      <c r="B296" s="25"/>
      <c r="C296" s="25"/>
      <c r="D296" s="25"/>
      <c r="E296" s="25"/>
      <c r="F296" s="24"/>
      <c r="G296" s="25"/>
      <c r="H296" s="25"/>
      <c r="I296" s="25"/>
      <c r="J296" s="25"/>
      <c r="K296" s="138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  <c r="AA296" s="25"/>
    </row>
    <row r="297">
      <c r="A297" s="25"/>
      <c r="B297" s="25"/>
      <c r="C297" s="25"/>
      <c r="D297" s="25"/>
      <c r="E297" s="25"/>
      <c r="F297" s="24"/>
      <c r="G297" s="25"/>
      <c r="H297" s="25"/>
      <c r="I297" s="25"/>
      <c r="J297" s="25"/>
      <c r="K297" s="138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  <c r="AA297" s="25"/>
    </row>
    <row r="298">
      <c r="A298" s="25"/>
      <c r="B298" s="25"/>
      <c r="C298" s="25"/>
      <c r="D298" s="25"/>
      <c r="E298" s="25"/>
      <c r="F298" s="24"/>
      <c r="G298" s="25"/>
      <c r="H298" s="25"/>
      <c r="I298" s="25"/>
      <c r="J298" s="25"/>
      <c r="K298" s="138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  <c r="AA298" s="25"/>
    </row>
    <row r="299">
      <c r="A299" s="25"/>
      <c r="B299" s="25"/>
      <c r="C299" s="25"/>
      <c r="D299" s="25"/>
      <c r="E299" s="25"/>
      <c r="F299" s="24"/>
      <c r="G299" s="25"/>
      <c r="H299" s="25"/>
      <c r="I299" s="25"/>
      <c r="J299" s="25"/>
      <c r="K299" s="138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  <c r="AA299" s="25"/>
    </row>
    <row r="300">
      <c r="A300" s="25"/>
      <c r="B300" s="25"/>
      <c r="C300" s="25"/>
      <c r="D300" s="25"/>
      <c r="E300" s="25"/>
      <c r="F300" s="24"/>
      <c r="G300" s="25"/>
      <c r="H300" s="25"/>
      <c r="I300" s="25"/>
      <c r="J300" s="25"/>
      <c r="K300" s="138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  <c r="AA300" s="25"/>
    </row>
    <row r="301">
      <c r="A301" s="25"/>
      <c r="B301" s="25"/>
      <c r="C301" s="25"/>
      <c r="D301" s="25"/>
      <c r="E301" s="25"/>
      <c r="F301" s="24"/>
      <c r="G301" s="25"/>
      <c r="H301" s="25"/>
      <c r="I301" s="25"/>
      <c r="J301" s="25"/>
      <c r="K301" s="138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  <c r="AA301" s="25"/>
    </row>
    <row r="302">
      <c r="A302" s="25"/>
      <c r="B302" s="25"/>
      <c r="C302" s="25"/>
      <c r="D302" s="25"/>
      <c r="E302" s="25"/>
      <c r="F302" s="24"/>
      <c r="G302" s="25"/>
      <c r="H302" s="25"/>
      <c r="I302" s="25"/>
      <c r="J302" s="25"/>
      <c r="K302" s="138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  <c r="AA302" s="25"/>
    </row>
    <row r="303">
      <c r="A303" s="25"/>
      <c r="B303" s="25"/>
      <c r="C303" s="25"/>
      <c r="D303" s="25"/>
      <c r="E303" s="25"/>
      <c r="F303" s="24"/>
      <c r="G303" s="25"/>
      <c r="H303" s="25"/>
      <c r="I303" s="25"/>
      <c r="J303" s="25"/>
      <c r="K303" s="138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  <c r="AA303" s="25"/>
    </row>
    <row r="304">
      <c r="A304" s="25"/>
      <c r="B304" s="25"/>
      <c r="C304" s="25"/>
      <c r="D304" s="25"/>
      <c r="E304" s="25"/>
      <c r="F304" s="24"/>
      <c r="G304" s="25"/>
      <c r="H304" s="25"/>
      <c r="I304" s="25"/>
      <c r="J304" s="25"/>
      <c r="K304" s="138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  <c r="AA304" s="25"/>
    </row>
    <row r="305">
      <c r="A305" s="25"/>
      <c r="B305" s="25"/>
      <c r="C305" s="25"/>
      <c r="D305" s="25"/>
      <c r="E305" s="25"/>
      <c r="F305" s="24"/>
      <c r="G305" s="25"/>
      <c r="H305" s="25"/>
      <c r="I305" s="25"/>
      <c r="J305" s="25"/>
      <c r="K305" s="138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  <c r="AA305" s="25"/>
    </row>
    <row r="306">
      <c r="A306" s="25"/>
      <c r="B306" s="25"/>
      <c r="C306" s="25"/>
      <c r="D306" s="25"/>
      <c r="E306" s="25"/>
      <c r="F306" s="24"/>
      <c r="G306" s="25"/>
      <c r="H306" s="25"/>
      <c r="I306" s="25"/>
      <c r="J306" s="25"/>
      <c r="K306" s="138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  <c r="AA306" s="25"/>
    </row>
    <row r="307">
      <c r="A307" s="25"/>
      <c r="B307" s="25"/>
      <c r="C307" s="25"/>
      <c r="D307" s="25"/>
      <c r="E307" s="25"/>
      <c r="F307" s="24"/>
      <c r="G307" s="25"/>
      <c r="H307" s="25"/>
      <c r="I307" s="25"/>
      <c r="J307" s="25"/>
      <c r="K307" s="138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  <c r="AA307" s="25"/>
    </row>
    <row r="308">
      <c r="A308" s="25"/>
      <c r="B308" s="25"/>
      <c r="C308" s="25"/>
      <c r="D308" s="25"/>
      <c r="E308" s="25"/>
      <c r="F308" s="24"/>
      <c r="G308" s="25"/>
      <c r="H308" s="25"/>
      <c r="I308" s="25"/>
      <c r="J308" s="25"/>
      <c r="K308" s="138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  <c r="AA308" s="25"/>
    </row>
    <row r="309">
      <c r="A309" s="25"/>
      <c r="B309" s="25"/>
      <c r="C309" s="25"/>
      <c r="D309" s="25"/>
      <c r="E309" s="25"/>
      <c r="F309" s="24"/>
      <c r="G309" s="25"/>
      <c r="H309" s="25"/>
      <c r="I309" s="25"/>
      <c r="J309" s="25"/>
      <c r="K309" s="138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  <c r="AA309" s="25"/>
    </row>
    <row r="310">
      <c r="A310" s="25"/>
      <c r="B310" s="25"/>
      <c r="C310" s="25"/>
      <c r="D310" s="25"/>
      <c r="E310" s="25"/>
      <c r="F310" s="24"/>
      <c r="G310" s="25"/>
      <c r="H310" s="25"/>
      <c r="I310" s="25"/>
      <c r="J310" s="25"/>
      <c r="K310" s="138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  <c r="AA310" s="25"/>
    </row>
    <row r="311">
      <c r="A311" s="25"/>
      <c r="B311" s="25"/>
      <c r="C311" s="25"/>
      <c r="D311" s="25"/>
      <c r="E311" s="25"/>
      <c r="F311" s="24"/>
      <c r="G311" s="25"/>
      <c r="H311" s="25"/>
      <c r="I311" s="25"/>
      <c r="J311" s="25"/>
      <c r="K311" s="138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  <c r="AA311" s="25"/>
    </row>
    <row r="312">
      <c r="A312" s="25"/>
      <c r="B312" s="25"/>
      <c r="C312" s="25"/>
      <c r="D312" s="25"/>
      <c r="E312" s="25"/>
      <c r="F312" s="24"/>
      <c r="G312" s="25"/>
      <c r="H312" s="25"/>
      <c r="I312" s="25"/>
      <c r="J312" s="25"/>
      <c r="K312" s="138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  <c r="AA312" s="25"/>
    </row>
    <row r="313">
      <c r="A313" s="25"/>
      <c r="B313" s="25"/>
      <c r="C313" s="25"/>
      <c r="D313" s="25"/>
      <c r="E313" s="25"/>
      <c r="F313" s="24"/>
      <c r="G313" s="25"/>
      <c r="H313" s="25"/>
      <c r="I313" s="25"/>
      <c r="J313" s="25"/>
      <c r="K313" s="138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  <c r="AA313" s="25"/>
    </row>
    <row r="314">
      <c r="A314" s="25"/>
      <c r="B314" s="25"/>
      <c r="C314" s="25"/>
      <c r="D314" s="25"/>
      <c r="E314" s="25"/>
      <c r="F314" s="24"/>
      <c r="G314" s="25"/>
      <c r="H314" s="25"/>
      <c r="I314" s="25"/>
      <c r="J314" s="25"/>
      <c r="K314" s="138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  <c r="AA314" s="25"/>
    </row>
    <row r="315">
      <c r="A315" s="25"/>
      <c r="B315" s="25"/>
      <c r="C315" s="25"/>
      <c r="D315" s="25"/>
      <c r="E315" s="25"/>
      <c r="F315" s="24"/>
      <c r="G315" s="25"/>
      <c r="H315" s="25"/>
      <c r="I315" s="25"/>
      <c r="J315" s="25"/>
      <c r="K315" s="138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  <c r="AA315" s="25"/>
    </row>
    <row r="316">
      <c r="A316" s="25"/>
      <c r="B316" s="25"/>
      <c r="C316" s="25"/>
      <c r="D316" s="25"/>
      <c r="E316" s="25"/>
      <c r="F316" s="24"/>
      <c r="G316" s="25"/>
      <c r="H316" s="25"/>
      <c r="I316" s="25"/>
      <c r="J316" s="25"/>
      <c r="K316" s="138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</row>
    <row r="317">
      <c r="A317" s="25"/>
      <c r="B317" s="25"/>
      <c r="C317" s="25"/>
      <c r="D317" s="25"/>
      <c r="E317" s="25"/>
      <c r="F317" s="24"/>
      <c r="G317" s="25"/>
      <c r="H317" s="25"/>
      <c r="I317" s="25"/>
      <c r="J317" s="25"/>
      <c r="K317" s="138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  <c r="AA317" s="25"/>
    </row>
    <row r="318">
      <c r="A318" s="25"/>
      <c r="B318" s="25"/>
      <c r="C318" s="25"/>
      <c r="D318" s="25"/>
      <c r="E318" s="25"/>
      <c r="F318" s="24"/>
      <c r="G318" s="25"/>
      <c r="H318" s="25"/>
      <c r="I318" s="25"/>
      <c r="J318" s="25"/>
      <c r="K318" s="138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  <c r="AA318" s="25"/>
    </row>
    <row r="319">
      <c r="A319" s="25"/>
      <c r="B319" s="25"/>
      <c r="C319" s="25"/>
      <c r="D319" s="25"/>
      <c r="E319" s="25"/>
      <c r="F319" s="24"/>
      <c r="G319" s="25"/>
      <c r="H319" s="25"/>
      <c r="I319" s="25"/>
      <c r="J319" s="25"/>
      <c r="K319" s="138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  <c r="AA319" s="25"/>
    </row>
    <row r="320">
      <c r="A320" s="25"/>
      <c r="B320" s="25"/>
      <c r="C320" s="25"/>
      <c r="D320" s="25"/>
      <c r="E320" s="25"/>
      <c r="F320" s="24"/>
      <c r="G320" s="25"/>
      <c r="H320" s="25"/>
      <c r="I320" s="25"/>
      <c r="J320" s="25"/>
      <c r="K320" s="138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  <c r="AA320" s="25"/>
    </row>
    <row r="321">
      <c r="A321" s="25"/>
      <c r="B321" s="25"/>
      <c r="C321" s="25"/>
      <c r="D321" s="25"/>
      <c r="E321" s="25"/>
      <c r="F321" s="24"/>
      <c r="G321" s="25"/>
      <c r="H321" s="25"/>
      <c r="I321" s="25"/>
      <c r="J321" s="25"/>
      <c r="K321" s="138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  <c r="AA321" s="25"/>
    </row>
    <row r="322">
      <c r="A322" s="25"/>
      <c r="B322" s="25"/>
      <c r="C322" s="25"/>
      <c r="D322" s="25"/>
      <c r="E322" s="25"/>
      <c r="F322" s="24"/>
      <c r="G322" s="25"/>
      <c r="H322" s="25"/>
      <c r="I322" s="25"/>
      <c r="J322" s="25"/>
      <c r="K322" s="138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  <c r="AA322" s="25"/>
    </row>
    <row r="323">
      <c r="A323" s="25"/>
      <c r="B323" s="25"/>
      <c r="C323" s="25"/>
      <c r="D323" s="25"/>
      <c r="E323" s="25"/>
      <c r="F323" s="24"/>
      <c r="G323" s="25"/>
      <c r="H323" s="25"/>
      <c r="I323" s="25"/>
      <c r="J323" s="25"/>
      <c r="K323" s="138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  <c r="AA323" s="25"/>
    </row>
    <row r="324">
      <c r="A324" s="25"/>
      <c r="B324" s="25"/>
      <c r="C324" s="25"/>
      <c r="D324" s="25"/>
      <c r="E324" s="25"/>
      <c r="F324" s="24"/>
      <c r="G324" s="25"/>
      <c r="H324" s="25"/>
      <c r="I324" s="25"/>
      <c r="J324" s="25"/>
      <c r="K324" s="138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  <c r="AA324" s="25"/>
    </row>
    <row r="325">
      <c r="A325" s="25"/>
      <c r="B325" s="25"/>
      <c r="C325" s="25"/>
      <c r="D325" s="25"/>
      <c r="E325" s="25"/>
      <c r="F325" s="24"/>
      <c r="G325" s="25"/>
      <c r="H325" s="25"/>
      <c r="I325" s="25"/>
      <c r="J325" s="25"/>
      <c r="K325" s="138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  <c r="AA325" s="25"/>
    </row>
    <row r="326">
      <c r="A326" s="25"/>
      <c r="B326" s="25"/>
      <c r="C326" s="25"/>
      <c r="D326" s="25"/>
      <c r="E326" s="25"/>
      <c r="F326" s="24"/>
      <c r="G326" s="25"/>
      <c r="H326" s="25"/>
      <c r="I326" s="25"/>
      <c r="J326" s="25"/>
      <c r="K326" s="138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  <c r="AA326" s="25"/>
    </row>
    <row r="327">
      <c r="A327" s="25"/>
      <c r="B327" s="25"/>
      <c r="C327" s="25"/>
      <c r="D327" s="25"/>
      <c r="E327" s="25"/>
      <c r="F327" s="24"/>
      <c r="G327" s="25"/>
      <c r="H327" s="25"/>
      <c r="I327" s="25"/>
      <c r="J327" s="25"/>
      <c r="K327" s="138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  <c r="AA327" s="25"/>
    </row>
    <row r="328">
      <c r="A328" s="25"/>
      <c r="B328" s="25"/>
      <c r="C328" s="25"/>
      <c r="D328" s="25"/>
      <c r="E328" s="25"/>
      <c r="F328" s="24"/>
      <c r="G328" s="25"/>
      <c r="H328" s="25"/>
      <c r="I328" s="25"/>
      <c r="J328" s="25"/>
      <c r="K328" s="138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  <c r="AA328" s="25"/>
    </row>
    <row r="329">
      <c r="A329" s="25"/>
      <c r="B329" s="25"/>
      <c r="C329" s="25"/>
      <c r="D329" s="25"/>
      <c r="E329" s="25"/>
      <c r="F329" s="24"/>
      <c r="G329" s="25"/>
      <c r="H329" s="25"/>
      <c r="I329" s="25"/>
      <c r="J329" s="25"/>
      <c r="K329" s="138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  <c r="AA329" s="25"/>
    </row>
    <row r="330">
      <c r="A330" s="25"/>
      <c r="B330" s="25"/>
      <c r="C330" s="25"/>
      <c r="D330" s="25"/>
      <c r="E330" s="25"/>
      <c r="F330" s="24"/>
      <c r="G330" s="25"/>
      <c r="H330" s="25"/>
      <c r="I330" s="25"/>
      <c r="J330" s="25"/>
      <c r="K330" s="138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  <c r="AA330" s="25"/>
    </row>
    <row r="331">
      <c r="A331" s="25"/>
      <c r="B331" s="25"/>
      <c r="C331" s="25"/>
      <c r="D331" s="25"/>
      <c r="E331" s="25"/>
      <c r="F331" s="24"/>
      <c r="G331" s="25"/>
      <c r="H331" s="25"/>
      <c r="I331" s="25"/>
      <c r="J331" s="25"/>
      <c r="K331" s="138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  <c r="AA331" s="25"/>
    </row>
    <row r="332">
      <c r="A332" s="25"/>
      <c r="B332" s="25"/>
      <c r="C332" s="25"/>
      <c r="D332" s="25"/>
      <c r="E332" s="25"/>
      <c r="F332" s="24"/>
      <c r="G332" s="25"/>
      <c r="H332" s="25"/>
      <c r="I332" s="25"/>
      <c r="J332" s="25"/>
      <c r="K332" s="138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  <c r="AA332" s="25"/>
    </row>
    <row r="333">
      <c r="A333" s="25"/>
      <c r="B333" s="25"/>
      <c r="C333" s="25"/>
      <c r="D333" s="25"/>
      <c r="E333" s="25"/>
      <c r="F333" s="24"/>
      <c r="G333" s="25"/>
      <c r="H333" s="25"/>
      <c r="I333" s="25"/>
      <c r="J333" s="25"/>
      <c r="K333" s="138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  <c r="AA333" s="25"/>
    </row>
    <row r="334">
      <c r="A334" s="25"/>
      <c r="B334" s="25"/>
      <c r="C334" s="25"/>
      <c r="D334" s="25"/>
      <c r="E334" s="25"/>
      <c r="F334" s="24"/>
      <c r="G334" s="25"/>
      <c r="H334" s="25"/>
      <c r="I334" s="25"/>
      <c r="J334" s="25"/>
      <c r="K334" s="138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  <c r="AA334" s="25"/>
    </row>
    <row r="335">
      <c r="A335" s="25"/>
      <c r="B335" s="25"/>
      <c r="C335" s="25"/>
      <c r="D335" s="25"/>
      <c r="E335" s="25"/>
      <c r="F335" s="24"/>
      <c r="G335" s="25"/>
      <c r="H335" s="25"/>
      <c r="I335" s="25"/>
      <c r="J335" s="25"/>
      <c r="K335" s="138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  <c r="AA335" s="25"/>
    </row>
    <row r="336">
      <c r="A336" s="25"/>
      <c r="B336" s="25"/>
      <c r="C336" s="25"/>
      <c r="D336" s="25"/>
      <c r="E336" s="25"/>
      <c r="F336" s="24"/>
      <c r="G336" s="25"/>
      <c r="H336" s="25"/>
      <c r="I336" s="25"/>
      <c r="J336" s="25"/>
      <c r="K336" s="138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  <c r="AA336" s="25"/>
    </row>
    <row r="337">
      <c r="A337" s="25"/>
      <c r="B337" s="25"/>
      <c r="C337" s="25"/>
      <c r="D337" s="25"/>
      <c r="E337" s="25"/>
      <c r="F337" s="24"/>
      <c r="G337" s="25"/>
      <c r="H337" s="25"/>
      <c r="I337" s="25"/>
      <c r="J337" s="25"/>
      <c r="K337" s="138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  <c r="AA337" s="25"/>
    </row>
    <row r="338">
      <c r="A338" s="25"/>
      <c r="B338" s="25"/>
      <c r="C338" s="25"/>
      <c r="D338" s="25"/>
      <c r="E338" s="25"/>
      <c r="F338" s="24"/>
      <c r="G338" s="25"/>
      <c r="H338" s="25"/>
      <c r="I338" s="25"/>
      <c r="J338" s="25"/>
      <c r="K338" s="138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  <c r="AA338" s="25"/>
    </row>
    <row r="339">
      <c r="A339" s="25"/>
      <c r="B339" s="25"/>
      <c r="C339" s="25"/>
      <c r="D339" s="25"/>
      <c r="E339" s="25"/>
      <c r="F339" s="24"/>
      <c r="G339" s="25"/>
      <c r="H339" s="25"/>
      <c r="I339" s="25"/>
      <c r="J339" s="25"/>
      <c r="K339" s="138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  <c r="AA339" s="25"/>
    </row>
    <row r="340">
      <c r="A340" s="25"/>
      <c r="B340" s="25"/>
      <c r="C340" s="25"/>
      <c r="D340" s="25"/>
      <c r="E340" s="25"/>
      <c r="F340" s="24"/>
      <c r="G340" s="25"/>
      <c r="H340" s="25"/>
      <c r="I340" s="25"/>
      <c r="J340" s="25"/>
      <c r="K340" s="138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  <c r="AA340" s="25"/>
    </row>
    <row r="341">
      <c r="A341" s="25"/>
      <c r="B341" s="25"/>
      <c r="C341" s="25"/>
      <c r="D341" s="25"/>
      <c r="E341" s="25"/>
      <c r="F341" s="24"/>
      <c r="G341" s="25"/>
      <c r="H341" s="25"/>
      <c r="I341" s="25"/>
      <c r="J341" s="25"/>
      <c r="K341" s="138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  <c r="AA341" s="25"/>
    </row>
    <row r="342">
      <c r="A342" s="25"/>
      <c r="B342" s="25"/>
      <c r="C342" s="25"/>
      <c r="D342" s="25"/>
      <c r="E342" s="25"/>
      <c r="F342" s="24"/>
      <c r="G342" s="25"/>
      <c r="H342" s="25"/>
      <c r="I342" s="25"/>
      <c r="J342" s="25"/>
      <c r="K342" s="138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  <c r="AA342" s="25"/>
    </row>
    <row r="343">
      <c r="A343" s="25"/>
      <c r="B343" s="25"/>
      <c r="C343" s="25"/>
      <c r="D343" s="25"/>
      <c r="E343" s="25"/>
      <c r="F343" s="24"/>
      <c r="G343" s="25"/>
      <c r="H343" s="25"/>
      <c r="I343" s="25"/>
      <c r="J343" s="25"/>
      <c r="K343" s="138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  <c r="AA343" s="25"/>
    </row>
    <row r="344">
      <c r="A344" s="25"/>
      <c r="B344" s="25"/>
      <c r="C344" s="25"/>
      <c r="D344" s="25"/>
      <c r="E344" s="25"/>
      <c r="F344" s="24"/>
      <c r="G344" s="25"/>
      <c r="H344" s="25"/>
      <c r="I344" s="25"/>
      <c r="J344" s="25"/>
      <c r="K344" s="138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  <c r="AA344" s="25"/>
    </row>
    <row r="345">
      <c r="A345" s="25"/>
      <c r="B345" s="25"/>
      <c r="C345" s="25"/>
      <c r="D345" s="25"/>
      <c r="E345" s="25"/>
      <c r="F345" s="24"/>
      <c r="G345" s="25"/>
      <c r="H345" s="25"/>
      <c r="I345" s="25"/>
      <c r="J345" s="25"/>
      <c r="K345" s="138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  <c r="AA345" s="25"/>
    </row>
    <row r="346">
      <c r="A346" s="25"/>
      <c r="B346" s="25"/>
      <c r="C346" s="25"/>
      <c r="D346" s="25"/>
      <c r="E346" s="25"/>
      <c r="F346" s="24"/>
      <c r="G346" s="25"/>
      <c r="H346" s="25"/>
      <c r="I346" s="25"/>
      <c r="J346" s="25"/>
      <c r="K346" s="138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  <c r="AA346" s="25"/>
    </row>
    <row r="347">
      <c r="A347" s="25"/>
      <c r="B347" s="25"/>
      <c r="C347" s="25"/>
      <c r="D347" s="25"/>
      <c r="E347" s="25"/>
      <c r="F347" s="24"/>
      <c r="G347" s="25"/>
      <c r="H347" s="25"/>
      <c r="I347" s="25"/>
      <c r="J347" s="25"/>
      <c r="K347" s="138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  <c r="AA347" s="25"/>
    </row>
    <row r="348">
      <c r="A348" s="25"/>
      <c r="B348" s="25"/>
      <c r="C348" s="25"/>
      <c r="D348" s="25"/>
      <c r="E348" s="25"/>
      <c r="F348" s="24"/>
      <c r="G348" s="25"/>
      <c r="H348" s="25"/>
      <c r="I348" s="25"/>
      <c r="J348" s="25"/>
      <c r="K348" s="138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  <c r="AA348" s="25"/>
    </row>
    <row r="349">
      <c r="A349" s="25"/>
      <c r="B349" s="25"/>
      <c r="C349" s="25"/>
      <c r="D349" s="25"/>
      <c r="E349" s="25"/>
      <c r="F349" s="24"/>
      <c r="G349" s="25"/>
      <c r="H349" s="25"/>
      <c r="I349" s="25"/>
      <c r="J349" s="25"/>
      <c r="K349" s="138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  <c r="AA349" s="25"/>
    </row>
    <row r="350">
      <c r="A350" s="25"/>
      <c r="B350" s="25"/>
      <c r="C350" s="25"/>
      <c r="D350" s="25"/>
      <c r="E350" s="25"/>
      <c r="F350" s="24"/>
      <c r="G350" s="25"/>
      <c r="H350" s="25"/>
      <c r="I350" s="25"/>
      <c r="J350" s="25"/>
      <c r="K350" s="138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  <c r="AA350" s="25"/>
    </row>
    <row r="351">
      <c r="A351" s="25"/>
      <c r="B351" s="25"/>
      <c r="C351" s="25"/>
      <c r="D351" s="25"/>
      <c r="E351" s="25"/>
      <c r="F351" s="24"/>
      <c r="G351" s="25"/>
      <c r="H351" s="25"/>
      <c r="I351" s="25"/>
      <c r="J351" s="25"/>
      <c r="K351" s="138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  <c r="AA351" s="25"/>
    </row>
    <row r="352">
      <c r="A352" s="25"/>
      <c r="B352" s="25"/>
      <c r="C352" s="25"/>
      <c r="D352" s="25"/>
      <c r="E352" s="25"/>
      <c r="F352" s="24"/>
      <c r="G352" s="25"/>
      <c r="H352" s="25"/>
      <c r="I352" s="25"/>
      <c r="J352" s="25"/>
      <c r="K352" s="138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  <c r="AA352" s="25"/>
    </row>
    <row r="353">
      <c r="A353" s="25"/>
      <c r="B353" s="25"/>
      <c r="C353" s="25"/>
      <c r="D353" s="25"/>
      <c r="E353" s="25"/>
      <c r="F353" s="24"/>
      <c r="G353" s="25"/>
      <c r="H353" s="25"/>
      <c r="I353" s="25"/>
      <c r="J353" s="25"/>
      <c r="K353" s="138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  <c r="AA353" s="25"/>
    </row>
    <row r="354">
      <c r="A354" s="25"/>
      <c r="B354" s="25"/>
      <c r="C354" s="25"/>
      <c r="D354" s="25"/>
      <c r="E354" s="25"/>
      <c r="F354" s="24"/>
      <c r="G354" s="25"/>
      <c r="H354" s="25"/>
      <c r="I354" s="25"/>
      <c r="J354" s="25"/>
      <c r="K354" s="138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  <c r="AA354" s="25"/>
    </row>
    <row r="355">
      <c r="A355" s="25"/>
      <c r="B355" s="25"/>
      <c r="C355" s="25"/>
      <c r="D355" s="25"/>
      <c r="E355" s="25"/>
      <c r="F355" s="24"/>
      <c r="G355" s="25"/>
      <c r="H355" s="25"/>
      <c r="I355" s="25"/>
      <c r="J355" s="25"/>
      <c r="K355" s="138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  <c r="AA355" s="25"/>
    </row>
    <row r="356">
      <c r="A356" s="25"/>
      <c r="B356" s="25"/>
      <c r="C356" s="25"/>
      <c r="D356" s="25"/>
      <c r="E356" s="25"/>
      <c r="F356" s="24"/>
      <c r="G356" s="25"/>
      <c r="H356" s="25"/>
      <c r="I356" s="25"/>
      <c r="J356" s="25"/>
      <c r="K356" s="138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  <c r="AA356" s="25"/>
    </row>
    <row r="357">
      <c r="A357" s="25"/>
      <c r="B357" s="25"/>
      <c r="C357" s="25"/>
      <c r="D357" s="25"/>
      <c r="E357" s="25"/>
      <c r="F357" s="24"/>
      <c r="G357" s="25"/>
      <c r="H357" s="25"/>
      <c r="I357" s="25"/>
      <c r="J357" s="25"/>
      <c r="K357" s="138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  <c r="AA357" s="25"/>
    </row>
    <row r="358">
      <c r="A358" s="25"/>
      <c r="B358" s="25"/>
      <c r="C358" s="25"/>
      <c r="D358" s="25"/>
      <c r="E358" s="25"/>
      <c r="F358" s="24"/>
      <c r="G358" s="25"/>
      <c r="H358" s="25"/>
      <c r="I358" s="25"/>
      <c r="J358" s="25"/>
      <c r="K358" s="138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  <c r="AA358" s="25"/>
    </row>
    <row r="359">
      <c r="A359" s="25"/>
      <c r="B359" s="25"/>
      <c r="C359" s="25"/>
      <c r="D359" s="25"/>
      <c r="E359" s="25"/>
      <c r="F359" s="24"/>
      <c r="G359" s="25"/>
      <c r="H359" s="25"/>
      <c r="I359" s="25"/>
      <c r="J359" s="25"/>
      <c r="K359" s="138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  <c r="AA359" s="25"/>
    </row>
    <row r="360">
      <c r="A360" s="25"/>
      <c r="B360" s="25"/>
      <c r="C360" s="25"/>
      <c r="D360" s="25"/>
      <c r="E360" s="25"/>
      <c r="F360" s="24"/>
      <c r="G360" s="25"/>
      <c r="H360" s="25"/>
      <c r="I360" s="25"/>
      <c r="J360" s="25"/>
      <c r="K360" s="138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  <c r="AA360" s="25"/>
    </row>
    <row r="361">
      <c r="A361" s="25"/>
      <c r="B361" s="25"/>
      <c r="C361" s="25"/>
      <c r="D361" s="25"/>
      <c r="E361" s="25"/>
      <c r="F361" s="24"/>
      <c r="G361" s="25"/>
      <c r="H361" s="25"/>
      <c r="I361" s="25"/>
      <c r="J361" s="25"/>
      <c r="K361" s="138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  <c r="AA361" s="25"/>
    </row>
    <row r="362">
      <c r="A362" s="25"/>
      <c r="B362" s="25"/>
      <c r="C362" s="25"/>
      <c r="D362" s="25"/>
      <c r="E362" s="25"/>
      <c r="F362" s="24"/>
      <c r="G362" s="25"/>
      <c r="H362" s="25"/>
      <c r="I362" s="25"/>
      <c r="J362" s="25"/>
      <c r="K362" s="138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  <c r="AA362" s="25"/>
    </row>
    <row r="363">
      <c r="A363" s="25"/>
      <c r="B363" s="25"/>
      <c r="C363" s="25"/>
      <c r="D363" s="25"/>
      <c r="E363" s="25"/>
      <c r="F363" s="24"/>
      <c r="G363" s="25"/>
      <c r="H363" s="25"/>
      <c r="I363" s="25"/>
      <c r="J363" s="25"/>
      <c r="K363" s="138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  <c r="AA363" s="25"/>
    </row>
    <row r="364">
      <c r="A364" s="25"/>
      <c r="B364" s="25"/>
      <c r="C364" s="25"/>
      <c r="D364" s="25"/>
      <c r="E364" s="25"/>
      <c r="F364" s="24"/>
      <c r="G364" s="25"/>
      <c r="H364" s="25"/>
      <c r="I364" s="25"/>
      <c r="J364" s="25"/>
      <c r="K364" s="138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  <c r="AA364" s="25"/>
    </row>
    <row r="365">
      <c r="A365" s="25"/>
      <c r="B365" s="25"/>
      <c r="C365" s="25"/>
      <c r="D365" s="25"/>
      <c r="E365" s="25"/>
      <c r="F365" s="24"/>
      <c r="G365" s="25"/>
      <c r="H365" s="25"/>
      <c r="I365" s="25"/>
      <c r="J365" s="25"/>
      <c r="K365" s="138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  <c r="AA365" s="25"/>
    </row>
    <row r="366">
      <c r="A366" s="25"/>
      <c r="B366" s="25"/>
      <c r="C366" s="25"/>
      <c r="D366" s="25"/>
      <c r="E366" s="25"/>
      <c r="F366" s="24"/>
      <c r="G366" s="25"/>
      <c r="H366" s="25"/>
      <c r="I366" s="25"/>
      <c r="J366" s="25"/>
      <c r="K366" s="138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  <c r="AA366" s="25"/>
    </row>
    <row r="367">
      <c r="A367" s="25"/>
      <c r="B367" s="25"/>
      <c r="C367" s="25"/>
      <c r="D367" s="25"/>
      <c r="E367" s="25"/>
      <c r="F367" s="24"/>
      <c r="G367" s="25"/>
      <c r="H367" s="25"/>
      <c r="I367" s="25"/>
      <c r="J367" s="25"/>
      <c r="K367" s="138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  <c r="AA367" s="25"/>
    </row>
    <row r="368">
      <c r="A368" s="25"/>
      <c r="B368" s="25"/>
      <c r="C368" s="25"/>
      <c r="D368" s="25"/>
      <c r="E368" s="25"/>
      <c r="F368" s="24"/>
      <c r="G368" s="25"/>
      <c r="H368" s="25"/>
      <c r="I368" s="25"/>
      <c r="J368" s="25"/>
      <c r="K368" s="138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  <c r="AA368" s="25"/>
    </row>
    <row r="369">
      <c r="A369" s="25"/>
      <c r="B369" s="25"/>
      <c r="C369" s="25"/>
      <c r="D369" s="25"/>
      <c r="E369" s="25"/>
      <c r="F369" s="24"/>
      <c r="G369" s="25"/>
      <c r="H369" s="25"/>
      <c r="I369" s="25"/>
      <c r="J369" s="25"/>
      <c r="K369" s="138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  <c r="AA369" s="25"/>
    </row>
    <row r="370">
      <c r="A370" s="25"/>
      <c r="B370" s="25"/>
      <c r="C370" s="25"/>
      <c r="D370" s="25"/>
      <c r="E370" s="25"/>
      <c r="F370" s="24"/>
      <c r="G370" s="25"/>
      <c r="H370" s="25"/>
      <c r="I370" s="25"/>
      <c r="J370" s="25"/>
      <c r="K370" s="138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  <c r="AA370" s="25"/>
    </row>
    <row r="371">
      <c r="A371" s="25"/>
      <c r="B371" s="25"/>
      <c r="C371" s="25"/>
      <c r="D371" s="25"/>
      <c r="E371" s="25"/>
      <c r="F371" s="24"/>
      <c r="G371" s="25"/>
      <c r="H371" s="25"/>
      <c r="I371" s="25"/>
      <c r="J371" s="25"/>
      <c r="K371" s="138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  <c r="AA371" s="25"/>
    </row>
    <row r="372">
      <c r="A372" s="25"/>
      <c r="B372" s="25"/>
      <c r="C372" s="25"/>
      <c r="D372" s="25"/>
      <c r="E372" s="25"/>
      <c r="F372" s="24"/>
      <c r="G372" s="25"/>
      <c r="H372" s="25"/>
      <c r="I372" s="25"/>
      <c r="J372" s="25"/>
      <c r="K372" s="138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  <c r="AA372" s="25"/>
    </row>
    <row r="373">
      <c r="A373" s="25"/>
      <c r="B373" s="25"/>
      <c r="C373" s="25"/>
      <c r="D373" s="25"/>
      <c r="E373" s="25"/>
      <c r="F373" s="24"/>
      <c r="G373" s="25"/>
      <c r="H373" s="25"/>
      <c r="I373" s="25"/>
      <c r="J373" s="25"/>
      <c r="K373" s="138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  <c r="AA373" s="25"/>
    </row>
    <row r="374">
      <c r="A374" s="25"/>
      <c r="B374" s="25"/>
      <c r="C374" s="25"/>
      <c r="D374" s="25"/>
      <c r="E374" s="25"/>
      <c r="F374" s="24"/>
      <c r="G374" s="25"/>
      <c r="H374" s="25"/>
      <c r="I374" s="25"/>
      <c r="J374" s="25"/>
      <c r="K374" s="138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  <c r="AA374" s="25"/>
    </row>
    <row r="375">
      <c r="A375" s="25"/>
      <c r="B375" s="25"/>
      <c r="C375" s="25"/>
      <c r="D375" s="25"/>
      <c r="E375" s="25"/>
      <c r="F375" s="24"/>
      <c r="G375" s="25"/>
      <c r="H375" s="25"/>
      <c r="I375" s="25"/>
      <c r="J375" s="25"/>
      <c r="K375" s="138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  <c r="AA375" s="25"/>
    </row>
    <row r="376">
      <c r="A376" s="25"/>
      <c r="B376" s="25"/>
      <c r="C376" s="25"/>
      <c r="D376" s="25"/>
      <c r="E376" s="25"/>
      <c r="F376" s="24"/>
      <c r="G376" s="25"/>
      <c r="H376" s="25"/>
      <c r="I376" s="25"/>
      <c r="J376" s="25"/>
      <c r="K376" s="138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  <c r="AA376" s="25"/>
    </row>
    <row r="377">
      <c r="A377" s="25"/>
      <c r="B377" s="25"/>
      <c r="C377" s="25"/>
      <c r="D377" s="25"/>
      <c r="E377" s="25"/>
      <c r="F377" s="24"/>
      <c r="G377" s="25"/>
      <c r="H377" s="25"/>
      <c r="I377" s="25"/>
      <c r="J377" s="25"/>
      <c r="K377" s="138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  <c r="AA377" s="25"/>
    </row>
    <row r="378">
      <c r="A378" s="25"/>
      <c r="B378" s="25"/>
      <c r="C378" s="25"/>
      <c r="D378" s="25"/>
      <c r="E378" s="25"/>
      <c r="F378" s="24"/>
      <c r="G378" s="25"/>
      <c r="H378" s="25"/>
      <c r="I378" s="25"/>
      <c r="J378" s="25"/>
      <c r="K378" s="138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  <c r="AA378" s="25"/>
    </row>
    <row r="379">
      <c r="A379" s="25"/>
      <c r="B379" s="25"/>
      <c r="C379" s="25"/>
      <c r="D379" s="25"/>
      <c r="E379" s="25"/>
      <c r="F379" s="24"/>
      <c r="G379" s="25"/>
      <c r="H379" s="25"/>
      <c r="I379" s="25"/>
      <c r="J379" s="25"/>
      <c r="K379" s="138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  <c r="AA379" s="25"/>
    </row>
    <row r="380">
      <c r="A380" s="25"/>
      <c r="B380" s="25"/>
      <c r="C380" s="25"/>
      <c r="D380" s="25"/>
      <c r="E380" s="25"/>
      <c r="F380" s="24"/>
      <c r="G380" s="25"/>
      <c r="H380" s="25"/>
      <c r="I380" s="25"/>
      <c r="J380" s="25"/>
      <c r="K380" s="138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  <c r="AA380" s="25"/>
    </row>
    <row r="381">
      <c r="A381" s="25"/>
      <c r="B381" s="25"/>
      <c r="C381" s="25"/>
      <c r="D381" s="25"/>
      <c r="E381" s="25"/>
      <c r="F381" s="24"/>
      <c r="G381" s="25"/>
      <c r="H381" s="25"/>
      <c r="I381" s="25"/>
      <c r="J381" s="25"/>
      <c r="K381" s="138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  <c r="AA381" s="25"/>
    </row>
    <row r="382">
      <c r="A382" s="25"/>
      <c r="B382" s="25"/>
      <c r="C382" s="25"/>
      <c r="D382" s="25"/>
      <c r="E382" s="25"/>
      <c r="F382" s="24"/>
      <c r="G382" s="25"/>
      <c r="H382" s="25"/>
      <c r="I382" s="25"/>
      <c r="J382" s="25"/>
      <c r="K382" s="138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  <c r="AA382" s="25"/>
    </row>
    <row r="383">
      <c r="A383" s="25"/>
      <c r="B383" s="25"/>
      <c r="C383" s="25"/>
      <c r="D383" s="25"/>
      <c r="E383" s="25"/>
      <c r="F383" s="24"/>
      <c r="G383" s="25"/>
      <c r="H383" s="25"/>
      <c r="I383" s="25"/>
      <c r="J383" s="25"/>
      <c r="K383" s="138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  <c r="AA383" s="25"/>
    </row>
    <row r="384">
      <c r="A384" s="25"/>
      <c r="B384" s="25"/>
      <c r="C384" s="25"/>
      <c r="D384" s="25"/>
      <c r="E384" s="25"/>
      <c r="F384" s="24"/>
      <c r="G384" s="25"/>
      <c r="H384" s="25"/>
      <c r="I384" s="25"/>
      <c r="J384" s="25"/>
      <c r="K384" s="138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  <c r="AA384" s="25"/>
    </row>
    <row r="385">
      <c r="A385" s="25"/>
      <c r="B385" s="25"/>
      <c r="C385" s="25"/>
      <c r="D385" s="25"/>
      <c r="E385" s="25"/>
      <c r="F385" s="24"/>
      <c r="G385" s="25"/>
      <c r="H385" s="25"/>
      <c r="I385" s="25"/>
      <c r="J385" s="25"/>
      <c r="K385" s="138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  <c r="AA385" s="25"/>
    </row>
    <row r="386">
      <c r="A386" s="25"/>
      <c r="B386" s="25"/>
      <c r="C386" s="25"/>
      <c r="D386" s="25"/>
      <c r="E386" s="25"/>
      <c r="F386" s="24"/>
      <c r="G386" s="25"/>
      <c r="H386" s="25"/>
      <c r="I386" s="25"/>
      <c r="J386" s="25"/>
      <c r="K386" s="138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  <c r="AA386" s="25"/>
    </row>
    <row r="387">
      <c r="A387" s="25"/>
      <c r="B387" s="25"/>
      <c r="C387" s="25"/>
      <c r="D387" s="25"/>
      <c r="E387" s="25"/>
      <c r="F387" s="24"/>
      <c r="G387" s="25"/>
      <c r="H387" s="25"/>
      <c r="I387" s="25"/>
      <c r="J387" s="25"/>
      <c r="K387" s="138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  <c r="AA387" s="25"/>
    </row>
    <row r="388">
      <c r="A388" s="25"/>
      <c r="B388" s="25"/>
      <c r="C388" s="25"/>
      <c r="D388" s="25"/>
      <c r="E388" s="25"/>
      <c r="F388" s="24"/>
      <c r="G388" s="25"/>
      <c r="H388" s="25"/>
      <c r="I388" s="25"/>
      <c r="J388" s="25"/>
      <c r="K388" s="138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  <c r="AA388" s="25"/>
    </row>
    <row r="389">
      <c r="A389" s="25"/>
      <c r="B389" s="25"/>
      <c r="C389" s="25"/>
      <c r="D389" s="25"/>
      <c r="E389" s="25"/>
      <c r="F389" s="24"/>
      <c r="G389" s="25"/>
      <c r="H389" s="25"/>
      <c r="I389" s="25"/>
      <c r="J389" s="25"/>
      <c r="K389" s="138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  <c r="AA389" s="25"/>
    </row>
    <row r="390">
      <c r="A390" s="25"/>
      <c r="B390" s="25"/>
      <c r="C390" s="25"/>
      <c r="D390" s="25"/>
      <c r="E390" s="25"/>
      <c r="F390" s="24"/>
      <c r="G390" s="25"/>
      <c r="H390" s="25"/>
      <c r="I390" s="25"/>
      <c r="J390" s="25"/>
      <c r="K390" s="138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  <c r="AA390" s="25"/>
    </row>
    <row r="391">
      <c r="A391" s="25"/>
      <c r="B391" s="25"/>
      <c r="C391" s="25"/>
      <c r="D391" s="25"/>
      <c r="E391" s="25"/>
      <c r="F391" s="24"/>
      <c r="G391" s="25"/>
      <c r="H391" s="25"/>
      <c r="I391" s="25"/>
      <c r="J391" s="25"/>
      <c r="K391" s="138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  <c r="AA391" s="25"/>
    </row>
    <row r="392">
      <c r="A392" s="25"/>
      <c r="B392" s="25"/>
      <c r="C392" s="25"/>
      <c r="D392" s="25"/>
      <c r="E392" s="25"/>
      <c r="F392" s="24"/>
      <c r="G392" s="25"/>
      <c r="H392" s="25"/>
      <c r="I392" s="25"/>
      <c r="J392" s="25"/>
      <c r="K392" s="138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  <c r="AA392" s="25"/>
    </row>
    <row r="393">
      <c r="A393" s="25"/>
      <c r="B393" s="25"/>
      <c r="C393" s="25"/>
      <c r="D393" s="25"/>
      <c r="E393" s="25"/>
      <c r="F393" s="24"/>
      <c r="G393" s="25"/>
      <c r="H393" s="25"/>
      <c r="I393" s="25"/>
      <c r="J393" s="25"/>
      <c r="K393" s="138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  <c r="AA393" s="25"/>
    </row>
    <row r="394">
      <c r="A394" s="25"/>
      <c r="B394" s="25"/>
      <c r="C394" s="25"/>
      <c r="D394" s="25"/>
      <c r="E394" s="25"/>
      <c r="F394" s="24"/>
      <c r="G394" s="25"/>
      <c r="H394" s="25"/>
      <c r="I394" s="25"/>
      <c r="J394" s="25"/>
      <c r="K394" s="138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  <c r="AA394" s="25"/>
    </row>
    <row r="395">
      <c r="A395" s="25"/>
      <c r="B395" s="25"/>
      <c r="C395" s="25"/>
      <c r="D395" s="25"/>
      <c r="E395" s="25"/>
      <c r="F395" s="24"/>
      <c r="G395" s="25"/>
      <c r="H395" s="25"/>
      <c r="I395" s="25"/>
      <c r="J395" s="25"/>
      <c r="K395" s="138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  <c r="AA395" s="25"/>
    </row>
    <row r="396">
      <c r="A396" s="25"/>
      <c r="B396" s="25"/>
      <c r="C396" s="25"/>
      <c r="D396" s="25"/>
      <c r="E396" s="25"/>
      <c r="F396" s="24"/>
      <c r="G396" s="25"/>
      <c r="H396" s="25"/>
      <c r="I396" s="25"/>
      <c r="J396" s="25"/>
      <c r="K396" s="138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  <c r="AA396" s="25"/>
    </row>
    <row r="397">
      <c r="A397" s="25"/>
      <c r="B397" s="25"/>
      <c r="C397" s="25"/>
      <c r="D397" s="25"/>
      <c r="E397" s="25"/>
      <c r="F397" s="24"/>
      <c r="G397" s="25"/>
      <c r="H397" s="25"/>
      <c r="I397" s="25"/>
      <c r="J397" s="25"/>
      <c r="K397" s="138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  <c r="AA397" s="25"/>
    </row>
    <row r="398">
      <c r="A398" s="25"/>
      <c r="B398" s="25"/>
      <c r="C398" s="25"/>
      <c r="D398" s="25"/>
      <c r="E398" s="25"/>
      <c r="F398" s="24"/>
      <c r="G398" s="25"/>
      <c r="H398" s="25"/>
      <c r="I398" s="25"/>
      <c r="J398" s="25"/>
      <c r="K398" s="138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  <c r="AA398" s="25"/>
    </row>
    <row r="399">
      <c r="A399" s="25"/>
      <c r="B399" s="25"/>
      <c r="C399" s="25"/>
      <c r="D399" s="25"/>
      <c r="E399" s="25"/>
      <c r="F399" s="24"/>
      <c r="G399" s="25"/>
      <c r="H399" s="25"/>
      <c r="I399" s="25"/>
      <c r="J399" s="25"/>
      <c r="K399" s="138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  <c r="AA399" s="25"/>
    </row>
    <row r="400">
      <c r="A400" s="25"/>
      <c r="B400" s="25"/>
      <c r="C400" s="25"/>
      <c r="D400" s="25"/>
      <c r="E400" s="25"/>
      <c r="F400" s="24"/>
      <c r="G400" s="25"/>
      <c r="H400" s="25"/>
      <c r="I400" s="25"/>
      <c r="J400" s="25"/>
      <c r="K400" s="138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  <c r="AA400" s="25"/>
    </row>
    <row r="401">
      <c r="A401" s="25"/>
      <c r="B401" s="25"/>
      <c r="C401" s="25"/>
      <c r="D401" s="25"/>
      <c r="E401" s="25"/>
      <c r="F401" s="24"/>
      <c r="G401" s="25"/>
      <c r="H401" s="25"/>
      <c r="I401" s="25"/>
      <c r="J401" s="25"/>
      <c r="K401" s="138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  <c r="AA401" s="25"/>
    </row>
    <row r="402">
      <c r="A402" s="25"/>
      <c r="B402" s="25"/>
      <c r="C402" s="25"/>
      <c r="D402" s="25"/>
      <c r="E402" s="25"/>
      <c r="F402" s="24"/>
      <c r="G402" s="25"/>
      <c r="H402" s="25"/>
      <c r="I402" s="25"/>
      <c r="J402" s="25"/>
      <c r="K402" s="138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  <c r="AA402" s="25"/>
    </row>
    <row r="403">
      <c r="A403" s="25"/>
      <c r="B403" s="25"/>
      <c r="C403" s="25"/>
      <c r="D403" s="25"/>
      <c r="E403" s="25"/>
      <c r="F403" s="24"/>
      <c r="G403" s="25"/>
      <c r="H403" s="25"/>
      <c r="I403" s="25"/>
      <c r="J403" s="25"/>
      <c r="K403" s="138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  <c r="AA403" s="25"/>
    </row>
    <row r="404">
      <c r="A404" s="25"/>
      <c r="B404" s="25"/>
      <c r="C404" s="25"/>
      <c r="D404" s="25"/>
      <c r="E404" s="25"/>
      <c r="F404" s="24"/>
      <c r="G404" s="25"/>
      <c r="H404" s="25"/>
      <c r="I404" s="25"/>
      <c r="J404" s="25"/>
      <c r="K404" s="138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  <c r="AA404" s="25"/>
    </row>
    <row r="405">
      <c r="A405" s="25"/>
      <c r="B405" s="25"/>
      <c r="C405" s="25"/>
      <c r="D405" s="25"/>
      <c r="E405" s="25"/>
      <c r="F405" s="24"/>
      <c r="G405" s="25"/>
      <c r="H405" s="25"/>
      <c r="I405" s="25"/>
      <c r="J405" s="25"/>
      <c r="K405" s="138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  <c r="AA405" s="25"/>
    </row>
    <row r="406">
      <c r="A406" s="25"/>
      <c r="B406" s="25"/>
      <c r="C406" s="25"/>
      <c r="D406" s="25"/>
      <c r="E406" s="25"/>
      <c r="F406" s="24"/>
      <c r="G406" s="25"/>
      <c r="H406" s="25"/>
      <c r="I406" s="25"/>
      <c r="J406" s="25"/>
      <c r="K406" s="138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  <c r="AA406" s="25"/>
    </row>
    <row r="407">
      <c r="A407" s="25"/>
      <c r="B407" s="25"/>
      <c r="C407" s="25"/>
      <c r="D407" s="25"/>
      <c r="E407" s="25"/>
      <c r="F407" s="24"/>
      <c r="G407" s="25"/>
      <c r="H407" s="25"/>
      <c r="I407" s="25"/>
      <c r="J407" s="25"/>
      <c r="K407" s="138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  <c r="AA407" s="25"/>
    </row>
    <row r="408">
      <c r="A408" s="25"/>
      <c r="B408" s="25"/>
      <c r="C408" s="25"/>
      <c r="D408" s="25"/>
      <c r="E408" s="25"/>
      <c r="F408" s="24"/>
      <c r="G408" s="25"/>
      <c r="H408" s="25"/>
      <c r="I408" s="25"/>
      <c r="J408" s="25"/>
      <c r="K408" s="138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  <c r="AA408" s="25"/>
    </row>
    <row r="409">
      <c r="A409" s="25"/>
      <c r="B409" s="25"/>
      <c r="C409" s="25"/>
      <c r="D409" s="25"/>
      <c r="E409" s="25"/>
      <c r="F409" s="24"/>
      <c r="G409" s="25"/>
      <c r="H409" s="25"/>
      <c r="I409" s="25"/>
      <c r="J409" s="25"/>
      <c r="K409" s="138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  <c r="AA409" s="25"/>
    </row>
    <row r="410">
      <c r="A410" s="25"/>
      <c r="B410" s="25"/>
      <c r="C410" s="25"/>
      <c r="D410" s="25"/>
      <c r="E410" s="25"/>
      <c r="F410" s="24"/>
      <c r="G410" s="25"/>
      <c r="H410" s="25"/>
      <c r="I410" s="25"/>
      <c r="J410" s="25"/>
      <c r="K410" s="138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  <c r="AA410" s="25"/>
    </row>
    <row r="411">
      <c r="A411" s="25"/>
      <c r="B411" s="25"/>
      <c r="C411" s="25"/>
      <c r="D411" s="25"/>
      <c r="E411" s="25"/>
      <c r="F411" s="24"/>
      <c r="G411" s="25"/>
      <c r="H411" s="25"/>
      <c r="I411" s="25"/>
      <c r="J411" s="25"/>
      <c r="K411" s="138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  <c r="AA411" s="25"/>
    </row>
    <row r="412">
      <c r="A412" s="25"/>
      <c r="B412" s="25"/>
      <c r="C412" s="25"/>
      <c r="D412" s="25"/>
      <c r="E412" s="25"/>
      <c r="F412" s="24"/>
      <c r="G412" s="25"/>
      <c r="H412" s="25"/>
      <c r="I412" s="25"/>
      <c r="J412" s="25"/>
      <c r="K412" s="138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  <c r="AA412" s="25"/>
    </row>
    <row r="413">
      <c r="A413" s="25"/>
      <c r="B413" s="25"/>
      <c r="C413" s="25"/>
      <c r="D413" s="25"/>
      <c r="E413" s="25"/>
      <c r="F413" s="24"/>
      <c r="G413" s="25"/>
      <c r="H413" s="25"/>
      <c r="I413" s="25"/>
      <c r="J413" s="25"/>
      <c r="K413" s="138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  <c r="AA413" s="25"/>
    </row>
    <row r="414">
      <c r="A414" s="25"/>
      <c r="B414" s="25"/>
      <c r="C414" s="25"/>
      <c r="D414" s="25"/>
      <c r="E414" s="25"/>
      <c r="F414" s="24"/>
      <c r="G414" s="25"/>
      <c r="H414" s="25"/>
      <c r="I414" s="25"/>
      <c r="J414" s="25"/>
      <c r="K414" s="138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  <c r="AA414" s="25"/>
    </row>
    <row r="415">
      <c r="A415" s="25"/>
      <c r="B415" s="25"/>
      <c r="C415" s="25"/>
      <c r="D415" s="25"/>
      <c r="E415" s="25"/>
      <c r="F415" s="24"/>
      <c r="G415" s="25"/>
      <c r="H415" s="25"/>
      <c r="I415" s="25"/>
      <c r="J415" s="25"/>
      <c r="K415" s="138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  <c r="AA415" s="25"/>
    </row>
    <row r="416">
      <c r="A416" s="25"/>
      <c r="B416" s="25"/>
      <c r="C416" s="25"/>
      <c r="D416" s="25"/>
      <c r="E416" s="25"/>
      <c r="F416" s="24"/>
      <c r="G416" s="25"/>
      <c r="H416" s="25"/>
      <c r="I416" s="25"/>
      <c r="J416" s="25"/>
      <c r="K416" s="138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  <c r="AA416" s="25"/>
    </row>
    <row r="417">
      <c r="A417" s="25"/>
      <c r="B417" s="25"/>
      <c r="C417" s="25"/>
      <c r="D417" s="25"/>
      <c r="E417" s="25"/>
      <c r="F417" s="24"/>
      <c r="G417" s="25"/>
      <c r="H417" s="25"/>
      <c r="I417" s="25"/>
      <c r="J417" s="25"/>
      <c r="K417" s="138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  <c r="AA417" s="25"/>
    </row>
    <row r="418">
      <c r="A418" s="25"/>
      <c r="B418" s="25"/>
      <c r="C418" s="25"/>
      <c r="D418" s="25"/>
      <c r="E418" s="25"/>
      <c r="F418" s="24"/>
      <c r="G418" s="25"/>
      <c r="H418" s="25"/>
      <c r="I418" s="25"/>
      <c r="J418" s="25"/>
      <c r="K418" s="138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  <c r="AA418" s="25"/>
    </row>
    <row r="419">
      <c r="A419" s="25"/>
      <c r="B419" s="25"/>
      <c r="C419" s="25"/>
      <c r="D419" s="25"/>
      <c r="E419" s="25"/>
      <c r="F419" s="24"/>
      <c r="G419" s="25"/>
      <c r="H419" s="25"/>
      <c r="I419" s="25"/>
      <c r="J419" s="25"/>
      <c r="K419" s="138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  <c r="AA419" s="25"/>
    </row>
    <row r="420">
      <c r="A420" s="25"/>
      <c r="B420" s="25"/>
      <c r="C420" s="25"/>
      <c r="D420" s="25"/>
      <c r="E420" s="25"/>
      <c r="F420" s="24"/>
      <c r="G420" s="25"/>
      <c r="H420" s="25"/>
      <c r="I420" s="25"/>
      <c r="J420" s="25"/>
      <c r="K420" s="138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  <c r="AA420" s="25"/>
    </row>
    <row r="421">
      <c r="A421" s="25"/>
      <c r="B421" s="25"/>
      <c r="C421" s="25"/>
      <c r="D421" s="25"/>
      <c r="E421" s="25"/>
      <c r="F421" s="24"/>
      <c r="G421" s="25"/>
      <c r="H421" s="25"/>
      <c r="I421" s="25"/>
      <c r="J421" s="25"/>
      <c r="K421" s="138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  <c r="AA421" s="25"/>
    </row>
    <row r="422">
      <c r="A422" s="25"/>
      <c r="B422" s="25"/>
      <c r="C422" s="25"/>
      <c r="D422" s="25"/>
      <c r="E422" s="25"/>
      <c r="F422" s="24"/>
      <c r="G422" s="25"/>
      <c r="H422" s="25"/>
      <c r="I422" s="25"/>
      <c r="J422" s="25"/>
      <c r="K422" s="138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  <c r="AA422" s="25"/>
    </row>
    <row r="423">
      <c r="A423" s="25"/>
      <c r="B423" s="25"/>
      <c r="C423" s="25"/>
      <c r="D423" s="25"/>
      <c r="E423" s="25"/>
      <c r="F423" s="24"/>
      <c r="G423" s="25"/>
      <c r="H423" s="25"/>
      <c r="I423" s="25"/>
      <c r="J423" s="25"/>
      <c r="K423" s="138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  <c r="AA423" s="25"/>
    </row>
    <row r="424">
      <c r="A424" s="25"/>
      <c r="B424" s="25"/>
      <c r="C424" s="25"/>
      <c r="D424" s="25"/>
      <c r="E424" s="25"/>
      <c r="F424" s="24"/>
      <c r="G424" s="25"/>
      <c r="H424" s="25"/>
      <c r="I424" s="25"/>
      <c r="J424" s="25"/>
      <c r="K424" s="138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  <c r="AA424" s="25"/>
    </row>
    <row r="425">
      <c r="A425" s="25"/>
      <c r="B425" s="25"/>
      <c r="C425" s="25"/>
      <c r="D425" s="25"/>
      <c r="E425" s="25"/>
      <c r="F425" s="24"/>
      <c r="G425" s="25"/>
      <c r="H425" s="25"/>
      <c r="I425" s="25"/>
      <c r="J425" s="25"/>
      <c r="K425" s="138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  <c r="AA425" s="25"/>
    </row>
    <row r="426">
      <c r="A426" s="25"/>
      <c r="B426" s="25"/>
      <c r="C426" s="25"/>
      <c r="D426" s="25"/>
      <c r="E426" s="25"/>
      <c r="F426" s="24"/>
      <c r="G426" s="25"/>
      <c r="H426" s="25"/>
      <c r="I426" s="25"/>
      <c r="J426" s="25"/>
      <c r="K426" s="138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  <c r="AA426" s="25"/>
    </row>
    <row r="427">
      <c r="A427" s="25"/>
      <c r="B427" s="25"/>
      <c r="C427" s="25"/>
      <c r="D427" s="25"/>
      <c r="E427" s="25"/>
      <c r="F427" s="24"/>
      <c r="G427" s="25"/>
      <c r="H427" s="25"/>
      <c r="I427" s="25"/>
      <c r="J427" s="25"/>
      <c r="K427" s="138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  <c r="AA427" s="25"/>
    </row>
    <row r="428">
      <c r="A428" s="25"/>
      <c r="B428" s="25"/>
      <c r="C428" s="25"/>
      <c r="D428" s="25"/>
      <c r="E428" s="25"/>
      <c r="F428" s="24"/>
      <c r="G428" s="25"/>
      <c r="H428" s="25"/>
      <c r="I428" s="25"/>
      <c r="J428" s="25"/>
      <c r="K428" s="138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  <c r="AA428" s="25"/>
    </row>
    <row r="429">
      <c r="A429" s="25"/>
      <c r="B429" s="25"/>
      <c r="C429" s="25"/>
      <c r="D429" s="25"/>
      <c r="E429" s="25"/>
      <c r="F429" s="24"/>
      <c r="G429" s="25"/>
      <c r="H429" s="25"/>
      <c r="I429" s="25"/>
      <c r="J429" s="25"/>
      <c r="K429" s="138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  <c r="AA429" s="25"/>
    </row>
    <row r="430">
      <c r="A430" s="25"/>
      <c r="B430" s="25"/>
      <c r="C430" s="25"/>
      <c r="D430" s="25"/>
      <c r="E430" s="25"/>
      <c r="F430" s="24"/>
      <c r="G430" s="25"/>
      <c r="H430" s="25"/>
      <c r="I430" s="25"/>
      <c r="J430" s="25"/>
      <c r="K430" s="138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  <c r="AA430" s="25"/>
    </row>
    <row r="431">
      <c r="A431" s="25"/>
      <c r="B431" s="25"/>
      <c r="C431" s="25"/>
      <c r="D431" s="25"/>
      <c r="E431" s="25"/>
      <c r="F431" s="24"/>
      <c r="G431" s="25"/>
      <c r="H431" s="25"/>
      <c r="I431" s="25"/>
      <c r="J431" s="25"/>
      <c r="K431" s="138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  <c r="AA431" s="25"/>
    </row>
    <row r="432">
      <c r="A432" s="25"/>
      <c r="B432" s="25"/>
      <c r="C432" s="25"/>
      <c r="D432" s="25"/>
      <c r="E432" s="25"/>
      <c r="F432" s="24"/>
      <c r="G432" s="25"/>
      <c r="H432" s="25"/>
      <c r="I432" s="25"/>
      <c r="J432" s="25"/>
      <c r="K432" s="138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  <c r="AA432" s="25"/>
    </row>
    <row r="433">
      <c r="A433" s="25"/>
      <c r="B433" s="25"/>
      <c r="C433" s="25"/>
      <c r="D433" s="25"/>
      <c r="E433" s="25"/>
      <c r="F433" s="24"/>
      <c r="G433" s="25"/>
      <c r="H433" s="25"/>
      <c r="I433" s="25"/>
      <c r="J433" s="25"/>
      <c r="K433" s="138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  <c r="AA433" s="25"/>
    </row>
    <row r="434">
      <c r="A434" s="25"/>
      <c r="B434" s="25"/>
      <c r="C434" s="25"/>
      <c r="D434" s="25"/>
      <c r="E434" s="25"/>
      <c r="F434" s="24"/>
      <c r="G434" s="25"/>
      <c r="H434" s="25"/>
      <c r="I434" s="25"/>
      <c r="J434" s="25"/>
      <c r="K434" s="138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  <c r="AA434" s="25"/>
    </row>
    <row r="435">
      <c r="A435" s="25"/>
      <c r="B435" s="25"/>
      <c r="C435" s="25"/>
      <c r="D435" s="25"/>
      <c r="E435" s="25"/>
      <c r="F435" s="24"/>
      <c r="G435" s="25"/>
      <c r="H435" s="25"/>
      <c r="I435" s="25"/>
      <c r="J435" s="25"/>
      <c r="K435" s="138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  <c r="AA435" s="25"/>
    </row>
    <row r="436">
      <c r="A436" s="25"/>
      <c r="B436" s="25"/>
      <c r="C436" s="25"/>
      <c r="D436" s="25"/>
      <c r="E436" s="25"/>
      <c r="F436" s="24"/>
      <c r="G436" s="25"/>
      <c r="H436" s="25"/>
      <c r="I436" s="25"/>
      <c r="J436" s="25"/>
      <c r="K436" s="138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  <c r="AA436" s="25"/>
    </row>
    <row r="437">
      <c r="A437" s="25"/>
      <c r="B437" s="25"/>
      <c r="C437" s="25"/>
      <c r="D437" s="25"/>
      <c r="E437" s="25"/>
      <c r="F437" s="24"/>
      <c r="G437" s="25"/>
      <c r="H437" s="25"/>
      <c r="I437" s="25"/>
      <c r="J437" s="25"/>
      <c r="K437" s="138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  <c r="AA437" s="25"/>
    </row>
    <row r="438">
      <c r="A438" s="25"/>
      <c r="B438" s="25"/>
      <c r="C438" s="25"/>
      <c r="D438" s="25"/>
      <c r="E438" s="25"/>
      <c r="F438" s="24"/>
      <c r="G438" s="25"/>
      <c r="H438" s="25"/>
      <c r="I438" s="25"/>
      <c r="J438" s="25"/>
      <c r="K438" s="138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  <c r="AA438" s="25"/>
    </row>
    <row r="439">
      <c r="A439" s="25"/>
      <c r="B439" s="25"/>
      <c r="C439" s="25"/>
      <c r="D439" s="25"/>
      <c r="E439" s="25"/>
      <c r="F439" s="24"/>
      <c r="G439" s="25"/>
      <c r="H439" s="25"/>
      <c r="I439" s="25"/>
      <c r="J439" s="25"/>
      <c r="K439" s="138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  <c r="AA439" s="25"/>
    </row>
    <row r="440">
      <c r="A440" s="25"/>
      <c r="B440" s="25"/>
      <c r="C440" s="25"/>
      <c r="D440" s="25"/>
      <c r="E440" s="25"/>
      <c r="F440" s="24"/>
      <c r="G440" s="25"/>
      <c r="H440" s="25"/>
      <c r="I440" s="25"/>
      <c r="J440" s="25"/>
      <c r="K440" s="138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  <c r="AA440" s="25"/>
    </row>
    <row r="441">
      <c r="A441" s="25"/>
      <c r="B441" s="25"/>
      <c r="C441" s="25"/>
      <c r="D441" s="25"/>
      <c r="E441" s="25"/>
      <c r="F441" s="24"/>
      <c r="G441" s="25"/>
      <c r="H441" s="25"/>
      <c r="I441" s="25"/>
      <c r="J441" s="25"/>
      <c r="K441" s="138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  <c r="AA441" s="25"/>
    </row>
    <row r="442">
      <c r="A442" s="25"/>
      <c r="B442" s="25"/>
      <c r="C442" s="25"/>
      <c r="D442" s="25"/>
      <c r="E442" s="25"/>
      <c r="F442" s="24"/>
      <c r="G442" s="25"/>
      <c r="H442" s="25"/>
      <c r="I442" s="25"/>
      <c r="J442" s="25"/>
      <c r="K442" s="138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  <c r="AA442" s="25"/>
    </row>
    <row r="443">
      <c r="A443" s="25"/>
      <c r="B443" s="25"/>
      <c r="C443" s="25"/>
      <c r="D443" s="25"/>
      <c r="E443" s="25"/>
      <c r="F443" s="24"/>
      <c r="G443" s="25"/>
      <c r="H443" s="25"/>
      <c r="I443" s="25"/>
      <c r="J443" s="25"/>
      <c r="K443" s="138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  <c r="AA443" s="25"/>
    </row>
    <row r="444">
      <c r="A444" s="25"/>
      <c r="B444" s="25"/>
      <c r="C444" s="25"/>
      <c r="D444" s="25"/>
      <c r="E444" s="25"/>
      <c r="F444" s="24"/>
      <c r="G444" s="25"/>
      <c r="H444" s="25"/>
      <c r="I444" s="25"/>
      <c r="J444" s="25"/>
      <c r="K444" s="138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  <c r="AA444" s="25"/>
    </row>
    <row r="445">
      <c r="A445" s="25"/>
      <c r="B445" s="25"/>
      <c r="C445" s="25"/>
      <c r="D445" s="25"/>
      <c r="E445" s="25"/>
      <c r="F445" s="24"/>
      <c r="G445" s="25"/>
      <c r="H445" s="25"/>
      <c r="I445" s="25"/>
      <c r="J445" s="25"/>
      <c r="K445" s="138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  <c r="AA445" s="25"/>
    </row>
    <row r="446">
      <c r="A446" s="25"/>
      <c r="B446" s="25"/>
      <c r="C446" s="25"/>
      <c r="D446" s="25"/>
      <c r="E446" s="25"/>
      <c r="F446" s="24"/>
      <c r="G446" s="25"/>
      <c r="H446" s="25"/>
      <c r="I446" s="25"/>
      <c r="J446" s="25"/>
      <c r="K446" s="138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  <c r="AA446" s="25"/>
    </row>
    <row r="447">
      <c r="A447" s="25"/>
      <c r="B447" s="25"/>
      <c r="C447" s="25"/>
      <c r="D447" s="25"/>
      <c r="E447" s="25"/>
      <c r="F447" s="24"/>
      <c r="G447" s="25"/>
      <c r="H447" s="25"/>
      <c r="I447" s="25"/>
      <c r="J447" s="25"/>
      <c r="K447" s="138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  <c r="AA447" s="25"/>
    </row>
    <row r="448">
      <c r="A448" s="25"/>
      <c r="B448" s="25"/>
      <c r="C448" s="25"/>
      <c r="D448" s="25"/>
      <c r="E448" s="25"/>
      <c r="F448" s="24"/>
      <c r="G448" s="25"/>
      <c r="H448" s="25"/>
      <c r="I448" s="25"/>
      <c r="J448" s="25"/>
      <c r="K448" s="138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  <c r="AA448" s="25"/>
    </row>
    <row r="449">
      <c r="A449" s="25"/>
      <c r="B449" s="25"/>
      <c r="C449" s="25"/>
      <c r="D449" s="25"/>
      <c r="E449" s="25"/>
      <c r="F449" s="24"/>
      <c r="G449" s="25"/>
      <c r="H449" s="25"/>
      <c r="I449" s="25"/>
      <c r="J449" s="25"/>
      <c r="K449" s="138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  <c r="AA449" s="25"/>
    </row>
    <row r="450">
      <c r="A450" s="25"/>
      <c r="B450" s="25"/>
      <c r="C450" s="25"/>
      <c r="D450" s="25"/>
      <c r="E450" s="25"/>
      <c r="F450" s="24"/>
      <c r="G450" s="25"/>
      <c r="H450" s="25"/>
      <c r="I450" s="25"/>
      <c r="J450" s="25"/>
      <c r="K450" s="138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  <c r="AA450" s="25"/>
    </row>
    <row r="451">
      <c r="A451" s="25"/>
      <c r="B451" s="25"/>
      <c r="C451" s="25"/>
      <c r="D451" s="25"/>
      <c r="E451" s="25"/>
      <c r="F451" s="24"/>
      <c r="G451" s="25"/>
      <c r="H451" s="25"/>
      <c r="I451" s="25"/>
      <c r="J451" s="25"/>
      <c r="K451" s="138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  <c r="AA451" s="25"/>
    </row>
    <row r="452">
      <c r="A452" s="25"/>
      <c r="B452" s="25"/>
      <c r="C452" s="25"/>
      <c r="D452" s="25"/>
      <c r="E452" s="25"/>
      <c r="F452" s="24"/>
      <c r="G452" s="25"/>
      <c r="H452" s="25"/>
      <c r="I452" s="25"/>
      <c r="J452" s="25"/>
      <c r="K452" s="138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  <c r="AA452" s="25"/>
    </row>
    <row r="453">
      <c r="A453" s="25"/>
      <c r="B453" s="25"/>
      <c r="C453" s="25"/>
      <c r="D453" s="25"/>
      <c r="E453" s="25"/>
      <c r="F453" s="24"/>
      <c r="G453" s="25"/>
      <c r="H453" s="25"/>
      <c r="I453" s="25"/>
      <c r="J453" s="25"/>
      <c r="K453" s="138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  <c r="AA453" s="25"/>
    </row>
    <row r="454">
      <c r="A454" s="25"/>
      <c r="B454" s="25"/>
      <c r="C454" s="25"/>
      <c r="D454" s="25"/>
      <c r="E454" s="25"/>
      <c r="F454" s="24"/>
      <c r="G454" s="25"/>
      <c r="H454" s="25"/>
      <c r="I454" s="25"/>
      <c r="J454" s="25"/>
      <c r="K454" s="138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  <c r="AA454" s="25"/>
    </row>
    <row r="455">
      <c r="A455" s="25"/>
      <c r="B455" s="25"/>
      <c r="C455" s="25"/>
      <c r="D455" s="25"/>
      <c r="E455" s="25"/>
      <c r="F455" s="24"/>
      <c r="G455" s="25"/>
      <c r="H455" s="25"/>
      <c r="I455" s="25"/>
      <c r="J455" s="25"/>
      <c r="K455" s="138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  <c r="AA455" s="25"/>
    </row>
    <row r="456">
      <c r="A456" s="25"/>
      <c r="B456" s="25"/>
      <c r="C456" s="25"/>
      <c r="D456" s="25"/>
      <c r="E456" s="25"/>
      <c r="F456" s="24"/>
      <c r="G456" s="25"/>
      <c r="H456" s="25"/>
      <c r="I456" s="25"/>
      <c r="J456" s="25"/>
      <c r="K456" s="138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  <c r="AA456" s="25"/>
    </row>
    <row r="457">
      <c r="A457" s="25"/>
      <c r="B457" s="25"/>
      <c r="C457" s="25"/>
      <c r="D457" s="25"/>
      <c r="E457" s="25"/>
      <c r="F457" s="24"/>
      <c r="G457" s="25"/>
      <c r="H457" s="25"/>
      <c r="I457" s="25"/>
      <c r="J457" s="25"/>
      <c r="K457" s="138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  <c r="AA457" s="25"/>
    </row>
    <row r="458">
      <c r="A458" s="25"/>
      <c r="B458" s="25"/>
      <c r="C458" s="25"/>
      <c r="D458" s="25"/>
      <c r="E458" s="25"/>
      <c r="F458" s="24"/>
      <c r="G458" s="25"/>
      <c r="H458" s="25"/>
      <c r="I458" s="25"/>
      <c r="J458" s="25"/>
      <c r="K458" s="138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  <c r="AA458" s="25"/>
    </row>
    <row r="459">
      <c r="A459" s="25"/>
      <c r="B459" s="25"/>
      <c r="C459" s="25"/>
      <c r="D459" s="25"/>
      <c r="E459" s="25"/>
      <c r="F459" s="24"/>
      <c r="G459" s="25"/>
      <c r="H459" s="25"/>
      <c r="I459" s="25"/>
      <c r="J459" s="25"/>
      <c r="K459" s="138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  <c r="AA459" s="25"/>
    </row>
    <row r="460">
      <c r="A460" s="25"/>
      <c r="B460" s="25"/>
      <c r="C460" s="25"/>
      <c r="D460" s="25"/>
      <c r="E460" s="25"/>
      <c r="F460" s="24"/>
      <c r="G460" s="25"/>
      <c r="H460" s="25"/>
      <c r="I460" s="25"/>
      <c r="J460" s="25"/>
      <c r="K460" s="138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  <c r="AA460" s="25"/>
    </row>
    <row r="461">
      <c r="A461" s="25"/>
      <c r="B461" s="25"/>
      <c r="C461" s="25"/>
      <c r="D461" s="25"/>
      <c r="E461" s="25"/>
      <c r="F461" s="24"/>
      <c r="G461" s="25"/>
      <c r="H461" s="25"/>
      <c r="I461" s="25"/>
      <c r="J461" s="25"/>
      <c r="K461" s="138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  <c r="AA461" s="25"/>
    </row>
    <row r="462">
      <c r="A462" s="25"/>
      <c r="B462" s="25"/>
      <c r="C462" s="25"/>
      <c r="D462" s="25"/>
      <c r="E462" s="25"/>
      <c r="F462" s="24"/>
      <c r="G462" s="25"/>
      <c r="H462" s="25"/>
      <c r="I462" s="25"/>
      <c r="J462" s="25"/>
      <c r="K462" s="138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  <c r="AA462" s="25"/>
    </row>
    <row r="463">
      <c r="A463" s="25"/>
      <c r="B463" s="25"/>
      <c r="C463" s="25"/>
      <c r="D463" s="25"/>
      <c r="E463" s="25"/>
      <c r="F463" s="24"/>
      <c r="G463" s="25"/>
      <c r="H463" s="25"/>
      <c r="I463" s="25"/>
      <c r="J463" s="25"/>
      <c r="K463" s="138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  <c r="AA463" s="25"/>
    </row>
    <row r="464">
      <c r="A464" s="25"/>
      <c r="B464" s="25"/>
      <c r="C464" s="25"/>
      <c r="D464" s="25"/>
      <c r="E464" s="25"/>
      <c r="F464" s="24"/>
      <c r="G464" s="25"/>
      <c r="H464" s="25"/>
      <c r="I464" s="25"/>
      <c r="J464" s="25"/>
      <c r="K464" s="138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  <c r="AA464" s="25"/>
    </row>
    <row r="465">
      <c r="A465" s="25"/>
      <c r="B465" s="25"/>
      <c r="C465" s="25"/>
      <c r="D465" s="25"/>
      <c r="E465" s="25"/>
      <c r="F465" s="24"/>
      <c r="G465" s="25"/>
      <c r="H465" s="25"/>
      <c r="I465" s="25"/>
      <c r="J465" s="25"/>
      <c r="K465" s="138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  <c r="AA465" s="25"/>
    </row>
    <row r="466">
      <c r="A466" s="25"/>
      <c r="B466" s="25"/>
      <c r="C466" s="25"/>
      <c r="D466" s="25"/>
      <c r="E466" s="25"/>
      <c r="F466" s="24"/>
      <c r="G466" s="25"/>
      <c r="H466" s="25"/>
      <c r="I466" s="25"/>
      <c r="J466" s="25"/>
      <c r="K466" s="138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  <c r="AA466" s="25"/>
    </row>
    <row r="467">
      <c r="A467" s="25"/>
      <c r="B467" s="25"/>
      <c r="C467" s="25"/>
      <c r="D467" s="25"/>
      <c r="E467" s="25"/>
      <c r="F467" s="24"/>
      <c r="G467" s="25"/>
      <c r="H467" s="25"/>
      <c r="I467" s="25"/>
      <c r="J467" s="25"/>
      <c r="K467" s="138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  <c r="AA467" s="25"/>
    </row>
    <row r="468">
      <c r="A468" s="25"/>
      <c r="B468" s="25"/>
      <c r="C468" s="25"/>
      <c r="D468" s="25"/>
      <c r="E468" s="25"/>
      <c r="F468" s="24"/>
      <c r="G468" s="25"/>
      <c r="H468" s="25"/>
      <c r="I468" s="25"/>
      <c r="J468" s="25"/>
      <c r="K468" s="138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  <c r="AA468" s="25"/>
    </row>
    <row r="469">
      <c r="A469" s="25"/>
      <c r="B469" s="25"/>
      <c r="C469" s="25"/>
      <c r="D469" s="25"/>
      <c r="E469" s="25"/>
      <c r="F469" s="24"/>
      <c r="G469" s="25"/>
      <c r="H469" s="25"/>
      <c r="I469" s="25"/>
      <c r="J469" s="25"/>
      <c r="K469" s="138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  <c r="AA469" s="25"/>
    </row>
    <row r="470">
      <c r="A470" s="25"/>
      <c r="B470" s="25"/>
      <c r="C470" s="25"/>
      <c r="D470" s="25"/>
      <c r="E470" s="25"/>
      <c r="F470" s="24"/>
      <c r="G470" s="25"/>
      <c r="H470" s="25"/>
      <c r="I470" s="25"/>
      <c r="J470" s="25"/>
      <c r="K470" s="138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  <c r="AA470" s="25"/>
    </row>
    <row r="471">
      <c r="A471" s="25"/>
      <c r="B471" s="25"/>
      <c r="C471" s="25"/>
      <c r="D471" s="25"/>
      <c r="E471" s="25"/>
      <c r="F471" s="24"/>
      <c r="G471" s="25"/>
      <c r="H471" s="25"/>
      <c r="I471" s="25"/>
      <c r="J471" s="25"/>
      <c r="K471" s="138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  <c r="AA471" s="25"/>
    </row>
    <row r="472">
      <c r="A472" s="25"/>
      <c r="B472" s="25"/>
      <c r="C472" s="25"/>
      <c r="D472" s="25"/>
      <c r="E472" s="25"/>
      <c r="F472" s="24"/>
      <c r="G472" s="25"/>
      <c r="H472" s="25"/>
      <c r="I472" s="25"/>
      <c r="J472" s="25"/>
      <c r="K472" s="138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  <c r="AA472" s="25"/>
    </row>
    <row r="473">
      <c r="A473" s="25"/>
      <c r="B473" s="25"/>
      <c r="C473" s="25"/>
      <c r="D473" s="25"/>
      <c r="E473" s="25"/>
      <c r="F473" s="24"/>
      <c r="G473" s="25"/>
      <c r="H473" s="25"/>
      <c r="I473" s="25"/>
      <c r="J473" s="25"/>
      <c r="K473" s="138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  <c r="AA473" s="25"/>
    </row>
    <row r="474">
      <c r="A474" s="25"/>
      <c r="B474" s="25"/>
      <c r="C474" s="25"/>
      <c r="D474" s="25"/>
      <c r="E474" s="25"/>
      <c r="F474" s="24"/>
      <c r="G474" s="25"/>
      <c r="H474" s="25"/>
      <c r="I474" s="25"/>
      <c r="J474" s="25"/>
      <c r="K474" s="138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  <c r="AA474" s="25"/>
    </row>
    <row r="475">
      <c r="A475" s="25"/>
      <c r="B475" s="25"/>
      <c r="C475" s="25"/>
      <c r="D475" s="25"/>
      <c r="E475" s="25"/>
      <c r="F475" s="24"/>
      <c r="G475" s="25"/>
      <c r="H475" s="25"/>
      <c r="I475" s="25"/>
      <c r="J475" s="25"/>
      <c r="K475" s="138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  <c r="AA475" s="25"/>
    </row>
    <row r="476">
      <c r="A476" s="25"/>
      <c r="B476" s="25"/>
      <c r="C476" s="25"/>
      <c r="D476" s="25"/>
      <c r="E476" s="25"/>
      <c r="F476" s="24"/>
      <c r="G476" s="25"/>
      <c r="H476" s="25"/>
      <c r="I476" s="25"/>
      <c r="J476" s="25"/>
      <c r="K476" s="138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  <c r="AA476" s="25"/>
    </row>
    <row r="477">
      <c r="A477" s="25"/>
      <c r="B477" s="25"/>
      <c r="C477" s="25"/>
      <c r="D477" s="25"/>
      <c r="E477" s="25"/>
      <c r="F477" s="24"/>
      <c r="G477" s="25"/>
      <c r="H477" s="25"/>
      <c r="I477" s="25"/>
      <c r="J477" s="25"/>
      <c r="K477" s="138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  <c r="AA477" s="25"/>
    </row>
    <row r="478">
      <c r="A478" s="25"/>
      <c r="B478" s="25"/>
      <c r="C478" s="25"/>
      <c r="D478" s="25"/>
      <c r="E478" s="25"/>
      <c r="F478" s="24"/>
      <c r="G478" s="25"/>
      <c r="H478" s="25"/>
      <c r="I478" s="25"/>
      <c r="J478" s="25"/>
      <c r="K478" s="138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  <c r="AA478" s="25"/>
    </row>
    <row r="479">
      <c r="A479" s="25"/>
      <c r="B479" s="25"/>
      <c r="C479" s="25"/>
      <c r="D479" s="25"/>
      <c r="E479" s="25"/>
      <c r="F479" s="24"/>
      <c r="G479" s="25"/>
      <c r="H479" s="25"/>
      <c r="I479" s="25"/>
      <c r="J479" s="25"/>
      <c r="K479" s="138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  <c r="AA479" s="25"/>
    </row>
    <row r="480">
      <c r="A480" s="25"/>
      <c r="B480" s="25"/>
      <c r="C480" s="25"/>
      <c r="D480" s="25"/>
      <c r="E480" s="25"/>
      <c r="F480" s="24"/>
      <c r="G480" s="25"/>
      <c r="H480" s="25"/>
      <c r="I480" s="25"/>
      <c r="J480" s="25"/>
      <c r="K480" s="138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  <c r="AA480" s="25"/>
    </row>
    <row r="481">
      <c r="A481" s="25"/>
      <c r="B481" s="25"/>
      <c r="C481" s="25"/>
      <c r="D481" s="25"/>
      <c r="E481" s="25"/>
      <c r="F481" s="24"/>
      <c r="G481" s="25"/>
      <c r="H481" s="25"/>
      <c r="I481" s="25"/>
      <c r="J481" s="25"/>
      <c r="K481" s="138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  <c r="AA481" s="25"/>
    </row>
    <row r="482">
      <c r="A482" s="25"/>
      <c r="B482" s="25"/>
      <c r="C482" s="25"/>
      <c r="D482" s="25"/>
      <c r="E482" s="25"/>
      <c r="F482" s="24"/>
      <c r="G482" s="25"/>
      <c r="H482" s="25"/>
      <c r="I482" s="25"/>
      <c r="J482" s="25"/>
      <c r="K482" s="138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  <c r="AA482" s="25"/>
    </row>
    <row r="483">
      <c r="A483" s="25"/>
      <c r="B483" s="25"/>
      <c r="C483" s="25"/>
      <c r="D483" s="25"/>
      <c r="E483" s="25"/>
      <c r="F483" s="24"/>
      <c r="G483" s="25"/>
      <c r="H483" s="25"/>
      <c r="I483" s="25"/>
      <c r="J483" s="25"/>
      <c r="K483" s="138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  <c r="AA483" s="25"/>
    </row>
    <row r="484">
      <c r="A484" s="25"/>
      <c r="B484" s="25"/>
      <c r="C484" s="25"/>
      <c r="D484" s="25"/>
      <c r="E484" s="25"/>
      <c r="F484" s="24"/>
      <c r="G484" s="25"/>
      <c r="H484" s="25"/>
      <c r="I484" s="25"/>
      <c r="J484" s="25"/>
      <c r="K484" s="138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  <c r="AA484" s="25"/>
    </row>
    <row r="485">
      <c r="A485" s="25"/>
      <c r="B485" s="25"/>
      <c r="C485" s="25"/>
      <c r="D485" s="25"/>
      <c r="E485" s="25"/>
      <c r="F485" s="24"/>
      <c r="G485" s="25"/>
      <c r="H485" s="25"/>
      <c r="I485" s="25"/>
      <c r="J485" s="25"/>
      <c r="K485" s="138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  <c r="AA485" s="25"/>
    </row>
    <row r="486">
      <c r="A486" s="25"/>
      <c r="B486" s="25"/>
      <c r="C486" s="25"/>
      <c r="D486" s="25"/>
      <c r="E486" s="25"/>
      <c r="F486" s="24"/>
      <c r="G486" s="25"/>
      <c r="H486" s="25"/>
      <c r="I486" s="25"/>
      <c r="J486" s="25"/>
      <c r="K486" s="138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  <c r="AA486" s="25"/>
    </row>
    <row r="487">
      <c r="A487" s="25"/>
      <c r="B487" s="25"/>
      <c r="C487" s="25"/>
      <c r="D487" s="25"/>
      <c r="E487" s="25"/>
      <c r="F487" s="24"/>
      <c r="G487" s="25"/>
      <c r="H487" s="25"/>
      <c r="I487" s="25"/>
      <c r="J487" s="25"/>
      <c r="K487" s="138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  <c r="AA487" s="25"/>
    </row>
    <row r="488">
      <c r="A488" s="25"/>
      <c r="B488" s="25"/>
      <c r="C488" s="25"/>
      <c r="D488" s="25"/>
      <c r="E488" s="25"/>
      <c r="F488" s="24"/>
      <c r="G488" s="25"/>
      <c r="H488" s="25"/>
      <c r="I488" s="25"/>
      <c r="J488" s="25"/>
      <c r="K488" s="138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  <c r="AA488" s="25"/>
    </row>
    <row r="489">
      <c r="A489" s="25"/>
      <c r="B489" s="25"/>
      <c r="C489" s="25"/>
      <c r="D489" s="25"/>
      <c r="E489" s="25"/>
      <c r="F489" s="24"/>
      <c r="G489" s="25"/>
      <c r="H489" s="25"/>
      <c r="I489" s="25"/>
      <c r="J489" s="25"/>
      <c r="K489" s="138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  <c r="AA489" s="25"/>
    </row>
    <row r="490">
      <c r="A490" s="25"/>
      <c r="B490" s="25"/>
      <c r="C490" s="25"/>
      <c r="D490" s="25"/>
      <c r="E490" s="25"/>
      <c r="F490" s="24"/>
      <c r="G490" s="25"/>
      <c r="H490" s="25"/>
      <c r="I490" s="25"/>
      <c r="J490" s="25"/>
      <c r="K490" s="138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  <c r="AA490" s="25"/>
    </row>
    <row r="491">
      <c r="A491" s="25"/>
      <c r="B491" s="25"/>
      <c r="C491" s="25"/>
      <c r="D491" s="25"/>
      <c r="E491" s="25"/>
      <c r="F491" s="24"/>
      <c r="G491" s="25"/>
      <c r="H491" s="25"/>
      <c r="I491" s="25"/>
      <c r="J491" s="25"/>
      <c r="K491" s="138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  <c r="AA491" s="25"/>
    </row>
    <row r="492">
      <c r="A492" s="25"/>
      <c r="B492" s="25"/>
      <c r="C492" s="25"/>
      <c r="D492" s="25"/>
      <c r="E492" s="25"/>
      <c r="F492" s="24"/>
      <c r="G492" s="25"/>
      <c r="H492" s="25"/>
      <c r="I492" s="25"/>
      <c r="J492" s="25"/>
      <c r="K492" s="138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  <c r="AA492" s="25"/>
    </row>
    <row r="493">
      <c r="A493" s="25"/>
      <c r="B493" s="25"/>
      <c r="C493" s="25"/>
      <c r="D493" s="25"/>
      <c r="E493" s="25"/>
      <c r="F493" s="24"/>
      <c r="G493" s="25"/>
      <c r="H493" s="25"/>
      <c r="I493" s="25"/>
      <c r="J493" s="25"/>
      <c r="K493" s="138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  <c r="AA493" s="25"/>
    </row>
    <row r="494">
      <c r="A494" s="25"/>
      <c r="B494" s="25"/>
      <c r="C494" s="25"/>
      <c r="D494" s="25"/>
      <c r="E494" s="25"/>
      <c r="F494" s="24"/>
      <c r="G494" s="25"/>
      <c r="H494" s="25"/>
      <c r="I494" s="25"/>
      <c r="J494" s="25"/>
      <c r="K494" s="138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  <c r="AA494" s="25"/>
    </row>
    <row r="495">
      <c r="A495" s="25"/>
      <c r="B495" s="25"/>
      <c r="C495" s="25"/>
      <c r="D495" s="25"/>
      <c r="E495" s="25"/>
      <c r="F495" s="24"/>
      <c r="G495" s="25"/>
      <c r="H495" s="25"/>
      <c r="I495" s="25"/>
      <c r="J495" s="25"/>
      <c r="K495" s="138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  <c r="AA495" s="25"/>
    </row>
    <row r="496">
      <c r="A496" s="25"/>
      <c r="B496" s="25"/>
      <c r="C496" s="25"/>
      <c r="D496" s="25"/>
      <c r="E496" s="25"/>
      <c r="F496" s="24"/>
      <c r="G496" s="25"/>
      <c r="H496" s="25"/>
      <c r="I496" s="25"/>
      <c r="J496" s="25"/>
      <c r="K496" s="138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  <c r="AA496" s="25"/>
    </row>
    <row r="497">
      <c r="A497" s="25"/>
      <c r="B497" s="25"/>
      <c r="C497" s="25"/>
      <c r="D497" s="25"/>
      <c r="E497" s="25"/>
      <c r="F497" s="24"/>
      <c r="G497" s="25"/>
      <c r="H497" s="25"/>
      <c r="I497" s="25"/>
      <c r="J497" s="25"/>
      <c r="K497" s="138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  <c r="AA497" s="25"/>
    </row>
    <row r="498">
      <c r="A498" s="25"/>
      <c r="B498" s="25"/>
      <c r="C498" s="25"/>
      <c r="D498" s="25"/>
      <c r="E498" s="25"/>
      <c r="F498" s="24"/>
      <c r="G498" s="25"/>
      <c r="H498" s="25"/>
      <c r="I498" s="25"/>
      <c r="J498" s="25"/>
      <c r="K498" s="138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  <c r="AA498" s="25"/>
    </row>
    <row r="499">
      <c r="A499" s="25"/>
      <c r="B499" s="25"/>
      <c r="C499" s="25"/>
      <c r="D499" s="25"/>
      <c r="E499" s="25"/>
      <c r="F499" s="24"/>
      <c r="G499" s="25"/>
      <c r="H499" s="25"/>
      <c r="I499" s="25"/>
      <c r="J499" s="25"/>
      <c r="K499" s="138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  <c r="AA499" s="25"/>
    </row>
    <row r="500">
      <c r="A500" s="25"/>
      <c r="B500" s="25"/>
      <c r="C500" s="25"/>
      <c r="D500" s="25"/>
      <c r="E500" s="25"/>
      <c r="F500" s="24"/>
      <c r="G500" s="25"/>
      <c r="H500" s="25"/>
      <c r="I500" s="25"/>
      <c r="J500" s="25"/>
      <c r="K500" s="138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  <c r="AA500" s="25"/>
    </row>
    <row r="501">
      <c r="A501" s="25"/>
      <c r="B501" s="25"/>
      <c r="C501" s="25"/>
      <c r="D501" s="25"/>
      <c r="E501" s="25"/>
      <c r="F501" s="24"/>
      <c r="G501" s="25"/>
      <c r="H501" s="25"/>
      <c r="I501" s="25"/>
      <c r="J501" s="25"/>
      <c r="K501" s="138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  <c r="AA501" s="25"/>
    </row>
    <row r="502">
      <c r="A502" s="25"/>
      <c r="B502" s="25"/>
      <c r="C502" s="25"/>
      <c r="D502" s="25"/>
      <c r="E502" s="25"/>
      <c r="F502" s="24"/>
      <c r="G502" s="25"/>
      <c r="H502" s="25"/>
      <c r="I502" s="25"/>
      <c r="J502" s="25"/>
      <c r="K502" s="138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  <c r="AA502" s="25"/>
    </row>
    <row r="503">
      <c r="A503" s="25"/>
      <c r="B503" s="25"/>
      <c r="C503" s="25"/>
      <c r="D503" s="25"/>
      <c r="E503" s="25"/>
      <c r="F503" s="24"/>
      <c r="G503" s="25"/>
      <c r="H503" s="25"/>
      <c r="I503" s="25"/>
      <c r="J503" s="25"/>
      <c r="K503" s="138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  <c r="AA503" s="25"/>
    </row>
    <row r="504">
      <c r="A504" s="25"/>
      <c r="B504" s="25"/>
      <c r="C504" s="25"/>
      <c r="D504" s="25"/>
      <c r="E504" s="25"/>
      <c r="F504" s="24"/>
      <c r="G504" s="25"/>
      <c r="H504" s="25"/>
      <c r="I504" s="25"/>
      <c r="J504" s="25"/>
      <c r="K504" s="138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  <c r="AA504" s="25"/>
    </row>
    <row r="505">
      <c r="A505" s="25"/>
      <c r="B505" s="25"/>
      <c r="C505" s="25"/>
      <c r="D505" s="25"/>
      <c r="E505" s="25"/>
      <c r="F505" s="24"/>
      <c r="G505" s="25"/>
      <c r="H505" s="25"/>
      <c r="I505" s="25"/>
      <c r="J505" s="25"/>
      <c r="K505" s="138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  <c r="AA505" s="25"/>
    </row>
    <row r="506">
      <c r="A506" s="25"/>
      <c r="B506" s="25"/>
      <c r="C506" s="25"/>
      <c r="D506" s="25"/>
      <c r="E506" s="25"/>
      <c r="F506" s="24"/>
      <c r="G506" s="25"/>
      <c r="H506" s="25"/>
      <c r="I506" s="25"/>
      <c r="J506" s="25"/>
      <c r="K506" s="138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  <c r="AA506" s="25"/>
    </row>
    <row r="507">
      <c r="A507" s="25"/>
      <c r="B507" s="25"/>
      <c r="C507" s="25"/>
      <c r="D507" s="25"/>
      <c r="E507" s="25"/>
      <c r="F507" s="24"/>
      <c r="G507" s="25"/>
      <c r="H507" s="25"/>
      <c r="I507" s="25"/>
      <c r="J507" s="25"/>
      <c r="K507" s="138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  <c r="AA507" s="25"/>
    </row>
    <row r="508">
      <c r="A508" s="25"/>
      <c r="B508" s="25"/>
      <c r="C508" s="25"/>
      <c r="D508" s="25"/>
      <c r="E508" s="25"/>
      <c r="F508" s="24"/>
      <c r="G508" s="25"/>
      <c r="H508" s="25"/>
      <c r="I508" s="25"/>
      <c r="J508" s="25"/>
      <c r="K508" s="138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  <c r="AA508" s="25"/>
    </row>
    <row r="509">
      <c r="A509" s="25"/>
      <c r="B509" s="25"/>
      <c r="C509" s="25"/>
      <c r="D509" s="25"/>
      <c r="E509" s="25"/>
      <c r="F509" s="24"/>
      <c r="G509" s="25"/>
      <c r="H509" s="25"/>
      <c r="I509" s="25"/>
      <c r="J509" s="25"/>
      <c r="K509" s="138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  <c r="AA509" s="25"/>
    </row>
    <row r="510">
      <c r="A510" s="25"/>
      <c r="B510" s="25"/>
      <c r="C510" s="25"/>
      <c r="D510" s="25"/>
      <c r="E510" s="25"/>
      <c r="F510" s="24"/>
      <c r="G510" s="25"/>
      <c r="H510" s="25"/>
      <c r="I510" s="25"/>
      <c r="J510" s="25"/>
      <c r="K510" s="138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  <c r="AA510" s="25"/>
    </row>
    <row r="511">
      <c r="A511" s="25"/>
      <c r="B511" s="25"/>
      <c r="C511" s="25"/>
      <c r="D511" s="25"/>
      <c r="E511" s="25"/>
      <c r="F511" s="24"/>
      <c r="G511" s="25"/>
      <c r="H511" s="25"/>
      <c r="I511" s="25"/>
      <c r="J511" s="25"/>
      <c r="K511" s="138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  <c r="AA511" s="25"/>
    </row>
    <row r="512">
      <c r="A512" s="25"/>
      <c r="B512" s="25"/>
      <c r="C512" s="25"/>
      <c r="D512" s="25"/>
      <c r="E512" s="25"/>
      <c r="F512" s="24"/>
      <c r="G512" s="25"/>
      <c r="H512" s="25"/>
      <c r="I512" s="25"/>
      <c r="J512" s="25"/>
      <c r="K512" s="138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  <c r="AA512" s="25"/>
    </row>
    <row r="513">
      <c r="A513" s="25"/>
      <c r="B513" s="25"/>
      <c r="C513" s="25"/>
      <c r="D513" s="25"/>
      <c r="E513" s="25"/>
      <c r="F513" s="24"/>
      <c r="G513" s="25"/>
      <c r="H513" s="25"/>
      <c r="I513" s="25"/>
      <c r="J513" s="25"/>
      <c r="K513" s="138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  <c r="AA513" s="25"/>
    </row>
    <row r="514">
      <c r="A514" s="25"/>
      <c r="B514" s="25"/>
      <c r="C514" s="25"/>
      <c r="D514" s="25"/>
      <c r="E514" s="25"/>
      <c r="F514" s="24"/>
      <c r="G514" s="25"/>
      <c r="H514" s="25"/>
      <c r="I514" s="25"/>
      <c r="J514" s="25"/>
      <c r="K514" s="138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  <c r="AA514" s="25"/>
    </row>
    <row r="515">
      <c r="A515" s="25"/>
      <c r="B515" s="25"/>
      <c r="C515" s="25"/>
      <c r="D515" s="25"/>
      <c r="E515" s="25"/>
      <c r="F515" s="24"/>
      <c r="G515" s="25"/>
      <c r="H515" s="25"/>
      <c r="I515" s="25"/>
      <c r="J515" s="25"/>
      <c r="K515" s="138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  <c r="AA515" s="25"/>
    </row>
    <row r="516">
      <c r="A516" s="25"/>
      <c r="B516" s="25"/>
      <c r="C516" s="25"/>
      <c r="D516" s="25"/>
      <c r="E516" s="25"/>
      <c r="F516" s="24"/>
      <c r="G516" s="25"/>
      <c r="H516" s="25"/>
      <c r="I516" s="25"/>
      <c r="J516" s="25"/>
      <c r="K516" s="138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  <c r="AA516" s="25"/>
    </row>
    <row r="517">
      <c r="A517" s="25"/>
      <c r="B517" s="25"/>
      <c r="C517" s="25"/>
      <c r="D517" s="25"/>
      <c r="E517" s="25"/>
      <c r="F517" s="24"/>
      <c r="G517" s="25"/>
      <c r="H517" s="25"/>
      <c r="I517" s="25"/>
      <c r="J517" s="25"/>
      <c r="K517" s="138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  <c r="AA517" s="25"/>
    </row>
    <row r="518">
      <c r="A518" s="25"/>
      <c r="B518" s="25"/>
      <c r="C518" s="25"/>
      <c r="D518" s="25"/>
      <c r="E518" s="25"/>
      <c r="F518" s="24"/>
      <c r="G518" s="25"/>
      <c r="H518" s="25"/>
      <c r="I518" s="25"/>
      <c r="J518" s="25"/>
      <c r="K518" s="138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  <c r="AA518" s="25"/>
    </row>
    <row r="519">
      <c r="A519" s="25"/>
      <c r="B519" s="25"/>
      <c r="C519" s="25"/>
      <c r="D519" s="25"/>
      <c r="E519" s="25"/>
      <c r="F519" s="24"/>
      <c r="G519" s="25"/>
      <c r="H519" s="25"/>
      <c r="I519" s="25"/>
      <c r="J519" s="25"/>
      <c r="K519" s="138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  <c r="AA519" s="25"/>
    </row>
    <row r="520">
      <c r="A520" s="25"/>
      <c r="B520" s="25"/>
      <c r="C520" s="25"/>
      <c r="D520" s="25"/>
      <c r="E520" s="25"/>
      <c r="F520" s="24"/>
      <c r="G520" s="25"/>
      <c r="H520" s="25"/>
      <c r="I520" s="25"/>
      <c r="J520" s="25"/>
      <c r="K520" s="138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  <c r="AA520" s="25"/>
    </row>
    <row r="521">
      <c r="A521" s="25"/>
      <c r="B521" s="25"/>
      <c r="C521" s="25"/>
      <c r="D521" s="25"/>
      <c r="E521" s="25"/>
      <c r="F521" s="24"/>
      <c r="G521" s="25"/>
      <c r="H521" s="25"/>
      <c r="I521" s="25"/>
      <c r="J521" s="25"/>
      <c r="K521" s="138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  <c r="AA521" s="25"/>
    </row>
    <row r="522">
      <c r="A522" s="25"/>
      <c r="B522" s="25"/>
      <c r="C522" s="25"/>
      <c r="D522" s="25"/>
      <c r="E522" s="25"/>
      <c r="F522" s="24"/>
      <c r="G522" s="25"/>
      <c r="H522" s="25"/>
      <c r="I522" s="25"/>
      <c r="J522" s="25"/>
      <c r="K522" s="138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  <c r="AA522" s="25"/>
    </row>
    <row r="523">
      <c r="A523" s="25"/>
      <c r="B523" s="25"/>
      <c r="C523" s="25"/>
      <c r="D523" s="25"/>
      <c r="E523" s="25"/>
      <c r="F523" s="24"/>
      <c r="G523" s="25"/>
      <c r="H523" s="25"/>
      <c r="I523" s="25"/>
      <c r="J523" s="25"/>
      <c r="K523" s="138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  <c r="AA523" s="25"/>
    </row>
    <row r="524">
      <c r="A524" s="25"/>
      <c r="B524" s="25"/>
      <c r="C524" s="25"/>
      <c r="D524" s="25"/>
      <c r="E524" s="25"/>
      <c r="F524" s="24"/>
      <c r="G524" s="25"/>
      <c r="H524" s="25"/>
      <c r="I524" s="25"/>
      <c r="J524" s="25"/>
      <c r="K524" s="138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  <c r="AA524" s="25"/>
    </row>
    <row r="525">
      <c r="A525" s="25"/>
      <c r="B525" s="25"/>
      <c r="C525" s="25"/>
      <c r="D525" s="25"/>
      <c r="E525" s="25"/>
      <c r="F525" s="24"/>
      <c r="G525" s="25"/>
      <c r="H525" s="25"/>
      <c r="I525" s="25"/>
      <c r="J525" s="25"/>
      <c r="K525" s="138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  <c r="AA525" s="25"/>
    </row>
    <row r="526">
      <c r="A526" s="25"/>
      <c r="B526" s="25"/>
      <c r="C526" s="25"/>
      <c r="D526" s="25"/>
      <c r="E526" s="25"/>
      <c r="F526" s="24"/>
      <c r="G526" s="25"/>
      <c r="H526" s="25"/>
      <c r="I526" s="25"/>
      <c r="J526" s="25"/>
      <c r="K526" s="138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  <c r="AA526" s="25"/>
    </row>
    <row r="527">
      <c r="A527" s="25"/>
      <c r="B527" s="25"/>
      <c r="C527" s="25"/>
      <c r="D527" s="25"/>
      <c r="E527" s="25"/>
      <c r="F527" s="24"/>
      <c r="G527" s="25"/>
      <c r="H527" s="25"/>
      <c r="I527" s="25"/>
      <c r="J527" s="25"/>
      <c r="K527" s="138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  <c r="AA527" s="25"/>
    </row>
    <row r="528">
      <c r="A528" s="25"/>
      <c r="B528" s="25"/>
      <c r="C528" s="25"/>
      <c r="D528" s="25"/>
      <c r="E528" s="25"/>
      <c r="F528" s="24"/>
      <c r="G528" s="25"/>
      <c r="H528" s="25"/>
      <c r="I528" s="25"/>
      <c r="J528" s="25"/>
      <c r="K528" s="138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  <c r="AA528" s="25"/>
    </row>
    <row r="529">
      <c r="A529" s="25"/>
      <c r="B529" s="25"/>
      <c r="C529" s="25"/>
      <c r="D529" s="25"/>
      <c r="E529" s="25"/>
      <c r="F529" s="24"/>
      <c r="G529" s="25"/>
      <c r="H529" s="25"/>
      <c r="I529" s="25"/>
      <c r="J529" s="25"/>
      <c r="K529" s="138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  <c r="AA529" s="25"/>
    </row>
    <row r="530">
      <c r="A530" s="25"/>
      <c r="B530" s="25"/>
      <c r="C530" s="25"/>
      <c r="D530" s="25"/>
      <c r="E530" s="25"/>
      <c r="F530" s="24"/>
      <c r="G530" s="25"/>
      <c r="H530" s="25"/>
      <c r="I530" s="25"/>
      <c r="J530" s="25"/>
      <c r="K530" s="138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  <c r="AA530" s="25"/>
    </row>
    <row r="531">
      <c r="A531" s="25"/>
      <c r="B531" s="25"/>
      <c r="C531" s="25"/>
      <c r="D531" s="25"/>
      <c r="E531" s="25"/>
      <c r="F531" s="24"/>
      <c r="G531" s="25"/>
      <c r="H531" s="25"/>
      <c r="I531" s="25"/>
      <c r="J531" s="25"/>
      <c r="K531" s="138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  <c r="AA531" s="25"/>
    </row>
    <row r="532">
      <c r="A532" s="25"/>
      <c r="B532" s="25"/>
      <c r="C532" s="25"/>
      <c r="D532" s="25"/>
      <c r="E532" s="25"/>
      <c r="F532" s="24"/>
      <c r="G532" s="25"/>
      <c r="H532" s="25"/>
      <c r="I532" s="25"/>
      <c r="J532" s="25"/>
      <c r="K532" s="138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  <c r="AA532" s="25"/>
    </row>
    <row r="533">
      <c r="A533" s="25"/>
      <c r="B533" s="25"/>
      <c r="C533" s="25"/>
      <c r="D533" s="25"/>
      <c r="E533" s="25"/>
      <c r="F533" s="24"/>
      <c r="G533" s="25"/>
      <c r="H533" s="25"/>
      <c r="I533" s="25"/>
      <c r="J533" s="25"/>
      <c r="K533" s="138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  <c r="AA533" s="25"/>
    </row>
    <row r="534">
      <c r="A534" s="25"/>
      <c r="B534" s="25"/>
      <c r="C534" s="25"/>
      <c r="D534" s="25"/>
      <c r="E534" s="25"/>
      <c r="F534" s="24"/>
      <c r="G534" s="25"/>
      <c r="H534" s="25"/>
      <c r="I534" s="25"/>
      <c r="J534" s="25"/>
      <c r="K534" s="138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  <c r="AA534" s="25"/>
    </row>
    <row r="535">
      <c r="A535" s="25"/>
      <c r="B535" s="25"/>
      <c r="C535" s="25"/>
      <c r="D535" s="25"/>
      <c r="E535" s="25"/>
      <c r="F535" s="24"/>
      <c r="G535" s="25"/>
      <c r="H535" s="25"/>
      <c r="I535" s="25"/>
      <c r="J535" s="25"/>
      <c r="K535" s="138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  <c r="AA535" s="25"/>
    </row>
    <row r="536">
      <c r="A536" s="25"/>
      <c r="B536" s="25"/>
      <c r="C536" s="25"/>
      <c r="D536" s="25"/>
      <c r="E536" s="25"/>
      <c r="F536" s="24"/>
      <c r="G536" s="25"/>
      <c r="H536" s="25"/>
      <c r="I536" s="25"/>
      <c r="J536" s="25"/>
      <c r="K536" s="138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  <c r="AA536" s="25"/>
    </row>
    <row r="537">
      <c r="A537" s="25"/>
      <c r="B537" s="25"/>
      <c r="C537" s="25"/>
      <c r="D537" s="25"/>
      <c r="E537" s="25"/>
      <c r="F537" s="24"/>
      <c r="G537" s="25"/>
      <c r="H537" s="25"/>
      <c r="I537" s="25"/>
      <c r="J537" s="25"/>
      <c r="K537" s="138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  <c r="AA537" s="25"/>
    </row>
    <row r="538">
      <c r="A538" s="25"/>
      <c r="B538" s="25"/>
      <c r="C538" s="25"/>
      <c r="D538" s="25"/>
      <c r="E538" s="25"/>
      <c r="F538" s="24"/>
      <c r="G538" s="25"/>
      <c r="H538" s="25"/>
      <c r="I538" s="25"/>
      <c r="J538" s="25"/>
      <c r="K538" s="138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  <c r="AA538" s="25"/>
    </row>
    <row r="539">
      <c r="A539" s="25"/>
      <c r="B539" s="25"/>
      <c r="C539" s="25"/>
      <c r="D539" s="25"/>
      <c r="E539" s="25"/>
      <c r="F539" s="24"/>
      <c r="G539" s="25"/>
      <c r="H539" s="25"/>
      <c r="I539" s="25"/>
      <c r="J539" s="25"/>
      <c r="K539" s="138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  <c r="AA539" s="25"/>
    </row>
    <row r="540">
      <c r="A540" s="25"/>
      <c r="B540" s="25"/>
      <c r="C540" s="25"/>
      <c r="D540" s="25"/>
      <c r="E540" s="25"/>
      <c r="F540" s="24"/>
      <c r="G540" s="25"/>
      <c r="H540" s="25"/>
      <c r="I540" s="25"/>
      <c r="J540" s="25"/>
      <c r="K540" s="138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  <c r="AA540" s="25"/>
    </row>
    <row r="541">
      <c r="A541" s="25"/>
      <c r="B541" s="25"/>
      <c r="C541" s="25"/>
      <c r="D541" s="25"/>
      <c r="E541" s="25"/>
      <c r="F541" s="24"/>
      <c r="G541" s="25"/>
      <c r="H541" s="25"/>
      <c r="I541" s="25"/>
      <c r="J541" s="25"/>
      <c r="K541" s="138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  <c r="AA541" s="25"/>
    </row>
    <row r="542">
      <c r="A542" s="25"/>
      <c r="B542" s="25"/>
      <c r="C542" s="25"/>
      <c r="D542" s="25"/>
      <c r="E542" s="25"/>
      <c r="F542" s="24"/>
      <c r="G542" s="25"/>
      <c r="H542" s="25"/>
      <c r="I542" s="25"/>
      <c r="J542" s="25"/>
      <c r="K542" s="138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  <c r="AA542" s="25"/>
    </row>
    <row r="543">
      <c r="A543" s="25"/>
      <c r="B543" s="25"/>
      <c r="C543" s="25"/>
      <c r="D543" s="25"/>
      <c r="E543" s="25"/>
      <c r="F543" s="24"/>
      <c r="G543" s="25"/>
      <c r="H543" s="25"/>
      <c r="I543" s="25"/>
      <c r="J543" s="25"/>
      <c r="K543" s="138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  <c r="AA543" s="25"/>
    </row>
    <row r="544">
      <c r="A544" s="25"/>
      <c r="B544" s="25"/>
      <c r="C544" s="25"/>
      <c r="D544" s="25"/>
      <c r="E544" s="25"/>
      <c r="F544" s="24"/>
      <c r="G544" s="25"/>
      <c r="H544" s="25"/>
      <c r="I544" s="25"/>
      <c r="J544" s="25"/>
      <c r="K544" s="138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  <c r="AA544" s="25"/>
    </row>
    <row r="545">
      <c r="A545" s="25"/>
      <c r="B545" s="25"/>
      <c r="C545" s="25"/>
      <c r="D545" s="25"/>
      <c r="E545" s="25"/>
      <c r="F545" s="24"/>
      <c r="G545" s="25"/>
      <c r="H545" s="25"/>
      <c r="I545" s="25"/>
      <c r="J545" s="25"/>
      <c r="K545" s="138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  <c r="AA545" s="25"/>
    </row>
    <row r="546">
      <c r="A546" s="25"/>
      <c r="B546" s="25"/>
      <c r="C546" s="25"/>
      <c r="D546" s="25"/>
      <c r="E546" s="25"/>
      <c r="F546" s="24"/>
      <c r="G546" s="25"/>
      <c r="H546" s="25"/>
      <c r="I546" s="25"/>
      <c r="J546" s="25"/>
      <c r="K546" s="138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  <c r="AA546" s="25"/>
    </row>
    <row r="547">
      <c r="A547" s="25"/>
      <c r="B547" s="25"/>
      <c r="C547" s="25"/>
      <c r="D547" s="25"/>
      <c r="E547" s="25"/>
      <c r="F547" s="24"/>
      <c r="G547" s="25"/>
      <c r="H547" s="25"/>
      <c r="I547" s="25"/>
      <c r="J547" s="25"/>
      <c r="K547" s="138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  <c r="AA547" s="25"/>
    </row>
    <row r="548">
      <c r="A548" s="25"/>
      <c r="B548" s="25"/>
      <c r="C548" s="25"/>
      <c r="D548" s="25"/>
      <c r="E548" s="25"/>
      <c r="F548" s="24"/>
      <c r="G548" s="25"/>
      <c r="H548" s="25"/>
      <c r="I548" s="25"/>
      <c r="J548" s="25"/>
      <c r="K548" s="138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  <c r="AA548" s="25"/>
    </row>
    <row r="549">
      <c r="A549" s="25"/>
      <c r="B549" s="25"/>
      <c r="C549" s="25"/>
      <c r="D549" s="25"/>
      <c r="E549" s="25"/>
      <c r="F549" s="24"/>
      <c r="G549" s="25"/>
      <c r="H549" s="25"/>
      <c r="I549" s="25"/>
      <c r="J549" s="25"/>
      <c r="K549" s="138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  <c r="AA549" s="25"/>
    </row>
    <row r="550">
      <c r="A550" s="25"/>
      <c r="B550" s="25"/>
      <c r="C550" s="25"/>
      <c r="D550" s="25"/>
      <c r="E550" s="25"/>
      <c r="F550" s="24"/>
      <c r="G550" s="25"/>
      <c r="H550" s="25"/>
      <c r="I550" s="25"/>
      <c r="J550" s="25"/>
      <c r="K550" s="138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  <c r="AA550" s="25"/>
    </row>
    <row r="551">
      <c r="A551" s="25"/>
      <c r="B551" s="25"/>
      <c r="C551" s="25"/>
      <c r="D551" s="25"/>
      <c r="E551" s="25"/>
      <c r="F551" s="24"/>
      <c r="G551" s="25"/>
      <c r="H551" s="25"/>
      <c r="I551" s="25"/>
      <c r="J551" s="25"/>
      <c r="K551" s="138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  <c r="AA551" s="25"/>
    </row>
    <row r="552">
      <c r="A552" s="25"/>
      <c r="B552" s="25"/>
      <c r="C552" s="25"/>
      <c r="D552" s="25"/>
      <c r="E552" s="25"/>
      <c r="F552" s="24"/>
      <c r="G552" s="25"/>
      <c r="H552" s="25"/>
      <c r="I552" s="25"/>
      <c r="J552" s="25"/>
      <c r="K552" s="138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  <c r="AA552" s="25"/>
    </row>
    <row r="553">
      <c r="A553" s="25"/>
      <c r="B553" s="25"/>
      <c r="C553" s="25"/>
      <c r="D553" s="25"/>
      <c r="E553" s="25"/>
      <c r="F553" s="24"/>
      <c r="G553" s="25"/>
      <c r="H553" s="25"/>
      <c r="I553" s="25"/>
      <c r="J553" s="25"/>
      <c r="K553" s="138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  <c r="AA553" s="25"/>
    </row>
    <row r="554">
      <c r="A554" s="25"/>
      <c r="B554" s="25"/>
      <c r="C554" s="25"/>
      <c r="D554" s="25"/>
      <c r="E554" s="25"/>
      <c r="F554" s="24"/>
      <c r="G554" s="25"/>
      <c r="H554" s="25"/>
      <c r="I554" s="25"/>
      <c r="J554" s="25"/>
      <c r="K554" s="138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  <c r="AA554" s="25"/>
    </row>
    <row r="555">
      <c r="A555" s="25"/>
      <c r="B555" s="25"/>
      <c r="C555" s="25"/>
      <c r="D555" s="25"/>
      <c r="E555" s="25"/>
      <c r="F555" s="24"/>
      <c r="G555" s="25"/>
      <c r="H555" s="25"/>
      <c r="I555" s="25"/>
      <c r="J555" s="25"/>
      <c r="K555" s="138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  <c r="AA555" s="25"/>
    </row>
    <row r="556">
      <c r="A556" s="25"/>
      <c r="B556" s="25"/>
      <c r="C556" s="25"/>
      <c r="D556" s="25"/>
      <c r="E556" s="25"/>
      <c r="F556" s="24"/>
      <c r="G556" s="25"/>
      <c r="H556" s="25"/>
      <c r="I556" s="25"/>
      <c r="J556" s="25"/>
      <c r="K556" s="138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  <c r="AA556" s="25"/>
    </row>
    <row r="557">
      <c r="A557" s="25"/>
      <c r="B557" s="25"/>
      <c r="C557" s="25"/>
      <c r="D557" s="25"/>
      <c r="E557" s="25"/>
      <c r="F557" s="24"/>
      <c r="G557" s="25"/>
      <c r="H557" s="25"/>
      <c r="I557" s="25"/>
      <c r="J557" s="25"/>
      <c r="K557" s="138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  <c r="AA557" s="25"/>
    </row>
    <row r="558">
      <c r="A558" s="25"/>
      <c r="B558" s="25"/>
      <c r="C558" s="25"/>
      <c r="D558" s="25"/>
      <c r="E558" s="25"/>
      <c r="F558" s="24"/>
      <c r="G558" s="25"/>
      <c r="H558" s="25"/>
      <c r="I558" s="25"/>
      <c r="J558" s="25"/>
      <c r="K558" s="138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  <c r="AA558" s="25"/>
    </row>
    <row r="559">
      <c r="A559" s="25"/>
      <c r="B559" s="25"/>
      <c r="C559" s="25"/>
      <c r="D559" s="25"/>
      <c r="E559" s="25"/>
      <c r="F559" s="24"/>
      <c r="G559" s="25"/>
      <c r="H559" s="25"/>
      <c r="I559" s="25"/>
      <c r="J559" s="25"/>
      <c r="K559" s="138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  <c r="AA559" s="25"/>
    </row>
    <row r="560">
      <c r="A560" s="25"/>
      <c r="B560" s="25"/>
      <c r="C560" s="25"/>
      <c r="D560" s="25"/>
      <c r="E560" s="25"/>
      <c r="F560" s="24"/>
      <c r="G560" s="25"/>
      <c r="H560" s="25"/>
      <c r="I560" s="25"/>
      <c r="J560" s="25"/>
      <c r="K560" s="138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  <c r="AA560" s="25"/>
    </row>
    <row r="561">
      <c r="A561" s="25"/>
      <c r="B561" s="25"/>
      <c r="C561" s="25"/>
      <c r="D561" s="25"/>
      <c r="E561" s="25"/>
      <c r="F561" s="24"/>
      <c r="G561" s="25"/>
      <c r="H561" s="25"/>
      <c r="I561" s="25"/>
      <c r="J561" s="25"/>
      <c r="K561" s="138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  <c r="AA561" s="25"/>
    </row>
    <row r="562">
      <c r="A562" s="25"/>
      <c r="B562" s="25"/>
      <c r="C562" s="25"/>
      <c r="D562" s="25"/>
      <c r="E562" s="25"/>
      <c r="F562" s="24"/>
      <c r="G562" s="25"/>
      <c r="H562" s="25"/>
      <c r="I562" s="25"/>
      <c r="J562" s="25"/>
      <c r="K562" s="138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  <c r="AA562" s="25"/>
    </row>
    <row r="563">
      <c r="A563" s="25"/>
      <c r="B563" s="25"/>
      <c r="C563" s="25"/>
      <c r="D563" s="25"/>
      <c r="E563" s="25"/>
      <c r="F563" s="24"/>
      <c r="G563" s="25"/>
      <c r="H563" s="25"/>
      <c r="I563" s="25"/>
      <c r="J563" s="25"/>
      <c r="K563" s="138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  <c r="AA563" s="25"/>
    </row>
    <row r="564">
      <c r="A564" s="25"/>
      <c r="B564" s="25"/>
      <c r="C564" s="25"/>
      <c r="D564" s="25"/>
      <c r="E564" s="25"/>
      <c r="F564" s="24"/>
      <c r="G564" s="25"/>
      <c r="H564" s="25"/>
      <c r="I564" s="25"/>
      <c r="J564" s="25"/>
      <c r="K564" s="138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  <c r="AA564" s="25"/>
    </row>
    <row r="565">
      <c r="A565" s="25"/>
      <c r="B565" s="25"/>
      <c r="C565" s="25"/>
      <c r="D565" s="25"/>
      <c r="E565" s="25"/>
      <c r="F565" s="24"/>
      <c r="G565" s="25"/>
      <c r="H565" s="25"/>
      <c r="I565" s="25"/>
      <c r="J565" s="25"/>
      <c r="K565" s="138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  <c r="AA565" s="25"/>
    </row>
    <row r="566">
      <c r="A566" s="25"/>
      <c r="B566" s="25"/>
      <c r="C566" s="25"/>
      <c r="D566" s="25"/>
      <c r="E566" s="25"/>
      <c r="F566" s="24"/>
      <c r="G566" s="25"/>
      <c r="H566" s="25"/>
      <c r="I566" s="25"/>
      <c r="J566" s="25"/>
      <c r="K566" s="138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  <c r="AA566" s="25"/>
    </row>
    <row r="567">
      <c r="A567" s="25"/>
      <c r="B567" s="25"/>
      <c r="C567" s="25"/>
      <c r="D567" s="25"/>
      <c r="E567" s="25"/>
      <c r="F567" s="24"/>
      <c r="G567" s="25"/>
      <c r="H567" s="25"/>
      <c r="I567" s="25"/>
      <c r="J567" s="25"/>
      <c r="K567" s="138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  <c r="AA567" s="25"/>
    </row>
    <row r="568">
      <c r="A568" s="25"/>
      <c r="B568" s="25"/>
      <c r="C568" s="25"/>
      <c r="D568" s="25"/>
      <c r="E568" s="25"/>
      <c r="F568" s="24"/>
      <c r="G568" s="25"/>
      <c r="H568" s="25"/>
      <c r="I568" s="25"/>
      <c r="J568" s="25"/>
      <c r="K568" s="138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  <c r="AA568" s="25"/>
    </row>
    <row r="569">
      <c r="A569" s="25"/>
      <c r="B569" s="25"/>
      <c r="C569" s="25"/>
      <c r="D569" s="25"/>
      <c r="E569" s="25"/>
      <c r="F569" s="24"/>
      <c r="G569" s="25"/>
      <c r="H569" s="25"/>
      <c r="I569" s="25"/>
      <c r="J569" s="25"/>
      <c r="K569" s="138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  <c r="AA569" s="25"/>
    </row>
    <row r="570">
      <c r="A570" s="25"/>
      <c r="B570" s="25"/>
      <c r="C570" s="25"/>
      <c r="D570" s="25"/>
      <c r="E570" s="25"/>
      <c r="F570" s="24"/>
      <c r="G570" s="25"/>
      <c r="H570" s="25"/>
      <c r="I570" s="25"/>
      <c r="J570" s="25"/>
      <c r="K570" s="138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  <c r="AA570" s="25"/>
    </row>
    <row r="571">
      <c r="A571" s="25"/>
      <c r="B571" s="25"/>
      <c r="C571" s="25"/>
      <c r="D571" s="25"/>
      <c r="E571" s="25"/>
      <c r="F571" s="24"/>
      <c r="G571" s="25"/>
      <c r="H571" s="25"/>
      <c r="I571" s="25"/>
      <c r="J571" s="25"/>
      <c r="K571" s="138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  <c r="AA571" s="25"/>
    </row>
    <row r="572">
      <c r="A572" s="25"/>
      <c r="B572" s="25"/>
      <c r="C572" s="25"/>
      <c r="D572" s="25"/>
      <c r="E572" s="25"/>
      <c r="F572" s="24"/>
      <c r="G572" s="25"/>
      <c r="H572" s="25"/>
      <c r="I572" s="25"/>
      <c r="J572" s="25"/>
      <c r="K572" s="138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  <c r="AA572" s="25"/>
    </row>
    <row r="573">
      <c r="A573" s="25"/>
      <c r="B573" s="25"/>
      <c r="C573" s="25"/>
      <c r="D573" s="25"/>
      <c r="E573" s="25"/>
      <c r="F573" s="24"/>
      <c r="G573" s="25"/>
      <c r="H573" s="25"/>
      <c r="I573" s="25"/>
      <c r="J573" s="25"/>
      <c r="K573" s="138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  <c r="AA573" s="25"/>
    </row>
    <row r="574">
      <c r="A574" s="25"/>
      <c r="B574" s="25"/>
      <c r="C574" s="25"/>
      <c r="D574" s="25"/>
      <c r="E574" s="25"/>
      <c r="F574" s="24"/>
      <c r="G574" s="25"/>
      <c r="H574" s="25"/>
      <c r="I574" s="25"/>
      <c r="J574" s="25"/>
      <c r="K574" s="138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  <c r="AA574" s="25"/>
    </row>
    <row r="575">
      <c r="A575" s="25"/>
      <c r="B575" s="25"/>
      <c r="C575" s="25"/>
      <c r="D575" s="25"/>
      <c r="E575" s="25"/>
      <c r="F575" s="24"/>
      <c r="G575" s="25"/>
      <c r="H575" s="25"/>
      <c r="I575" s="25"/>
      <c r="J575" s="25"/>
      <c r="K575" s="138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  <c r="AA575" s="25"/>
    </row>
    <row r="576">
      <c r="A576" s="25"/>
      <c r="B576" s="25"/>
      <c r="C576" s="25"/>
      <c r="D576" s="25"/>
      <c r="E576" s="25"/>
      <c r="F576" s="24"/>
      <c r="G576" s="25"/>
      <c r="H576" s="25"/>
      <c r="I576" s="25"/>
      <c r="J576" s="25"/>
      <c r="K576" s="138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  <c r="AA576" s="25"/>
    </row>
    <row r="577">
      <c r="A577" s="25"/>
      <c r="B577" s="25"/>
      <c r="C577" s="25"/>
      <c r="D577" s="25"/>
      <c r="E577" s="25"/>
      <c r="F577" s="24"/>
      <c r="G577" s="25"/>
      <c r="H577" s="25"/>
      <c r="I577" s="25"/>
      <c r="J577" s="25"/>
      <c r="K577" s="138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  <c r="AA577" s="25"/>
    </row>
    <row r="578">
      <c r="A578" s="25"/>
      <c r="B578" s="25"/>
      <c r="C578" s="25"/>
      <c r="D578" s="25"/>
      <c r="E578" s="25"/>
      <c r="F578" s="24"/>
      <c r="G578" s="25"/>
      <c r="H578" s="25"/>
      <c r="I578" s="25"/>
      <c r="J578" s="25"/>
      <c r="K578" s="138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  <c r="AA578" s="25"/>
    </row>
    <row r="579">
      <c r="A579" s="25"/>
      <c r="B579" s="25"/>
      <c r="C579" s="25"/>
      <c r="D579" s="25"/>
      <c r="E579" s="25"/>
      <c r="F579" s="24"/>
      <c r="G579" s="25"/>
      <c r="H579" s="25"/>
      <c r="I579" s="25"/>
      <c r="J579" s="25"/>
      <c r="K579" s="138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  <c r="AA579" s="25"/>
    </row>
    <row r="580">
      <c r="A580" s="25"/>
      <c r="B580" s="25"/>
      <c r="C580" s="25"/>
      <c r="D580" s="25"/>
      <c r="E580" s="25"/>
      <c r="F580" s="24"/>
      <c r="G580" s="25"/>
      <c r="H580" s="25"/>
      <c r="I580" s="25"/>
      <c r="J580" s="25"/>
      <c r="K580" s="138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  <c r="AA580" s="25"/>
    </row>
    <row r="581">
      <c r="A581" s="25"/>
      <c r="B581" s="25"/>
      <c r="C581" s="25"/>
      <c r="D581" s="25"/>
      <c r="E581" s="25"/>
      <c r="F581" s="24"/>
      <c r="G581" s="25"/>
      <c r="H581" s="25"/>
      <c r="I581" s="25"/>
      <c r="J581" s="25"/>
      <c r="K581" s="138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  <c r="AA581" s="25"/>
    </row>
    <row r="582">
      <c r="A582" s="25"/>
      <c r="B582" s="25"/>
      <c r="C582" s="25"/>
      <c r="D582" s="25"/>
      <c r="E582" s="25"/>
      <c r="F582" s="24"/>
      <c r="G582" s="25"/>
      <c r="H582" s="25"/>
      <c r="I582" s="25"/>
      <c r="J582" s="25"/>
      <c r="K582" s="138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  <c r="AA582" s="25"/>
    </row>
    <row r="583">
      <c r="A583" s="25"/>
      <c r="B583" s="25"/>
      <c r="C583" s="25"/>
      <c r="D583" s="25"/>
      <c r="E583" s="25"/>
      <c r="F583" s="24"/>
      <c r="G583" s="25"/>
      <c r="H583" s="25"/>
      <c r="I583" s="25"/>
      <c r="J583" s="25"/>
      <c r="K583" s="138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  <c r="AA583" s="25"/>
    </row>
    <row r="584">
      <c r="A584" s="25"/>
      <c r="B584" s="25"/>
      <c r="C584" s="25"/>
      <c r="D584" s="25"/>
      <c r="E584" s="25"/>
      <c r="F584" s="24"/>
      <c r="G584" s="25"/>
      <c r="H584" s="25"/>
      <c r="I584" s="25"/>
      <c r="J584" s="25"/>
      <c r="K584" s="138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  <c r="AA584" s="25"/>
    </row>
    <row r="585">
      <c r="A585" s="25"/>
      <c r="B585" s="25"/>
      <c r="C585" s="25"/>
      <c r="D585" s="25"/>
      <c r="E585" s="25"/>
      <c r="F585" s="24"/>
      <c r="G585" s="25"/>
      <c r="H585" s="25"/>
      <c r="I585" s="25"/>
      <c r="J585" s="25"/>
      <c r="K585" s="138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  <c r="AA585" s="25"/>
    </row>
    <row r="586">
      <c r="A586" s="25"/>
      <c r="B586" s="25"/>
      <c r="C586" s="25"/>
      <c r="D586" s="25"/>
      <c r="E586" s="25"/>
      <c r="F586" s="24"/>
      <c r="G586" s="25"/>
      <c r="H586" s="25"/>
      <c r="I586" s="25"/>
      <c r="J586" s="25"/>
      <c r="K586" s="138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  <c r="AA586" s="25"/>
    </row>
    <row r="587">
      <c r="A587" s="25"/>
      <c r="B587" s="25"/>
      <c r="C587" s="25"/>
      <c r="D587" s="25"/>
      <c r="E587" s="25"/>
      <c r="F587" s="24"/>
      <c r="G587" s="25"/>
      <c r="H587" s="25"/>
      <c r="I587" s="25"/>
      <c r="J587" s="25"/>
      <c r="K587" s="138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  <c r="AA587" s="25"/>
    </row>
    <row r="588">
      <c r="A588" s="25"/>
      <c r="B588" s="25"/>
      <c r="C588" s="25"/>
      <c r="D588" s="25"/>
      <c r="E588" s="25"/>
      <c r="F588" s="24"/>
      <c r="G588" s="25"/>
      <c r="H588" s="25"/>
      <c r="I588" s="25"/>
      <c r="J588" s="25"/>
      <c r="K588" s="138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  <c r="AA588" s="25"/>
    </row>
    <row r="589">
      <c r="A589" s="25"/>
      <c r="B589" s="25"/>
      <c r="C589" s="25"/>
      <c r="D589" s="25"/>
      <c r="E589" s="25"/>
      <c r="F589" s="24"/>
      <c r="G589" s="25"/>
      <c r="H589" s="25"/>
      <c r="I589" s="25"/>
      <c r="J589" s="25"/>
      <c r="K589" s="138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  <c r="AA589" s="25"/>
    </row>
    <row r="590">
      <c r="A590" s="25"/>
      <c r="B590" s="25"/>
      <c r="C590" s="25"/>
      <c r="D590" s="25"/>
      <c r="E590" s="25"/>
      <c r="F590" s="24"/>
      <c r="G590" s="25"/>
      <c r="H590" s="25"/>
      <c r="I590" s="25"/>
      <c r="J590" s="25"/>
      <c r="K590" s="138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  <c r="AA590" s="25"/>
    </row>
    <row r="591">
      <c r="A591" s="25"/>
      <c r="B591" s="25"/>
      <c r="C591" s="25"/>
      <c r="D591" s="25"/>
      <c r="E591" s="25"/>
      <c r="F591" s="24"/>
      <c r="G591" s="25"/>
      <c r="H591" s="25"/>
      <c r="I591" s="25"/>
      <c r="J591" s="25"/>
      <c r="K591" s="138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  <c r="AA591" s="25"/>
    </row>
    <row r="592">
      <c r="A592" s="25"/>
      <c r="B592" s="25"/>
      <c r="C592" s="25"/>
      <c r="D592" s="25"/>
      <c r="E592" s="25"/>
      <c r="F592" s="24"/>
      <c r="G592" s="25"/>
      <c r="H592" s="25"/>
      <c r="I592" s="25"/>
      <c r="J592" s="25"/>
      <c r="K592" s="138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  <c r="AA592" s="25"/>
    </row>
    <row r="593">
      <c r="A593" s="25"/>
      <c r="B593" s="25"/>
      <c r="C593" s="25"/>
      <c r="D593" s="25"/>
      <c r="E593" s="25"/>
      <c r="F593" s="24"/>
      <c r="G593" s="25"/>
      <c r="H593" s="25"/>
      <c r="I593" s="25"/>
      <c r="J593" s="25"/>
      <c r="K593" s="138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  <c r="AA593" s="25"/>
    </row>
    <row r="594">
      <c r="A594" s="25"/>
      <c r="B594" s="25"/>
      <c r="C594" s="25"/>
      <c r="D594" s="25"/>
      <c r="E594" s="25"/>
      <c r="F594" s="24"/>
      <c r="G594" s="25"/>
      <c r="H594" s="25"/>
      <c r="I594" s="25"/>
      <c r="J594" s="25"/>
      <c r="K594" s="138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  <c r="AA594" s="25"/>
    </row>
    <row r="595">
      <c r="A595" s="25"/>
      <c r="B595" s="25"/>
      <c r="C595" s="25"/>
      <c r="D595" s="25"/>
      <c r="E595" s="25"/>
      <c r="F595" s="24"/>
      <c r="G595" s="25"/>
      <c r="H595" s="25"/>
      <c r="I595" s="25"/>
      <c r="J595" s="25"/>
      <c r="K595" s="138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  <c r="AA595" s="25"/>
    </row>
    <row r="596">
      <c r="A596" s="25"/>
      <c r="B596" s="25"/>
      <c r="C596" s="25"/>
      <c r="D596" s="25"/>
      <c r="E596" s="25"/>
      <c r="F596" s="24"/>
      <c r="G596" s="25"/>
      <c r="H596" s="25"/>
      <c r="I596" s="25"/>
      <c r="J596" s="25"/>
      <c r="K596" s="138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  <c r="AA596" s="25"/>
    </row>
    <row r="597">
      <c r="A597" s="25"/>
      <c r="B597" s="25"/>
      <c r="C597" s="25"/>
      <c r="D597" s="25"/>
      <c r="E597" s="25"/>
      <c r="F597" s="24"/>
      <c r="G597" s="25"/>
      <c r="H597" s="25"/>
      <c r="I597" s="25"/>
      <c r="J597" s="25"/>
      <c r="K597" s="138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  <c r="AA597" s="25"/>
    </row>
    <row r="598">
      <c r="A598" s="25"/>
      <c r="B598" s="25"/>
      <c r="C598" s="25"/>
      <c r="D598" s="25"/>
      <c r="E598" s="25"/>
      <c r="F598" s="24"/>
      <c r="G598" s="25"/>
      <c r="H598" s="25"/>
      <c r="I598" s="25"/>
      <c r="J598" s="25"/>
      <c r="K598" s="138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  <c r="AA598" s="25"/>
    </row>
    <row r="599">
      <c r="A599" s="25"/>
      <c r="B599" s="25"/>
      <c r="C599" s="25"/>
      <c r="D599" s="25"/>
      <c r="E599" s="25"/>
      <c r="F599" s="24"/>
      <c r="G599" s="25"/>
      <c r="H599" s="25"/>
      <c r="I599" s="25"/>
      <c r="J599" s="25"/>
      <c r="K599" s="138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  <c r="AA599" s="25"/>
    </row>
    <row r="600">
      <c r="A600" s="25"/>
      <c r="B600" s="25"/>
      <c r="C600" s="25"/>
      <c r="D600" s="25"/>
      <c r="E600" s="25"/>
      <c r="F600" s="24"/>
      <c r="G600" s="25"/>
      <c r="H600" s="25"/>
      <c r="I600" s="25"/>
      <c r="J600" s="25"/>
      <c r="K600" s="138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  <c r="AA600" s="25"/>
    </row>
    <row r="601">
      <c r="A601" s="25"/>
      <c r="B601" s="25"/>
      <c r="C601" s="25"/>
      <c r="D601" s="25"/>
      <c r="E601" s="25"/>
      <c r="F601" s="24"/>
      <c r="G601" s="25"/>
      <c r="H601" s="25"/>
      <c r="I601" s="25"/>
      <c r="J601" s="25"/>
      <c r="K601" s="138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  <c r="AA601" s="25"/>
    </row>
    <row r="602">
      <c r="A602" s="25"/>
      <c r="B602" s="25"/>
      <c r="C602" s="25"/>
      <c r="D602" s="25"/>
      <c r="E602" s="25"/>
      <c r="F602" s="24"/>
      <c r="G602" s="25"/>
      <c r="H602" s="25"/>
      <c r="I602" s="25"/>
      <c r="J602" s="25"/>
      <c r="K602" s="138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  <c r="AA602" s="25"/>
    </row>
    <row r="603">
      <c r="A603" s="25"/>
      <c r="B603" s="25"/>
      <c r="C603" s="25"/>
      <c r="D603" s="25"/>
      <c r="E603" s="25"/>
      <c r="F603" s="24"/>
      <c r="G603" s="25"/>
      <c r="H603" s="25"/>
      <c r="I603" s="25"/>
      <c r="J603" s="25"/>
      <c r="K603" s="138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  <c r="AA603" s="25"/>
    </row>
    <row r="604">
      <c r="A604" s="25"/>
      <c r="B604" s="25"/>
      <c r="C604" s="25"/>
      <c r="D604" s="25"/>
      <c r="E604" s="25"/>
      <c r="F604" s="24"/>
      <c r="G604" s="25"/>
      <c r="H604" s="25"/>
      <c r="I604" s="25"/>
      <c r="J604" s="25"/>
      <c r="K604" s="138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  <c r="AA604" s="25"/>
    </row>
    <row r="605">
      <c r="A605" s="25"/>
      <c r="B605" s="25"/>
      <c r="C605" s="25"/>
      <c r="D605" s="25"/>
      <c r="E605" s="25"/>
      <c r="F605" s="24"/>
      <c r="G605" s="25"/>
      <c r="H605" s="25"/>
      <c r="I605" s="25"/>
      <c r="J605" s="25"/>
      <c r="K605" s="138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  <c r="AA605" s="25"/>
    </row>
    <row r="606">
      <c r="A606" s="25"/>
      <c r="B606" s="25"/>
      <c r="C606" s="25"/>
      <c r="D606" s="25"/>
      <c r="E606" s="25"/>
      <c r="F606" s="24"/>
      <c r="G606" s="25"/>
      <c r="H606" s="25"/>
      <c r="I606" s="25"/>
      <c r="J606" s="25"/>
      <c r="K606" s="138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  <c r="AA606" s="25"/>
    </row>
    <row r="607">
      <c r="A607" s="25"/>
      <c r="B607" s="25"/>
      <c r="C607" s="25"/>
      <c r="D607" s="25"/>
      <c r="E607" s="25"/>
      <c r="F607" s="24"/>
      <c r="G607" s="25"/>
      <c r="H607" s="25"/>
      <c r="I607" s="25"/>
      <c r="J607" s="25"/>
      <c r="K607" s="138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  <c r="AA607" s="25"/>
    </row>
    <row r="608">
      <c r="A608" s="25"/>
      <c r="B608" s="25"/>
      <c r="C608" s="25"/>
      <c r="D608" s="25"/>
      <c r="E608" s="25"/>
      <c r="F608" s="24"/>
      <c r="G608" s="25"/>
      <c r="H608" s="25"/>
      <c r="I608" s="25"/>
      <c r="J608" s="25"/>
      <c r="K608" s="138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  <c r="AA608" s="25"/>
    </row>
    <row r="609">
      <c r="A609" s="25"/>
      <c r="B609" s="25"/>
      <c r="C609" s="25"/>
      <c r="D609" s="25"/>
      <c r="E609" s="25"/>
      <c r="F609" s="24"/>
      <c r="G609" s="25"/>
      <c r="H609" s="25"/>
      <c r="I609" s="25"/>
      <c r="J609" s="25"/>
      <c r="K609" s="138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  <c r="AA609" s="25"/>
    </row>
    <row r="610">
      <c r="A610" s="25"/>
      <c r="B610" s="25"/>
      <c r="C610" s="25"/>
      <c r="D610" s="25"/>
      <c r="E610" s="25"/>
      <c r="F610" s="24"/>
      <c r="G610" s="25"/>
      <c r="H610" s="25"/>
      <c r="I610" s="25"/>
      <c r="J610" s="25"/>
      <c r="K610" s="138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  <c r="AA610" s="25"/>
    </row>
    <row r="611">
      <c r="A611" s="25"/>
      <c r="B611" s="25"/>
      <c r="C611" s="25"/>
      <c r="D611" s="25"/>
      <c r="E611" s="25"/>
      <c r="F611" s="24"/>
      <c r="G611" s="25"/>
      <c r="H611" s="25"/>
      <c r="I611" s="25"/>
      <c r="J611" s="25"/>
      <c r="K611" s="138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  <c r="AA611" s="25"/>
    </row>
    <row r="612">
      <c r="A612" s="25"/>
      <c r="B612" s="25"/>
      <c r="C612" s="25"/>
      <c r="D612" s="25"/>
      <c r="E612" s="25"/>
      <c r="F612" s="24"/>
      <c r="G612" s="25"/>
      <c r="H612" s="25"/>
      <c r="I612" s="25"/>
      <c r="J612" s="25"/>
      <c r="K612" s="138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  <c r="AA612" s="25"/>
    </row>
    <row r="613">
      <c r="A613" s="25"/>
      <c r="B613" s="25"/>
      <c r="C613" s="25"/>
      <c r="D613" s="25"/>
      <c r="E613" s="25"/>
      <c r="F613" s="24"/>
      <c r="G613" s="25"/>
      <c r="H613" s="25"/>
      <c r="I613" s="25"/>
      <c r="J613" s="25"/>
      <c r="K613" s="138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  <c r="AA613" s="25"/>
    </row>
    <row r="614">
      <c r="A614" s="25"/>
      <c r="B614" s="25"/>
      <c r="C614" s="25"/>
      <c r="D614" s="25"/>
      <c r="E614" s="25"/>
      <c r="F614" s="24"/>
      <c r="G614" s="25"/>
      <c r="H614" s="25"/>
      <c r="I614" s="25"/>
      <c r="J614" s="25"/>
      <c r="K614" s="138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  <c r="AA614" s="25"/>
    </row>
    <row r="615">
      <c r="A615" s="25"/>
      <c r="B615" s="25"/>
      <c r="C615" s="25"/>
      <c r="D615" s="25"/>
      <c r="E615" s="25"/>
      <c r="F615" s="24"/>
      <c r="G615" s="25"/>
      <c r="H615" s="25"/>
      <c r="I615" s="25"/>
      <c r="J615" s="25"/>
      <c r="K615" s="138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  <c r="AA615" s="25"/>
    </row>
    <row r="616">
      <c r="A616" s="25"/>
      <c r="B616" s="25"/>
      <c r="C616" s="25"/>
      <c r="D616" s="25"/>
      <c r="E616" s="25"/>
      <c r="F616" s="24"/>
      <c r="G616" s="25"/>
      <c r="H616" s="25"/>
      <c r="I616" s="25"/>
      <c r="J616" s="25"/>
      <c r="K616" s="138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  <c r="AA616" s="25"/>
    </row>
    <row r="617">
      <c r="A617" s="25"/>
      <c r="B617" s="25"/>
      <c r="C617" s="25"/>
      <c r="D617" s="25"/>
      <c r="E617" s="25"/>
      <c r="F617" s="24"/>
      <c r="G617" s="25"/>
      <c r="H617" s="25"/>
      <c r="I617" s="25"/>
      <c r="J617" s="25"/>
      <c r="K617" s="138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  <c r="AA617" s="25"/>
    </row>
    <row r="618">
      <c r="A618" s="25"/>
      <c r="B618" s="25"/>
      <c r="C618" s="25"/>
      <c r="D618" s="25"/>
      <c r="E618" s="25"/>
      <c r="F618" s="24"/>
      <c r="G618" s="25"/>
      <c r="H618" s="25"/>
      <c r="I618" s="25"/>
      <c r="J618" s="25"/>
      <c r="K618" s="138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  <c r="AA618" s="25"/>
    </row>
    <row r="619">
      <c r="A619" s="25"/>
      <c r="B619" s="25"/>
      <c r="C619" s="25"/>
      <c r="D619" s="25"/>
      <c r="E619" s="25"/>
      <c r="F619" s="24"/>
      <c r="G619" s="25"/>
      <c r="H619" s="25"/>
      <c r="I619" s="25"/>
      <c r="J619" s="25"/>
      <c r="K619" s="138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  <c r="AA619" s="25"/>
    </row>
    <row r="620">
      <c r="A620" s="25"/>
      <c r="B620" s="25"/>
      <c r="C620" s="25"/>
      <c r="D620" s="25"/>
      <c r="E620" s="25"/>
      <c r="F620" s="24"/>
      <c r="G620" s="25"/>
      <c r="H620" s="25"/>
      <c r="I620" s="25"/>
      <c r="J620" s="25"/>
      <c r="K620" s="138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  <c r="AA620" s="25"/>
    </row>
    <row r="621">
      <c r="A621" s="25"/>
      <c r="B621" s="25"/>
      <c r="C621" s="25"/>
      <c r="D621" s="25"/>
      <c r="E621" s="25"/>
      <c r="F621" s="24"/>
      <c r="G621" s="25"/>
      <c r="H621" s="25"/>
      <c r="I621" s="25"/>
      <c r="J621" s="25"/>
      <c r="K621" s="138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  <c r="AA621" s="25"/>
    </row>
    <row r="622">
      <c r="A622" s="25"/>
      <c r="B622" s="25"/>
      <c r="C622" s="25"/>
      <c r="D622" s="25"/>
      <c r="E622" s="25"/>
      <c r="F622" s="24"/>
      <c r="G622" s="25"/>
      <c r="H622" s="25"/>
      <c r="I622" s="25"/>
      <c r="J622" s="25"/>
      <c r="K622" s="138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  <c r="AA622" s="25"/>
    </row>
    <row r="623">
      <c r="A623" s="25"/>
      <c r="B623" s="25"/>
      <c r="C623" s="25"/>
      <c r="D623" s="25"/>
      <c r="E623" s="25"/>
      <c r="F623" s="24"/>
      <c r="G623" s="25"/>
      <c r="H623" s="25"/>
      <c r="I623" s="25"/>
      <c r="J623" s="25"/>
      <c r="K623" s="138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  <c r="AA623" s="25"/>
    </row>
    <row r="624">
      <c r="A624" s="25"/>
      <c r="B624" s="25"/>
      <c r="C624" s="25"/>
      <c r="D624" s="25"/>
      <c r="E624" s="25"/>
      <c r="F624" s="24"/>
      <c r="G624" s="25"/>
      <c r="H624" s="25"/>
      <c r="I624" s="25"/>
      <c r="J624" s="25"/>
      <c r="K624" s="138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  <c r="AA624" s="25"/>
    </row>
    <row r="625">
      <c r="A625" s="25"/>
      <c r="B625" s="25"/>
      <c r="C625" s="25"/>
      <c r="D625" s="25"/>
      <c r="E625" s="25"/>
      <c r="F625" s="24"/>
      <c r="G625" s="25"/>
      <c r="H625" s="25"/>
      <c r="I625" s="25"/>
      <c r="J625" s="25"/>
      <c r="K625" s="138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  <c r="AA625" s="25"/>
    </row>
    <row r="626">
      <c r="A626" s="25"/>
      <c r="B626" s="25"/>
      <c r="C626" s="25"/>
      <c r="D626" s="25"/>
      <c r="E626" s="25"/>
      <c r="F626" s="24"/>
      <c r="G626" s="25"/>
      <c r="H626" s="25"/>
      <c r="I626" s="25"/>
      <c r="J626" s="25"/>
      <c r="K626" s="138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  <c r="AA626" s="25"/>
    </row>
    <row r="627">
      <c r="A627" s="25"/>
      <c r="B627" s="25"/>
      <c r="C627" s="25"/>
      <c r="D627" s="25"/>
      <c r="E627" s="25"/>
      <c r="F627" s="24"/>
      <c r="G627" s="25"/>
      <c r="H627" s="25"/>
      <c r="I627" s="25"/>
      <c r="J627" s="25"/>
      <c r="K627" s="138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  <c r="AA627" s="25"/>
    </row>
    <row r="628">
      <c r="A628" s="25"/>
      <c r="B628" s="25"/>
      <c r="C628" s="25"/>
      <c r="D628" s="25"/>
      <c r="E628" s="25"/>
      <c r="F628" s="24"/>
      <c r="G628" s="25"/>
      <c r="H628" s="25"/>
      <c r="I628" s="25"/>
      <c r="J628" s="25"/>
      <c r="K628" s="138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  <c r="AA628" s="25"/>
    </row>
    <row r="629">
      <c r="A629" s="25"/>
      <c r="B629" s="25"/>
      <c r="C629" s="25"/>
      <c r="D629" s="25"/>
      <c r="E629" s="25"/>
      <c r="F629" s="24"/>
      <c r="G629" s="25"/>
      <c r="H629" s="25"/>
      <c r="I629" s="25"/>
      <c r="J629" s="25"/>
      <c r="K629" s="138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  <c r="AA629" s="25"/>
    </row>
    <row r="630">
      <c r="A630" s="25"/>
      <c r="B630" s="25"/>
      <c r="C630" s="25"/>
      <c r="D630" s="25"/>
      <c r="E630" s="25"/>
      <c r="F630" s="24"/>
      <c r="G630" s="25"/>
      <c r="H630" s="25"/>
      <c r="I630" s="25"/>
      <c r="J630" s="25"/>
      <c r="K630" s="138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  <c r="AA630" s="25"/>
    </row>
    <row r="631">
      <c r="A631" s="25"/>
      <c r="B631" s="25"/>
      <c r="C631" s="25"/>
      <c r="D631" s="25"/>
      <c r="E631" s="25"/>
      <c r="F631" s="24"/>
      <c r="G631" s="25"/>
      <c r="H631" s="25"/>
      <c r="I631" s="25"/>
      <c r="J631" s="25"/>
      <c r="K631" s="138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  <c r="AA631" s="25"/>
    </row>
    <row r="632">
      <c r="A632" s="25"/>
      <c r="B632" s="25"/>
      <c r="C632" s="25"/>
      <c r="D632" s="25"/>
      <c r="E632" s="25"/>
      <c r="F632" s="24"/>
      <c r="G632" s="25"/>
      <c r="H632" s="25"/>
      <c r="I632" s="25"/>
      <c r="J632" s="25"/>
      <c r="K632" s="138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  <c r="AA632" s="25"/>
    </row>
    <row r="633">
      <c r="A633" s="25"/>
      <c r="B633" s="25"/>
      <c r="C633" s="25"/>
      <c r="D633" s="25"/>
      <c r="E633" s="25"/>
      <c r="F633" s="24"/>
      <c r="G633" s="25"/>
      <c r="H633" s="25"/>
      <c r="I633" s="25"/>
      <c r="J633" s="25"/>
      <c r="K633" s="138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  <c r="AA633" s="25"/>
    </row>
    <row r="634">
      <c r="A634" s="25"/>
      <c r="B634" s="25"/>
      <c r="C634" s="25"/>
      <c r="D634" s="25"/>
      <c r="E634" s="25"/>
      <c r="F634" s="24"/>
      <c r="G634" s="25"/>
      <c r="H634" s="25"/>
      <c r="I634" s="25"/>
      <c r="J634" s="25"/>
      <c r="K634" s="138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  <c r="AA634" s="25"/>
    </row>
    <row r="635">
      <c r="A635" s="25"/>
      <c r="B635" s="25"/>
      <c r="C635" s="25"/>
      <c r="D635" s="25"/>
      <c r="E635" s="25"/>
      <c r="F635" s="24"/>
      <c r="G635" s="25"/>
      <c r="H635" s="25"/>
      <c r="I635" s="25"/>
      <c r="J635" s="25"/>
      <c r="K635" s="138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  <c r="AA635" s="25"/>
    </row>
    <row r="636">
      <c r="A636" s="25"/>
      <c r="B636" s="25"/>
      <c r="C636" s="25"/>
      <c r="D636" s="25"/>
      <c r="E636" s="25"/>
      <c r="F636" s="24"/>
      <c r="G636" s="25"/>
      <c r="H636" s="25"/>
      <c r="I636" s="25"/>
      <c r="J636" s="25"/>
      <c r="K636" s="138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  <c r="AA636" s="25"/>
    </row>
    <row r="637">
      <c r="A637" s="25"/>
      <c r="B637" s="25"/>
      <c r="C637" s="25"/>
      <c r="D637" s="25"/>
      <c r="E637" s="25"/>
      <c r="F637" s="24"/>
      <c r="G637" s="25"/>
      <c r="H637" s="25"/>
      <c r="I637" s="25"/>
      <c r="J637" s="25"/>
      <c r="K637" s="138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  <c r="AA637" s="25"/>
    </row>
    <row r="638">
      <c r="A638" s="25"/>
      <c r="B638" s="25"/>
      <c r="C638" s="25"/>
      <c r="D638" s="25"/>
      <c r="E638" s="25"/>
      <c r="F638" s="24"/>
      <c r="G638" s="25"/>
      <c r="H638" s="25"/>
      <c r="I638" s="25"/>
      <c r="J638" s="25"/>
      <c r="K638" s="138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  <c r="AA638" s="25"/>
    </row>
    <row r="639">
      <c r="A639" s="25"/>
      <c r="B639" s="25"/>
      <c r="C639" s="25"/>
      <c r="D639" s="25"/>
      <c r="E639" s="25"/>
      <c r="F639" s="24"/>
      <c r="G639" s="25"/>
      <c r="H639" s="25"/>
      <c r="I639" s="25"/>
      <c r="J639" s="25"/>
      <c r="K639" s="138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  <c r="AA639" s="25"/>
    </row>
    <row r="640">
      <c r="A640" s="25"/>
      <c r="B640" s="25"/>
      <c r="C640" s="25"/>
      <c r="D640" s="25"/>
      <c r="E640" s="25"/>
      <c r="F640" s="24"/>
      <c r="G640" s="25"/>
      <c r="H640" s="25"/>
      <c r="I640" s="25"/>
      <c r="J640" s="25"/>
      <c r="K640" s="138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  <c r="AA640" s="25"/>
    </row>
    <row r="641">
      <c r="A641" s="25"/>
      <c r="B641" s="25"/>
      <c r="C641" s="25"/>
      <c r="D641" s="25"/>
      <c r="E641" s="25"/>
      <c r="F641" s="24"/>
      <c r="G641" s="25"/>
      <c r="H641" s="25"/>
      <c r="I641" s="25"/>
      <c r="J641" s="25"/>
      <c r="K641" s="138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  <c r="AA641" s="25"/>
    </row>
    <row r="642">
      <c r="A642" s="25"/>
      <c r="B642" s="25"/>
      <c r="C642" s="25"/>
      <c r="D642" s="25"/>
      <c r="E642" s="25"/>
      <c r="F642" s="24"/>
      <c r="G642" s="25"/>
      <c r="H642" s="25"/>
      <c r="I642" s="25"/>
      <c r="J642" s="25"/>
      <c r="K642" s="138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  <c r="AA642" s="25"/>
    </row>
    <row r="643">
      <c r="A643" s="25"/>
      <c r="B643" s="25"/>
      <c r="C643" s="25"/>
      <c r="D643" s="25"/>
      <c r="E643" s="25"/>
      <c r="F643" s="24"/>
      <c r="G643" s="25"/>
      <c r="H643" s="25"/>
      <c r="I643" s="25"/>
      <c r="J643" s="25"/>
      <c r="K643" s="138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  <c r="AA643" s="25"/>
    </row>
    <row r="644">
      <c r="A644" s="25"/>
      <c r="B644" s="25"/>
      <c r="C644" s="25"/>
      <c r="D644" s="25"/>
      <c r="E644" s="25"/>
      <c r="F644" s="24"/>
      <c r="G644" s="25"/>
      <c r="H644" s="25"/>
      <c r="I644" s="25"/>
      <c r="J644" s="25"/>
      <c r="K644" s="138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  <c r="AA644" s="25"/>
    </row>
    <row r="645">
      <c r="A645" s="25"/>
      <c r="B645" s="25"/>
      <c r="C645" s="25"/>
      <c r="D645" s="25"/>
      <c r="E645" s="25"/>
      <c r="F645" s="24"/>
      <c r="G645" s="25"/>
      <c r="H645" s="25"/>
      <c r="I645" s="25"/>
      <c r="J645" s="25"/>
      <c r="K645" s="138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  <c r="AA645" s="25"/>
    </row>
    <row r="646">
      <c r="A646" s="25"/>
      <c r="B646" s="25"/>
      <c r="C646" s="25"/>
      <c r="D646" s="25"/>
      <c r="E646" s="25"/>
      <c r="F646" s="24"/>
      <c r="G646" s="25"/>
      <c r="H646" s="25"/>
      <c r="I646" s="25"/>
      <c r="J646" s="25"/>
      <c r="K646" s="138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  <c r="AA646" s="25"/>
    </row>
    <row r="647">
      <c r="A647" s="25"/>
      <c r="B647" s="25"/>
      <c r="C647" s="25"/>
      <c r="D647" s="25"/>
      <c r="E647" s="25"/>
      <c r="F647" s="24"/>
      <c r="G647" s="25"/>
      <c r="H647" s="25"/>
      <c r="I647" s="25"/>
      <c r="J647" s="25"/>
      <c r="K647" s="138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  <c r="AA647" s="25"/>
    </row>
    <row r="648">
      <c r="A648" s="25"/>
      <c r="B648" s="25"/>
      <c r="C648" s="25"/>
      <c r="D648" s="25"/>
      <c r="E648" s="25"/>
      <c r="F648" s="24"/>
      <c r="G648" s="25"/>
      <c r="H648" s="25"/>
      <c r="I648" s="25"/>
      <c r="J648" s="25"/>
      <c r="K648" s="138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  <c r="AA648" s="25"/>
    </row>
    <row r="649">
      <c r="A649" s="25"/>
      <c r="B649" s="25"/>
      <c r="C649" s="25"/>
      <c r="D649" s="25"/>
      <c r="E649" s="25"/>
      <c r="F649" s="24"/>
      <c r="G649" s="25"/>
      <c r="H649" s="25"/>
      <c r="I649" s="25"/>
      <c r="J649" s="25"/>
      <c r="K649" s="138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  <c r="AA649" s="25"/>
    </row>
    <row r="650">
      <c r="A650" s="25"/>
      <c r="B650" s="25"/>
      <c r="C650" s="25"/>
      <c r="D650" s="25"/>
      <c r="E650" s="25"/>
      <c r="F650" s="24"/>
      <c r="G650" s="25"/>
      <c r="H650" s="25"/>
      <c r="I650" s="25"/>
      <c r="J650" s="25"/>
      <c r="K650" s="138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  <c r="AA650" s="25"/>
    </row>
    <row r="651">
      <c r="A651" s="25"/>
      <c r="B651" s="25"/>
      <c r="C651" s="25"/>
      <c r="D651" s="25"/>
      <c r="E651" s="25"/>
      <c r="F651" s="24"/>
      <c r="G651" s="25"/>
      <c r="H651" s="25"/>
      <c r="I651" s="25"/>
      <c r="J651" s="25"/>
      <c r="K651" s="138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  <c r="AA651" s="25"/>
    </row>
    <row r="652">
      <c r="A652" s="25"/>
      <c r="B652" s="25"/>
      <c r="C652" s="25"/>
      <c r="D652" s="25"/>
      <c r="E652" s="25"/>
      <c r="F652" s="24"/>
      <c r="G652" s="25"/>
      <c r="H652" s="25"/>
      <c r="I652" s="25"/>
      <c r="J652" s="25"/>
      <c r="K652" s="138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  <c r="AA652" s="25"/>
    </row>
    <row r="653">
      <c r="A653" s="25"/>
      <c r="B653" s="25"/>
      <c r="C653" s="25"/>
      <c r="D653" s="25"/>
      <c r="E653" s="25"/>
      <c r="F653" s="24"/>
      <c r="G653" s="25"/>
      <c r="H653" s="25"/>
      <c r="I653" s="25"/>
      <c r="J653" s="25"/>
      <c r="K653" s="138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  <c r="AA653" s="25"/>
    </row>
    <row r="654">
      <c r="A654" s="25"/>
      <c r="B654" s="25"/>
      <c r="C654" s="25"/>
      <c r="D654" s="25"/>
      <c r="E654" s="25"/>
      <c r="F654" s="24"/>
      <c r="G654" s="25"/>
      <c r="H654" s="25"/>
      <c r="I654" s="25"/>
      <c r="J654" s="25"/>
      <c r="K654" s="138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  <c r="AA654" s="25"/>
    </row>
    <row r="655">
      <c r="A655" s="25"/>
      <c r="B655" s="25"/>
      <c r="C655" s="25"/>
      <c r="D655" s="25"/>
      <c r="E655" s="25"/>
      <c r="F655" s="24"/>
      <c r="G655" s="25"/>
      <c r="H655" s="25"/>
      <c r="I655" s="25"/>
      <c r="J655" s="25"/>
      <c r="K655" s="138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  <c r="AA655" s="25"/>
    </row>
    <row r="656">
      <c r="A656" s="25"/>
      <c r="B656" s="25"/>
      <c r="C656" s="25"/>
      <c r="D656" s="25"/>
      <c r="E656" s="25"/>
      <c r="F656" s="24"/>
      <c r="G656" s="25"/>
      <c r="H656" s="25"/>
      <c r="I656" s="25"/>
      <c r="J656" s="25"/>
      <c r="K656" s="138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  <c r="AA656" s="25"/>
    </row>
    <row r="657">
      <c r="A657" s="25"/>
      <c r="B657" s="25"/>
      <c r="C657" s="25"/>
      <c r="D657" s="25"/>
      <c r="E657" s="25"/>
      <c r="F657" s="24"/>
      <c r="G657" s="25"/>
      <c r="H657" s="25"/>
      <c r="I657" s="25"/>
      <c r="J657" s="25"/>
      <c r="K657" s="138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  <c r="AA657" s="25"/>
    </row>
    <row r="658">
      <c r="A658" s="25"/>
      <c r="B658" s="25"/>
      <c r="C658" s="25"/>
      <c r="D658" s="25"/>
      <c r="E658" s="25"/>
      <c r="F658" s="24"/>
      <c r="G658" s="25"/>
      <c r="H658" s="25"/>
      <c r="I658" s="25"/>
      <c r="J658" s="25"/>
      <c r="K658" s="138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  <c r="AA658" s="25"/>
    </row>
    <row r="659">
      <c r="A659" s="25"/>
      <c r="B659" s="25"/>
      <c r="C659" s="25"/>
      <c r="D659" s="25"/>
      <c r="E659" s="25"/>
      <c r="F659" s="24"/>
      <c r="G659" s="25"/>
      <c r="H659" s="25"/>
      <c r="I659" s="25"/>
      <c r="J659" s="25"/>
      <c r="K659" s="138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  <c r="AA659" s="25"/>
    </row>
    <row r="660">
      <c r="A660" s="25"/>
      <c r="B660" s="25"/>
      <c r="C660" s="25"/>
      <c r="D660" s="25"/>
      <c r="E660" s="25"/>
      <c r="F660" s="24"/>
      <c r="G660" s="25"/>
      <c r="H660" s="25"/>
      <c r="I660" s="25"/>
      <c r="J660" s="25"/>
      <c r="K660" s="138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  <c r="AA660" s="25"/>
    </row>
    <row r="661">
      <c r="A661" s="25"/>
      <c r="B661" s="25"/>
      <c r="C661" s="25"/>
      <c r="D661" s="25"/>
      <c r="E661" s="25"/>
      <c r="F661" s="24"/>
      <c r="G661" s="25"/>
      <c r="H661" s="25"/>
      <c r="I661" s="25"/>
      <c r="J661" s="25"/>
      <c r="K661" s="138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  <c r="AA661" s="25"/>
    </row>
    <row r="662">
      <c r="A662" s="25"/>
      <c r="B662" s="25"/>
      <c r="C662" s="25"/>
      <c r="D662" s="25"/>
      <c r="E662" s="25"/>
      <c r="F662" s="24"/>
      <c r="G662" s="25"/>
      <c r="H662" s="25"/>
      <c r="I662" s="25"/>
      <c r="J662" s="25"/>
      <c r="K662" s="138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  <c r="AA662" s="25"/>
    </row>
    <row r="663">
      <c r="A663" s="25"/>
      <c r="B663" s="25"/>
      <c r="C663" s="25"/>
      <c r="D663" s="25"/>
      <c r="E663" s="25"/>
      <c r="F663" s="24"/>
      <c r="G663" s="25"/>
      <c r="H663" s="25"/>
      <c r="I663" s="25"/>
      <c r="J663" s="25"/>
      <c r="K663" s="138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  <c r="AA663" s="25"/>
    </row>
    <row r="664">
      <c r="A664" s="25"/>
      <c r="B664" s="25"/>
      <c r="C664" s="25"/>
      <c r="D664" s="25"/>
      <c r="E664" s="25"/>
      <c r="F664" s="24"/>
      <c r="G664" s="25"/>
      <c r="H664" s="25"/>
      <c r="I664" s="25"/>
      <c r="J664" s="25"/>
      <c r="K664" s="138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  <c r="AA664" s="25"/>
    </row>
    <row r="665">
      <c r="A665" s="25"/>
      <c r="B665" s="25"/>
      <c r="C665" s="25"/>
      <c r="D665" s="25"/>
      <c r="E665" s="25"/>
      <c r="F665" s="24"/>
      <c r="G665" s="25"/>
      <c r="H665" s="25"/>
      <c r="I665" s="25"/>
      <c r="J665" s="25"/>
      <c r="K665" s="138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  <c r="AA665" s="25"/>
    </row>
    <row r="666">
      <c r="A666" s="25"/>
      <c r="B666" s="25"/>
      <c r="C666" s="25"/>
      <c r="D666" s="25"/>
      <c r="E666" s="25"/>
      <c r="F666" s="24"/>
      <c r="G666" s="25"/>
      <c r="H666" s="25"/>
      <c r="I666" s="25"/>
      <c r="J666" s="25"/>
      <c r="K666" s="138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  <c r="AA666" s="25"/>
    </row>
    <row r="667">
      <c r="A667" s="25"/>
      <c r="B667" s="25"/>
      <c r="C667" s="25"/>
      <c r="D667" s="25"/>
      <c r="E667" s="25"/>
      <c r="F667" s="24"/>
      <c r="G667" s="25"/>
      <c r="H667" s="25"/>
      <c r="I667" s="25"/>
      <c r="J667" s="25"/>
      <c r="K667" s="138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  <c r="AA667" s="25"/>
    </row>
    <row r="668">
      <c r="A668" s="25"/>
      <c r="B668" s="25"/>
      <c r="C668" s="25"/>
      <c r="D668" s="25"/>
      <c r="E668" s="25"/>
      <c r="F668" s="24"/>
      <c r="G668" s="25"/>
      <c r="H668" s="25"/>
      <c r="I668" s="25"/>
      <c r="J668" s="25"/>
      <c r="K668" s="138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  <c r="AA668" s="25"/>
    </row>
    <row r="669">
      <c r="A669" s="25"/>
      <c r="B669" s="25"/>
      <c r="C669" s="25"/>
      <c r="D669" s="25"/>
      <c r="E669" s="25"/>
      <c r="F669" s="24"/>
      <c r="G669" s="25"/>
      <c r="H669" s="25"/>
      <c r="I669" s="25"/>
      <c r="J669" s="25"/>
      <c r="K669" s="138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  <c r="AA669" s="25"/>
    </row>
    <row r="670">
      <c r="A670" s="25"/>
      <c r="B670" s="25"/>
      <c r="C670" s="25"/>
      <c r="D670" s="25"/>
      <c r="E670" s="25"/>
      <c r="F670" s="24"/>
      <c r="G670" s="25"/>
      <c r="H670" s="25"/>
      <c r="I670" s="25"/>
      <c r="J670" s="25"/>
      <c r="K670" s="138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  <c r="AA670" s="25"/>
    </row>
    <row r="671">
      <c r="A671" s="25"/>
      <c r="B671" s="25"/>
      <c r="C671" s="25"/>
      <c r="D671" s="25"/>
      <c r="E671" s="25"/>
      <c r="F671" s="24"/>
      <c r="G671" s="25"/>
      <c r="H671" s="25"/>
      <c r="I671" s="25"/>
      <c r="J671" s="25"/>
      <c r="K671" s="138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  <c r="AA671" s="25"/>
    </row>
    <row r="672">
      <c r="A672" s="25"/>
      <c r="B672" s="25"/>
      <c r="C672" s="25"/>
      <c r="D672" s="25"/>
      <c r="E672" s="25"/>
      <c r="F672" s="24"/>
      <c r="G672" s="25"/>
      <c r="H672" s="25"/>
      <c r="I672" s="25"/>
      <c r="J672" s="25"/>
      <c r="K672" s="138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  <c r="AA672" s="25"/>
    </row>
    <row r="673">
      <c r="A673" s="25"/>
      <c r="B673" s="25"/>
      <c r="C673" s="25"/>
      <c r="D673" s="25"/>
      <c r="E673" s="25"/>
      <c r="F673" s="24"/>
      <c r="G673" s="25"/>
      <c r="H673" s="25"/>
      <c r="I673" s="25"/>
      <c r="J673" s="25"/>
      <c r="K673" s="138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  <c r="AA673" s="25"/>
    </row>
    <row r="674">
      <c r="A674" s="25"/>
      <c r="B674" s="25"/>
      <c r="C674" s="25"/>
      <c r="D674" s="25"/>
      <c r="E674" s="25"/>
      <c r="F674" s="24"/>
      <c r="G674" s="25"/>
      <c r="H674" s="25"/>
      <c r="I674" s="25"/>
      <c r="J674" s="25"/>
      <c r="K674" s="138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  <c r="AA674" s="25"/>
    </row>
    <row r="675">
      <c r="A675" s="25"/>
      <c r="B675" s="25"/>
      <c r="C675" s="25"/>
      <c r="D675" s="25"/>
      <c r="E675" s="25"/>
      <c r="F675" s="24"/>
      <c r="G675" s="25"/>
      <c r="H675" s="25"/>
      <c r="I675" s="25"/>
      <c r="J675" s="25"/>
      <c r="K675" s="138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  <c r="AA675" s="25"/>
    </row>
    <row r="676">
      <c r="A676" s="25"/>
      <c r="B676" s="25"/>
      <c r="C676" s="25"/>
      <c r="D676" s="25"/>
      <c r="E676" s="25"/>
      <c r="F676" s="24"/>
      <c r="G676" s="25"/>
      <c r="H676" s="25"/>
      <c r="I676" s="25"/>
      <c r="J676" s="25"/>
      <c r="K676" s="138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  <c r="AA676" s="25"/>
    </row>
    <row r="677">
      <c r="A677" s="25"/>
      <c r="B677" s="25"/>
      <c r="C677" s="25"/>
      <c r="D677" s="25"/>
      <c r="E677" s="25"/>
      <c r="F677" s="24"/>
      <c r="G677" s="25"/>
      <c r="H677" s="25"/>
      <c r="I677" s="25"/>
      <c r="J677" s="25"/>
      <c r="K677" s="138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  <c r="AA677" s="25"/>
    </row>
    <row r="678">
      <c r="A678" s="25"/>
      <c r="B678" s="25"/>
      <c r="C678" s="25"/>
      <c r="D678" s="25"/>
      <c r="E678" s="25"/>
      <c r="F678" s="24"/>
      <c r="G678" s="25"/>
      <c r="H678" s="25"/>
      <c r="I678" s="25"/>
      <c r="J678" s="25"/>
      <c r="K678" s="138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  <c r="AA678" s="25"/>
    </row>
    <row r="679">
      <c r="A679" s="25"/>
      <c r="B679" s="25"/>
      <c r="C679" s="25"/>
      <c r="D679" s="25"/>
      <c r="E679" s="25"/>
      <c r="F679" s="24"/>
      <c r="G679" s="25"/>
      <c r="H679" s="25"/>
      <c r="I679" s="25"/>
      <c r="J679" s="25"/>
      <c r="K679" s="138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  <c r="AA679" s="25"/>
    </row>
    <row r="680">
      <c r="A680" s="25"/>
      <c r="B680" s="25"/>
      <c r="C680" s="25"/>
      <c r="D680" s="25"/>
      <c r="E680" s="25"/>
      <c r="F680" s="24"/>
      <c r="G680" s="25"/>
      <c r="H680" s="25"/>
      <c r="I680" s="25"/>
      <c r="J680" s="25"/>
      <c r="K680" s="138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  <c r="AA680" s="25"/>
    </row>
    <row r="681">
      <c r="A681" s="25"/>
      <c r="B681" s="25"/>
      <c r="C681" s="25"/>
      <c r="D681" s="25"/>
      <c r="E681" s="25"/>
      <c r="F681" s="24"/>
      <c r="G681" s="25"/>
      <c r="H681" s="25"/>
      <c r="I681" s="25"/>
      <c r="J681" s="25"/>
      <c r="K681" s="138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  <c r="AA681" s="25"/>
    </row>
    <row r="682">
      <c r="A682" s="25"/>
      <c r="B682" s="25"/>
      <c r="C682" s="25"/>
      <c r="D682" s="25"/>
      <c r="E682" s="25"/>
      <c r="F682" s="24"/>
      <c r="G682" s="25"/>
      <c r="H682" s="25"/>
      <c r="I682" s="25"/>
      <c r="J682" s="25"/>
      <c r="K682" s="138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  <c r="AA682" s="25"/>
    </row>
    <row r="683">
      <c r="A683" s="25"/>
      <c r="B683" s="25"/>
      <c r="C683" s="25"/>
      <c r="D683" s="25"/>
      <c r="E683" s="25"/>
      <c r="F683" s="24"/>
      <c r="G683" s="25"/>
      <c r="H683" s="25"/>
      <c r="I683" s="25"/>
      <c r="J683" s="25"/>
      <c r="K683" s="138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  <c r="AA683" s="25"/>
    </row>
    <row r="684">
      <c r="A684" s="25"/>
      <c r="B684" s="25"/>
      <c r="C684" s="25"/>
      <c r="D684" s="25"/>
      <c r="E684" s="25"/>
      <c r="F684" s="24"/>
      <c r="G684" s="25"/>
      <c r="H684" s="25"/>
      <c r="I684" s="25"/>
      <c r="J684" s="25"/>
      <c r="K684" s="138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  <c r="AA684" s="25"/>
    </row>
    <row r="685">
      <c r="A685" s="25"/>
      <c r="B685" s="25"/>
      <c r="C685" s="25"/>
      <c r="D685" s="25"/>
      <c r="E685" s="25"/>
      <c r="F685" s="24"/>
      <c r="G685" s="25"/>
      <c r="H685" s="25"/>
      <c r="I685" s="25"/>
      <c r="J685" s="25"/>
      <c r="K685" s="138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  <c r="AA685" s="25"/>
    </row>
    <row r="686">
      <c r="A686" s="25"/>
      <c r="B686" s="25"/>
      <c r="C686" s="25"/>
      <c r="D686" s="25"/>
      <c r="E686" s="25"/>
      <c r="F686" s="24"/>
      <c r="G686" s="25"/>
      <c r="H686" s="25"/>
      <c r="I686" s="25"/>
      <c r="J686" s="25"/>
      <c r="K686" s="138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  <c r="AA686" s="25"/>
    </row>
    <row r="687">
      <c r="A687" s="25"/>
      <c r="B687" s="25"/>
      <c r="C687" s="25"/>
      <c r="D687" s="25"/>
      <c r="E687" s="25"/>
      <c r="F687" s="24"/>
      <c r="G687" s="25"/>
      <c r="H687" s="25"/>
      <c r="I687" s="25"/>
      <c r="J687" s="25"/>
      <c r="K687" s="138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  <c r="AA687" s="25"/>
    </row>
    <row r="688">
      <c r="A688" s="25"/>
      <c r="B688" s="25"/>
      <c r="C688" s="25"/>
      <c r="D688" s="25"/>
      <c r="E688" s="25"/>
      <c r="F688" s="24"/>
      <c r="G688" s="25"/>
      <c r="H688" s="25"/>
      <c r="I688" s="25"/>
      <c r="J688" s="25"/>
      <c r="K688" s="138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  <c r="AA688" s="25"/>
    </row>
    <row r="689">
      <c r="A689" s="25"/>
      <c r="B689" s="25"/>
      <c r="C689" s="25"/>
      <c r="D689" s="25"/>
      <c r="E689" s="25"/>
      <c r="F689" s="24"/>
      <c r="G689" s="25"/>
      <c r="H689" s="25"/>
      <c r="I689" s="25"/>
      <c r="J689" s="25"/>
      <c r="K689" s="138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  <c r="AA689" s="25"/>
    </row>
    <row r="690">
      <c r="A690" s="25"/>
      <c r="B690" s="25"/>
      <c r="C690" s="25"/>
      <c r="D690" s="25"/>
      <c r="E690" s="25"/>
      <c r="F690" s="24"/>
      <c r="G690" s="25"/>
      <c r="H690" s="25"/>
      <c r="I690" s="25"/>
      <c r="J690" s="25"/>
      <c r="K690" s="138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  <c r="AA690" s="25"/>
    </row>
    <row r="691">
      <c r="A691" s="25"/>
      <c r="B691" s="25"/>
      <c r="C691" s="25"/>
      <c r="D691" s="25"/>
      <c r="E691" s="25"/>
      <c r="F691" s="24"/>
      <c r="G691" s="25"/>
      <c r="H691" s="25"/>
      <c r="I691" s="25"/>
      <c r="J691" s="25"/>
      <c r="K691" s="138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  <c r="AA691" s="25"/>
    </row>
    <row r="692">
      <c r="A692" s="25"/>
      <c r="B692" s="25"/>
      <c r="C692" s="25"/>
      <c r="D692" s="25"/>
      <c r="E692" s="25"/>
      <c r="F692" s="24"/>
      <c r="G692" s="25"/>
      <c r="H692" s="25"/>
      <c r="I692" s="25"/>
      <c r="J692" s="25"/>
      <c r="K692" s="138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  <c r="AA692" s="25"/>
    </row>
    <row r="693">
      <c r="A693" s="25"/>
      <c r="B693" s="25"/>
      <c r="C693" s="25"/>
      <c r="D693" s="25"/>
      <c r="E693" s="25"/>
      <c r="F693" s="24"/>
      <c r="G693" s="25"/>
      <c r="H693" s="25"/>
      <c r="I693" s="25"/>
      <c r="J693" s="25"/>
      <c r="K693" s="138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  <c r="AA693" s="25"/>
    </row>
    <row r="694">
      <c r="A694" s="25"/>
      <c r="B694" s="25"/>
      <c r="C694" s="25"/>
      <c r="D694" s="25"/>
      <c r="E694" s="25"/>
      <c r="F694" s="24"/>
      <c r="G694" s="25"/>
      <c r="H694" s="25"/>
      <c r="I694" s="25"/>
      <c r="J694" s="25"/>
      <c r="K694" s="138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  <c r="AA694" s="25"/>
    </row>
    <row r="695">
      <c r="A695" s="25"/>
      <c r="B695" s="25"/>
      <c r="C695" s="25"/>
      <c r="D695" s="25"/>
      <c r="E695" s="25"/>
      <c r="F695" s="24"/>
      <c r="G695" s="25"/>
      <c r="H695" s="25"/>
      <c r="I695" s="25"/>
      <c r="J695" s="25"/>
      <c r="K695" s="138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  <c r="AA695" s="25"/>
    </row>
    <row r="696">
      <c r="A696" s="25"/>
      <c r="B696" s="25"/>
      <c r="C696" s="25"/>
      <c r="D696" s="25"/>
      <c r="E696" s="25"/>
      <c r="F696" s="24"/>
      <c r="G696" s="25"/>
      <c r="H696" s="25"/>
      <c r="I696" s="25"/>
      <c r="J696" s="25"/>
      <c r="K696" s="138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  <c r="AA696" s="25"/>
    </row>
    <row r="697">
      <c r="A697" s="25"/>
      <c r="B697" s="25"/>
      <c r="C697" s="25"/>
      <c r="D697" s="25"/>
      <c r="E697" s="25"/>
      <c r="F697" s="24"/>
      <c r="G697" s="25"/>
      <c r="H697" s="25"/>
      <c r="I697" s="25"/>
      <c r="J697" s="25"/>
      <c r="K697" s="138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  <c r="AA697" s="25"/>
    </row>
    <row r="698">
      <c r="A698" s="25"/>
      <c r="B698" s="25"/>
      <c r="C698" s="25"/>
      <c r="D698" s="25"/>
      <c r="E698" s="25"/>
      <c r="F698" s="24"/>
      <c r="G698" s="25"/>
      <c r="H698" s="25"/>
      <c r="I698" s="25"/>
      <c r="J698" s="25"/>
      <c r="K698" s="138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  <c r="AA698" s="25"/>
    </row>
    <row r="699">
      <c r="A699" s="25"/>
      <c r="B699" s="25"/>
      <c r="C699" s="25"/>
      <c r="D699" s="25"/>
      <c r="E699" s="25"/>
      <c r="F699" s="24"/>
      <c r="G699" s="25"/>
      <c r="H699" s="25"/>
      <c r="I699" s="25"/>
      <c r="J699" s="25"/>
      <c r="K699" s="138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  <c r="AA699" s="25"/>
    </row>
    <row r="700">
      <c r="A700" s="25"/>
      <c r="B700" s="25"/>
      <c r="C700" s="25"/>
      <c r="D700" s="25"/>
      <c r="E700" s="25"/>
      <c r="F700" s="24"/>
      <c r="G700" s="25"/>
      <c r="H700" s="25"/>
      <c r="I700" s="25"/>
      <c r="J700" s="25"/>
      <c r="K700" s="138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  <c r="AA700" s="25"/>
    </row>
    <row r="701">
      <c r="A701" s="25"/>
      <c r="B701" s="25"/>
      <c r="C701" s="25"/>
      <c r="D701" s="25"/>
      <c r="E701" s="25"/>
      <c r="F701" s="24"/>
      <c r="G701" s="25"/>
      <c r="H701" s="25"/>
      <c r="I701" s="25"/>
      <c r="J701" s="25"/>
      <c r="K701" s="138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  <c r="AA701" s="25"/>
    </row>
    <row r="702">
      <c r="A702" s="25"/>
      <c r="B702" s="25"/>
      <c r="C702" s="25"/>
      <c r="D702" s="25"/>
      <c r="E702" s="25"/>
      <c r="F702" s="24"/>
      <c r="G702" s="25"/>
      <c r="H702" s="25"/>
      <c r="I702" s="25"/>
      <c r="J702" s="25"/>
      <c r="K702" s="138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  <c r="AA702" s="25"/>
    </row>
    <row r="703">
      <c r="A703" s="25"/>
      <c r="B703" s="25"/>
      <c r="C703" s="25"/>
      <c r="D703" s="25"/>
      <c r="E703" s="25"/>
      <c r="F703" s="24"/>
      <c r="G703" s="25"/>
      <c r="H703" s="25"/>
      <c r="I703" s="25"/>
      <c r="J703" s="25"/>
      <c r="K703" s="138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  <c r="AA703" s="25"/>
    </row>
    <row r="704">
      <c r="A704" s="25"/>
      <c r="B704" s="25"/>
      <c r="C704" s="25"/>
      <c r="D704" s="25"/>
      <c r="E704" s="25"/>
      <c r="F704" s="24"/>
      <c r="G704" s="25"/>
      <c r="H704" s="25"/>
      <c r="I704" s="25"/>
      <c r="J704" s="25"/>
      <c r="K704" s="138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  <c r="AA704" s="25"/>
    </row>
    <row r="705">
      <c r="A705" s="25"/>
      <c r="B705" s="25"/>
      <c r="C705" s="25"/>
      <c r="D705" s="25"/>
      <c r="E705" s="25"/>
      <c r="F705" s="24"/>
      <c r="G705" s="25"/>
      <c r="H705" s="25"/>
      <c r="I705" s="25"/>
      <c r="J705" s="25"/>
      <c r="K705" s="138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  <c r="AA705" s="25"/>
    </row>
    <row r="706">
      <c r="A706" s="25"/>
      <c r="B706" s="25"/>
      <c r="C706" s="25"/>
      <c r="D706" s="25"/>
      <c r="E706" s="25"/>
      <c r="F706" s="24"/>
      <c r="G706" s="25"/>
      <c r="H706" s="25"/>
      <c r="I706" s="25"/>
      <c r="J706" s="25"/>
      <c r="K706" s="138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  <c r="AA706" s="25"/>
    </row>
    <row r="707">
      <c r="A707" s="25"/>
      <c r="B707" s="25"/>
      <c r="C707" s="25"/>
      <c r="D707" s="25"/>
      <c r="E707" s="25"/>
      <c r="F707" s="24"/>
      <c r="G707" s="25"/>
      <c r="H707" s="25"/>
      <c r="I707" s="25"/>
      <c r="J707" s="25"/>
      <c r="K707" s="138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  <c r="AA707" s="25"/>
    </row>
    <row r="708">
      <c r="A708" s="25"/>
      <c r="B708" s="25"/>
      <c r="C708" s="25"/>
      <c r="D708" s="25"/>
      <c r="E708" s="25"/>
      <c r="F708" s="24"/>
      <c r="G708" s="25"/>
      <c r="H708" s="25"/>
      <c r="I708" s="25"/>
      <c r="J708" s="25"/>
      <c r="K708" s="138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  <c r="AA708" s="25"/>
    </row>
    <row r="709">
      <c r="A709" s="25"/>
      <c r="B709" s="25"/>
      <c r="C709" s="25"/>
      <c r="D709" s="25"/>
      <c r="E709" s="25"/>
      <c r="F709" s="24"/>
      <c r="G709" s="25"/>
      <c r="H709" s="25"/>
      <c r="I709" s="25"/>
      <c r="J709" s="25"/>
      <c r="K709" s="138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  <c r="AA709" s="25"/>
    </row>
    <row r="710">
      <c r="A710" s="25"/>
      <c r="B710" s="25"/>
      <c r="C710" s="25"/>
      <c r="D710" s="25"/>
      <c r="E710" s="25"/>
      <c r="F710" s="24"/>
      <c r="G710" s="25"/>
      <c r="H710" s="25"/>
      <c r="I710" s="25"/>
      <c r="J710" s="25"/>
      <c r="K710" s="138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  <c r="AA710" s="25"/>
    </row>
    <row r="711">
      <c r="A711" s="25"/>
      <c r="B711" s="25"/>
      <c r="C711" s="25"/>
      <c r="D711" s="25"/>
      <c r="E711" s="25"/>
      <c r="F711" s="24"/>
      <c r="G711" s="25"/>
      <c r="H711" s="25"/>
      <c r="I711" s="25"/>
      <c r="J711" s="25"/>
      <c r="K711" s="138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  <c r="AA711" s="25"/>
    </row>
    <row r="712">
      <c r="A712" s="25"/>
      <c r="B712" s="25"/>
      <c r="C712" s="25"/>
      <c r="D712" s="25"/>
      <c r="E712" s="25"/>
      <c r="F712" s="24"/>
      <c r="G712" s="25"/>
      <c r="H712" s="25"/>
      <c r="I712" s="25"/>
      <c r="J712" s="25"/>
      <c r="K712" s="138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  <c r="AA712" s="25"/>
    </row>
    <row r="713">
      <c r="A713" s="25"/>
      <c r="B713" s="25"/>
      <c r="C713" s="25"/>
      <c r="D713" s="25"/>
      <c r="E713" s="25"/>
      <c r="F713" s="24"/>
      <c r="G713" s="25"/>
      <c r="H713" s="25"/>
      <c r="I713" s="25"/>
      <c r="J713" s="25"/>
      <c r="K713" s="138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  <c r="AA713" s="25"/>
    </row>
    <row r="714">
      <c r="A714" s="25"/>
      <c r="B714" s="25"/>
      <c r="C714" s="25"/>
      <c r="D714" s="25"/>
      <c r="E714" s="25"/>
      <c r="F714" s="24"/>
      <c r="G714" s="25"/>
      <c r="H714" s="25"/>
      <c r="I714" s="25"/>
      <c r="J714" s="25"/>
      <c r="K714" s="138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  <c r="AA714" s="25"/>
    </row>
    <row r="715">
      <c r="A715" s="25"/>
      <c r="B715" s="25"/>
      <c r="C715" s="25"/>
      <c r="D715" s="25"/>
      <c r="E715" s="25"/>
      <c r="F715" s="24"/>
      <c r="G715" s="25"/>
      <c r="H715" s="25"/>
      <c r="I715" s="25"/>
      <c r="J715" s="25"/>
      <c r="K715" s="138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  <c r="AA715" s="25"/>
    </row>
    <row r="716">
      <c r="A716" s="25"/>
      <c r="B716" s="25"/>
      <c r="C716" s="25"/>
      <c r="D716" s="25"/>
      <c r="E716" s="25"/>
      <c r="F716" s="24"/>
      <c r="G716" s="25"/>
      <c r="H716" s="25"/>
      <c r="I716" s="25"/>
      <c r="J716" s="25"/>
      <c r="K716" s="138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  <c r="AA716" s="25"/>
    </row>
    <row r="717">
      <c r="A717" s="25"/>
      <c r="B717" s="25"/>
      <c r="C717" s="25"/>
      <c r="D717" s="25"/>
      <c r="E717" s="25"/>
      <c r="F717" s="24"/>
      <c r="G717" s="25"/>
      <c r="H717" s="25"/>
      <c r="I717" s="25"/>
      <c r="J717" s="25"/>
      <c r="K717" s="138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  <c r="AA717" s="25"/>
    </row>
    <row r="718">
      <c r="A718" s="25"/>
      <c r="B718" s="25"/>
      <c r="C718" s="25"/>
      <c r="D718" s="25"/>
      <c r="E718" s="25"/>
      <c r="F718" s="24"/>
      <c r="G718" s="25"/>
      <c r="H718" s="25"/>
      <c r="I718" s="25"/>
      <c r="J718" s="25"/>
      <c r="K718" s="138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  <c r="AA718" s="25"/>
    </row>
    <row r="719">
      <c r="A719" s="25"/>
      <c r="B719" s="25"/>
      <c r="C719" s="25"/>
      <c r="D719" s="25"/>
      <c r="E719" s="25"/>
      <c r="F719" s="24"/>
      <c r="G719" s="25"/>
      <c r="H719" s="25"/>
      <c r="I719" s="25"/>
      <c r="J719" s="25"/>
      <c r="K719" s="138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  <c r="AA719" s="25"/>
    </row>
    <row r="720">
      <c r="A720" s="25"/>
      <c r="B720" s="25"/>
      <c r="C720" s="25"/>
      <c r="D720" s="25"/>
      <c r="E720" s="25"/>
      <c r="F720" s="24"/>
      <c r="G720" s="25"/>
      <c r="H720" s="25"/>
      <c r="I720" s="25"/>
      <c r="J720" s="25"/>
      <c r="K720" s="138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  <c r="AA720" s="25"/>
    </row>
    <row r="721">
      <c r="A721" s="25"/>
      <c r="B721" s="25"/>
      <c r="C721" s="25"/>
      <c r="D721" s="25"/>
      <c r="E721" s="25"/>
      <c r="F721" s="24"/>
      <c r="G721" s="25"/>
      <c r="H721" s="25"/>
      <c r="I721" s="25"/>
      <c r="J721" s="25"/>
      <c r="K721" s="138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  <c r="AA721" s="25"/>
    </row>
    <row r="722">
      <c r="A722" s="25"/>
      <c r="B722" s="25"/>
      <c r="C722" s="25"/>
      <c r="D722" s="25"/>
      <c r="E722" s="25"/>
      <c r="F722" s="24"/>
      <c r="G722" s="25"/>
      <c r="H722" s="25"/>
      <c r="I722" s="25"/>
      <c r="J722" s="25"/>
      <c r="K722" s="138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  <c r="AA722" s="25"/>
    </row>
    <row r="723">
      <c r="A723" s="25"/>
      <c r="B723" s="25"/>
      <c r="C723" s="25"/>
      <c r="D723" s="25"/>
      <c r="E723" s="25"/>
      <c r="F723" s="24"/>
      <c r="G723" s="25"/>
      <c r="H723" s="25"/>
      <c r="I723" s="25"/>
      <c r="J723" s="25"/>
      <c r="K723" s="138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  <c r="AA723" s="25"/>
    </row>
    <row r="724">
      <c r="A724" s="25"/>
      <c r="B724" s="25"/>
      <c r="C724" s="25"/>
      <c r="D724" s="25"/>
      <c r="E724" s="25"/>
      <c r="F724" s="24"/>
      <c r="G724" s="25"/>
      <c r="H724" s="25"/>
      <c r="I724" s="25"/>
      <c r="J724" s="25"/>
      <c r="K724" s="138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  <c r="AA724" s="25"/>
    </row>
    <row r="725">
      <c r="A725" s="25"/>
      <c r="B725" s="25"/>
      <c r="C725" s="25"/>
      <c r="D725" s="25"/>
      <c r="E725" s="25"/>
      <c r="F725" s="24"/>
      <c r="G725" s="25"/>
      <c r="H725" s="25"/>
      <c r="I725" s="25"/>
      <c r="J725" s="25"/>
      <c r="K725" s="138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  <c r="AA725" s="25"/>
    </row>
    <row r="726">
      <c r="A726" s="25"/>
      <c r="B726" s="25"/>
      <c r="C726" s="25"/>
      <c r="D726" s="25"/>
      <c r="E726" s="25"/>
      <c r="F726" s="24"/>
      <c r="G726" s="25"/>
      <c r="H726" s="25"/>
      <c r="I726" s="25"/>
      <c r="J726" s="25"/>
      <c r="K726" s="138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  <c r="AA726" s="25"/>
    </row>
    <row r="727">
      <c r="A727" s="25"/>
      <c r="B727" s="25"/>
      <c r="C727" s="25"/>
      <c r="D727" s="25"/>
      <c r="E727" s="25"/>
      <c r="F727" s="24"/>
      <c r="G727" s="25"/>
      <c r="H727" s="25"/>
      <c r="I727" s="25"/>
      <c r="J727" s="25"/>
      <c r="K727" s="138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  <c r="AA727" s="25"/>
    </row>
    <row r="728">
      <c r="A728" s="25"/>
      <c r="B728" s="25"/>
      <c r="C728" s="25"/>
      <c r="D728" s="25"/>
      <c r="E728" s="25"/>
      <c r="F728" s="24"/>
      <c r="G728" s="25"/>
      <c r="H728" s="25"/>
      <c r="I728" s="25"/>
      <c r="J728" s="25"/>
      <c r="K728" s="138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  <c r="AA728" s="25"/>
    </row>
    <row r="729">
      <c r="A729" s="25"/>
      <c r="B729" s="25"/>
      <c r="C729" s="25"/>
      <c r="D729" s="25"/>
      <c r="E729" s="25"/>
      <c r="F729" s="24"/>
      <c r="G729" s="25"/>
      <c r="H729" s="25"/>
      <c r="I729" s="25"/>
      <c r="J729" s="25"/>
      <c r="K729" s="138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  <c r="AA729" s="25"/>
    </row>
    <row r="730">
      <c r="A730" s="25"/>
      <c r="B730" s="25"/>
      <c r="C730" s="25"/>
      <c r="D730" s="25"/>
      <c r="E730" s="25"/>
      <c r="F730" s="24"/>
      <c r="G730" s="25"/>
      <c r="H730" s="25"/>
      <c r="I730" s="25"/>
      <c r="J730" s="25"/>
      <c r="K730" s="138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  <c r="AA730" s="25"/>
    </row>
    <row r="731">
      <c r="A731" s="25"/>
      <c r="B731" s="25"/>
      <c r="C731" s="25"/>
      <c r="D731" s="25"/>
      <c r="E731" s="25"/>
      <c r="F731" s="24"/>
      <c r="G731" s="25"/>
      <c r="H731" s="25"/>
      <c r="I731" s="25"/>
      <c r="J731" s="25"/>
      <c r="K731" s="138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  <c r="AA731" s="25"/>
    </row>
    <row r="732">
      <c r="A732" s="25"/>
      <c r="B732" s="25"/>
      <c r="C732" s="25"/>
      <c r="D732" s="25"/>
      <c r="E732" s="25"/>
      <c r="F732" s="24"/>
      <c r="G732" s="25"/>
      <c r="H732" s="25"/>
      <c r="I732" s="25"/>
      <c r="J732" s="25"/>
      <c r="K732" s="138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  <c r="AA732" s="25"/>
    </row>
    <row r="733">
      <c r="A733" s="25"/>
      <c r="B733" s="25"/>
      <c r="C733" s="25"/>
      <c r="D733" s="25"/>
      <c r="E733" s="25"/>
      <c r="F733" s="24"/>
      <c r="G733" s="25"/>
      <c r="H733" s="25"/>
      <c r="I733" s="25"/>
      <c r="J733" s="25"/>
      <c r="K733" s="138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  <c r="AA733" s="25"/>
    </row>
    <row r="734">
      <c r="A734" s="25"/>
      <c r="B734" s="25"/>
      <c r="C734" s="25"/>
      <c r="D734" s="25"/>
      <c r="E734" s="25"/>
      <c r="F734" s="24"/>
      <c r="G734" s="25"/>
      <c r="H734" s="25"/>
      <c r="I734" s="25"/>
      <c r="J734" s="25"/>
      <c r="K734" s="138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  <c r="AA734" s="25"/>
    </row>
    <row r="735">
      <c r="A735" s="25"/>
      <c r="B735" s="25"/>
      <c r="C735" s="25"/>
      <c r="D735" s="25"/>
      <c r="E735" s="25"/>
      <c r="F735" s="24"/>
      <c r="G735" s="25"/>
      <c r="H735" s="25"/>
      <c r="I735" s="25"/>
      <c r="J735" s="25"/>
      <c r="K735" s="138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  <c r="AA735" s="25"/>
    </row>
    <row r="736">
      <c r="A736" s="25"/>
      <c r="B736" s="25"/>
      <c r="C736" s="25"/>
      <c r="D736" s="25"/>
      <c r="E736" s="25"/>
      <c r="F736" s="24"/>
      <c r="G736" s="25"/>
      <c r="H736" s="25"/>
      <c r="I736" s="25"/>
      <c r="J736" s="25"/>
      <c r="K736" s="138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  <c r="AA736" s="25"/>
    </row>
    <row r="737">
      <c r="A737" s="25"/>
      <c r="B737" s="25"/>
      <c r="C737" s="25"/>
      <c r="D737" s="25"/>
      <c r="E737" s="25"/>
      <c r="F737" s="24"/>
      <c r="G737" s="25"/>
      <c r="H737" s="25"/>
      <c r="I737" s="25"/>
      <c r="J737" s="25"/>
      <c r="K737" s="138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  <c r="AA737" s="25"/>
    </row>
    <row r="738">
      <c r="A738" s="25"/>
      <c r="B738" s="25"/>
      <c r="C738" s="25"/>
      <c r="D738" s="25"/>
      <c r="E738" s="25"/>
      <c r="F738" s="24"/>
      <c r="G738" s="25"/>
      <c r="H738" s="25"/>
      <c r="I738" s="25"/>
      <c r="J738" s="25"/>
      <c r="K738" s="138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  <c r="AA738" s="25"/>
    </row>
    <row r="739">
      <c r="A739" s="25"/>
      <c r="B739" s="25"/>
      <c r="C739" s="25"/>
      <c r="D739" s="25"/>
      <c r="E739" s="25"/>
      <c r="F739" s="24"/>
      <c r="G739" s="25"/>
      <c r="H739" s="25"/>
      <c r="I739" s="25"/>
      <c r="J739" s="25"/>
      <c r="K739" s="138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  <c r="AA739" s="25"/>
    </row>
    <row r="740">
      <c r="A740" s="25"/>
      <c r="B740" s="25"/>
      <c r="C740" s="25"/>
      <c r="D740" s="25"/>
      <c r="E740" s="25"/>
      <c r="F740" s="24"/>
      <c r="G740" s="25"/>
      <c r="H740" s="25"/>
      <c r="I740" s="25"/>
      <c r="J740" s="25"/>
      <c r="K740" s="138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  <c r="AA740" s="25"/>
    </row>
    <row r="741">
      <c r="A741" s="25"/>
      <c r="B741" s="25"/>
      <c r="C741" s="25"/>
      <c r="D741" s="25"/>
      <c r="E741" s="25"/>
      <c r="F741" s="24"/>
      <c r="G741" s="25"/>
      <c r="H741" s="25"/>
      <c r="I741" s="25"/>
      <c r="J741" s="25"/>
      <c r="K741" s="138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  <c r="AA741" s="25"/>
    </row>
    <row r="742">
      <c r="A742" s="25"/>
      <c r="B742" s="25"/>
      <c r="C742" s="25"/>
      <c r="D742" s="25"/>
      <c r="E742" s="25"/>
      <c r="F742" s="24"/>
      <c r="G742" s="25"/>
      <c r="H742" s="25"/>
      <c r="I742" s="25"/>
      <c r="J742" s="25"/>
      <c r="K742" s="138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  <c r="AA742" s="25"/>
    </row>
    <row r="743">
      <c r="A743" s="25"/>
      <c r="B743" s="25"/>
      <c r="C743" s="25"/>
      <c r="D743" s="25"/>
      <c r="E743" s="25"/>
      <c r="F743" s="24"/>
      <c r="G743" s="25"/>
      <c r="H743" s="25"/>
      <c r="I743" s="25"/>
      <c r="J743" s="25"/>
      <c r="K743" s="138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  <c r="AA743" s="25"/>
    </row>
    <row r="744">
      <c r="A744" s="25"/>
      <c r="B744" s="25"/>
      <c r="C744" s="25"/>
      <c r="D744" s="25"/>
      <c r="E744" s="25"/>
      <c r="F744" s="24"/>
      <c r="G744" s="25"/>
      <c r="H744" s="25"/>
      <c r="I744" s="25"/>
      <c r="J744" s="25"/>
      <c r="K744" s="138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  <c r="AA744" s="25"/>
    </row>
    <row r="745">
      <c r="A745" s="25"/>
      <c r="B745" s="25"/>
      <c r="C745" s="25"/>
      <c r="D745" s="25"/>
      <c r="E745" s="25"/>
      <c r="F745" s="24"/>
      <c r="G745" s="25"/>
      <c r="H745" s="25"/>
      <c r="I745" s="25"/>
      <c r="J745" s="25"/>
      <c r="K745" s="138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  <c r="AA745" s="25"/>
    </row>
    <row r="746">
      <c r="A746" s="25"/>
      <c r="B746" s="25"/>
      <c r="C746" s="25"/>
      <c r="D746" s="25"/>
      <c r="E746" s="25"/>
      <c r="F746" s="24"/>
      <c r="G746" s="25"/>
      <c r="H746" s="25"/>
      <c r="I746" s="25"/>
      <c r="J746" s="25"/>
      <c r="K746" s="138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  <c r="AA746" s="25"/>
    </row>
    <row r="747">
      <c r="A747" s="25"/>
      <c r="B747" s="25"/>
      <c r="C747" s="25"/>
      <c r="D747" s="25"/>
      <c r="E747" s="25"/>
      <c r="F747" s="24"/>
      <c r="G747" s="25"/>
      <c r="H747" s="25"/>
      <c r="I747" s="25"/>
      <c r="J747" s="25"/>
      <c r="K747" s="138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  <c r="AA747" s="25"/>
    </row>
    <row r="748">
      <c r="A748" s="25"/>
      <c r="B748" s="25"/>
      <c r="C748" s="25"/>
      <c r="D748" s="25"/>
      <c r="E748" s="25"/>
      <c r="F748" s="24"/>
      <c r="G748" s="25"/>
      <c r="H748" s="25"/>
      <c r="I748" s="25"/>
      <c r="J748" s="25"/>
      <c r="K748" s="138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  <c r="AA748" s="25"/>
    </row>
    <row r="749">
      <c r="A749" s="25"/>
      <c r="B749" s="25"/>
      <c r="C749" s="25"/>
      <c r="D749" s="25"/>
      <c r="E749" s="25"/>
      <c r="F749" s="24"/>
      <c r="G749" s="25"/>
      <c r="H749" s="25"/>
      <c r="I749" s="25"/>
      <c r="J749" s="25"/>
      <c r="K749" s="138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  <c r="AA749" s="25"/>
    </row>
    <row r="750">
      <c r="A750" s="25"/>
      <c r="B750" s="25"/>
      <c r="C750" s="25"/>
      <c r="D750" s="25"/>
      <c r="E750" s="25"/>
      <c r="F750" s="24"/>
      <c r="G750" s="25"/>
      <c r="H750" s="25"/>
      <c r="I750" s="25"/>
      <c r="J750" s="25"/>
      <c r="K750" s="138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  <c r="AA750" s="25"/>
    </row>
    <row r="751">
      <c r="A751" s="25"/>
      <c r="B751" s="25"/>
      <c r="C751" s="25"/>
      <c r="D751" s="25"/>
      <c r="E751" s="25"/>
      <c r="F751" s="24"/>
      <c r="G751" s="25"/>
      <c r="H751" s="25"/>
      <c r="I751" s="25"/>
      <c r="J751" s="25"/>
      <c r="K751" s="138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  <c r="AA751" s="25"/>
    </row>
    <row r="752">
      <c r="A752" s="25"/>
      <c r="B752" s="25"/>
      <c r="C752" s="25"/>
      <c r="D752" s="25"/>
      <c r="E752" s="25"/>
      <c r="F752" s="24"/>
      <c r="G752" s="25"/>
      <c r="H752" s="25"/>
      <c r="I752" s="25"/>
      <c r="J752" s="25"/>
      <c r="K752" s="138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  <c r="AA752" s="25"/>
    </row>
    <row r="753">
      <c r="A753" s="25"/>
      <c r="B753" s="25"/>
      <c r="C753" s="25"/>
      <c r="D753" s="25"/>
      <c r="E753" s="25"/>
      <c r="F753" s="24"/>
      <c r="G753" s="25"/>
      <c r="H753" s="25"/>
      <c r="I753" s="25"/>
      <c r="J753" s="25"/>
      <c r="K753" s="138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  <c r="AA753" s="25"/>
    </row>
    <row r="754">
      <c r="A754" s="25"/>
      <c r="B754" s="25"/>
      <c r="C754" s="25"/>
      <c r="D754" s="25"/>
      <c r="E754" s="25"/>
      <c r="F754" s="24"/>
      <c r="G754" s="25"/>
      <c r="H754" s="25"/>
      <c r="I754" s="25"/>
      <c r="J754" s="25"/>
      <c r="K754" s="138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  <c r="AA754" s="25"/>
    </row>
    <row r="755">
      <c r="A755" s="25"/>
      <c r="B755" s="25"/>
      <c r="C755" s="25"/>
      <c r="D755" s="25"/>
      <c r="E755" s="25"/>
      <c r="F755" s="24"/>
      <c r="G755" s="25"/>
      <c r="H755" s="25"/>
      <c r="I755" s="25"/>
      <c r="J755" s="25"/>
      <c r="K755" s="138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  <c r="AA755" s="25"/>
    </row>
    <row r="756">
      <c r="A756" s="25"/>
      <c r="B756" s="25"/>
      <c r="C756" s="25"/>
      <c r="D756" s="25"/>
      <c r="E756" s="25"/>
      <c r="F756" s="24"/>
      <c r="G756" s="25"/>
      <c r="H756" s="25"/>
      <c r="I756" s="25"/>
      <c r="J756" s="25"/>
      <c r="K756" s="138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  <c r="AA756" s="25"/>
    </row>
    <row r="757">
      <c r="A757" s="25"/>
      <c r="B757" s="25"/>
      <c r="C757" s="25"/>
      <c r="D757" s="25"/>
      <c r="E757" s="25"/>
      <c r="F757" s="24"/>
      <c r="G757" s="25"/>
      <c r="H757" s="25"/>
      <c r="I757" s="25"/>
      <c r="J757" s="25"/>
      <c r="K757" s="138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  <c r="AA757" s="25"/>
    </row>
    <row r="758">
      <c r="A758" s="25"/>
      <c r="B758" s="25"/>
      <c r="C758" s="25"/>
      <c r="D758" s="25"/>
      <c r="E758" s="25"/>
      <c r="F758" s="24"/>
      <c r="G758" s="25"/>
      <c r="H758" s="25"/>
      <c r="I758" s="25"/>
      <c r="J758" s="25"/>
      <c r="K758" s="138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  <c r="AA758" s="25"/>
    </row>
    <row r="759">
      <c r="A759" s="25"/>
      <c r="B759" s="25"/>
      <c r="C759" s="25"/>
      <c r="D759" s="25"/>
      <c r="E759" s="25"/>
      <c r="F759" s="24"/>
      <c r="G759" s="25"/>
      <c r="H759" s="25"/>
      <c r="I759" s="25"/>
      <c r="J759" s="25"/>
      <c r="K759" s="138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  <c r="AA759" s="25"/>
    </row>
    <row r="760">
      <c r="A760" s="25"/>
      <c r="B760" s="25"/>
      <c r="C760" s="25"/>
      <c r="D760" s="25"/>
      <c r="E760" s="25"/>
      <c r="F760" s="24"/>
      <c r="G760" s="25"/>
      <c r="H760" s="25"/>
      <c r="I760" s="25"/>
      <c r="J760" s="25"/>
      <c r="K760" s="138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  <c r="AA760" s="25"/>
    </row>
    <row r="761">
      <c r="A761" s="25"/>
      <c r="B761" s="25"/>
      <c r="C761" s="25"/>
      <c r="D761" s="25"/>
      <c r="E761" s="25"/>
      <c r="F761" s="24"/>
      <c r="G761" s="25"/>
      <c r="H761" s="25"/>
      <c r="I761" s="25"/>
      <c r="J761" s="25"/>
      <c r="K761" s="138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  <c r="AA761" s="25"/>
    </row>
    <row r="762">
      <c r="A762" s="25"/>
      <c r="B762" s="25"/>
      <c r="C762" s="25"/>
      <c r="D762" s="25"/>
      <c r="E762" s="25"/>
      <c r="F762" s="24"/>
      <c r="G762" s="25"/>
      <c r="H762" s="25"/>
      <c r="I762" s="25"/>
      <c r="J762" s="25"/>
      <c r="K762" s="138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  <c r="AA762" s="25"/>
    </row>
    <row r="763">
      <c r="A763" s="25"/>
      <c r="B763" s="25"/>
      <c r="C763" s="25"/>
      <c r="D763" s="25"/>
      <c r="E763" s="25"/>
      <c r="F763" s="24"/>
      <c r="G763" s="25"/>
      <c r="H763" s="25"/>
      <c r="I763" s="25"/>
      <c r="J763" s="25"/>
      <c r="K763" s="138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  <c r="AA763" s="25"/>
    </row>
    <row r="764">
      <c r="A764" s="25"/>
      <c r="B764" s="25"/>
      <c r="C764" s="25"/>
      <c r="D764" s="25"/>
      <c r="E764" s="25"/>
      <c r="F764" s="24"/>
      <c r="G764" s="25"/>
      <c r="H764" s="25"/>
      <c r="I764" s="25"/>
      <c r="J764" s="25"/>
      <c r="K764" s="138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  <c r="AA764" s="25"/>
    </row>
    <row r="765">
      <c r="A765" s="25"/>
      <c r="B765" s="25"/>
      <c r="C765" s="25"/>
      <c r="D765" s="25"/>
      <c r="E765" s="25"/>
      <c r="F765" s="24"/>
      <c r="G765" s="25"/>
      <c r="H765" s="25"/>
      <c r="I765" s="25"/>
      <c r="J765" s="25"/>
      <c r="K765" s="138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  <c r="AA765" s="25"/>
    </row>
    <row r="766">
      <c r="A766" s="25"/>
      <c r="B766" s="25"/>
      <c r="C766" s="25"/>
      <c r="D766" s="25"/>
      <c r="E766" s="25"/>
      <c r="F766" s="24"/>
      <c r="G766" s="25"/>
      <c r="H766" s="25"/>
      <c r="I766" s="25"/>
      <c r="J766" s="25"/>
      <c r="K766" s="138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  <c r="AA766" s="25"/>
    </row>
    <row r="767">
      <c r="A767" s="25"/>
      <c r="B767" s="25"/>
      <c r="C767" s="25"/>
      <c r="D767" s="25"/>
      <c r="E767" s="25"/>
      <c r="F767" s="24"/>
      <c r="G767" s="25"/>
      <c r="H767" s="25"/>
      <c r="I767" s="25"/>
      <c r="J767" s="25"/>
      <c r="K767" s="138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  <c r="AA767" s="25"/>
    </row>
    <row r="768">
      <c r="A768" s="25"/>
      <c r="B768" s="25"/>
      <c r="C768" s="25"/>
      <c r="D768" s="25"/>
      <c r="E768" s="25"/>
      <c r="F768" s="24"/>
      <c r="G768" s="25"/>
      <c r="H768" s="25"/>
      <c r="I768" s="25"/>
      <c r="J768" s="25"/>
      <c r="K768" s="138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  <c r="AA768" s="25"/>
    </row>
    <row r="769">
      <c r="A769" s="25"/>
      <c r="B769" s="25"/>
      <c r="C769" s="25"/>
      <c r="D769" s="25"/>
      <c r="E769" s="25"/>
      <c r="F769" s="24"/>
      <c r="G769" s="25"/>
      <c r="H769" s="25"/>
      <c r="I769" s="25"/>
      <c r="J769" s="25"/>
      <c r="K769" s="138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  <c r="AA769" s="25"/>
    </row>
    <row r="770">
      <c r="A770" s="25"/>
      <c r="B770" s="25"/>
      <c r="C770" s="25"/>
      <c r="D770" s="25"/>
      <c r="E770" s="25"/>
      <c r="F770" s="24"/>
      <c r="G770" s="25"/>
      <c r="H770" s="25"/>
      <c r="I770" s="25"/>
      <c r="J770" s="25"/>
      <c r="K770" s="138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  <c r="AA770" s="25"/>
    </row>
    <row r="771">
      <c r="A771" s="25"/>
      <c r="B771" s="25"/>
      <c r="C771" s="25"/>
      <c r="D771" s="25"/>
      <c r="E771" s="25"/>
      <c r="F771" s="24"/>
      <c r="G771" s="25"/>
      <c r="H771" s="25"/>
      <c r="I771" s="25"/>
      <c r="J771" s="25"/>
      <c r="K771" s="138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  <c r="AA771" s="25"/>
    </row>
    <row r="772">
      <c r="A772" s="25"/>
      <c r="B772" s="25"/>
      <c r="C772" s="25"/>
      <c r="D772" s="25"/>
      <c r="E772" s="25"/>
      <c r="F772" s="24"/>
      <c r="G772" s="25"/>
      <c r="H772" s="25"/>
      <c r="I772" s="25"/>
      <c r="J772" s="25"/>
      <c r="K772" s="138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  <c r="AA772" s="25"/>
    </row>
    <row r="773">
      <c r="A773" s="25"/>
      <c r="B773" s="25"/>
      <c r="C773" s="25"/>
      <c r="D773" s="25"/>
      <c r="E773" s="25"/>
      <c r="F773" s="24"/>
      <c r="G773" s="25"/>
      <c r="H773" s="25"/>
      <c r="I773" s="25"/>
      <c r="J773" s="25"/>
      <c r="K773" s="138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  <c r="AA773" s="25"/>
    </row>
    <row r="774">
      <c r="A774" s="25"/>
      <c r="B774" s="25"/>
      <c r="C774" s="25"/>
      <c r="D774" s="25"/>
      <c r="E774" s="25"/>
      <c r="F774" s="24"/>
      <c r="G774" s="25"/>
      <c r="H774" s="25"/>
      <c r="I774" s="25"/>
      <c r="J774" s="25"/>
      <c r="K774" s="138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  <c r="AA774" s="25"/>
    </row>
    <row r="775">
      <c r="A775" s="25"/>
      <c r="B775" s="25"/>
      <c r="C775" s="25"/>
      <c r="D775" s="25"/>
      <c r="E775" s="25"/>
      <c r="F775" s="24"/>
      <c r="G775" s="25"/>
      <c r="H775" s="25"/>
      <c r="I775" s="25"/>
      <c r="J775" s="25"/>
      <c r="K775" s="138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  <c r="AA775" s="25"/>
    </row>
    <row r="776">
      <c r="A776" s="25"/>
      <c r="B776" s="25"/>
      <c r="C776" s="25"/>
      <c r="D776" s="25"/>
      <c r="E776" s="25"/>
      <c r="F776" s="24"/>
      <c r="G776" s="25"/>
      <c r="H776" s="25"/>
      <c r="I776" s="25"/>
      <c r="J776" s="25"/>
      <c r="K776" s="138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  <c r="AA776" s="25"/>
    </row>
    <row r="777">
      <c r="A777" s="25"/>
      <c r="B777" s="25"/>
      <c r="C777" s="25"/>
      <c r="D777" s="25"/>
      <c r="E777" s="25"/>
      <c r="F777" s="24"/>
      <c r="G777" s="25"/>
      <c r="H777" s="25"/>
      <c r="I777" s="25"/>
      <c r="J777" s="25"/>
      <c r="K777" s="138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  <c r="AA777" s="25"/>
    </row>
    <row r="778">
      <c r="A778" s="25"/>
      <c r="B778" s="25"/>
      <c r="C778" s="25"/>
      <c r="D778" s="25"/>
      <c r="E778" s="25"/>
      <c r="F778" s="24"/>
      <c r="G778" s="25"/>
      <c r="H778" s="25"/>
      <c r="I778" s="25"/>
      <c r="J778" s="25"/>
      <c r="K778" s="138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  <c r="AA778" s="25"/>
    </row>
    <row r="779">
      <c r="A779" s="25"/>
      <c r="B779" s="25"/>
      <c r="C779" s="25"/>
      <c r="D779" s="25"/>
      <c r="E779" s="25"/>
      <c r="F779" s="24"/>
      <c r="G779" s="25"/>
      <c r="H779" s="25"/>
      <c r="I779" s="25"/>
      <c r="J779" s="25"/>
      <c r="K779" s="138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  <c r="AA779" s="25"/>
    </row>
    <row r="780">
      <c r="A780" s="25"/>
      <c r="B780" s="25"/>
      <c r="C780" s="25"/>
      <c r="D780" s="25"/>
      <c r="E780" s="25"/>
      <c r="F780" s="24"/>
      <c r="G780" s="25"/>
      <c r="H780" s="25"/>
      <c r="I780" s="25"/>
      <c r="J780" s="25"/>
      <c r="K780" s="138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  <c r="AA780" s="25"/>
    </row>
    <row r="781">
      <c r="A781" s="25"/>
      <c r="B781" s="25"/>
      <c r="C781" s="25"/>
      <c r="D781" s="25"/>
      <c r="E781" s="25"/>
      <c r="F781" s="24"/>
      <c r="G781" s="25"/>
      <c r="H781" s="25"/>
      <c r="I781" s="25"/>
      <c r="J781" s="25"/>
      <c r="K781" s="138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  <c r="AA781" s="25"/>
    </row>
    <row r="782">
      <c r="A782" s="25"/>
      <c r="B782" s="25"/>
      <c r="C782" s="25"/>
      <c r="D782" s="25"/>
      <c r="E782" s="25"/>
      <c r="F782" s="24"/>
      <c r="G782" s="25"/>
      <c r="H782" s="25"/>
      <c r="I782" s="25"/>
      <c r="J782" s="25"/>
      <c r="K782" s="138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  <c r="AA782" s="25"/>
    </row>
    <row r="783">
      <c r="A783" s="25"/>
      <c r="B783" s="25"/>
      <c r="C783" s="25"/>
      <c r="D783" s="25"/>
      <c r="E783" s="25"/>
      <c r="F783" s="24"/>
      <c r="G783" s="25"/>
      <c r="H783" s="25"/>
      <c r="I783" s="25"/>
      <c r="J783" s="25"/>
      <c r="K783" s="138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  <c r="AA783" s="25"/>
    </row>
    <row r="784">
      <c r="A784" s="25"/>
      <c r="B784" s="25"/>
      <c r="C784" s="25"/>
      <c r="D784" s="25"/>
      <c r="E784" s="25"/>
      <c r="F784" s="24"/>
      <c r="G784" s="25"/>
      <c r="H784" s="25"/>
      <c r="I784" s="25"/>
      <c r="J784" s="25"/>
      <c r="K784" s="138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  <c r="AA784" s="25"/>
    </row>
    <row r="785">
      <c r="A785" s="25"/>
      <c r="B785" s="25"/>
      <c r="C785" s="25"/>
      <c r="D785" s="25"/>
      <c r="E785" s="25"/>
      <c r="F785" s="24"/>
      <c r="G785" s="25"/>
      <c r="H785" s="25"/>
      <c r="I785" s="25"/>
      <c r="J785" s="25"/>
      <c r="K785" s="138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  <c r="AA785" s="25"/>
    </row>
    <row r="786">
      <c r="A786" s="25"/>
      <c r="B786" s="25"/>
      <c r="C786" s="25"/>
      <c r="D786" s="25"/>
      <c r="E786" s="25"/>
      <c r="F786" s="24"/>
      <c r="G786" s="25"/>
      <c r="H786" s="25"/>
      <c r="I786" s="25"/>
      <c r="J786" s="25"/>
      <c r="K786" s="138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  <c r="AA786" s="25"/>
    </row>
    <row r="787">
      <c r="A787" s="25"/>
      <c r="B787" s="25"/>
      <c r="C787" s="25"/>
      <c r="D787" s="25"/>
      <c r="E787" s="25"/>
      <c r="F787" s="24"/>
      <c r="G787" s="25"/>
      <c r="H787" s="25"/>
      <c r="I787" s="25"/>
      <c r="J787" s="25"/>
      <c r="K787" s="138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  <c r="AA787" s="25"/>
    </row>
    <row r="788">
      <c r="A788" s="25"/>
      <c r="B788" s="25"/>
      <c r="C788" s="25"/>
      <c r="D788" s="25"/>
      <c r="E788" s="25"/>
      <c r="F788" s="24"/>
      <c r="G788" s="25"/>
      <c r="H788" s="25"/>
      <c r="I788" s="25"/>
      <c r="J788" s="25"/>
      <c r="K788" s="138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  <c r="AA788" s="25"/>
    </row>
    <row r="789">
      <c r="A789" s="25"/>
      <c r="B789" s="25"/>
      <c r="C789" s="25"/>
      <c r="D789" s="25"/>
      <c r="E789" s="25"/>
      <c r="F789" s="24"/>
      <c r="G789" s="25"/>
      <c r="H789" s="25"/>
      <c r="I789" s="25"/>
      <c r="J789" s="25"/>
      <c r="K789" s="138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  <c r="AA789" s="25"/>
    </row>
    <row r="790">
      <c r="A790" s="25"/>
      <c r="B790" s="25"/>
      <c r="C790" s="25"/>
      <c r="D790" s="25"/>
      <c r="E790" s="25"/>
      <c r="F790" s="24"/>
      <c r="G790" s="25"/>
      <c r="H790" s="25"/>
      <c r="I790" s="25"/>
      <c r="J790" s="25"/>
      <c r="K790" s="138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  <c r="AA790" s="25"/>
    </row>
    <row r="791">
      <c r="A791" s="25"/>
      <c r="B791" s="25"/>
      <c r="C791" s="25"/>
      <c r="D791" s="25"/>
      <c r="E791" s="25"/>
      <c r="F791" s="24"/>
      <c r="G791" s="25"/>
      <c r="H791" s="25"/>
      <c r="I791" s="25"/>
      <c r="J791" s="25"/>
      <c r="K791" s="138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  <c r="AA791" s="25"/>
    </row>
    <row r="792">
      <c r="A792" s="25"/>
      <c r="B792" s="25"/>
      <c r="C792" s="25"/>
      <c r="D792" s="25"/>
      <c r="E792" s="25"/>
      <c r="F792" s="24"/>
      <c r="G792" s="25"/>
      <c r="H792" s="25"/>
      <c r="I792" s="25"/>
      <c r="J792" s="25"/>
      <c r="K792" s="138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  <c r="AA792" s="25"/>
    </row>
    <row r="793">
      <c r="A793" s="25"/>
      <c r="B793" s="25"/>
      <c r="C793" s="25"/>
      <c r="D793" s="25"/>
      <c r="E793" s="25"/>
      <c r="F793" s="24"/>
      <c r="G793" s="25"/>
      <c r="H793" s="25"/>
      <c r="I793" s="25"/>
      <c r="J793" s="25"/>
      <c r="K793" s="138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  <c r="AA793" s="25"/>
    </row>
    <row r="794">
      <c r="A794" s="25"/>
      <c r="B794" s="25"/>
      <c r="C794" s="25"/>
      <c r="D794" s="25"/>
      <c r="E794" s="25"/>
      <c r="F794" s="24"/>
      <c r="G794" s="25"/>
      <c r="H794" s="25"/>
      <c r="I794" s="25"/>
      <c r="J794" s="25"/>
      <c r="K794" s="138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  <c r="AA794" s="25"/>
    </row>
    <row r="795">
      <c r="A795" s="25"/>
      <c r="B795" s="25"/>
      <c r="C795" s="25"/>
      <c r="D795" s="25"/>
      <c r="E795" s="25"/>
      <c r="F795" s="24"/>
      <c r="G795" s="25"/>
      <c r="H795" s="25"/>
      <c r="I795" s="25"/>
      <c r="J795" s="25"/>
      <c r="K795" s="138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  <c r="AA795" s="25"/>
    </row>
    <row r="796">
      <c r="A796" s="25"/>
      <c r="B796" s="25"/>
      <c r="C796" s="25"/>
      <c r="D796" s="25"/>
      <c r="E796" s="25"/>
      <c r="F796" s="24"/>
      <c r="G796" s="25"/>
      <c r="H796" s="25"/>
      <c r="I796" s="25"/>
      <c r="J796" s="25"/>
      <c r="K796" s="138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  <c r="AA796" s="25"/>
    </row>
    <row r="797">
      <c r="A797" s="25"/>
      <c r="B797" s="25"/>
      <c r="C797" s="25"/>
      <c r="D797" s="25"/>
      <c r="E797" s="25"/>
      <c r="F797" s="24"/>
      <c r="G797" s="25"/>
      <c r="H797" s="25"/>
      <c r="I797" s="25"/>
      <c r="J797" s="25"/>
      <c r="K797" s="138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  <c r="AA797" s="25"/>
    </row>
    <row r="798">
      <c r="A798" s="25"/>
      <c r="B798" s="25"/>
      <c r="C798" s="25"/>
      <c r="D798" s="25"/>
      <c r="E798" s="25"/>
      <c r="F798" s="24"/>
      <c r="G798" s="25"/>
      <c r="H798" s="25"/>
      <c r="I798" s="25"/>
      <c r="J798" s="25"/>
      <c r="K798" s="138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  <c r="AA798" s="25"/>
    </row>
    <row r="799">
      <c r="A799" s="25"/>
      <c r="B799" s="25"/>
      <c r="C799" s="25"/>
      <c r="D799" s="25"/>
      <c r="E799" s="25"/>
      <c r="F799" s="24"/>
      <c r="G799" s="25"/>
      <c r="H799" s="25"/>
      <c r="I799" s="25"/>
      <c r="J799" s="25"/>
      <c r="K799" s="138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  <c r="AA799" s="25"/>
    </row>
    <row r="800">
      <c r="A800" s="25"/>
      <c r="B800" s="25"/>
      <c r="C800" s="25"/>
      <c r="D800" s="25"/>
      <c r="E800" s="25"/>
      <c r="F800" s="24"/>
      <c r="G800" s="25"/>
      <c r="H800" s="25"/>
      <c r="I800" s="25"/>
      <c r="J800" s="25"/>
      <c r="K800" s="138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  <c r="AA800" s="25"/>
    </row>
    <row r="801">
      <c r="A801" s="25"/>
      <c r="B801" s="25"/>
      <c r="C801" s="25"/>
      <c r="D801" s="25"/>
      <c r="E801" s="25"/>
      <c r="F801" s="24"/>
      <c r="G801" s="25"/>
      <c r="H801" s="25"/>
      <c r="I801" s="25"/>
      <c r="J801" s="25"/>
      <c r="K801" s="138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  <c r="AA801" s="25"/>
    </row>
    <row r="802">
      <c r="A802" s="25"/>
      <c r="B802" s="25"/>
      <c r="C802" s="25"/>
      <c r="D802" s="25"/>
      <c r="E802" s="25"/>
      <c r="F802" s="24"/>
      <c r="G802" s="25"/>
      <c r="H802" s="25"/>
      <c r="I802" s="25"/>
      <c r="J802" s="25"/>
      <c r="K802" s="138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  <c r="AA802" s="25"/>
    </row>
    <row r="803">
      <c r="A803" s="25"/>
      <c r="B803" s="25"/>
      <c r="C803" s="25"/>
      <c r="D803" s="25"/>
      <c r="E803" s="25"/>
      <c r="F803" s="24"/>
      <c r="G803" s="25"/>
      <c r="H803" s="25"/>
      <c r="I803" s="25"/>
      <c r="J803" s="25"/>
      <c r="K803" s="138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  <c r="AA803" s="25"/>
    </row>
    <row r="804">
      <c r="A804" s="25"/>
      <c r="B804" s="25"/>
      <c r="C804" s="25"/>
      <c r="D804" s="25"/>
      <c r="E804" s="25"/>
      <c r="F804" s="24"/>
      <c r="G804" s="25"/>
      <c r="H804" s="25"/>
      <c r="I804" s="25"/>
      <c r="J804" s="25"/>
      <c r="K804" s="138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  <c r="AA804" s="25"/>
    </row>
    <row r="805">
      <c r="A805" s="25"/>
      <c r="B805" s="25"/>
      <c r="C805" s="25"/>
      <c r="D805" s="25"/>
      <c r="E805" s="25"/>
      <c r="F805" s="24"/>
      <c r="G805" s="25"/>
      <c r="H805" s="25"/>
      <c r="I805" s="25"/>
      <c r="J805" s="25"/>
      <c r="K805" s="138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  <c r="AA805" s="25"/>
    </row>
    <row r="806">
      <c r="A806" s="25"/>
      <c r="B806" s="25"/>
      <c r="C806" s="25"/>
      <c r="D806" s="25"/>
      <c r="E806" s="25"/>
      <c r="F806" s="24"/>
      <c r="G806" s="25"/>
      <c r="H806" s="25"/>
      <c r="I806" s="25"/>
      <c r="J806" s="25"/>
      <c r="K806" s="138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  <c r="AA806" s="25"/>
    </row>
    <row r="807">
      <c r="A807" s="25"/>
      <c r="B807" s="25"/>
      <c r="C807" s="25"/>
      <c r="D807" s="25"/>
      <c r="E807" s="25"/>
      <c r="F807" s="24"/>
      <c r="G807" s="25"/>
      <c r="H807" s="25"/>
      <c r="I807" s="25"/>
      <c r="J807" s="25"/>
      <c r="K807" s="138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  <c r="AA807" s="25"/>
    </row>
    <row r="808">
      <c r="A808" s="25"/>
      <c r="B808" s="25"/>
      <c r="C808" s="25"/>
      <c r="D808" s="25"/>
      <c r="E808" s="25"/>
      <c r="F808" s="24"/>
      <c r="G808" s="25"/>
      <c r="H808" s="25"/>
      <c r="I808" s="25"/>
      <c r="J808" s="25"/>
      <c r="K808" s="138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  <c r="AA808" s="25"/>
    </row>
    <row r="809">
      <c r="A809" s="25"/>
      <c r="B809" s="25"/>
      <c r="C809" s="25"/>
      <c r="D809" s="25"/>
      <c r="E809" s="25"/>
      <c r="F809" s="24"/>
      <c r="G809" s="25"/>
      <c r="H809" s="25"/>
      <c r="I809" s="25"/>
      <c r="J809" s="25"/>
      <c r="K809" s="138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  <c r="AA809" s="25"/>
    </row>
    <row r="810">
      <c r="A810" s="25"/>
      <c r="B810" s="25"/>
      <c r="C810" s="25"/>
      <c r="D810" s="25"/>
      <c r="E810" s="25"/>
      <c r="F810" s="24"/>
      <c r="G810" s="25"/>
      <c r="H810" s="25"/>
      <c r="I810" s="25"/>
      <c r="J810" s="25"/>
      <c r="K810" s="138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  <c r="AA810" s="25"/>
    </row>
    <row r="811">
      <c r="A811" s="25"/>
      <c r="B811" s="25"/>
      <c r="C811" s="25"/>
      <c r="D811" s="25"/>
      <c r="E811" s="25"/>
      <c r="F811" s="24"/>
      <c r="G811" s="25"/>
      <c r="H811" s="25"/>
      <c r="I811" s="25"/>
      <c r="J811" s="25"/>
      <c r="K811" s="138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  <c r="AA811" s="25"/>
    </row>
    <row r="812">
      <c r="A812" s="25"/>
      <c r="B812" s="25"/>
      <c r="C812" s="25"/>
      <c r="D812" s="25"/>
      <c r="E812" s="25"/>
      <c r="F812" s="24"/>
      <c r="G812" s="25"/>
      <c r="H812" s="25"/>
      <c r="I812" s="25"/>
      <c r="J812" s="25"/>
      <c r="K812" s="138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  <c r="AA812" s="25"/>
    </row>
    <row r="813">
      <c r="A813" s="25"/>
      <c r="B813" s="25"/>
      <c r="C813" s="25"/>
      <c r="D813" s="25"/>
      <c r="E813" s="25"/>
      <c r="F813" s="24"/>
      <c r="G813" s="25"/>
      <c r="H813" s="25"/>
      <c r="I813" s="25"/>
      <c r="J813" s="25"/>
      <c r="K813" s="138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  <c r="AA813" s="25"/>
    </row>
    <row r="814">
      <c r="A814" s="25"/>
      <c r="B814" s="25"/>
      <c r="C814" s="25"/>
      <c r="D814" s="25"/>
      <c r="E814" s="25"/>
      <c r="F814" s="24"/>
      <c r="G814" s="25"/>
      <c r="H814" s="25"/>
      <c r="I814" s="25"/>
      <c r="J814" s="25"/>
      <c r="K814" s="138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  <c r="AA814" s="25"/>
    </row>
    <row r="815">
      <c r="A815" s="25"/>
      <c r="B815" s="25"/>
      <c r="C815" s="25"/>
      <c r="D815" s="25"/>
      <c r="E815" s="25"/>
      <c r="F815" s="24"/>
      <c r="G815" s="25"/>
      <c r="H815" s="25"/>
      <c r="I815" s="25"/>
      <c r="J815" s="25"/>
      <c r="K815" s="138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  <c r="AA815" s="25"/>
    </row>
    <row r="816">
      <c r="A816" s="25"/>
      <c r="B816" s="25"/>
      <c r="C816" s="25"/>
      <c r="D816" s="25"/>
      <c r="E816" s="25"/>
      <c r="F816" s="24"/>
      <c r="G816" s="25"/>
      <c r="H816" s="25"/>
      <c r="I816" s="25"/>
      <c r="J816" s="25"/>
      <c r="K816" s="138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  <c r="AA816" s="25"/>
    </row>
    <row r="817">
      <c r="A817" s="25"/>
      <c r="B817" s="25"/>
      <c r="C817" s="25"/>
      <c r="D817" s="25"/>
      <c r="E817" s="25"/>
      <c r="F817" s="24"/>
      <c r="G817" s="25"/>
      <c r="H817" s="25"/>
      <c r="I817" s="25"/>
      <c r="J817" s="25"/>
      <c r="K817" s="138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  <c r="AA817" s="25"/>
    </row>
    <row r="818">
      <c r="A818" s="25"/>
      <c r="B818" s="25"/>
      <c r="C818" s="25"/>
      <c r="D818" s="25"/>
      <c r="E818" s="25"/>
      <c r="F818" s="24"/>
      <c r="G818" s="25"/>
      <c r="H818" s="25"/>
      <c r="I818" s="25"/>
      <c r="J818" s="25"/>
      <c r="K818" s="138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  <c r="AA818" s="25"/>
    </row>
    <row r="819">
      <c r="A819" s="25"/>
      <c r="B819" s="25"/>
      <c r="C819" s="25"/>
      <c r="D819" s="25"/>
      <c r="E819" s="25"/>
      <c r="F819" s="24"/>
      <c r="G819" s="25"/>
      <c r="H819" s="25"/>
      <c r="I819" s="25"/>
      <c r="J819" s="25"/>
      <c r="K819" s="138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  <c r="AA819" s="25"/>
    </row>
    <row r="820">
      <c r="A820" s="25"/>
      <c r="B820" s="25"/>
      <c r="C820" s="25"/>
      <c r="D820" s="25"/>
      <c r="E820" s="25"/>
      <c r="F820" s="24"/>
      <c r="G820" s="25"/>
      <c r="H820" s="25"/>
      <c r="I820" s="25"/>
      <c r="J820" s="25"/>
      <c r="K820" s="138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  <c r="AA820" s="25"/>
    </row>
    <row r="821">
      <c r="A821" s="25"/>
      <c r="B821" s="25"/>
      <c r="C821" s="25"/>
      <c r="D821" s="25"/>
      <c r="E821" s="25"/>
      <c r="F821" s="24"/>
      <c r="G821" s="25"/>
      <c r="H821" s="25"/>
      <c r="I821" s="25"/>
      <c r="J821" s="25"/>
      <c r="K821" s="138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  <c r="AA821" s="25"/>
    </row>
    <row r="822">
      <c r="A822" s="25"/>
      <c r="B822" s="25"/>
      <c r="C822" s="25"/>
      <c r="D822" s="25"/>
      <c r="E822" s="25"/>
      <c r="F822" s="24"/>
      <c r="G822" s="25"/>
      <c r="H822" s="25"/>
      <c r="I822" s="25"/>
      <c r="J822" s="25"/>
      <c r="K822" s="138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  <c r="AA822" s="25"/>
    </row>
    <row r="823">
      <c r="A823" s="25"/>
      <c r="B823" s="25"/>
      <c r="C823" s="25"/>
      <c r="D823" s="25"/>
      <c r="E823" s="25"/>
      <c r="F823" s="24"/>
      <c r="G823" s="25"/>
      <c r="H823" s="25"/>
      <c r="I823" s="25"/>
      <c r="J823" s="25"/>
      <c r="K823" s="138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  <c r="AA823" s="25"/>
    </row>
    <row r="824">
      <c r="A824" s="25"/>
      <c r="B824" s="25"/>
      <c r="C824" s="25"/>
      <c r="D824" s="25"/>
      <c r="E824" s="25"/>
      <c r="F824" s="24"/>
      <c r="G824" s="25"/>
      <c r="H824" s="25"/>
      <c r="I824" s="25"/>
      <c r="J824" s="25"/>
      <c r="K824" s="138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  <c r="AA824" s="25"/>
    </row>
    <row r="825">
      <c r="A825" s="25"/>
      <c r="B825" s="25"/>
      <c r="C825" s="25"/>
      <c r="D825" s="25"/>
      <c r="E825" s="25"/>
      <c r="F825" s="24"/>
      <c r="G825" s="25"/>
      <c r="H825" s="25"/>
      <c r="I825" s="25"/>
      <c r="J825" s="25"/>
      <c r="K825" s="138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  <c r="AA825" s="25"/>
    </row>
    <row r="826">
      <c r="A826" s="25"/>
      <c r="B826" s="25"/>
      <c r="C826" s="25"/>
      <c r="D826" s="25"/>
      <c r="E826" s="25"/>
      <c r="F826" s="24"/>
      <c r="G826" s="25"/>
      <c r="H826" s="25"/>
      <c r="I826" s="25"/>
      <c r="J826" s="25"/>
      <c r="K826" s="138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  <c r="AA826" s="25"/>
    </row>
    <row r="827">
      <c r="A827" s="25"/>
      <c r="B827" s="25"/>
      <c r="C827" s="25"/>
      <c r="D827" s="25"/>
      <c r="E827" s="25"/>
      <c r="F827" s="24"/>
      <c r="G827" s="25"/>
      <c r="H827" s="25"/>
      <c r="I827" s="25"/>
      <c r="J827" s="25"/>
      <c r="K827" s="138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  <c r="AA827" s="25"/>
    </row>
    <row r="828">
      <c r="A828" s="25"/>
      <c r="B828" s="25"/>
      <c r="C828" s="25"/>
      <c r="D828" s="25"/>
      <c r="E828" s="25"/>
      <c r="F828" s="24"/>
      <c r="G828" s="25"/>
      <c r="H828" s="25"/>
      <c r="I828" s="25"/>
      <c r="J828" s="25"/>
      <c r="K828" s="138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  <c r="AA828" s="25"/>
    </row>
    <row r="829">
      <c r="A829" s="25"/>
      <c r="B829" s="25"/>
      <c r="C829" s="25"/>
      <c r="D829" s="25"/>
      <c r="E829" s="25"/>
      <c r="F829" s="24"/>
      <c r="G829" s="25"/>
      <c r="H829" s="25"/>
      <c r="I829" s="25"/>
      <c r="J829" s="25"/>
      <c r="K829" s="138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  <c r="AA829" s="25"/>
    </row>
    <row r="830">
      <c r="A830" s="25"/>
      <c r="B830" s="25"/>
      <c r="C830" s="25"/>
      <c r="D830" s="25"/>
      <c r="E830" s="25"/>
      <c r="F830" s="24"/>
      <c r="G830" s="25"/>
      <c r="H830" s="25"/>
      <c r="I830" s="25"/>
      <c r="J830" s="25"/>
      <c r="K830" s="138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  <c r="AA830" s="25"/>
    </row>
    <row r="831">
      <c r="A831" s="25"/>
      <c r="B831" s="25"/>
      <c r="C831" s="25"/>
      <c r="D831" s="25"/>
      <c r="E831" s="25"/>
      <c r="F831" s="24"/>
      <c r="G831" s="25"/>
      <c r="H831" s="25"/>
      <c r="I831" s="25"/>
      <c r="J831" s="25"/>
      <c r="K831" s="138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  <c r="AA831" s="25"/>
    </row>
    <row r="832">
      <c r="A832" s="25"/>
      <c r="B832" s="25"/>
      <c r="C832" s="25"/>
      <c r="D832" s="25"/>
      <c r="E832" s="25"/>
      <c r="F832" s="24"/>
      <c r="G832" s="25"/>
      <c r="H832" s="25"/>
      <c r="I832" s="25"/>
      <c r="J832" s="25"/>
      <c r="K832" s="138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  <c r="AA832" s="25"/>
    </row>
    <row r="833">
      <c r="A833" s="25"/>
      <c r="B833" s="25"/>
      <c r="C833" s="25"/>
      <c r="D833" s="25"/>
      <c r="E833" s="25"/>
      <c r="F833" s="24"/>
      <c r="G833" s="25"/>
      <c r="H833" s="25"/>
      <c r="I833" s="25"/>
      <c r="J833" s="25"/>
      <c r="K833" s="138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  <c r="AA833" s="25"/>
    </row>
    <row r="834">
      <c r="A834" s="25"/>
      <c r="B834" s="25"/>
      <c r="C834" s="25"/>
      <c r="D834" s="25"/>
      <c r="E834" s="25"/>
      <c r="F834" s="24"/>
      <c r="G834" s="25"/>
      <c r="H834" s="25"/>
      <c r="I834" s="25"/>
      <c r="J834" s="25"/>
      <c r="K834" s="138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  <c r="AA834" s="25"/>
    </row>
    <row r="835">
      <c r="A835" s="25"/>
      <c r="B835" s="25"/>
      <c r="C835" s="25"/>
      <c r="D835" s="25"/>
      <c r="E835" s="25"/>
      <c r="F835" s="24"/>
      <c r="G835" s="25"/>
      <c r="H835" s="25"/>
      <c r="I835" s="25"/>
      <c r="J835" s="25"/>
      <c r="K835" s="138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  <c r="AA835" s="25"/>
    </row>
    <row r="836">
      <c r="A836" s="25"/>
      <c r="B836" s="25"/>
      <c r="C836" s="25"/>
      <c r="D836" s="25"/>
      <c r="E836" s="25"/>
      <c r="F836" s="24"/>
      <c r="G836" s="25"/>
      <c r="H836" s="25"/>
      <c r="I836" s="25"/>
      <c r="J836" s="25"/>
      <c r="K836" s="138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  <c r="AA836" s="25"/>
    </row>
    <row r="837">
      <c r="A837" s="25"/>
      <c r="B837" s="25"/>
      <c r="C837" s="25"/>
      <c r="D837" s="25"/>
      <c r="E837" s="25"/>
      <c r="F837" s="24"/>
      <c r="G837" s="25"/>
      <c r="H837" s="25"/>
      <c r="I837" s="25"/>
      <c r="J837" s="25"/>
      <c r="K837" s="138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  <c r="AA837" s="25"/>
    </row>
    <row r="838">
      <c r="A838" s="25"/>
      <c r="B838" s="25"/>
      <c r="C838" s="25"/>
      <c r="D838" s="25"/>
      <c r="E838" s="25"/>
      <c r="F838" s="24"/>
      <c r="G838" s="25"/>
      <c r="H838" s="25"/>
      <c r="I838" s="25"/>
      <c r="J838" s="25"/>
      <c r="K838" s="138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  <c r="AA838" s="25"/>
    </row>
    <row r="839">
      <c r="A839" s="25"/>
      <c r="B839" s="25"/>
      <c r="C839" s="25"/>
      <c r="D839" s="25"/>
      <c r="E839" s="25"/>
      <c r="F839" s="24"/>
      <c r="G839" s="25"/>
      <c r="H839" s="25"/>
      <c r="I839" s="25"/>
      <c r="J839" s="25"/>
      <c r="K839" s="138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  <c r="AA839" s="25"/>
    </row>
    <row r="840">
      <c r="A840" s="25"/>
      <c r="B840" s="25"/>
      <c r="C840" s="25"/>
      <c r="D840" s="25"/>
      <c r="E840" s="25"/>
      <c r="F840" s="24"/>
      <c r="G840" s="25"/>
      <c r="H840" s="25"/>
      <c r="I840" s="25"/>
      <c r="J840" s="25"/>
      <c r="K840" s="138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  <c r="AA840" s="25"/>
    </row>
    <row r="841">
      <c r="A841" s="25"/>
      <c r="B841" s="25"/>
      <c r="C841" s="25"/>
      <c r="D841" s="25"/>
      <c r="E841" s="25"/>
      <c r="F841" s="24"/>
      <c r="G841" s="25"/>
      <c r="H841" s="25"/>
      <c r="I841" s="25"/>
      <c r="J841" s="25"/>
      <c r="K841" s="138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  <c r="AA841" s="25"/>
    </row>
    <row r="842">
      <c r="A842" s="25"/>
      <c r="B842" s="25"/>
      <c r="C842" s="25"/>
      <c r="D842" s="25"/>
      <c r="E842" s="25"/>
      <c r="F842" s="24"/>
      <c r="G842" s="25"/>
      <c r="H842" s="25"/>
      <c r="I842" s="25"/>
      <c r="J842" s="25"/>
      <c r="K842" s="138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  <c r="AA842" s="25"/>
    </row>
    <row r="843">
      <c r="A843" s="25"/>
      <c r="B843" s="25"/>
      <c r="C843" s="25"/>
      <c r="D843" s="25"/>
      <c r="E843" s="25"/>
      <c r="F843" s="24"/>
      <c r="G843" s="25"/>
      <c r="H843" s="25"/>
      <c r="I843" s="25"/>
      <c r="J843" s="25"/>
      <c r="K843" s="138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  <c r="AA843" s="25"/>
    </row>
    <row r="844">
      <c r="A844" s="25"/>
      <c r="B844" s="25"/>
      <c r="C844" s="25"/>
      <c r="D844" s="25"/>
      <c r="E844" s="25"/>
      <c r="F844" s="24"/>
      <c r="G844" s="25"/>
      <c r="H844" s="25"/>
      <c r="I844" s="25"/>
      <c r="J844" s="25"/>
      <c r="K844" s="138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  <c r="AA844" s="25"/>
    </row>
    <row r="845">
      <c r="A845" s="25"/>
      <c r="B845" s="25"/>
      <c r="C845" s="25"/>
      <c r="D845" s="25"/>
      <c r="E845" s="25"/>
      <c r="F845" s="24"/>
      <c r="G845" s="25"/>
      <c r="H845" s="25"/>
      <c r="I845" s="25"/>
      <c r="J845" s="25"/>
      <c r="K845" s="138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  <c r="AA845" s="25"/>
    </row>
    <row r="846">
      <c r="A846" s="25"/>
      <c r="B846" s="25"/>
      <c r="C846" s="25"/>
      <c r="D846" s="25"/>
      <c r="E846" s="25"/>
      <c r="F846" s="24"/>
      <c r="G846" s="25"/>
      <c r="H846" s="25"/>
      <c r="I846" s="25"/>
      <c r="J846" s="25"/>
      <c r="K846" s="138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  <c r="AA846" s="25"/>
    </row>
    <row r="847">
      <c r="A847" s="25"/>
      <c r="B847" s="25"/>
      <c r="C847" s="25"/>
      <c r="D847" s="25"/>
      <c r="E847" s="25"/>
      <c r="F847" s="24"/>
      <c r="G847" s="25"/>
      <c r="H847" s="25"/>
      <c r="I847" s="25"/>
      <c r="J847" s="25"/>
      <c r="K847" s="138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  <c r="AA847" s="25"/>
    </row>
    <row r="848">
      <c r="A848" s="25"/>
      <c r="B848" s="25"/>
      <c r="C848" s="25"/>
      <c r="D848" s="25"/>
      <c r="E848" s="25"/>
      <c r="F848" s="24"/>
      <c r="G848" s="25"/>
      <c r="H848" s="25"/>
      <c r="I848" s="25"/>
      <c r="J848" s="25"/>
      <c r="K848" s="138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  <c r="AA848" s="25"/>
    </row>
    <row r="849">
      <c r="A849" s="25"/>
      <c r="B849" s="25"/>
      <c r="C849" s="25"/>
      <c r="D849" s="25"/>
      <c r="E849" s="25"/>
      <c r="F849" s="24"/>
      <c r="G849" s="25"/>
      <c r="H849" s="25"/>
      <c r="I849" s="25"/>
      <c r="J849" s="25"/>
      <c r="K849" s="138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  <c r="AA849" s="25"/>
    </row>
    <row r="850">
      <c r="A850" s="25"/>
      <c r="B850" s="25"/>
      <c r="C850" s="25"/>
      <c r="D850" s="25"/>
      <c r="E850" s="25"/>
      <c r="F850" s="24"/>
      <c r="G850" s="25"/>
      <c r="H850" s="25"/>
      <c r="I850" s="25"/>
      <c r="J850" s="25"/>
      <c r="K850" s="138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  <c r="AA850" s="25"/>
    </row>
    <row r="851">
      <c r="A851" s="25"/>
      <c r="B851" s="25"/>
      <c r="C851" s="25"/>
      <c r="D851" s="25"/>
      <c r="E851" s="25"/>
      <c r="F851" s="24"/>
      <c r="G851" s="25"/>
      <c r="H851" s="25"/>
      <c r="I851" s="25"/>
      <c r="J851" s="25"/>
      <c r="K851" s="138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  <c r="AA851" s="25"/>
    </row>
    <row r="852">
      <c r="A852" s="25"/>
      <c r="B852" s="25"/>
      <c r="C852" s="25"/>
      <c r="D852" s="25"/>
      <c r="E852" s="25"/>
      <c r="F852" s="24"/>
      <c r="G852" s="25"/>
      <c r="H852" s="25"/>
      <c r="I852" s="25"/>
      <c r="J852" s="25"/>
      <c r="K852" s="138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  <c r="AA852" s="25"/>
    </row>
    <row r="853">
      <c r="A853" s="25"/>
      <c r="B853" s="25"/>
      <c r="C853" s="25"/>
      <c r="D853" s="25"/>
      <c r="E853" s="25"/>
      <c r="F853" s="24"/>
      <c r="G853" s="25"/>
      <c r="H853" s="25"/>
      <c r="I853" s="25"/>
      <c r="J853" s="25"/>
      <c r="K853" s="138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  <c r="AA853" s="25"/>
    </row>
    <row r="854">
      <c r="A854" s="25"/>
      <c r="B854" s="25"/>
      <c r="C854" s="25"/>
      <c r="D854" s="25"/>
      <c r="E854" s="25"/>
      <c r="F854" s="24"/>
      <c r="G854" s="25"/>
      <c r="H854" s="25"/>
      <c r="I854" s="25"/>
      <c r="J854" s="25"/>
      <c r="K854" s="138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  <c r="AA854" s="25"/>
    </row>
    <row r="855">
      <c r="A855" s="25"/>
      <c r="B855" s="25"/>
      <c r="C855" s="25"/>
      <c r="D855" s="25"/>
      <c r="E855" s="25"/>
      <c r="F855" s="24"/>
      <c r="G855" s="25"/>
      <c r="H855" s="25"/>
      <c r="I855" s="25"/>
      <c r="J855" s="25"/>
      <c r="K855" s="138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  <c r="AA855" s="25"/>
    </row>
    <row r="856">
      <c r="A856" s="25"/>
      <c r="B856" s="25"/>
      <c r="C856" s="25"/>
      <c r="D856" s="25"/>
      <c r="E856" s="25"/>
      <c r="F856" s="24"/>
      <c r="G856" s="25"/>
      <c r="H856" s="25"/>
      <c r="I856" s="25"/>
      <c r="J856" s="25"/>
      <c r="K856" s="138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  <c r="AA856" s="25"/>
    </row>
    <row r="857">
      <c r="A857" s="25"/>
      <c r="B857" s="25"/>
      <c r="C857" s="25"/>
      <c r="D857" s="25"/>
      <c r="E857" s="25"/>
      <c r="F857" s="24"/>
      <c r="G857" s="25"/>
      <c r="H857" s="25"/>
      <c r="I857" s="25"/>
      <c r="J857" s="25"/>
      <c r="K857" s="138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  <c r="AA857" s="25"/>
    </row>
    <row r="858">
      <c r="A858" s="25"/>
      <c r="B858" s="25"/>
      <c r="C858" s="25"/>
      <c r="D858" s="25"/>
      <c r="E858" s="25"/>
      <c r="F858" s="24"/>
      <c r="G858" s="25"/>
      <c r="H858" s="25"/>
      <c r="I858" s="25"/>
      <c r="J858" s="25"/>
      <c r="K858" s="138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  <c r="AA858" s="25"/>
    </row>
    <row r="859">
      <c r="A859" s="25"/>
      <c r="B859" s="25"/>
      <c r="C859" s="25"/>
      <c r="D859" s="25"/>
      <c r="E859" s="25"/>
      <c r="F859" s="24"/>
      <c r="G859" s="25"/>
      <c r="H859" s="25"/>
      <c r="I859" s="25"/>
      <c r="J859" s="25"/>
      <c r="K859" s="138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  <c r="AA859" s="25"/>
    </row>
    <row r="860">
      <c r="A860" s="25"/>
      <c r="B860" s="25"/>
      <c r="C860" s="25"/>
      <c r="D860" s="25"/>
      <c r="E860" s="25"/>
      <c r="F860" s="24"/>
      <c r="G860" s="25"/>
      <c r="H860" s="25"/>
      <c r="I860" s="25"/>
      <c r="J860" s="25"/>
      <c r="K860" s="138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  <c r="AA860" s="25"/>
    </row>
    <row r="861">
      <c r="A861" s="25"/>
      <c r="B861" s="25"/>
      <c r="C861" s="25"/>
      <c r="D861" s="25"/>
      <c r="E861" s="25"/>
      <c r="F861" s="24"/>
      <c r="G861" s="25"/>
      <c r="H861" s="25"/>
      <c r="I861" s="25"/>
      <c r="J861" s="25"/>
      <c r="K861" s="138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  <c r="AA861" s="25"/>
    </row>
    <row r="862">
      <c r="A862" s="25"/>
      <c r="B862" s="25"/>
      <c r="C862" s="25"/>
      <c r="D862" s="25"/>
      <c r="E862" s="25"/>
      <c r="F862" s="24"/>
      <c r="G862" s="25"/>
      <c r="H862" s="25"/>
      <c r="I862" s="25"/>
      <c r="J862" s="25"/>
      <c r="K862" s="138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  <c r="AA862" s="25"/>
    </row>
    <row r="863">
      <c r="A863" s="25"/>
      <c r="B863" s="25"/>
      <c r="C863" s="25"/>
      <c r="D863" s="25"/>
      <c r="E863" s="25"/>
      <c r="F863" s="24"/>
      <c r="G863" s="25"/>
      <c r="H863" s="25"/>
      <c r="I863" s="25"/>
      <c r="J863" s="25"/>
      <c r="K863" s="138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  <c r="AA863" s="25"/>
    </row>
    <row r="864">
      <c r="A864" s="25"/>
      <c r="B864" s="25"/>
      <c r="C864" s="25"/>
      <c r="D864" s="25"/>
      <c r="E864" s="25"/>
      <c r="F864" s="24"/>
      <c r="G864" s="25"/>
      <c r="H864" s="25"/>
      <c r="I864" s="25"/>
      <c r="J864" s="25"/>
      <c r="K864" s="138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  <c r="AA864" s="25"/>
    </row>
    <row r="865">
      <c r="A865" s="25"/>
      <c r="B865" s="25"/>
      <c r="C865" s="25"/>
      <c r="D865" s="25"/>
      <c r="E865" s="25"/>
      <c r="F865" s="24"/>
      <c r="G865" s="25"/>
      <c r="H865" s="25"/>
      <c r="I865" s="25"/>
      <c r="J865" s="25"/>
      <c r="K865" s="138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  <c r="AA865" s="25"/>
    </row>
    <row r="866">
      <c r="A866" s="25"/>
      <c r="B866" s="25"/>
      <c r="C866" s="25"/>
      <c r="D866" s="25"/>
      <c r="E866" s="25"/>
      <c r="F866" s="24"/>
      <c r="G866" s="25"/>
      <c r="H866" s="25"/>
      <c r="I866" s="25"/>
      <c r="J866" s="25"/>
      <c r="K866" s="138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  <c r="AA866" s="25"/>
    </row>
    <row r="867">
      <c r="A867" s="25"/>
      <c r="B867" s="25"/>
      <c r="C867" s="25"/>
      <c r="D867" s="25"/>
      <c r="E867" s="25"/>
      <c r="F867" s="24"/>
      <c r="G867" s="25"/>
      <c r="H867" s="25"/>
      <c r="I867" s="25"/>
      <c r="J867" s="25"/>
      <c r="K867" s="138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  <c r="AA867" s="25"/>
    </row>
    <row r="868">
      <c r="A868" s="25"/>
      <c r="B868" s="25"/>
      <c r="C868" s="25"/>
      <c r="D868" s="25"/>
      <c r="E868" s="25"/>
      <c r="F868" s="24"/>
      <c r="G868" s="25"/>
      <c r="H868" s="25"/>
      <c r="I868" s="25"/>
      <c r="J868" s="25"/>
      <c r="K868" s="138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  <c r="AA868" s="25"/>
    </row>
    <row r="869">
      <c r="A869" s="25"/>
      <c r="B869" s="25"/>
      <c r="C869" s="25"/>
      <c r="D869" s="25"/>
      <c r="E869" s="25"/>
      <c r="F869" s="24"/>
      <c r="G869" s="25"/>
      <c r="H869" s="25"/>
      <c r="I869" s="25"/>
      <c r="J869" s="25"/>
      <c r="K869" s="138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  <c r="AA869" s="25"/>
    </row>
    <row r="870">
      <c r="A870" s="25"/>
      <c r="B870" s="25"/>
      <c r="C870" s="25"/>
      <c r="D870" s="25"/>
      <c r="E870" s="25"/>
      <c r="F870" s="24"/>
      <c r="G870" s="25"/>
      <c r="H870" s="25"/>
      <c r="I870" s="25"/>
      <c r="J870" s="25"/>
      <c r="K870" s="138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  <c r="AA870" s="25"/>
    </row>
    <row r="871">
      <c r="A871" s="25"/>
      <c r="B871" s="25"/>
      <c r="C871" s="25"/>
      <c r="D871" s="25"/>
      <c r="E871" s="25"/>
      <c r="F871" s="24"/>
      <c r="G871" s="25"/>
      <c r="H871" s="25"/>
      <c r="I871" s="25"/>
      <c r="J871" s="25"/>
      <c r="K871" s="138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  <c r="AA871" s="25"/>
    </row>
    <row r="872">
      <c r="A872" s="25"/>
      <c r="B872" s="25"/>
      <c r="C872" s="25"/>
      <c r="D872" s="25"/>
      <c r="E872" s="25"/>
      <c r="F872" s="24"/>
      <c r="G872" s="25"/>
      <c r="H872" s="25"/>
      <c r="I872" s="25"/>
      <c r="J872" s="25"/>
      <c r="K872" s="138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  <c r="AA872" s="25"/>
    </row>
    <row r="873">
      <c r="A873" s="25"/>
      <c r="B873" s="25"/>
      <c r="C873" s="25"/>
      <c r="D873" s="25"/>
      <c r="E873" s="25"/>
      <c r="F873" s="24"/>
      <c r="G873" s="25"/>
      <c r="H873" s="25"/>
      <c r="I873" s="25"/>
      <c r="J873" s="25"/>
      <c r="K873" s="138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  <c r="AA873" s="25"/>
    </row>
    <row r="874">
      <c r="A874" s="25"/>
      <c r="B874" s="25"/>
      <c r="C874" s="25"/>
      <c r="D874" s="25"/>
      <c r="E874" s="25"/>
      <c r="F874" s="24"/>
      <c r="G874" s="25"/>
      <c r="H874" s="25"/>
      <c r="I874" s="25"/>
      <c r="J874" s="25"/>
      <c r="K874" s="138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  <c r="AA874" s="25"/>
    </row>
    <row r="875">
      <c r="A875" s="25"/>
      <c r="B875" s="25"/>
      <c r="C875" s="25"/>
      <c r="D875" s="25"/>
      <c r="E875" s="25"/>
      <c r="F875" s="24"/>
      <c r="G875" s="25"/>
      <c r="H875" s="25"/>
      <c r="I875" s="25"/>
      <c r="J875" s="25"/>
      <c r="K875" s="138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  <c r="AA875" s="25"/>
    </row>
    <row r="876">
      <c r="A876" s="25"/>
      <c r="B876" s="25"/>
      <c r="C876" s="25"/>
      <c r="D876" s="25"/>
      <c r="E876" s="25"/>
      <c r="F876" s="24"/>
      <c r="G876" s="25"/>
      <c r="H876" s="25"/>
      <c r="I876" s="25"/>
      <c r="J876" s="25"/>
      <c r="K876" s="138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  <c r="AA876" s="25"/>
    </row>
    <row r="877">
      <c r="A877" s="25"/>
      <c r="B877" s="25"/>
      <c r="C877" s="25"/>
      <c r="D877" s="25"/>
      <c r="E877" s="25"/>
      <c r="F877" s="24"/>
      <c r="G877" s="25"/>
      <c r="H877" s="25"/>
      <c r="I877" s="25"/>
      <c r="J877" s="25"/>
      <c r="K877" s="138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  <c r="AA877" s="25"/>
    </row>
    <row r="878">
      <c r="A878" s="25"/>
      <c r="B878" s="25"/>
      <c r="C878" s="25"/>
      <c r="D878" s="25"/>
      <c r="E878" s="25"/>
      <c r="F878" s="24"/>
      <c r="G878" s="25"/>
      <c r="H878" s="25"/>
      <c r="I878" s="25"/>
      <c r="J878" s="25"/>
      <c r="K878" s="138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  <c r="AA878" s="25"/>
    </row>
    <row r="879">
      <c r="A879" s="25"/>
      <c r="B879" s="25"/>
      <c r="C879" s="25"/>
      <c r="D879" s="25"/>
      <c r="E879" s="25"/>
      <c r="F879" s="24"/>
      <c r="G879" s="25"/>
      <c r="H879" s="25"/>
      <c r="I879" s="25"/>
      <c r="J879" s="25"/>
      <c r="K879" s="138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  <c r="AA879" s="25"/>
    </row>
    <row r="880">
      <c r="A880" s="25"/>
      <c r="B880" s="25"/>
      <c r="C880" s="25"/>
      <c r="D880" s="25"/>
      <c r="E880" s="25"/>
      <c r="F880" s="24"/>
      <c r="G880" s="25"/>
      <c r="H880" s="25"/>
      <c r="I880" s="25"/>
      <c r="J880" s="25"/>
      <c r="K880" s="138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  <c r="AA880" s="25"/>
    </row>
    <row r="881">
      <c r="A881" s="25"/>
      <c r="B881" s="25"/>
      <c r="C881" s="25"/>
      <c r="D881" s="25"/>
      <c r="E881" s="25"/>
      <c r="F881" s="24"/>
      <c r="G881" s="25"/>
      <c r="H881" s="25"/>
      <c r="I881" s="25"/>
      <c r="J881" s="25"/>
      <c r="K881" s="138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  <c r="AA881" s="25"/>
    </row>
    <row r="882">
      <c r="A882" s="25"/>
      <c r="B882" s="25"/>
      <c r="C882" s="25"/>
      <c r="D882" s="25"/>
      <c r="E882" s="25"/>
      <c r="F882" s="24"/>
      <c r="G882" s="25"/>
      <c r="H882" s="25"/>
      <c r="I882" s="25"/>
      <c r="J882" s="25"/>
      <c r="K882" s="138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  <c r="AA882" s="25"/>
    </row>
    <row r="883">
      <c r="A883" s="25"/>
      <c r="B883" s="25"/>
      <c r="C883" s="25"/>
      <c r="D883" s="25"/>
      <c r="E883" s="25"/>
      <c r="F883" s="24"/>
      <c r="G883" s="25"/>
      <c r="H883" s="25"/>
      <c r="I883" s="25"/>
      <c r="J883" s="25"/>
      <c r="K883" s="138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  <c r="AA883" s="25"/>
    </row>
    <row r="884">
      <c r="A884" s="25"/>
      <c r="B884" s="25"/>
      <c r="C884" s="25"/>
      <c r="D884" s="25"/>
      <c r="E884" s="25"/>
      <c r="F884" s="24"/>
      <c r="G884" s="25"/>
      <c r="H884" s="25"/>
      <c r="I884" s="25"/>
      <c r="J884" s="25"/>
      <c r="K884" s="138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  <c r="AA884" s="25"/>
    </row>
    <row r="885">
      <c r="A885" s="25"/>
      <c r="B885" s="25"/>
      <c r="C885" s="25"/>
      <c r="D885" s="25"/>
      <c r="E885" s="25"/>
      <c r="F885" s="24"/>
      <c r="G885" s="25"/>
      <c r="H885" s="25"/>
      <c r="I885" s="25"/>
      <c r="J885" s="25"/>
      <c r="K885" s="138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  <c r="AA885" s="25"/>
    </row>
    <row r="886">
      <c r="A886" s="25"/>
      <c r="B886" s="25"/>
      <c r="C886" s="25"/>
      <c r="D886" s="25"/>
      <c r="E886" s="25"/>
      <c r="F886" s="24"/>
      <c r="G886" s="25"/>
      <c r="H886" s="25"/>
      <c r="I886" s="25"/>
      <c r="J886" s="25"/>
      <c r="K886" s="138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  <c r="AA886" s="25"/>
    </row>
    <row r="887">
      <c r="A887" s="25"/>
      <c r="B887" s="25"/>
      <c r="C887" s="25"/>
      <c r="D887" s="25"/>
      <c r="E887" s="25"/>
      <c r="F887" s="24"/>
      <c r="G887" s="25"/>
      <c r="H887" s="25"/>
      <c r="I887" s="25"/>
      <c r="J887" s="25"/>
      <c r="K887" s="138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  <c r="AA887" s="25"/>
    </row>
    <row r="888">
      <c r="A888" s="25"/>
      <c r="B888" s="25"/>
      <c r="C888" s="25"/>
      <c r="D888" s="25"/>
      <c r="E888" s="25"/>
      <c r="F888" s="24"/>
      <c r="G888" s="25"/>
      <c r="H888" s="25"/>
      <c r="I888" s="25"/>
      <c r="J888" s="25"/>
      <c r="K888" s="138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  <c r="AA888" s="25"/>
    </row>
    <row r="889">
      <c r="A889" s="25"/>
      <c r="B889" s="25"/>
      <c r="C889" s="25"/>
      <c r="D889" s="25"/>
      <c r="E889" s="25"/>
      <c r="F889" s="24"/>
      <c r="G889" s="25"/>
      <c r="H889" s="25"/>
      <c r="I889" s="25"/>
      <c r="J889" s="25"/>
      <c r="K889" s="138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  <c r="AA889" s="25"/>
    </row>
    <row r="890">
      <c r="A890" s="25"/>
      <c r="B890" s="25"/>
      <c r="C890" s="25"/>
      <c r="D890" s="25"/>
      <c r="E890" s="25"/>
      <c r="F890" s="24"/>
      <c r="G890" s="25"/>
      <c r="H890" s="25"/>
      <c r="I890" s="25"/>
      <c r="J890" s="25"/>
      <c r="K890" s="138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  <c r="AA890" s="25"/>
    </row>
    <row r="891">
      <c r="A891" s="25"/>
      <c r="B891" s="25"/>
      <c r="C891" s="25"/>
      <c r="D891" s="25"/>
      <c r="E891" s="25"/>
      <c r="F891" s="24"/>
      <c r="G891" s="25"/>
      <c r="H891" s="25"/>
      <c r="I891" s="25"/>
      <c r="J891" s="25"/>
      <c r="K891" s="138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  <c r="AA891" s="25"/>
    </row>
    <row r="892">
      <c r="A892" s="25"/>
      <c r="B892" s="25"/>
      <c r="C892" s="25"/>
      <c r="D892" s="25"/>
      <c r="E892" s="25"/>
      <c r="F892" s="24"/>
      <c r="G892" s="25"/>
      <c r="H892" s="25"/>
      <c r="I892" s="25"/>
      <c r="J892" s="25"/>
      <c r="K892" s="138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  <c r="AA892" s="25"/>
    </row>
    <row r="893">
      <c r="A893" s="25"/>
      <c r="B893" s="25"/>
      <c r="C893" s="25"/>
      <c r="D893" s="25"/>
      <c r="E893" s="25"/>
      <c r="F893" s="24"/>
      <c r="G893" s="25"/>
      <c r="H893" s="25"/>
      <c r="I893" s="25"/>
      <c r="J893" s="25"/>
      <c r="K893" s="138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  <c r="AA893" s="25"/>
    </row>
    <row r="894">
      <c r="A894" s="25"/>
      <c r="B894" s="25"/>
      <c r="C894" s="25"/>
      <c r="D894" s="25"/>
      <c r="E894" s="25"/>
      <c r="F894" s="24"/>
      <c r="G894" s="25"/>
      <c r="H894" s="25"/>
      <c r="I894" s="25"/>
      <c r="J894" s="25"/>
      <c r="K894" s="138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  <c r="AA894" s="25"/>
    </row>
    <row r="895">
      <c r="A895" s="25"/>
      <c r="B895" s="25"/>
      <c r="C895" s="25"/>
      <c r="D895" s="25"/>
      <c r="E895" s="25"/>
      <c r="F895" s="24"/>
      <c r="G895" s="25"/>
      <c r="H895" s="25"/>
      <c r="I895" s="25"/>
      <c r="J895" s="25"/>
      <c r="K895" s="138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  <c r="AA895" s="25"/>
    </row>
    <row r="896">
      <c r="A896" s="25"/>
      <c r="B896" s="25"/>
      <c r="C896" s="25"/>
      <c r="D896" s="25"/>
      <c r="E896" s="25"/>
      <c r="F896" s="24"/>
      <c r="G896" s="25"/>
      <c r="H896" s="25"/>
      <c r="I896" s="25"/>
      <c r="J896" s="25"/>
      <c r="K896" s="138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  <c r="AA896" s="25"/>
    </row>
    <row r="897">
      <c r="A897" s="25"/>
      <c r="B897" s="25"/>
      <c r="C897" s="25"/>
      <c r="D897" s="25"/>
      <c r="E897" s="25"/>
      <c r="F897" s="24"/>
      <c r="G897" s="25"/>
      <c r="H897" s="25"/>
      <c r="I897" s="25"/>
      <c r="J897" s="25"/>
      <c r="K897" s="138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  <c r="AA897" s="25"/>
    </row>
    <row r="898">
      <c r="A898" s="25"/>
      <c r="B898" s="25"/>
      <c r="C898" s="25"/>
      <c r="D898" s="25"/>
      <c r="E898" s="25"/>
      <c r="F898" s="24"/>
      <c r="G898" s="25"/>
      <c r="H898" s="25"/>
      <c r="I898" s="25"/>
      <c r="J898" s="25"/>
      <c r="K898" s="138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  <c r="AA898" s="25"/>
    </row>
    <row r="899">
      <c r="A899" s="25"/>
      <c r="B899" s="25"/>
      <c r="C899" s="25"/>
      <c r="D899" s="25"/>
      <c r="E899" s="25"/>
      <c r="F899" s="24"/>
      <c r="G899" s="25"/>
      <c r="H899" s="25"/>
      <c r="I899" s="25"/>
      <c r="J899" s="25"/>
      <c r="K899" s="138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  <c r="AA899" s="25"/>
    </row>
    <row r="900">
      <c r="A900" s="25"/>
      <c r="B900" s="25"/>
      <c r="C900" s="25"/>
      <c r="D900" s="25"/>
      <c r="E900" s="25"/>
      <c r="F900" s="24"/>
      <c r="G900" s="25"/>
      <c r="H900" s="25"/>
      <c r="I900" s="25"/>
      <c r="J900" s="25"/>
      <c r="K900" s="138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  <c r="AA900" s="25"/>
    </row>
    <row r="901">
      <c r="A901" s="25"/>
      <c r="B901" s="25"/>
      <c r="C901" s="25"/>
      <c r="D901" s="25"/>
      <c r="E901" s="25"/>
      <c r="F901" s="24"/>
      <c r="G901" s="25"/>
      <c r="H901" s="25"/>
      <c r="I901" s="25"/>
      <c r="J901" s="25"/>
      <c r="K901" s="138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  <c r="AA901" s="25"/>
    </row>
    <row r="902">
      <c r="A902" s="25"/>
      <c r="B902" s="25"/>
      <c r="C902" s="25"/>
      <c r="D902" s="25"/>
      <c r="E902" s="25"/>
      <c r="F902" s="24"/>
      <c r="G902" s="25"/>
      <c r="H902" s="25"/>
      <c r="I902" s="25"/>
      <c r="J902" s="25"/>
      <c r="K902" s="138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  <c r="AA902" s="25"/>
    </row>
    <row r="903">
      <c r="A903" s="25"/>
      <c r="B903" s="25"/>
      <c r="C903" s="25"/>
      <c r="D903" s="25"/>
      <c r="E903" s="25"/>
      <c r="F903" s="24"/>
      <c r="G903" s="25"/>
      <c r="H903" s="25"/>
      <c r="I903" s="25"/>
      <c r="J903" s="25"/>
      <c r="K903" s="138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  <c r="AA903" s="25"/>
    </row>
    <row r="904">
      <c r="A904" s="25"/>
      <c r="B904" s="25"/>
      <c r="C904" s="25"/>
      <c r="D904" s="25"/>
      <c r="E904" s="25"/>
      <c r="F904" s="24"/>
      <c r="G904" s="25"/>
      <c r="H904" s="25"/>
      <c r="I904" s="25"/>
      <c r="J904" s="25"/>
      <c r="K904" s="138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  <c r="AA904" s="25"/>
    </row>
    <row r="905">
      <c r="A905" s="25"/>
      <c r="B905" s="25"/>
      <c r="C905" s="25"/>
      <c r="D905" s="25"/>
      <c r="E905" s="25"/>
      <c r="F905" s="24"/>
      <c r="G905" s="25"/>
      <c r="H905" s="25"/>
      <c r="I905" s="25"/>
      <c r="J905" s="25"/>
      <c r="K905" s="138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  <c r="AA905" s="25"/>
    </row>
    <row r="906">
      <c r="A906" s="25"/>
      <c r="B906" s="25"/>
      <c r="C906" s="25"/>
      <c r="D906" s="25"/>
      <c r="E906" s="25"/>
      <c r="F906" s="24"/>
      <c r="G906" s="25"/>
      <c r="H906" s="25"/>
      <c r="I906" s="25"/>
      <c r="J906" s="25"/>
      <c r="K906" s="138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  <c r="AA906" s="25"/>
    </row>
    <row r="907">
      <c r="A907" s="25"/>
      <c r="B907" s="25"/>
      <c r="C907" s="25"/>
      <c r="D907" s="25"/>
      <c r="E907" s="25"/>
      <c r="F907" s="24"/>
      <c r="G907" s="25"/>
      <c r="H907" s="25"/>
      <c r="I907" s="25"/>
      <c r="J907" s="25"/>
      <c r="K907" s="138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  <c r="AA907" s="25"/>
    </row>
    <row r="908">
      <c r="A908" s="25"/>
      <c r="B908" s="25"/>
      <c r="C908" s="25"/>
      <c r="D908" s="25"/>
      <c r="E908" s="25"/>
      <c r="F908" s="24"/>
      <c r="G908" s="25"/>
      <c r="H908" s="25"/>
      <c r="I908" s="25"/>
      <c r="J908" s="25"/>
      <c r="K908" s="138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  <c r="AA908" s="25"/>
    </row>
    <row r="909">
      <c r="A909" s="25"/>
      <c r="B909" s="25"/>
      <c r="C909" s="25"/>
      <c r="D909" s="25"/>
      <c r="E909" s="25"/>
      <c r="F909" s="24"/>
      <c r="G909" s="25"/>
      <c r="H909" s="25"/>
      <c r="I909" s="25"/>
      <c r="J909" s="25"/>
      <c r="K909" s="138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  <c r="AA909" s="25"/>
    </row>
    <row r="910">
      <c r="A910" s="25"/>
      <c r="B910" s="25"/>
      <c r="C910" s="25"/>
      <c r="D910" s="25"/>
      <c r="E910" s="25"/>
      <c r="F910" s="24"/>
      <c r="G910" s="25"/>
      <c r="H910" s="25"/>
      <c r="I910" s="25"/>
      <c r="J910" s="25"/>
      <c r="K910" s="138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  <c r="AA910" s="25"/>
    </row>
    <row r="911">
      <c r="A911" s="25"/>
      <c r="B911" s="25"/>
      <c r="C911" s="25"/>
      <c r="D911" s="25"/>
      <c r="E911" s="25"/>
      <c r="F911" s="24"/>
      <c r="G911" s="25"/>
      <c r="H911" s="25"/>
      <c r="I911" s="25"/>
      <c r="J911" s="25"/>
      <c r="K911" s="138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  <c r="AA911" s="25"/>
    </row>
    <row r="912">
      <c r="A912" s="25"/>
      <c r="B912" s="25"/>
      <c r="C912" s="25"/>
      <c r="D912" s="25"/>
      <c r="E912" s="25"/>
      <c r="F912" s="24"/>
      <c r="G912" s="25"/>
      <c r="H912" s="25"/>
      <c r="I912" s="25"/>
      <c r="J912" s="25"/>
      <c r="K912" s="138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  <c r="AA912" s="25"/>
    </row>
    <row r="913">
      <c r="A913" s="25"/>
      <c r="B913" s="25"/>
      <c r="C913" s="25"/>
      <c r="D913" s="25"/>
      <c r="E913" s="25"/>
      <c r="F913" s="24"/>
      <c r="G913" s="25"/>
      <c r="H913" s="25"/>
      <c r="I913" s="25"/>
      <c r="J913" s="25"/>
      <c r="K913" s="138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  <c r="AA913" s="25"/>
    </row>
    <row r="914">
      <c r="A914" s="25"/>
      <c r="B914" s="25"/>
      <c r="C914" s="25"/>
      <c r="D914" s="25"/>
      <c r="E914" s="25"/>
      <c r="F914" s="24"/>
      <c r="G914" s="25"/>
      <c r="H914" s="25"/>
      <c r="I914" s="25"/>
      <c r="J914" s="25"/>
      <c r="K914" s="138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  <c r="AA914" s="25"/>
    </row>
    <row r="915">
      <c r="A915" s="25"/>
      <c r="B915" s="25"/>
      <c r="C915" s="25"/>
      <c r="D915" s="25"/>
      <c r="E915" s="25"/>
      <c r="F915" s="24"/>
      <c r="G915" s="25"/>
      <c r="H915" s="25"/>
      <c r="I915" s="25"/>
      <c r="J915" s="25"/>
      <c r="K915" s="138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  <c r="AA915" s="25"/>
    </row>
    <row r="916">
      <c r="A916" s="25"/>
      <c r="B916" s="25"/>
      <c r="C916" s="25"/>
      <c r="D916" s="25"/>
      <c r="E916" s="25"/>
      <c r="F916" s="24"/>
      <c r="G916" s="25"/>
      <c r="H916" s="25"/>
      <c r="I916" s="25"/>
      <c r="J916" s="25"/>
      <c r="K916" s="138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  <c r="AA916" s="25"/>
    </row>
    <row r="917">
      <c r="A917" s="25"/>
      <c r="B917" s="25"/>
      <c r="C917" s="25"/>
      <c r="D917" s="25"/>
      <c r="E917" s="25"/>
      <c r="F917" s="24"/>
      <c r="G917" s="25"/>
      <c r="H917" s="25"/>
      <c r="I917" s="25"/>
      <c r="J917" s="25"/>
      <c r="K917" s="138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  <c r="AA917" s="25"/>
    </row>
    <row r="918">
      <c r="A918" s="25"/>
      <c r="B918" s="25"/>
      <c r="C918" s="25"/>
      <c r="D918" s="25"/>
      <c r="E918" s="25"/>
      <c r="F918" s="24"/>
      <c r="G918" s="25"/>
      <c r="H918" s="25"/>
      <c r="I918" s="25"/>
      <c r="J918" s="25"/>
      <c r="K918" s="138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  <c r="AA918" s="25"/>
    </row>
    <row r="919">
      <c r="A919" s="25"/>
      <c r="B919" s="25"/>
      <c r="C919" s="25"/>
      <c r="D919" s="25"/>
      <c r="E919" s="25"/>
      <c r="F919" s="24"/>
      <c r="G919" s="25"/>
      <c r="H919" s="25"/>
      <c r="I919" s="25"/>
      <c r="J919" s="25"/>
      <c r="K919" s="138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  <c r="AA919" s="25"/>
    </row>
    <row r="920">
      <c r="A920" s="25"/>
      <c r="B920" s="25"/>
      <c r="C920" s="25"/>
      <c r="D920" s="25"/>
      <c r="E920" s="25"/>
      <c r="F920" s="24"/>
      <c r="G920" s="25"/>
      <c r="H920" s="25"/>
      <c r="I920" s="25"/>
      <c r="J920" s="25"/>
      <c r="K920" s="138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  <c r="AA920" s="25"/>
    </row>
    <row r="921">
      <c r="A921" s="25"/>
      <c r="B921" s="25"/>
      <c r="C921" s="25"/>
      <c r="D921" s="25"/>
      <c r="E921" s="25"/>
      <c r="F921" s="24"/>
      <c r="G921" s="25"/>
      <c r="H921" s="25"/>
      <c r="I921" s="25"/>
      <c r="J921" s="25"/>
      <c r="K921" s="138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  <c r="AA921" s="25"/>
    </row>
    <row r="922">
      <c r="A922" s="25"/>
      <c r="B922" s="25"/>
      <c r="C922" s="25"/>
      <c r="D922" s="25"/>
      <c r="E922" s="25"/>
      <c r="F922" s="24"/>
      <c r="G922" s="25"/>
      <c r="H922" s="25"/>
      <c r="I922" s="25"/>
      <c r="J922" s="25"/>
      <c r="K922" s="138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  <c r="AA922" s="25"/>
    </row>
    <row r="923">
      <c r="A923" s="25"/>
      <c r="B923" s="25"/>
      <c r="C923" s="25"/>
      <c r="D923" s="25"/>
      <c r="E923" s="25"/>
      <c r="F923" s="24"/>
      <c r="G923" s="25"/>
      <c r="H923" s="25"/>
      <c r="I923" s="25"/>
      <c r="J923" s="25"/>
      <c r="K923" s="138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  <c r="AA923" s="25"/>
    </row>
    <row r="924">
      <c r="A924" s="25"/>
      <c r="B924" s="25"/>
      <c r="C924" s="25"/>
      <c r="D924" s="25"/>
      <c r="E924" s="25"/>
      <c r="F924" s="24"/>
      <c r="G924" s="25"/>
      <c r="H924" s="25"/>
      <c r="I924" s="25"/>
      <c r="J924" s="25"/>
      <c r="K924" s="138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  <c r="AA924" s="25"/>
    </row>
    <row r="925">
      <c r="A925" s="25"/>
      <c r="B925" s="25"/>
      <c r="C925" s="25"/>
      <c r="D925" s="25"/>
      <c r="E925" s="25"/>
      <c r="F925" s="24"/>
      <c r="G925" s="25"/>
      <c r="H925" s="25"/>
      <c r="I925" s="25"/>
      <c r="J925" s="25"/>
      <c r="K925" s="138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  <c r="AA925" s="25"/>
    </row>
    <row r="926">
      <c r="A926" s="25"/>
      <c r="B926" s="25"/>
      <c r="C926" s="25"/>
      <c r="D926" s="25"/>
      <c r="E926" s="25"/>
      <c r="F926" s="24"/>
      <c r="G926" s="25"/>
      <c r="H926" s="25"/>
      <c r="I926" s="25"/>
      <c r="J926" s="25"/>
      <c r="K926" s="138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  <c r="AA926" s="25"/>
    </row>
    <row r="927">
      <c r="A927" s="25"/>
      <c r="B927" s="25"/>
      <c r="C927" s="25"/>
      <c r="D927" s="25"/>
      <c r="E927" s="25"/>
      <c r="F927" s="24"/>
      <c r="G927" s="25"/>
      <c r="H927" s="25"/>
      <c r="I927" s="25"/>
      <c r="J927" s="25"/>
      <c r="K927" s="138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  <c r="AA927" s="25"/>
    </row>
    <row r="928">
      <c r="A928" s="25"/>
      <c r="B928" s="25"/>
      <c r="C928" s="25"/>
      <c r="D928" s="25"/>
      <c r="E928" s="25"/>
      <c r="F928" s="24"/>
      <c r="G928" s="25"/>
      <c r="H928" s="25"/>
      <c r="I928" s="25"/>
      <c r="J928" s="25"/>
      <c r="K928" s="138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  <c r="AA928" s="25"/>
    </row>
    <row r="929">
      <c r="A929" s="25"/>
      <c r="B929" s="25"/>
      <c r="C929" s="25"/>
      <c r="D929" s="25"/>
      <c r="E929" s="25"/>
      <c r="F929" s="24"/>
      <c r="G929" s="25"/>
      <c r="H929" s="25"/>
      <c r="I929" s="25"/>
      <c r="J929" s="25"/>
      <c r="K929" s="138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  <c r="AA929" s="25"/>
    </row>
    <row r="930">
      <c r="A930" s="25"/>
      <c r="B930" s="25"/>
      <c r="C930" s="25"/>
      <c r="D930" s="25"/>
      <c r="E930" s="25"/>
      <c r="F930" s="24"/>
      <c r="G930" s="25"/>
      <c r="H930" s="25"/>
      <c r="I930" s="25"/>
      <c r="J930" s="25"/>
      <c r="K930" s="138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  <c r="AA930" s="25"/>
    </row>
    <row r="931">
      <c r="A931" s="25"/>
      <c r="B931" s="25"/>
      <c r="C931" s="25"/>
      <c r="D931" s="25"/>
      <c r="E931" s="25"/>
      <c r="F931" s="24"/>
      <c r="G931" s="25"/>
      <c r="H931" s="25"/>
      <c r="I931" s="25"/>
      <c r="J931" s="25"/>
      <c r="K931" s="138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  <c r="AA931" s="25"/>
    </row>
    <row r="932">
      <c r="A932" s="25"/>
      <c r="B932" s="25"/>
      <c r="C932" s="25"/>
      <c r="D932" s="25"/>
      <c r="E932" s="25"/>
      <c r="F932" s="24"/>
      <c r="G932" s="25"/>
      <c r="H932" s="25"/>
      <c r="I932" s="25"/>
      <c r="J932" s="25"/>
      <c r="K932" s="138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  <c r="AA932" s="25"/>
    </row>
    <row r="933">
      <c r="A933" s="25"/>
      <c r="B933" s="25"/>
      <c r="C933" s="25"/>
      <c r="D933" s="25"/>
      <c r="E933" s="25"/>
      <c r="F933" s="24"/>
      <c r="G933" s="25"/>
      <c r="H933" s="25"/>
      <c r="I933" s="25"/>
      <c r="J933" s="25"/>
      <c r="K933" s="138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  <c r="AA933" s="25"/>
    </row>
    <row r="934">
      <c r="A934" s="25"/>
      <c r="B934" s="25"/>
      <c r="C934" s="25"/>
      <c r="D934" s="25"/>
      <c r="E934" s="25"/>
      <c r="F934" s="24"/>
      <c r="G934" s="25"/>
      <c r="H934" s="25"/>
      <c r="I934" s="25"/>
      <c r="J934" s="25"/>
      <c r="K934" s="138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  <c r="AA934" s="25"/>
    </row>
    <row r="935">
      <c r="A935" s="25"/>
      <c r="B935" s="25"/>
      <c r="C935" s="25"/>
      <c r="D935" s="25"/>
      <c r="E935" s="25"/>
      <c r="F935" s="24"/>
      <c r="G935" s="25"/>
      <c r="H935" s="25"/>
      <c r="I935" s="25"/>
      <c r="J935" s="25"/>
      <c r="K935" s="138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  <c r="AA935" s="25"/>
    </row>
    <row r="936">
      <c r="A936" s="25"/>
      <c r="B936" s="25"/>
      <c r="C936" s="25"/>
      <c r="D936" s="25"/>
      <c r="E936" s="25"/>
      <c r="F936" s="24"/>
      <c r="G936" s="25"/>
      <c r="H936" s="25"/>
      <c r="I936" s="25"/>
      <c r="J936" s="25"/>
      <c r="K936" s="138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  <c r="AA936" s="25"/>
    </row>
    <row r="937">
      <c r="A937" s="25"/>
      <c r="B937" s="25"/>
      <c r="C937" s="25"/>
      <c r="D937" s="25"/>
      <c r="E937" s="25"/>
      <c r="F937" s="24"/>
      <c r="G937" s="25"/>
      <c r="H937" s="25"/>
      <c r="I937" s="25"/>
      <c r="J937" s="25"/>
      <c r="K937" s="138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  <c r="AA937" s="25"/>
    </row>
    <row r="938">
      <c r="A938" s="25"/>
      <c r="B938" s="25"/>
      <c r="C938" s="25"/>
      <c r="D938" s="25"/>
      <c r="E938" s="25"/>
      <c r="F938" s="24"/>
      <c r="G938" s="25"/>
      <c r="H938" s="25"/>
      <c r="I938" s="25"/>
      <c r="J938" s="25"/>
      <c r="K938" s="138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  <c r="AA938" s="25"/>
    </row>
    <row r="939">
      <c r="A939" s="25"/>
      <c r="B939" s="25"/>
      <c r="C939" s="25"/>
      <c r="D939" s="25"/>
      <c r="E939" s="25"/>
      <c r="F939" s="24"/>
      <c r="G939" s="25"/>
      <c r="H939" s="25"/>
      <c r="I939" s="25"/>
      <c r="J939" s="25"/>
      <c r="K939" s="138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  <c r="AA939" s="25"/>
    </row>
    <row r="940">
      <c r="A940" s="25"/>
      <c r="B940" s="25"/>
      <c r="C940" s="25"/>
      <c r="D940" s="25"/>
      <c r="E940" s="25"/>
      <c r="F940" s="24"/>
      <c r="G940" s="25"/>
      <c r="H940" s="25"/>
      <c r="I940" s="25"/>
      <c r="J940" s="25"/>
      <c r="K940" s="138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  <c r="AA940" s="25"/>
    </row>
    <row r="941">
      <c r="A941" s="25"/>
      <c r="B941" s="25"/>
      <c r="C941" s="25"/>
      <c r="D941" s="25"/>
      <c r="E941" s="25"/>
      <c r="F941" s="24"/>
      <c r="G941" s="25"/>
      <c r="H941" s="25"/>
      <c r="I941" s="25"/>
      <c r="J941" s="25"/>
      <c r="K941" s="138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  <c r="AA941" s="25"/>
    </row>
    <row r="942">
      <c r="A942" s="25"/>
      <c r="B942" s="25"/>
      <c r="C942" s="25"/>
      <c r="D942" s="25"/>
      <c r="E942" s="25"/>
      <c r="F942" s="24"/>
      <c r="G942" s="25"/>
      <c r="H942" s="25"/>
      <c r="I942" s="25"/>
      <c r="J942" s="25"/>
      <c r="K942" s="138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  <c r="AA942" s="25"/>
    </row>
    <row r="943">
      <c r="A943" s="25"/>
      <c r="B943" s="25"/>
      <c r="C943" s="25"/>
      <c r="D943" s="25"/>
      <c r="E943" s="25"/>
      <c r="F943" s="24"/>
      <c r="G943" s="25"/>
      <c r="H943" s="25"/>
      <c r="I943" s="25"/>
      <c r="J943" s="25"/>
      <c r="K943" s="138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  <c r="AA943" s="25"/>
    </row>
    <row r="944">
      <c r="A944" s="25"/>
      <c r="B944" s="25"/>
      <c r="C944" s="25"/>
      <c r="D944" s="25"/>
      <c r="E944" s="25"/>
      <c r="F944" s="24"/>
      <c r="G944" s="25"/>
      <c r="H944" s="25"/>
      <c r="I944" s="25"/>
      <c r="J944" s="25"/>
      <c r="K944" s="138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  <c r="AA944" s="25"/>
    </row>
    <row r="945">
      <c r="A945" s="25"/>
      <c r="B945" s="25"/>
      <c r="C945" s="25"/>
      <c r="D945" s="25"/>
      <c r="E945" s="25"/>
      <c r="F945" s="24"/>
      <c r="G945" s="25"/>
      <c r="H945" s="25"/>
      <c r="I945" s="25"/>
      <c r="J945" s="25"/>
      <c r="K945" s="138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  <c r="AA945" s="25"/>
    </row>
    <row r="946">
      <c r="A946" s="25"/>
      <c r="B946" s="25"/>
      <c r="C946" s="25"/>
      <c r="D946" s="25"/>
      <c r="E946" s="25"/>
      <c r="F946" s="24"/>
      <c r="G946" s="25"/>
      <c r="H946" s="25"/>
      <c r="I946" s="25"/>
      <c r="J946" s="25"/>
      <c r="K946" s="138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  <c r="AA946" s="25"/>
    </row>
    <row r="947">
      <c r="A947" s="25"/>
      <c r="B947" s="25"/>
      <c r="C947" s="25"/>
      <c r="D947" s="25"/>
      <c r="E947" s="25"/>
      <c r="F947" s="24"/>
      <c r="G947" s="25"/>
      <c r="H947" s="25"/>
      <c r="I947" s="25"/>
      <c r="J947" s="25"/>
      <c r="K947" s="138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  <c r="AA947" s="25"/>
    </row>
    <row r="948">
      <c r="A948" s="25"/>
      <c r="B948" s="25"/>
      <c r="C948" s="25"/>
      <c r="D948" s="25"/>
      <c r="E948" s="25"/>
      <c r="F948" s="24"/>
      <c r="G948" s="25"/>
      <c r="H948" s="25"/>
      <c r="I948" s="25"/>
      <c r="J948" s="25"/>
      <c r="K948" s="138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  <c r="AA948" s="25"/>
    </row>
    <row r="949">
      <c r="A949" s="25"/>
      <c r="B949" s="25"/>
      <c r="C949" s="25"/>
      <c r="D949" s="25"/>
      <c r="E949" s="25"/>
      <c r="F949" s="24"/>
      <c r="G949" s="25"/>
      <c r="H949" s="25"/>
      <c r="I949" s="25"/>
      <c r="J949" s="25"/>
      <c r="K949" s="138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  <c r="AA949" s="25"/>
    </row>
    <row r="950">
      <c r="A950" s="25"/>
      <c r="B950" s="25"/>
      <c r="C950" s="25"/>
      <c r="D950" s="25"/>
      <c r="E950" s="25"/>
      <c r="F950" s="24"/>
      <c r="G950" s="25"/>
      <c r="H950" s="25"/>
      <c r="I950" s="25"/>
      <c r="J950" s="25"/>
      <c r="K950" s="138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  <c r="AA950" s="25"/>
    </row>
    <row r="951">
      <c r="A951" s="25"/>
      <c r="B951" s="25"/>
      <c r="C951" s="25"/>
      <c r="D951" s="25"/>
      <c r="E951" s="25"/>
      <c r="F951" s="24"/>
      <c r="G951" s="25"/>
      <c r="H951" s="25"/>
      <c r="I951" s="25"/>
      <c r="J951" s="25"/>
      <c r="K951" s="138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  <c r="AA951" s="25"/>
    </row>
    <row r="952">
      <c r="A952" s="25"/>
      <c r="B952" s="25"/>
      <c r="C952" s="25"/>
      <c r="D952" s="25"/>
      <c r="E952" s="25"/>
      <c r="F952" s="24"/>
      <c r="G952" s="25"/>
      <c r="H952" s="25"/>
      <c r="I952" s="25"/>
      <c r="J952" s="25"/>
      <c r="K952" s="138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  <c r="AA952" s="25"/>
    </row>
    <row r="953">
      <c r="A953" s="25"/>
      <c r="B953" s="25"/>
      <c r="C953" s="25"/>
      <c r="D953" s="25"/>
      <c r="E953" s="25"/>
      <c r="F953" s="24"/>
      <c r="G953" s="25"/>
      <c r="H953" s="25"/>
      <c r="I953" s="25"/>
      <c r="J953" s="25"/>
      <c r="K953" s="138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  <c r="AA953" s="25"/>
    </row>
    <row r="954">
      <c r="A954" s="25"/>
      <c r="B954" s="25"/>
      <c r="C954" s="25"/>
      <c r="D954" s="25"/>
      <c r="E954" s="25"/>
      <c r="F954" s="24"/>
      <c r="G954" s="25"/>
      <c r="H954" s="25"/>
      <c r="I954" s="25"/>
      <c r="J954" s="25"/>
      <c r="K954" s="138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  <c r="AA954" s="25"/>
    </row>
    <row r="955">
      <c r="A955" s="25"/>
      <c r="B955" s="25"/>
      <c r="C955" s="25"/>
      <c r="D955" s="25"/>
      <c r="E955" s="25"/>
      <c r="F955" s="24"/>
      <c r="G955" s="25"/>
      <c r="H955" s="25"/>
      <c r="I955" s="25"/>
      <c r="J955" s="25"/>
      <c r="K955" s="138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  <c r="AA955" s="25"/>
    </row>
    <row r="956">
      <c r="A956" s="25"/>
      <c r="B956" s="25"/>
      <c r="C956" s="25"/>
      <c r="D956" s="25"/>
      <c r="E956" s="25"/>
      <c r="F956" s="24"/>
      <c r="G956" s="25"/>
      <c r="H956" s="25"/>
      <c r="I956" s="25"/>
      <c r="J956" s="25"/>
      <c r="K956" s="138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  <c r="AA956" s="25"/>
    </row>
    <row r="957">
      <c r="A957" s="25"/>
      <c r="B957" s="25"/>
      <c r="C957" s="25"/>
      <c r="D957" s="25"/>
      <c r="E957" s="25"/>
      <c r="F957" s="24"/>
      <c r="G957" s="25"/>
      <c r="H957" s="25"/>
      <c r="I957" s="25"/>
      <c r="J957" s="25"/>
      <c r="K957" s="138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  <c r="AA957" s="25"/>
    </row>
    <row r="958">
      <c r="A958" s="25"/>
      <c r="B958" s="25"/>
      <c r="C958" s="25"/>
      <c r="D958" s="25"/>
      <c r="E958" s="25"/>
      <c r="F958" s="24"/>
      <c r="G958" s="25"/>
      <c r="H958" s="25"/>
      <c r="I958" s="25"/>
      <c r="J958" s="25"/>
      <c r="K958" s="138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  <c r="AA958" s="25"/>
    </row>
    <row r="959">
      <c r="A959" s="25"/>
      <c r="B959" s="25"/>
      <c r="C959" s="25"/>
      <c r="D959" s="25"/>
      <c r="E959" s="25"/>
      <c r="F959" s="24"/>
      <c r="G959" s="25"/>
      <c r="H959" s="25"/>
      <c r="I959" s="25"/>
      <c r="J959" s="25"/>
      <c r="K959" s="138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  <c r="AA959" s="25"/>
    </row>
    <row r="960">
      <c r="A960" s="25"/>
      <c r="B960" s="25"/>
      <c r="C960" s="25"/>
      <c r="D960" s="25"/>
      <c r="E960" s="25"/>
      <c r="F960" s="24"/>
      <c r="G960" s="25"/>
      <c r="H960" s="25"/>
      <c r="I960" s="25"/>
      <c r="J960" s="25"/>
      <c r="K960" s="138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  <c r="AA960" s="25"/>
    </row>
    <row r="961">
      <c r="A961" s="25"/>
      <c r="B961" s="25"/>
      <c r="C961" s="25"/>
      <c r="D961" s="25"/>
      <c r="E961" s="25"/>
      <c r="F961" s="24"/>
      <c r="G961" s="25"/>
      <c r="H961" s="25"/>
      <c r="I961" s="25"/>
      <c r="J961" s="25"/>
      <c r="K961" s="138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  <c r="AA961" s="25"/>
    </row>
    <row r="962">
      <c r="A962" s="25"/>
      <c r="B962" s="25"/>
      <c r="C962" s="25"/>
      <c r="D962" s="25"/>
      <c r="E962" s="25"/>
      <c r="F962" s="24"/>
      <c r="G962" s="25"/>
      <c r="H962" s="25"/>
      <c r="I962" s="25"/>
      <c r="J962" s="25"/>
      <c r="K962" s="138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  <c r="AA962" s="25"/>
    </row>
    <row r="963">
      <c r="A963" s="25"/>
      <c r="B963" s="25"/>
      <c r="C963" s="25"/>
      <c r="D963" s="25"/>
      <c r="E963" s="25"/>
      <c r="F963" s="24"/>
      <c r="G963" s="25"/>
      <c r="H963" s="25"/>
      <c r="I963" s="25"/>
      <c r="J963" s="25"/>
      <c r="K963" s="138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  <c r="AA963" s="25"/>
    </row>
    <row r="964">
      <c r="A964" s="25"/>
      <c r="B964" s="25"/>
      <c r="C964" s="25"/>
      <c r="D964" s="25"/>
      <c r="E964" s="25"/>
      <c r="F964" s="24"/>
      <c r="G964" s="25"/>
      <c r="H964" s="25"/>
      <c r="I964" s="25"/>
      <c r="J964" s="25"/>
      <c r="K964" s="138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  <c r="AA964" s="25"/>
    </row>
    <row r="965">
      <c r="A965" s="25"/>
      <c r="B965" s="25"/>
      <c r="C965" s="25"/>
      <c r="D965" s="25"/>
      <c r="E965" s="25"/>
      <c r="F965" s="24"/>
      <c r="G965" s="25"/>
      <c r="H965" s="25"/>
      <c r="I965" s="25"/>
      <c r="J965" s="25"/>
      <c r="K965" s="138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  <c r="AA965" s="25"/>
    </row>
    <row r="966">
      <c r="A966" s="25"/>
      <c r="B966" s="25"/>
      <c r="C966" s="25"/>
      <c r="D966" s="25"/>
      <c r="E966" s="25"/>
      <c r="F966" s="24"/>
      <c r="G966" s="25"/>
      <c r="H966" s="25"/>
      <c r="I966" s="25"/>
      <c r="J966" s="25"/>
      <c r="K966" s="138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  <c r="AA966" s="25"/>
    </row>
    <row r="967">
      <c r="A967" s="25"/>
      <c r="B967" s="25"/>
      <c r="C967" s="25"/>
      <c r="D967" s="25"/>
      <c r="E967" s="25"/>
      <c r="F967" s="24"/>
      <c r="G967" s="25"/>
      <c r="H967" s="25"/>
      <c r="I967" s="25"/>
      <c r="J967" s="25"/>
      <c r="K967" s="138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  <c r="AA967" s="25"/>
    </row>
    <row r="968">
      <c r="A968" s="25"/>
      <c r="B968" s="25"/>
      <c r="C968" s="25"/>
      <c r="D968" s="25"/>
      <c r="E968" s="25"/>
      <c r="F968" s="24"/>
      <c r="G968" s="25"/>
      <c r="H968" s="25"/>
      <c r="I968" s="25"/>
      <c r="J968" s="25"/>
      <c r="K968" s="138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  <c r="AA968" s="25"/>
    </row>
    <row r="969">
      <c r="A969" s="25"/>
      <c r="B969" s="25"/>
      <c r="C969" s="25"/>
      <c r="D969" s="25"/>
      <c r="E969" s="25"/>
      <c r="F969" s="24"/>
      <c r="G969" s="25"/>
      <c r="H969" s="25"/>
      <c r="I969" s="25"/>
      <c r="J969" s="25"/>
      <c r="K969" s="138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  <c r="AA969" s="25"/>
    </row>
    <row r="970">
      <c r="A970" s="25"/>
      <c r="B970" s="25"/>
      <c r="C970" s="25"/>
      <c r="D970" s="25"/>
      <c r="E970" s="25"/>
      <c r="F970" s="24"/>
      <c r="G970" s="25"/>
      <c r="H970" s="25"/>
      <c r="I970" s="25"/>
      <c r="J970" s="25"/>
      <c r="K970" s="138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  <c r="AA970" s="25"/>
    </row>
    <row r="971">
      <c r="A971" s="25"/>
      <c r="B971" s="25"/>
      <c r="C971" s="25"/>
      <c r="D971" s="25"/>
      <c r="E971" s="25"/>
      <c r="F971" s="24"/>
      <c r="G971" s="25"/>
      <c r="H971" s="25"/>
      <c r="I971" s="25"/>
      <c r="J971" s="25"/>
      <c r="K971" s="138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  <c r="AA971" s="25"/>
    </row>
    <row r="972">
      <c r="A972" s="25"/>
      <c r="B972" s="25"/>
      <c r="C972" s="25"/>
      <c r="D972" s="25"/>
      <c r="E972" s="25"/>
      <c r="F972" s="24"/>
      <c r="G972" s="25"/>
      <c r="H972" s="25"/>
      <c r="I972" s="25"/>
      <c r="J972" s="25"/>
      <c r="K972" s="138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  <c r="AA972" s="25"/>
    </row>
    <row r="973">
      <c r="A973" s="25"/>
      <c r="B973" s="25"/>
      <c r="C973" s="25"/>
      <c r="D973" s="25"/>
      <c r="E973" s="25"/>
      <c r="F973" s="24"/>
      <c r="G973" s="25"/>
      <c r="H973" s="25"/>
      <c r="I973" s="25"/>
      <c r="J973" s="25"/>
      <c r="K973" s="138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  <c r="AA973" s="25"/>
    </row>
    <row r="974">
      <c r="A974" s="25"/>
      <c r="B974" s="25"/>
      <c r="C974" s="25"/>
      <c r="D974" s="25"/>
      <c r="E974" s="25"/>
      <c r="F974" s="24"/>
      <c r="G974" s="25"/>
      <c r="H974" s="25"/>
      <c r="I974" s="25"/>
      <c r="J974" s="25"/>
      <c r="K974" s="138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  <c r="AA974" s="25"/>
    </row>
    <row r="975">
      <c r="A975" s="25"/>
      <c r="B975" s="25"/>
      <c r="C975" s="25"/>
      <c r="D975" s="25"/>
      <c r="E975" s="25"/>
      <c r="F975" s="24"/>
      <c r="G975" s="25"/>
      <c r="H975" s="25"/>
      <c r="I975" s="25"/>
      <c r="J975" s="25"/>
      <c r="K975" s="138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  <c r="AA975" s="25"/>
    </row>
    <row r="976">
      <c r="A976" s="25"/>
      <c r="B976" s="25"/>
      <c r="C976" s="25"/>
      <c r="D976" s="25"/>
      <c r="E976" s="25"/>
      <c r="F976" s="24"/>
      <c r="G976" s="25"/>
      <c r="H976" s="25"/>
      <c r="I976" s="25"/>
      <c r="J976" s="25"/>
      <c r="K976" s="138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  <c r="AA976" s="25"/>
    </row>
    <row r="977">
      <c r="A977" s="25"/>
      <c r="B977" s="25"/>
      <c r="C977" s="25"/>
      <c r="D977" s="25"/>
      <c r="E977" s="25"/>
      <c r="F977" s="24"/>
      <c r="G977" s="25"/>
      <c r="H977" s="25"/>
      <c r="I977" s="25"/>
      <c r="J977" s="25"/>
      <c r="K977" s="138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  <c r="AA977" s="25"/>
    </row>
    <row r="978">
      <c r="A978" s="25"/>
      <c r="B978" s="25"/>
      <c r="C978" s="25"/>
      <c r="D978" s="25"/>
      <c r="E978" s="25"/>
      <c r="F978" s="24"/>
      <c r="G978" s="25"/>
      <c r="H978" s="25"/>
      <c r="I978" s="25"/>
      <c r="J978" s="25"/>
      <c r="K978" s="138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  <c r="AA978" s="25"/>
    </row>
    <row r="979">
      <c r="A979" s="25"/>
      <c r="B979" s="25"/>
      <c r="C979" s="25"/>
      <c r="D979" s="25"/>
      <c r="E979" s="25"/>
      <c r="F979" s="24"/>
      <c r="G979" s="25"/>
      <c r="H979" s="25"/>
      <c r="I979" s="25"/>
      <c r="J979" s="25"/>
      <c r="K979" s="138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  <c r="AA979" s="25"/>
    </row>
    <row r="980">
      <c r="A980" s="25"/>
      <c r="B980" s="25"/>
      <c r="C980" s="25"/>
      <c r="D980" s="25"/>
      <c r="E980" s="25"/>
      <c r="F980" s="24"/>
      <c r="G980" s="25"/>
      <c r="H980" s="25"/>
      <c r="I980" s="25"/>
      <c r="J980" s="25"/>
      <c r="K980" s="138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  <c r="AA980" s="25"/>
    </row>
    <row r="981">
      <c r="A981" s="25"/>
      <c r="B981" s="25"/>
      <c r="C981" s="25"/>
      <c r="D981" s="25"/>
      <c r="E981" s="25"/>
      <c r="F981" s="24"/>
      <c r="G981" s="25"/>
      <c r="H981" s="25"/>
      <c r="I981" s="25"/>
      <c r="J981" s="25"/>
      <c r="K981" s="138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  <c r="AA981" s="25"/>
    </row>
    <row r="982">
      <c r="A982" s="25"/>
      <c r="B982" s="25"/>
      <c r="C982" s="25"/>
      <c r="D982" s="25"/>
      <c r="E982" s="25"/>
      <c r="F982" s="24"/>
      <c r="G982" s="25"/>
      <c r="H982" s="25"/>
      <c r="I982" s="25"/>
      <c r="J982" s="25"/>
      <c r="K982" s="138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  <c r="AA982" s="25"/>
    </row>
    <row r="983">
      <c r="A983" s="25"/>
      <c r="B983" s="25"/>
      <c r="C983" s="25"/>
      <c r="D983" s="25"/>
      <c r="E983" s="25"/>
      <c r="F983" s="24"/>
      <c r="G983" s="25"/>
      <c r="H983" s="25"/>
      <c r="I983" s="25"/>
      <c r="J983" s="25"/>
      <c r="K983" s="138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  <c r="AA983" s="25"/>
    </row>
    <row r="984">
      <c r="A984" s="25"/>
      <c r="B984" s="25"/>
      <c r="C984" s="25"/>
      <c r="D984" s="25"/>
      <c r="E984" s="25"/>
      <c r="F984" s="24"/>
      <c r="G984" s="25"/>
      <c r="H984" s="25"/>
      <c r="I984" s="25"/>
      <c r="J984" s="25"/>
      <c r="K984" s="138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  <c r="AA984" s="25"/>
    </row>
    <row r="985">
      <c r="A985" s="25"/>
      <c r="B985" s="25"/>
      <c r="C985" s="25"/>
      <c r="D985" s="25"/>
      <c r="E985" s="25"/>
      <c r="F985" s="24"/>
      <c r="G985" s="25"/>
      <c r="H985" s="25"/>
      <c r="I985" s="25"/>
      <c r="J985" s="25"/>
      <c r="K985" s="138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  <c r="AA985" s="25"/>
    </row>
    <row r="986">
      <c r="A986" s="25"/>
      <c r="B986" s="25"/>
      <c r="C986" s="25"/>
      <c r="D986" s="25"/>
      <c r="E986" s="25"/>
      <c r="F986" s="24"/>
      <c r="G986" s="25"/>
      <c r="H986" s="25"/>
      <c r="I986" s="25"/>
      <c r="J986" s="25"/>
      <c r="K986" s="138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  <c r="AA986" s="25"/>
    </row>
    <row r="987">
      <c r="A987" s="25"/>
      <c r="B987" s="25"/>
      <c r="C987" s="25"/>
      <c r="D987" s="25"/>
      <c r="E987" s="25"/>
      <c r="F987" s="24"/>
      <c r="G987" s="25"/>
      <c r="H987" s="25"/>
      <c r="I987" s="25"/>
      <c r="J987" s="25"/>
      <c r="K987" s="138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  <c r="AA987" s="25"/>
    </row>
    <row r="988">
      <c r="A988" s="25"/>
      <c r="B988" s="25"/>
      <c r="C988" s="25"/>
      <c r="D988" s="25"/>
      <c r="E988" s="25"/>
      <c r="F988" s="24"/>
      <c r="G988" s="25"/>
      <c r="H988" s="25"/>
      <c r="I988" s="25"/>
      <c r="J988" s="25"/>
      <c r="K988" s="138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  <c r="AA988" s="25"/>
    </row>
    <row r="989">
      <c r="A989" s="25"/>
      <c r="B989" s="25"/>
      <c r="C989" s="25"/>
      <c r="D989" s="25"/>
      <c r="E989" s="25"/>
      <c r="F989" s="24"/>
      <c r="G989" s="25"/>
      <c r="H989" s="25"/>
      <c r="I989" s="25"/>
      <c r="J989" s="25"/>
      <c r="K989" s="138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  <c r="AA989" s="25"/>
    </row>
    <row r="990">
      <c r="A990" s="25"/>
      <c r="B990" s="25"/>
      <c r="C990" s="25"/>
      <c r="D990" s="25"/>
      <c r="E990" s="25"/>
      <c r="F990" s="24"/>
      <c r="G990" s="25"/>
      <c r="H990" s="25"/>
      <c r="I990" s="25"/>
      <c r="J990" s="25"/>
      <c r="K990" s="138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  <c r="AA990" s="25"/>
    </row>
    <row r="991">
      <c r="A991" s="25"/>
      <c r="B991" s="25"/>
      <c r="C991" s="25"/>
      <c r="D991" s="25"/>
      <c r="E991" s="25"/>
      <c r="F991" s="24"/>
      <c r="G991" s="25"/>
      <c r="H991" s="25"/>
      <c r="I991" s="25"/>
      <c r="J991" s="25"/>
      <c r="K991" s="138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  <c r="AA991" s="25"/>
    </row>
    <row r="992">
      <c r="A992" s="25"/>
      <c r="B992" s="25"/>
      <c r="C992" s="25"/>
      <c r="D992" s="25"/>
      <c r="E992" s="25"/>
      <c r="F992" s="24"/>
      <c r="G992" s="25"/>
      <c r="H992" s="25"/>
      <c r="I992" s="25"/>
      <c r="J992" s="25"/>
      <c r="K992" s="138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  <c r="AA992" s="25"/>
    </row>
    <row r="993">
      <c r="A993" s="25"/>
      <c r="B993" s="25"/>
      <c r="C993" s="25"/>
      <c r="D993" s="25"/>
      <c r="E993" s="25"/>
      <c r="F993" s="24"/>
      <c r="G993" s="25"/>
      <c r="H993" s="25"/>
      <c r="I993" s="25"/>
      <c r="J993" s="25"/>
      <c r="K993" s="138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  <c r="AA993" s="25"/>
    </row>
    <row r="994">
      <c r="A994" s="25"/>
      <c r="B994" s="25"/>
      <c r="C994" s="25"/>
      <c r="D994" s="25"/>
      <c r="E994" s="25"/>
      <c r="F994" s="24"/>
      <c r="G994" s="25"/>
      <c r="H994" s="25"/>
      <c r="I994" s="25"/>
      <c r="J994" s="25"/>
      <c r="K994" s="138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  <c r="AA994" s="25"/>
    </row>
    <row r="995">
      <c r="A995" s="25"/>
      <c r="B995" s="25"/>
      <c r="C995" s="25"/>
      <c r="D995" s="25"/>
      <c r="E995" s="25"/>
      <c r="F995" s="24"/>
      <c r="G995" s="25"/>
      <c r="H995" s="25"/>
      <c r="I995" s="25"/>
      <c r="J995" s="25"/>
      <c r="K995" s="138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  <c r="AA995" s="25"/>
    </row>
    <row r="996">
      <c r="A996" s="25"/>
      <c r="B996" s="25"/>
      <c r="C996" s="25"/>
      <c r="D996" s="25"/>
      <c r="E996" s="25"/>
      <c r="F996" s="24"/>
      <c r="G996" s="25"/>
      <c r="H996" s="25"/>
      <c r="I996" s="25"/>
      <c r="J996" s="25"/>
      <c r="K996" s="138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/>
      <c r="AA996" s="25"/>
    </row>
    <row r="997">
      <c r="A997" s="25"/>
      <c r="B997" s="25"/>
      <c r="C997" s="25"/>
      <c r="D997" s="25"/>
      <c r="E997" s="25"/>
      <c r="F997" s="24"/>
      <c r="G997" s="25"/>
      <c r="H997" s="25"/>
      <c r="I997" s="25"/>
      <c r="J997" s="25"/>
      <c r="K997" s="138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  <c r="Z997" s="25"/>
      <c r="AA997" s="25"/>
    </row>
    <row r="998">
      <c r="A998" s="25"/>
      <c r="B998" s="25"/>
      <c r="C998" s="25"/>
      <c r="D998" s="25"/>
      <c r="E998" s="25"/>
      <c r="F998" s="24"/>
      <c r="G998" s="25"/>
      <c r="H998" s="25"/>
      <c r="I998" s="25"/>
      <c r="J998" s="25"/>
      <c r="K998" s="138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  <c r="Z998" s="25"/>
      <c r="AA998" s="25"/>
    </row>
    <row r="999">
      <c r="A999" s="25"/>
      <c r="B999" s="25"/>
      <c r="C999" s="25"/>
      <c r="D999" s="25"/>
      <c r="E999" s="25"/>
      <c r="F999" s="24"/>
      <c r="G999" s="25"/>
      <c r="H999" s="25"/>
      <c r="I999" s="25"/>
      <c r="J999" s="25"/>
      <c r="K999" s="138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  <c r="Z999" s="25"/>
      <c r="AA999" s="25"/>
    </row>
  </sheetData>
  <mergeCells count="20">
    <mergeCell ref="B2:H2"/>
    <mergeCell ref="J2:K2"/>
    <mergeCell ref="B3:D3"/>
    <mergeCell ref="B4:D4"/>
    <mergeCell ref="B5:D5"/>
    <mergeCell ref="B6:D6"/>
    <mergeCell ref="B7:D7"/>
    <mergeCell ref="B14:D14"/>
    <mergeCell ref="B15:D15"/>
    <mergeCell ref="B16:D16"/>
    <mergeCell ref="B17:D17"/>
    <mergeCell ref="B18:F18"/>
    <mergeCell ref="G18:H18"/>
    <mergeCell ref="B8:D8"/>
    <mergeCell ref="B9:D9"/>
    <mergeCell ref="B10:D10"/>
    <mergeCell ref="B11:D11"/>
    <mergeCell ref="B12:D12"/>
    <mergeCell ref="J12:K12"/>
    <mergeCell ref="B13:D13"/>
  </mergeCells>
  <dataValidations>
    <dataValidation type="list" allowBlank="1" sqref="F4:F17">
      <formula1>'08) Drop Down Menus'!$A$2:$A$17</formula1>
    </dataValidation>
  </dataValidation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.86"/>
    <col customWidth="1" min="2" max="2" width="20.0"/>
    <col customWidth="1" min="4" max="5" width="14.71"/>
    <col customWidth="1" min="6" max="6" width="18.14"/>
    <col customWidth="1" min="9" max="9" width="3.71"/>
    <col customWidth="1" min="10" max="10" width="17.57"/>
    <col customWidth="1" min="11" max="11" width="11.86"/>
    <col customWidth="1" min="12" max="12" width="16.57"/>
  </cols>
  <sheetData>
    <row r="1">
      <c r="A1" s="25"/>
      <c r="B1" s="25"/>
      <c r="C1" s="25"/>
      <c r="D1" s="25"/>
      <c r="E1" s="25"/>
      <c r="F1" s="24"/>
      <c r="G1" s="25"/>
      <c r="H1" s="25"/>
      <c r="I1" s="25"/>
      <c r="J1" s="25"/>
      <c r="K1" s="138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</row>
    <row r="2">
      <c r="A2" s="25"/>
      <c r="B2" s="187" t="s">
        <v>550</v>
      </c>
      <c r="C2" s="860"/>
      <c r="D2" s="860"/>
      <c r="E2" s="860"/>
      <c r="F2" s="860"/>
      <c r="G2" s="860"/>
      <c r="H2" s="188"/>
      <c r="I2" s="25"/>
      <c r="J2" s="187" t="s">
        <v>470</v>
      </c>
      <c r="K2" s="188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</row>
    <row r="3">
      <c r="A3" s="25"/>
      <c r="B3" s="861" t="s">
        <v>140</v>
      </c>
      <c r="C3" s="862"/>
      <c r="D3" s="265"/>
      <c r="E3" s="521" t="s">
        <v>55</v>
      </c>
      <c r="F3" s="521" t="s">
        <v>44</v>
      </c>
      <c r="G3" s="521" t="s">
        <v>2</v>
      </c>
      <c r="H3" s="521" t="s">
        <v>67</v>
      </c>
      <c r="I3" s="25"/>
      <c r="J3" s="865" t="str">
        <f>'08) Drop Down Menus'!A2</f>
        <v>Groceries</v>
      </c>
      <c r="K3" s="193">
        <f t="shared" ref="K3:K10" si="1">SUMIF($F$4:$F$17,$J3,$G$4:$G$17)</f>
        <v>138.79</v>
      </c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</row>
    <row r="4">
      <c r="A4" s="25"/>
      <c r="B4" s="897" t="s">
        <v>482</v>
      </c>
      <c r="C4" s="225"/>
      <c r="D4" s="226"/>
      <c r="E4" s="220">
        <v>45048.0</v>
      </c>
      <c r="F4" s="864" t="s">
        <v>144</v>
      </c>
      <c r="G4" s="889">
        <v>14.53</v>
      </c>
      <c r="H4" s="198">
        <f>G4</f>
        <v>14.53</v>
      </c>
      <c r="I4" s="25"/>
      <c r="J4" s="867" t="str">
        <f>'08) Drop Down Menus'!A3</f>
        <v>Cigarettes</v>
      </c>
      <c r="K4" s="198">
        <f t="shared" si="1"/>
        <v>14.53</v>
      </c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</row>
    <row r="5">
      <c r="A5" s="25"/>
      <c r="B5" s="898" t="s">
        <v>504</v>
      </c>
      <c r="C5" s="862"/>
      <c r="D5" s="265"/>
      <c r="E5" s="222">
        <v>45048.0</v>
      </c>
      <c r="F5" s="533" t="s">
        <v>110</v>
      </c>
      <c r="G5" s="579">
        <v>3.68</v>
      </c>
      <c r="H5" s="193">
        <f t="shared" ref="H5:H17" si="2">H4+G5</f>
        <v>18.21</v>
      </c>
      <c r="I5" s="25"/>
      <c r="J5" s="865" t="str">
        <f>'08) Drop Down Menus'!A4</f>
        <v>Gas</v>
      </c>
      <c r="K5" s="193">
        <f t="shared" si="1"/>
        <v>0</v>
      </c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</row>
    <row r="6">
      <c r="A6" s="25"/>
      <c r="B6" s="897" t="s">
        <v>472</v>
      </c>
      <c r="C6" s="225"/>
      <c r="D6" s="226"/>
      <c r="E6" s="220">
        <v>45044.0</v>
      </c>
      <c r="F6" s="864" t="s">
        <v>110</v>
      </c>
      <c r="G6" s="889">
        <v>135.11</v>
      </c>
      <c r="H6" s="198">
        <f t="shared" si="2"/>
        <v>153.32</v>
      </c>
      <c r="I6" s="25"/>
      <c r="J6" s="867" t="str">
        <f>'08) Drop Down Menus'!A5</f>
        <v>Entertainment</v>
      </c>
      <c r="K6" s="198">
        <f t="shared" si="1"/>
        <v>0</v>
      </c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</row>
    <row r="7">
      <c r="A7" s="25"/>
      <c r="B7" s="898"/>
      <c r="C7" s="862"/>
      <c r="D7" s="265"/>
      <c r="E7" s="222"/>
      <c r="F7" s="533"/>
      <c r="G7" s="579">
        <v>0.0</v>
      </c>
      <c r="H7" s="193">
        <f t="shared" si="2"/>
        <v>153.32</v>
      </c>
      <c r="I7" s="25"/>
      <c r="J7" s="865" t="str">
        <f>'08) Drop Down Menus'!A6</f>
        <v>Medical</v>
      </c>
      <c r="K7" s="193">
        <f t="shared" si="1"/>
        <v>0</v>
      </c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</row>
    <row r="8">
      <c r="A8" s="25"/>
      <c r="B8" s="897"/>
      <c r="C8" s="225"/>
      <c r="D8" s="226"/>
      <c r="E8" s="220"/>
      <c r="F8" s="864"/>
      <c r="G8" s="889">
        <v>0.0</v>
      </c>
      <c r="H8" s="198">
        <f t="shared" si="2"/>
        <v>153.32</v>
      </c>
      <c r="I8" s="25"/>
      <c r="J8" s="867" t="str">
        <f>'08) Drop Down Menus'!A7</f>
        <v>Vehicle</v>
      </c>
      <c r="K8" s="198">
        <f t="shared" si="1"/>
        <v>0</v>
      </c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</row>
    <row r="9">
      <c r="A9" s="25"/>
      <c r="B9" s="898"/>
      <c r="C9" s="862"/>
      <c r="D9" s="265"/>
      <c r="E9" s="222"/>
      <c r="F9" s="533"/>
      <c r="G9" s="579">
        <v>0.0</v>
      </c>
      <c r="H9" s="193">
        <f t="shared" si="2"/>
        <v>153.32</v>
      </c>
      <c r="I9" s="25"/>
      <c r="J9" s="865" t="str">
        <f>'08) Drop Down Menus'!A8</f>
        <v>Maintenance</v>
      </c>
      <c r="K9" s="193">
        <f t="shared" si="1"/>
        <v>0</v>
      </c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</row>
    <row r="10">
      <c r="A10" s="25"/>
      <c r="B10" s="897"/>
      <c r="C10" s="225"/>
      <c r="D10" s="226"/>
      <c r="E10" s="220"/>
      <c r="F10" s="864"/>
      <c r="G10" s="889">
        <v>0.0</v>
      </c>
      <c r="H10" s="198">
        <f t="shared" si="2"/>
        <v>153.32</v>
      </c>
      <c r="I10" s="25"/>
      <c r="J10" s="867" t="str">
        <f>'08) Drop Down Menus'!A9</f>
        <v>Debt</v>
      </c>
      <c r="K10" s="198">
        <f t="shared" si="1"/>
        <v>0</v>
      </c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</row>
    <row r="11">
      <c r="A11" s="25"/>
      <c r="B11" s="898"/>
      <c r="C11" s="862"/>
      <c r="D11" s="265"/>
      <c r="E11" s="222"/>
      <c r="F11" s="533"/>
      <c r="G11" s="579">
        <v>0.0</v>
      </c>
      <c r="H11" s="193">
        <f t="shared" si="2"/>
        <v>153.32</v>
      </c>
      <c r="I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</row>
    <row r="12">
      <c r="A12" s="25"/>
      <c r="B12" s="897"/>
      <c r="C12" s="225"/>
      <c r="D12" s="226"/>
      <c r="E12" s="220"/>
      <c r="F12" s="864"/>
      <c r="G12" s="221">
        <v>0.0</v>
      </c>
      <c r="H12" s="198">
        <f t="shared" si="2"/>
        <v>153.32</v>
      </c>
      <c r="I12" s="25"/>
      <c r="J12" s="470" t="s">
        <v>513</v>
      </c>
      <c r="K12" s="451"/>
      <c r="L12" s="892" t="s">
        <v>551</v>
      </c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</row>
    <row r="13">
      <c r="A13" s="25"/>
      <c r="B13" s="898"/>
      <c r="C13" s="862"/>
      <c r="D13" s="265"/>
      <c r="E13" s="222"/>
      <c r="F13" s="533"/>
      <c r="G13" s="223">
        <v>0.0</v>
      </c>
      <c r="H13" s="193">
        <f t="shared" si="2"/>
        <v>153.32</v>
      </c>
      <c r="I13" s="25"/>
      <c r="J13" s="865" t="str">
        <f>'08) Drop Down Menus'!A2</f>
        <v>Groceries</v>
      </c>
      <c r="K13" s="193">
        <f>K3+'2023 Expences - 04072023'!K13</f>
        <v>1586.37</v>
      </c>
      <c r="L13" s="193">
        <f t="shared" ref="L13:L20" si="3">K13/8</f>
        <v>198.29625</v>
      </c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</row>
    <row r="14">
      <c r="A14" s="25"/>
      <c r="B14" s="897"/>
      <c r="C14" s="225"/>
      <c r="D14" s="226"/>
      <c r="E14" s="220"/>
      <c r="F14" s="864"/>
      <c r="G14" s="221">
        <v>0.0</v>
      </c>
      <c r="H14" s="198">
        <f t="shared" si="2"/>
        <v>153.32</v>
      </c>
      <c r="I14" s="25"/>
      <c r="J14" s="884" t="str">
        <f>'08) Drop Down Menus'!A3</f>
        <v>Cigarettes</v>
      </c>
      <c r="K14" s="885">
        <f>K4+'2023 Expences - 04072023'!K14</f>
        <v>344.79</v>
      </c>
      <c r="L14" s="885">
        <f t="shared" si="3"/>
        <v>43.09875</v>
      </c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</row>
    <row r="15">
      <c r="A15" s="25"/>
      <c r="B15" s="898"/>
      <c r="C15" s="862"/>
      <c r="D15" s="265"/>
      <c r="E15" s="222"/>
      <c r="F15" s="533"/>
      <c r="G15" s="223">
        <v>0.0</v>
      </c>
      <c r="H15" s="193">
        <f t="shared" si="2"/>
        <v>153.32</v>
      </c>
      <c r="I15" s="25"/>
      <c r="J15" s="865" t="str">
        <f>'08) Drop Down Menus'!A4</f>
        <v>Gas</v>
      </c>
      <c r="K15" s="193">
        <f>K5+'2023 Expences - 04072023'!K15</f>
        <v>219.82</v>
      </c>
      <c r="L15" s="193">
        <f t="shared" si="3"/>
        <v>27.4775</v>
      </c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</row>
    <row r="16">
      <c r="A16" s="25"/>
      <c r="B16" s="897"/>
      <c r="C16" s="225"/>
      <c r="D16" s="226"/>
      <c r="E16" s="220"/>
      <c r="F16" s="864"/>
      <c r="G16" s="221">
        <v>0.0</v>
      </c>
      <c r="H16" s="198">
        <f t="shared" si="2"/>
        <v>153.32</v>
      </c>
      <c r="I16" s="25"/>
      <c r="J16" s="884" t="str">
        <f>'08) Drop Down Menus'!A5</f>
        <v>Entertainment</v>
      </c>
      <c r="K16" s="885">
        <f>K6+'2023 Expences - 04072023'!K16</f>
        <v>393.01</v>
      </c>
      <c r="L16" s="885">
        <f t="shared" si="3"/>
        <v>49.12625</v>
      </c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</row>
    <row r="17">
      <c r="A17" s="25"/>
      <c r="B17" s="898"/>
      <c r="C17" s="862"/>
      <c r="D17" s="265"/>
      <c r="E17" s="222"/>
      <c r="F17" s="533"/>
      <c r="G17" s="223">
        <v>0.0</v>
      </c>
      <c r="H17" s="193">
        <f t="shared" si="2"/>
        <v>153.32</v>
      </c>
      <c r="I17" s="25"/>
      <c r="J17" s="865" t="str">
        <f>'08) Drop Down Menus'!A6</f>
        <v>Medical</v>
      </c>
      <c r="K17" s="193">
        <f>K7+'2023 Expences - 04072023'!K17</f>
        <v>125.76</v>
      </c>
      <c r="L17" s="193">
        <f t="shared" si="3"/>
        <v>15.72</v>
      </c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</row>
    <row r="18">
      <c r="A18" s="25"/>
      <c r="B18" s="872" t="s">
        <v>455</v>
      </c>
      <c r="C18" s="225"/>
      <c r="D18" s="225"/>
      <c r="E18" s="225"/>
      <c r="F18" s="226"/>
      <c r="G18" s="874">
        <f>H17</f>
        <v>153.32</v>
      </c>
      <c r="H18" s="226"/>
      <c r="I18" s="25"/>
      <c r="J18" s="884" t="str">
        <f>'08) Drop Down Menus'!A7</f>
        <v>Vehicle</v>
      </c>
      <c r="K18" s="885">
        <f>K8+'2023 Expences - 04072023'!K18</f>
        <v>115.47</v>
      </c>
      <c r="L18" s="885">
        <f t="shared" si="3"/>
        <v>14.43375</v>
      </c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</row>
    <row r="19">
      <c r="A19" s="25"/>
      <c r="I19" s="25"/>
      <c r="J19" s="865" t="str">
        <f>'08) Drop Down Menus'!A8</f>
        <v>Maintenance</v>
      </c>
      <c r="K19" s="193">
        <f>K9+'2023 Expences - 04072023'!K19</f>
        <v>351.07</v>
      </c>
      <c r="L19" s="193">
        <f t="shared" si="3"/>
        <v>43.88375</v>
      </c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</row>
    <row r="20">
      <c r="A20" s="25"/>
      <c r="I20" s="25"/>
      <c r="J20" s="884" t="str">
        <f>'08) Drop Down Menus'!A9</f>
        <v>Debt</v>
      </c>
      <c r="K20" s="885">
        <f>K10+'2023 Expences - 04072023'!K20</f>
        <v>314.86</v>
      </c>
      <c r="L20" s="885">
        <f t="shared" si="3"/>
        <v>39.3575</v>
      </c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</row>
    <row r="21">
      <c r="A21" s="25"/>
      <c r="I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</row>
    <row r="22">
      <c r="A22" s="25"/>
      <c r="I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</row>
    <row r="23">
      <c r="A23" s="25"/>
      <c r="I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</row>
    <row r="24">
      <c r="A24" s="25"/>
      <c r="B24" s="25"/>
      <c r="C24" s="25"/>
      <c r="D24" s="25"/>
      <c r="E24" s="25"/>
      <c r="F24" s="24"/>
      <c r="G24" s="25"/>
      <c r="H24" s="25"/>
      <c r="I24" s="25"/>
      <c r="J24" s="25"/>
      <c r="K24" s="138"/>
      <c r="L24" s="167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</row>
    <row r="25">
      <c r="A25" s="25"/>
      <c r="B25" s="25"/>
      <c r="C25" s="25"/>
      <c r="D25" s="25"/>
      <c r="E25" s="25"/>
      <c r="F25" s="24"/>
      <c r="G25" s="25"/>
      <c r="H25" s="25"/>
      <c r="I25" s="25"/>
      <c r="J25" s="25"/>
      <c r="K25" s="125"/>
      <c r="L25" s="167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</row>
    <row r="26">
      <c r="A26" s="25"/>
      <c r="B26" s="25"/>
      <c r="C26" s="25"/>
      <c r="D26" s="25"/>
      <c r="E26" s="25"/>
      <c r="F26" s="24"/>
      <c r="G26" s="25"/>
      <c r="H26" s="25"/>
      <c r="I26" s="25"/>
      <c r="J26" s="25"/>
      <c r="K26" s="125"/>
      <c r="L26" s="167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</row>
    <row r="27">
      <c r="A27" s="25"/>
      <c r="B27" s="25"/>
      <c r="C27" s="25"/>
      <c r="D27" s="25"/>
      <c r="E27" s="25"/>
      <c r="F27" s="24"/>
      <c r="G27" s="25"/>
      <c r="H27" s="25"/>
      <c r="I27" s="25"/>
      <c r="J27" s="25"/>
      <c r="K27" s="138"/>
      <c r="L27" s="167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</row>
    <row r="28">
      <c r="A28" s="25"/>
      <c r="B28" s="25"/>
      <c r="C28" s="25"/>
      <c r="D28" s="25"/>
      <c r="E28" s="25"/>
      <c r="F28" s="24"/>
      <c r="G28" s="25"/>
      <c r="H28" s="25"/>
      <c r="I28" s="25"/>
      <c r="J28" s="25"/>
      <c r="K28" s="138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</row>
    <row r="29">
      <c r="A29" s="25"/>
      <c r="B29" s="25"/>
      <c r="C29" s="25"/>
      <c r="D29" s="25"/>
      <c r="E29" s="25"/>
      <c r="F29" s="24"/>
      <c r="G29" s="25"/>
      <c r="H29" s="25"/>
      <c r="I29" s="25"/>
      <c r="J29" s="25"/>
      <c r="K29" s="138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</row>
    <row r="30">
      <c r="A30" s="25"/>
      <c r="B30" s="25"/>
      <c r="C30" s="25"/>
      <c r="D30" s="25"/>
      <c r="E30" s="25"/>
      <c r="F30" s="24"/>
      <c r="G30" s="25"/>
      <c r="H30" s="25"/>
      <c r="I30" s="25"/>
      <c r="J30" s="25"/>
      <c r="K30" s="138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</row>
    <row r="31">
      <c r="A31" s="25"/>
      <c r="B31" s="25"/>
      <c r="C31" s="25"/>
      <c r="D31" s="25"/>
      <c r="E31" s="25"/>
      <c r="F31" s="24"/>
      <c r="G31" s="25"/>
      <c r="H31" s="25"/>
      <c r="I31" s="25"/>
      <c r="J31" s="25"/>
      <c r="K31" s="138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</row>
    <row r="32">
      <c r="A32" s="25"/>
      <c r="B32" s="25"/>
      <c r="C32" s="25"/>
      <c r="D32" s="25"/>
      <c r="E32" s="25"/>
      <c r="F32" s="24"/>
      <c r="G32" s="25"/>
      <c r="H32" s="25"/>
      <c r="I32" s="25"/>
      <c r="J32" s="25"/>
      <c r="K32" s="138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</row>
    <row r="33">
      <c r="A33" s="25"/>
      <c r="B33" s="25"/>
      <c r="C33" s="25"/>
      <c r="D33" s="25"/>
      <c r="E33" s="25"/>
      <c r="F33" s="24"/>
      <c r="G33" s="25"/>
      <c r="H33" s="25"/>
      <c r="I33" s="25"/>
      <c r="J33" s="25"/>
      <c r="K33" s="138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</row>
    <row r="34">
      <c r="A34" s="25"/>
      <c r="B34" s="25"/>
      <c r="C34" s="25"/>
      <c r="D34" s="25"/>
      <c r="E34" s="25"/>
      <c r="F34" s="24"/>
      <c r="G34" s="25"/>
      <c r="H34" s="25"/>
      <c r="I34" s="25"/>
      <c r="J34" s="25"/>
      <c r="K34" s="138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</row>
    <row r="35">
      <c r="A35" s="25"/>
      <c r="B35" s="25"/>
      <c r="C35" s="25"/>
      <c r="D35" s="25"/>
      <c r="E35" s="25"/>
      <c r="F35" s="24"/>
      <c r="G35" s="25"/>
      <c r="H35" s="25"/>
      <c r="I35" s="25"/>
      <c r="J35" s="25"/>
      <c r="K35" s="138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</row>
    <row r="36">
      <c r="A36" s="25"/>
      <c r="B36" s="25"/>
      <c r="C36" s="25"/>
      <c r="D36" s="25"/>
      <c r="E36" s="25"/>
      <c r="F36" s="24"/>
      <c r="G36" s="25"/>
      <c r="H36" s="25"/>
      <c r="I36" s="25"/>
      <c r="J36" s="25"/>
      <c r="K36" s="138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</row>
    <row r="37">
      <c r="A37" s="25"/>
      <c r="B37" s="25"/>
      <c r="C37" s="25"/>
      <c r="D37" s="25"/>
      <c r="E37" s="25"/>
      <c r="F37" s="24"/>
      <c r="G37" s="25"/>
      <c r="H37" s="25"/>
      <c r="I37" s="25"/>
      <c r="J37" s="25"/>
      <c r="K37" s="138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</row>
    <row r="38">
      <c r="A38" s="25"/>
      <c r="B38" s="25"/>
      <c r="C38" s="25"/>
      <c r="D38" s="25"/>
      <c r="E38" s="25"/>
      <c r="F38" s="24"/>
      <c r="G38" s="25"/>
      <c r="H38" s="25"/>
      <c r="I38" s="25"/>
      <c r="J38" s="25"/>
      <c r="K38" s="138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</row>
    <row r="39">
      <c r="A39" s="25"/>
      <c r="B39" s="25"/>
      <c r="C39" s="25"/>
      <c r="D39" s="25"/>
      <c r="E39" s="25"/>
      <c r="F39" s="24"/>
      <c r="G39" s="25"/>
      <c r="H39" s="25"/>
      <c r="I39" s="25"/>
      <c r="J39" s="25"/>
      <c r="K39" s="138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</row>
    <row r="40">
      <c r="A40" s="25"/>
      <c r="B40" s="25"/>
      <c r="C40" s="25"/>
      <c r="D40" s="25"/>
      <c r="E40" s="25"/>
      <c r="F40" s="24"/>
      <c r="G40" s="25"/>
      <c r="H40" s="25"/>
      <c r="I40" s="25"/>
      <c r="J40" s="25"/>
      <c r="K40" s="138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</row>
    <row r="41">
      <c r="A41" s="25"/>
      <c r="B41" s="25"/>
      <c r="C41" s="25"/>
      <c r="D41" s="25"/>
      <c r="E41" s="25"/>
      <c r="F41" s="24"/>
      <c r="G41" s="25"/>
      <c r="H41" s="25"/>
      <c r="I41" s="25"/>
      <c r="J41" s="25"/>
      <c r="K41" s="138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</row>
    <row r="42">
      <c r="A42" s="25"/>
      <c r="B42" s="25"/>
      <c r="C42" s="25"/>
      <c r="D42" s="25"/>
      <c r="E42" s="25"/>
      <c r="F42" s="24"/>
      <c r="G42" s="25"/>
      <c r="H42" s="25"/>
      <c r="I42" s="25"/>
      <c r="J42" s="25"/>
      <c r="K42" s="138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</row>
    <row r="43">
      <c r="A43" s="25"/>
      <c r="B43" s="25"/>
      <c r="C43" s="25"/>
      <c r="D43" s="25"/>
      <c r="E43" s="25"/>
      <c r="F43" s="24"/>
      <c r="G43" s="25"/>
      <c r="H43" s="25"/>
      <c r="I43" s="25"/>
      <c r="J43" s="25"/>
      <c r="K43" s="138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</row>
    <row r="44">
      <c r="A44" s="25"/>
      <c r="B44" s="25"/>
      <c r="C44" s="25"/>
      <c r="D44" s="25"/>
      <c r="E44" s="25"/>
      <c r="F44" s="24"/>
      <c r="G44" s="25"/>
      <c r="H44" s="25"/>
      <c r="I44" s="25"/>
      <c r="J44" s="25"/>
      <c r="K44" s="138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</row>
    <row r="45">
      <c r="A45" s="25"/>
      <c r="B45" s="25"/>
      <c r="C45" s="25"/>
      <c r="D45" s="25"/>
      <c r="E45" s="25"/>
      <c r="F45" s="24"/>
      <c r="G45" s="25"/>
      <c r="H45" s="25"/>
      <c r="I45" s="25"/>
      <c r="J45" s="25"/>
      <c r="K45" s="138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</row>
    <row r="46">
      <c r="A46" s="25"/>
      <c r="B46" s="25"/>
      <c r="C46" s="25"/>
      <c r="D46" s="25"/>
      <c r="E46" s="25"/>
      <c r="F46" s="24"/>
      <c r="G46" s="25"/>
      <c r="H46" s="25"/>
      <c r="I46" s="25"/>
      <c r="J46" s="25"/>
      <c r="K46" s="138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</row>
    <row r="47">
      <c r="A47" s="25"/>
      <c r="B47" s="25"/>
      <c r="C47" s="25"/>
      <c r="D47" s="25"/>
      <c r="E47" s="25"/>
      <c r="F47" s="24"/>
      <c r="G47" s="25"/>
      <c r="H47" s="25"/>
      <c r="I47" s="25"/>
      <c r="J47" s="25"/>
      <c r="K47" s="138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</row>
    <row r="48">
      <c r="A48" s="25"/>
      <c r="B48" s="25"/>
      <c r="C48" s="25"/>
      <c r="D48" s="25"/>
      <c r="E48" s="25"/>
      <c r="F48" s="24"/>
      <c r="G48" s="25"/>
      <c r="H48" s="25"/>
      <c r="I48" s="25"/>
      <c r="J48" s="25"/>
      <c r="K48" s="138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</row>
    <row r="49">
      <c r="A49" s="25"/>
      <c r="B49" s="25"/>
      <c r="C49" s="25"/>
      <c r="D49" s="25"/>
      <c r="E49" s="25"/>
      <c r="F49" s="24"/>
      <c r="G49" s="25"/>
      <c r="H49" s="25"/>
      <c r="I49" s="25"/>
      <c r="J49" s="25"/>
      <c r="K49" s="138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</row>
    <row r="50">
      <c r="A50" s="25"/>
      <c r="B50" s="25"/>
      <c r="C50" s="25"/>
      <c r="D50" s="25"/>
      <c r="E50" s="25"/>
      <c r="F50" s="24"/>
      <c r="G50" s="25"/>
      <c r="H50" s="25"/>
      <c r="I50" s="25"/>
      <c r="J50" s="25"/>
      <c r="K50" s="138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</row>
    <row r="51">
      <c r="A51" s="25"/>
      <c r="B51" s="25"/>
      <c r="C51" s="25"/>
      <c r="D51" s="25"/>
      <c r="E51" s="25"/>
      <c r="F51" s="24"/>
      <c r="G51" s="25"/>
      <c r="H51" s="25"/>
      <c r="I51" s="25"/>
      <c r="J51" s="25"/>
      <c r="K51" s="138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</row>
    <row r="52">
      <c r="A52" s="25"/>
      <c r="B52" s="25"/>
      <c r="C52" s="25"/>
      <c r="D52" s="25"/>
      <c r="E52" s="25"/>
      <c r="F52" s="24"/>
      <c r="G52" s="25"/>
      <c r="H52" s="25"/>
      <c r="I52" s="25"/>
      <c r="J52" s="25"/>
      <c r="K52" s="138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</row>
    <row r="53">
      <c r="A53" s="25"/>
      <c r="B53" s="25"/>
      <c r="C53" s="25"/>
      <c r="D53" s="25"/>
      <c r="E53" s="25"/>
      <c r="F53" s="24"/>
      <c r="G53" s="25"/>
      <c r="H53" s="25"/>
      <c r="I53" s="25"/>
      <c r="J53" s="25"/>
      <c r="K53" s="138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</row>
    <row r="54">
      <c r="A54" s="25"/>
      <c r="B54" s="25"/>
      <c r="C54" s="25"/>
      <c r="D54" s="25"/>
      <c r="E54" s="25"/>
      <c r="F54" s="24"/>
      <c r="G54" s="25"/>
      <c r="H54" s="25"/>
      <c r="I54" s="25"/>
      <c r="J54" s="25"/>
      <c r="K54" s="138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</row>
    <row r="55">
      <c r="A55" s="25"/>
      <c r="B55" s="25"/>
      <c r="C55" s="25"/>
      <c r="D55" s="25"/>
      <c r="E55" s="25"/>
      <c r="F55" s="24"/>
      <c r="G55" s="25"/>
      <c r="H55" s="25"/>
      <c r="I55" s="25"/>
      <c r="J55" s="25"/>
      <c r="K55" s="138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</row>
    <row r="56">
      <c r="A56" s="25"/>
      <c r="B56" s="25"/>
      <c r="C56" s="25"/>
      <c r="D56" s="25"/>
      <c r="E56" s="25"/>
      <c r="F56" s="24"/>
      <c r="G56" s="25"/>
      <c r="H56" s="25"/>
      <c r="I56" s="25"/>
      <c r="J56" s="25"/>
      <c r="K56" s="138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</row>
    <row r="57">
      <c r="A57" s="25"/>
      <c r="B57" s="25"/>
      <c r="C57" s="25"/>
      <c r="D57" s="25"/>
      <c r="E57" s="25"/>
      <c r="F57" s="24"/>
      <c r="G57" s="25"/>
      <c r="H57" s="25"/>
      <c r="I57" s="25"/>
      <c r="J57" s="25"/>
      <c r="K57" s="138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</row>
    <row r="58">
      <c r="A58" s="25"/>
      <c r="B58" s="25"/>
      <c r="C58" s="25"/>
      <c r="D58" s="25"/>
      <c r="E58" s="25"/>
      <c r="F58" s="24"/>
      <c r="G58" s="25"/>
      <c r="H58" s="25"/>
      <c r="I58" s="25"/>
      <c r="J58" s="25"/>
      <c r="K58" s="138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</row>
    <row r="59">
      <c r="A59" s="25"/>
      <c r="B59" s="25"/>
      <c r="C59" s="25"/>
      <c r="D59" s="25"/>
      <c r="E59" s="25"/>
      <c r="F59" s="24"/>
      <c r="G59" s="25"/>
      <c r="H59" s="25"/>
      <c r="I59" s="25"/>
      <c r="J59" s="25"/>
      <c r="K59" s="138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</row>
    <row r="60">
      <c r="A60" s="25"/>
      <c r="B60" s="25"/>
      <c r="C60" s="25"/>
      <c r="D60" s="25"/>
      <c r="E60" s="25"/>
      <c r="F60" s="24"/>
      <c r="G60" s="25"/>
      <c r="H60" s="25"/>
      <c r="I60" s="25"/>
      <c r="J60" s="25"/>
      <c r="K60" s="138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</row>
    <row r="61">
      <c r="A61" s="25"/>
      <c r="B61" s="25"/>
      <c r="C61" s="25"/>
      <c r="D61" s="25"/>
      <c r="E61" s="25"/>
      <c r="F61" s="24"/>
      <c r="G61" s="25"/>
      <c r="H61" s="25"/>
      <c r="I61" s="25"/>
      <c r="J61" s="25"/>
      <c r="K61" s="138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</row>
    <row r="62">
      <c r="A62" s="25"/>
      <c r="B62" s="25"/>
      <c r="C62" s="25"/>
      <c r="D62" s="25"/>
      <c r="E62" s="25"/>
      <c r="F62" s="24"/>
      <c r="G62" s="25"/>
      <c r="H62" s="25"/>
      <c r="I62" s="25"/>
      <c r="J62" s="25"/>
      <c r="K62" s="138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</row>
    <row r="63">
      <c r="A63" s="25"/>
      <c r="B63" s="25"/>
      <c r="C63" s="25"/>
      <c r="D63" s="25"/>
      <c r="E63" s="25"/>
      <c r="F63" s="24"/>
      <c r="G63" s="25"/>
      <c r="H63" s="25"/>
      <c r="I63" s="25"/>
      <c r="J63" s="25"/>
      <c r="K63" s="138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</row>
    <row r="64">
      <c r="A64" s="25"/>
      <c r="B64" s="25"/>
      <c r="C64" s="25"/>
      <c r="D64" s="25"/>
      <c r="E64" s="25"/>
      <c r="F64" s="24"/>
      <c r="G64" s="25"/>
      <c r="H64" s="25"/>
      <c r="I64" s="25"/>
      <c r="J64" s="25"/>
      <c r="K64" s="138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</row>
    <row r="65">
      <c r="A65" s="25"/>
      <c r="B65" s="25"/>
      <c r="C65" s="25"/>
      <c r="D65" s="25"/>
      <c r="E65" s="25"/>
      <c r="F65" s="24"/>
      <c r="G65" s="25"/>
      <c r="H65" s="25"/>
      <c r="I65" s="25"/>
      <c r="J65" s="25"/>
      <c r="K65" s="138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</row>
    <row r="66">
      <c r="A66" s="25"/>
      <c r="B66" s="25"/>
      <c r="C66" s="25"/>
      <c r="D66" s="25"/>
      <c r="E66" s="25"/>
      <c r="F66" s="24"/>
      <c r="G66" s="25"/>
      <c r="H66" s="25"/>
      <c r="I66" s="25"/>
      <c r="J66" s="25"/>
      <c r="K66" s="138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</row>
    <row r="67">
      <c r="A67" s="25"/>
      <c r="B67" s="25"/>
      <c r="C67" s="25"/>
      <c r="D67" s="25"/>
      <c r="E67" s="25"/>
      <c r="F67" s="24"/>
      <c r="G67" s="25"/>
      <c r="H67" s="25"/>
      <c r="I67" s="25"/>
      <c r="J67" s="25"/>
      <c r="K67" s="138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</row>
    <row r="68">
      <c r="A68" s="25"/>
      <c r="B68" s="25"/>
      <c r="C68" s="25"/>
      <c r="D68" s="25"/>
      <c r="E68" s="25"/>
      <c r="F68" s="24"/>
      <c r="G68" s="25"/>
      <c r="H68" s="25"/>
      <c r="I68" s="25"/>
      <c r="J68" s="25"/>
      <c r="K68" s="138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</row>
    <row r="69">
      <c r="A69" s="25"/>
      <c r="B69" s="25"/>
      <c r="C69" s="25"/>
      <c r="D69" s="25"/>
      <c r="E69" s="25"/>
      <c r="F69" s="24"/>
      <c r="G69" s="25"/>
      <c r="H69" s="25"/>
      <c r="I69" s="25"/>
      <c r="J69" s="25"/>
      <c r="K69" s="138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</row>
    <row r="70">
      <c r="A70" s="25"/>
      <c r="B70" s="25"/>
      <c r="C70" s="25"/>
      <c r="D70" s="25"/>
      <c r="E70" s="25"/>
      <c r="F70" s="24"/>
      <c r="G70" s="25"/>
      <c r="H70" s="25"/>
      <c r="I70" s="25"/>
      <c r="J70" s="25"/>
      <c r="K70" s="138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</row>
    <row r="71">
      <c r="A71" s="25"/>
      <c r="B71" s="25"/>
      <c r="C71" s="25"/>
      <c r="D71" s="25"/>
      <c r="E71" s="25"/>
      <c r="F71" s="24"/>
      <c r="G71" s="25"/>
      <c r="H71" s="25"/>
      <c r="I71" s="25"/>
      <c r="J71" s="25"/>
      <c r="K71" s="138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</row>
    <row r="72">
      <c r="A72" s="25"/>
      <c r="B72" s="25"/>
      <c r="C72" s="25"/>
      <c r="D72" s="25"/>
      <c r="E72" s="25"/>
      <c r="F72" s="24"/>
      <c r="G72" s="25"/>
      <c r="H72" s="25"/>
      <c r="I72" s="25"/>
      <c r="J72" s="25"/>
      <c r="K72" s="138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</row>
    <row r="73">
      <c r="A73" s="25"/>
      <c r="B73" s="25"/>
      <c r="C73" s="25"/>
      <c r="D73" s="25"/>
      <c r="E73" s="25"/>
      <c r="F73" s="24"/>
      <c r="G73" s="25"/>
      <c r="H73" s="25"/>
      <c r="I73" s="25"/>
      <c r="J73" s="25"/>
      <c r="K73" s="138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</row>
    <row r="74">
      <c r="A74" s="25"/>
      <c r="B74" s="25"/>
      <c r="C74" s="25"/>
      <c r="D74" s="25"/>
      <c r="E74" s="25"/>
      <c r="F74" s="24"/>
      <c r="G74" s="25"/>
      <c r="H74" s="25"/>
      <c r="I74" s="25"/>
      <c r="J74" s="25"/>
      <c r="K74" s="138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</row>
    <row r="75">
      <c r="A75" s="25"/>
      <c r="B75" s="25"/>
      <c r="C75" s="25"/>
      <c r="D75" s="25"/>
      <c r="E75" s="25"/>
      <c r="F75" s="24"/>
      <c r="G75" s="25"/>
      <c r="H75" s="25"/>
      <c r="I75" s="25"/>
      <c r="J75" s="25"/>
      <c r="K75" s="138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</row>
    <row r="76">
      <c r="A76" s="25"/>
      <c r="B76" s="25"/>
      <c r="C76" s="25"/>
      <c r="D76" s="25"/>
      <c r="E76" s="25"/>
      <c r="F76" s="24"/>
      <c r="G76" s="25"/>
      <c r="H76" s="25"/>
      <c r="I76" s="25"/>
      <c r="J76" s="25"/>
      <c r="K76" s="138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</row>
    <row r="77">
      <c r="A77" s="25"/>
      <c r="B77" s="25"/>
      <c r="C77" s="25"/>
      <c r="D77" s="25"/>
      <c r="E77" s="25"/>
      <c r="F77" s="24"/>
      <c r="G77" s="25"/>
      <c r="H77" s="25"/>
      <c r="I77" s="25"/>
      <c r="J77" s="25"/>
      <c r="K77" s="138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</row>
    <row r="78">
      <c r="A78" s="25"/>
      <c r="B78" s="25"/>
      <c r="C78" s="25"/>
      <c r="D78" s="25"/>
      <c r="E78" s="25"/>
      <c r="F78" s="24"/>
      <c r="G78" s="25"/>
      <c r="H78" s="25"/>
      <c r="I78" s="25"/>
      <c r="J78" s="25"/>
      <c r="K78" s="138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</row>
    <row r="79">
      <c r="A79" s="25"/>
      <c r="B79" s="25"/>
      <c r="C79" s="25"/>
      <c r="D79" s="25"/>
      <c r="E79" s="25"/>
      <c r="F79" s="24"/>
      <c r="G79" s="25"/>
      <c r="H79" s="25"/>
      <c r="I79" s="25"/>
      <c r="J79" s="25"/>
      <c r="K79" s="138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</row>
    <row r="80">
      <c r="A80" s="25"/>
      <c r="B80" s="25"/>
      <c r="C80" s="25"/>
      <c r="D80" s="25"/>
      <c r="E80" s="25"/>
      <c r="F80" s="24"/>
      <c r="G80" s="25"/>
      <c r="H80" s="25"/>
      <c r="I80" s="25"/>
      <c r="J80" s="25"/>
      <c r="K80" s="138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</row>
    <row r="81">
      <c r="A81" s="25"/>
      <c r="B81" s="25"/>
      <c r="C81" s="25"/>
      <c r="D81" s="25"/>
      <c r="E81" s="25"/>
      <c r="F81" s="24"/>
      <c r="G81" s="25"/>
      <c r="H81" s="25"/>
      <c r="I81" s="25"/>
      <c r="J81" s="25"/>
      <c r="K81" s="138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</row>
    <row r="82">
      <c r="A82" s="25"/>
      <c r="B82" s="25"/>
      <c r="C82" s="25"/>
      <c r="D82" s="25"/>
      <c r="E82" s="25"/>
      <c r="F82" s="24"/>
      <c r="G82" s="25"/>
      <c r="H82" s="25"/>
      <c r="I82" s="25"/>
      <c r="J82" s="25"/>
      <c r="K82" s="138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</row>
    <row r="83">
      <c r="A83" s="25"/>
      <c r="B83" s="25"/>
      <c r="C83" s="25"/>
      <c r="D83" s="25"/>
      <c r="E83" s="25"/>
      <c r="F83" s="24"/>
      <c r="G83" s="25"/>
      <c r="H83" s="25"/>
      <c r="I83" s="25"/>
      <c r="J83" s="25"/>
      <c r="K83" s="138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</row>
    <row r="84">
      <c r="A84" s="25"/>
      <c r="B84" s="25"/>
      <c r="C84" s="25"/>
      <c r="D84" s="25"/>
      <c r="E84" s="25"/>
      <c r="F84" s="24"/>
      <c r="G84" s="25"/>
      <c r="H84" s="25"/>
      <c r="I84" s="25"/>
      <c r="J84" s="25"/>
      <c r="K84" s="138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</row>
    <row r="85">
      <c r="A85" s="25"/>
      <c r="B85" s="25"/>
      <c r="C85" s="25"/>
      <c r="D85" s="25"/>
      <c r="E85" s="25"/>
      <c r="F85" s="24"/>
      <c r="G85" s="25"/>
      <c r="H85" s="25"/>
      <c r="I85" s="25"/>
      <c r="J85" s="25"/>
      <c r="K85" s="138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</row>
    <row r="86">
      <c r="A86" s="25"/>
      <c r="B86" s="25"/>
      <c r="C86" s="25"/>
      <c r="D86" s="25"/>
      <c r="E86" s="25"/>
      <c r="F86" s="24"/>
      <c r="G86" s="25"/>
      <c r="H86" s="25"/>
      <c r="I86" s="25"/>
      <c r="J86" s="25"/>
      <c r="K86" s="138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</row>
    <row r="87">
      <c r="A87" s="25"/>
      <c r="B87" s="25"/>
      <c r="C87" s="25"/>
      <c r="D87" s="25"/>
      <c r="E87" s="25"/>
      <c r="F87" s="24"/>
      <c r="G87" s="25"/>
      <c r="H87" s="25"/>
      <c r="I87" s="25"/>
      <c r="J87" s="25"/>
      <c r="K87" s="138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</row>
    <row r="88">
      <c r="A88" s="25"/>
      <c r="B88" s="25"/>
      <c r="C88" s="25"/>
      <c r="D88" s="25"/>
      <c r="E88" s="25"/>
      <c r="F88" s="24"/>
      <c r="G88" s="25"/>
      <c r="H88" s="25"/>
      <c r="I88" s="25"/>
      <c r="J88" s="25"/>
      <c r="K88" s="138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</row>
    <row r="89">
      <c r="A89" s="25"/>
      <c r="B89" s="25"/>
      <c r="C89" s="25"/>
      <c r="D89" s="25"/>
      <c r="E89" s="25"/>
      <c r="F89" s="24"/>
      <c r="G89" s="25"/>
      <c r="H89" s="25"/>
      <c r="I89" s="25"/>
      <c r="J89" s="25"/>
      <c r="K89" s="138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</row>
    <row r="90">
      <c r="A90" s="25"/>
      <c r="B90" s="25"/>
      <c r="C90" s="25"/>
      <c r="D90" s="25"/>
      <c r="E90" s="25"/>
      <c r="F90" s="24"/>
      <c r="G90" s="25"/>
      <c r="H90" s="25"/>
      <c r="I90" s="25"/>
      <c r="J90" s="25"/>
      <c r="K90" s="138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</row>
    <row r="91">
      <c r="A91" s="25"/>
      <c r="B91" s="25"/>
      <c r="C91" s="25"/>
      <c r="D91" s="25"/>
      <c r="E91" s="25"/>
      <c r="F91" s="24"/>
      <c r="G91" s="25"/>
      <c r="H91" s="25"/>
      <c r="I91" s="25"/>
      <c r="J91" s="25"/>
      <c r="K91" s="138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</row>
    <row r="92">
      <c r="A92" s="25"/>
      <c r="B92" s="25"/>
      <c r="C92" s="25"/>
      <c r="D92" s="25"/>
      <c r="E92" s="25"/>
      <c r="F92" s="24"/>
      <c r="G92" s="25"/>
      <c r="H92" s="25"/>
      <c r="I92" s="25"/>
      <c r="J92" s="25"/>
      <c r="K92" s="138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</row>
    <row r="93">
      <c r="A93" s="25"/>
      <c r="B93" s="25"/>
      <c r="C93" s="25"/>
      <c r="D93" s="25"/>
      <c r="E93" s="25"/>
      <c r="F93" s="24"/>
      <c r="G93" s="25"/>
      <c r="H93" s="25"/>
      <c r="I93" s="25"/>
      <c r="J93" s="25"/>
      <c r="K93" s="138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</row>
    <row r="94">
      <c r="A94" s="25"/>
      <c r="B94" s="25"/>
      <c r="C94" s="25"/>
      <c r="D94" s="25"/>
      <c r="E94" s="25"/>
      <c r="F94" s="24"/>
      <c r="G94" s="25"/>
      <c r="H94" s="25"/>
      <c r="I94" s="25"/>
      <c r="J94" s="25"/>
      <c r="K94" s="138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</row>
    <row r="95">
      <c r="A95" s="25"/>
      <c r="B95" s="25"/>
      <c r="C95" s="25"/>
      <c r="D95" s="25"/>
      <c r="E95" s="25"/>
      <c r="F95" s="24"/>
      <c r="G95" s="25"/>
      <c r="H95" s="25"/>
      <c r="I95" s="25"/>
      <c r="J95" s="25"/>
      <c r="K95" s="138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</row>
    <row r="96">
      <c r="A96" s="25"/>
      <c r="B96" s="25"/>
      <c r="C96" s="25"/>
      <c r="D96" s="25"/>
      <c r="E96" s="25"/>
      <c r="F96" s="24"/>
      <c r="G96" s="25"/>
      <c r="H96" s="25"/>
      <c r="I96" s="25"/>
      <c r="J96" s="25"/>
      <c r="K96" s="138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</row>
    <row r="97">
      <c r="A97" s="25"/>
      <c r="B97" s="25"/>
      <c r="C97" s="25"/>
      <c r="D97" s="25"/>
      <c r="E97" s="25"/>
      <c r="F97" s="24"/>
      <c r="G97" s="25"/>
      <c r="H97" s="25"/>
      <c r="I97" s="25"/>
      <c r="J97" s="25"/>
      <c r="K97" s="138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</row>
    <row r="98">
      <c r="A98" s="25"/>
      <c r="B98" s="25"/>
      <c r="C98" s="25"/>
      <c r="D98" s="25"/>
      <c r="E98" s="25"/>
      <c r="F98" s="24"/>
      <c r="G98" s="25"/>
      <c r="H98" s="25"/>
      <c r="I98" s="25"/>
      <c r="J98" s="25"/>
      <c r="K98" s="138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</row>
    <row r="99">
      <c r="A99" s="25"/>
      <c r="B99" s="25"/>
      <c r="C99" s="25"/>
      <c r="D99" s="25"/>
      <c r="E99" s="25"/>
      <c r="F99" s="24"/>
      <c r="G99" s="25"/>
      <c r="H99" s="25"/>
      <c r="I99" s="25"/>
      <c r="J99" s="25"/>
      <c r="K99" s="138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</row>
    <row r="100">
      <c r="A100" s="25"/>
      <c r="B100" s="25"/>
      <c r="C100" s="25"/>
      <c r="D100" s="25"/>
      <c r="E100" s="25"/>
      <c r="F100" s="24"/>
      <c r="G100" s="25"/>
      <c r="H100" s="25"/>
      <c r="I100" s="25"/>
      <c r="J100" s="25"/>
      <c r="K100" s="138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</row>
    <row r="101">
      <c r="A101" s="25"/>
      <c r="B101" s="25"/>
      <c r="C101" s="25"/>
      <c r="D101" s="25"/>
      <c r="E101" s="25"/>
      <c r="F101" s="24"/>
      <c r="G101" s="25"/>
      <c r="H101" s="25"/>
      <c r="I101" s="25"/>
      <c r="J101" s="25"/>
      <c r="K101" s="138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</row>
    <row r="102">
      <c r="A102" s="25"/>
      <c r="B102" s="25"/>
      <c r="C102" s="25"/>
      <c r="D102" s="25"/>
      <c r="E102" s="25"/>
      <c r="F102" s="24"/>
      <c r="G102" s="25"/>
      <c r="H102" s="25"/>
      <c r="I102" s="25"/>
      <c r="J102" s="25"/>
      <c r="K102" s="138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</row>
    <row r="103">
      <c r="A103" s="25"/>
      <c r="B103" s="25"/>
      <c r="C103" s="25"/>
      <c r="D103" s="25"/>
      <c r="E103" s="25"/>
      <c r="F103" s="24"/>
      <c r="G103" s="25"/>
      <c r="H103" s="25"/>
      <c r="I103" s="25"/>
      <c r="J103" s="25"/>
      <c r="K103" s="138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</row>
    <row r="104">
      <c r="A104" s="25"/>
      <c r="B104" s="25"/>
      <c r="C104" s="25"/>
      <c r="D104" s="25"/>
      <c r="E104" s="25"/>
      <c r="F104" s="24"/>
      <c r="G104" s="25"/>
      <c r="H104" s="25"/>
      <c r="I104" s="25"/>
      <c r="J104" s="25"/>
      <c r="K104" s="138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</row>
    <row r="105">
      <c r="A105" s="25"/>
      <c r="B105" s="25"/>
      <c r="C105" s="25"/>
      <c r="D105" s="25"/>
      <c r="E105" s="25"/>
      <c r="F105" s="24"/>
      <c r="G105" s="25"/>
      <c r="H105" s="25"/>
      <c r="I105" s="25"/>
      <c r="J105" s="25"/>
      <c r="K105" s="138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</row>
    <row r="106">
      <c r="A106" s="25"/>
      <c r="B106" s="25"/>
      <c r="C106" s="25"/>
      <c r="D106" s="25"/>
      <c r="E106" s="25"/>
      <c r="F106" s="24"/>
      <c r="G106" s="25"/>
      <c r="H106" s="25"/>
      <c r="I106" s="25"/>
      <c r="J106" s="25"/>
      <c r="K106" s="138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</row>
    <row r="107">
      <c r="A107" s="25"/>
      <c r="B107" s="25"/>
      <c r="C107" s="25"/>
      <c r="D107" s="25"/>
      <c r="E107" s="25"/>
      <c r="F107" s="24"/>
      <c r="G107" s="25"/>
      <c r="H107" s="25"/>
      <c r="I107" s="25"/>
      <c r="J107" s="25"/>
      <c r="K107" s="138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</row>
    <row r="108">
      <c r="A108" s="25"/>
      <c r="B108" s="25"/>
      <c r="C108" s="25"/>
      <c r="D108" s="25"/>
      <c r="E108" s="25"/>
      <c r="F108" s="24"/>
      <c r="G108" s="25"/>
      <c r="H108" s="25"/>
      <c r="I108" s="25"/>
      <c r="J108" s="25"/>
      <c r="K108" s="138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</row>
    <row r="109">
      <c r="A109" s="25"/>
      <c r="B109" s="25"/>
      <c r="C109" s="25"/>
      <c r="D109" s="25"/>
      <c r="E109" s="25"/>
      <c r="F109" s="24"/>
      <c r="G109" s="25"/>
      <c r="H109" s="25"/>
      <c r="I109" s="25"/>
      <c r="J109" s="25"/>
      <c r="K109" s="138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</row>
    <row r="110">
      <c r="A110" s="25"/>
      <c r="B110" s="25"/>
      <c r="C110" s="25"/>
      <c r="D110" s="25"/>
      <c r="E110" s="25"/>
      <c r="F110" s="24"/>
      <c r="G110" s="25"/>
      <c r="H110" s="25"/>
      <c r="I110" s="25"/>
      <c r="J110" s="25"/>
      <c r="K110" s="138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</row>
    <row r="111">
      <c r="A111" s="25"/>
      <c r="B111" s="25"/>
      <c r="C111" s="25"/>
      <c r="D111" s="25"/>
      <c r="E111" s="25"/>
      <c r="F111" s="24"/>
      <c r="G111" s="25"/>
      <c r="H111" s="25"/>
      <c r="I111" s="25"/>
      <c r="J111" s="25"/>
      <c r="K111" s="138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</row>
    <row r="112">
      <c r="A112" s="25"/>
      <c r="B112" s="25"/>
      <c r="C112" s="25"/>
      <c r="D112" s="25"/>
      <c r="E112" s="25"/>
      <c r="F112" s="24"/>
      <c r="G112" s="25"/>
      <c r="H112" s="25"/>
      <c r="I112" s="25"/>
      <c r="J112" s="25"/>
      <c r="K112" s="138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</row>
    <row r="113">
      <c r="A113" s="25"/>
      <c r="B113" s="25"/>
      <c r="C113" s="25"/>
      <c r="D113" s="25"/>
      <c r="E113" s="25"/>
      <c r="F113" s="24"/>
      <c r="G113" s="25"/>
      <c r="H113" s="25"/>
      <c r="I113" s="25"/>
      <c r="J113" s="25"/>
      <c r="K113" s="138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</row>
    <row r="114">
      <c r="A114" s="25"/>
      <c r="B114" s="25"/>
      <c r="C114" s="25"/>
      <c r="D114" s="25"/>
      <c r="E114" s="25"/>
      <c r="F114" s="24"/>
      <c r="G114" s="25"/>
      <c r="H114" s="25"/>
      <c r="I114" s="25"/>
      <c r="J114" s="25"/>
      <c r="K114" s="138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</row>
    <row r="115">
      <c r="A115" s="25"/>
      <c r="B115" s="25"/>
      <c r="C115" s="25"/>
      <c r="D115" s="25"/>
      <c r="E115" s="25"/>
      <c r="F115" s="24"/>
      <c r="G115" s="25"/>
      <c r="H115" s="25"/>
      <c r="I115" s="25"/>
      <c r="J115" s="25"/>
      <c r="K115" s="138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</row>
    <row r="116">
      <c r="A116" s="25"/>
      <c r="B116" s="25"/>
      <c r="C116" s="25"/>
      <c r="D116" s="25"/>
      <c r="E116" s="25"/>
      <c r="F116" s="24"/>
      <c r="G116" s="25"/>
      <c r="H116" s="25"/>
      <c r="I116" s="25"/>
      <c r="J116" s="25"/>
      <c r="K116" s="138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</row>
    <row r="117">
      <c r="A117" s="25"/>
      <c r="B117" s="25"/>
      <c r="C117" s="25"/>
      <c r="D117" s="25"/>
      <c r="E117" s="25"/>
      <c r="F117" s="24"/>
      <c r="G117" s="25"/>
      <c r="H117" s="25"/>
      <c r="I117" s="25"/>
      <c r="J117" s="25"/>
      <c r="K117" s="138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</row>
    <row r="118">
      <c r="A118" s="25"/>
      <c r="B118" s="25"/>
      <c r="C118" s="25"/>
      <c r="D118" s="25"/>
      <c r="E118" s="25"/>
      <c r="F118" s="24"/>
      <c r="G118" s="25"/>
      <c r="H118" s="25"/>
      <c r="I118" s="25"/>
      <c r="J118" s="25"/>
      <c r="K118" s="138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</row>
    <row r="119">
      <c r="A119" s="25"/>
      <c r="B119" s="25"/>
      <c r="C119" s="25"/>
      <c r="D119" s="25"/>
      <c r="E119" s="25"/>
      <c r="F119" s="24"/>
      <c r="G119" s="25"/>
      <c r="H119" s="25"/>
      <c r="I119" s="25"/>
      <c r="J119" s="25"/>
      <c r="K119" s="138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</row>
    <row r="120">
      <c r="A120" s="25"/>
      <c r="B120" s="25"/>
      <c r="C120" s="25"/>
      <c r="D120" s="25"/>
      <c r="E120" s="25"/>
      <c r="F120" s="24"/>
      <c r="G120" s="25"/>
      <c r="H120" s="25"/>
      <c r="I120" s="25"/>
      <c r="J120" s="25"/>
      <c r="K120" s="138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</row>
    <row r="121">
      <c r="A121" s="25"/>
      <c r="B121" s="25"/>
      <c r="C121" s="25"/>
      <c r="D121" s="25"/>
      <c r="E121" s="25"/>
      <c r="F121" s="24"/>
      <c r="G121" s="25"/>
      <c r="H121" s="25"/>
      <c r="I121" s="25"/>
      <c r="J121" s="25"/>
      <c r="K121" s="138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</row>
    <row r="122">
      <c r="A122" s="25"/>
      <c r="B122" s="25"/>
      <c r="C122" s="25"/>
      <c r="D122" s="25"/>
      <c r="E122" s="25"/>
      <c r="F122" s="24"/>
      <c r="G122" s="25"/>
      <c r="H122" s="25"/>
      <c r="I122" s="25"/>
      <c r="J122" s="25"/>
      <c r="K122" s="138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</row>
    <row r="123">
      <c r="A123" s="25"/>
      <c r="B123" s="25"/>
      <c r="C123" s="25"/>
      <c r="D123" s="25"/>
      <c r="E123" s="25"/>
      <c r="F123" s="24"/>
      <c r="G123" s="25"/>
      <c r="H123" s="25"/>
      <c r="I123" s="25"/>
      <c r="J123" s="25"/>
      <c r="K123" s="138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</row>
    <row r="124">
      <c r="A124" s="25"/>
      <c r="B124" s="25"/>
      <c r="C124" s="25"/>
      <c r="D124" s="25"/>
      <c r="E124" s="25"/>
      <c r="F124" s="24"/>
      <c r="G124" s="25"/>
      <c r="H124" s="25"/>
      <c r="I124" s="25"/>
      <c r="J124" s="25"/>
      <c r="K124" s="138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</row>
    <row r="125">
      <c r="A125" s="25"/>
      <c r="B125" s="25"/>
      <c r="C125" s="25"/>
      <c r="D125" s="25"/>
      <c r="E125" s="25"/>
      <c r="F125" s="24"/>
      <c r="G125" s="25"/>
      <c r="H125" s="25"/>
      <c r="I125" s="25"/>
      <c r="J125" s="25"/>
      <c r="K125" s="138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</row>
    <row r="126">
      <c r="A126" s="25"/>
      <c r="B126" s="25"/>
      <c r="C126" s="25"/>
      <c r="D126" s="25"/>
      <c r="E126" s="25"/>
      <c r="F126" s="24"/>
      <c r="G126" s="25"/>
      <c r="H126" s="25"/>
      <c r="I126" s="25"/>
      <c r="J126" s="25"/>
      <c r="K126" s="138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</row>
    <row r="127">
      <c r="A127" s="25"/>
      <c r="B127" s="25"/>
      <c r="C127" s="25"/>
      <c r="D127" s="25"/>
      <c r="E127" s="25"/>
      <c r="F127" s="24"/>
      <c r="G127" s="25"/>
      <c r="H127" s="25"/>
      <c r="I127" s="25"/>
      <c r="J127" s="25"/>
      <c r="K127" s="138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</row>
    <row r="128">
      <c r="A128" s="25"/>
      <c r="B128" s="25"/>
      <c r="C128" s="25"/>
      <c r="D128" s="25"/>
      <c r="E128" s="25"/>
      <c r="F128" s="24"/>
      <c r="G128" s="25"/>
      <c r="H128" s="25"/>
      <c r="I128" s="25"/>
      <c r="J128" s="25"/>
      <c r="K128" s="138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</row>
    <row r="129">
      <c r="A129" s="25"/>
      <c r="B129" s="25"/>
      <c r="C129" s="25"/>
      <c r="D129" s="25"/>
      <c r="E129" s="25"/>
      <c r="F129" s="24"/>
      <c r="G129" s="25"/>
      <c r="H129" s="25"/>
      <c r="I129" s="25"/>
      <c r="J129" s="25"/>
      <c r="K129" s="138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</row>
    <row r="130">
      <c r="A130" s="25"/>
      <c r="B130" s="25"/>
      <c r="C130" s="25"/>
      <c r="D130" s="25"/>
      <c r="E130" s="25"/>
      <c r="F130" s="24"/>
      <c r="G130" s="25"/>
      <c r="H130" s="25"/>
      <c r="I130" s="25"/>
      <c r="J130" s="25"/>
      <c r="K130" s="138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</row>
    <row r="131">
      <c r="A131" s="25"/>
      <c r="B131" s="25"/>
      <c r="C131" s="25"/>
      <c r="D131" s="25"/>
      <c r="E131" s="25"/>
      <c r="F131" s="24"/>
      <c r="G131" s="25"/>
      <c r="H131" s="25"/>
      <c r="I131" s="25"/>
      <c r="J131" s="25"/>
      <c r="K131" s="138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</row>
    <row r="132">
      <c r="A132" s="25"/>
      <c r="B132" s="25"/>
      <c r="C132" s="25"/>
      <c r="D132" s="25"/>
      <c r="E132" s="25"/>
      <c r="F132" s="24"/>
      <c r="G132" s="25"/>
      <c r="H132" s="25"/>
      <c r="I132" s="25"/>
      <c r="J132" s="25"/>
      <c r="K132" s="138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</row>
    <row r="133">
      <c r="A133" s="25"/>
      <c r="B133" s="25"/>
      <c r="C133" s="25"/>
      <c r="D133" s="25"/>
      <c r="E133" s="25"/>
      <c r="F133" s="24"/>
      <c r="G133" s="25"/>
      <c r="H133" s="25"/>
      <c r="I133" s="25"/>
      <c r="J133" s="25"/>
      <c r="K133" s="138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</row>
    <row r="134">
      <c r="A134" s="25"/>
      <c r="B134" s="25"/>
      <c r="C134" s="25"/>
      <c r="D134" s="25"/>
      <c r="E134" s="25"/>
      <c r="F134" s="24"/>
      <c r="G134" s="25"/>
      <c r="H134" s="25"/>
      <c r="I134" s="25"/>
      <c r="J134" s="25"/>
      <c r="K134" s="138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</row>
    <row r="135">
      <c r="A135" s="25"/>
      <c r="B135" s="25"/>
      <c r="C135" s="25"/>
      <c r="D135" s="25"/>
      <c r="E135" s="25"/>
      <c r="F135" s="24"/>
      <c r="G135" s="25"/>
      <c r="H135" s="25"/>
      <c r="I135" s="25"/>
      <c r="J135" s="25"/>
      <c r="K135" s="138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</row>
    <row r="136">
      <c r="A136" s="25"/>
      <c r="B136" s="25"/>
      <c r="C136" s="25"/>
      <c r="D136" s="25"/>
      <c r="E136" s="25"/>
      <c r="F136" s="24"/>
      <c r="G136" s="25"/>
      <c r="H136" s="25"/>
      <c r="I136" s="25"/>
      <c r="J136" s="25"/>
      <c r="K136" s="138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</row>
    <row r="137">
      <c r="A137" s="25"/>
      <c r="B137" s="25"/>
      <c r="C137" s="25"/>
      <c r="D137" s="25"/>
      <c r="E137" s="25"/>
      <c r="F137" s="24"/>
      <c r="G137" s="25"/>
      <c r="H137" s="25"/>
      <c r="I137" s="25"/>
      <c r="J137" s="25"/>
      <c r="K137" s="138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</row>
    <row r="138">
      <c r="A138" s="25"/>
      <c r="B138" s="25"/>
      <c r="C138" s="25"/>
      <c r="D138" s="25"/>
      <c r="E138" s="25"/>
      <c r="F138" s="24"/>
      <c r="G138" s="25"/>
      <c r="H138" s="25"/>
      <c r="I138" s="25"/>
      <c r="J138" s="25"/>
      <c r="K138" s="138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</row>
    <row r="139">
      <c r="A139" s="25"/>
      <c r="B139" s="25"/>
      <c r="C139" s="25"/>
      <c r="D139" s="25"/>
      <c r="E139" s="25"/>
      <c r="F139" s="24"/>
      <c r="G139" s="25"/>
      <c r="H139" s="25"/>
      <c r="I139" s="25"/>
      <c r="J139" s="25"/>
      <c r="K139" s="138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</row>
    <row r="140">
      <c r="A140" s="25"/>
      <c r="B140" s="25"/>
      <c r="C140" s="25"/>
      <c r="D140" s="25"/>
      <c r="E140" s="25"/>
      <c r="F140" s="24"/>
      <c r="G140" s="25"/>
      <c r="H140" s="25"/>
      <c r="I140" s="25"/>
      <c r="J140" s="25"/>
      <c r="K140" s="138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</row>
    <row r="141">
      <c r="A141" s="25"/>
      <c r="B141" s="25"/>
      <c r="C141" s="25"/>
      <c r="D141" s="25"/>
      <c r="E141" s="25"/>
      <c r="F141" s="24"/>
      <c r="G141" s="25"/>
      <c r="H141" s="25"/>
      <c r="I141" s="25"/>
      <c r="J141" s="25"/>
      <c r="K141" s="138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</row>
    <row r="142">
      <c r="A142" s="25"/>
      <c r="B142" s="25"/>
      <c r="C142" s="25"/>
      <c r="D142" s="25"/>
      <c r="E142" s="25"/>
      <c r="F142" s="24"/>
      <c r="G142" s="25"/>
      <c r="H142" s="25"/>
      <c r="I142" s="25"/>
      <c r="J142" s="25"/>
      <c r="K142" s="138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</row>
    <row r="143">
      <c r="A143" s="25"/>
      <c r="B143" s="25"/>
      <c r="C143" s="25"/>
      <c r="D143" s="25"/>
      <c r="E143" s="25"/>
      <c r="F143" s="24"/>
      <c r="G143" s="25"/>
      <c r="H143" s="25"/>
      <c r="I143" s="25"/>
      <c r="J143" s="25"/>
      <c r="K143" s="138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</row>
    <row r="144">
      <c r="A144" s="25"/>
      <c r="B144" s="25"/>
      <c r="C144" s="25"/>
      <c r="D144" s="25"/>
      <c r="E144" s="25"/>
      <c r="F144" s="24"/>
      <c r="G144" s="25"/>
      <c r="H144" s="25"/>
      <c r="I144" s="25"/>
      <c r="J144" s="25"/>
      <c r="K144" s="138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</row>
    <row r="145">
      <c r="A145" s="25"/>
      <c r="B145" s="25"/>
      <c r="C145" s="25"/>
      <c r="D145" s="25"/>
      <c r="E145" s="25"/>
      <c r="F145" s="24"/>
      <c r="G145" s="25"/>
      <c r="H145" s="25"/>
      <c r="I145" s="25"/>
      <c r="J145" s="25"/>
      <c r="K145" s="138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</row>
    <row r="146">
      <c r="A146" s="25"/>
      <c r="B146" s="25"/>
      <c r="C146" s="25"/>
      <c r="D146" s="25"/>
      <c r="E146" s="25"/>
      <c r="F146" s="24"/>
      <c r="G146" s="25"/>
      <c r="H146" s="25"/>
      <c r="I146" s="25"/>
      <c r="J146" s="25"/>
      <c r="K146" s="138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</row>
    <row r="147">
      <c r="A147" s="25"/>
      <c r="B147" s="25"/>
      <c r="C147" s="25"/>
      <c r="D147" s="25"/>
      <c r="E147" s="25"/>
      <c r="F147" s="24"/>
      <c r="G147" s="25"/>
      <c r="H147" s="25"/>
      <c r="I147" s="25"/>
      <c r="J147" s="25"/>
      <c r="K147" s="138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</row>
    <row r="148">
      <c r="A148" s="25"/>
      <c r="B148" s="25"/>
      <c r="C148" s="25"/>
      <c r="D148" s="25"/>
      <c r="E148" s="25"/>
      <c r="F148" s="24"/>
      <c r="G148" s="25"/>
      <c r="H148" s="25"/>
      <c r="I148" s="25"/>
      <c r="J148" s="25"/>
      <c r="K148" s="138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</row>
    <row r="149">
      <c r="A149" s="25"/>
      <c r="B149" s="25"/>
      <c r="C149" s="25"/>
      <c r="D149" s="25"/>
      <c r="E149" s="25"/>
      <c r="F149" s="24"/>
      <c r="G149" s="25"/>
      <c r="H149" s="25"/>
      <c r="I149" s="25"/>
      <c r="J149" s="25"/>
      <c r="K149" s="138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</row>
    <row r="150">
      <c r="A150" s="25"/>
      <c r="B150" s="25"/>
      <c r="C150" s="25"/>
      <c r="D150" s="25"/>
      <c r="E150" s="25"/>
      <c r="F150" s="24"/>
      <c r="G150" s="25"/>
      <c r="H150" s="25"/>
      <c r="I150" s="25"/>
      <c r="J150" s="25"/>
      <c r="K150" s="138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</row>
    <row r="151">
      <c r="A151" s="25"/>
      <c r="B151" s="25"/>
      <c r="C151" s="25"/>
      <c r="D151" s="25"/>
      <c r="E151" s="25"/>
      <c r="F151" s="24"/>
      <c r="G151" s="25"/>
      <c r="H151" s="25"/>
      <c r="I151" s="25"/>
      <c r="J151" s="25"/>
      <c r="K151" s="138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</row>
    <row r="152">
      <c r="A152" s="25"/>
      <c r="B152" s="25"/>
      <c r="C152" s="25"/>
      <c r="D152" s="25"/>
      <c r="E152" s="25"/>
      <c r="F152" s="24"/>
      <c r="G152" s="25"/>
      <c r="H152" s="25"/>
      <c r="I152" s="25"/>
      <c r="J152" s="25"/>
      <c r="K152" s="138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</row>
    <row r="153">
      <c r="A153" s="25"/>
      <c r="B153" s="25"/>
      <c r="C153" s="25"/>
      <c r="D153" s="25"/>
      <c r="E153" s="25"/>
      <c r="F153" s="24"/>
      <c r="G153" s="25"/>
      <c r="H153" s="25"/>
      <c r="I153" s="25"/>
      <c r="J153" s="25"/>
      <c r="K153" s="138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</row>
    <row r="154">
      <c r="A154" s="25"/>
      <c r="B154" s="25"/>
      <c r="C154" s="25"/>
      <c r="D154" s="25"/>
      <c r="E154" s="25"/>
      <c r="F154" s="24"/>
      <c r="G154" s="25"/>
      <c r="H154" s="25"/>
      <c r="I154" s="25"/>
      <c r="J154" s="25"/>
      <c r="K154" s="138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</row>
    <row r="155">
      <c r="A155" s="25"/>
      <c r="B155" s="25"/>
      <c r="C155" s="25"/>
      <c r="D155" s="25"/>
      <c r="E155" s="25"/>
      <c r="F155" s="24"/>
      <c r="G155" s="25"/>
      <c r="H155" s="25"/>
      <c r="I155" s="25"/>
      <c r="J155" s="25"/>
      <c r="K155" s="138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</row>
    <row r="156">
      <c r="A156" s="25"/>
      <c r="B156" s="25"/>
      <c r="C156" s="25"/>
      <c r="D156" s="25"/>
      <c r="E156" s="25"/>
      <c r="F156" s="24"/>
      <c r="G156" s="25"/>
      <c r="H156" s="25"/>
      <c r="I156" s="25"/>
      <c r="J156" s="25"/>
      <c r="K156" s="138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</row>
    <row r="157">
      <c r="A157" s="25"/>
      <c r="B157" s="25"/>
      <c r="C157" s="25"/>
      <c r="D157" s="25"/>
      <c r="E157" s="25"/>
      <c r="F157" s="24"/>
      <c r="G157" s="25"/>
      <c r="H157" s="25"/>
      <c r="I157" s="25"/>
      <c r="J157" s="25"/>
      <c r="K157" s="138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</row>
    <row r="158">
      <c r="A158" s="25"/>
      <c r="B158" s="25"/>
      <c r="C158" s="25"/>
      <c r="D158" s="25"/>
      <c r="E158" s="25"/>
      <c r="F158" s="24"/>
      <c r="G158" s="25"/>
      <c r="H158" s="25"/>
      <c r="I158" s="25"/>
      <c r="J158" s="25"/>
      <c r="K158" s="138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</row>
    <row r="159">
      <c r="A159" s="25"/>
      <c r="B159" s="25"/>
      <c r="C159" s="25"/>
      <c r="D159" s="25"/>
      <c r="E159" s="25"/>
      <c r="F159" s="24"/>
      <c r="G159" s="25"/>
      <c r="H159" s="25"/>
      <c r="I159" s="25"/>
      <c r="J159" s="25"/>
      <c r="K159" s="138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</row>
    <row r="160">
      <c r="A160" s="25"/>
      <c r="B160" s="25"/>
      <c r="C160" s="25"/>
      <c r="D160" s="25"/>
      <c r="E160" s="25"/>
      <c r="F160" s="24"/>
      <c r="G160" s="25"/>
      <c r="H160" s="25"/>
      <c r="I160" s="25"/>
      <c r="J160" s="25"/>
      <c r="K160" s="138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</row>
    <row r="161">
      <c r="A161" s="25"/>
      <c r="B161" s="25"/>
      <c r="C161" s="25"/>
      <c r="D161" s="25"/>
      <c r="E161" s="25"/>
      <c r="F161" s="24"/>
      <c r="G161" s="25"/>
      <c r="H161" s="25"/>
      <c r="I161" s="25"/>
      <c r="J161" s="25"/>
      <c r="K161" s="138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</row>
    <row r="162">
      <c r="A162" s="25"/>
      <c r="B162" s="25"/>
      <c r="C162" s="25"/>
      <c r="D162" s="25"/>
      <c r="E162" s="25"/>
      <c r="F162" s="24"/>
      <c r="G162" s="25"/>
      <c r="H162" s="25"/>
      <c r="I162" s="25"/>
      <c r="J162" s="25"/>
      <c r="K162" s="138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</row>
    <row r="163">
      <c r="A163" s="25"/>
      <c r="B163" s="25"/>
      <c r="C163" s="25"/>
      <c r="D163" s="25"/>
      <c r="E163" s="25"/>
      <c r="F163" s="24"/>
      <c r="G163" s="25"/>
      <c r="H163" s="25"/>
      <c r="I163" s="25"/>
      <c r="J163" s="25"/>
      <c r="K163" s="138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</row>
    <row r="164">
      <c r="A164" s="25"/>
      <c r="B164" s="25"/>
      <c r="C164" s="25"/>
      <c r="D164" s="25"/>
      <c r="E164" s="25"/>
      <c r="F164" s="24"/>
      <c r="G164" s="25"/>
      <c r="H164" s="25"/>
      <c r="I164" s="25"/>
      <c r="J164" s="25"/>
      <c r="K164" s="138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</row>
    <row r="165">
      <c r="A165" s="25"/>
      <c r="B165" s="25"/>
      <c r="C165" s="25"/>
      <c r="D165" s="25"/>
      <c r="E165" s="25"/>
      <c r="F165" s="24"/>
      <c r="G165" s="25"/>
      <c r="H165" s="25"/>
      <c r="I165" s="25"/>
      <c r="J165" s="25"/>
      <c r="K165" s="138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</row>
    <row r="166">
      <c r="A166" s="25"/>
      <c r="B166" s="25"/>
      <c r="C166" s="25"/>
      <c r="D166" s="25"/>
      <c r="E166" s="25"/>
      <c r="F166" s="24"/>
      <c r="G166" s="25"/>
      <c r="H166" s="25"/>
      <c r="I166" s="25"/>
      <c r="J166" s="25"/>
      <c r="K166" s="138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</row>
    <row r="167">
      <c r="A167" s="25"/>
      <c r="B167" s="25"/>
      <c r="C167" s="25"/>
      <c r="D167" s="25"/>
      <c r="E167" s="25"/>
      <c r="F167" s="24"/>
      <c r="G167" s="25"/>
      <c r="H167" s="25"/>
      <c r="I167" s="25"/>
      <c r="J167" s="25"/>
      <c r="K167" s="138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</row>
    <row r="168">
      <c r="A168" s="25"/>
      <c r="B168" s="25"/>
      <c r="C168" s="25"/>
      <c r="D168" s="25"/>
      <c r="E168" s="25"/>
      <c r="F168" s="24"/>
      <c r="G168" s="25"/>
      <c r="H168" s="25"/>
      <c r="I168" s="25"/>
      <c r="J168" s="25"/>
      <c r="K168" s="138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</row>
    <row r="169">
      <c r="A169" s="25"/>
      <c r="B169" s="25"/>
      <c r="C169" s="25"/>
      <c r="D169" s="25"/>
      <c r="E169" s="25"/>
      <c r="F169" s="24"/>
      <c r="G169" s="25"/>
      <c r="H169" s="25"/>
      <c r="I169" s="25"/>
      <c r="J169" s="25"/>
      <c r="K169" s="138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</row>
    <row r="170">
      <c r="A170" s="25"/>
      <c r="B170" s="25"/>
      <c r="C170" s="25"/>
      <c r="D170" s="25"/>
      <c r="E170" s="25"/>
      <c r="F170" s="24"/>
      <c r="G170" s="25"/>
      <c r="H170" s="25"/>
      <c r="I170" s="25"/>
      <c r="J170" s="25"/>
      <c r="K170" s="138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</row>
    <row r="171">
      <c r="A171" s="25"/>
      <c r="B171" s="25"/>
      <c r="C171" s="25"/>
      <c r="D171" s="25"/>
      <c r="E171" s="25"/>
      <c r="F171" s="24"/>
      <c r="G171" s="25"/>
      <c r="H171" s="25"/>
      <c r="I171" s="25"/>
      <c r="J171" s="25"/>
      <c r="K171" s="138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</row>
    <row r="172">
      <c r="A172" s="25"/>
      <c r="B172" s="25"/>
      <c r="C172" s="25"/>
      <c r="D172" s="25"/>
      <c r="E172" s="25"/>
      <c r="F172" s="24"/>
      <c r="G172" s="25"/>
      <c r="H172" s="25"/>
      <c r="I172" s="25"/>
      <c r="J172" s="25"/>
      <c r="K172" s="138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</row>
    <row r="173">
      <c r="A173" s="25"/>
      <c r="B173" s="25"/>
      <c r="C173" s="25"/>
      <c r="D173" s="25"/>
      <c r="E173" s="25"/>
      <c r="F173" s="24"/>
      <c r="G173" s="25"/>
      <c r="H173" s="25"/>
      <c r="I173" s="25"/>
      <c r="J173" s="25"/>
      <c r="K173" s="138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</row>
    <row r="174">
      <c r="A174" s="25"/>
      <c r="B174" s="25"/>
      <c r="C174" s="25"/>
      <c r="D174" s="25"/>
      <c r="E174" s="25"/>
      <c r="F174" s="24"/>
      <c r="G174" s="25"/>
      <c r="H174" s="25"/>
      <c r="I174" s="25"/>
      <c r="J174" s="25"/>
      <c r="K174" s="138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</row>
    <row r="175">
      <c r="A175" s="25"/>
      <c r="B175" s="25"/>
      <c r="C175" s="25"/>
      <c r="D175" s="25"/>
      <c r="E175" s="25"/>
      <c r="F175" s="24"/>
      <c r="G175" s="25"/>
      <c r="H175" s="25"/>
      <c r="I175" s="25"/>
      <c r="J175" s="25"/>
      <c r="K175" s="138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</row>
    <row r="176">
      <c r="A176" s="25"/>
      <c r="B176" s="25"/>
      <c r="C176" s="25"/>
      <c r="D176" s="25"/>
      <c r="E176" s="25"/>
      <c r="F176" s="24"/>
      <c r="G176" s="25"/>
      <c r="H176" s="25"/>
      <c r="I176" s="25"/>
      <c r="J176" s="25"/>
      <c r="K176" s="138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</row>
    <row r="177">
      <c r="A177" s="25"/>
      <c r="B177" s="25"/>
      <c r="C177" s="25"/>
      <c r="D177" s="25"/>
      <c r="E177" s="25"/>
      <c r="F177" s="24"/>
      <c r="G177" s="25"/>
      <c r="H177" s="25"/>
      <c r="I177" s="25"/>
      <c r="J177" s="25"/>
      <c r="K177" s="138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</row>
    <row r="178">
      <c r="A178" s="25"/>
      <c r="B178" s="25"/>
      <c r="C178" s="25"/>
      <c r="D178" s="25"/>
      <c r="E178" s="25"/>
      <c r="F178" s="24"/>
      <c r="G178" s="25"/>
      <c r="H178" s="25"/>
      <c r="I178" s="25"/>
      <c r="J178" s="25"/>
      <c r="K178" s="138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</row>
    <row r="179">
      <c r="A179" s="25"/>
      <c r="B179" s="25"/>
      <c r="C179" s="25"/>
      <c r="D179" s="25"/>
      <c r="E179" s="25"/>
      <c r="F179" s="24"/>
      <c r="G179" s="25"/>
      <c r="H179" s="25"/>
      <c r="I179" s="25"/>
      <c r="J179" s="25"/>
      <c r="K179" s="138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</row>
    <row r="180">
      <c r="A180" s="25"/>
      <c r="B180" s="25"/>
      <c r="C180" s="25"/>
      <c r="D180" s="25"/>
      <c r="E180" s="25"/>
      <c r="F180" s="24"/>
      <c r="G180" s="25"/>
      <c r="H180" s="25"/>
      <c r="I180" s="25"/>
      <c r="J180" s="25"/>
      <c r="K180" s="138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</row>
    <row r="181">
      <c r="A181" s="25"/>
      <c r="B181" s="25"/>
      <c r="C181" s="25"/>
      <c r="D181" s="25"/>
      <c r="E181" s="25"/>
      <c r="F181" s="24"/>
      <c r="G181" s="25"/>
      <c r="H181" s="25"/>
      <c r="I181" s="25"/>
      <c r="J181" s="25"/>
      <c r="K181" s="138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</row>
    <row r="182">
      <c r="A182" s="25"/>
      <c r="B182" s="25"/>
      <c r="C182" s="25"/>
      <c r="D182" s="25"/>
      <c r="E182" s="25"/>
      <c r="F182" s="24"/>
      <c r="G182" s="25"/>
      <c r="H182" s="25"/>
      <c r="I182" s="25"/>
      <c r="J182" s="25"/>
      <c r="K182" s="138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</row>
    <row r="183">
      <c r="A183" s="25"/>
      <c r="B183" s="25"/>
      <c r="C183" s="25"/>
      <c r="D183" s="25"/>
      <c r="E183" s="25"/>
      <c r="F183" s="24"/>
      <c r="G183" s="25"/>
      <c r="H183" s="25"/>
      <c r="I183" s="25"/>
      <c r="J183" s="25"/>
      <c r="K183" s="138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</row>
    <row r="184">
      <c r="A184" s="25"/>
      <c r="B184" s="25"/>
      <c r="C184" s="25"/>
      <c r="D184" s="25"/>
      <c r="E184" s="25"/>
      <c r="F184" s="24"/>
      <c r="G184" s="25"/>
      <c r="H184" s="25"/>
      <c r="I184" s="25"/>
      <c r="J184" s="25"/>
      <c r="K184" s="138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</row>
    <row r="185">
      <c r="A185" s="25"/>
      <c r="B185" s="25"/>
      <c r="C185" s="25"/>
      <c r="D185" s="25"/>
      <c r="E185" s="25"/>
      <c r="F185" s="24"/>
      <c r="G185" s="25"/>
      <c r="H185" s="25"/>
      <c r="I185" s="25"/>
      <c r="J185" s="25"/>
      <c r="K185" s="138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</row>
    <row r="186">
      <c r="A186" s="25"/>
      <c r="B186" s="25"/>
      <c r="C186" s="25"/>
      <c r="D186" s="25"/>
      <c r="E186" s="25"/>
      <c r="F186" s="24"/>
      <c r="G186" s="25"/>
      <c r="H186" s="25"/>
      <c r="I186" s="25"/>
      <c r="J186" s="25"/>
      <c r="K186" s="138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</row>
    <row r="187">
      <c r="A187" s="25"/>
      <c r="B187" s="25"/>
      <c r="C187" s="25"/>
      <c r="D187" s="25"/>
      <c r="E187" s="25"/>
      <c r="F187" s="24"/>
      <c r="G187" s="25"/>
      <c r="H187" s="25"/>
      <c r="I187" s="25"/>
      <c r="J187" s="25"/>
      <c r="K187" s="138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</row>
    <row r="188">
      <c r="A188" s="25"/>
      <c r="B188" s="25"/>
      <c r="C188" s="25"/>
      <c r="D188" s="25"/>
      <c r="E188" s="25"/>
      <c r="F188" s="24"/>
      <c r="G188" s="25"/>
      <c r="H188" s="25"/>
      <c r="I188" s="25"/>
      <c r="J188" s="25"/>
      <c r="K188" s="138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</row>
    <row r="189">
      <c r="A189" s="25"/>
      <c r="B189" s="25"/>
      <c r="C189" s="25"/>
      <c r="D189" s="25"/>
      <c r="E189" s="25"/>
      <c r="F189" s="24"/>
      <c r="G189" s="25"/>
      <c r="H189" s="25"/>
      <c r="I189" s="25"/>
      <c r="J189" s="25"/>
      <c r="K189" s="138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</row>
    <row r="190">
      <c r="A190" s="25"/>
      <c r="B190" s="25"/>
      <c r="C190" s="25"/>
      <c r="D190" s="25"/>
      <c r="E190" s="25"/>
      <c r="F190" s="24"/>
      <c r="G190" s="25"/>
      <c r="H190" s="25"/>
      <c r="I190" s="25"/>
      <c r="J190" s="25"/>
      <c r="K190" s="138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</row>
    <row r="191">
      <c r="A191" s="25"/>
      <c r="B191" s="25"/>
      <c r="C191" s="25"/>
      <c r="D191" s="25"/>
      <c r="E191" s="25"/>
      <c r="F191" s="24"/>
      <c r="G191" s="25"/>
      <c r="H191" s="25"/>
      <c r="I191" s="25"/>
      <c r="J191" s="25"/>
      <c r="K191" s="138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</row>
    <row r="192">
      <c r="A192" s="25"/>
      <c r="B192" s="25"/>
      <c r="C192" s="25"/>
      <c r="D192" s="25"/>
      <c r="E192" s="25"/>
      <c r="F192" s="24"/>
      <c r="G192" s="25"/>
      <c r="H192" s="25"/>
      <c r="I192" s="25"/>
      <c r="J192" s="25"/>
      <c r="K192" s="138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</row>
    <row r="193">
      <c r="A193" s="25"/>
      <c r="B193" s="25"/>
      <c r="C193" s="25"/>
      <c r="D193" s="25"/>
      <c r="E193" s="25"/>
      <c r="F193" s="24"/>
      <c r="G193" s="25"/>
      <c r="H193" s="25"/>
      <c r="I193" s="25"/>
      <c r="J193" s="25"/>
      <c r="K193" s="138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</row>
    <row r="194">
      <c r="A194" s="25"/>
      <c r="B194" s="25"/>
      <c r="C194" s="25"/>
      <c r="D194" s="25"/>
      <c r="E194" s="25"/>
      <c r="F194" s="24"/>
      <c r="G194" s="25"/>
      <c r="H194" s="25"/>
      <c r="I194" s="25"/>
      <c r="J194" s="25"/>
      <c r="K194" s="138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</row>
    <row r="195">
      <c r="A195" s="25"/>
      <c r="B195" s="25"/>
      <c r="C195" s="25"/>
      <c r="D195" s="25"/>
      <c r="E195" s="25"/>
      <c r="F195" s="24"/>
      <c r="G195" s="25"/>
      <c r="H195" s="25"/>
      <c r="I195" s="25"/>
      <c r="J195" s="25"/>
      <c r="K195" s="138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</row>
    <row r="196">
      <c r="A196" s="25"/>
      <c r="B196" s="25"/>
      <c r="C196" s="25"/>
      <c r="D196" s="25"/>
      <c r="E196" s="25"/>
      <c r="F196" s="24"/>
      <c r="G196" s="25"/>
      <c r="H196" s="25"/>
      <c r="I196" s="25"/>
      <c r="J196" s="25"/>
      <c r="K196" s="138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</row>
    <row r="197">
      <c r="A197" s="25"/>
      <c r="B197" s="25"/>
      <c r="C197" s="25"/>
      <c r="D197" s="25"/>
      <c r="E197" s="25"/>
      <c r="F197" s="24"/>
      <c r="G197" s="25"/>
      <c r="H197" s="25"/>
      <c r="I197" s="25"/>
      <c r="J197" s="25"/>
      <c r="K197" s="138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</row>
    <row r="198">
      <c r="A198" s="25"/>
      <c r="B198" s="25"/>
      <c r="C198" s="25"/>
      <c r="D198" s="25"/>
      <c r="E198" s="25"/>
      <c r="F198" s="24"/>
      <c r="G198" s="25"/>
      <c r="H198" s="25"/>
      <c r="I198" s="25"/>
      <c r="J198" s="25"/>
      <c r="K198" s="138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</row>
    <row r="199">
      <c r="A199" s="25"/>
      <c r="B199" s="25"/>
      <c r="C199" s="25"/>
      <c r="D199" s="25"/>
      <c r="E199" s="25"/>
      <c r="F199" s="24"/>
      <c r="G199" s="25"/>
      <c r="H199" s="25"/>
      <c r="I199" s="25"/>
      <c r="J199" s="25"/>
      <c r="K199" s="138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</row>
    <row r="200">
      <c r="A200" s="25"/>
      <c r="B200" s="25"/>
      <c r="C200" s="25"/>
      <c r="D200" s="25"/>
      <c r="E200" s="25"/>
      <c r="F200" s="24"/>
      <c r="G200" s="25"/>
      <c r="H200" s="25"/>
      <c r="I200" s="25"/>
      <c r="J200" s="25"/>
      <c r="K200" s="138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</row>
    <row r="201">
      <c r="A201" s="25"/>
      <c r="B201" s="25"/>
      <c r="C201" s="25"/>
      <c r="D201" s="25"/>
      <c r="E201" s="25"/>
      <c r="F201" s="24"/>
      <c r="G201" s="25"/>
      <c r="H201" s="25"/>
      <c r="I201" s="25"/>
      <c r="J201" s="25"/>
      <c r="K201" s="138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</row>
    <row r="202">
      <c r="A202" s="25"/>
      <c r="B202" s="25"/>
      <c r="C202" s="25"/>
      <c r="D202" s="25"/>
      <c r="E202" s="25"/>
      <c r="F202" s="24"/>
      <c r="G202" s="25"/>
      <c r="H202" s="25"/>
      <c r="I202" s="25"/>
      <c r="J202" s="25"/>
      <c r="K202" s="138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</row>
    <row r="203">
      <c r="A203" s="25"/>
      <c r="B203" s="25"/>
      <c r="C203" s="25"/>
      <c r="D203" s="25"/>
      <c r="E203" s="25"/>
      <c r="F203" s="24"/>
      <c r="G203" s="25"/>
      <c r="H203" s="25"/>
      <c r="I203" s="25"/>
      <c r="J203" s="25"/>
      <c r="K203" s="138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</row>
    <row r="204">
      <c r="A204" s="25"/>
      <c r="B204" s="25"/>
      <c r="C204" s="25"/>
      <c r="D204" s="25"/>
      <c r="E204" s="25"/>
      <c r="F204" s="24"/>
      <c r="G204" s="25"/>
      <c r="H204" s="25"/>
      <c r="I204" s="25"/>
      <c r="J204" s="25"/>
      <c r="K204" s="138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</row>
    <row r="205">
      <c r="A205" s="25"/>
      <c r="B205" s="25"/>
      <c r="C205" s="25"/>
      <c r="D205" s="25"/>
      <c r="E205" s="25"/>
      <c r="F205" s="24"/>
      <c r="G205" s="25"/>
      <c r="H205" s="25"/>
      <c r="I205" s="25"/>
      <c r="J205" s="25"/>
      <c r="K205" s="138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</row>
    <row r="206">
      <c r="A206" s="25"/>
      <c r="B206" s="25"/>
      <c r="C206" s="25"/>
      <c r="D206" s="25"/>
      <c r="E206" s="25"/>
      <c r="F206" s="24"/>
      <c r="G206" s="25"/>
      <c r="H206" s="25"/>
      <c r="I206" s="25"/>
      <c r="J206" s="25"/>
      <c r="K206" s="138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</row>
    <row r="207">
      <c r="A207" s="25"/>
      <c r="B207" s="25"/>
      <c r="C207" s="25"/>
      <c r="D207" s="25"/>
      <c r="E207" s="25"/>
      <c r="F207" s="24"/>
      <c r="G207" s="25"/>
      <c r="H207" s="25"/>
      <c r="I207" s="25"/>
      <c r="J207" s="25"/>
      <c r="K207" s="138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</row>
    <row r="208">
      <c r="A208" s="25"/>
      <c r="B208" s="25"/>
      <c r="C208" s="25"/>
      <c r="D208" s="25"/>
      <c r="E208" s="25"/>
      <c r="F208" s="24"/>
      <c r="G208" s="25"/>
      <c r="H208" s="25"/>
      <c r="I208" s="25"/>
      <c r="J208" s="25"/>
      <c r="K208" s="138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</row>
    <row r="209">
      <c r="A209" s="25"/>
      <c r="B209" s="25"/>
      <c r="C209" s="25"/>
      <c r="D209" s="25"/>
      <c r="E209" s="25"/>
      <c r="F209" s="24"/>
      <c r="G209" s="25"/>
      <c r="H209" s="25"/>
      <c r="I209" s="25"/>
      <c r="J209" s="25"/>
      <c r="K209" s="138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</row>
    <row r="210">
      <c r="A210" s="25"/>
      <c r="B210" s="25"/>
      <c r="C210" s="25"/>
      <c r="D210" s="25"/>
      <c r="E210" s="25"/>
      <c r="F210" s="24"/>
      <c r="G210" s="25"/>
      <c r="H210" s="25"/>
      <c r="I210" s="25"/>
      <c r="J210" s="25"/>
      <c r="K210" s="138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</row>
    <row r="211">
      <c r="A211" s="25"/>
      <c r="B211" s="25"/>
      <c r="C211" s="25"/>
      <c r="D211" s="25"/>
      <c r="E211" s="25"/>
      <c r="F211" s="24"/>
      <c r="G211" s="25"/>
      <c r="H211" s="25"/>
      <c r="I211" s="25"/>
      <c r="J211" s="25"/>
      <c r="K211" s="138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</row>
    <row r="212">
      <c r="A212" s="25"/>
      <c r="B212" s="25"/>
      <c r="C212" s="25"/>
      <c r="D212" s="25"/>
      <c r="E212" s="25"/>
      <c r="F212" s="24"/>
      <c r="G212" s="25"/>
      <c r="H212" s="25"/>
      <c r="I212" s="25"/>
      <c r="J212" s="25"/>
      <c r="K212" s="138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</row>
    <row r="213">
      <c r="A213" s="25"/>
      <c r="B213" s="25"/>
      <c r="C213" s="25"/>
      <c r="D213" s="25"/>
      <c r="E213" s="25"/>
      <c r="F213" s="24"/>
      <c r="G213" s="25"/>
      <c r="H213" s="25"/>
      <c r="I213" s="25"/>
      <c r="J213" s="25"/>
      <c r="K213" s="138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</row>
    <row r="214">
      <c r="A214" s="25"/>
      <c r="B214" s="25"/>
      <c r="C214" s="25"/>
      <c r="D214" s="25"/>
      <c r="E214" s="25"/>
      <c r="F214" s="24"/>
      <c r="G214" s="25"/>
      <c r="H214" s="25"/>
      <c r="I214" s="25"/>
      <c r="J214" s="25"/>
      <c r="K214" s="138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</row>
    <row r="215">
      <c r="A215" s="25"/>
      <c r="B215" s="25"/>
      <c r="C215" s="25"/>
      <c r="D215" s="25"/>
      <c r="E215" s="25"/>
      <c r="F215" s="24"/>
      <c r="G215" s="25"/>
      <c r="H215" s="25"/>
      <c r="I215" s="25"/>
      <c r="J215" s="25"/>
      <c r="K215" s="138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</row>
    <row r="216">
      <c r="A216" s="25"/>
      <c r="B216" s="25"/>
      <c r="C216" s="25"/>
      <c r="D216" s="25"/>
      <c r="E216" s="25"/>
      <c r="F216" s="24"/>
      <c r="G216" s="25"/>
      <c r="H216" s="25"/>
      <c r="I216" s="25"/>
      <c r="J216" s="25"/>
      <c r="K216" s="138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</row>
    <row r="217">
      <c r="A217" s="25"/>
      <c r="B217" s="25"/>
      <c r="C217" s="25"/>
      <c r="D217" s="25"/>
      <c r="E217" s="25"/>
      <c r="F217" s="24"/>
      <c r="G217" s="25"/>
      <c r="H217" s="25"/>
      <c r="I217" s="25"/>
      <c r="J217" s="25"/>
      <c r="K217" s="138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</row>
    <row r="218">
      <c r="A218" s="25"/>
      <c r="B218" s="25"/>
      <c r="C218" s="25"/>
      <c r="D218" s="25"/>
      <c r="E218" s="25"/>
      <c r="F218" s="24"/>
      <c r="G218" s="25"/>
      <c r="H218" s="25"/>
      <c r="I218" s="25"/>
      <c r="J218" s="25"/>
      <c r="K218" s="138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</row>
    <row r="219">
      <c r="A219" s="25"/>
      <c r="B219" s="25"/>
      <c r="C219" s="25"/>
      <c r="D219" s="25"/>
      <c r="E219" s="25"/>
      <c r="F219" s="24"/>
      <c r="G219" s="25"/>
      <c r="H219" s="25"/>
      <c r="I219" s="25"/>
      <c r="J219" s="25"/>
      <c r="K219" s="138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</row>
    <row r="220">
      <c r="A220" s="25"/>
      <c r="B220" s="25"/>
      <c r="C220" s="25"/>
      <c r="D220" s="25"/>
      <c r="E220" s="25"/>
      <c r="F220" s="24"/>
      <c r="G220" s="25"/>
      <c r="H220" s="25"/>
      <c r="I220" s="25"/>
      <c r="J220" s="25"/>
      <c r="K220" s="138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</row>
    <row r="221">
      <c r="A221" s="25"/>
      <c r="B221" s="25"/>
      <c r="C221" s="25"/>
      <c r="D221" s="25"/>
      <c r="E221" s="25"/>
      <c r="F221" s="24"/>
      <c r="G221" s="25"/>
      <c r="H221" s="25"/>
      <c r="I221" s="25"/>
      <c r="J221" s="25"/>
      <c r="K221" s="138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  <c r="AA221" s="25"/>
    </row>
    <row r="222">
      <c r="A222" s="25"/>
      <c r="B222" s="25"/>
      <c r="C222" s="25"/>
      <c r="D222" s="25"/>
      <c r="E222" s="25"/>
      <c r="F222" s="24"/>
      <c r="G222" s="25"/>
      <c r="H222" s="25"/>
      <c r="I222" s="25"/>
      <c r="J222" s="25"/>
      <c r="K222" s="138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  <c r="AA222" s="25"/>
    </row>
    <row r="223">
      <c r="A223" s="25"/>
      <c r="B223" s="25"/>
      <c r="C223" s="25"/>
      <c r="D223" s="25"/>
      <c r="E223" s="25"/>
      <c r="F223" s="24"/>
      <c r="G223" s="25"/>
      <c r="H223" s="25"/>
      <c r="I223" s="25"/>
      <c r="J223" s="25"/>
      <c r="K223" s="138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  <c r="AA223" s="25"/>
    </row>
    <row r="224">
      <c r="A224" s="25"/>
      <c r="B224" s="25"/>
      <c r="C224" s="25"/>
      <c r="D224" s="25"/>
      <c r="E224" s="25"/>
      <c r="F224" s="24"/>
      <c r="G224" s="25"/>
      <c r="H224" s="25"/>
      <c r="I224" s="25"/>
      <c r="J224" s="25"/>
      <c r="K224" s="138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  <c r="AA224" s="25"/>
    </row>
    <row r="225">
      <c r="A225" s="25"/>
      <c r="B225" s="25"/>
      <c r="C225" s="25"/>
      <c r="D225" s="25"/>
      <c r="E225" s="25"/>
      <c r="F225" s="24"/>
      <c r="G225" s="25"/>
      <c r="H225" s="25"/>
      <c r="I225" s="25"/>
      <c r="J225" s="25"/>
      <c r="K225" s="138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  <c r="AA225" s="25"/>
    </row>
    <row r="226">
      <c r="A226" s="25"/>
      <c r="B226" s="25"/>
      <c r="C226" s="25"/>
      <c r="D226" s="25"/>
      <c r="E226" s="25"/>
      <c r="F226" s="24"/>
      <c r="G226" s="25"/>
      <c r="H226" s="25"/>
      <c r="I226" s="25"/>
      <c r="J226" s="25"/>
      <c r="K226" s="138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  <c r="AA226" s="25"/>
    </row>
    <row r="227">
      <c r="A227" s="25"/>
      <c r="B227" s="25"/>
      <c r="C227" s="25"/>
      <c r="D227" s="25"/>
      <c r="E227" s="25"/>
      <c r="F227" s="24"/>
      <c r="G227" s="25"/>
      <c r="H227" s="25"/>
      <c r="I227" s="25"/>
      <c r="J227" s="25"/>
      <c r="K227" s="138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  <c r="AA227" s="25"/>
    </row>
    <row r="228">
      <c r="A228" s="25"/>
      <c r="B228" s="25"/>
      <c r="C228" s="25"/>
      <c r="D228" s="25"/>
      <c r="E228" s="25"/>
      <c r="F228" s="24"/>
      <c r="G228" s="25"/>
      <c r="H228" s="25"/>
      <c r="I228" s="25"/>
      <c r="J228" s="25"/>
      <c r="K228" s="138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  <c r="AA228" s="25"/>
    </row>
    <row r="229">
      <c r="A229" s="25"/>
      <c r="B229" s="25"/>
      <c r="C229" s="25"/>
      <c r="D229" s="25"/>
      <c r="E229" s="25"/>
      <c r="F229" s="24"/>
      <c r="G229" s="25"/>
      <c r="H229" s="25"/>
      <c r="I229" s="25"/>
      <c r="J229" s="25"/>
      <c r="K229" s="138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  <c r="AA229" s="25"/>
    </row>
    <row r="230">
      <c r="A230" s="25"/>
      <c r="B230" s="25"/>
      <c r="C230" s="25"/>
      <c r="D230" s="25"/>
      <c r="E230" s="25"/>
      <c r="F230" s="24"/>
      <c r="G230" s="25"/>
      <c r="H230" s="25"/>
      <c r="I230" s="25"/>
      <c r="J230" s="25"/>
      <c r="K230" s="138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  <c r="AA230" s="25"/>
    </row>
    <row r="231">
      <c r="A231" s="25"/>
      <c r="B231" s="25"/>
      <c r="C231" s="25"/>
      <c r="D231" s="25"/>
      <c r="E231" s="25"/>
      <c r="F231" s="24"/>
      <c r="G231" s="25"/>
      <c r="H231" s="25"/>
      <c r="I231" s="25"/>
      <c r="J231" s="25"/>
      <c r="K231" s="138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  <c r="AA231" s="25"/>
    </row>
    <row r="232">
      <c r="A232" s="25"/>
      <c r="B232" s="25"/>
      <c r="C232" s="25"/>
      <c r="D232" s="25"/>
      <c r="E232" s="25"/>
      <c r="F232" s="24"/>
      <c r="G232" s="25"/>
      <c r="H232" s="25"/>
      <c r="I232" s="25"/>
      <c r="J232" s="25"/>
      <c r="K232" s="138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  <c r="AA232" s="25"/>
    </row>
    <row r="233">
      <c r="A233" s="25"/>
      <c r="B233" s="25"/>
      <c r="C233" s="25"/>
      <c r="D233" s="25"/>
      <c r="E233" s="25"/>
      <c r="F233" s="24"/>
      <c r="G233" s="25"/>
      <c r="H233" s="25"/>
      <c r="I233" s="25"/>
      <c r="J233" s="25"/>
      <c r="K233" s="138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  <c r="AA233" s="25"/>
    </row>
    <row r="234">
      <c r="A234" s="25"/>
      <c r="B234" s="25"/>
      <c r="C234" s="25"/>
      <c r="D234" s="25"/>
      <c r="E234" s="25"/>
      <c r="F234" s="24"/>
      <c r="G234" s="25"/>
      <c r="H234" s="25"/>
      <c r="I234" s="25"/>
      <c r="J234" s="25"/>
      <c r="K234" s="138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  <c r="AA234" s="25"/>
    </row>
    <row r="235">
      <c r="A235" s="25"/>
      <c r="B235" s="25"/>
      <c r="C235" s="25"/>
      <c r="D235" s="25"/>
      <c r="E235" s="25"/>
      <c r="F235" s="24"/>
      <c r="G235" s="25"/>
      <c r="H235" s="25"/>
      <c r="I235" s="25"/>
      <c r="J235" s="25"/>
      <c r="K235" s="138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  <c r="AA235" s="25"/>
    </row>
    <row r="236">
      <c r="A236" s="25"/>
      <c r="B236" s="25"/>
      <c r="C236" s="25"/>
      <c r="D236" s="25"/>
      <c r="E236" s="25"/>
      <c r="F236" s="24"/>
      <c r="G236" s="25"/>
      <c r="H236" s="25"/>
      <c r="I236" s="25"/>
      <c r="J236" s="25"/>
      <c r="K236" s="138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  <c r="AA236" s="25"/>
    </row>
    <row r="237">
      <c r="A237" s="25"/>
      <c r="B237" s="25"/>
      <c r="C237" s="25"/>
      <c r="D237" s="25"/>
      <c r="E237" s="25"/>
      <c r="F237" s="24"/>
      <c r="G237" s="25"/>
      <c r="H237" s="25"/>
      <c r="I237" s="25"/>
      <c r="J237" s="25"/>
      <c r="K237" s="138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  <c r="AA237" s="25"/>
    </row>
    <row r="238">
      <c r="A238" s="25"/>
      <c r="B238" s="25"/>
      <c r="C238" s="25"/>
      <c r="D238" s="25"/>
      <c r="E238" s="25"/>
      <c r="F238" s="24"/>
      <c r="G238" s="25"/>
      <c r="H238" s="25"/>
      <c r="I238" s="25"/>
      <c r="J238" s="25"/>
      <c r="K238" s="138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</row>
    <row r="239">
      <c r="A239" s="25"/>
      <c r="B239" s="25"/>
      <c r="C239" s="25"/>
      <c r="D239" s="25"/>
      <c r="E239" s="25"/>
      <c r="F239" s="24"/>
      <c r="G239" s="25"/>
      <c r="H239" s="25"/>
      <c r="I239" s="25"/>
      <c r="J239" s="25"/>
      <c r="K239" s="138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  <c r="AA239" s="25"/>
    </row>
    <row r="240">
      <c r="A240" s="25"/>
      <c r="B240" s="25"/>
      <c r="C240" s="25"/>
      <c r="D240" s="25"/>
      <c r="E240" s="25"/>
      <c r="F240" s="24"/>
      <c r="G240" s="25"/>
      <c r="H240" s="25"/>
      <c r="I240" s="25"/>
      <c r="J240" s="25"/>
      <c r="K240" s="138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  <c r="AA240" s="25"/>
    </row>
    <row r="241">
      <c r="A241" s="25"/>
      <c r="B241" s="25"/>
      <c r="C241" s="25"/>
      <c r="D241" s="25"/>
      <c r="E241" s="25"/>
      <c r="F241" s="24"/>
      <c r="G241" s="25"/>
      <c r="H241" s="25"/>
      <c r="I241" s="25"/>
      <c r="J241" s="25"/>
      <c r="K241" s="138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  <c r="AA241" s="25"/>
    </row>
    <row r="242">
      <c r="A242" s="25"/>
      <c r="B242" s="25"/>
      <c r="C242" s="25"/>
      <c r="D242" s="25"/>
      <c r="E242" s="25"/>
      <c r="F242" s="24"/>
      <c r="G242" s="25"/>
      <c r="H242" s="25"/>
      <c r="I242" s="25"/>
      <c r="J242" s="25"/>
      <c r="K242" s="138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  <c r="AA242" s="25"/>
    </row>
    <row r="243">
      <c r="A243" s="25"/>
      <c r="B243" s="25"/>
      <c r="C243" s="25"/>
      <c r="D243" s="25"/>
      <c r="E243" s="25"/>
      <c r="F243" s="24"/>
      <c r="G243" s="25"/>
      <c r="H243" s="25"/>
      <c r="I243" s="25"/>
      <c r="J243" s="25"/>
      <c r="K243" s="138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  <c r="AA243" s="25"/>
    </row>
    <row r="244">
      <c r="A244" s="25"/>
      <c r="B244" s="25"/>
      <c r="C244" s="25"/>
      <c r="D244" s="25"/>
      <c r="E244" s="25"/>
      <c r="F244" s="24"/>
      <c r="G244" s="25"/>
      <c r="H244" s="25"/>
      <c r="I244" s="25"/>
      <c r="J244" s="25"/>
      <c r="K244" s="138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  <c r="AA244" s="25"/>
    </row>
    <row r="245">
      <c r="A245" s="25"/>
      <c r="B245" s="25"/>
      <c r="C245" s="25"/>
      <c r="D245" s="25"/>
      <c r="E245" s="25"/>
      <c r="F245" s="24"/>
      <c r="G245" s="25"/>
      <c r="H245" s="25"/>
      <c r="I245" s="25"/>
      <c r="J245" s="25"/>
      <c r="K245" s="138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  <c r="AA245" s="25"/>
    </row>
    <row r="246">
      <c r="A246" s="25"/>
      <c r="B246" s="25"/>
      <c r="C246" s="25"/>
      <c r="D246" s="25"/>
      <c r="E246" s="25"/>
      <c r="F246" s="24"/>
      <c r="G246" s="25"/>
      <c r="H246" s="25"/>
      <c r="I246" s="25"/>
      <c r="J246" s="25"/>
      <c r="K246" s="138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  <c r="AA246" s="25"/>
    </row>
    <row r="247">
      <c r="A247" s="25"/>
      <c r="B247" s="25"/>
      <c r="C247" s="25"/>
      <c r="D247" s="25"/>
      <c r="E247" s="25"/>
      <c r="F247" s="24"/>
      <c r="G247" s="25"/>
      <c r="H247" s="25"/>
      <c r="I247" s="25"/>
      <c r="J247" s="25"/>
      <c r="K247" s="138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  <c r="AA247" s="25"/>
    </row>
    <row r="248">
      <c r="A248" s="25"/>
      <c r="B248" s="25"/>
      <c r="C248" s="25"/>
      <c r="D248" s="25"/>
      <c r="E248" s="25"/>
      <c r="F248" s="24"/>
      <c r="G248" s="25"/>
      <c r="H248" s="25"/>
      <c r="I248" s="25"/>
      <c r="J248" s="25"/>
      <c r="K248" s="138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  <c r="AA248" s="25"/>
    </row>
    <row r="249">
      <c r="A249" s="25"/>
      <c r="B249" s="25"/>
      <c r="C249" s="25"/>
      <c r="D249" s="25"/>
      <c r="E249" s="25"/>
      <c r="F249" s="24"/>
      <c r="G249" s="25"/>
      <c r="H249" s="25"/>
      <c r="I249" s="25"/>
      <c r="J249" s="25"/>
      <c r="K249" s="138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  <c r="AA249" s="25"/>
    </row>
    <row r="250">
      <c r="A250" s="25"/>
      <c r="B250" s="25"/>
      <c r="C250" s="25"/>
      <c r="D250" s="25"/>
      <c r="E250" s="25"/>
      <c r="F250" s="24"/>
      <c r="G250" s="25"/>
      <c r="H250" s="25"/>
      <c r="I250" s="25"/>
      <c r="J250" s="25"/>
      <c r="K250" s="138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  <c r="AA250" s="25"/>
    </row>
    <row r="251">
      <c r="A251" s="25"/>
      <c r="B251" s="25"/>
      <c r="C251" s="25"/>
      <c r="D251" s="25"/>
      <c r="E251" s="25"/>
      <c r="F251" s="24"/>
      <c r="G251" s="25"/>
      <c r="H251" s="25"/>
      <c r="I251" s="25"/>
      <c r="J251" s="25"/>
      <c r="K251" s="138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  <c r="AA251" s="25"/>
    </row>
    <row r="252">
      <c r="A252" s="25"/>
      <c r="B252" s="25"/>
      <c r="C252" s="25"/>
      <c r="D252" s="25"/>
      <c r="E252" s="25"/>
      <c r="F252" s="24"/>
      <c r="G252" s="25"/>
      <c r="H252" s="25"/>
      <c r="I252" s="25"/>
      <c r="J252" s="25"/>
      <c r="K252" s="138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  <c r="AA252" s="25"/>
    </row>
    <row r="253">
      <c r="A253" s="25"/>
      <c r="B253" s="25"/>
      <c r="C253" s="25"/>
      <c r="D253" s="25"/>
      <c r="E253" s="25"/>
      <c r="F253" s="24"/>
      <c r="G253" s="25"/>
      <c r="H253" s="25"/>
      <c r="I253" s="25"/>
      <c r="J253" s="25"/>
      <c r="K253" s="138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  <c r="AA253" s="25"/>
    </row>
    <row r="254">
      <c r="A254" s="25"/>
      <c r="B254" s="25"/>
      <c r="C254" s="25"/>
      <c r="D254" s="25"/>
      <c r="E254" s="25"/>
      <c r="F254" s="24"/>
      <c r="G254" s="25"/>
      <c r="H254" s="25"/>
      <c r="I254" s="25"/>
      <c r="J254" s="25"/>
      <c r="K254" s="138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  <c r="AA254" s="25"/>
    </row>
    <row r="255">
      <c r="A255" s="25"/>
      <c r="B255" s="25"/>
      <c r="C255" s="25"/>
      <c r="D255" s="25"/>
      <c r="E255" s="25"/>
      <c r="F255" s="24"/>
      <c r="G255" s="25"/>
      <c r="H255" s="25"/>
      <c r="I255" s="25"/>
      <c r="J255" s="25"/>
      <c r="K255" s="138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  <c r="AA255" s="25"/>
    </row>
    <row r="256">
      <c r="A256" s="25"/>
      <c r="B256" s="25"/>
      <c r="C256" s="25"/>
      <c r="D256" s="25"/>
      <c r="E256" s="25"/>
      <c r="F256" s="24"/>
      <c r="G256" s="25"/>
      <c r="H256" s="25"/>
      <c r="I256" s="25"/>
      <c r="J256" s="25"/>
      <c r="K256" s="138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  <c r="AA256" s="25"/>
    </row>
    <row r="257">
      <c r="A257" s="25"/>
      <c r="B257" s="25"/>
      <c r="C257" s="25"/>
      <c r="D257" s="25"/>
      <c r="E257" s="25"/>
      <c r="F257" s="24"/>
      <c r="G257" s="25"/>
      <c r="H257" s="25"/>
      <c r="I257" s="25"/>
      <c r="J257" s="25"/>
      <c r="K257" s="138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  <c r="AA257" s="25"/>
    </row>
    <row r="258">
      <c r="A258" s="25"/>
      <c r="B258" s="25"/>
      <c r="C258" s="25"/>
      <c r="D258" s="25"/>
      <c r="E258" s="25"/>
      <c r="F258" s="24"/>
      <c r="G258" s="25"/>
      <c r="H258" s="25"/>
      <c r="I258" s="25"/>
      <c r="J258" s="25"/>
      <c r="K258" s="138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  <c r="AA258" s="25"/>
    </row>
    <row r="259">
      <c r="A259" s="25"/>
      <c r="B259" s="25"/>
      <c r="C259" s="25"/>
      <c r="D259" s="25"/>
      <c r="E259" s="25"/>
      <c r="F259" s="24"/>
      <c r="G259" s="25"/>
      <c r="H259" s="25"/>
      <c r="I259" s="25"/>
      <c r="J259" s="25"/>
      <c r="K259" s="138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  <c r="AA259" s="25"/>
    </row>
    <row r="260">
      <c r="A260" s="25"/>
      <c r="B260" s="25"/>
      <c r="C260" s="25"/>
      <c r="D260" s="25"/>
      <c r="E260" s="25"/>
      <c r="F260" s="24"/>
      <c r="G260" s="25"/>
      <c r="H260" s="25"/>
      <c r="I260" s="25"/>
      <c r="J260" s="25"/>
      <c r="K260" s="138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  <c r="AA260" s="25"/>
    </row>
    <row r="261">
      <c r="A261" s="25"/>
      <c r="B261" s="25"/>
      <c r="C261" s="25"/>
      <c r="D261" s="25"/>
      <c r="E261" s="25"/>
      <c r="F261" s="24"/>
      <c r="G261" s="25"/>
      <c r="H261" s="25"/>
      <c r="I261" s="25"/>
      <c r="J261" s="25"/>
      <c r="K261" s="138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  <c r="AA261" s="25"/>
    </row>
    <row r="262">
      <c r="A262" s="25"/>
      <c r="B262" s="25"/>
      <c r="C262" s="25"/>
      <c r="D262" s="25"/>
      <c r="E262" s="25"/>
      <c r="F262" s="24"/>
      <c r="G262" s="25"/>
      <c r="H262" s="25"/>
      <c r="I262" s="25"/>
      <c r="J262" s="25"/>
      <c r="K262" s="138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  <c r="AA262" s="25"/>
    </row>
    <row r="263">
      <c r="A263" s="25"/>
      <c r="B263" s="25"/>
      <c r="C263" s="25"/>
      <c r="D263" s="25"/>
      <c r="E263" s="25"/>
      <c r="F263" s="24"/>
      <c r="G263" s="25"/>
      <c r="H263" s="25"/>
      <c r="I263" s="25"/>
      <c r="J263" s="25"/>
      <c r="K263" s="138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  <c r="AA263" s="25"/>
    </row>
    <row r="264">
      <c r="A264" s="25"/>
      <c r="B264" s="25"/>
      <c r="C264" s="25"/>
      <c r="D264" s="25"/>
      <c r="E264" s="25"/>
      <c r="F264" s="24"/>
      <c r="G264" s="25"/>
      <c r="H264" s="25"/>
      <c r="I264" s="25"/>
      <c r="J264" s="25"/>
      <c r="K264" s="138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</row>
    <row r="265">
      <c r="A265" s="25"/>
      <c r="B265" s="25"/>
      <c r="C265" s="25"/>
      <c r="D265" s="25"/>
      <c r="E265" s="25"/>
      <c r="F265" s="24"/>
      <c r="G265" s="25"/>
      <c r="H265" s="25"/>
      <c r="I265" s="25"/>
      <c r="J265" s="25"/>
      <c r="K265" s="138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  <c r="AA265" s="25"/>
    </row>
    <row r="266">
      <c r="A266" s="25"/>
      <c r="B266" s="25"/>
      <c r="C266" s="25"/>
      <c r="D266" s="25"/>
      <c r="E266" s="25"/>
      <c r="F266" s="24"/>
      <c r="G266" s="25"/>
      <c r="H266" s="25"/>
      <c r="I266" s="25"/>
      <c r="J266" s="25"/>
      <c r="K266" s="138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  <c r="AA266" s="25"/>
    </row>
    <row r="267">
      <c r="A267" s="25"/>
      <c r="B267" s="25"/>
      <c r="C267" s="25"/>
      <c r="D267" s="25"/>
      <c r="E267" s="25"/>
      <c r="F267" s="24"/>
      <c r="G267" s="25"/>
      <c r="H267" s="25"/>
      <c r="I267" s="25"/>
      <c r="J267" s="25"/>
      <c r="K267" s="138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  <c r="AA267" s="25"/>
    </row>
    <row r="268">
      <c r="A268" s="25"/>
      <c r="B268" s="25"/>
      <c r="C268" s="25"/>
      <c r="D268" s="25"/>
      <c r="E268" s="25"/>
      <c r="F268" s="24"/>
      <c r="G268" s="25"/>
      <c r="H268" s="25"/>
      <c r="I268" s="25"/>
      <c r="J268" s="25"/>
      <c r="K268" s="138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  <c r="AA268" s="25"/>
    </row>
    <row r="269">
      <c r="A269" s="25"/>
      <c r="B269" s="25"/>
      <c r="C269" s="25"/>
      <c r="D269" s="25"/>
      <c r="E269" s="25"/>
      <c r="F269" s="24"/>
      <c r="G269" s="25"/>
      <c r="H269" s="25"/>
      <c r="I269" s="25"/>
      <c r="J269" s="25"/>
      <c r="K269" s="138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  <c r="AA269" s="25"/>
    </row>
    <row r="270">
      <c r="A270" s="25"/>
      <c r="B270" s="25"/>
      <c r="C270" s="25"/>
      <c r="D270" s="25"/>
      <c r="E270" s="25"/>
      <c r="F270" s="24"/>
      <c r="G270" s="25"/>
      <c r="H270" s="25"/>
      <c r="I270" s="25"/>
      <c r="J270" s="25"/>
      <c r="K270" s="138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  <c r="AA270" s="25"/>
    </row>
    <row r="271">
      <c r="A271" s="25"/>
      <c r="B271" s="25"/>
      <c r="C271" s="25"/>
      <c r="D271" s="25"/>
      <c r="E271" s="25"/>
      <c r="F271" s="24"/>
      <c r="G271" s="25"/>
      <c r="H271" s="25"/>
      <c r="I271" s="25"/>
      <c r="J271" s="25"/>
      <c r="K271" s="138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  <c r="AA271" s="25"/>
    </row>
    <row r="272">
      <c r="A272" s="25"/>
      <c r="B272" s="25"/>
      <c r="C272" s="25"/>
      <c r="D272" s="25"/>
      <c r="E272" s="25"/>
      <c r="F272" s="24"/>
      <c r="G272" s="25"/>
      <c r="H272" s="25"/>
      <c r="I272" s="25"/>
      <c r="J272" s="25"/>
      <c r="K272" s="138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  <c r="AA272" s="25"/>
    </row>
    <row r="273">
      <c r="A273" s="25"/>
      <c r="B273" s="25"/>
      <c r="C273" s="25"/>
      <c r="D273" s="25"/>
      <c r="E273" s="25"/>
      <c r="F273" s="24"/>
      <c r="G273" s="25"/>
      <c r="H273" s="25"/>
      <c r="I273" s="25"/>
      <c r="J273" s="25"/>
      <c r="K273" s="138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  <c r="AA273" s="25"/>
    </row>
    <row r="274">
      <c r="A274" s="25"/>
      <c r="B274" s="25"/>
      <c r="C274" s="25"/>
      <c r="D274" s="25"/>
      <c r="E274" s="25"/>
      <c r="F274" s="24"/>
      <c r="G274" s="25"/>
      <c r="H274" s="25"/>
      <c r="I274" s="25"/>
      <c r="J274" s="25"/>
      <c r="K274" s="138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  <c r="AA274" s="25"/>
    </row>
    <row r="275">
      <c r="A275" s="25"/>
      <c r="B275" s="25"/>
      <c r="C275" s="25"/>
      <c r="D275" s="25"/>
      <c r="E275" s="25"/>
      <c r="F275" s="24"/>
      <c r="G275" s="25"/>
      <c r="H275" s="25"/>
      <c r="I275" s="25"/>
      <c r="J275" s="25"/>
      <c r="K275" s="138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  <c r="AA275" s="25"/>
    </row>
    <row r="276">
      <c r="A276" s="25"/>
      <c r="B276" s="25"/>
      <c r="C276" s="25"/>
      <c r="D276" s="25"/>
      <c r="E276" s="25"/>
      <c r="F276" s="24"/>
      <c r="G276" s="25"/>
      <c r="H276" s="25"/>
      <c r="I276" s="25"/>
      <c r="J276" s="25"/>
      <c r="K276" s="138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  <c r="AA276" s="25"/>
    </row>
    <row r="277">
      <c r="A277" s="25"/>
      <c r="B277" s="25"/>
      <c r="C277" s="25"/>
      <c r="D277" s="25"/>
      <c r="E277" s="25"/>
      <c r="F277" s="24"/>
      <c r="G277" s="25"/>
      <c r="H277" s="25"/>
      <c r="I277" s="25"/>
      <c r="J277" s="25"/>
      <c r="K277" s="138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  <c r="AA277" s="25"/>
    </row>
    <row r="278">
      <c r="A278" s="25"/>
      <c r="B278" s="25"/>
      <c r="C278" s="25"/>
      <c r="D278" s="25"/>
      <c r="E278" s="25"/>
      <c r="F278" s="24"/>
      <c r="G278" s="25"/>
      <c r="H278" s="25"/>
      <c r="I278" s="25"/>
      <c r="J278" s="25"/>
      <c r="K278" s="138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  <c r="AA278" s="25"/>
    </row>
    <row r="279">
      <c r="A279" s="25"/>
      <c r="B279" s="25"/>
      <c r="C279" s="25"/>
      <c r="D279" s="25"/>
      <c r="E279" s="25"/>
      <c r="F279" s="24"/>
      <c r="G279" s="25"/>
      <c r="H279" s="25"/>
      <c r="I279" s="25"/>
      <c r="J279" s="25"/>
      <c r="K279" s="138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  <c r="AA279" s="25"/>
    </row>
    <row r="280">
      <c r="A280" s="25"/>
      <c r="B280" s="25"/>
      <c r="C280" s="25"/>
      <c r="D280" s="25"/>
      <c r="E280" s="25"/>
      <c r="F280" s="24"/>
      <c r="G280" s="25"/>
      <c r="H280" s="25"/>
      <c r="I280" s="25"/>
      <c r="J280" s="25"/>
      <c r="K280" s="138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  <c r="AA280" s="25"/>
    </row>
    <row r="281">
      <c r="A281" s="25"/>
      <c r="B281" s="25"/>
      <c r="C281" s="25"/>
      <c r="D281" s="25"/>
      <c r="E281" s="25"/>
      <c r="F281" s="24"/>
      <c r="G281" s="25"/>
      <c r="H281" s="25"/>
      <c r="I281" s="25"/>
      <c r="J281" s="25"/>
      <c r="K281" s="138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  <c r="AA281" s="25"/>
    </row>
    <row r="282">
      <c r="A282" s="25"/>
      <c r="B282" s="25"/>
      <c r="C282" s="25"/>
      <c r="D282" s="25"/>
      <c r="E282" s="25"/>
      <c r="F282" s="24"/>
      <c r="G282" s="25"/>
      <c r="H282" s="25"/>
      <c r="I282" s="25"/>
      <c r="J282" s="25"/>
      <c r="K282" s="138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  <c r="AA282" s="25"/>
    </row>
    <row r="283">
      <c r="A283" s="25"/>
      <c r="B283" s="25"/>
      <c r="C283" s="25"/>
      <c r="D283" s="25"/>
      <c r="E283" s="25"/>
      <c r="F283" s="24"/>
      <c r="G283" s="25"/>
      <c r="H283" s="25"/>
      <c r="I283" s="25"/>
      <c r="J283" s="25"/>
      <c r="K283" s="138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  <c r="AA283" s="25"/>
    </row>
    <row r="284">
      <c r="A284" s="25"/>
      <c r="B284" s="25"/>
      <c r="C284" s="25"/>
      <c r="D284" s="25"/>
      <c r="E284" s="25"/>
      <c r="F284" s="24"/>
      <c r="G284" s="25"/>
      <c r="H284" s="25"/>
      <c r="I284" s="25"/>
      <c r="J284" s="25"/>
      <c r="K284" s="138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  <c r="AA284" s="25"/>
    </row>
    <row r="285">
      <c r="A285" s="25"/>
      <c r="B285" s="25"/>
      <c r="C285" s="25"/>
      <c r="D285" s="25"/>
      <c r="E285" s="25"/>
      <c r="F285" s="24"/>
      <c r="G285" s="25"/>
      <c r="H285" s="25"/>
      <c r="I285" s="25"/>
      <c r="J285" s="25"/>
      <c r="K285" s="138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  <c r="AA285" s="25"/>
    </row>
    <row r="286">
      <c r="A286" s="25"/>
      <c r="B286" s="25"/>
      <c r="C286" s="25"/>
      <c r="D286" s="25"/>
      <c r="E286" s="25"/>
      <c r="F286" s="24"/>
      <c r="G286" s="25"/>
      <c r="H286" s="25"/>
      <c r="I286" s="25"/>
      <c r="J286" s="25"/>
      <c r="K286" s="138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  <c r="AA286" s="25"/>
    </row>
    <row r="287">
      <c r="A287" s="25"/>
      <c r="B287" s="25"/>
      <c r="C287" s="25"/>
      <c r="D287" s="25"/>
      <c r="E287" s="25"/>
      <c r="F287" s="24"/>
      <c r="G287" s="25"/>
      <c r="H287" s="25"/>
      <c r="I287" s="25"/>
      <c r="J287" s="25"/>
      <c r="K287" s="138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  <c r="AA287" s="25"/>
    </row>
    <row r="288">
      <c r="A288" s="25"/>
      <c r="B288" s="25"/>
      <c r="C288" s="25"/>
      <c r="D288" s="25"/>
      <c r="E288" s="25"/>
      <c r="F288" s="24"/>
      <c r="G288" s="25"/>
      <c r="H288" s="25"/>
      <c r="I288" s="25"/>
      <c r="J288" s="25"/>
      <c r="K288" s="138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  <c r="AA288" s="25"/>
    </row>
    <row r="289">
      <c r="A289" s="25"/>
      <c r="B289" s="25"/>
      <c r="C289" s="25"/>
      <c r="D289" s="25"/>
      <c r="E289" s="25"/>
      <c r="F289" s="24"/>
      <c r="G289" s="25"/>
      <c r="H289" s="25"/>
      <c r="I289" s="25"/>
      <c r="J289" s="25"/>
      <c r="K289" s="138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  <c r="AA289" s="25"/>
    </row>
    <row r="290">
      <c r="A290" s="25"/>
      <c r="B290" s="25"/>
      <c r="C290" s="25"/>
      <c r="D290" s="25"/>
      <c r="E290" s="25"/>
      <c r="F290" s="24"/>
      <c r="G290" s="25"/>
      <c r="H290" s="25"/>
      <c r="I290" s="25"/>
      <c r="J290" s="25"/>
      <c r="K290" s="138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</row>
    <row r="291">
      <c r="A291" s="25"/>
      <c r="B291" s="25"/>
      <c r="C291" s="25"/>
      <c r="D291" s="25"/>
      <c r="E291" s="25"/>
      <c r="F291" s="24"/>
      <c r="G291" s="25"/>
      <c r="H291" s="25"/>
      <c r="I291" s="25"/>
      <c r="J291" s="25"/>
      <c r="K291" s="138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  <c r="AA291" s="25"/>
    </row>
    <row r="292">
      <c r="A292" s="25"/>
      <c r="B292" s="25"/>
      <c r="C292" s="25"/>
      <c r="D292" s="25"/>
      <c r="E292" s="25"/>
      <c r="F292" s="24"/>
      <c r="G292" s="25"/>
      <c r="H292" s="25"/>
      <c r="I292" s="25"/>
      <c r="J292" s="25"/>
      <c r="K292" s="138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  <c r="AA292" s="25"/>
    </row>
    <row r="293">
      <c r="A293" s="25"/>
      <c r="B293" s="25"/>
      <c r="C293" s="25"/>
      <c r="D293" s="25"/>
      <c r="E293" s="25"/>
      <c r="F293" s="24"/>
      <c r="G293" s="25"/>
      <c r="H293" s="25"/>
      <c r="I293" s="25"/>
      <c r="J293" s="25"/>
      <c r="K293" s="138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  <c r="AA293" s="25"/>
    </row>
    <row r="294">
      <c r="A294" s="25"/>
      <c r="B294" s="25"/>
      <c r="C294" s="25"/>
      <c r="D294" s="25"/>
      <c r="E294" s="25"/>
      <c r="F294" s="24"/>
      <c r="G294" s="25"/>
      <c r="H294" s="25"/>
      <c r="I294" s="25"/>
      <c r="J294" s="25"/>
      <c r="K294" s="138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  <c r="AA294" s="25"/>
    </row>
    <row r="295">
      <c r="A295" s="25"/>
      <c r="B295" s="25"/>
      <c r="C295" s="25"/>
      <c r="D295" s="25"/>
      <c r="E295" s="25"/>
      <c r="F295" s="24"/>
      <c r="G295" s="25"/>
      <c r="H295" s="25"/>
      <c r="I295" s="25"/>
      <c r="J295" s="25"/>
      <c r="K295" s="138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  <c r="AA295" s="25"/>
    </row>
    <row r="296">
      <c r="A296" s="25"/>
      <c r="B296" s="25"/>
      <c r="C296" s="25"/>
      <c r="D296" s="25"/>
      <c r="E296" s="25"/>
      <c r="F296" s="24"/>
      <c r="G296" s="25"/>
      <c r="H296" s="25"/>
      <c r="I296" s="25"/>
      <c r="J296" s="25"/>
      <c r="K296" s="138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  <c r="AA296" s="25"/>
    </row>
    <row r="297">
      <c r="A297" s="25"/>
      <c r="B297" s="25"/>
      <c r="C297" s="25"/>
      <c r="D297" s="25"/>
      <c r="E297" s="25"/>
      <c r="F297" s="24"/>
      <c r="G297" s="25"/>
      <c r="H297" s="25"/>
      <c r="I297" s="25"/>
      <c r="J297" s="25"/>
      <c r="K297" s="138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  <c r="AA297" s="25"/>
    </row>
    <row r="298">
      <c r="A298" s="25"/>
      <c r="B298" s="25"/>
      <c r="C298" s="25"/>
      <c r="D298" s="25"/>
      <c r="E298" s="25"/>
      <c r="F298" s="24"/>
      <c r="G298" s="25"/>
      <c r="H298" s="25"/>
      <c r="I298" s="25"/>
      <c r="J298" s="25"/>
      <c r="K298" s="138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  <c r="AA298" s="25"/>
    </row>
    <row r="299">
      <c r="A299" s="25"/>
      <c r="B299" s="25"/>
      <c r="C299" s="25"/>
      <c r="D299" s="25"/>
      <c r="E299" s="25"/>
      <c r="F299" s="24"/>
      <c r="G299" s="25"/>
      <c r="H299" s="25"/>
      <c r="I299" s="25"/>
      <c r="J299" s="25"/>
      <c r="K299" s="138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  <c r="AA299" s="25"/>
    </row>
    <row r="300">
      <c r="A300" s="25"/>
      <c r="B300" s="25"/>
      <c r="C300" s="25"/>
      <c r="D300" s="25"/>
      <c r="E300" s="25"/>
      <c r="F300" s="24"/>
      <c r="G300" s="25"/>
      <c r="H300" s="25"/>
      <c r="I300" s="25"/>
      <c r="J300" s="25"/>
      <c r="K300" s="138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  <c r="AA300" s="25"/>
    </row>
    <row r="301">
      <c r="A301" s="25"/>
      <c r="B301" s="25"/>
      <c r="C301" s="25"/>
      <c r="D301" s="25"/>
      <c r="E301" s="25"/>
      <c r="F301" s="24"/>
      <c r="G301" s="25"/>
      <c r="H301" s="25"/>
      <c r="I301" s="25"/>
      <c r="J301" s="25"/>
      <c r="K301" s="138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  <c r="AA301" s="25"/>
    </row>
    <row r="302">
      <c r="A302" s="25"/>
      <c r="B302" s="25"/>
      <c r="C302" s="25"/>
      <c r="D302" s="25"/>
      <c r="E302" s="25"/>
      <c r="F302" s="24"/>
      <c r="G302" s="25"/>
      <c r="H302" s="25"/>
      <c r="I302" s="25"/>
      <c r="J302" s="25"/>
      <c r="K302" s="138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  <c r="AA302" s="25"/>
    </row>
    <row r="303">
      <c r="A303" s="25"/>
      <c r="B303" s="25"/>
      <c r="C303" s="25"/>
      <c r="D303" s="25"/>
      <c r="E303" s="25"/>
      <c r="F303" s="24"/>
      <c r="G303" s="25"/>
      <c r="H303" s="25"/>
      <c r="I303" s="25"/>
      <c r="J303" s="25"/>
      <c r="K303" s="138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  <c r="AA303" s="25"/>
    </row>
    <row r="304">
      <c r="A304" s="25"/>
      <c r="B304" s="25"/>
      <c r="C304" s="25"/>
      <c r="D304" s="25"/>
      <c r="E304" s="25"/>
      <c r="F304" s="24"/>
      <c r="G304" s="25"/>
      <c r="H304" s="25"/>
      <c r="I304" s="25"/>
      <c r="J304" s="25"/>
      <c r="K304" s="138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  <c r="AA304" s="25"/>
    </row>
    <row r="305">
      <c r="A305" s="25"/>
      <c r="B305" s="25"/>
      <c r="C305" s="25"/>
      <c r="D305" s="25"/>
      <c r="E305" s="25"/>
      <c r="F305" s="24"/>
      <c r="G305" s="25"/>
      <c r="H305" s="25"/>
      <c r="I305" s="25"/>
      <c r="J305" s="25"/>
      <c r="K305" s="138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  <c r="AA305" s="25"/>
    </row>
    <row r="306">
      <c r="A306" s="25"/>
      <c r="B306" s="25"/>
      <c r="C306" s="25"/>
      <c r="D306" s="25"/>
      <c r="E306" s="25"/>
      <c r="F306" s="24"/>
      <c r="G306" s="25"/>
      <c r="H306" s="25"/>
      <c r="I306" s="25"/>
      <c r="J306" s="25"/>
      <c r="K306" s="138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  <c r="AA306" s="25"/>
    </row>
    <row r="307">
      <c r="A307" s="25"/>
      <c r="B307" s="25"/>
      <c r="C307" s="25"/>
      <c r="D307" s="25"/>
      <c r="E307" s="25"/>
      <c r="F307" s="24"/>
      <c r="G307" s="25"/>
      <c r="H307" s="25"/>
      <c r="I307" s="25"/>
      <c r="J307" s="25"/>
      <c r="K307" s="138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  <c r="AA307" s="25"/>
    </row>
    <row r="308">
      <c r="A308" s="25"/>
      <c r="B308" s="25"/>
      <c r="C308" s="25"/>
      <c r="D308" s="25"/>
      <c r="E308" s="25"/>
      <c r="F308" s="24"/>
      <c r="G308" s="25"/>
      <c r="H308" s="25"/>
      <c r="I308" s="25"/>
      <c r="J308" s="25"/>
      <c r="K308" s="138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  <c r="AA308" s="25"/>
    </row>
    <row r="309">
      <c r="A309" s="25"/>
      <c r="B309" s="25"/>
      <c r="C309" s="25"/>
      <c r="D309" s="25"/>
      <c r="E309" s="25"/>
      <c r="F309" s="24"/>
      <c r="G309" s="25"/>
      <c r="H309" s="25"/>
      <c r="I309" s="25"/>
      <c r="J309" s="25"/>
      <c r="K309" s="138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  <c r="AA309" s="25"/>
    </row>
    <row r="310">
      <c r="A310" s="25"/>
      <c r="B310" s="25"/>
      <c r="C310" s="25"/>
      <c r="D310" s="25"/>
      <c r="E310" s="25"/>
      <c r="F310" s="24"/>
      <c r="G310" s="25"/>
      <c r="H310" s="25"/>
      <c r="I310" s="25"/>
      <c r="J310" s="25"/>
      <c r="K310" s="138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  <c r="AA310" s="25"/>
    </row>
    <row r="311">
      <c r="A311" s="25"/>
      <c r="B311" s="25"/>
      <c r="C311" s="25"/>
      <c r="D311" s="25"/>
      <c r="E311" s="25"/>
      <c r="F311" s="24"/>
      <c r="G311" s="25"/>
      <c r="H311" s="25"/>
      <c r="I311" s="25"/>
      <c r="J311" s="25"/>
      <c r="K311" s="138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  <c r="AA311" s="25"/>
    </row>
    <row r="312">
      <c r="A312" s="25"/>
      <c r="B312" s="25"/>
      <c r="C312" s="25"/>
      <c r="D312" s="25"/>
      <c r="E312" s="25"/>
      <c r="F312" s="24"/>
      <c r="G312" s="25"/>
      <c r="H312" s="25"/>
      <c r="I312" s="25"/>
      <c r="J312" s="25"/>
      <c r="K312" s="138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  <c r="AA312" s="25"/>
    </row>
    <row r="313">
      <c r="A313" s="25"/>
      <c r="B313" s="25"/>
      <c r="C313" s="25"/>
      <c r="D313" s="25"/>
      <c r="E313" s="25"/>
      <c r="F313" s="24"/>
      <c r="G313" s="25"/>
      <c r="H313" s="25"/>
      <c r="I313" s="25"/>
      <c r="J313" s="25"/>
      <c r="K313" s="138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  <c r="AA313" s="25"/>
    </row>
    <row r="314">
      <c r="A314" s="25"/>
      <c r="B314" s="25"/>
      <c r="C314" s="25"/>
      <c r="D314" s="25"/>
      <c r="E314" s="25"/>
      <c r="F314" s="24"/>
      <c r="G314" s="25"/>
      <c r="H314" s="25"/>
      <c r="I314" s="25"/>
      <c r="J314" s="25"/>
      <c r="K314" s="138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  <c r="AA314" s="25"/>
    </row>
    <row r="315">
      <c r="A315" s="25"/>
      <c r="B315" s="25"/>
      <c r="C315" s="25"/>
      <c r="D315" s="25"/>
      <c r="E315" s="25"/>
      <c r="F315" s="24"/>
      <c r="G315" s="25"/>
      <c r="H315" s="25"/>
      <c r="I315" s="25"/>
      <c r="J315" s="25"/>
      <c r="K315" s="138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  <c r="AA315" s="25"/>
    </row>
    <row r="316">
      <c r="A316" s="25"/>
      <c r="B316" s="25"/>
      <c r="C316" s="25"/>
      <c r="D316" s="25"/>
      <c r="E316" s="25"/>
      <c r="F316" s="24"/>
      <c r="G316" s="25"/>
      <c r="H316" s="25"/>
      <c r="I316" s="25"/>
      <c r="J316" s="25"/>
      <c r="K316" s="138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</row>
    <row r="317">
      <c r="A317" s="25"/>
      <c r="B317" s="25"/>
      <c r="C317" s="25"/>
      <c r="D317" s="25"/>
      <c r="E317" s="25"/>
      <c r="F317" s="24"/>
      <c r="G317" s="25"/>
      <c r="H317" s="25"/>
      <c r="I317" s="25"/>
      <c r="J317" s="25"/>
      <c r="K317" s="138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  <c r="AA317" s="25"/>
    </row>
    <row r="318">
      <c r="A318" s="25"/>
      <c r="B318" s="25"/>
      <c r="C318" s="25"/>
      <c r="D318" s="25"/>
      <c r="E318" s="25"/>
      <c r="F318" s="24"/>
      <c r="G318" s="25"/>
      <c r="H318" s="25"/>
      <c r="I318" s="25"/>
      <c r="J318" s="25"/>
      <c r="K318" s="138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  <c r="AA318" s="25"/>
    </row>
    <row r="319">
      <c r="A319" s="25"/>
      <c r="B319" s="25"/>
      <c r="C319" s="25"/>
      <c r="D319" s="25"/>
      <c r="E319" s="25"/>
      <c r="F319" s="24"/>
      <c r="G319" s="25"/>
      <c r="H319" s="25"/>
      <c r="I319" s="25"/>
      <c r="J319" s="25"/>
      <c r="K319" s="138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  <c r="AA319" s="25"/>
    </row>
    <row r="320">
      <c r="A320" s="25"/>
      <c r="B320" s="25"/>
      <c r="C320" s="25"/>
      <c r="D320" s="25"/>
      <c r="E320" s="25"/>
      <c r="F320" s="24"/>
      <c r="G320" s="25"/>
      <c r="H320" s="25"/>
      <c r="I320" s="25"/>
      <c r="J320" s="25"/>
      <c r="K320" s="138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  <c r="AA320" s="25"/>
    </row>
    <row r="321">
      <c r="A321" s="25"/>
      <c r="B321" s="25"/>
      <c r="C321" s="25"/>
      <c r="D321" s="25"/>
      <c r="E321" s="25"/>
      <c r="F321" s="24"/>
      <c r="G321" s="25"/>
      <c r="H321" s="25"/>
      <c r="I321" s="25"/>
      <c r="J321" s="25"/>
      <c r="K321" s="138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  <c r="AA321" s="25"/>
    </row>
    <row r="322">
      <c r="A322" s="25"/>
      <c r="B322" s="25"/>
      <c r="C322" s="25"/>
      <c r="D322" s="25"/>
      <c r="E322" s="25"/>
      <c r="F322" s="24"/>
      <c r="G322" s="25"/>
      <c r="H322" s="25"/>
      <c r="I322" s="25"/>
      <c r="J322" s="25"/>
      <c r="K322" s="138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  <c r="AA322" s="25"/>
    </row>
    <row r="323">
      <c r="A323" s="25"/>
      <c r="B323" s="25"/>
      <c r="C323" s="25"/>
      <c r="D323" s="25"/>
      <c r="E323" s="25"/>
      <c r="F323" s="24"/>
      <c r="G323" s="25"/>
      <c r="H323" s="25"/>
      <c r="I323" s="25"/>
      <c r="J323" s="25"/>
      <c r="K323" s="138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  <c r="AA323" s="25"/>
    </row>
    <row r="324">
      <c r="A324" s="25"/>
      <c r="B324" s="25"/>
      <c r="C324" s="25"/>
      <c r="D324" s="25"/>
      <c r="E324" s="25"/>
      <c r="F324" s="24"/>
      <c r="G324" s="25"/>
      <c r="H324" s="25"/>
      <c r="I324" s="25"/>
      <c r="J324" s="25"/>
      <c r="K324" s="138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  <c r="AA324" s="25"/>
    </row>
    <row r="325">
      <c r="A325" s="25"/>
      <c r="B325" s="25"/>
      <c r="C325" s="25"/>
      <c r="D325" s="25"/>
      <c r="E325" s="25"/>
      <c r="F325" s="24"/>
      <c r="G325" s="25"/>
      <c r="H325" s="25"/>
      <c r="I325" s="25"/>
      <c r="J325" s="25"/>
      <c r="K325" s="138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  <c r="AA325" s="25"/>
    </row>
    <row r="326">
      <c r="A326" s="25"/>
      <c r="B326" s="25"/>
      <c r="C326" s="25"/>
      <c r="D326" s="25"/>
      <c r="E326" s="25"/>
      <c r="F326" s="24"/>
      <c r="G326" s="25"/>
      <c r="H326" s="25"/>
      <c r="I326" s="25"/>
      <c r="J326" s="25"/>
      <c r="K326" s="138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  <c r="AA326" s="25"/>
    </row>
    <row r="327">
      <c r="A327" s="25"/>
      <c r="B327" s="25"/>
      <c r="C327" s="25"/>
      <c r="D327" s="25"/>
      <c r="E327" s="25"/>
      <c r="F327" s="24"/>
      <c r="G327" s="25"/>
      <c r="H327" s="25"/>
      <c r="I327" s="25"/>
      <c r="J327" s="25"/>
      <c r="K327" s="138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  <c r="AA327" s="25"/>
    </row>
    <row r="328">
      <c r="A328" s="25"/>
      <c r="B328" s="25"/>
      <c r="C328" s="25"/>
      <c r="D328" s="25"/>
      <c r="E328" s="25"/>
      <c r="F328" s="24"/>
      <c r="G328" s="25"/>
      <c r="H328" s="25"/>
      <c r="I328" s="25"/>
      <c r="J328" s="25"/>
      <c r="K328" s="138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  <c r="AA328" s="25"/>
    </row>
    <row r="329">
      <c r="A329" s="25"/>
      <c r="B329" s="25"/>
      <c r="C329" s="25"/>
      <c r="D329" s="25"/>
      <c r="E329" s="25"/>
      <c r="F329" s="24"/>
      <c r="G329" s="25"/>
      <c r="H329" s="25"/>
      <c r="I329" s="25"/>
      <c r="J329" s="25"/>
      <c r="K329" s="138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  <c r="AA329" s="25"/>
    </row>
    <row r="330">
      <c r="A330" s="25"/>
      <c r="B330" s="25"/>
      <c r="C330" s="25"/>
      <c r="D330" s="25"/>
      <c r="E330" s="25"/>
      <c r="F330" s="24"/>
      <c r="G330" s="25"/>
      <c r="H330" s="25"/>
      <c r="I330" s="25"/>
      <c r="J330" s="25"/>
      <c r="K330" s="138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  <c r="AA330" s="25"/>
    </row>
    <row r="331">
      <c r="A331" s="25"/>
      <c r="B331" s="25"/>
      <c r="C331" s="25"/>
      <c r="D331" s="25"/>
      <c r="E331" s="25"/>
      <c r="F331" s="24"/>
      <c r="G331" s="25"/>
      <c r="H331" s="25"/>
      <c r="I331" s="25"/>
      <c r="J331" s="25"/>
      <c r="K331" s="138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  <c r="AA331" s="25"/>
    </row>
    <row r="332">
      <c r="A332" s="25"/>
      <c r="B332" s="25"/>
      <c r="C332" s="25"/>
      <c r="D332" s="25"/>
      <c r="E332" s="25"/>
      <c r="F332" s="24"/>
      <c r="G332" s="25"/>
      <c r="H332" s="25"/>
      <c r="I332" s="25"/>
      <c r="J332" s="25"/>
      <c r="K332" s="138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  <c r="AA332" s="25"/>
    </row>
    <row r="333">
      <c r="A333" s="25"/>
      <c r="B333" s="25"/>
      <c r="C333" s="25"/>
      <c r="D333" s="25"/>
      <c r="E333" s="25"/>
      <c r="F333" s="24"/>
      <c r="G333" s="25"/>
      <c r="H333" s="25"/>
      <c r="I333" s="25"/>
      <c r="J333" s="25"/>
      <c r="K333" s="138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  <c r="AA333" s="25"/>
    </row>
    <row r="334">
      <c r="A334" s="25"/>
      <c r="B334" s="25"/>
      <c r="C334" s="25"/>
      <c r="D334" s="25"/>
      <c r="E334" s="25"/>
      <c r="F334" s="24"/>
      <c r="G334" s="25"/>
      <c r="H334" s="25"/>
      <c r="I334" s="25"/>
      <c r="J334" s="25"/>
      <c r="K334" s="138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  <c r="AA334" s="25"/>
    </row>
    <row r="335">
      <c r="A335" s="25"/>
      <c r="B335" s="25"/>
      <c r="C335" s="25"/>
      <c r="D335" s="25"/>
      <c r="E335" s="25"/>
      <c r="F335" s="24"/>
      <c r="G335" s="25"/>
      <c r="H335" s="25"/>
      <c r="I335" s="25"/>
      <c r="J335" s="25"/>
      <c r="K335" s="138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  <c r="AA335" s="25"/>
    </row>
    <row r="336">
      <c r="A336" s="25"/>
      <c r="B336" s="25"/>
      <c r="C336" s="25"/>
      <c r="D336" s="25"/>
      <c r="E336" s="25"/>
      <c r="F336" s="24"/>
      <c r="G336" s="25"/>
      <c r="H336" s="25"/>
      <c r="I336" s="25"/>
      <c r="J336" s="25"/>
      <c r="K336" s="138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  <c r="AA336" s="25"/>
    </row>
    <row r="337">
      <c r="A337" s="25"/>
      <c r="B337" s="25"/>
      <c r="C337" s="25"/>
      <c r="D337" s="25"/>
      <c r="E337" s="25"/>
      <c r="F337" s="24"/>
      <c r="G337" s="25"/>
      <c r="H337" s="25"/>
      <c r="I337" s="25"/>
      <c r="J337" s="25"/>
      <c r="K337" s="138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  <c r="AA337" s="25"/>
    </row>
    <row r="338">
      <c r="A338" s="25"/>
      <c r="B338" s="25"/>
      <c r="C338" s="25"/>
      <c r="D338" s="25"/>
      <c r="E338" s="25"/>
      <c r="F338" s="24"/>
      <c r="G338" s="25"/>
      <c r="H338" s="25"/>
      <c r="I338" s="25"/>
      <c r="J338" s="25"/>
      <c r="K338" s="138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  <c r="AA338" s="25"/>
    </row>
    <row r="339">
      <c r="A339" s="25"/>
      <c r="B339" s="25"/>
      <c r="C339" s="25"/>
      <c r="D339" s="25"/>
      <c r="E339" s="25"/>
      <c r="F339" s="24"/>
      <c r="G339" s="25"/>
      <c r="H339" s="25"/>
      <c r="I339" s="25"/>
      <c r="J339" s="25"/>
      <c r="K339" s="138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  <c r="AA339" s="25"/>
    </row>
    <row r="340">
      <c r="A340" s="25"/>
      <c r="B340" s="25"/>
      <c r="C340" s="25"/>
      <c r="D340" s="25"/>
      <c r="E340" s="25"/>
      <c r="F340" s="24"/>
      <c r="G340" s="25"/>
      <c r="H340" s="25"/>
      <c r="I340" s="25"/>
      <c r="J340" s="25"/>
      <c r="K340" s="138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  <c r="AA340" s="25"/>
    </row>
    <row r="341">
      <c r="A341" s="25"/>
      <c r="B341" s="25"/>
      <c r="C341" s="25"/>
      <c r="D341" s="25"/>
      <c r="E341" s="25"/>
      <c r="F341" s="24"/>
      <c r="G341" s="25"/>
      <c r="H341" s="25"/>
      <c r="I341" s="25"/>
      <c r="J341" s="25"/>
      <c r="K341" s="138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  <c r="AA341" s="25"/>
    </row>
    <row r="342">
      <c r="A342" s="25"/>
      <c r="B342" s="25"/>
      <c r="C342" s="25"/>
      <c r="D342" s="25"/>
      <c r="E342" s="25"/>
      <c r="F342" s="24"/>
      <c r="G342" s="25"/>
      <c r="H342" s="25"/>
      <c r="I342" s="25"/>
      <c r="J342" s="25"/>
      <c r="K342" s="138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  <c r="AA342" s="25"/>
    </row>
    <row r="343">
      <c r="A343" s="25"/>
      <c r="B343" s="25"/>
      <c r="C343" s="25"/>
      <c r="D343" s="25"/>
      <c r="E343" s="25"/>
      <c r="F343" s="24"/>
      <c r="G343" s="25"/>
      <c r="H343" s="25"/>
      <c r="I343" s="25"/>
      <c r="J343" s="25"/>
      <c r="K343" s="138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  <c r="AA343" s="25"/>
    </row>
    <row r="344">
      <c r="A344" s="25"/>
      <c r="B344" s="25"/>
      <c r="C344" s="25"/>
      <c r="D344" s="25"/>
      <c r="E344" s="25"/>
      <c r="F344" s="24"/>
      <c r="G344" s="25"/>
      <c r="H344" s="25"/>
      <c r="I344" s="25"/>
      <c r="J344" s="25"/>
      <c r="K344" s="138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  <c r="AA344" s="25"/>
    </row>
    <row r="345">
      <c r="A345" s="25"/>
      <c r="B345" s="25"/>
      <c r="C345" s="25"/>
      <c r="D345" s="25"/>
      <c r="E345" s="25"/>
      <c r="F345" s="24"/>
      <c r="G345" s="25"/>
      <c r="H345" s="25"/>
      <c r="I345" s="25"/>
      <c r="J345" s="25"/>
      <c r="K345" s="138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  <c r="AA345" s="25"/>
    </row>
    <row r="346">
      <c r="A346" s="25"/>
      <c r="B346" s="25"/>
      <c r="C346" s="25"/>
      <c r="D346" s="25"/>
      <c r="E346" s="25"/>
      <c r="F346" s="24"/>
      <c r="G346" s="25"/>
      <c r="H346" s="25"/>
      <c r="I346" s="25"/>
      <c r="J346" s="25"/>
      <c r="K346" s="138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  <c r="AA346" s="25"/>
    </row>
    <row r="347">
      <c r="A347" s="25"/>
      <c r="B347" s="25"/>
      <c r="C347" s="25"/>
      <c r="D347" s="25"/>
      <c r="E347" s="25"/>
      <c r="F347" s="24"/>
      <c r="G347" s="25"/>
      <c r="H347" s="25"/>
      <c r="I347" s="25"/>
      <c r="J347" s="25"/>
      <c r="K347" s="138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  <c r="AA347" s="25"/>
    </row>
    <row r="348">
      <c r="A348" s="25"/>
      <c r="B348" s="25"/>
      <c r="C348" s="25"/>
      <c r="D348" s="25"/>
      <c r="E348" s="25"/>
      <c r="F348" s="24"/>
      <c r="G348" s="25"/>
      <c r="H348" s="25"/>
      <c r="I348" s="25"/>
      <c r="J348" s="25"/>
      <c r="K348" s="138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  <c r="AA348" s="25"/>
    </row>
    <row r="349">
      <c r="A349" s="25"/>
      <c r="B349" s="25"/>
      <c r="C349" s="25"/>
      <c r="D349" s="25"/>
      <c r="E349" s="25"/>
      <c r="F349" s="24"/>
      <c r="G349" s="25"/>
      <c r="H349" s="25"/>
      <c r="I349" s="25"/>
      <c r="J349" s="25"/>
      <c r="K349" s="138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  <c r="AA349" s="25"/>
    </row>
    <row r="350">
      <c r="A350" s="25"/>
      <c r="B350" s="25"/>
      <c r="C350" s="25"/>
      <c r="D350" s="25"/>
      <c r="E350" s="25"/>
      <c r="F350" s="24"/>
      <c r="G350" s="25"/>
      <c r="H350" s="25"/>
      <c r="I350" s="25"/>
      <c r="J350" s="25"/>
      <c r="K350" s="138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  <c r="AA350" s="25"/>
    </row>
    <row r="351">
      <c r="A351" s="25"/>
      <c r="B351" s="25"/>
      <c r="C351" s="25"/>
      <c r="D351" s="25"/>
      <c r="E351" s="25"/>
      <c r="F351" s="24"/>
      <c r="G351" s="25"/>
      <c r="H351" s="25"/>
      <c r="I351" s="25"/>
      <c r="J351" s="25"/>
      <c r="K351" s="138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  <c r="AA351" s="25"/>
    </row>
    <row r="352">
      <c r="A352" s="25"/>
      <c r="B352" s="25"/>
      <c r="C352" s="25"/>
      <c r="D352" s="25"/>
      <c r="E352" s="25"/>
      <c r="F352" s="24"/>
      <c r="G352" s="25"/>
      <c r="H352" s="25"/>
      <c r="I352" s="25"/>
      <c r="J352" s="25"/>
      <c r="K352" s="138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  <c r="AA352" s="25"/>
    </row>
    <row r="353">
      <c r="A353" s="25"/>
      <c r="B353" s="25"/>
      <c r="C353" s="25"/>
      <c r="D353" s="25"/>
      <c r="E353" s="25"/>
      <c r="F353" s="24"/>
      <c r="G353" s="25"/>
      <c r="H353" s="25"/>
      <c r="I353" s="25"/>
      <c r="J353" s="25"/>
      <c r="K353" s="138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  <c r="AA353" s="25"/>
    </row>
    <row r="354">
      <c r="A354" s="25"/>
      <c r="B354" s="25"/>
      <c r="C354" s="25"/>
      <c r="D354" s="25"/>
      <c r="E354" s="25"/>
      <c r="F354" s="24"/>
      <c r="G354" s="25"/>
      <c r="H354" s="25"/>
      <c r="I354" s="25"/>
      <c r="J354" s="25"/>
      <c r="K354" s="138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  <c r="AA354" s="25"/>
    </row>
    <row r="355">
      <c r="A355" s="25"/>
      <c r="B355" s="25"/>
      <c r="C355" s="25"/>
      <c r="D355" s="25"/>
      <c r="E355" s="25"/>
      <c r="F355" s="24"/>
      <c r="G355" s="25"/>
      <c r="H355" s="25"/>
      <c r="I355" s="25"/>
      <c r="J355" s="25"/>
      <c r="K355" s="138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  <c r="AA355" s="25"/>
    </row>
    <row r="356">
      <c r="A356" s="25"/>
      <c r="B356" s="25"/>
      <c r="C356" s="25"/>
      <c r="D356" s="25"/>
      <c r="E356" s="25"/>
      <c r="F356" s="24"/>
      <c r="G356" s="25"/>
      <c r="H356" s="25"/>
      <c r="I356" s="25"/>
      <c r="J356" s="25"/>
      <c r="K356" s="138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  <c r="AA356" s="25"/>
    </row>
    <row r="357">
      <c r="A357" s="25"/>
      <c r="B357" s="25"/>
      <c r="C357" s="25"/>
      <c r="D357" s="25"/>
      <c r="E357" s="25"/>
      <c r="F357" s="24"/>
      <c r="G357" s="25"/>
      <c r="H357" s="25"/>
      <c r="I357" s="25"/>
      <c r="J357" s="25"/>
      <c r="K357" s="138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  <c r="AA357" s="25"/>
    </row>
    <row r="358">
      <c r="A358" s="25"/>
      <c r="B358" s="25"/>
      <c r="C358" s="25"/>
      <c r="D358" s="25"/>
      <c r="E358" s="25"/>
      <c r="F358" s="24"/>
      <c r="G358" s="25"/>
      <c r="H358" s="25"/>
      <c r="I358" s="25"/>
      <c r="J358" s="25"/>
      <c r="K358" s="138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  <c r="AA358" s="25"/>
    </row>
    <row r="359">
      <c r="A359" s="25"/>
      <c r="B359" s="25"/>
      <c r="C359" s="25"/>
      <c r="D359" s="25"/>
      <c r="E359" s="25"/>
      <c r="F359" s="24"/>
      <c r="G359" s="25"/>
      <c r="H359" s="25"/>
      <c r="I359" s="25"/>
      <c r="J359" s="25"/>
      <c r="K359" s="138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  <c r="AA359" s="25"/>
    </row>
    <row r="360">
      <c r="A360" s="25"/>
      <c r="B360" s="25"/>
      <c r="C360" s="25"/>
      <c r="D360" s="25"/>
      <c r="E360" s="25"/>
      <c r="F360" s="24"/>
      <c r="G360" s="25"/>
      <c r="H360" s="25"/>
      <c r="I360" s="25"/>
      <c r="J360" s="25"/>
      <c r="K360" s="138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  <c r="AA360" s="25"/>
    </row>
    <row r="361">
      <c r="A361" s="25"/>
      <c r="B361" s="25"/>
      <c r="C361" s="25"/>
      <c r="D361" s="25"/>
      <c r="E361" s="25"/>
      <c r="F361" s="24"/>
      <c r="G361" s="25"/>
      <c r="H361" s="25"/>
      <c r="I361" s="25"/>
      <c r="J361" s="25"/>
      <c r="K361" s="138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  <c r="AA361" s="25"/>
    </row>
    <row r="362">
      <c r="A362" s="25"/>
      <c r="B362" s="25"/>
      <c r="C362" s="25"/>
      <c r="D362" s="25"/>
      <c r="E362" s="25"/>
      <c r="F362" s="24"/>
      <c r="G362" s="25"/>
      <c r="H362" s="25"/>
      <c r="I362" s="25"/>
      <c r="J362" s="25"/>
      <c r="K362" s="138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  <c r="AA362" s="25"/>
    </row>
    <row r="363">
      <c r="A363" s="25"/>
      <c r="B363" s="25"/>
      <c r="C363" s="25"/>
      <c r="D363" s="25"/>
      <c r="E363" s="25"/>
      <c r="F363" s="24"/>
      <c r="G363" s="25"/>
      <c r="H363" s="25"/>
      <c r="I363" s="25"/>
      <c r="J363" s="25"/>
      <c r="K363" s="138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  <c r="AA363" s="25"/>
    </row>
    <row r="364">
      <c r="A364" s="25"/>
      <c r="B364" s="25"/>
      <c r="C364" s="25"/>
      <c r="D364" s="25"/>
      <c r="E364" s="25"/>
      <c r="F364" s="24"/>
      <c r="G364" s="25"/>
      <c r="H364" s="25"/>
      <c r="I364" s="25"/>
      <c r="J364" s="25"/>
      <c r="K364" s="138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  <c r="AA364" s="25"/>
    </row>
    <row r="365">
      <c r="A365" s="25"/>
      <c r="B365" s="25"/>
      <c r="C365" s="25"/>
      <c r="D365" s="25"/>
      <c r="E365" s="25"/>
      <c r="F365" s="24"/>
      <c r="G365" s="25"/>
      <c r="H365" s="25"/>
      <c r="I365" s="25"/>
      <c r="J365" s="25"/>
      <c r="K365" s="138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  <c r="AA365" s="25"/>
    </row>
    <row r="366">
      <c r="A366" s="25"/>
      <c r="B366" s="25"/>
      <c r="C366" s="25"/>
      <c r="D366" s="25"/>
      <c r="E366" s="25"/>
      <c r="F366" s="24"/>
      <c r="G366" s="25"/>
      <c r="H366" s="25"/>
      <c r="I366" s="25"/>
      <c r="J366" s="25"/>
      <c r="K366" s="138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  <c r="AA366" s="25"/>
    </row>
    <row r="367">
      <c r="A367" s="25"/>
      <c r="B367" s="25"/>
      <c r="C367" s="25"/>
      <c r="D367" s="25"/>
      <c r="E367" s="25"/>
      <c r="F367" s="24"/>
      <c r="G367" s="25"/>
      <c r="H367" s="25"/>
      <c r="I367" s="25"/>
      <c r="J367" s="25"/>
      <c r="K367" s="138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  <c r="AA367" s="25"/>
    </row>
    <row r="368">
      <c r="A368" s="25"/>
      <c r="B368" s="25"/>
      <c r="C368" s="25"/>
      <c r="D368" s="25"/>
      <c r="E368" s="25"/>
      <c r="F368" s="24"/>
      <c r="G368" s="25"/>
      <c r="H368" s="25"/>
      <c r="I368" s="25"/>
      <c r="J368" s="25"/>
      <c r="K368" s="138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  <c r="AA368" s="25"/>
    </row>
    <row r="369">
      <c r="A369" s="25"/>
      <c r="B369" s="25"/>
      <c r="C369" s="25"/>
      <c r="D369" s="25"/>
      <c r="E369" s="25"/>
      <c r="F369" s="24"/>
      <c r="G369" s="25"/>
      <c r="H369" s="25"/>
      <c r="I369" s="25"/>
      <c r="J369" s="25"/>
      <c r="K369" s="138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  <c r="AA369" s="25"/>
    </row>
    <row r="370">
      <c r="A370" s="25"/>
      <c r="B370" s="25"/>
      <c r="C370" s="25"/>
      <c r="D370" s="25"/>
      <c r="E370" s="25"/>
      <c r="F370" s="24"/>
      <c r="G370" s="25"/>
      <c r="H370" s="25"/>
      <c r="I370" s="25"/>
      <c r="J370" s="25"/>
      <c r="K370" s="138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  <c r="AA370" s="25"/>
    </row>
    <row r="371">
      <c r="A371" s="25"/>
      <c r="B371" s="25"/>
      <c r="C371" s="25"/>
      <c r="D371" s="25"/>
      <c r="E371" s="25"/>
      <c r="F371" s="24"/>
      <c r="G371" s="25"/>
      <c r="H371" s="25"/>
      <c r="I371" s="25"/>
      <c r="J371" s="25"/>
      <c r="K371" s="138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  <c r="AA371" s="25"/>
    </row>
    <row r="372">
      <c r="A372" s="25"/>
      <c r="B372" s="25"/>
      <c r="C372" s="25"/>
      <c r="D372" s="25"/>
      <c r="E372" s="25"/>
      <c r="F372" s="24"/>
      <c r="G372" s="25"/>
      <c r="H372" s="25"/>
      <c r="I372" s="25"/>
      <c r="J372" s="25"/>
      <c r="K372" s="138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  <c r="AA372" s="25"/>
    </row>
    <row r="373">
      <c r="A373" s="25"/>
      <c r="B373" s="25"/>
      <c r="C373" s="25"/>
      <c r="D373" s="25"/>
      <c r="E373" s="25"/>
      <c r="F373" s="24"/>
      <c r="G373" s="25"/>
      <c r="H373" s="25"/>
      <c r="I373" s="25"/>
      <c r="J373" s="25"/>
      <c r="K373" s="138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  <c r="AA373" s="25"/>
    </row>
    <row r="374">
      <c r="A374" s="25"/>
      <c r="B374" s="25"/>
      <c r="C374" s="25"/>
      <c r="D374" s="25"/>
      <c r="E374" s="25"/>
      <c r="F374" s="24"/>
      <c r="G374" s="25"/>
      <c r="H374" s="25"/>
      <c r="I374" s="25"/>
      <c r="J374" s="25"/>
      <c r="K374" s="138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  <c r="AA374" s="25"/>
    </row>
    <row r="375">
      <c r="A375" s="25"/>
      <c r="B375" s="25"/>
      <c r="C375" s="25"/>
      <c r="D375" s="25"/>
      <c r="E375" s="25"/>
      <c r="F375" s="24"/>
      <c r="G375" s="25"/>
      <c r="H375" s="25"/>
      <c r="I375" s="25"/>
      <c r="J375" s="25"/>
      <c r="K375" s="138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  <c r="AA375" s="25"/>
    </row>
    <row r="376">
      <c r="A376" s="25"/>
      <c r="B376" s="25"/>
      <c r="C376" s="25"/>
      <c r="D376" s="25"/>
      <c r="E376" s="25"/>
      <c r="F376" s="24"/>
      <c r="G376" s="25"/>
      <c r="H376" s="25"/>
      <c r="I376" s="25"/>
      <c r="J376" s="25"/>
      <c r="K376" s="138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  <c r="AA376" s="25"/>
    </row>
    <row r="377">
      <c r="A377" s="25"/>
      <c r="B377" s="25"/>
      <c r="C377" s="25"/>
      <c r="D377" s="25"/>
      <c r="E377" s="25"/>
      <c r="F377" s="24"/>
      <c r="G377" s="25"/>
      <c r="H377" s="25"/>
      <c r="I377" s="25"/>
      <c r="J377" s="25"/>
      <c r="K377" s="138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  <c r="AA377" s="25"/>
    </row>
    <row r="378">
      <c r="A378" s="25"/>
      <c r="B378" s="25"/>
      <c r="C378" s="25"/>
      <c r="D378" s="25"/>
      <c r="E378" s="25"/>
      <c r="F378" s="24"/>
      <c r="G378" s="25"/>
      <c r="H378" s="25"/>
      <c r="I378" s="25"/>
      <c r="J378" s="25"/>
      <c r="K378" s="138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  <c r="AA378" s="25"/>
    </row>
    <row r="379">
      <c r="A379" s="25"/>
      <c r="B379" s="25"/>
      <c r="C379" s="25"/>
      <c r="D379" s="25"/>
      <c r="E379" s="25"/>
      <c r="F379" s="24"/>
      <c r="G379" s="25"/>
      <c r="H379" s="25"/>
      <c r="I379" s="25"/>
      <c r="J379" s="25"/>
      <c r="K379" s="138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  <c r="AA379" s="25"/>
    </row>
    <row r="380">
      <c r="A380" s="25"/>
      <c r="B380" s="25"/>
      <c r="C380" s="25"/>
      <c r="D380" s="25"/>
      <c r="E380" s="25"/>
      <c r="F380" s="24"/>
      <c r="G380" s="25"/>
      <c r="H380" s="25"/>
      <c r="I380" s="25"/>
      <c r="J380" s="25"/>
      <c r="K380" s="138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  <c r="AA380" s="25"/>
    </row>
    <row r="381">
      <c r="A381" s="25"/>
      <c r="B381" s="25"/>
      <c r="C381" s="25"/>
      <c r="D381" s="25"/>
      <c r="E381" s="25"/>
      <c r="F381" s="24"/>
      <c r="G381" s="25"/>
      <c r="H381" s="25"/>
      <c r="I381" s="25"/>
      <c r="J381" s="25"/>
      <c r="K381" s="138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  <c r="AA381" s="25"/>
    </row>
    <row r="382">
      <c r="A382" s="25"/>
      <c r="B382" s="25"/>
      <c r="C382" s="25"/>
      <c r="D382" s="25"/>
      <c r="E382" s="25"/>
      <c r="F382" s="24"/>
      <c r="G382" s="25"/>
      <c r="H382" s="25"/>
      <c r="I382" s="25"/>
      <c r="J382" s="25"/>
      <c r="K382" s="138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  <c r="AA382" s="25"/>
    </row>
    <row r="383">
      <c r="A383" s="25"/>
      <c r="B383" s="25"/>
      <c r="C383" s="25"/>
      <c r="D383" s="25"/>
      <c r="E383" s="25"/>
      <c r="F383" s="24"/>
      <c r="G383" s="25"/>
      <c r="H383" s="25"/>
      <c r="I383" s="25"/>
      <c r="J383" s="25"/>
      <c r="K383" s="138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  <c r="AA383" s="25"/>
    </row>
    <row r="384">
      <c r="A384" s="25"/>
      <c r="B384" s="25"/>
      <c r="C384" s="25"/>
      <c r="D384" s="25"/>
      <c r="E384" s="25"/>
      <c r="F384" s="24"/>
      <c r="G384" s="25"/>
      <c r="H384" s="25"/>
      <c r="I384" s="25"/>
      <c r="J384" s="25"/>
      <c r="K384" s="138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  <c r="AA384" s="25"/>
    </row>
    <row r="385">
      <c r="A385" s="25"/>
      <c r="B385" s="25"/>
      <c r="C385" s="25"/>
      <c r="D385" s="25"/>
      <c r="E385" s="25"/>
      <c r="F385" s="24"/>
      <c r="G385" s="25"/>
      <c r="H385" s="25"/>
      <c r="I385" s="25"/>
      <c r="J385" s="25"/>
      <c r="K385" s="138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  <c r="AA385" s="25"/>
    </row>
    <row r="386">
      <c r="A386" s="25"/>
      <c r="B386" s="25"/>
      <c r="C386" s="25"/>
      <c r="D386" s="25"/>
      <c r="E386" s="25"/>
      <c r="F386" s="24"/>
      <c r="G386" s="25"/>
      <c r="H386" s="25"/>
      <c r="I386" s="25"/>
      <c r="J386" s="25"/>
      <c r="K386" s="138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  <c r="AA386" s="25"/>
    </row>
    <row r="387">
      <c r="A387" s="25"/>
      <c r="B387" s="25"/>
      <c r="C387" s="25"/>
      <c r="D387" s="25"/>
      <c r="E387" s="25"/>
      <c r="F387" s="24"/>
      <c r="G387" s="25"/>
      <c r="H387" s="25"/>
      <c r="I387" s="25"/>
      <c r="J387" s="25"/>
      <c r="K387" s="138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  <c r="AA387" s="25"/>
    </row>
    <row r="388">
      <c r="A388" s="25"/>
      <c r="B388" s="25"/>
      <c r="C388" s="25"/>
      <c r="D388" s="25"/>
      <c r="E388" s="25"/>
      <c r="F388" s="24"/>
      <c r="G388" s="25"/>
      <c r="H388" s="25"/>
      <c r="I388" s="25"/>
      <c r="J388" s="25"/>
      <c r="K388" s="138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  <c r="AA388" s="25"/>
    </row>
    <row r="389">
      <c r="A389" s="25"/>
      <c r="B389" s="25"/>
      <c r="C389" s="25"/>
      <c r="D389" s="25"/>
      <c r="E389" s="25"/>
      <c r="F389" s="24"/>
      <c r="G389" s="25"/>
      <c r="H389" s="25"/>
      <c r="I389" s="25"/>
      <c r="J389" s="25"/>
      <c r="K389" s="138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  <c r="AA389" s="25"/>
    </row>
    <row r="390">
      <c r="A390" s="25"/>
      <c r="B390" s="25"/>
      <c r="C390" s="25"/>
      <c r="D390" s="25"/>
      <c r="E390" s="25"/>
      <c r="F390" s="24"/>
      <c r="G390" s="25"/>
      <c r="H390" s="25"/>
      <c r="I390" s="25"/>
      <c r="J390" s="25"/>
      <c r="K390" s="138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  <c r="AA390" s="25"/>
    </row>
    <row r="391">
      <c r="A391" s="25"/>
      <c r="B391" s="25"/>
      <c r="C391" s="25"/>
      <c r="D391" s="25"/>
      <c r="E391" s="25"/>
      <c r="F391" s="24"/>
      <c r="G391" s="25"/>
      <c r="H391" s="25"/>
      <c r="I391" s="25"/>
      <c r="J391" s="25"/>
      <c r="K391" s="138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  <c r="AA391" s="25"/>
    </row>
    <row r="392">
      <c r="A392" s="25"/>
      <c r="B392" s="25"/>
      <c r="C392" s="25"/>
      <c r="D392" s="25"/>
      <c r="E392" s="25"/>
      <c r="F392" s="24"/>
      <c r="G392" s="25"/>
      <c r="H392" s="25"/>
      <c r="I392" s="25"/>
      <c r="J392" s="25"/>
      <c r="K392" s="138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  <c r="AA392" s="25"/>
    </row>
    <row r="393">
      <c r="A393" s="25"/>
      <c r="B393" s="25"/>
      <c r="C393" s="25"/>
      <c r="D393" s="25"/>
      <c r="E393" s="25"/>
      <c r="F393" s="24"/>
      <c r="G393" s="25"/>
      <c r="H393" s="25"/>
      <c r="I393" s="25"/>
      <c r="J393" s="25"/>
      <c r="K393" s="138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  <c r="AA393" s="25"/>
    </row>
    <row r="394">
      <c r="A394" s="25"/>
      <c r="B394" s="25"/>
      <c r="C394" s="25"/>
      <c r="D394" s="25"/>
      <c r="E394" s="25"/>
      <c r="F394" s="24"/>
      <c r="G394" s="25"/>
      <c r="H394" s="25"/>
      <c r="I394" s="25"/>
      <c r="J394" s="25"/>
      <c r="K394" s="138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  <c r="AA394" s="25"/>
    </row>
    <row r="395">
      <c r="A395" s="25"/>
      <c r="B395" s="25"/>
      <c r="C395" s="25"/>
      <c r="D395" s="25"/>
      <c r="E395" s="25"/>
      <c r="F395" s="24"/>
      <c r="G395" s="25"/>
      <c r="H395" s="25"/>
      <c r="I395" s="25"/>
      <c r="J395" s="25"/>
      <c r="K395" s="138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  <c r="AA395" s="25"/>
    </row>
    <row r="396">
      <c r="A396" s="25"/>
      <c r="B396" s="25"/>
      <c r="C396" s="25"/>
      <c r="D396" s="25"/>
      <c r="E396" s="25"/>
      <c r="F396" s="24"/>
      <c r="G396" s="25"/>
      <c r="H396" s="25"/>
      <c r="I396" s="25"/>
      <c r="J396" s="25"/>
      <c r="K396" s="138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  <c r="AA396" s="25"/>
    </row>
    <row r="397">
      <c r="A397" s="25"/>
      <c r="B397" s="25"/>
      <c r="C397" s="25"/>
      <c r="D397" s="25"/>
      <c r="E397" s="25"/>
      <c r="F397" s="24"/>
      <c r="G397" s="25"/>
      <c r="H397" s="25"/>
      <c r="I397" s="25"/>
      <c r="J397" s="25"/>
      <c r="K397" s="138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  <c r="AA397" s="25"/>
    </row>
    <row r="398">
      <c r="A398" s="25"/>
      <c r="B398" s="25"/>
      <c r="C398" s="25"/>
      <c r="D398" s="25"/>
      <c r="E398" s="25"/>
      <c r="F398" s="24"/>
      <c r="G398" s="25"/>
      <c r="H398" s="25"/>
      <c r="I398" s="25"/>
      <c r="J398" s="25"/>
      <c r="K398" s="138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  <c r="AA398" s="25"/>
    </row>
    <row r="399">
      <c r="A399" s="25"/>
      <c r="B399" s="25"/>
      <c r="C399" s="25"/>
      <c r="D399" s="25"/>
      <c r="E399" s="25"/>
      <c r="F399" s="24"/>
      <c r="G399" s="25"/>
      <c r="H399" s="25"/>
      <c r="I399" s="25"/>
      <c r="J399" s="25"/>
      <c r="K399" s="138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  <c r="AA399" s="25"/>
    </row>
    <row r="400">
      <c r="A400" s="25"/>
      <c r="B400" s="25"/>
      <c r="C400" s="25"/>
      <c r="D400" s="25"/>
      <c r="E400" s="25"/>
      <c r="F400" s="24"/>
      <c r="G400" s="25"/>
      <c r="H400" s="25"/>
      <c r="I400" s="25"/>
      <c r="J400" s="25"/>
      <c r="K400" s="138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  <c r="AA400" s="25"/>
    </row>
    <row r="401">
      <c r="A401" s="25"/>
      <c r="B401" s="25"/>
      <c r="C401" s="25"/>
      <c r="D401" s="25"/>
      <c r="E401" s="25"/>
      <c r="F401" s="24"/>
      <c r="G401" s="25"/>
      <c r="H401" s="25"/>
      <c r="I401" s="25"/>
      <c r="J401" s="25"/>
      <c r="K401" s="138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  <c r="AA401" s="25"/>
    </row>
    <row r="402">
      <c r="A402" s="25"/>
      <c r="B402" s="25"/>
      <c r="C402" s="25"/>
      <c r="D402" s="25"/>
      <c r="E402" s="25"/>
      <c r="F402" s="24"/>
      <c r="G402" s="25"/>
      <c r="H402" s="25"/>
      <c r="I402" s="25"/>
      <c r="J402" s="25"/>
      <c r="K402" s="138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  <c r="AA402" s="25"/>
    </row>
    <row r="403">
      <c r="A403" s="25"/>
      <c r="B403" s="25"/>
      <c r="C403" s="25"/>
      <c r="D403" s="25"/>
      <c r="E403" s="25"/>
      <c r="F403" s="24"/>
      <c r="G403" s="25"/>
      <c r="H403" s="25"/>
      <c r="I403" s="25"/>
      <c r="J403" s="25"/>
      <c r="K403" s="138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  <c r="AA403" s="25"/>
    </row>
    <row r="404">
      <c r="A404" s="25"/>
      <c r="B404" s="25"/>
      <c r="C404" s="25"/>
      <c r="D404" s="25"/>
      <c r="E404" s="25"/>
      <c r="F404" s="24"/>
      <c r="G404" s="25"/>
      <c r="H404" s="25"/>
      <c r="I404" s="25"/>
      <c r="J404" s="25"/>
      <c r="K404" s="138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  <c r="AA404" s="25"/>
    </row>
    <row r="405">
      <c r="A405" s="25"/>
      <c r="B405" s="25"/>
      <c r="C405" s="25"/>
      <c r="D405" s="25"/>
      <c r="E405" s="25"/>
      <c r="F405" s="24"/>
      <c r="G405" s="25"/>
      <c r="H405" s="25"/>
      <c r="I405" s="25"/>
      <c r="J405" s="25"/>
      <c r="K405" s="138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  <c r="AA405" s="25"/>
    </row>
    <row r="406">
      <c r="A406" s="25"/>
      <c r="B406" s="25"/>
      <c r="C406" s="25"/>
      <c r="D406" s="25"/>
      <c r="E406" s="25"/>
      <c r="F406" s="24"/>
      <c r="G406" s="25"/>
      <c r="H406" s="25"/>
      <c r="I406" s="25"/>
      <c r="J406" s="25"/>
      <c r="K406" s="138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  <c r="AA406" s="25"/>
    </row>
    <row r="407">
      <c r="A407" s="25"/>
      <c r="B407" s="25"/>
      <c r="C407" s="25"/>
      <c r="D407" s="25"/>
      <c r="E407" s="25"/>
      <c r="F407" s="24"/>
      <c r="G407" s="25"/>
      <c r="H407" s="25"/>
      <c r="I407" s="25"/>
      <c r="J407" s="25"/>
      <c r="K407" s="138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  <c r="AA407" s="25"/>
    </row>
    <row r="408">
      <c r="A408" s="25"/>
      <c r="B408" s="25"/>
      <c r="C408" s="25"/>
      <c r="D408" s="25"/>
      <c r="E408" s="25"/>
      <c r="F408" s="24"/>
      <c r="G408" s="25"/>
      <c r="H408" s="25"/>
      <c r="I408" s="25"/>
      <c r="J408" s="25"/>
      <c r="K408" s="138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  <c r="AA408" s="25"/>
    </row>
    <row r="409">
      <c r="A409" s="25"/>
      <c r="B409" s="25"/>
      <c r="C409" s="25"/>
      <c r="D409" s="25"/>
      <c r="E409" s="25"/>
      <c r="F409" s="24"/>
      <c r="G409" s="25"/>
      <c r="H409" s="25"/>
      <c r="I409" s="25"/>
      <c r="J409" s="25"/>
      <c r="K409" s="138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  <c r="AA409" s="25"/>
    </row>
    <row r="410">
      <c r="A410" s="25"/>
      <c r="B410" s="25"/>
      <c r="C410" s="25"/>
      <c r="D410" s="25"/>
      <c r="E410" s="25"/>
      <c r="F410" s="24"/>
      <c r="G410" s="25"/>
      <c r="H410" s="25"/>
      <c r="I410" s="25"/>
      <c r="J410" s="25"/>
      <c r="K410" s="138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  <c r="AA410" s="25"/>
    </row>
    <row r="411">
      <c r="A411" s="25"/>
      <c r="B411" s="25"/>
      <c r="C411" s="25"/>
      <c r="D411" s="25"/>
      <c r="E411" s="25"/>
      <c r="F411" s="24"/>
      <c r="G411" s="25"/>
      <c r="H411" s="25"/>
      <c r="I411" s="25"/>
      <c r="J411" s="25"/>
      <c r="K411" s="138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  <c r="AA411" s="25"/>
    </row>
    <row r="412">
      <c r="A412" s="25"/>
      <c r="B412" s="25"/>
      <c r="C412" s="25"/>
      <c r="D412" s="25"/>
      <c r="E412" s="25"/>
      <c r="F412" s="24"/>
      <c r="G412" s="25"/>
      <c r="H412" s="25"/>
      <c r="I412" s="25"/>
      <c r="J412" s="25"/>
      <c r="K412" s="138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  <c r="AA412" s="25"/>
    </row>
    <row r="413">
      <c r="A413" s="25"/>
      <c r="B413" s="25"/>
      <c r="C413" s="25"/>
      <c r="D413" s="25"/>
      <c r="E413" s="25"/>
      <c r="F413" s="24"/>
      <c r="G413" s="25"/>
      <c r="H413" s="25"/>
      <c r="I413" s="25"/>
      <c r="J413" s="25"/>
      <c r="K413" s="138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  <c r="AA413" s="25"/>
    </row>
    <row r="414">
      <c r="A414" s="25"/>
      <c r="B414" s="25"/>
      <c r="C414" s="25"/>
      <c r="D414" s="25"/>
      <c r="E414" s="25"/>
      <c r="F414" s="24"/>
      <c r="G414" s="25"/>
      <c r="H414" s="25"/>
      <c r="I414" s="25"/>
      <c r="J414" s="25"/>
      <c r="K414" s="138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  <c r="AA414" s="25"/>
    </row>
    <row r="415">
      <c r="A415" s="25"/>
      <c r="B415" s="25"/>
      <c r="C415" s="25"/>
      <c r="D415" s="25"/>
      <c r="E415" s="25"/>
      <c r="F415" s="24"/>
      <c r="G415" s="25"/>
      <c r="H415" s="25"/>
      <c r="I415" s="25"/>
      <c r="J415" s="25"/>
      <c r="K415" s="138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  <c r="AA415" s="25"/>
    </row>
    <row r="416">
      <c r="A416" s="25"/>
      <c r="B416" s="25"/>
      <c r="C416" s="25"/>
      <c r="D416" s="25"/>
      <c r="E416" s="25"/>
      <c r="F416" s="24"/>
      <c r="G416" s="25"/>
      <c r="H416" s="25"/>
      <c r="I416" s="25"/>
      <c r="J416" s="25"/>
      <c r="K416" s="138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  <c r="AA416" s="25"/>
    </row>
    <row r="417">
      <c r="A417" s="25"/>
      <c r="B417" s="25"/>
      <c r="C417" s="25"/>
      <c r="D417" s="25"/>
      <c r="E417" s="25"/>
      <c r="F417" s="24"/>
      <c r="G417" s="25"/>
      <c r="H417" s="25"/>
      <c r="I417" s="25"/>
      <c r="J417" s="25"/>
      <c r="K417" s="138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  <c r="AA417" s="25"/>
    </row>
    <row r="418">
      <c r="A418" s="25"/>
      <c r="B418" s="25"/>
      <c r="C418" s="25"/>
      <c r="D418" s="25"/>
      <c r="E418" s="25"/>
      <c r="F418" s="24"/>
      <c r="G418" s="25"/>
      <c r="H418" s="25"/>
      <c r="I418" s="25"/>
      <c r="J418" s="25"/>
      <c r="K418" s="138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  <c r="AA418" s="25"/>
    </row>
    <row r="419">
      <c r="A419" s="25"/>
      <c r="B419" s="25"/>
      <c r="C419" s="25"/>
      <c r="D419" s="25"/>
      <c r="E419" s="25"/>
      <c r="F419" s="24"/>
      <c r="G419" s="25"/>
      <c r="H419" s="25"/>
      <c r="I419" s="25"/>
      <c r="J419" s="25"/>
      <c r="K419" s="138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  <c r="AA419" s="25"/>
    </row>
    <row r="420">
      <c r="A420" s="25"/>
      <c r="B420" s="25"/>
      <c r="C420" s="25"/>
      <c r="D420" s="25"/>
      <c r="E420" s="25"/>
      <c r="F420" s="24"/>
      <c r="G420" s="25"/>
      <c r="H420" s="25"/>
      <c r="I420" s="25"/>
      <c r="J420" s="25"/>
      <c r="K420" s="138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  <c r="AA420" s="25"/>
    </row>
    <row r="421">
      <c r="A421" s="25"/>
      <c r="B421" s="25"/>
      <c r="C421" s="25"/>
      <c r="D421" s="25"/>
      <c r="E421" s="25"/>
      <c r="F421" s="24"/>
      <c r="G421" s="25"/>
      <c r="H421" s="25"/>
      <c r="I421" s="25"/>
      <c r="J421" s="25"/>
      <c r="K421" s="138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  <c r="AA421" s="25"/>
    </row>
    <row r="422">
      <c r="A422" s="25"/>
      <c r="B422" s="25"/>
      <c r="C422" s="25"/>
      <c r="D422" s="25"/>
      <c r="E422" s="25"/>
      <c r="F422" s="24"/>
      <c r="G422" s="25"/>
      <c r="H422" s="25"/>
      <c r="I422" s="25"/>
      <c r="J422" s="25"/>
      <c r="K422" s="138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  <c r="AA422" s="25"/>
    </row>
    <row r="423">
      <c r="A423" s="25"/>
      <c r="B423" s="25"/>
      <c r="C423" s="25"/>
      <c r="D423" s="25"/>
      <c r="E423" s="25"/>
      <c r="F423" s="24"/>
      <c r="G423" s="25"/>
      <c r="H423" s="25"/>
      <c r="I423" s="25"/>
      <c r="J423" s="25"/>
      <c r="K423" s="138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  <c r="AA423" s="25"/>
    </row>
    <row r="424">
      <c r="A424" s="25"/>
      <c r="B424" s="25"/>
      <c r="C424" s="25"/>
      <c r="D424" s="25"/>
      <c r="E424" s="25"/>
      <c r="F424" s="24"/>
      <c r="G424" s="25"/>
      <c r="H424" s="25"/>
      <c r="I424" s="25"/>
      <c r="J424" s="25"/>
      <c r="K424" s="138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  <c r="AA424" s="25"/>
    </row>
    <row r="425">
      <c r="A425" s="25"/>
      <c r="B425" s="25"/>
      <c r="C425" s="25"/>
      <c r="D425" s="25"/>
      <c r="E425" s="25"/>
      <c r="F425" s="24"/>
      <c r="G425" s="25"/>
      <c r="H425" s="25"/>
      <c r="I425" s="25"/>
      <c r="J425" s="25"/>
      <c r="K425" s="138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  <c r="AA425" s="25"/>
    </row>
    <row r="426">
      <c r="A426" s="25"/>
      <c r="B426" s="25"/>
      <c r="C426" s="25"/>
      <c r="D426" s="25"/>
      <c r="E426" s="25"/>
      <c r="F426" s="24"/>
      <c r="G426" s="25"/>
      <c r="H426" s="25"/>
      <c r="I426" s="25"/>
      <c r="J426" s="25"/>
      <c r="K426" s="138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  <c r="AA426" s="25"/>
    </row>
    <row r="427">
      <c r="A427" s="25"/>
      <c r="B427" s="25"/>
      <c r="C427" s="25"/>
      <c r="D427" s="25"/>
      <c r="E427" s="25"/>
      <c r="F427" s="24"/>
      <c r="G427" s="25"/>
      <c r="H427" s="25"/>
      <c r="I427" s="25"/>
      <c r="J427" s="25"/>
      <c r="K427" s="138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  <c r="AA427" s="25"/>
    </row>
    <row r="428">
      <c r="A428" s="25"/>
      <c r="B428" s="25"/>
      <c r="C428" s="25"/>
      <c r="D428" s="25"/>
      <c r="E428" s="25"/>
      <c r="F428" s="24"/>
      <c r="G428" s="25"/>
      <c r="H428" s="25"/>
      <c r="I428" s="25"/>
      <c r="J428" s="25"/>
      <c r="K428" s="138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  <c r="AA428" s="25"/>
    </row>
    <row r="429">
      <c r="A429" s="25"/>
      <c r="B429" s="25"/>
      <c r="C429" s="25"/>
      <c r="D429" s="25"/>
      <c r="E429" s="25"/>
      <c r="F429" s="24"/>
      <c r="G429" s="25"/>
      <c r="H429" s="25"/>
      <c r="I429" s="25"/>
      <c r="J429" s="25"/>
      <c r="K429" s="138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  <c r="AA429" s="25"/>
    </row>
    <row r="430">
      <c r="A430" s="25"/>
      <c r="B430" s="25"/>
      <c r="C430" s="25"/>
      <c r="D430" s="25"/>
      <c r="E430" s="25"/>
      <c r="F430" s="24"/>
      <c r="G430" s="25"/>
      <c r="H430" s="25"/>
      <c r="I430" s="25"/>
      <c r="J430" s="25"/>
      <c r="K430" s="138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  <c r="AA430" s="25"/>
    </row>
    <row r="431">
      <c r="A431" s="25"/>
      <c r="B431" s="25"/>
      <c r="C431" s="25"/>
      <c r="D431" s="25"/>
      <c r="E431" s="25"/>
      <c r="F431" s="24"/>
      <c r="G431" s="25"/>
      <c r="H431" s="25"/>
      <c r="I431" s="25"/>
      <c r="J431" s="25"/>
      <c r="K431" s="138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  <c r="AA431" s="25"/>
    </row>
    <row r="432">
      <c r="A432" s="25"/>
      <c r="B432" s="25"/>
      <c r="C432" s="25"/>
      <c r="D432" s="25"/>
      <c r="E432" s="25"/>
      <c r="F432" s="24"/>
      <c r="G432" s="25"/>
      <c r="H432" s="25"/>
      <c r="I432" s="25"/>
      <c r="J432" s="25"/>
      <c r="K432" s="138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  <c r="AA432" s="25"/>
    </row>
    <row r="433">
      <c r="A433" s="25"/>
      <c r="B433" s="25"/>
      <c r="C433" s="25"/>
      <c r="D433" s="25"/>
      <c r="E433" s="25"/>
      <c r="F433" s="24"/>
      <c r="G433" s="25"/>
      <c r="H433" s="25"/>
      <c r="I433" s="25"/>
      <c r="J433" s="25"/>
      <c r="K433" s="138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  <c r="AA433" s="25"/>
    </row>
    <row r="434">
      <c r="A434" s="25"/>
      <c r="B434" s="25"/>
      <c r="C434" s="25"/>
      <c r="D434" s="25"/>
      <c r="E434" s="25"/>
      <c r="F434" s="24"/>
      <c r="G434" s="25"/>
      <c r="H434" s="25"/>
      <c r="I434" s="25"/>
      <c r="J434" s="25"/>
      <c r="K434" s="138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  <c r="AA434" s="25"/>
    </row>
    <row r="435">
      <c r="A435" s="25"/>
      <c r="B435" s="25"/>
      <c r="C435" s="25"/>
      <c r="D435" s="25"/>
      <c r="E435" s="25"/>
      <c r="F435" s="24"/>
      <c r="G435" s="25"/>
      <c r="H435" s="25"/>
      <c r="I435" s="25"/>
      <c r="J435" s="25"/>
      <c r="K435" s="138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  <c r="AA435" s="25"/>
    </row>
    <row r="436">
      <c r="A436" s="25"/>
      <c r="B436" s="25"/>
      <c r="C436" s="25"/>
      <c r="D436" s="25"/>
      <c r="E436" s="25"/>
      <c r="F436" s="24"/>
      <c r="G436" s="25"/>
      <c r="H436" s="25"/>
      <c r="I436" s="25"/>
      <c r="J436" s="25"/>
      <c r="K436" s="138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  <c r="AA436" s="25"/>
    </row>
    <row r="437">
      <c r="A437" s="25"/>
      <c r="B437" s="25"/>
      <c r="C437" s="25"/>
      <c r="D437" s="25"/>
      <c r="E437" s="25"/>
      <c r="F437" s="24"/>
      <c r="G437" s="25"/>
      <c r="H437" s="25"/>
      <c r="I437" s="25"/>
      <c r="J437" s="25"/>
      <c r="K437" s="138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  <c r="AA437" s="25"/>
    </row>
    <row r="438">
      <c r="A438" s="25"/>
      <c r="B438" s="25"/>
      <c r="C438" s="25"/>
      <c r="D438" s="25"/>
      <c r="E438" s="25"/>
      <c r="F438" s="24"/>
      <c r="G438" s="25"/>
      <c r="H438" s="25"/>
      <c r="I438" s="25"/>
      <c r="J438" s="25"/>
      <c r="K438" s="138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  <c r="AA438" s="25"/>
    </row>
    <row r="439">
      <c r="A439" s="25"/>
      <c r="B439" s="25"/>
      <c r="C439" s="25"/>
      <c r="D439" s="25"/>
      <c r="E439" s="25"/>
      <c r="F439" s="24"/>
      <c r="G439" s="25"/>
      <c r="H439" s="25"/>
      <c r="I439" s="25"/>
      <c r="J439" s="25"/>
      <c r="K439" s="138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  <c r="AA439" s="25"/>
    </row>
    <row r="440">
      <c r="A440" s="25"/>
      <c r="B440" s="25"/>
      <c r="C440" s="25"/>
      <c r="D440" s="25"/>
      <c r="E440" s="25"/>
      <c r="F440" s="24"/>
      <c r="G440" s="25"/>
      <c r="H440" s="25"/>
      <c r="I440" s="25"/>
      <c r="J440" s="25"/>
      <c r="K440" s="138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  <c r="AA440" s="25"/>
    </row>
    <row r="441">
      <c r="A441" s="25"/>
      <c r="B441" s="25"/>
      <c r="C441" s="25"/>
      <c r="D441" s="25"/>
      <c r="E441" s="25"/>
      <c r="F441" s="24"/>
      <c r="G441" s="25"/>
      <c r="H441" s="25"/>
      <c r="I441" s="25"/>
      <c r="J441" s="25"/>
      <c r="K441" s="138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  <c r="AA441" s="25"/>
    </row>
    <row r="442">
      <c r="A442" s="25"/>
      <c r="B442" s="25"/>
      <c r="C442" s="25"/>
      <c r="D442" s="25"/>
      <c r="E442" s="25"/>
      <c r="F442" s="24"/>
      <c r="G442" s="25"/>
      <c r="H442" s="25"/>
      <c r="I442" s="25"/>
      <c r="J442" s="25"/>
      <c r="K442" s="138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  <c r="AA442" s="25"/>
    </row>
    <row r="443">
      <c r="A443" s="25"/>
      <c r="B443" s="25"/>
      <c r="C443" s="25"/>
      <c r="D443" s="25"/>
      <c r="E443" s="25"/>
      <c r="F443" s="24"/>
      <c r="G443" s="25"/>
      <c r="H443" s="25"/>
      <c r="I443" s="25"/>
      <c r="J443" s="25"/>
      <c r="K443" s="138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  <c r="AA443" s="25"/>
    </row>
    <row r="444">
      <c r="A444" s="25"/>
      <c r="B444" s="25"/>
      <c r="C444" s="25"/>
      <c r="D444" s="25"/>
      <c r="E444" s="25"/>
      <c r="F444" s="24"/>
      <c r="G444" s="25"/>
      <c r="H444" s="25"/>
      <c r="I444" s="25"/>
      <c r="J444" s="25"/>
      <c r="K444" s="138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  <c r="AA444" s="25"/>
    </row>
    <row r="445">
      <c r="A445" s="25"/>
      <c r="B445" s="25"/>
      <c r="C445" s="25"/>
      <c r="D445" s="25"/>
      <c r="E445" s="25"/>
      <c r="F445" s="24"/>
      <c r="G445" s="25"/>
      <c r="H445" s="25"/>
      <c r="I445" s="25"/>
      <c r="J445" s="25"/>
      <c r="K445" s="138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  <c r="AA445" s="25"/>
    </row>
    <row r="446">
      <c r="A446" s="25"/>
      <c r="B446" s="25"/>
      <c r="C446" s="25"/>
      <c r="D446" s="25"/>
      <c r="E446" s="25"/>
      <c r="F446" s="24"/>
      <c r="G446" s="25"/>
      <c r="H446" s="25"/>
      <c r="I446" s="25"/>
      <c r="J446" s="25"/>
      <c r="K446" s="138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  <c r="AA446" s="25"/>
    </row>
    <row r="447">
      <c r="A447" s="25"/>
      <c r="B447" s="25"/>
      <c r="C447" s="25"/>
      <c r="D447" s="25"/>
      <c r="E447" s="25"/>
      <c r="F447" s="24"/>
      <c r="G447" s="25"/>
      <c r="H447" s="25"/>
      <c r="I447" s="25"/>
      <c r="J447" s="25"/>
      <c r="K447" s="138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  <c r="AA447" s="25"/>
    </row>
    <row r="448">
      <c r="A448" s="25"/>
      <c r="B448" s="25"/>
      <c r="C448" s="25"/>
      <c r="D448" s="25"/>
      <c r="E448" s="25"/>
      <c r="F448" s="24"/>
      <c r="G448" s="25"/>
      <c r="H448" s="25"/>
      <c r="I448" s="25"/>
      <c r="J448" s="25"/>
      <c r="K448" s="138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  <c r="AA448" s="25"/>
    </row>
    <row r="449">
      <c r="A449" s="25"/>
      <c r="B449" s="25"/>
      <c r="C449" s="25"/>
      <c r="D449" s="25"/>
      <c r="E449" s="25"/>
      <c r="F449" s="24"/>
      <c r="G449" s="25"/>
      <c r="H449" s="25"/>
      <c r="I449" s="25"/>
      <c r="J449" s="25"/>
      <c r="K449" s="138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  <c r="AA449" s="25"/>
    </row>
    <row r="450">
      <c r="A450" s="25"/>
      <c r="B450" s="25"/>
      <c r="C450" s="25"/>
      <c r="D450" s="25"/>
      <c r="E450" s="25"/>
      <c r="F450" s="24"/>
      <c r="G450" s="25"/>
      <c r="H450" s="25"/>
      <c r="I450" s="25"/>
      <c r="J450" s="25"/>
      <c r="K450" s="138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  <c r="AA450" s="25"/>
    </row>
    <row r="451">
      <c r="A451" s="25"/>
      <c r="B451" s="25"/>
      <c r="C451" s="25"/>
      <c r="D451" s="25"/>
      <c r="E451" s="25"/>
      <c r="F451" s="24"/>
      <c r="G451" s="25"/>
      <c r="H451" s="25"/>
      <c r="I451" s="25"/>
      <c r="J451" s="25"/>
      <c r="K451" s="138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  <c r="AA451" s="25"/>
    </row>
    <row r="452">
      <c r="A452" s="25"/>
      <c r="B452" s="25"/>
      <c r="C452" s="25"/>
      <c r="D452" s="25"/>
      <c r="E452" s="25"/>
      <c r="F452" s="24"/>
      <c r="G452" s="25"/>
      <c r="H452" s="25"/>
      <c r="I452" s="25"/>
      <c r="J452" s="25"/>
      <c r="K452" s="138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  <c r="AA452" s="25"/>
    </row>
    <row r="453">
      <c r="A453" s="25"/>
      <c r="B453" s="25"/>
      <c r="C453" s="25"/>
      <c r="D453" s="25"/>
      <c r="E453" s="25"/>
      <c r="F453" s="24"/>
      <c r="G453" s="25"/>
      <c r="H453" s="25"/>
      <c r="I453" s="25"/>
      <c r="J453" s="25"/>
      <c r="K453" s="138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  <c r="AA453" s="25"/>
    </row>
    <row r="454">
      <c r="A454" s="25"/>
      <c r="B454" s="25"/>
      <c r="C454" s="25"/>
      <c r="D454" s="25"/>
      <c r="E454" s="25"/>
      <c r="F454" s="24"/>
      <c r="G454" s="25"/>
      <c r="H454" s="25"/>
      <c r="I454" s="25"/>
      <c r="J454" s="25"/>
      <c r="K454" s="138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  <c r="AA454" s="25"/>
    </row>
    <row r="455">
      <c r="A455" s="25"/>
      <c r="B455" s="25"/>
      <c r="C455" s="25"/>
      <c r="D455" s="25"/>
      <c r="E455" s="25"/>
      <c r="F455" s="24"/>
      <c r="G455" s="25"/>
      <c r="H455" s="25"/>
      <c r="I455" s="25"/>
      <c r="J455" s="25"/>
      <c r="K455" s="138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  <c r="AA455" s="25"/>
    </row>
    <row r="456">
      <c r="A456" s="25"/>
      <c r="B456" s="25"/>
      <c r="C456" s="25"/>
      <c r="D456" s="25"/>
      <c r="E456" s="25"/>
      <c r="F456" s="24"/>
      <c r="G456" s="25"/>
      <c r="H456" s="25"/>
      <c r="I456" s="25"/>
      <c r="J456" s="25"/>
      <c r="K456" s="138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  <c r="AA456" s="25"/>
    </row>
    <row r="457">
      <c r="A457" s="25"/>
      <c r="B457" s="25"/>
      <c r="C457" s="25"/>
      <c r="D457" s="25"/>
      <c r="E457" s="25"/>
      <c r="F457" s="24"/>
      <c r="G457" s="25"/>
      <c r="H457" s="25"/>
      <c r="I457" s="25"/>
      <c r="J457" s="25"/>
      <c r="K457" s="138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  <c r="AA457" s="25"/>
    </row>
    <row r="458">
      <c r="A458" s="25"/>
      <c r="B458" s="25"/>
      <c r="C458" s="25"/>
      <c r="D458" s="25"/>
      <c r="E458" s="25"/>
      <c r="F458" s="24"/>
      <c r="G458" s="25"/>
      <c r="H458" s="25"/>
      <c r="I458" s="25"/>
      <c r="J458" s="25"/>
      <c r="K458" s="138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  <c r="AA458" s="25"/>
    </row>
    <row r="459">
      <c r="A459" s="25"/>
      <c r="B459" s="25"/>
      <c r="C459" s="25"/>
      <c r="D459" s="25"/>
      <c r="E459" s="25"/>
      <c r="F459" s="24"/>
      <c r="G459" s="25"/>
      <c r="H459" s="25"/>
      <c r="I459" s="25"/>
      <c r="J459" s="25"/>
      <c r="K459" s="138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  <c r="AA459" s="25"/>
    </row>
    <row r="460">
      <c r="A460" s="25"/>
      <c r="B460" s="25"/>
      <c r="C460" s="25"/>
      <c r="D460" s="25"/>
      <c r="E460" s="25"/>
      <c r="F460" s="24"/>
      <c r="G460" s="25"/>
      <c r="H460" s="25"/>
      <c r="I460" s="25"/>
      <c r="J460" s="25"/>
      <c r="K460" s="138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  <c r="AA460" s="25"/>
    </row>
    <row r="461">
      <c r="A461" s="25"/>
      <c r="B461" s="25"/>
      <c r="C461" s="25"/>
      <c r="D461" s="25"/>
      <c r="E461" s="25"/>
      <c r="F461" s="24"/>
      <c r="G461" s="25"/>
      <c r="H461" s="25"/>
      <c r="I461" s="25"/>
      <c r="J461" s="25"/>
      <c r="K461" s="138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  <c r="AA461" s="25"/>
    </row>
    <row r="462">
      <c r="A462" s="25"/>
      <c r="B462" s="25"/>
      <c r="C462" s="25"/>
      <c r="D462" s="25"/>
      <c r="E462" s="25"/>
      <c r="F462" s="24"/>
      <c r="G462" s="25"/>
      <c r="H462" s="25"/>
      <c r="I462" s="25"/>
      <c r="J462" s="25"/>
      <c r="K462" s="138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  <c r="AA462" s="25"/>
    </row>
    <row r="463">
      <c r="A463" s="25"/>
      <c r="B463" s="25"/>
      <c r="C463" s="25"/>
      <c r="D463" s="25"/>
      <c r="E463" s="25"/>
      <c r="F463" s="24"/>
      <c r="G463" s="25"/>
      <c r="H463" s="25"/>
      <c r="I463" s="25"/>
      <c r="J463" s="25"/>
      <c r="K463" s="138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  <c r="AA463" s="25"/>
    </row>
    <row r="464">
      <c r="A464" s="25"/>
      <c r="B464" s="25"/>
      <c r="C464" s="25"/>
      <c r="D464" s="25"/>
      <c r="E464" s="25"/>
      <c r="F464" s="24"/>
      <c r="G464" s="25"/>
      <c r="H464" s="25"/>
      <c r="I464" s="25"/>
      <c r="J464" s="25"/>
      <c r="K464" s="138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  <c r="AA464" s="25"/>
    </row>
    <row r="465">
      <c r="A465" s="25"/>
      <c r="B465" s="25"/>
      <c r="C465" s="25"/>
      <c r="D465" s="25"/>
      <c r="E465" s="25"/>
      <c r="F465" s="24"/>
      <c r="G465" s="25"/>
      <c r="H465" s="25"/>
      <c r="I465" s="25"/>
      <c r="J465" s="25"/>
      <c r="K465" s="138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  <c r="AA465" s="25"/>
    </row>
    <row r="466">
      <c r="A466" s="25"/>
      <c r="B466" s="25"/>
      <c r="C466" s="25"/>
      <c r="D466" s="25"/>
      <c r="E466" s="25"/>
      <c r="F466" s="24"/>
      <c r="G466" s="25"/>
      <c r="H466" s="25"/>
      <c r="I466" s="25"/>
      <c r="J466" s="25"/>
      <c r="K466" s="138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  <c r="AA466" s="25"/>
    </row>
    <row r="467">
      <c r="A467" s="25"/>
      <c r="B467" s="25"/>
      <c r="C467" s="25"/>
      <c r="D467" s="25"/>
      <c r="E467" s="25"/>
      <c r="F467" s="24"/>
      <c r="G467" s="25"/>
      <c r="H467" s="25"/>
      <c r="I467" s="25"/>
      <c r="J467" s="25"/>
      <c r="K467" s="138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  <c r="AA467" s="25"/>
    </row>
    <row r="468">
      <c r="A468" s="25"/>
      <c r="B468" s="25"/>
      <c r="C468" s="25"/>
      <c r="D468" s="25"/>
      <c r="E468" s="25"/>
      <c r="F468" s="24"/>
      <c r="G468" s="25"/>
      <c r="H468" s="25"/>
      <c r="I468" s="25"/>
      <c r="J468" s="25"/>
      <c r="K468" s="138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  <c r="AA468" s="25"/>
    </row>
    <row r="469">
      <c r="A469" s="25"/>
      <c r="B469" s="25"/>
      <c r="C469" s="25"/>
      <c r="D469" s="25"/>
      <c r="E469" s="25"/>
      <c r="F469" s="24"/>
      <c r="G469" s="25"/>
      <c r="H469" s="25"/>
      <c r="I469" s="25"/>
      <c r="J469" s="25"/>
      <c r="K469" s="138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  <c r="AA469" s="25"/>
    </row>
    <row r="470">
      <c r="A470" s="25"/>
      <c r="B470" s="25"/>
      <c r="C470" s="25"/>
      <c r="D470" s="25"/>
      <c r="E470" s="25"/>
      <c r="F470" s="24"/>
      <c r="G470" s="25"/>
      <c r="H470" s="25"/>
      <c r="I470" s="25"/>
      <c r="J470" s="25"/>
      <c r="K470" s="138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  <c r="AA470" s="25"/>
    </row>
    <row r="471">
      <c r="A471" s="25"/>
      <c r="B471" s="25"/>
      <c r="C471" s="25"/>
      <c r="D471" s="25"/>
      <c r="E471" s="25"/>
      <c r="F471" s="24"/>
      <c r="G471" s="25"/>
      <c r="H471" s="25"/>
      <c r="I471" s="25"/>
      <c r="J471" s="25"/>
      <c r="K471" s="138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  <c r="AA471" s="25"/>
    </row>
    <row r="472">
      <c r="A472" s="25"/>
      <c r="B472" s="25"/>
      <c r="C472" s="25"/>
      <c r="D472" s="25"/>
      <c r="E472" s="25"/>
      <c r="F472" s="24"/>
      <c r="G472" s="25"/>
      <c r="H472" s="25"/>
      <c r="I472" s="25"/>
      <c r="J472" s="25"/>
      <c r="K472" s="138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  <c r="AA472" s="25"/>
    </row>
    <row r="473">
      <c r="A473" s="25"/>
      <c r="B473" s="25"/>
      <c r="C473" s="25"/>
      <c r="D473" s="25"/>
      <c r="E473" s="25"/>
      <c r="F473" s="24"/>
      <c r="G473" s="25"/>
      <c r="H473" s="25"/>
      <c r="I473" s="25"/>
      <c r="J473" s="25"/>
      <c r="K473" s="138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  <c r="AA473" s="25"/>
    </row>
    <row r="474">
      <c r="A474" s="25"/>
      <c r="B474" s="25"/>
      <c r="C474" s="25"/>
      <c r="D474" s="25"/>
      <c r="E474" s="25"/>
      <c r="F474" s="24"/>
      <c r="G474" s="25"/>
      <c r="H474" s="25"/>
      <c r="I474" s="25"/>
      <c r="J474" s="25"/>
      <c r="K474" s="138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  <c r="AA474" s="25"/>
    </row>
    <row r="475">
      <c r="A475" s="25"/>
      <c r="B475" s="25"/>
      <c r="C475" s="25"/>
      <c r="D475" s="25"/>
      <c r="E475" s="25"/>
      <c r="F475" s="24"/>
      <c r="G475" s="25"/>
      <c r="H475" s="25"/>
      <c r="I475" s="25"/>
      <c r="J475" s="25"/>
      <c r="K475" s="138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  <c r="AA475" s="25"/>
    </row>
    <row r="476">
      <c r="A476" s="25"/>
      <c r="B476" s="25"/>
      <c r="C476" s="25"/>
      <c r="D476" s="25"/>
      <c r="E476" s="25"/>
      <c r="F476" s="24"/>
      <c r="G476" s="25"/>
      <c r="H476" s="25"/>
      <c r="I476" s="25"/>
      <c r="J476" s="25"/>
      <c r="K476" s="138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  <c r="AA476" s="25"/>
    </row>
    <row r="477">
      <c r="A477" s="25"/>
      <c r="B477" s="25"/>
      <c r="C477" s="25"/>
      <c r="D477" s="25"/>
      <c r="E477" s="25"/>
      <c r="F477" s="24"/>
      <c r="G477" s="25"/>
      <c r="H477" s="25"/>
      <c r="I477" s="25"/>
      <c r="J477" s="25"/>
      <c r="K477" s="138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  <c r="AA477" s="25"/>
    </row>
    <row r="478">
      <c r="A478" s="25"/>
      <c r="B478" s="25"/>
      <c r="C478" s="25"/>
      <c r="D478" s="25"/>
      <c r="E478" s="25"/>
      <c r="F478" s="24"/>
      <c r="G478" s="25"/>
      <c r="H478" s="25"/>
      <c r="I478" s="25"/>
      <c r="J478" s="25"/>
      <c r="K478" s="138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  <c r="AA478" s="25"/>
    </row>
    <row r="479">
      <c r="A479" s="25"/>
      <c r="B479" s="25"/>
      <c r="C479" s="25"/>
      <c r="D479" s="25"/>
      <c r="E479" s="25"/>
      <c r="F479" s="24"/>
      <c r="G479" s="25"/>
      <c r="H479" s="25"/>
      <c r="I479" s="25"/>
      <c r="J479" s="25"/>
      <c r="K479" s="138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  <c r="AA479" s="25"/>
    </row>
    <row r="480">
      <c r="A480" s="25"/>
      <c r="B480" s="25"/>
      <c r="C480" s="25"/>
      <c r="D480" s="25"/>
      <c r="E480" s="25"/>
      <c r="F480" s="24"/>
      <c r="G480" s="25"/>
      <c r="H480" s="25"/>
      <c r="I480" s="25"/>
      <c r="J480" s="25"/>
      <c r="K480" s="138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  <c r="AA480" s="25"/>
    </row>
    <row r="481">
      <c r="A481" s="25"/>
      <c r="B481" s="25"/>
      <c r="C481" s="25"/>
      <c r="D481" s="25"/>
      <c r="E481" s="25"/>
      <c r="F481" s="24"/>
      <c r="G481" s="25"/>
      <c r="H481" s="25"/>
      <c r="I481" s="25"/>
      <c r="J481" s="25"/>
      <c r="K481" s="138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  <c r="AA481" s="25"/>
    </row>
    <row r="482">
      <c r="A482" s="25"/>
      <c r="B482" s="25"/>
      <c r="C482" s="25"/>
      <c r="D482" s="25"/>
      <c r="E482" s="25"/>
      <c r="F482" s="24"/>
      <c r="G482" s="25"/>
      <c r="H482" s="25"/>
      <c r="I482" s="25"/>
      <c r="J482" s="25"/>
      <c r="K482" s="138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  <c r="AA482" s="25"/>
    </row>
    <row r="483">
      <c r="A483" s="25"/>
      <c r="B483" s="25"/>
      <c r="C483" s="25"/>
      <c r="D483" s="25"/>
      <c r="E483" s="25"/>
      <c r="F483" s="24"/>
      <c r="G483" s="25"/>
      <c r="H483" s="25"/>
      <c r="I483" s="25"/>
      <c r="J483" s="25"/>
      <c r="K483" s="138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  <c r="AA483" s="25"/>
    </row>
    <row r="484">
      <c r="A484" s="25"/>
      <c r="B484" s="25"/>
      <c r="C484" s="25"/>
      <c r="D484" s="25"/>
      <c r="E484" s="25"/>
      <c r="F484" s="24"/>
      <c r="G484" s="25"/>
      <c r="H484" s="25"/>
      <c r="I484" s="25"/>
      <c r="J484" s="25"/>
      <c r="K484" s="138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  <c r="AA484" s="25"/>
    </row>
    <row r="485">
      <c r="A485" s="25"/>
      <c r="B485" s="25"/>
      <c r="C485" s="25"/>
      <c r="D485" s="25"/>
      <c r="E485" s="25"/>
      <c r="F485" s="24"/>
      <c r="G485" s="25"/>
      <c r="H485" s="25"/>
      <c r="I485" s="25"/>
      <c r="J485" s="25"/>
      <c r="K485" s="138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  <c r="AA485" s="25"/>
    </row>
    <row r="486">
      <c r="A486" s="25"/>
      <c r="B486" s="25"/>
      <c r="C486" s="25"/>
      <c r="D486" s="25"/>
      <c r="E486" s="25"/>
      <c r="F486" s="24"/>
      <c r="G486" s="25"/>
      <c r="H486" s="25"/>
      <c r="I486" s="25"/>
      <c r="J486" s="25"/>
      <c r="K486" s="138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  <c r="AA486" s="25"/>
    </row>
    <row r="487">
      <c r="A487" s="25"/>
      <c r="B487" s="25"/>
      <c r="C487" s="25"/>
      <c r="D487" s="25"/>
      <c r="E487" s="25"/>
      <c r="F487" s="24"/>
      <c r="G487" s="25"/>
      <c r="H487" s="25"/>
      <c r="I487" s="25"/>
      <c r="J487" s="25"/>
      <c r="K487" s="138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  <c r="AA487" s="25"/>
    </row>
    <row r="488">
      <c r="A488" s="25"/>
      <c r="B488" s="25"/>
      <c r="C488" s="25"/>
      <c r="D488" s="25"/>
      <c r="E488" s="25"/>
      <c r="F488" s="24"/>
      <c r="G488" s="25"/>
      <c r="H488" s="25"/>
      <c r="I488" s="25"/>
      <c r="J488" s="25"/>
      <c r="K488" s="138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  <c r="AA488" s="25"/>
    </row>
    <row r="489">
      <c r="A489" s="25"/>
      <c r="B489" s="25"/>
      <c r="C489" s="25"/>
      <c r="D489" s="25"/>
      <c r="E489" s="25"/>
      <c r="F489" s="24"/>
      <c r="G489" s="25"/>
      <c r="H489" s="25"/>
      <c r="I489" s="25"/>
      <c r="J489" s="25"/>
      <c r="K489" s="138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  <c r="AA489" s="25"/>
    </row>
    <row r="490">
      <c r="A490" s="25"/>
      <c r="B490" s="25"/>
      <c r="C490" s="25"/>
      <c r="D490" s="25"/>
      <c r="E490" s="25"/>
      <c r="F490" s="24"/>
      <c r="G490" s="25"/>
      <c r="H490" s="25"/>
      <c r="I490" s="25"/>
      <c r="J490" s="25"/>
      <c r="K490" s="138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  <c r="AA490" s="25"/>
    </row>
    <row r="491">
      <c r="A491" s="25"/>
      <c r="B491" s="25"/>
      <c r="C491" s="25"/>
      <c r="D491" s="25"/>
      <c r="E491" s="25"/>
      <c r="F491" s="24"/>
      <c r="G491" s="25"/>
      <c r="H491" s="25"/>
      <c r="I491" s="25"/>
      <c r="J491" s="25"/>
      <c r="K491" s="138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  <c r="AA491" s="25"/>
    </row>
    <row r="492">
      <c r="A492" s="25"/>
      <c r="B492" s="25"/>
      <c r="C492" s="25"/>
      <c r="D492" s="25"/>
      <c r="E492" s="25"/>
      <c r="F492" s="24"/>
      <c r="G492" s="25"/>
      <c r="H492" s="25"/>
      <c r="I492" s="25"/>
      <c r="J492" s="25"/>
      <c r="K492" s="138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  <c r="AA492" s="25"/>
    </row>
    <row r="493">
      <c r="A493" s="25"/>
      <c r="B493" s="25"/>
      <c r="C493" s="25"/>
      <c r="D493" s="25"/>
      <c r="E493" s="25"/>
      <c r="F493" s="24"/>
      <c r="G493" s="25"/>
      <c r="H493" s="25"/>
      <c r="I493" s="25"/>
      <c r="J493" s="25"/>
      <c r="K493" s="138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  <c r="AA493" s="25"/>
    </row>
    <row r="494">
      <c r="A494" s="25"/>
      <c r="B494" s="25"/>
      <c r="C494" s="25"/>
      <c r="D494" s="25"/>
      <c r="E494" s="25"/>
      <c r="F494" s="24"/>
      <c r="G494" s="25"/>
      <c r="H494" s="25"/>
      <c r="I494" s="25"/>
      <c r="J494" s="25"/>
      <c r="K494" s="138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  <c r="AA494" s="25"/>
    </row>
    <row r="495">
      <c r="A495" s="25"/>
      <c r="B495" s="25"/>
      <c r="C495" s="25"/>
      <c r="D495" s="25"/>
      <c r="E495" s="25"/>
      <c r="F495" s="24"/>
      <c r="G495" s="25"/>
      <c r="H495" s="25"/>
      <c r="I495" s="25"/>
      <c r="J495" s="25"/>
      <c r="K495" s="138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  <c r="AA495" s="25"/>
    </row>
    <row r="496">
      <c r="A496" s="25"/>
      <c r="B496" s="25"/>
      <c r="C496" s="25"/>
      <c r="D496" s="25"/>
      <c r="E496" s="25"/>
      <c r="F496" s="24"/>
      <c r="G496" s="25"/>
      <c r="H496" s="25"/>
      <c r="I496" s="25"/>
      <c r="J496" s="25"/>
      <c r="K496" s="138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  <c r="AA496" s="25"/>
    </row>
    <row r="497">
      <c r="A497" s="25"/>
      <c r="B497" s="25"/>
      <c r="C497" s="25"/>
      <c r="D497" s="25"/>
      <c r="E497" s="25"/>
      <c r="F497" s="24"/>
      <c r="G497" s="25"/>
      <c r="H497" s="25"/>
      <c r="I497" s="25"/>
      <c r="J497" s="25"/>
      <c r="K497" s="138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  <c r="AA497" s="25"/>
    </row>
    <row r="498">
      <c r="A498" s="25"/>
      <c r="B498" s="25"/>
      <c r="C498" s="25"/>
      <c r="D498" s="25"/>
      <c r="E498" s="25"/>
      <c r="F498" s="24"/>
      <c r="G498" s="25"/>
      <c r="H498" s="25"/>
      <c r="I498" s="25"/>
      <c r="J498" s="25"/>
      <c r="K498" s="138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  <c r="AA498" s="25"/>
    </row>
    <row r="499">
      <c r="A499" s="25"/>
      <c r="B499" s="25"/>
      <c r="C499" s="25"/>
      <c r="D499" s="25"/>
      <c r="E499" s="25"/>
      <c r="F499" s="24"/>
      <c r="G499" s="25"/>
      <c r="H499" s="25"/>
      <c r="I499" s="25"/>
      <c r="J499" s="25"/>
      <c r="K499" s="138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  <c r="AA499" s="25"/>
    </row>
    <row r="500">
      <c r="A500" s="25"/>
      <c r="B500" s="25"/>
      <c r="C500" s="25"/>
      <c r="D500" s="25"/>
      <c r="E500" s="25"/>
      <c r="F500" s="24"/>
      <c r="G500" s="25"/>
      <c r="H500" s="25"/>
      <c r="I500" s="25"/>
      <c r="J500" s="25"/>
      <c r="K500" s="138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  <c r="AA500" s="25"/>
    </row>
    <row r="501">
      <c r="A501" s="25"/>
      <c r="B501" s="25"/>
      <c r="C501" s="25"/>
      <c r="D501" s="25"/>
      <c r="E501" s="25"/>
      <c r="F501" s="24"/>
      <c r="G501" s="25"/>
      <c r="H501" s="25"/>
      <c r="I501" s="25"/>
      <c r="J501" s="25"/>
      <c r="K501" s="138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  <c r="AA501" s="25"/>
    </row>
    <row r="502">
      <c r="A502" s="25"/>
      <c r="B502" s="25"/>
      <c r="C502" s="25"/>
      <c r="D502" s="25"/>
      <c r="E502" s="25"/>
      <c r="F502" s="24"/>
      <c r="G502" s="25"/>
      <c r="H502" s="25"/>
      <c r="I502" s="25"/>
      <c r="J502" s="25"/>
      <c r="K502" s="138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  <c r="AA502" s="25"/>
    </row>
    <row r="503">
      <c r="A503" s="25"/>
      <c r="B503" s="25"/>
      <c r="C503" s="25"/>
      <c r="D503" s="25"/>
      <c r="E503" s="25"/>
      <c r="F503" s="24"/>
      <c r="G503" s="25"/>
      <c r="H503" s="25"/>
      <c r="I503" s="25"/>
      <c r="J503" s="25"/>
      <c r="K503" s="138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  <c r="AA503" s="25"/>
    </row>
    <row r="504">
      <c r="A504" s="25"/>
      <c r="B504" s="25"/>
      <c r="C504" s="25"/>
      <c r="D504" s="25"/>
      <c r="E504" s="25"/>
      <c r="F504" s="24"/>
      <c r="G504" s="25"/>
      <c r="H504" s="25"/>
      <c r="I504" s="25"/>
      <c r="J504" s="25"/>
      <c r="K504" s="138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  <c r="AA504" s="25"/>
    </row>
    <row r="505">
      <c r="A505" s="25"/>
      <c r="B505" s="25"/>
      <c r="C505" s="25"/>
      <c r="D505" s="25"/>
      <c r="E505" s="25"/>
      <c r="F505" s="24"/>
      <c r="G505" s="25"/>
      <c r="H505" s="25"/>
      <c r="I505" s="25"/>
      <c r="J505" s="25"/>
      <c r="K505" s="138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  <c r="AA505" s="25"/>
    </row>
    <row r="506">
      <c r="A506" s="25"/>
      <c r="B506" s="25"/>
      <c r="C506" s="25"/>
      <c r="D506" s="25"/>
      <c r="E506" s="25"/>
      <c r="F506" s="24"/>
      <c r="G506" s="25"/>
      <c r="H506" s="25"/>
      <c r="I506" s="25"/>
      <c r="J506" s="25"/>
      <c r="K506" s="138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  <c r="AA506" s="25"/>
    </row>
    <row r="507">
      <c r="A507" s="25"/>
      <c r="B507" s="25"/>
      <c r="C507" s="25"/>
      <c r="D507" s="25"/>
      <c r="E507" s="25"/>
      <c r="F507" s="24"/>
      <c r="G507" s="25"/>
      <c r="H507" s="25"/>
      <c r="I507" s="25"/>
      <c r="J507" s="25"/>
      <c r="K507" s="138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  <c r="AA507" s="25"/>
    </row>
    <row r="508">
      <c r="A508" s="25"/>
      <c r="B508" s="25"/>
      <c r="C508" s="25"/>
      <c r="D508" s="25"/>
      <c r="E508" s="25"/>
      <c r="F508" s="24"/>
      <c r="G508" s="25"/>
      <c r="H508" s="25"/>
      <c r="I508" s="25"/>
      <c r="J508" s="25"/>
      <c r="K508" s="138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  <c r="AA508" s="25"/>
    </row>
    <row r="509">
      <c r="A509" s="25"/>
      <c r="B509" s="25"/>
      <c r="C509" s="25"/>
      <c r="D509" s="25"/>
      <c r="E509" s="25"/>
      <c r="F509" s="24"/>
      <c r="G509" s="25"/>
      <c r="H509" s="25"/>
      <c r="I509" s="25"/>
      <c r="J509" s="25"/>
      <c r="K509" s="138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  <c r="AA509" s="25"/>
    </row>
    <row r="510">
      <c r="A510" s="25"/>
      <c r="B510" s="25"/>
      <c r="C510" s="25"/>
      <c r="D510" s="25"/>
      <c r="E510" s="25"/>
      <c r="F510" s="24"/>
      <c r="G510" s="25"/>
      <c r="H510" s="25"/>
      <c r="I510" s="25"/>
      <c r="J510" s="25"/>
      <c r="K510" s="138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  <c r="AA510" s="25"/>
    </row>
    <row r="511">
      <c r="A511" s="25"/>
      <c r="B511" s="25"/>
      <c r="C511" s="25"/>
      <c r="D511" s="25"/>
      <c r="E511" s="25"/>
      <c r="F511" s="24"/>
      <c r="G511" s="25"/>
      <c r="H511" s="25"/>
      <c r="I511" s="25"/>
      <c r="J511" s="25"/>
      <c r="K511" s="138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  <c r="AA511" s="25"/>
    </row>
    <row r="512">
      <c r="A512" s="25"/>
      <c r="B512" s="25"/>
      <c r="C512" s="25"/>
      <c r="D512" s="25"/>
      <c r="E512" s="25"/>
      <c r="F512" s="24"/>
      <c r="G512" s="25"/>
      <c r="H512" s="25"/>
      <c r="I512" s="25"/>
      <c r="J512" s="25"/>
      <c r="K512" s="138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  <c r="AA512" s="25"/>
    </row>
    <row r="513">
      <c r="A513" s="25"/>
      <c r="B513" s="25"/>
      <c r="C513" s="25"/>
      <c r="D513" s="25"/>
      <c r="E513" s="25"/>
      <c r="F513" s="24"/>
      <c r="G513" s="25"/>
      <c r="H513" s="25"/>
      <c r="I513" s="25"/>
      <c r="J513" s="25"/>
      <c r="K513" s="138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  <c r="AA513" s="25"/>
    </row>
    <row r="514">
      <c r="A514" s="25"/>
      <c r="B514" s="25"/>
      <c r="C514" s="25"/>
      <c r="D514" s="25"/>
      <c r="E514" s="25"/>
      <c r="F514" s="24"/>
      <c r="G514" s="25"/>
      <c r="H514" s="25"/>
      <c r="I514" s="25"/>
      <c r="J514" s="25"/>
      <c r="K514" s="138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  <c r="AA514" s="25"/>
    </row>
    <row r="515">
      <c r="A515" s="25"/>
      <c r="B515" s="25"/>
      <c r="C515" s="25"/>
      <c r="D515" s="25"/>
      <c r="E515" s="25"/>
      <c r="F515" s="24"/>
      <c r="G515" s="25"/>
      <c r="H515" s="25"/>
      <c r="I515" s="25"/>
      <c r="J515" s="25"/>
      <c r="K515" s="138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  <c r="AA515" s="25"/>
    </row>
    <row r="516">
      <c r="A516" s="25"/>
      <c r="B516" s="25"/>
      <c r="C516" s="25"/>
      <c r="D516" s="25"/>
      <c r="E516" s="25"/>
      <c r="F516" s="24"/>
      <c r="G516" s="25"/>
      <c r="H516" s="25"/>
      <c r="I516" s="25"/>
      <c r="J516" s="25"/>
      <c r="K516" s="138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  <c r="AA516" s="25"/>
    </row>
    <row r="517">
      <c r="A517" s="25"/>
      <c r="B517" s="25"/>
      <c r="C517" s="25"/>
      <c r="D517" s="25"/>
      <c r="E517" s="25"/>
      <c r="F517" s="24"/>
      <c r="G517" s="25"/>
      <c r="H517" s="25"/>
      <c r="I517" s="25"/>
      <c r="J517" s="25"/>
      <c r="K517" s="138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  <c r="AA517" s="25"/>
    </row>
    <row r="518">
      <c r="A518" s="25"/>
      <c r="B518" s="25"/>
      <c r="C518" s="25"/>
      <c r="D518" s="25"/>
      <c r="E518" s="25"/>
      <c r="F518" s="24"/>
      <c r="G518" s="25"/>
      <c r="H518" s="25"/>
      <c r="I518" s="25"/>
      <c r="J518" s="25"/>
      <c r="K518" s="138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  <c r="AA518" s="25"/>
    </row>
    <row r="519">
      <c r="A519" s="25"/>
      <c r="B519" s="25"/>
      <c r="C519" s="25"/>
      <c r="D519" s="25"/>
      <c r="E519" s="25"/>
      <c r="F519" s="24"/>
      <c r="G519" s="25"/>
      <c r="H519" s="25"/>
      <c r="I519" s="25"/>
      <c r="J519" s="25"/>
      <c r="K519" s="138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  <c r="AA519" s="25"/>
    </row>
    <row r="520">
      <c r="A520" s="25"/>
      <c r="B520" s="25"/>
      <c r="C520" s="25"/>
      <c r="D520" s="25"/>
      <c r="E520" s="25"/>
      <c r="F520" s="24"/>
      <c r="G520" s="25"/>
      <c r="H520" s="25"/>
      <c r="I520" s="25"/>
      <c r="J520" s="25"/>
      <c r="K520" s="138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  <c r="AA520" s="25"/>
    </row>
    <row r="521">
      <c r="A521" s="25"/>
      <c r="B521" s="25"/>
      <c r="C521" s="25"/>
      <c r="D521" s="25"/>
      <c r="E521" s="25"/>
      <c r="F521" s="24"/>
      <c r="G521" s="25"/>
      <c r="H521" s="25"/>
      <c r="I521" s="25"/>
      <c r="J521" s="25"/>
      <c r="K521" s="138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  <c r="AA521" s="25"/>
    </row>
    <row r="522">
      <c r="A522" s="25"/>
      <c r="B522" s="25"/>
      <c r="C522" s="25"/>
      <c r="D522" s="25"/>
      <c r="E522" s="25"/>
      <c r="F522" s="24"/>
      <c r="G522" s="25"/>
      <c r="H522" s="25"/>
      <c r="I522" s="25"/>
      <c r="J522" s="25"/>
      <c r="K522" s="138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  <c r="AA522" s="25"/>
    </row>
    <row r="523">
      <c r="A523" s="25"/>
      <c r="B523" s="25"/>
      <c r="C523" s="25"/>
      <c r="D523" s="25"/>
      <c r="E523" s="25"/>
      <c r="F523" s="24"/>
      <c r="G523" s="25"/>
      <c r="H523" s="25"/>
      <c r="I523" s="25"/>
      <c r="J523" s="25"/>
      <c r="K523" s="138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  <c r="AA523" s="25"/>
    </row>
    <row r="524">
      <c r="A524" s="25"/>
      <c r="B524" s="25"/>
      <c r="C524" s="25"/>
      <c r="D524" s="25"/>
      <c r="E524" s="25"/>
      <c r="F524" s="24"/>
      <c r="G524" s="25"/>
      <c r="H524" s="25"/>
      <c r="I524" s="25"/>
      <c r="J524" s="25"/>
      <c r="K524" s="138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  <c r="AA524" s="25"/>
    </row>
    <row r="525">
      <c r="A525" s="25"/>
      <c r="B525" s="25"/>
      <c r="C525" s="25"/>
      <c r="D525" s="25"/>
      <c r="E525" s="25"/>
      <c r="F525" s="24"/>
      <c r="G525" s="25"/>
      <c r="H525" s="25"/>
      <c r="I525" s="25"/>
      <c r="J525" s="25"/>
      <c r="K525" s="138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  <c r="AA525" s="25"/>
    </row>
    <row r="526">
      <c r="A526" s="25"/>
      <c r="B526" s="25"/>
      <c r="C526" s="25"/>
      <c r="D526" s="25"/>
      <c r="E526" s="25"/>
      <c r="F526" s="24"/>
      <c r="G526" s="25"/>
      <c r="H526" s="25"/>
      <c r="I526" s="25"/>
      <c r="J526" s="25"/>
      <c r="K526" s="138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  <c r="AA526" s="25"/>
    </row>
    <row r="527">
      <c r="A527" s="25"/>
      <c r="B527" s="25"/>
      <c r="C527" s="25"/>
      <c r="D527" s="25"/>
      <c r="E527" s="25"/>
      <c r="F527" s="24"/>
      <c r="G527" s="25"/>
      <c r="H527" s="25"/>
      <c r="I527" s="25"/>
      <c r="J527" s="25"/>
      <c r="K527" s="138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  <c r="AA527" s="25"/>
    </row>
    <row r="528">
      <c r="A528" s="25"/>
      <c r="B528" s="25"/>
      <c r="C528" s="25"/>
      <c r="D528" s="25"/>
      <c r="E528" s="25"/>
      <c r="F528" s="24"/>
      <c r="G528" s="25"/>
      <c r="H528" s="25"/>
      <c r="I528" s="25"/>
      <c r="J528" s="25"/>
      <c r="K528" s="138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  <c r="AA528" s="25"/>
    </row>
    <row r="529">
      <c r="A529" s="25"/>
      <c r="B529" s="25"/>
      <c r="C529" s="25"/>
      <c r="D529" s="25"/>
      <c r="E529" s="25"/>
      <c r="F529" s="24"/>
      <c r="G529" s="25"/>
      <c r="H529" s="25"/>
      <c r="I529" s="25"/>
      <c r="J529" s="25"/>
      <c r="K529" s="138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  <c r="AA529" s="25"/>
    </row>
    <row r="530">
      <c r="A530" s="25"/>
      <c r="B530" s="25"/>
      <c r="C530" s="25"/>
      <c r="D530" s="25"/>
      <c r="E530" s="25"/>
      <c r="F530" s="24"/>
      <c r="G530" s="25"/>
      <c r="H530" s="25"/>
      <c r="I530" s="25"/>
      <c r="J530" s="25"/>
      <c r="K530" s="138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  <c r="AA530" s="25"/>
    </row>
    <row r="531">
      <c r="A531" s="25"/>
      <c r="B531" s="25"/>
      <c r="C531" s="25"/>
      <c r="D531" s="25"/>
      <c r="E531" s="25"/>
      <c r="F531" s="24"/>
      <c r="G531" s="25"/>
      <c r="H531" s="25"/>
      <c r="I531" s="25"/>
      <c r="J531" s="25"/>
      <c r="K531" s="138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  <c r="AA531" s="25"/>
    </row>
    <row r="532">
      <c r="A532" s="25"/>
      <c r="B532" s="25"/>
      <c r="C532" s="25"/>
      <c r="D532" s="25"/>
      <c r="E532" s="25"/>
      <c r="F532" s="24"/>
      <c r="G532" s="25"/>
      <c r="H532" s="25"/>
      <c r="I532" s="25"/>
      <c r="J532" s="25"/>
      <c r="K532" s="138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  <c r="AA532" s="25"/>
    </row>
    <row r="533">
      <c r="A533" s="25"/>
      <c r="B533" s="25"/>
      <c r="C533" s="25"/>
      <c r="D533" s="25"/>
      <c r="E533" s="25"/>
      <c r="F533" s="24"/>
      <c r="G533" s="25"/>
      <c r="H533" s="25"/>
      <c r="I533" s="25"/>
      <c r="J533" s="25"/>
      <c r="K533" s="138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  <c r="AA533" s="25"/>
    </row>
    <row r="534">
      <c r="A534" s="25"/>
      <c r="B534" s="25"/>
      <c r="C534" s="25"/>
      <c r="D534" s="25"/>
      <c r="E534" s="25"/>
      <c r="F534" s="24"/>
      <c r="G534" s="25"/>
      <c r="H534" s="25"/>
      <c r="I534" s="25"/>
      <c r="J534" s="25"/>
      <c r="K534" s="138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  <c r="AA534" s="25"/>
    </row>
    <row r="535">
      <c r="A535" s="25"/>
      <c r="B535" s="25"/>
      <c r="C535" s="25"/>
      <c r="D535" s="25"/>
      <c r="E535" s="25"/>
      <c r="F535" s="24"/>
      <c r="G535" s="25"/>
      <c r="H535" s="25"/>
      <c r="I535" s="25"/>
      <c r="J535" s="25"/>
      <c r="K535" s="138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  <c r="AA535" s="25"/>
    </row>
    <row r="536">
      <c r="A536" s="25"/>
      <c r="B536" s="25"/>
      <c r="C536" s="25"/>
      <c r="D536" s="25"/>
      <c r="E536" s="25"/>
      <c r="F536" s="24"/>
      <c r="G536" s="25"/>
      <c r="H536" s="25"/>
      <c r="I536" s="25"/>
      <c r="J536" s="25"/>
      <c r="K536" s="138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  <c r="AA536" s="25"/>
    </row>
    <row r="537">
      <c r="A537" s="25"/>
      <c r="B537" s="25"/>
      <c r="C537" s="25"/>
      <c r="D537" s="25"/>
      <c r="E537" s="25"/>
      <c r="F537" s="24"/>
      <c r="G537" s="25"/>
      <c r="H537" s="25"/>
      <c r="I537" s="25"/>
      <c r="J537" s="25"/>
      <c r="K537" s="138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  <c r="AA537" s="25"/>
    </row>
    <row r="538">
      <c r="A538" s="25"/>
      <c r="B538" s="25"/>
      <c r="C538" s="25"/>
      <c r="D538" s="25"/>
      <c r="E538" s="25"/>
      <c r="F538" s="24"/>
      <c r="G538" s="25"/>
      <c r="H538" s="25"/>
      <c r="I538" s="25"/>
      <c r="J538" s="25"/>
      <c r="K538" s="138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  <c r="AA538" s="25"/>
    </row>
    <row r="539">
      <c r="A539" s="25"/>
      <c r="B539" s="25"/>
      <c r="C539" s="25"/>
      <c r="D539" s="25"/>
      <c r="E539" s="25"/>
      <c r="F539" s="24"/>
      <c r="G539" s="25"/>
      <c r="H539" s="25"/>
      <c r="I539" s="25"/>
      <c r="J539" s="25"/>
      <c r="K539" s="138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  <c r="AA539" s="25"/>
    </row>
    <row r="540">
      <c r="A540" s="25"/>
      <c r="B540" s="25"/>
      <c r="C540" s="25"/>
      <c r="D540" s="25"/>
      <c r="E540" s="25"/>
      <c r="F540" s="24"/>
      <c r="G540" s="25"/>
      <c r="H540" s="25"/>
      <c r="I540" s="25"/>
      <c r="J540" s="25"/>
      <c r="K540" s="138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  <c r="AA540" s="25"/>
    </row>
    <row r="541">
      <c r="A541" s="25"/>
      <c r="B541" s="25"/>
      <c r="C541" s="25"/>
      <c r="D541" s="25"/>
      <c r="E541" s="25"/>
      <c r="F541" s="24"/>
      <c r="G541" s="25"/>
      <c r="H541" s="25"/>
      <c r="I541" s="25"/>
      <c r="J541" s="25"/>
      <c r="K541" s="138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  <c r="AA541" s="25"/>
    </row>
    <row r="542">
      <c r="A542" s="25"/>
      <c r="B542" s="25"/>
      <c r="C542" s="25"/>
      <c r="D542" s="25"/>
      <c r="E542" s="25"/>
      <c r="F542" s="24"/>
      <c r="G542" s="25"/>
      <c r="H542" s="25"/>
      <c r="I542" s="25"/>
      <c r="J542" s="25"/>
      <c r="K542" s="138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  <c r="AA542" s="25"/>
    </row>
    <row r="543">
      <c r="A543" s="25"/>
      <c r="B543" s="25"/>
      <c r="C543" s="25"/>
      <c r="D543" s="25"/>
      <c r="E543" s="25"/>
      <c r="F543" s="24"/>
      <c r="G543" s="25"/>
      <c r="H543" s="25"/>
      <c r="I543" s="25"/>
      <c r="J543" s="25"/>
      <c r="K543" s="138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  <c r="AA543" s="25"/>
    </row>
    <row r="544">
      <c r="A544" s="25"/>
      <c r="B544" s="25"/>
      <c r="C544" s="25"/>
      <c r="D544" s="25"/>
      <c r="E544" s="25"/>
      <c r="F544" s="24"/>
      <c r="G544" s="25"/>
      <c r="H544" s="25"/>
      <c r="I544" s="25"/>
      <c r="J544" s="25"/>
      <c r="K544" s="138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  <c r="AA544" s="25"/>
    </row>
    <row r="545">
      <c r="A545" s="25"/>
      <c r="B545" s="25"/>
      <c r="C545" s="25"/>
      <c r="D545" s="25"/>
      <c r="E545" s="25"/>
      <c r="F545" s="24"/>
      <c r="G545" s="25"/>
      <c r="H545" s="25"/>
      <c r="I545" s="25"/>
      <c r="J545" s="25"/>
      <c r="K545" s="138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  <c r="AA545" s="25"/>
    </row>
    <row r="546">
      <c r="A546" s="25"/>
      <c r="B546" s="25"/>
      <c r="C546" s="25"/>
      <c r="D546" s="25"/>
      <c r="E546" s="25"/>
      <c r="F546" s="24"/>
      <c r="G546" s="25"/>
      <c r="H546" s="25"/>
      <c r="I546" s="25"/>
      <c r="J546" s="25"/>
      <c r="K546" s="138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  <c r="AA546" s="25"/>
    </row>
    <row r="547">
      <c r="A547" s="25"/>
      <c r="B547" s="25"/>
      <c r="C547" s="25"/>
      <c r="D547" s="25"/>
      <c r="E547" s="25"/>
      <c r="F547" s="24"/>
      <c r="G547" s="25"/>
      <c r="H547" s="25"/>
      <c r="I547" s="25"/>
      <c r="J547" s="25"/>
      <c r="K547" s="138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  <c r="AA547" s="25"/>
    </row>
    <row r="548">
      <c r="A548" s="25"/>
      <c r="B548" s="25"/>
      <c r="C548" s="25"/>
      <c r="D548" s="25"/>
      <c r="E548" s="25"/>
      <c r="F548" s="24"/>
      <c r="G548" s="25"/>
      <c r="H548" s="25"/>
      <c r="I548" s="25"/>
      <c r="J548" s="25"/>
      <c r="K548" s="138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  <c r="AA548" s="25"/>
    </row>
    <row r="549">
      <c r="A549" s="25"/>
      <c r="B549" s="25"/>
      <c r="C549" s="25"/>
      <c r="D549" s="25"/>
      <c r="E549" s="25"/>
      <c r="F549" s="24"/>
      <c r="G549" s="25"/>
      <c r="H549" s="25"/>
      <c r="I549" s="25"/>
      <c r="J549" s="25"/>
      <c r="K549" s="138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  <c r="AA549" s="25"/>
    </row>
    <row r="550">
      <c r="A550" s="25"/>
      <c r="B550" s="25"/>
      <c r="C550" s="25"/>
      <c r="D550" s="25"/>
      <c r="E550" s="25"/>
      <c r="F550" s="24"/>
      <c r="G550" s="25"/>
      <c r="H550" s="25"/>
      <c r="I550" s="25"/>
      <c r="J550" s="25"/>
      <c r="K550" s="138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  <c r="AA550" s="25"/>
    </row>
    <row r="551">
      <c r="A551" s="25"/>
      <c r="B551" s="25"/>
      <c r="C551" s="25"/>
      <c r="D551" s="25"/>
      <c r="E551" s="25"/>
      <c r="F551" s="24"/>
      <c r="G551" s="25"/>
      <c r="H551" s="25"/>
      <c r="I551" s="25"/>
      <c r="J551" s="25"/>
      <c r="K551" s="138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  <c r="AA551" s="25"/>
    </row>
    <row r="552">
      <c r="A552" s="25"/>
      <c r="B552" s="25"/>
      <c r="C552" s="25"/>
      <c r="D552" s="25"/>
      <c r="E552" s="25"/>
      <c r="F552" s="24"/>
      <c r="G552" s="25"/>
      <c r="H552" s="25"/>
      <c r="I552" s="25"/>
      <c r="J552" s="25"/>
      <c r="K552" s="138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  <c r="AA552" s="25"/>
    </row>
    <row r="553">
      <c r="A553" s="25"/>
      <c r="B553" s="25"/>
      <c r="C553" s="25"/>
      <c r="D553" s="25"/>
      <c r="E553" s="25"/>
      <c r="F553" s="24"/>
      <c r="G553" s="25"/>
      <c r="H553" s="25"/>
      <c r="I553" s="25"/>
      <c r="J553" s="25"/>
      <c r="K553" s="138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  <c r="AA553" s="25"/>
    </row>
    <row r="554">
      <c r="A554" s="25"/>
      <c r="B554" s="25"/>
      <c r="C554" s="25"/>
      <c r="D554" s="25"/>
      <c r="E554" s="25"/>
      <c r="F554" s="24"/>
      <c r="G554" s="25"/>
      <c r="H554" s="25"/>
      <c r="I554" s="25"/>
      <c r="J554" s="25"/>
      <c r="K554" s="138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  <c r="AA554" s="25"/>
    </row>
    <row r="555">
      <c r="A555" s="25"/>
      <c r="B555" s="25"/>
      <c r="C555" s="25"/>
      <c r="D555" s="25"/>
      <c r="E555" s="25"/>
      <c r="F555" s="24"/>
      <c r="G555" s="25"/>
      <c r="H555" s="25"/>
      <c r="I555" s="25"/>
      <c r="J555" s="25"/>
      <c r="K555" s="138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  <c r="AA555" s="25"/>
    </row>
    <row r="556">
      <c r="A556" s="25"/>
      <c r="B556" s="25"/>
      <c r="C556" s="25"/>
      <c r="D556" s="25"/>
      <c r="E556" s="25"/>
      <c r="F556" s="24"/>
      <c r="G556" s="25"/>
      <c r="H556" s="25"/>
      <c r="I556" s="25"/>
      <c r="J556" s="25"/>
      <c r="K556" s="138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  <c r="AA556" s="25"/>
    </row>
    <row r="557">
      <c r="A557" s="25"/>
      <c r="B557" s="25"/>
      <c r="C557" s="25"/>
      <c r="D557" s="25"/>
      <c r="E557" s="25"/>
      <c r="F557" s="24"/>
      <c r="G557" s="25"/>
      <c r="H557" s="25"/>
      <c r="I557" s="25"/>
      <c r="J557" s="25"/>
      <c r="K557" s="138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  <c r="AA557" s="25"/>
    </row>
    <row r="558">
      <c r="A558" s="25"/>
      <c r="B558" s="25"/>
      <c r="C558" s="25"/>
      <c r="D558" s="25"/>
      <c r="E558" s="25"/>
      <c r="F558" s="24"/>
      <c r="G558" s="25"/>
      <c r="H558" s="25"/>
      <c r="I558" s="25"/>
      <c r="J558" s="25"/>
      <c r="K558" s="138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  <c r="AA558" s="25"/>
    </row>
    <row r="559">
      <c r="A559" s="25"/>
      <c r="B559" s="25"/>
      <c r="C559" s="25"/>
      <c r="D559" s="25"/>
      <c r="E559" s="25"/>
      <c r="F559" s="24"/>
      <c r="G559" s="25"/>
      <c r="H559" s="25"/>
      <c r="I559" s="25"/>
      <c r="J559" s="25"/>
      <c r="K559" s="138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  <c r="AA559" s="25"/>
    </row>
    <row r="560">
      <c r="A560" s="25"/>
      <c r="B560" s="25"/>
      <c r="C560" s="25"/>
      <c r="D560" s="25"/>
      <c r="E560" s="25"/>
      <c r="F560" s="24"/>
      <c r="G560" s="25"/>
      <c r="H560" s="25"/>
      <c r="I560" s="25"/>
      <c r="J560" s="25"/>
      <c r="K560" s="138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  <c r="AA560" s="25"/>
    </row>
    <row r="561">
      <c r="A561" s="25"/>
      <c r="B561" s="25"/>
      <c r="C561" s="25"/>
      <c r="D561" s="25"/>
      <c r="E561" s="25"/>
      <c r="F561" s="24"/>
      <c r="G561" s="25"/>
      <c r="H561" s="25"/>
      <c r="I561" s="25"/>
      <c r="J561" s="25"/>
      <c r="K561" s="138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  <c r="AA561" s="25"/>
    </row>
    <row r="562">
      <c r="A562" s="25"/>
      <c r="B562" s="25"/>
      <c r="C562" s="25"/>
      <c r="D562" s="25"/>
      <c r="E562" s="25"/>
      <c r="F562" s="24"/>
      <c r="G562" s="25"/>
      <c r="H562" s="25"/>
      <c r="I562" s="25"/>
      <c r="J562" s="25"/>
      <c r="K562" s="138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  <c r="AA562" s="25"/>
    </row>
    <row r="563">
      <c r="A563" s="25"/>
      <c r="B563" s="25"/>
      <c r="C563" s="25"/>
      <c r="D563" s="25"/>
      <c r="E563" s="25"/>
      <c r="F563" s="24"/>
      <c r="G563" s="25"/>
      <c r="H563" s="25"/>
      <c r="I563" s="25"/>
      <c r="J563" s="25"/>
      <c r="K563" s="138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  <c r="AA563" s="25"/>
    </row>
    <row r="564">
      <c r="A564" s="25"/>
      <c r="B564" s="25"/>
      <c r="C564" s="25"/>
      <c r="D564" s="25"/>
      <c r="E564" s="25"/>
      <c r="F564" s="24"/>
      <c r="G564" s="25"/>
      <c r="H564" s="25"/>
      <c r="I564" s="25"/>
      <c r="J564" s="25"/>
      <c r="K564" s="138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  <c r="AA564" s="25"/>
    </row>
    <row r="565">
      <c r="A565" s="25"/>
      <c r="B565" s="25"/>
      <c r="C565" s="25"/>
      <c r="D565" s="25"/>
      <c r="E565" s="25"/>
      <c r="F565" s="24"/>
      <c r="G565" s="25"/>
      <c r="H565" s="25"/>
      <c r="I565" s="25"/>
      <c r="J565" s="25"/>
      <c r="K565" s="138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  <c r="AA565" s="25"/>
    </row>
    <row r="566">
      <c r="A566" s="25"/>
      <c r="B566" s="25"/>
      <c r="C566" s="25"/>
      <c r="D566" s="25"/>
      <c r="E566" s="25"/>
      <c r="F566" s="24"/>
      <c r="G566" s="25"/>
      <c r="H566" s="25"/>
      <c r="I566" s="25"/>
      <c r="J566" s="25"/>
      <c r="K566" s="138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  <c r="AA566" s="25"/>
    </row>
    <row r="567">
      <c r="A567" s="25"/>
      <c r="B567" s="25"/>
      <c r="C567" s="25"/>
      <c r="D567" s="25"/>
      <c r="E567" s="25"/>
      <c r="F567" s="24"/>
      <c r="G567" s="25"/>
      <c r="H567" s="25"/>
      <c r="I567" s="25"/>
      <c r="J567" s="25"/>
      <c r="K567" s="138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  <c r="AA567" s="25"/>
    </row>
    <row r="568">
      <c r="A568" s="25"/>
      <c r="B568" s="25"/>
      <c r="C568" s="25"/>
      <c r="D568" s="25"/>
      <c r="E568" s="25"/>
      <c r="F568" s="24"/>
      <c r="G568" s="25"/>
      <c r="H568" s="25"/>
      <c r="I568" s="25"/>
      <c r="J568" s="25"/>
      <c r="K568" s="138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  <c r="AA568" s="25"/>
    </row>
    <row r="569">
      <c r="A569" s="25"/>
      <c r="B569" s="25"/>
      <c r="C569" s="25"/>
      <c r="D569" s="25"/>
      <c r="E569" s="25"/>
      <c r="F569" s="24"/>
      <c r="G569" s="25"/>
      <c r="H569" s="25"/>
      <c r="I569" s="25"/>
      <c r="J569" s="25"/>
      <c r="K569" s="138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  <c r="AA569" s="25"/>
    </row>
    <row r="570">
      <c r="A570" s="25"/>
      <c r="B570" s="25"/>
      <c r="C570" s="25"/>
      <c r="D570" s="25"/>
      <c r="E570" s="25"/>
      <c r="F570" s="24"/>
      <c r="G570" s="25"/>
      <c r="H570" s="25"/>
      <c r="I570" s="25"/>
      <c r="J570" s="25"/>
      <c r="K570" s="138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  <c r="AA570" s="25"/>
    </row>
    <row r="571">
      <c r="A571" s="25"/>
      <c r="B571" s="25"/>
      <c r="C571" s="25"/>
      <c r="D571" s="25"/>
      <c r="E571" s="25"/>
      <c r="F571" s="24"/>
      <c r="G571" s="25"/>
      <c r="H571" s="25"/>
      <c r="I571" s="25"/>
      <c r="J571" s="25"/>
      <c r="K571" s="138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  <c r="AA571" s="25"/>
    </row>
    <row r="572">
      <c r="A572" s="25"/>
      <c r="B572" s="25"/>
      <c r="C572" s="25"/>
      <c r="D572" s="25"/>
      <c r="E572" s="25"/>
      <c r="F572" s="24"/>
      <c r="G572" s="25"/>
      <c r="H572" s="25"/>
      <c r="I572" s="25"/>
      <c r="J572" s="25"/>
      <c r="K572" s="138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  <c r="AA572" s="25"/>
    </row>
    <row r="573">
      <c r="A573" s="25"/>
      <c r="B573" s="25"/>
      <c r="C573" s="25"/>
      <c r="D573" s="25"/>
      <c r="E573" s="25"/>
      <c r="F573" s="24"/>
      <c r="G573" s="25"/>
      <c r="H573" s="25"/>
      <c r="I573" s="25"/>
      <c r="J573" s="25"/>
      <c r="K573" s="138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  <c r="AA573" s="25"/>
    </row>
    <row r="574">
      <c r="A574" s="25"/>
      <c r="B574" s="25"/>
      <c r="C574" s="25"/>
      <c r="D574" s="25"/>
      <c r="E574" s="25"/>
      <c r="F574" s="24"/>
      <c r="G574" s="25"/>
      <c r="H574" s="25"/>
      <c r="I574" s="25"/>
      <c r="J574" s="25"/>
      <c r="K574" s="138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  <c r="AA574" s="25"/>
    </row>
    <row r="575">
      <c r="A575" s="25"/>
      <c r="B575" s="25"/>
      <c r="C575" s="25"/>
      <c r="D575" s="25"/>
      <c r="E575" s="25"/>
      <c r="F575" s="24"/>
      <c r="G575" s="25"/>
      <c r="H575" s="25"/>
      <c r="I575" s="25"/>
      <c r="J575" s="25"/>
      <c r="K575" s="138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  <c r="AA575" s="25"/>
    </row>
    <row r="576">
      <c r="A576" s="25"/>
      <c r="B576" s="25"/>
      <c r="C576" s="25"/>
      <c r="D576" s="25"/>
      <c r="E576" s="25"/>
      <c r="F576" s="24"/>
      <c r="G576" s="25"/>
      <c r="H576" s="25"/>
      <c r="I576" s="25"/>
      <c r="J576" s="25"/>
      <c r="K576" s="138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  <c r="AA576" s="25"/>
    </row>
    <row r="577">
      <c r="A577" s="25"/>
      <c r="B577" s="25"/>
      <c r="C577" s="25"/>
      <c r="D577" s="25"/>
      <c r="E577" s="25"/>
      <c r="F577" s="24"/>
      <c r="G577" s="25"/>
      <c r="H577" s="25"/>
      <c r="I577" s="25"/>
      <c r="J577" s="25"/>
      <c r="K577" s="138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  <c r="AA577" s="25"/>
    </row>
    <row r="578">
      <c r="A578" s="25"/>
      <c r="B578" s="25"/>
      <c r="C578" s="25"/>
      <c r="D578" s="25"/>
      <c r="E578" s="25"/>
      <c r="F578" s="24"/>
      <c r="G578" s="25"/>
      <c r="H578" s="25"/>
      <c r="I578" s="25"/>
      <c r="J578" s="25"/>
      <c r="K578" s="138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  <c r="AA578" s="25"/>
    </row>
    <row r="579">
      <c r="A579" s="25"/>
      <c r="B579" s="25"/>
      <c r="C579" s="25"/>
      <c r="D579" s="25"/>
      <c r="E579" s="25"/>
      <c r="F579" s="24"/>
      <c r="G579" s="25"/>
      <c r="H579" s="25"/>
      <c r="I579" s="25"/>
      <c r="J579" s="25"/>
      <c r="K579" s="138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  <c r="AA579" s="25"/>
    </row>
    <row r="580">
      <c r="A580" s="25"/>
      <c r="B580" s="25"/>
      <c r="C580" s="25"/>
      <c r="D580" s="25"/>
      <c r="E580" s="25"/>
      <c r="F580" s="24"/>
      <c r="G580" s="25"/>
      <c r="H580" s="25"/>
      <c r="I580" s="25"/>
      <c r="J580" s="25"/>
      <c r="K580" s="138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  <c r="AA580" s="25"/>
    </row>
    <row r="581">
      <c r="A581" s="25"/>
      <c r="B581" s="25"/>
      <c r="C581" s="25"/>
      <c r="D581" s="25"/>
      <c r="E581" s="25"/>
      <c r="F581" s="24"/>
      <c r="G581" s="25"/>
      <c r="H581" s="25"/>
      <c r="I581" s="25"/>
      <c r="J581" s="25"/>
      <c r="K581" s="138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  <c r="AA581" s="25"/>
    </row>
    <row r="582">
      <c r="A582" s="25"/>
      <c r="B582" s="25"/>
      <c r="C582" s="25"/>
      <c r="D582" s="25"/>
      <c r="E582" s="25"/>
      <c r="F582" s="24"/>
      <c r="G582" s="25"/>
      <c r="H582" s="25"/>
      <c r="I582" s="25"/>
      <c r="J582" s="25"/>
      <c r="K582" s="138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  <c r="AA582" s="25"/>
    </row>
    <row r="583">
      <c r="A583" s="25"/>
      <c r="B583" s="25"/>
      <c r="C583" s="25"/>
      <c r="D583" s="25"/>
      <c r="E583" s="25"/>
      <c r="F583" s="24"/>
      <c r="G583" s="25"/>
      <c r="H583" s="25"/>
      <c r="I583" s="25"/>
      <c r="J583" s="25"/>
      <c r="K583" s="138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  <c r="AA583" s="25"/>
    </row>
    <row r="584">
      <c r="A584" s="25"/>
      <c r="B584" s="25"/>
      <c r="C584" s="25"/>
      <c r="D584" s="25"/>
      <c r="E584" s="25"/>
      <c r="F584" s="24"/>
      <c r="G584" s="25"/>
      <c r="H584" s="25"/>
      <c r="I584" s="25"/>
      <c r="J584" s="25"/>
      <c r="K584" s="138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  <c r="AA584" s="25"/>
    </row>
    <row r="585">
      <c r="A585" s="25"/>
      <c r="B585" s="25"/>
      <c r="C585" s="25"/>
      <c r="D585" s="25"/>
      <c r="E585" s="25"/>
      <c r="F585" s="24"/>
      <c r="G585" s="25"/>
      <c r="H585" s="25"/>
      <c r="I585" s="25"/>
      <c r="J585" s="25"/>
      <c r="K585" s="138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  <c r="AA585" s="25"/>
    </row>
    <row r="586">
      <c r="A586" s="25"/>
      <c r="B586" s="25"/>
      <c r="C586" s="25"/>
      <c r="D586" s="25"/>
      <c r="E586" s="25"/>
      <c r="F586" s="24"/>
      <c r="G586" s="25"/>
      <c r="H586" s="25"/>
      <c r="I586" s="25"/>
      <c r="J586" s="25"/>
      <c r="K586" s="138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  <c r="AA586" s="25"/>
    </row>
    <row r="587">
      <c r="A587" s="25"/>
      <c r="B587" s="25"/>
      <c r="C587" s="25"/>
      <c r="D587" s="25"/>
      <c r="E587" s="25"/>
      <c r="F587" s="24"/>
      <c r="G587" s="25"/>
      <c r="H587" s="25"/>
      <c r="I587" s="25"/>
      <c r="J587" s="25"/>
      <c r="K587" s="138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  <c r="AA587" s="25"/>
    </row>
    <row r="588">
      <c r="A588" s="25"/>
      <c r="B588" s="25"/>
      <c r="C588" s="25"/>
      <c r="D588" s="25"/>
      <c r="E588" s="25"/>
      <c r="F588" s="24"/>
      <c r="G588" s="25"/>
      <c r="H588" s="25"/>
      <c r="I588" s="25"/>
      <c r="J588" s="25"/>
      <c r="K588" s="138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  <c r="AA588" s="25"/>
    </row>
    <row r="589">
      <c r="A589" s="25"/>
      <c r="B589" s="25"/>
      <c r="C589" s="25"/>
      <c r="D589" s="25"/>
      <c r="E589" s="25"/>
      <c r="F589" s="24"/>
      <c r="G589" s="25"/>
      <c r="H589" s="25"/>
      <c r="I589" s="25"/>
      <c r="J589" s="25"/>
      <c r="K589" s="138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  <c r="AA589" s="25"/>
    </row>
    <row r="590">
      <c r="A590" s="25"/>
      <c r="B590" s="25"/>
      <c r="C590" s="25"/>
      <c r="D590" s="25"/>
      <c r="E590" s="25"/>
      <c r="F590" s="24"/>
      <c r="G590" s="25"/>
      <c r="H590" s="25"/>
      <c r="I590" s="25"/>
      <c r="J590" s="25"/>
      <c r="K590" s="138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  <c r="AA590" s="25"/>
    </row>
    <row r="591">
      <c r="A591" s="25"/>
      <c r="B591" s="25"/>
      <c r="C591" s="25"/>
      <c r="D591" s="25"/>
      <c r="E591" s="25"/>
      <c r="F591" s="24"/>
      <c r="G591" s="25"/>
      <c r="H591" s="25"/>
      <c r="I591" s="25"/>
      <c r="J591" s="25"/>
      <c r="K591" s="138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  <c r="AA591" s="25"/>
    </row>
    <row r="592">
      <c r="A592" s="25"/>
      <c r="B592" s="25"/>
      <c r="C592" s="25"/>
      <c r="D592" s="25"/>
      <c r="E592" s="25"/>
      <c r="F592" s="24"/>
      <c r="G592" s="25"/>
      <c r="H592" s="25"/>
      <c r="I592" s="25"/>
      <c r="J592" s="25"/>
      <c r="K592" s="138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  <c r="AA592" s="25"/>
    </row>
    <row r="593">
      <c r="A593" s="25"/>
      <c r="B593" s="25"/>
      <c r="C593" s="25"/>
      <c r="D593" s="25"/>
      <c r="E593" s="25"/>
      <c r="F593" s="24"/>
      <c r="G593" s="25"/>
      <c r="H593" s="25"/>
      <c r="I593" s="25"/>
      <c r="J593" s="25"/>
      <c r="K593" s="138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  <c r="AA593" s="25"/>
    </row>
    <row r="594">
      <c r="A594" s="25"/>
      <c r="B594" s="25"/>
      <c r="C594" s="25"/>
      <c r="D594" s="25"/>
      <c r="E594" s="25"/>
      <c r="F594" s="24"/>
      <c r="G594" s="25"/>
      <c r="H594" s="25"/>
      <c r="I594" s="25"/>
      <c r="J594" s="25"/>
      <c r="K594" s="138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  <c r="AA594" s="25"/>
    </row>
    <row r="595">
      <c r="A595" s="25"/>
      <c r="B595" s="25"/>
      <c r="C595" s="25"/>
      <c r="D595" s="25"/>
      <c r="E595" s="25"/>
      <c r="F595" s="24"/>
      <c r="G595" s="25"/>
      <c r="H595" s="25"/>
      <c r="I595" s="25"/>
      <c r="J595" s="25"/>
      <c r="K595" s="138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  <c r="AA595" s="25"/>
    </row>
    <row r="596">
      <c r="A596" s="25"/>
      <c r="B596" s="25"/>
      <c r="C596" s="25"/>
      <c r="D596" s="25"/>
      <c r="E596" s="25"/>
      <c r="F596" s="24"/>
      <c r="G596" s="25"/>
      <c r="H596" s="25"/>
      <c r="I596" s="25"/>
      <c r="J596" s="25"/>
      <c r="K596" s="138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  <c r="AA596" s="25"/>
    </row>
    <row r="597">
      <c r="A597" s="25"/>
      <c r="B597" s="25"/>
      <c r="C597" s="25"/>
      <c r="D597" s="25"/>
      <c r="E597" s="25"/>
      <c r="F597" s="24"/>
      <c r="G597" s="25"/>
      <c r="H597" s="25"/>
      <c r="I597" s="25"/>
      <c r="J597" s="25"/>
      <c r="K597" s="138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  <c r="AA597" s="25"/>
    </row>
    <row r="598">
      <c r="A598" s="25"/>
      <c r="B598" s="25"/>
      <c r="C598" s="25"/>
      <c r="D598" s="25"/>
      <c r="E598" s="25"/>
      <c r="F598" s="24"/>
      <c r="G598" s="25"/>
      <c r="H598" s="25"/>
      <c r="I598" s="25"/>
      <c r="J598" s="25"/>
      <c r="K598" s="138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  <c r="AA598" s="25"/>
    </row>
    <row r="599">
      <c r="A599" s="25"/>
      <c r="B599" s="25"/>
      <c r="C599" s="25"/>
      <c r="D599" s="25"/>
      <c r="E599" s="25"/>
      <c r="F599" s="24"/>
      <c r="G599" s="25"/>
      <c r="H599" s="25"/>
      <c r="I599" s="25"/>
      <c r="J599" s="25"/>
      <c r="K599" s="138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  <c r="AA599" s="25"/>
    </row>
    <row r="600">
      <c r="A600" s="25"/>
      <c r="B600" s="25"/>
      <c r="C600" s="25"/>
      <c r="D600" s="25"/>
      <c r="E600" s="25"/>
      <c r="F600" s="24"/>
      <c r="G600" s="25"/>
      <c r="H600" s="25"/>
      <c r="I600" s="25"/>
      <c r="J600" s="25"/>
      <c r="K600" s="138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  <c r="AA600" s="25"/>
    </row>
    <row r="601">
      <c r="A601" s="25"/>
      <c r="B601" s="25"/>
      <c r="C601" s="25"/>
      <c r="D601" s="25"/>
      <c r="E601" s="25"/>
      <c r="F601" s="24"/>
      <c r="G601" s="25"/>
      <c r="H601" s="25"/>
      <c r="I601" s="25"/>
      <c r="J601" s="25"/>
      <c r="K601" s="138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  <c r="AA601" s="25"/>
    </row>
    <row r="602">
      <c r="A602" s="25"/>
      <c r="B602" s="25"/>
      <c r="C602" s="25"/>
      <c r="D602" s="25"/>
      <c r="E602" s="25"/>
      <c r="F602" s="24"/>
      <c r="G602" s="25"/>
      <c r="H602" s="25"/>
      <c r="I602" s="25"/>
      <c r="J602" s="25"/>
      <c r="K602" s="138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  <c r="AA602" s="25"/>
    </row>
    <row r="603">
      <c r="A603" s="25"/>
      <c r="B603" s="25"/>
      <c r="C603" s="25"/>
      <c r="D603" s="25"/>
      <c r="E603" s="25"/>
      <c r="F603" s="24"/>
      <c r="G603" s="25"/>
      <c r="H603" s="25"/>
      <c r="I603" s="25"/>
      <c r="J603" s="25"/>
      <c r="K603" s="138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  <c r="AA603" s="25"/>
    </row>
    <row r="604">
      <c r="A604" s="25"/>
      <c r="B604" s="25"/>
      <c r="C604" s="25"/>
      <c r="D604" s="25"/>
      <c r="E604" s="25"/>
      <c r="F604" s="24"/>
      <c r="G604" s="25"/>
      <c r="H604" s="25"/>
      <c r="I604" s="25"/>
      <c r="J604" s="25"/>
      <c r="K604" s="138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  <c r="AA604" s="25"/>
    </row>
    <row r="605">
      <c r="A605" s="25"/>
      <c r="B605" s="25"/>
      <c r="C605" s="25"/>
      <c r="D605" s="25"/>
      <c r="E605" s="25"/>
      <c r="F605" s="24"/>
      <c r="G605" s="25"/>
      <c r="H605" s="25"/>
      <c r="I605" s="25"/>
      <c r="J605" s="25"/>
      <c r="K605" s="138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  <c r="AA605" s="25"/>
    </row>
    <row r="606">
      <c r="A606" s="25"/>
      <c r="B606" s="25"/>
      <c r="C606" s="25"/>
      <c r="D606" s="25"/>
      <c r="E606" s="25"/>
      <c r="F606" s="24"/>
      <c r="G606" s="25"/>
      <c r="H606" s="25"/>
      <c r="I606" s="25"/>
      <c r="J606" s="25"/>
      <c r="K606" s="138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  <c r="AA606" s="25"/>
    </row>
    <row r="607">
      <c r="A607" s="25"/>
      <c r="B607" s="25"/>
      <c r="C607" s="25"/>
      <c r="D607" s="25"/>
      <c r="E607" s="25"/>
      <c r="F607" s="24"/>
      <c r="G607" s="25"/>
      <c r="H607" s="25"/>
      <c r="I607" s="25"/>
      <c r="J607" s="25"/>
      <c r="K607" s="138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  <c r="AA607" s="25"/>
    </row>
    <row r="608">
      <c r="A608" s="25"/>
      <c r="B608" s="25"/>
      <c r="C608" s="25"/>
      <c r="D608" s="25"/>
      <c r="E608" s="25"/>
      <c r="F608" s="24"/>
      <c r="G608" s="25"/>
      <c r="H608" s="25"/>
      <c r="I608" s="25"/>
      <c r="J608" s="25"/>
      <c r="K608" s="138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  <c r="AA608" s="25"/>
    </row>
    <row r="609">
      <c r="A609" s="25"/>
      <c r="B609" s="25"/>
      <c r="C609" s="25"/>
      <c r="D609" s="25"/>
      <c r="E609" s="25"/>
      <c r="F609" s="24"/>
      <c r="G609" s="25"/>
      <c r="H609" s="25"/>
      <c r="I609" s="25"/>
      <c r="J609" s="25"/>
      <c r="K609" s="138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  <c r="AA609" s="25"/>
    </row>
    <row r="610">
      <c r="A610" s="25"/>
      <c r="B610" s="25"/>
      <c r="C610" s="25"/>
      <c r="D610" s="25"/>
      <c r="E610" s="25"/>
      <c r="F610" s="24"/>
      <c r="G610" s="25"/>
      <c r="H610" s="25"/>
      <c r="I610" s="25"/>
      <c r="J610" s="25"/>
      <c r="K610" s="138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  <c r="AA610" s="25"/>
    </row>
    <row r="611">
      <c r="A611" s="25"/>
      <c r="B611" s="25"/>
      <c r="C611" s="25"/>
      <c r="D611" s="25"/>
      <c r="E611" s="25"/>
      <c r="F611" s="24"/>
      <c r="G611" s="25"/>
      <c r="H611" s="25"/>
      <c r="I611" s="25"/>
      <c r="J611" s="25"/>
      <c r="K611" s="138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  <c r="AA611" s="25"/>
    </row>
    <row r="612">
      <c r="A612" s="25"/>
      <c r="B612" s="25"/>
      <c r="C612" s="25"/>
      <c r="D612" s="25"/>
      <c r="E612" s="25"/>
      <c r="F612" s="24"/>
      <c r="G612" s="25"/>
      <c r="H612" s="25"/>
      <c r="I612" s="25"/>
      <c r="J612" s="25"/>
      <c r="K612" s="138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  <c r="AA612" s="25"/>
    </row>
    <row r="613">
      <c r="A613" s="25"/>
      <c r="B613" s="25"/>
      <c r="C613" s="25"/>
      <c r="D613" s="25"/>
      <c r="E613" s="25"/>
      <c r="F613" s="24"/>
      <c r="G613" s="25"/>
      <c r="H613" s="25"/>
      <c r="I613" s="25"/>
      <c r="J613" s="25"/>
      <c r="K613" s="138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  <c r="AA613" s="25"/>
    </row>
    <row r="614">
      <c r="A614" s="25"/>
      <c r="B614" s="25"/>
      <c r="C614" s="25"/>
      <c r="D614" s="25"/>
      <c r="E614" s="25"/>
      <c r="F614" s="24"/>
      <c r="G614" s="25"/>
      <c r="H614" s="25"/>
      <c r="I614" s="25"/>
      <c r="J614" s="25"/>
      <c r="K614" s="138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  <c r="AA614" s="25"/>
    </row>
    <row r="615">
      <c r="A615" s="25"/>
      <c r="B615" s="25"/>
      <c r="C615" s="25"/>
      <c r="D615" s="25"/>
      <c r="E615" s="25"/>
      <c r="F615" s="24"/>
      <c r="G615" s="25"/>
      <c r="H615" s="25"/>
      <c r="I615" s="25"/>
      <c r="J615" s="25"/>
      <c r="K615" s="138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  <c r="AA615" s="25"/>
    </row>
    <row r="616">
      <c r="A616" s="25"/>
      <c r="B616" s="25"/>
      <c r="C616" s="25"/>
      <c r="D616" s="25"/>
      <c r="E616" s="25"/>
      <c r="F616" s="24"/>
      <c r="G616" s="25"/>
      <c r="H616" s="25"/>
      <c r="I616" s="25"/>
      <c r="J616" s="25"/>
      <c r="K616" s="138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  <c r="AA616" s="25"/>
    </row>
    <row r="617">
      <c r="A617" s="25"/>
      <c r="B617" s="25"/>
      <c r="C617" s="25"/>
      <c r="D617" s="25"/>
      <c r="E617" s="25"/>
      <c r="F617" s="24"/>
      <c r="G617" s="25"/>
      <c r="H617" s="25"/>
      <c r="I617" s="25"/>
      <c r="J617" s="25"/>
      <c r="K617" s="138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  <c r="AA617" s="25"/>
    </row>
    <row r="618">
      <c r="A618" s="25"/>
      <c r="B618" s="25"/>
      <c r="C618" s="25"/>
      <c r="D618" s="25"/>
      <c r="E618" s="25"/>
      <c r="F618" s="24"/>
      <c r="G618" s="25"/>
      <c r="H618" s="25"/>
      <c r="I618" s="25"/>
      <c r="J618" s="25"/>
      <c r="K618" s="138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  <c r="AA618" s="25"/>
    </row>
    <row r="619">
      <c r="A619" s="25"/>
      <c r="B619" s="25"/>
      <c r="C619" s="25"/>
      <c r="D619" s="25"/>
      <c r="E619" s="25"/>
      <c r="F619" s="24"/>
      <c r="G619" s="25"/>
      <c r="H619" s="25"/>
      <c r="I619" s="25"/>
      <c r="J619" s="25"/>
      <c r="K619" s="138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  <c r="AA619" s="25"/>
    </row>
    <row r="620">
      <c r="A620" s="25"/>
      <c r="B620" s="25"/>
      <c r="C620" s="25"/>
      <c r="D620" s="25"/>
      <c r="E620" s="25"/>
      <c r="F620" s="24"/>
      <c r="G620" s="25"/>
      <c r="H620" s="25"/>
      <c r="I620" s="25"/>
      <c r="J620" s="25"/>
      <c r="K620" s="138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  <c r="AA620" s="25"/>
    </row>
    <row r="621">
      <c r="A621" s="25"/>
      <c r="B621" s="25"/>
      <c r="C621" s="25"/>
      <c r="D621" s="25"/>
      <c r="E621" s="25"/>
      <c r="F621" s="24"/>
      <c r="G621" s="25"/>
      <c r="H621" s="25"/>
      <c r="I621" s="25"/>
      <c r="J621" s="25"/>
      <c r="K621" s="138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  <c r="AA621" s="25"/>
    </row>
    <row r="622">
      <c r="A622" s="25"/>
      <c r="B622" s="25"/>
      <c r="C622" s="25"/>
      <c r="D622" s="25"/>
      <c r="E622" s="25"/>
      <c r="F622" s="24"/>
      <c r="G622" s="25"/>
      <c r="H622" s="25"/>
      <c r="I622" s="25"/>
      <c r="J622" s="25"/>
      <c r="K622" s="138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  <c r="AA622" s="25"/>
    </row>
    <row r="623">
      <c r="A623" s="25"/>
      <c r="B623" s="25"/>
      <c r="C623" s="25"/>
      <c r="D623" s="25"/>
      <c r="E623" s="25"/>
      <c r="F623" s="24"/>
      <c r="G623" s="25"/>
      <c r="H623" s="25"/>
      <c r="I623" s="25"/>
      <c r="J623" s="25"/>
      <c r="K623" s="138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  <c r="AA623" s="25"/>
    </row>
    <row r="624">
      <c r="A624" s="25"/>
      <c r="B624" s="25"/>
      <c r="C624" s="25"/>
      <c r="D624" s="25"/>
      <c r="E624" s="25"/>
      <c r="F624" s="24"/>
      <c r="G624" s="25"/>
      <c r="H624" s="25"/>
      <c r="I624" s="25"/>
      <c r="J624" s="25"/>
      <c r="K624" s="138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  <c r="AA624" s="25"/>
    </row>
    <row r="625">
      <c r="A625" s="25"/>
      <c r="B625" s="25"/>
      <c r="C625" s="25"/>
      <c r="D625" s="25"/>
      <c r="E625" s="25"/>
      <c r="F625" s="24"/>
      <c r="G625" s="25"/>
      <c r="H625" s="25"/>
      <c r="I625" s="25"/>
      <c r="J625" s="25"/>
      <c r="K625" s="138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  <c r="AA625" s="25"/>
    </row>
    <row r="626">
      <c r="A626" s="25"/>
      <c r="B626" s="25"/>
      <c r="C626" s="25"/>
      <c r="D626" s="25"/>
      <c r="E626" s="25"/>
      <c r="F626" s="24"/>
      <c r="G626" s="25"/>
      <c r="H626" s="25"/>
      <c r="I626" s="25"/>
      <c r="J626" s="25"/>
      <c r="K626" s="138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  <c r="AA626" s="25"/>
    </row>
    <row r="627">
      <c r="A627" s="25"/>
      <c r="B627" s="25"/>
      <c r="C627" s="25"/>
      <c r="D627" s="25"/>
      <c r="E627" s="25"/>
      <c r="F627" s="24"/>
      <c r="G627" s="25"/>
      <c r="H627" s="25"/>
      <c r="I627" s="25"/>
      <c r="J627" s="25"/>
      <c r="K627" s="138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  <c r="AA627" s="25"/>
    </row>
    <row r="628">
      <c r="A628" s="25"/>
      <c r="B628" s="25"/>
      <c r="C628" s="25"/>
      <c r="D628" s="25"/>
      <c r="E628" s="25"/>
      <c r="F628" s="24"/>
      <c r="G628" s="25"/>
      <c r="H628" s="25"/>
      <c r="I628" s="25"/>
      <c r="J628" s="25"/>
      <c r="K628" s="138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  <c r="AA628" s="25"/>
    </row>
    <row r="629">
      <c r="A629" s="25"/>
      <c r="B629" s="25"/>
      <c r="C629" s="25"/>
      <c r="D629" s="25"/>
      <c r="E629" s="25"/>
      <c r="F629" s="24"/>
      <c r="G629" s="25"/>
      <c r="H629" s="25"/>
      <c r="I629" s="25"/>
      <c r="J629" s="25"/>
      <c r="K629" s="138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  <c r="AA629" s="25"/>
    </row>
    <row r="630">
      <c r="A630" s="25"/>
      <c r="B630" s="25"/>
      <c r="C630" s="25"/>
      <c r="D630" s="25"/>
      <c r="E630" s="25"/>
      <c r="F630" s="24"/>
      <c r="G630" s="25"/>
      <c r="H630" s="25"/>
      <c r="I630" s="25"/>
      <c r="J630" s="25"/>
      <c r="K630" s="138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  <c r="AA630" s="25"/>
    </row>
    <row r="631">
      <c r="A631" s="25"/>
      <c r="B631" s="25"/>
      <c r="C631" s="25"/>
      <c r="D631" s="25"/>
      <c r="E631" s="25"/>
      <c r="F631" s="24"/>
      <c r="G631" s="25"/>
      <c r="H631" s="25"/>
      <c r="I631" s="25"/>
      <c r="J631" s="25"/>
      <c r="K631" s="138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  <c r="AA631" s="25"/>
    </row>
    <row r="632">
      <c r="A632" s="25"/>
      <c r="B632" s="25"/>
      <c r="C632" s="25"/>
      <c r="D632" s="25"/>
      <c r="E632" s="25"/>
      <c r="F632" s="24"/>
      <c r="G632" s="25"/>
      <c r="H632" s="25"/>
      <c r="I632" s="25"/>
      <c r="J632" s="25"/>
      <c r="K632" s="138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  <c r="AA632" s="25"/>
    </row>
    <row r="633">
      <c r="A633" s="25"/>
      <c r="B633" s="25"/>
      <c r="C633" s="25"/>
      <c r="D633" s="25"/>
      <c r="E633" s="25"/>
      <c r="F633" s="24"/>
      <c r="G633" s="25"/>
      <c r="H633" s="25"/>
      <c r="I633" s="25"/>
      <c r="J633" s="25"/>
      <c r="K633" s="138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  <c r="AA633" s="25"/>
    </row>
    <row r="634">
      <c r="A634" s="25"/>
      <c r="B634" s="25"/>
      <c r="C634" s="25"/>
      <c r="D634" s="25"/>
      <c r="E634" s="25"/>
      <c r="F634" s="24"/>
      <c r="G634" s="25"/>
      <c r="H634" s="25"/>
      <c r="I634" s="25"/>
      <c r="J634" s="25"/>
      <c r="K634" s="138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  <c r="AA634" s="25"/>
    </row>
    <row r="635">
      <c r="A635" s="25"/>
      <c r="B635" s="25"/>
      <c r="C635" s="25"/>
      <c r="D635" s="25"/>
      <c r="E635" s="25"/>
      <c r="F635" s="24"/>
      <c r="G635" s="25"/>
      <c r="H635" s="25"/>
      <c r="I635" s="25"/>
      <c r="J635" s="25"/>
      <c r="K635" s="138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  <c r="AA635" s="25"/>
    </row>
    <row r="636">
      <c r="A636" s="25"/>
      <c r="B636" s="25"/>
      <c r="C636" s="25"/>
      <c r="D636" s="25"/>
      <c r="E636" s="25"/>
      <c r="F636" s="24"/>
      <c r="G636" s="25"/>
      <c r="H636" s="25"/>
      <c r="I636" s="25"/>
      <c r="J636" s="25"/>
      <c r="K636" s="138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  <c r="AA636" s="25"/>
    </row>
    <row r="637">
      <c r="A637" s="25"/>
      <c r="B637" s="25"/>
      <c r="C637" s="25"/>
      <c r="D637" s="25"/>
      <c r="E637" s="25"/>
      <c r="F637" s="24"/>
      <c r="G637" s="25"/>
      <c r="H637" s="25"/>
      <c r="I637" s="25"/>
      <c r="J637" s="25"/>
      <c r="K637" s="138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  <c r="AA637" s="25"/>
    </row>
    <row r="638">
      <c r="A638" s="25"/>
      <c r="B638" s="25"/>
      <c r="C638" s="25"/>
      <c r="D638" s="25"/>
      <c r="E638" s="25"/>
      <c r="F638" s="24"/>
      <c r="G638" s="25"/>
      <c r="H638" s="25"/>
      <c r="I638" s="25"/>
      <c r="J638" s="25"/>
      <c r="K638" s="138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  <c r="AA638" s="25"/>
    </row>
    <row r="639">
      <c r="A639" s="25"/>
      <c r="B639" s="25"/>
      <c r="C639" s="25"/>
      <c r="D639" s="25"/>
      <c r="E639" s="25"/>
      <c r="F639" s="24"/>
      <c r="G639" s="25"/>
      <c r="H639" s="25"/>
      <c r="I639" s="25"/>
      <c r="J639" s="25"/>
      <c r="K639" s="138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  <c r="AA639" s="25"/>
    </row>
    <row r="640">
      <c r="A640" s="25"/>
      <c r="B640" s="25"/>
      <c r="C640" s="25"/>
      <c r="D640" s="25"/>
      <c r="E640" s="25"/>
      <c r="F640" s="24"/>
      <c r="G640" s="25"/>
      <c r="H640" s="25"/>
      <c r="I640" s="25"/>
      <c r="J640" s="25"/>
      <c r="K640" s="138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  <c r="AA640" s="25"/>
    </row>
    <row r="641">
      <c r="A641" s="25"/>
      <c r="B641" s="25"/>
      <c r="C641" s="25"/>
      <c r="D641" s="25"/>
      <c r="E641" s="25"/>
      <c r="F641" s="24"/>
      <c r="G641" s="25"/>
      <c r="H641" s="25"/>
      <c r="I641" s="25"/>
      <c r="J641" s="25"/>
      <c r="K641" s="138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  <c r="AA641" s="25"/>
    </row>
    <row r="642">
      <c r="A642" s="25"/>
      <c r="B642" s="25"/>
      <c r="C642" s="25"/>
      <c r="D642" s="25"/>
      <c r="E642" s="25"/>
      <c r="F642" s="24"/>
      <c r="G642" s="25"/>
      <c r="H642" s="25"/>
      <c r="I642" s="25"/>
      <c r="J642" s="25"/>
      <c r="K642" s="138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  <c r="AA642" s="25"/>
    </row>
    <row r="643">
      <c r="A643" s="25"/>
      <c r="B643" s="25"/>
      <c r="C643" s="25"/>
      <c r="D643" s="25"/>
      <c r="E643" s="25"/>
      <c r="F643" s="24"/>
      <c r="G643" s="25"/>
      <c r="H643" s="25"/>
      <c r="I643" s="25"/>
      <c r="J643" s="25"/>
      <c r="K643" s="138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  <c r="AA643" s="25"/>
    </row>
    <row r="644">
      <c r="A644" s="25"/>
      <c r="B644" s="25"/>
      <c r="C644" s="25"/>
      <c r="D644" s="25"/>
      <c r="E644" s="25"/>
      <c r="F644" s="24"/>
      <c r="G644" s="25"/>
      <c r="H644" s="25"/>
      <c r="I644" s="25"/>
      <c r="J644" s="25"/>
      <c r="K644" s="138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  <c r="AA644" s="25"/>
    </row>
    <row r="645">
      <c r="A645" s="25"/>
      <c r="B645" s="25"/>
      <c r="C645" s="25"/>
      <c r="D645" s="25"/>
      <c r="E645" s="25"/>
      <c r="F645" s="24"/>
      <c r="G645" s="25"/>
      <c r="H645" s="25"/>
      <c r="I645" s="25"/>
      <c r="J645" s="25"/>
      <c r="K645" s="138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  <c r="AA645" s="25"/>
    </row>
    <row r="646">
      <c r="A646" s="25"/>
      <c r="B646" s="25"/>
      <c r="C646" s="25"/>
      <c r="D646" s="25"/>
      <c r="E646" s="25"/>
      <c r="F646" s="24"/>
      <c r="G646" s="25"/>
      <c r="H646" s="25"/>
      <c r="I646" s="25"/>
      <c r="J646" s="25"/>
      <c r="K646" s="138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  <c r="AA646" s="25"/>
    </row>
    <row r="647">
      <c r="A647" s="25"/>
      <c r="B647" s="25"/>
      <c r="C647" s="25"/>
      <c r="D647" s="25"/>
      <c r="E647" s="25"/>
      <c r="F647" s="24"/>
      <c r="G647" s="25"/>
      <c r="H647" s="25"/>
      <c r="I647" s="25"/>
      <c r="J647" s="25"/>
      <c r="K647" s="138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  <c r="AA647" s="25"/>
    </row>
    <row r="648">
      <c r="A648" s="25"/>
      <c r="B648" s="25"/>
      <c r="C648" s="25"/>
      <c r="D648" s="25"/>
      <c r="E648" s="25"/>
      <c r="F648" s="24"/>
      <c r="G648" s="25"/>
      <c r="H648" s="25"/>
      <c r="I648" s="25"/>
      <c r="J648" s="25"/>
      <c r="K648" s="138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  <c r="AA648" s="25"/>
    </row>
    <row r="649">
      <c r="A649" s="25"/>
      <c r="B649" s="25"/>
      <c r="C649" s="25"/>
      <c r="D649" s="25"/>
      <c r="E649" s="25"/>
      <c r="F649" s="24"/>
      <c r="G649" s="25"/>
      <c r="H649" s="25"/>
      <c r="I649" s="25"/>
      <c r="J649" s="25"/>
      <c r="K649" s="138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  <c r="AA649" s="25"/>
    </row>
    <row r="650">
      <c r="A650" s="25"/>
      <c r="B650" s="25"/>
      <c r="C650" s="25"/>
      <c r="D650" s="25"/>
      <c r="E650" s="25"/>
      <c r="F650" s="24"/>
      <c r="G650" s="25"/>
      <c r="H650" s="25"/>
      <c r="I650" s="25"/>
      <c r="J650" s="25"/>
      <c r="K650" s="138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  <c r="AA650" s="25"/>
    </row>
    <row r="651">
      <c r="A651" s="25"/>
      <c r="B651" s="25"/>
      <c r="C651" s="25"/>
      <c r="D651" s="25"/>
      <c r="E651" s="25"/>
      <c r="F651" s="24"/>
      <c r="G651" s="25"/>
      <c r="H651" s="25"/>
      <c r="I651" s="25"/>
      <c r="J651" s="25"/>
      <c r="K651" s="138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  <c r="AA651" s="25"/>
    </row>
    <row r="652">
      <c r="A652" s="25"/>
      <c r="B652" s="25"/>
      <c r="C652" s="25"/>
      <c r="D652" s="25"/>
      <c r="E652" s="25"/>
      <c r="F652" s="24"/>
      <c r="G652" s="25"/>
      <c r="H652" s="25"/>
      <c r="I652" s="25"/>
      <c r="J652" s="25"/>
      <c r="K652" s="138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  <c r="AA652" s="25"/>
    </row>
    <row r="653">
      <c r="A653" s="25"/>
      <c r="B653" s="25"/>
      <c r="C653" s="25"/>
      <c r="D653" s="25"/>
      <c r="E653" s="25"/>
      <c r="F653" s="24"/>
      <c r="G653" s="25"/>
      <c r="H653" s="25"/>
      <c r="I653" s="25"/>
      <c r="J653" s="25"/>
      <c r="K653" s="138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  <c r="AA653" s="25"/>
    </row>
    <row r="654">
      <c r="A654" s="25"/>
      <c r="B654" s="25"/>
      <c r="C654" s="25"/>
      <c r="D654" s="25"/>
      <c r="E654" s="25"/>
      <c r="F654" s="24"/>
      <c r="G654" s="25"/>
      <c r="H654" s="25"/>
      <c r="I654" s="25"/>
      <c r="J654" s="25"/>
      <c r="K654" s="138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  <c r="AA654" s="25"/>
    </row>
    <row r="655">
      <c r="A655" s="25"/>
      <c r="B655" s="25"/>
      <c r="C655" s="25"/>
      <c r="D655" s="25"/>
      <c r="E655" s="25"/>
      <c r="F655" s="24"/>
      <c r="G655" s="25"/>
      <c r="H655" s="25"/>
      <c r="I655" s="25"/>
      <c r="J655" s="25"/>
      <c r="K655" s="138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  <c r="AA655" s="25"/>
    </row>
    <row r="656">
      <c r="A656" s="25"/>
      <c r="B656" s="25"/>
      <c r="C656" s="25"/>
      <c r="D656" s="25"/>
      <c r="E656" s="25"/>
      <c r="F656" s="24"/>
      <c r="G656" s="25"/>
      <c r="H656" s="25"/>
      <c r="I656" s="25"/>
      <c r="J656" s="25"/>
      <c r="K656" s="138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  <c r="AA656" s="25"/>
    </row>
    <row r="657">
      <c r="A657" s="25"/>
      <c r="B657" s="25"/>
      <c r="C657" s="25"/>
      <c r="D657" s="25"/>
      <c r="E657" s="25"/>
      <c r="F657" s="24"/>
      <c r="G657" s="25"/>
      <c r="H657" s="25"/>
      <c r="I657" s="25"/>
      <c r="J657" s="25"/>
      <c r="K657" s="138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  <c r="AA657" s="25"/>
    </row>
    <row r="658">
      <c r="A658" s="25"/>
      <c r="B658" s="25"/>
      <c r="C658" s="25"/>
      <c r="D658" s="25"/>
      <c r="E658" s="25"/>
      <c r="F658" s="24"/>
      <c r="G658" s="25"/>
      <c r="H658" s="25"/>
      <c r="I658" s="25"/>
      <c r="J658" s="25"/>
      <c r="K658" s="138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  <c r="AA658" s="25"/>
    </row>
    <row r="659">
      <c r="A659" s="25"/>
      <c r="B659" s="25"/>
      <c r="C659" s="25"/>
      <c r="D659" s="25"/>
      <c r="E659" s="25"/>
      <c r="F659" s="24"/>
      <c r="G659" s="25"/>
      <c r="H659" s="25"/>
      <c r="I659" s="25"/>
      <c r="J659" s="25"/>
      <c r="K659" s="138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  <c r="AA659" s="25"/>
    </row>
    <row r="660">
      <c r="A660" s="25"/>
      <c r="B660" s="25"/>
      <c r="C660" s="25"/>
      <c r="D660" s="25"/>
      <c r="E660" s="25"/>
      <c r="F660" s="24"/>
      <c r="G660" s="25"/>
      <c r="H660" s="25"/>
      <c r="I660" s="25"/>
      <c r="J660" s="25"/>
      <c r="K660" s="138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  <c r="AA660" s="25"/>
    </row>
    <row r="661">
      <c r="A661" s="25"/>
      <c r="B661" s="25"/>
      <c r="C661" s="25"/>
      <c r="D661" s="25"/>
      <c r="E661" s="25"/>
      <c r="F661" s="24"/>
      <c r="G661" s="25"/>
      <c r="H661" s="25"/>
      <c r="I661" s="25"/>
      <c r="J661" s="25"/>
      <c r="K661" s="138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  <c r="AA661" s="25"/>
    </row>
    <row r="662">
      <c r="A662" s="25"/>
      <c r="B662" s="25"/>
      <c r="C662" s="25"/>
      <c r="D662" s="25"/>
      <c r="E662" s="25"/>
      <c r="F662" s="24"/>
      <c r="G662" s="25"/>
      <c r="H662" s="25"/>
      <c r="I662" s="25"/>
      <c r="J662" s="25"/>
      <c r="K662" s="138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  <c r="AA662" s="25"/>
    </row>
    <row r="663">
      <c r="A663" s="25"/>
      <c r="B663" s="25"/>
      <c r="C663" s="25"/>
      <c r="D663" s="25"/>
      <c r="E663" s="25"/>
      <c r="F663" s="24"/>
      <c r="G663" s="25"/>
      <c r="H663" s="25"/>
      <c r="I663" s="25"/>
      <c r="J663" s="25"/>
      <c r="K663" s="138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  <c r="AA663" s="25"/>
    </row>
    <row r="664">
      <c r="A664" s="25"/>
      <c r="B664" s="25"/>
      <c r="C664" s="25"/>
      <c r="D664" s="25"/>
      <c r="E664" s="25"/>
      <c r="F664" s="24"/>
      <c r="G664" s="25"/>
      <c r="H664" s="25"/>
      <c r="I664" s="25"/>
      <c r="J664" s="25"/>
      <c r="K664" s="138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  <c r="AA664" s="25"/>
    </row>
    <row r="665">
      <c r="A665" s="25"/>
      <c r="B665" s="25"/>
      <c r="C665" s="25"/>
      <c r="D665" s="25"/>
      <c r="E665" s="25"/>
      <c r="F665" s="24"/>
      <c r="G665" s="25"/>
      <c r="H665" s="25"/>
      <c r="I665" s="25"/>
      <c r="J665" s="25"/>
      <c r="K665" s="138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  <c r="AA665" s="25"/>
    </row>
    <row r="666">
      <c r="A666" s="25"/>
      <c r="B666" s="25"/>
      <c r="C666" s="25"/>
      <c r="D666" s="25"/>
      <c r="E666" s="25"/>
      <c r="F666" s="24"/>
      <c r="G666" s="25"/>
      <c r="H666" s="25"/>
      <c r="I666" s="25"/>
      <c r="J666" s="25"/>
      <c r="K666" s="138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  <c r="AA666" s="25"/>
    </row>
    <row r="667">
      <c r="A667" s="25"/>
      <c r="B667" s="25"/>
      <c r="C667" s="25"/>
      <c r="D667" s="25"/>
      <c r="E667" s="25"/>
      <c r="F667" s="24"/>
      <c r="G667" s="25"/>
      <c r="H667" s="25"/>
      <c r="I667" s="25"/>
      <c r="J667" s="25"/>
      <c r="K667" s="138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  <c r="AA667" s="25"/>
    </row>
    <row r="668">
      <c r="A668" s="25"/>
      <c r="B668" s="25"/>
      <c r="C668" s="25"/>
      <c r="D668" s="25"/>
      <c r="E668" s="25"/>
      <c r="F668" s="24"/>
      <c r="G668" s="25"/>
      <c r="H668" s="25"/>
      <c r="I668" s="25"/>
      <c r="J668" s="25"/>
      <c r="K668" s="138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  <c r="AA668" s="25"/>
    </row>
    <row r="669">
      <c r="A669" s="25"/>
      <c r="B669" s="25"/>
      <c r="C669" s="25"/>
      <c r="D669" s="25"/>
      <c r="E669" s="25"/>
      <c r="F669" s="24"/>
      <c r="G669" s="25"/>
      <c r="H669" s="25"/>
      <c r="I669" s="25"/>
      <c r="J669" s="25"/>
      <c r="K669" s="138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  <c r="AA669" s="25"/>
    </row>
    <row r="670">
      <c r="A670" s="25"/>
      <c r="B670" s="25"/>
      <c r="C670" s="25"/>
      <c r="D670" s="25"/>
      <c r="E670" s="25"/>
      <c r="F670" s="24"/>
      <c r="G670" s="25"/>
      <c r="H670" s="25"/>
      <c r="I670" s="25"/>
      <c r="J670" s="25"/>
      <c r="K670" s="138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  <c r="AA670" s="25"/>
    </row>
    <row r="671">
      <c r="A671" s="25"/>
      <c r="B671" s="25"/>
      <c r="C671" s="25"/>
      <c r="D671" s="25"/>
      <c r="E671" s="25"/>
      <c r="F671" s="24"/>
      <c r="G671" s="25"/>
      <c r="H671" s="25"/>
      <c r="I671" s="25"/>
      <c r="J671" s="25"/>
      <c r="K671" s="138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  <c r="AA671" s="25"/>
    </row>
    <row r="672">
      <c r="A672" s="25"/>
      <c r="B672" s="25"/>
      <c r="C672" s="25"/>
      <c r="D672" s="25"/>
      <c r="E672" s="25"/>
      <c r="F672" s="24"/>
      <c r="G672" s="25"/>
      <c r="H672" s="25"/>
      <c r="I672" s="25"/>
      <c r="J672" s="25"/>
      <c r="K672" s="138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  <c r="AA672" s="25"/>
    </row>
    <row r="673">
      <c r="A673" s="25"/>
      <c r="B673" s="25"/>
      <c r="C673" s="25"/>
      <c r="D673" s="25"/>
      <c r="E673" s="25"/>
      <c r="F673" s="24"/>
      <c r="G673" s="25"/>
      <c r="H673" s="25"/>
      <c r="I673" s="25"/>
      <c r="J673" s="25"/>
      <c r="K673" s="138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  <c r="AA673" s="25"/>
    </row>
    <row r="674">
      <c r="A674" s="25"/>
      <c r="B674" s="25"/>
      <c r="C674" s="25"/>
      <c r="D674" s="25"/>
      <c r="E674" s="25"/>
      <c r="F674" s="24"/>
      <c r="G674" s="25"/>
      <c r="H674" s="25"/>
      <c r="I674" s="25"/>
      <c r="J674" s="25"/>
      <c r="K674" s="138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  <c r="AA674" s="25"/>
    </row>
    <row r="675">
      <c r="A675" s="25"/>
      <c r="B675" s="25"/>
      <c r="C675" s="25"/>
      <c r="D675" s="25"/>
      <c r="E675" s="25"/>
      <c r="F675" s="24"/>
      <c r="G675" s="25"/>
      <c r="H675" s="25"/>
      <c r="I675" s="25"/>
      <c r="J675" s="25"/>
      <c r="K675" s="138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  <c r="AA675" s="25"/>
    </row>
    <row r="676">
      <c r="A676" s="25"/>
      <c r="B676" s="25"/>
      <c r="C676" s="25"/>
      <c r="D676" s="25"/>
      <c r="E676" s="25"/>
      <c r="F676" s="24"/>
      <c r="G676" s="25"/>
      <c r="H676" s="25"/>
      <c r="I676" s="25"/>
      <c r="J676" s="25"/>
      <c r="K676" s="138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  <c r="AA676" s="25"/>
    </row>
    <row r="677">
      <c r="A677" s="25"/>
      <c r="B677" s="25"/>
      <c r="C677" s="25"/>
      <c r="D677" s="25"/>
      <c r="E677" s="25"/>
      <c r="F677" s="24"/>
      <c r="G677" s="25"/>
      <c r="H677" s="25"/>
      <c r="I677" s="25"/>
      <c r="J677" s="25"/>
      <c r="K677" s="138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  <c r="AA677" s="25"/>
    </row>
    <row r="678">
      <c r="A678" s="25"/>
      <c r="B678" s="25"/>
      <c r="C678" s="25"/>
      <c r="D678" s="25"/>
      <c r="E678" s="25"/>
      <c r="F678" s="24"/>
      <c r="G678" s="25"/>
      <c r="H678" s="25"/>
      <c r="I678" s="25"/>
      <c r="J678" s="25"/>
      <c r="K678" s="138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  <c r="AA678" s="25"/>
    </row>
    <row r="679">
      <c r="A679" s="25"/>
      <c r="B679" s="25"/>
      <c r="C679" s="25"/>
      <c r="D679" s="25"/>
      <c r="E679" s="25"/>
      <c r="F679" s="24"/>
      <c r="G679" s="25"/>
      <c r="H679" s="25"/>
      <c r="I679" s="25"/>
      <c r="J679" s="25"/>
      <c r="K679" s="138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  <c r="AA679" s="25"/>
    </row>
    <row r="680">
      <c r="A680" s="25"/>
      <c r="B680" s="25"/>
      <c r="C680" s="25"/>
      <c r="D680" s="25"/>
      <c r="E680" s="25"/>
      <c r="F680" s="24"/>
      <c r="G680" s="25"/>
      <c r="H680" s="25"/>
      <c r="I680" s="25"/>
      <c r="J680" s="25"/>
      <c r="K680" s="138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  <c r="AA680" s="25"/>
    </row>
    <row r="681">
      <c r="A681" s="25"/>
      <c r="B681" s="25"/>
      <c r="C681" s="25"/>
      <c r="D681" s="25"/>
      <c r="E681" s="25"/>
      <c r="F681" s="24"/>
      <c r="G681" s="25"/>
      <c r="H681" s="25"/>
      <c r="I681" s="25"/>
      <c r="J681" s="25"/>
      <c r="K681" s="138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  <c r="AA681" s="25"/>
    </row>
    <row r="682">
      <c r="A682" s="25"/>
      <c r="B682" s="25"/>
      <c r="C682" s="25"/>
      <c r="D682" s="25"/>
      <c r="E682" s="25"/>
      <c r="F682" s="24"/>
      <c r="G682" s="25"/>
      <c r="H682" s="25"/>
      <c r="I682" s="25"/>
      <c r="J682" s="25"/>
      <c r="K682" s="138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  <c r="AA682" s="25"/>
    </row>
    <row r="683">
      <c r="A683" s="25"/>
      <c r="B683" s="25"/>
      <c r="C683" s="25"/>
      <c r="D683" s="25"/>
      <c r="E683" s="25"/>
      <c r="F683" s="24"/>
      <c r="G683" s="25"/>
      <c r="H683" s="25"/>
      <c r="I683" s="25"/>
      <c r="J683" s="25"/>
      <c r="K683" s="138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  <c r="AA683" s="25"/>
    </row>
    <row r="684">
      <c r="A684" s="25"/>
      <c r="B684" s="25"/>
      <c r="C684" s="25"/>
      <c r="D684" s="25"/>
      <c r="E684" s="25"/>
      <c r="F684" s="24"/>
      <c r="G684" s="25"/>
      <c r="H684" s="25"/>
      <c r="I684" s="25"/>
      <c r="J684" s="25"/>
      <c r="K684" s="138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  <c r="AA684" s="25"/>
    </row>
    <row r="685">
      <c r="A685" s="25"/>
      <c r="B685" s="25"/>
      <c r="C685" s="25"/>
      <c r="D685" s="25"/>
      <c r="E685" s="25"/>
      <c r="F685" s="24"/>
      <c r="G685" s="25"/>
      <c r="H685" s="25"/>
      <c r="I685" s="25"/>
      <c r="J685" s="25"/>
      <c r="K685" s="138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  <c r="AA685" s="25"/>
    </row>
    <row r="686">
      <c r="A686" s="25"/>
      <c r="B686" s="25"/>
      <c r="C686" s="25"/>
      <c r="D686" s="25"/>
      <c r="E686" s="25"/>
      <c r="F686" s="24"/>
      <c r="G686" s="25"/>
      <c r="H686" s="25"/>
      <c r="I686" s="25"/>
      <c r="J686" s="25"/>
      <c r="K686" s="138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  <c r="AA686" s="25"/>
    </row>
    <row r="687">
      <c r="A687" s="25"/>
      <c r="B687" s="25"/>
      <c r="C687" s="25"/>
      <c r="D687" s="25"/>
      <c r="E687" s="25"/>
      <c r="F687" s="24"/>
      <c r="G687" s="25"/>
      <c r="H687" s="25"/>
      <c r="I687" s="25"/>
      <c r="J687" s="25"/>
      <c r="K687" s="138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  <c r="AA687" s="25"/>
    </row>
    <row r="688">
      <c r="A688" s="25"/>
      <c r="B688" s="25"/>
      <c r="C688" s="25"/>
      <c r="D688" s="25"/>
      <c r="E688" s="25"/>
      <c r="F688" s="24"/>
      <c r="G688" s="25"/>
      <c r="H688" s="25"/>
      <c r="I688" s="25"/>
      <c r="J688" s="25"/>
      <c r="K688" s="138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  <c r="AA688" s="25"/>
    </row>
    <row r="689">
      <c r="A689" s="25"/>
      <c r="B689" s="25"/>
      <c r="C689" s="25"/>
      <c r="D689" s="25"/>
      <c r="E689" s="25"/>
      <c r="F689" s="24"/>
      <c r="G689" s="25"/>
      <c r="H689" s="25"/>
      <c r="I689" s="25"/>
      <c r="J689" s="25"/>
      <c r="K689" s="138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  <c r="AA689" s="25"/>
    </row>
    <row r="690">
      <c r="A690" s="25"/>
      <c r="B690" s="25"/>
      <c r="C690" s="25"/>
      <c r="D690" s="25"/>
      <c r="E690" s="25"/>
      <c r="F690" s="24"/>
      <c r="G690" s="25"/>
      <c r="H690" s="25"/>
      <c r="I690" s="25"/>
      <c r="J690" s="25"/>
      <c r="K690" s="138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  <c r="AA690" s="25"/>
    </row>
    <row r="691">
      <c r="A691" s="25"/>
      <c r="B691" s="25"/>
      <c r="C691" s="25"/>
      <c r="D691" s="25"/>
      <c r="E691" s="25"/>
      <c r="F691" s="24"/>
      <c r="G691" s="25"/>
      <c r="H691" s="25"/>
      <c r="I691" s="25"/>
      <c r="J691" s="25"/>
      <c r="K691" s="138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  <c r="AA691" s="25"/>
    </row>
    <row r="692">
      <c r="A692" s="25"/>
      <c r="B692" s="25"/>
      <c r="C692" s="25"/>
      <c r="D692" s="25"/>
      <c r="E692" s="25"/>
      <c r="F692" s="24"/>
      <c r="G692" s="25"/>
      <c r="H692" s="25"/>
      <c r="I692" s="25"/>
      <c r="J692" s="25"/>
      <c r="K692" s="138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  <c r="AA692" s="25"/>
    </row>
    <row r="693">
      <c r="A693" s="25"/>
      <c r="B693" s="25"/>
      <c r="C693" s="25"/>
      <c r="D693" s="25"/>
      <c r="E693" s="25"/>
      <c r="F693" s="24"/>
      <c r="G693" s="25"/>
      <c r="H693" s="25"/>
      <c r="I693" s="25"/>
      <c r="J693" s="25"/>
      <c r="K693" s="138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  <c r="AA693" s="25"/>
    </row>
    <row r="694">
      <c r="A694" s="25"/>
      <c r="B694" s="25"/>
      <c r="C694" s="25"/>
      <c r="D694" s="25"/>
      <c r="E694" s="25"/>
      <c r="F694" s="24"/>
      <c r="G694" s="25"/>
      <c r="H694" s="25"/>
      <c r="I694" s="25"/>
      <c r="J694" s="25"/>
      <c r="K694" s="138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  <c r="AA694" s="25"/>
    </row>
    <row r="695">
      <c r="A695" s="25"/>
      <c r="B695" s="25"/>
      <c r="C695" s="25"/>
      <c r="D695" s="25"/>
      <c r="E695" s="25"/>
      <c r="F695" s="24"/>
      <c r="G695" s="25"/>
      <c r="H695" s="25"/>
      <c r="I695" s="25"/>
      <c r="J695" s="25"/>
      <c r="K695" s="138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  <c r="AA695" s="25"/>
    </row>
    <row r="696">
      <c r="A696" s="25"/>
      <c r="B696" s="25"/>
      <c r="C696" s="25"/>
      <c r="D696" s="25"/>
      <c r="E696" s="25"/>
      <c r="F696" s="24"/>
      <c r="G696" s="25"/>
      <c r="H696" s="25"/>
      <c r="I696" s="25"/>
      <c r="J696" s="25"/>
      <c r="K696" s="138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  <c r="AA696" s="25"/>
    </row>
    <row r="697">
      <c r="A697" s="25"/>
      <c r="B697" s="25"/>
      <c r="C697" s="25"/>
      <c r="D697" s="25"/>
      <c r="E697" s="25"/>
      <c r="F697" s="24"/>
      <c r="G697" s="25"/>
      <c r="H697" s="25"/>
      <c r="I697" s="25"/>
      <c r="J697" s="25"/>
      <c r="K697" s="138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  <c r="AA697" s="25"/>
    </row>
    <row r="698">
      <c r="A698" s="25"/>
      <c r="B698" s="25"/>
      <c r="C698" s="25"/>
      <c r="D698" s="25"/>
      <c r="E698" s="25"/>
      <c r="F698" s="24"/>
      <c r="G698" s="25"/>
      <c r="H698" s="25"/>
      <c r="I698" s="25"/>
      <c r="J698" s="25"/>
      <c r="K698" s="138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  <c r="AA698" s="25"/>
    </row>
    <row r="699">
      <c r="A699" s="25"/>
      <c r="B699" s="25"/>
      <c r="C699" s="25"/>
      <c r="D699" s="25"/>
      <c r="E699" s="25"/>
      <c r="F699" s="24"/>
      <c r="G699" s="25"/>
      <c r="H699" s="25"/>
      <c r="I699" s="25"/>
      <c r="J699" s="25"/>
      <c r="K699" s="138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  <c r="AA699" s="25"/>
    </row>
    <row r="700">
      <c r="A700" s="25"/>
      <c r="B700" s="25"/>
      <c r="C700" s="25"/>
      <c r="D700" s="25"/>
      <c r="E700" s="25"/>
      <c r="F700" s="24"/>
      <c r="G700" s="25"/>
      <c r="H700" s="25"/>
      <c r="I700" s="25"/>
      <c r="J700" s="25"/>
      <c r="K700" s="138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  <c r="AA700" s="25"/>
    </row>
    <row r="701">
      <c r="A701" s="25"/>
      <c r="B701" s="25"/>
      <c r="C701" s="25"/>
      <c r="D701" s="25"/>
      <c r="E701" s="25"/>
      <c r="F701" s="24"/>
      <c r="G701" s="25"/>
      <c r="H701" s="25"/>
      <c r="I701" s="25"/>
      <c r="J701" s="25"/>
      <c r="K701" s="138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  <c r="AA701" s="25"/>
    </row>
    <row r="702">
      <c r="A702" s="25"/>
      <c r="B702" s="25"/>
      <c r="C702" s="25"/>
      <c r="D702" s="25"/>
      <c r="E702" s="25"/>
      <c r="F702" s="24"/>
      <c r="G702" s="25"/>
      <c r="H702" s="25"/>
      <c r="I702" s="25"/>
      <c r="J702" s="25"/>
      <c r="K702" s="138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  <c r="AA702" s="25"/>
    </row>
    <row r="703">
      <c r="A703" s="25"/>
      <c r="B703" s="25"/>
      <c r="C703" s="25"/>
      <c r="D703" s="25"/>
      <c r="E703" s="25"/>
      <c r="F703" s="24"/>
      <c r="G703" s="25"/>
      <c r="H703" s="25"/>
      <c r="I703" s="25"/>
      <c r="J703" s="25"/>
      <c r="K703" s="138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  <c r="AA703" s="25"/>
    </row>
    <row r="704">
      <c r="A704" s="25"/>
      <c r="B704" s="25"/>
      <c r="C704" s="25"/>
      <c r="D704" s="25"/>
      <c r="E704" s="25"/>
      <c r="F704" s="24"/>
      <c r="G704" s="25"/>
      <c r="H704" s="25"/>
      <c r="I704" s="25"/>
      <c r="J704" s="25"/>
      <c r="K704" s="138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  <c r="AA704" s="25"/>
    </row>
    <row r="705">
      <c r="A705" s="25"/>
      <c r="B705" s="25"/>
      <c r="C705" s="25"/>
      <c r="D705" s="25"/>
      <c r="E705" s="25"/>
      <c r="F705" s="24"/>
      <c r="G705" s="25"/>
      <c r="H705" s="25"/>
      <c r="I705" s="25"/>
      <c r="J705" s="25"/>
      <c r="K705" s="138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  <c r="AA705" s="25"/>
    </row>
    <row r="706">
      <c r="A706" s="25"/>
      <c r="B706" s="25"/>
      <c r="C706" s="25"/>
      <c r="D706" s="25"/>
      <c r="E706" s="25"/>
      <c r="F706" s="24"/>
      <c r="G706" s="25"/>
      <c r="H706" s="25"/>
      <c r="I706" s="25"/>
      <c r="J706" s="25"/>
      <c r="K706" s="138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  <c r="AA706" s="25"/>
    </row>
    <row r="707">
      <c r="A707" s="25"/>
      <c r="B707" s="25"/>
      <c r="C707" s="25"/>
      <c r="D707" s="25"/>
      <c r="E707" s="25"/>
      <c r="F707" s="24"/>
      <c r="G707" s="25"/>
      <c r="H707" s="25"/>
      <c r="I707" s="25"/>
      <c r="J707" s="25"/>
      <c r="K707" s="138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  <c r="AA707" s="25"/>
    </row>
    <row r="708">
      <c r="A708" s="25"/>
      <c r="B708" s="25"/>
      <c r="C708" s="25"/>
      <c r="D708" s="25"/>
      <c r="E708" s="25"/>
      <c r="F708" s="24"/>
      <c r="G708" s="25"/>
      <c r="H708" s="25"/>
      <c r="I708" s="25"/>
      <c r="J708" s="25"/>
      <c r="K708" s="138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  <c r="AA708" s="25"/>
    </row>
    <row r="709">
      <c r="A709" s="25"/>
      <c r="B709" s="25"/>
      <c r="C709" s="25"/>
      <c r="D709" s="25"/>
      <c r="E709" s="25"/>
      <c r="F709" s="24"/>
      <c r="G709" s="25"/>
      <c r="H709" s="25"/>
      <c r="I709" s="25"/>
      <c r="J709" s="25"/>
      <c r="K709" s="138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  <c r="AA709" s="25"/>
    </row>
    <row r="710">
      <c r="A710" s="25"/>
      <c r="B710" s="25"/>
      <c r="C710" s="25"/>
      <c r="D710" s="25"/>
      <c r="E710" s="25"/>
      <c r="F710" s="24"/>
      <c r="G710" s="25"/>
      <c r="H710" s="25"/>
      <c r="I710" s="25"/>
      <c r="J710" s="25"/>
      <c r="K710" s="138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  <c r="AA710" s="25"/>
    </row>
    <row r="711">
      <c r="A711" s="25"/>
      <c r="B711" s="25"/>
      <c r="C711" s="25"/>
      <c r="D711" s="25"/>
      <c r="E711" s="25"/>
      <c r="F711" s="24"/>
      <c r="G711" s="25"/>
      <c r="H711" s="25"/>
      <c r="I711" s="25"/>
      <c r="J711" s="25"/>
      <c r="K711" s="138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  <c r="AA711" s="25"/>
    </row>
    <row r="712">
      <c r="A712" s="25"/>
      <c r="B712" s="25"/>
      <c r="C712" s="25"/>
      <c r="D712" s="25"/>
      <c r="E712" s="25"/>
      <c r="F712" s="24"/>
      <c r="G712" s="25"/>
      <c r="H712" s="25"/>
      <c r="I712" s="25"/>
      <c r="J712" s="25"/>
      <c r="K712" s="138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  <c r="AA712" s="25"/>
    </row>
    <row r="713">
      <c r="A713" s="25"/>
      <c r="B713" s="25"/>
      <c r="C713" s="25"/>
      <c r="D713" s="25"/>
      <c r="E713" s="25"/>
      <c r="F713" s="24"/>
      <c r="G713" s="25"/>
      <c r="H713" s="25"/>
      <c r="I713" s="25"/>
      <c r="J713" s="25"/>
      <c r="K713" s="138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  <c r="AA713" s="25"/>
    </row>
    <row r="714">
      <c r="A714" s="25"/>
      <c r="B714" s="25"/>
      <c r="C714" s="25"/>
      <c r="D714" s="25"/>
      <c r="E714" s="25"/>
      <c r="F714" s="24"/>
      <c r="G714" s="25"/>
      <c r="H714" s="25"/>
      <c r="I714" s="25"/>
      <c r="J714" s="25"/>
      <c r="K714" s="138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  <c r="AA714" s="25"/>
    </row>
    <row r="715">
      <c r="A715" s="25"/>
      <c r="B715" s="25"/>
      <c r="C715" s="25"/>
      <c r="D715" s="25"/>
      <c r="E715" s="25"/>
      <c r="F715" s="24"/>
      <c r="G715" s="25"/>
      <c r="H715" s="25"/>
      <c r="I715" s="25"/>
      <c r="J715" s="25"/>
      <c r="K715" s="138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  <c r="AA715" s="25"/>
    </row>
    <row r="716">
      <c r="A716" s="25"/>
      <c r="B716" s="25"/>
      <c r="C716" s="25"/>
      <c r="D716" s="25"/>
      <c r="E716" s="25"/>
      <c r="F716" s="24"/>
      <c r="G716" s="25"/>
      <c r="H716" s="25"/>
      <c r="I716" s="25"/>
      <c r="J716" s="25"/>
      <c r="K716" s="138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  <c r="AA716" s="25"/>
    </row>
    <row r="717">
      <c r="A717" s="25"/>
      <c r="B717" s="25"/>
      <c r="C717" s="25"/>
      <c r="D717" s="25"/>
      <c r="E717" s="25"/>
      <c r="F717" s="24"/>
      <c r="G717" s="25"/>
      <c r="H717" s="25"/>
      <c r="I717" s="25"/>
      <c r="J717" s="25"/>
      <c r="K717" s="138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  <c r="AA717" s="25"/>
    </row>
    <row r="718">
      <c r="A718" s="25"/>
      <c r="B718" s="25"/>
      <c r="C718" s="25"/>
      <c r="D718" s="25"/>
      <c r="E718" s="25"/>
      <c r="F718" s="24"/>
      <c r="G718" s="25"/>
      <c r="H718" s="25"/>
      <c r="I718" s="25"/>
      <c r="J718" s="25"/>
      <c r="K718" s="138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  <c r="AA718" s="25"/>
    </row>
    <row r="719">
      <c r="A719" s="25"/>
      <c r="B719" s="25"/>
      <c r="C719" s="25"/>
      <c r="D719" s="25"/>
      <c r="E719" s="25"/>
      <c r="F719" s="24"/>
      <c r="G719" s="25"/>
      <c r="H719" s="25"/>
      <c r="I719" s="25"/>
      <c r="J719" s="25"/>
      <c r="K719" s="138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  <c r="AA719" s="25"/>
    </row>
    <row r="720">
      <c r="A720" s="25"/>
      <c r="B720" s="25"/>
      <c r="C720" s="25"/>
      <c r="D720" s="25"/>
      <c r="E720" s="25"/>
      <c r="F720" s="24"/>
      <c r="G720" s="25"/>
      <c r="H720" s="25"/>
      <c r="I720" s="25"/>
      <c r="J720" s="25"/>
      <c r="K720" s="138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  <c r="AA720" s="25"/>
    </row>
    <row r="721">
      <c r="A721" s="25"/>
      <c r="B721" s="25"/>
      <c r="C721" s="25"/>
      <c r="D721" s="25"/>
      <c r="E721" s="25"/>
      <c r="F721" s="24"/>
      <c r="G721" s="25"/>
      <c r="H721" s="25"/>
      <c r="I721" s="25"/>
      <c r="J721" s="25"/>
      <c r="K721" s="138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  <c r="AA721" s="25"/>
    </row>
    <row r="722">
      <c r="A722" s="25"/>
      <c r="B722" s="25"/>
      <c r="C722" s="25"/>
      <c r="D722" s="25"/>
      <c r="E722" s="25"/>
      <c r="F722" s="24"/>
      <c r="G722" s="25"/>
      <c r="H722" s="25"/>
      <c r="I722" s="25"/>
      <c r="J722" s="25"/>
      <c r="K722" s="138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  <c r="AA722" s="25"/>
    </row>
    <row r="723">
      <c r="A723" s="25"/>
      <c r="B723" s="25"/>
      <c r="C723" s="25"/>
      <c r="D723" s="25"/>
      <c r="E723" s="25"/>
      <c r="F723" s="24"/>
      <c r="G723" s="25"/>
      <c r="H723" s="25"/>
      <c r="I723" s="25"/>
      <c r="J723" s="25"/>
      <c r="K723" s="138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  <c r="AA723" s="25"/>
    </row>
    <row r="724">
      <c r="A724" s="25"/>
      <c r="B724" s="25"/>
      <c r="C724" s="25"/>
      <c r="D724" s="25"/>
      <c r="E724" s="25"/>
      <c r="F724" s="24"/>
      <c r="G724" s="25"/>
      <c r="H724" s="25"/>
      <c r="I724" s="25"/>
      <c r="J724" s="25"/>
      <c r="K724" s="138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  <c r="AA724" s="25"/>
    </row>
    <row r="725">
      <c r="A725" s="25"/>
      <c r="B725" s="25"/>
      <c r="C725" s="25"/>
      <c r="D725" s="25"/>
      <c r="E725" s="25"/>
      <c r="F725" s="24"/>
      <c r="G725" s="25"/>
      <c r="H725" s="25"/>
      <c r="I725" s="25"/>
      <c r="J725" s="25"/>
      <c r="K725" s="138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  <c r="AA725" s="25"/>
    </row>
    <row r="726">
      <c r="A726" s="25"/>
      <c r="B726" s="25"/>
      <c r="C726" s="25"/>
      <c r="D726" s="25"/>
      <c r="E726" s="25"/>
      <c r="F726" s="24"/>
      <c r="G726" s="25"/>
      <c r="H726" s="25"/>
      <c r="I726" s="25"/>
      <c r="J726" s="25"/>
      <c r="K726" s="138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  <c r="AA726" s="25"/>
    </row>
    <row r="727">
      <c r="A727" s="25"/>
      <c r="B727" s="25"/>
      <c r="C727" s="25"/>
      <c r="D727" s="25"/>
      <c r="E727" s="25"/>
      <c r="F727" s="24"/>
      <c r="G727" s="25"/>
      <c r="H727" s="25"/>
      <c r="I727" s="25"/>
      <c r="J727" s="25"/>
      <c r="K727" s="138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  <c r="AA727" s="25"/>
    </row>
    <row r="728">
      <c r="A728" s="25"/>
      <c r="B728" s="25"/>
      <c r="C728" s="25"/>
      <c r="D728" s="25"/>
      <c r="E728" s="25"/>
      <c r="F728" s="24"/>
      <c r="G728" s="25"/>
      <c r="H728" s="25"/>
      <c r="I728" s="25"/>
      <c r="J728" s="25"/>
      <c r="K728" s="138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  <c r="AA728" s="25"/>
    </row>
    <row r="729">
      <c r="A729" s="25"/>
      <c r="B729" s="25"/>
      <c r="C729" s="25"/>
      <c r="D729" s="25"/>
      <c r="E729" s="25"/>
      <c r="F729" s="24"/>
      <c r="G729" s="25"/>
      <c r="H729" s="25"/>
      <c r="I729" s="25"/>
      <c r="J729" s="25"/>
      <c r="K729" s="138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  <c r="AA729" s="25"/>
    </row>
    <row r="730">
      <c r="A730" s="25"/>
      <c r="B730" s="25"/>
      <c r="C730" s="25"/>
      <c r="D730" s="25"/>
      <c r="E730" s="25"/>
      <c r="F730" s="24"/>
      <c r="G730" s="25"/>
      <c r="H730" s="25"/>
      <c r="I730" s="25"/>
      <c r="J730" s="25"/>
      <c r="K730" s="138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  <c r="AA730" s="25"/>
    </row>
    <row r="731">
      <c r="A731" s="25"/>
      <c r="B731" s="25"/>
      <c r="C731" s="25"/>
      <c r="D731" s="25"/>
      <c r="E731" s="25"/>
      <c r="F731" s="24"/>
      <c r="G731" s="25"/>
      <c r="H731" s="25"/>
      <c r="I731" s="25"/>
      <c r="J731" s="25"/>
      <c r="K731" s="138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  <c r="AA731" s="25"/>
    </row>
    <row r="732">
      <c r="A732" s="25"/>
      <c r="B732" s="25"/>
      <c r="C732" s="25"/>
      <c r="D732" s="25"/>
      <c r="E732" s="25"/>
      <c r="F732" s="24"/>
      <c r="G732" s="25"/>
      <c r="H732" s="25"/>
      <c r="I732" s="25"/>
      <c r="J732" s="25"/>
      <c r="K732" s="138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  <c r="AA732" s="25"/>
    </row>
    <row r="733">
      <c r="A733" s="25"/>
      <c r="B733" s="25"/>
      <c r="C733" s="25"/>
      <c r="D733" s="25"/>
      <c r="E733" s="25"/>
      <c r="F733" s="24"/>
      <c r="G733" s="25"/>
      <c r="H733" s="25"/>
      <c r="I733" s="25"/>
      <c r="J733" s="25"/>
      <c r="K733" s="138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  <c r="AA733" s="25"/>
    </row>
    <row r="734">
      <c r="A734" s="25"/>
      <c r="B734" s="25"/>
      <c r="C734" s="25"/>
      <c r="D734" s="25"/>
      <c r="E734" s="25"/>
      <c r="F734" s="24"/>
      <c r="G734" s="25"/>
      <c r="H734" s="25"/>
      <c r="I734" s="25"/>
      <c r="J734" s="25"/>
      <c r="K734" s="138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  <c r="AA734" s="25"/>
    </row>
    <row r="735">
      <c r="A735" s="25"/>
      <c r="B735" s="25"/>
      <c r="C735" s="25"/>
      <c r="D735" s="25"/>
      <c r="E735" s="25"/>
      <c r="F735" s="24"/>
      <c r="G735" s="25"/>
      <c r="H735" s="25"/>
      <c r="I735" s="25"/>
      <c r="J735" s="25"/>
      <c r="K735" s="138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  <c r="AA735" s="25"/>
    </row>
    <row r="736">
      <c r="A736" s="25"/>
      <c r="B736" s="25"/>
      <c r="C736" s="25"/>
      <c r="D736" s="25"/>
      <c r="E736" s="25"/>
      <c r="F736" s="24"/>
      <c r="G736" s="25"/>
      <c r="H736" s="25"/>
      <c r="I736" s="25"/>
      <c r="J736" s="25"/>
      <c r="K736" s="138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  <c r="AA736" s="25"/>
    </row>
    <row r="737">
      <c r="A737" s="25"/>
      <c r="B737" s="25"/>
      <c r="C737" s="25"/>
      <c r="D737" s="25"/>
      <c r="E737" s="25"/>
      <c r="F737" s="24"/>
      <c r="G737" s="25"/>
      <c r="H737" s="25"/>
      <c r="I737" s="25"/>
      <c r="J737" s="25"/>
      <c r="K737" s="138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  <c r="AA737" s="25"/>
    </row>
    <row r="738">
      <c r="A738" s="25"/>
      <c r="B738" s="25"/>
      <c r="C738" s="25"/>
      <c r="D738" s="25"/>
      <c r="E738" s="25"/>
      <c r="F738" s="24"/>
      <c r="G738" s="25"/>
      <c r="H738" s="25"/>
      <c r="I738" s="25"/>
      <c r="J738" s="25"/>
      <c r="K738" s="138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  <c r="AA738" s="25"/>
    </row>
    <row r="739">
      <c r="A739" s="25"/>
      <c r="B739" s="25"/>
      <c r="C739" s="25"/>
      <c r="D739" s="25"/>
      <c r="E739" s="25"/>
      <c r="F739" s="24"/>
      <c r="G739" s="25"/>
      <c r="H739" s="25"/>
      <c r="I739" s="25"/>
      <c r="J739" s="25"/>
      <c r="K739" s="138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  <c r="AA739" s="25"/>
    </row>
    <row r="740">
      <c r="A740" s="25"/>
      <c r="B740" s="25"/>
      <c r="C740" s="25"/>
      <c r="D740" s="25"/>
      <c r="E740" s="25"/>
      <c r="F740" s="24"/>
      <c r="G740" s="25"/>
      <c r="H740" s="25"/>
      <c r="I740" s="25"/>
      <c r="J740" s="25"/>
      <c r="K740" s="138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  <c r="AA740" s="25"/>
    </row>
    <row r="741">
      <c r="A741" s="25"/>
      <c r="B741" s="25"/>
      <c r="C741" s="25"/>
      <c r="D741" s="25"/>
      <c r="E741" s="25"/>
      <c r="F741" s="24"/>
      <c r="G741" s="25"/>
      <c r="H741" s="25"/>
      <c r="I741" s="25"/>
      <c r="J741" s="25"/>
      <c r="K741" s="138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  <c r="AA741" s="25"/>
    </row>
    <row r="742">
      <c r="A742" s="25"/>
      <c r="B742" s="25"/>
      <c r="C742" s="25"/>
      <c r="D742" s="25"/>
      <c r="E742" s="25"/>
      <c r="F742" s="24"/>
      <c r="G742" s="25"/>
      <c r="H742" s="25"/>
      <c r="I742" s="25"/>
      <c r="J742" s="25"/>
      <c r="K742" s="138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  <c r="AA742" s="25"/>
    </row>
    <row r="743">
      <c r="A743" s="25"/>
      <c r="B743" s="25"/>
      <c r="C743" s="25"/>
      <c r="D743" s="25"/>
      <c r="E743" s="25"/>
      <c r="F743" s="24"/>
      <c r="G743" s="25"/>
      <c r="H743" s="25"/>
      <c r="I743" s="25"/>
      <c r="J743" s="25"/>
      <c r="K743" s="138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  <c r="AA743" s="25"/>
    </row>
    <row r="744">
      <c r="A744" s="25"/>
      <c r="B744" s="25"/>
      <c r="C744" s="25"/>
      <c r="D744" s="25"/>
      <c r="E744" s="25"/>
      <c r="F744" s="24"/>
      <c r="G744" s="25"/>
      <c r="H744" s="25"/>
      <c r="I744" s="25"/>
      <c r="J744" s="25"/>
      <c r="K744" s="138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  <c r="AA744" s="25"/>
    </row>
    <row r="745">
      <c r="A745" s="25"/>
      <c r="B745" s="25"/>
      <c r="C745" s="25"/>
      <c r="D745" s="25"/>
      <c r="E745" s="25"/>
      <c r="F745" s="24"/>
      <c r="G745" s="25"/>
      <c r="H745" s="25"/>
      <c r="I745" s="25"/>
      <c r="J745" s="25"/>
      <c r="K745" s="138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  <c r="AA745" s="25"/>
    </row>
    <row r="746">
      <c r="A746" s="25"/>
      <c r="B746" s="25"/>
      <c r="C746" s="25"/>
      <c r="D746" s="25"/>
      <c r="E746" s="25"/>
      <c r="F746" s="24"/>
      <c r="G746" s="25"/>
      <c r="H746" s="25"/>
      <c r="I746" s="25"/>
      <c r="J746" s="25"/>
      <c r="K746" s="138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  <c r="AA746" s="25"/>
    </row>
    <row r="747">
      <c r="A747" s="25"/>
      <c r="B747" s="25"/>
      <c r="C747" s="25"/>
      <c r="D747" s="25"/>
      <c r="E747" s="25"/>
      <c r="F747" s="24"/>
      <c r="G747" s="25"/>
      <c r="H747" s="25"/>
      <c r="I747" s="25"/>
      <c r="J747" s="25"/>
      <c r="K747" s="138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  <c r="AA747" s="25"/>
    </row>
    <row r="748">
      <c r="A748" s="25"/>
      <c r="B748" s="25"/>
      <c r="C748" s="25"/>
      <c r="D748" s="25"/>
      <c r="E748" s="25"/>
      <c r="F748" s="24"/>
      <c r="G748" s="25"/>
      <c r="H748" s="25"/>
      <c r="I748" s="25"/>
      <c r="J748" s="25"/>
      <c r="K748" s="138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  <c r="AA748" s="25"/>
    </row>
    <row r="749">
      <c r="A749" s="25"/>
      <c r="B749" s="25"/>
      <c r="C749" s="25"/>
      <c r="D749" s="25"/>
      <c r="E749" s="25"/>
      <c r="F749" s="24"/>
      <c r="G749" s="25"/>
      <c r="H749" s="25"/>
      <c r="I749" s="25"/>
      <c r="J749" s="25"/>
      <c r="K749" s="138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  <c r="AA749" s="25"/>
    </row>
    <row r="750">
      <c r="A750" s="25"/>
      <c r="B750" s="25"/>
      <c r="C750" s="25"/>
      <c r="D750" s="25"/>
      <c r="E750" s="25"/>
      <c r="F750" s="24"/>
      <c r="G750" s="25"/>
      <c r="H750" s="25"/>
      <c r="I750" s="25"/>
      <c r="J750" s="25"/>
      <c r="K750" s="138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  <c r="AA750" s="25"/>
    </row>
    <row r="751">
      <c r="A751" s="25"/>
      <c r="B751" s="25"/>
      <c r="C751" s="25"/>
      <c r="D751" s="25"/>
      <c r="E751" s="25"/>
      <c r="F751" s="24"/>
      <c r="G751" s="25"/>
      <c r="H751" s="25"/>
      <c r="I751" s="25"/>
      <c r="J751" s="25"/>
      <c r="K751" s="138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  <c r="AA751" s="25"/>
    </row>
    <row r="752">
      <c r="A752" s="25"/>
      <c r="B752" s="25"/>
      <c r="C752" s="25"/>
      <c r="D752" s="25"/>
      <c r="E752" s="25"/>
      <c r="F752" s="24"/>
      <c r="G752" s="25"/>
      <c r="H752" s="25"/>
      <c r="I752" s="25"/>
      <c r="J752" s="25"/>
      <c r="K752" s="138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  <c r="AA752" s="25"/>
    </row>
    <row r="753">
      <c r="A753" s="25"/>
      <c r="B753" s="25"/>
      <c r="C753" s="25"/>
      <c r="D753" s="25"/>
      <c r="E753" s="25"/>
      <c r="F753" s="24"/>
      <c r="G753" s="25"/>
      <c r="H753" s="25"/>
      <c r="I753" s="25"/>
      <c r="J753" s="25"/>
      <c r="K753" s="138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  <c r="AA753" s="25"/>
    </row>
    <row r="754">
      <c r="A754" s="25"/>
      <c r="B754" s="25"/>
      <c r="C754" s="25"/>
      <c r="D754" s="25"/>
      <c r="E754" s="25"/>
      <c r="F754" s="24"/>
      <c r="G754" s="25"/>
      <c r="H754" s="25"/>
      <c r="I754" s="25"/>
      <c r="J754" s="25"/>
      <c r="K754" s="138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  <c r="AA754" s="25"/>
    </row>
    <row r="755">
      <c r="A755" s="25"/>
      <c r="B755" s="25"/>
      <c r="C755" s="25"/>
      <c r="D755" s="25"/>
      <c r="E755" s="25"/>
      <c r="F755" s="24"/>
      <c r="G755" s="25"/>
      <c r="H755" s="25"/>
      <c r="I755" s="25"/>
      <c r="J755" s="25"/>
      <c r="K755" s="138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  <c r="AA755" s="25"/>
    </row>
    <row r="756">
      <c r="A756" s="25"/>
      <c r="B756" s="25"/>
      <c r="C756" s="25"/>
      <c r="D756" s="25"/>
      <c r="E756" s="25"/>
      <c r="F756" s="24"/>
      <c r="G756" s="25"/>
      <c r="H756" s="25"/>
      <c r="I756" s="25"/>
      <c r="J756" s="25"/>
      <c r="K756" s="138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  <c r="AA756" s="25"/>
    </row>
    <row r="757">
      <c r="A757" s="25"/>
      <c r="B757" s="25"/>
      <c r="C757" s="25"/>
      <c r="D757" s="25"/>
      <c r="E757" s="25"/>
      <c r="F757" s="24"/>
      <c r="G757" s="25"/>
      <c r="H757" s="25"/>
      <c r="I757" s="25"/>
      <c r="J757" s="25"/>
      <c r="K757" s="138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  <c r="AA757" s="25"/>
    </row>
    <row r="758">
      <c r="A758" s="25"/>
      <c r="B758" s="25"/>
      <c r="C758" s="25"/>
      <c r="D758" s="25"/>
      <c r="E758" s="25"/>
      <c r="F758" s="24"/>
      <c r="G758" s="25"/>
      <c r="H758" s="25"/>
      <c r="I758" s="25"/>
      <c r="J758" s="25"/>
      <c r="K758" s="138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  <c r="AA758" s="25"/>
    </row>
    <row r="759">
      <c r="A759" s="25"/>
      <c r="B759" s="25"/>
      <c r="C759" s="25"/>
      <c r="D759" s="25"/>
      <c r="E759" s="25"/>
      <c r="F759" s="24"/>
      <c r="G759" s="25"/>
      <c r="H759" s="25"/>
      <c r="I759" s="25"/>
      <c r="J759" s="25"/>
      <c r="K759" s="138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  <c r="AA759" s="25"/>
    </row>
    <row r="760">
      <c r="A760" s="25"/>
      <c r="B760" s="25"/>
      <c r="C760" s="25"/>
      <c r="D760" s="25"/>
      <c r="E760" s="25"/>
      <c r="F760" s="24"/>
      <c r="G760" s="25"/>
      <c r="H760" s="25"/>
      <c r="I760" s="25"/>
      <c r="J760" s="25"/>
      <c r="K760" s="138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  <c r="AA760" s="25"/>
    </row>
    <row r="761">
      <c r="A761" s="25"/>
      <c r="B761" s="25"/>
      <c r="C761" s="25"/>
      <c r="D761" s="25"/>
      <c r="E761" s="25"/>
      <c r="F761" s="24"/>
      <c r="G761" s="25"/>
      <c r="H761" s="25"/>
      <c r="I761" s="25"/>
      <c r="J761" s="25"/>
      <c r="K761" s="138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  <c r="AA761" s="25"/>
    </row>
    <row r="762">
      <c r="A762" s="25"/>
      <c r="B762" s="25"/>
      <c r="C762" s="25"/>
      <c r="D762" s="25"/>
      <c r="E762" s="25"/>
      <c r="F762" s="24"/>
      <c r="G762" s="25"/>
      <c r="H762" s="25"/>
      <c r="I762" s="25"/>
      <c r="J762" s="25"/>
      <c r="K762" s="138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  <c r="AA762" s="25"/>
    </row>
    <row r="763">
      <c r="A763" s="25"/>
      <c r="B763" s="25"/>
      <c r="C763" s="25"/>
      <c r="D763" s="25"/>
      <c r="E763" s="25"/>
      <c r="F763" s="24"/>
      <c r="G763" s="25"/>
      <c r="H763" s="25"/>
      <c r="I763" s="25"/>
      <c r="J763" s="25"/>
      <c r="K763" s="138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  <c r="AA763" s="25"/>
    </row>
    <row r="764">
      <c r="A764" s="25"/>
      <c r="B764" s="25"/>
      <c r="C764" s="25"/>
      <c r="D764" s="25"/>
      <c r="E764" s="25"/>
      <c r="F764" s="24"/>
      <c r="G764" s="25"/>
      <c r="H764" s="25"/>
      <c r="I764" s="25"/>
      <c r="J764" s="25"/>
      <c r="K764" s="138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  <c r="AA764" s="25"/>
    </row>
    <row r="765">
      <c r="A765" s="25"/>
      <c r="B765" s="25"/>
      <c r="C765" s="25"/>
      <c r="D765" s="25"/>
      <c r="E765" s="25"/>
      <c r="F765" s="24"/>
      <c r="G765" s="25"/>
      <c r="H765" s="25"/>
      <c r="I765" s="25"/>
      <c r="J765" s="25"/>
      <c r="K765" s="138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  <c r="AA765" s="25"/>
    </row>
    <row r="766">
      <c r="A766" s="25"/>
      <c r="B766" s="25"/>
      <c r="C766" s="25"/>
      <c r="D766" s="25"/>
      <c r="E766" s="25"/>
      <c r="F766" s="24"/>
      <c r="G766" s="25"/>
      <c r="H766" s="25"/>
      <c r="I766" s="25"/>
      <c r="J766" s="25"/>
      <c r="K766" s="138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  <c r="AA766" s="25"/>
    </row>
    <row r="767">
      <c r="A767" s="25"/>
      <c r="B767" s="25"/>
      <c r="C767" s="25"/>
      <c r="D767" s="25"/>
      <c r="E767" s="25"/>
      <c r="F767" s="24"/>
      <c r="G767" s="25"/>
      <c r="H767" s="25"/>
      <c r="I767" s="25"/>
      <c r="J767" s="25"/>
      <c r="K767" s="138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  <c r="AA767" s="25"/>
    </row>
    <row r="768">
      <c r="A768" s="25"/>
      <c r="B768" s="25"/>
      <c r="C768" s="25"/>
      <c r="D768" s="25"/>
      <c r="E768" s="25"/>
      <c r="F768" s="24"/>
      <c r="G768" s="25"/>
      <c r="H768" s="25"/>
      <c r="I768" s="25"/>
      <c r="J768" s="25"/>
      <c r="K768" s="138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  <c r="AA768" s="25"/>
    </row>
    <row r="769">
      <c r="A769" s="25"/>
      <c r="B769" s="25"/>
      <c r="C769" s="25"/>
      <c r="D769" s="25"/>
      <c r="E769" s="25"/>
      <c r="F769" s="24"/>
      <c r="G769" s="25"/>
      <c r="H769" s="25"/>
      <c r="I769" s="25"/>
      <c r="J769" s="25"/>
      <c r="K769" s="138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  <c r="AA769" s="25"/>
    </row>
    <row r="770">
      <c r="A770" s="25"/>
      <c r="B770" s="25"/>
      <c r="C770" s="25"/>
      <c r="D770" s="25"/>
      <c r="E770" s="25"/>
      <c r="F770" s="24"/>
      <c r="G770" s="25"/>
      <c r="H770" s="25"/>
      <c r="I770" s="25"/>
      <c r="J770" s="25"/>
      <c r="K770" s="138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  <c r="AA770" s="25"/>
    </row>
    <row r="771">
      <c r="A771" s="25"/>
      <c r="B771" s="25"/>
      <c r="C771" s="25"/>
      <c r="D771" s="25"/>
      <c r="E771" s="25"/>
      <c r="F771" s="24"/>
      <c r="G771" s="25"/>
      <c r="H771" s="25"/>
      <c r="I771" s="25"/>
      <c r="J771" s="25"/>
      <c r="K771" s="138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  <c r="AA771" s="25"/>
    </row>
    <row r="772">
      <c r="A772" s="25"/>
      <c r="B772" s="25"/>
      <c r="C772" s="25"/>
      <c r="D772" s="25"/>
      <c r="E772" s="25"/>
      <c r="F772" s="24"/>
      <c r="G772" s="25"/>
      <c r="H772" s="25"/>
      <c r="I772" s="25"/>
      <c r="J772" s="25"/>
      <c r="K772" s="138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  <c r="AA772" s="25"/>
    </row>
    <row r="773">
      <c r="A773" s="25"/>
      <c r="B773" s="25"/>
      <c r="C773" s="25"/>
      <c r="D773" s="25"/>
      <c r="E773" s="25"/>
      <c r="F773" s="24"/>
      <c r="G773" s="25"/>
      <c r="H773" s="25"/>
      <c r="I773" s="25"/>
      <c r="J773" s="25"/>
      <c r="K773" s="138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  <c r="AA773" s="25"/>
    </row>
    <row r="774">
      <c r="A774" s="25"/>
      <c r="B774" s="25"/>
      <c r="C774" s="25"/>
      <c r="D774" s="25"/>
      <c r="E774" s="25"/>
      <c r="F774" s="24"/>
      <c r="G774" s="25"/>
      <c r="H774" s="25"/>
      <c r="I774" s="25"/>
      <c r="J774" s="25"/>
      <c r="K774" s="138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  <c r="AA774" s="25"/>
    </row>
    <row r="775">
      <c r="A775" s="25"/>
      <c r="B775" s="25"/>
      <c r="C775" s="25"/>
      <c r="D775" s="25"/>
      <c r="E775" s="25"/>
      <c r="F775" s="24"/>
      <c r="G775" s="25"/>
      <c r="H775" s="25"/>
      <c r="I775" s="25"/>
      <c r="J775" s="25"/>
      <c r="K775" s="138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  <c r="AA775" s="25"/>
    </row>
    <row r="776">
      <c r="A776" s="25"/>
      <c r="B776" s="25"/>
      <c r="C776" s="25"/>
      <c r="D776" s="25"/>
      <c r="E776" s="25"/>
      <c r="F776" s="24"/>
      <c r="G776" s="25"/>
      <c r="H776" s="25"/>
      <c r="I776" s="25"/>
      <c r="J776" s="25"/>
      <c r="K776" s="138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  <c r="AA776" s="25"/>
    </row>
    <row r="777">
      <c r="A777" s="25"/>
      <c r="B777" s="25"/>
      <c r="C777" s="25"/>
      <c r="D777" s="25"/>
      <c r="E777" s="25"/>
      <c r="F777" s="24"/>
      <c r="G777" s="25"/>
      <c r="H777" s="25"/>
      <c r="I777" s="25"/>
      <c r="J777" s="25"/>
      <c r="K777" s="138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  <c r="AA777" s="25"/>
    </row>
    <row r="778">
      <c r="A778" s="25"/>
      <c r="B778" s="25"/>
      <c r="C778" s="25"/>
      <c r="D778" s="25"/>
      <c r="E778" s="25"/>
      <c r="F778" s="24"/>
      <c r="G778" s="25"/>
      <c r="H778" s="25"/>
      <c r="I778" s="25"/>
      <c r="J778" s="25"/>
      <c r="K778" s="138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  <c r="AA778" s="25"/>
    </row>
    <row r="779">
      <c r="A779" s="25"/>
      <c r="B779" s="25"/>
      <c r="C779" s="25"/>
      <c r="D779" s="25"/>
      <c r="E779" s="25"/>
      <c r="F779" s="24"/>
      <c r="G779" s="25"/>
      <c r="H779" s="25"/>
      <c r="I779" s="25"/>
      <c r="J779" s="25"/>
      <c r="K779" s="138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  <c r="AA779" s="25"/>
    </row>
    <row r="780">
      <c r="A780" s="25"/>
      <c r="B780" s="25"/>
      <c r="C780" s="25"/>
      <c r="D780" s="25"/>
      <c r="E780" s="25"/>
      <c r="F780" s="24"/>
      <c r="G780" s="25"/>
      <c r="H780" s="25"/>
      <c r="I780" s="25"/>
      <c r="J780" s="25"/>
      <c r="K780" s="138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  <c r="AA780" s="25"/>
    </row>
    <row r="781">
      <c r="A781" s="25"/>
      <c r="B781" s="25"/>
      <c r="C781" s="25"/>
      <c r="D781" s="25"/>
      <c r="E781" s="25"/>
      <c r="F781" s="24"/>
      <c r="G781" s="25"/>
      <c r="H781" s="25"/>
      <c r="I781" s="25"/>
      <c r="J781" s="25"/>
      <c r="K781" s="138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  <c r="AA781" s="25"/>
    </row>
    <row r="782">
      <c r="A782" s="25"/>
      <c r="B782" s="25"/>
      <c r="C782" s="25"/>
      <c r="D782" s="25"/>
      <c r="E782" s="25"/>
      <c r="F782" s="24"/>
      <c r="G782" s="25"/>
      <c r="H782" s="25"/>
      <c r="I782" s="25"/>
      <c r="J782" s="25"/>
      <c r="K782" s="138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  <c r="AA782" s="25"/>
    </row>
    <row r="783">
      <c r="A783" s="25"/>
      <c r="B783" s="25"/>
      <c r="C783" s="25"/>
      <c r="D783" s="25"/>
      <c r="E783" s="25"/>
      <c r="F783" s="24"/>
      <c r="G783" s="25"/>
      <c r="H783" s="25"/>
      <c r="I783" s="25"/>
      <c r="J783" s="25"/>
      <c r="K783" s="138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  <c r="AA783" s="25"/>
    </row>
    <row r="784">
      <c r="A784" s="25"/>
      <c r="B784" s="25"/>
      <c r="C784" s="25"/>
      <c r="D784" s="25"/>
      <c r="E784" s="25"/>
      <c r="F784" s="24"/>
      <c r="G784" s="25"/>
      <c r="H784" s="25"/>
      <c r="I784" s="25"/>
      <c r="J784" s="25"/>
      <c r="K784" s="138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  <c r="AA784" s="25"/>
    </row>
    <row r="785">
      <c r="A785" s="25"/>
      <c r="B785" s="25"/>
      <c r="C785" s="25"/>
      <c r="D785" s="25"/>
      <c r="E785" s="25"/>
      <c r="F785" s="24"/>
      <c r="G785" s="25"/>
      <c r="H785" s="25"/>
      <c r="I785" s="25"/>
      <c r="J785" s="25"/>
      <c r="K785" s="138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  <c r="AA785" s="25"/>
    </row>
    <row r="786">
      <c r="A786" s="25"/>
      <c r="B786" s="25"/>
      <c r="C786" s="25"/>
      <c r="D786" s="25"/>
      <c r="E786" s="25"/>
      <c r="F786" s="24"/>
      <c r="G786" s="25"/>
      <c r="H786" s="25"/>
      <c r="I786" s="25"/>
      <c r="J786" s="25"/>
      <c r="K786" s="138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  <c r="AA786" s="25"/>
    </row>
    <row r="787">
      <c r="A787" s="25"/>
      <c r="B787" s="25"/>
      <c r="C787" s="25"/>
      <c r="D787" s="25"/>
      <c r="E787" s="25"/>
      <c r="F787" s="24"/>
      <c r="G787" s="25"/>
      <c r="H787" s="25"/>
      <c r="I787" s="25"/>
      <c r="J787" s="25"/>
      <c r="K787" s="138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  <c r="AA787" s="25"/>
    </row>
    <row r="788">
      <c r="A788" s="25"/>
      <c r="B788" s="25"/>
      <c r="C788" s="25"/>
      <c r="D788" s="25"/>
      <c r="E788" s="25"/>
      <c r="F788" s="24"/>
      <c r="G788" s="25"/>
      <c r="H788" s="25"/>
      <c r="I788" s="25"/>
      <c r="J788" s="25"/>
      <c r="K788" s="138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  <c r="AA788" s="25"/>
    </row>
    <row r="789">
      <c r="A789" s="25"/>
      <c r="B789" s="25"/>
      <c r="C789" s="25"/>
      <c r="D789" s="25"/>
      <c r="E789" s="25"/>
      <c r="F789" s="24"/>
      <c r="G789" s="25"/>
      <c r="H789" s="25"/>
      <c r="I789" s="25"/>
      <c r="J789" s="25"/>
      <c r="K789" s="138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  <c r="AA789" s="25"/>
    </row>
    <row r="790">
      <c r="A790" s="25"/>
      <c r="B790" s="25"/>
      <c r="C790" s="25"/>
      <c r="D790" s="25"/>
      <c r="E790" s="25"/>
      <c r="F790" s="24"/>
      <c r="G790" s="25"/>
      <c r="H790" s="25"/>
      <c r="I790" s="25"/>
      <c r="J790" s="25"/>
      <c r="K790" s="138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  <c r="AA790" s="25"/>
    </row>
    <row r="791">
      <c r="A791" s="25"/>
      <c r="B791" s="25"/>
      <c r="C791" s="25"/>
      <c r="D791" s="25"/>
      <c r="E791" s="25"/>
      <c r="F791" s="24"/>
      <c r="G791" s="25"/>
      <c r="H791" s="25"/>
      <c r="I791" s="25"/>
      <c r="J791" s="25"/>
      <c r="K791" s="138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  <c r="AA791" s="25"/>
    </row>
    <row r="792">
      <c r="A792" s="25"/>
      <c r="B792" s="25"/>
      <c r="C792" s="25"/>
      <c r="D792" s="25"/>
      <c r="E792" s="25"/>
      <c r="F792" s="24"/>
      <c r="G792" s="25"/>
      <c r="H792" s="25"/>
      <c r="I792" s="25"/>
      <c r="J792" s="25"/>
      <c r="K792" s="138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  <c r="AA792" s="25"/>
    </row>
    <row r="793">
      <c r="A793" s="25"/>
      <c r="B793" s="25"/>
      <c r="C793" s="25"/>
      <c r="D793" s="25"/>
      <c r="E793" s="25"/>
      <c r="F793" s="24"/>
      <c r="G793" s="25"/>
      <c r="H793" s="25"/>
      <c r="I793" s="25"/>
      <c r="J793" s="25"/>
      <c r="K793" s="138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  <c r="AA793" s="25"/>
    </row>
    <row r="794">
      <c r="A794" s="25"/>
      <c r="B794" s="25"/>
      <c r="C794" s="25"/>
      <c r="D794" s="25"/>
      <c r="E794" s="25"/>
      <c r="F794" s="24"/>
      <c r="G794" s="25"/>
      <c r="H794" s="25"/>
      <c r="I794" s="25"/>
      <c r="J794" s="25"/>
      <c r="K794" s="138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  <c r="AA794" s="25"/>
    </row>
    <row r="795">
      <c r="A795" s="25"/>
      <c r="B795" s="25"/>
      <c r="C795" s="25"/>
      <c r="D795" s="25"/>
      <c r="E795" s="25"/>
      <c r="F795" s="24"/>
      <c r="G795" s="25"/>
      <c r="H795" s="25"/>
      <c r="I795" s="25"/>
      <c r="J795" s="25"/>
      <c r="K795" s="138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  <c r="AA795" s="25"/>
    </row>
    <row r="796">
      <c r="A796" s="25"/>
      <c r="B796" s="25"/>
      <c r="C796" s="25"/>
      <c r="D796" s="25"/>
      <c r="E796" s="25"/>
      <c r="F796" s="24"/>
      <c r="G796" s="25"/>
      <c r="H796" s="25"/>
      <c r="I796" s="25"/>
      <c r="J796" s="25"/>
      <c r="K796" s="138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  <c r="AA796" s="25"/>
    </row>
    <row r="797">
      <c r="A797" s="25"/>
      <c r="B797" s="25"/>
      <c r="C797" s="25"/>
      <c r="D797" s="25"/>
      <c r="E797" s="25"/>
      <c r="F797" s="24"/>
      <c r="G797" s="25"/>
      <c r="H797" s="25"/>
      <c r="I797" s="25"/>
      <c r="J797" s="25"/>
      <c r="K797" s="138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  <c r="AA797" s="25"/>
    </row>
    <row r="798">
      <c r="A798" s="25"/>
      <c r="B798" s="25"/>
      <c r="C798" s="25"/>
      <c r="D798" s="25"/>
      <c r="E798" s="25"/>
      <c r="F798" s="24"/>
      <c r="G798" s="25"/>
      <c r="H798" s="25"/>
      <c r="I798" s="25"/>
      <c r="J798" s="25"/>
      <c r="K798" s="138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  <c r="AA798" s="25"/>
    </row>
    <row r="799">
      <c r="A799" s="25"/>
      <c r="B799" s="25"/>
      <c r="C799" s="25"/>
      <c r="D799" s="25"/>
      <c r="E799" s="25"/>
      <c r="F799" s="24"/>
      <c r="G799" s="25"/>
      <c r="H799" s="25"/>
      <c r="I799" s="25"/>
      <c r="J799" s="25"/>
      <c r="K799" s="138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  <c r="AA799" s="25"/>
    </row>
    <row r="800">
      <c r="A800" s="25"/>
      <c r="B800" s="25"/>
      <c r="C800" s="25"/>
      <c r="D800" s="25"/>
      <c r="E800" s="25"/>
      <c r="F800" s="24"/>
      <c r="G800" s="25"/>
      <c r="H800" s="25"/>
      <c r="I800" s="25"/>
      <c r="J800" s="25"/>
      <c r="K800" s="138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  <c r="AA800" s="25"/>
    </row>
    <row r="801">
      <c r="A801" s="25"/>
      <c r="B801" s="25"/>
      <c r="C801" s="25"/>
      <c r="D801" s="25"/>
      <c r="E801" s="25"/>
      <c r="F801" s="24"/>
      <c r="G801" s="25"/>
      <c r="H801" s="25"/>
      <c r="I801" s="25"/>
      <c r="J801" s="25"/>
      <c r="K801" s="138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  <c r="AA801" s="25"/>
    </row>
    <row r="802">
      <c r="A802" s="25"/>
      <c r="B802" s="25"/>
      <c r="C802" s="25"/>
      <c r="D802" s="25"/>
      <c r="E802" s="25"/>
      <c r="F802" s="24"/>
      <c r="G802" s="25"/>
      <c r="H802" s="25"/>
      <c r="I802" s="25"/>
      <c r="J802" s="25"/>
      <c r="K802" s="138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  <c r="AA802" s="25"/>
    </row>
    <row r="803">
      <c r="A803" s="25"/>
      <c r="B803" s="25"/>
      <c r="C803" s="25"/>
      <c r="D803" s="25"/>
      <c r="E803" s="25"/>
      <c r="F803" s="24"/>
      <c r="G803" s="25"/>
      <c r="H803" s="25"/>
      <c r="I803" s="25"/>
      <c r="J803" s="25"/>
      <c r="K803" s="138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  <c r="AA803" s="25"/>
    </row>
    <row r="804">
      <c r="A804" s="25"/>
      <c r="B804" s="25"/>
      <c r="C804" s="25"/>
      <c r="D804" s="25"/>
      <c r="E804" s="25"/>
      <c r="F804" s="24"/>
      <c r="G804" s="25"/>
      <c r="H804" s="25"/>
      <c r="I804" s="25"/>
      <c r="J804" s="25"/>
      <c r="K804" s="138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  <c r="AA804" s="25"/>
    </row>
    <row r="805">
      <c r="A805" s="25"/>
      <c r="B805" s="25"/>
      <c r="C805" s="25"/>
      <c r="D805" s="25"/>
      <c r="E805" s="25"/>
      <c r="F805" s="24"/>
      <c r="G805" s="25"/>
      <c r="H805" s="25"/>
      <c r="I805" s="25"/>
      <c r="J805" s="25"/>
      <c r="K805" s="138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  <c r="AA805" s="25"/>
    </row>
    <row r="806">
      <c r="A806" s="25"/>
      <c r="B806" s="25"/>
      <c r="C806" s="25"/>
      <c r="D806" s="25"/>
      <c r="E806" s="25"/>
      <c r="F806" s="24"/>
      <c r="G806" s="25"/>
      <c r="H806" s="25"/>
      <c r="I806" s="25"/>
      <c r="J806" s="25"/>
      <c r="K806" s="138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  <c r="AA806" s="25"/>
    </row>
    <row r="807">
      <c r="A807" s="25"/>
      <c r="B807" s="25"/>
      <c r="C807" s="25"/>
      <c r="D807" s="25"/>
      <c r="E807" s="25"/>
      <c r="F807" s="24"/>
      <c r="G807" s="25"/>
      <c r="H807" s="25"/>
      <c r="I807" s="25"/>
      <c r="J807" s="25"/>
      <c r="K807" s="138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  <c r="AA807" s="25"/>
    </row>
    <row r="808">
      <c r="A808" s="25"/>
      <c r="B808" s="25"/>
      <c r="C808" s="25"/>
      <c r="D808" s="25"/>
      <c r="E808" s="25"/>
      <c r="F808" s="24"/>
      <c r="G808" s="25"/>
      <c r="H808" s="25"/>
      <c r="I808" s="25"/>
      <c r="J808" s="25"/>
      <c r="K808" s="138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  <c r="AA808" s="25"/>
    </row>
    <row r="809">
      <c r="A809" s="25"/>
      <c r="B809" s="25"/>
      <c r="C809" s="25"/>
      <c r="D809" s="25"/>
      <c r="E809" s="25"/>
      <c r="F809" s="24"/>
      <c r="G809" s="25"/>
      <c r="H809" s="25"/>
      <c r="I809" s="25"/>
      <c r="J809" s="25"/>
      <c r="K809" s="138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  <c r="AA809" s="25"/>
    </row>
    <row r="810">
      <c r="A810" s="25"/>
      <c r="B810" s="25"/>
      <c r="C810" s="25"/>
      <c r="D810" s="25"/>
      <c r="E810" s="25"/>
      <c r="F810" s="24"/>
      <c r="G810" s="25"/>
      <c r="H810" s="25"/>
      <c r="I810" s="25"/>
      <c r="J810" s="25"/>
      <c r="K810" s="138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  <c r="AA810" s="25"/>
    </row>
    <row r="811">
      <c r="A811" s="25"/>
      <c r="B811" s="25"/>
      <c r="C811" s="25"/>
      <c r="D811" s="25"/>
      <c r="E811" s="25"/>
      <c r="F811" s="24"/>
      <c r="G811" s="25"/>
      <c r="H811" s="25"/>
      <c r="I811" s="25"/>
      <c r="J811" s="25"/>
      <c r="K811" s="138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  <c r="AA811" s="25"/>
    </row>
    <row r="812">
      <c r="A812" s="25"/>
      <c r="B812" s="25"/>
      <c r="C812" s="25"/>
      <c r="D812" s="25"/>
      <c r="E812" s="25"/>
      <c r="F812" s="24"/>
      <c r="G812" s="25"/>
      <c r="H812" s="25"/>
      <c r="I812" s="25"/>
      <c r="J812" s="25"/>
      <c r="K812" s="138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  <c r="AA812" s="25"/>
    </row>
    <row r="813">
      <c r="A813" s="25"/>
      <c r="B813" s="25"/>
      <c r="C813" s="25"/>
      <c r="D813" s="25"/>
      <c r="E813" s="25"/>
      <c r="F813" s="24"/>
      <c r="G813" s="25"/>
      <c r="H813" s="25"/>
      <c r="I813" s="25"/>
      <c r="J813" s="25"/>
      <c r="K813" s="138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  <c r="AA813" s="25"/>
    </row>
    <row r="814">
      <c r="A814" s="25"/>
      <c r="B814" s="25"/>
      <c r="C814" s="25"/>
      <c r="D814" s="25"/>
      <c r="E814" s="25"/>
      <c r="F814" s="24"/>
      <c r="G814" s="25"/>
      <c r="H814" s="25"/>
      <c r="I814" s="25"/>
      <c r="J814" s="25"/>
      <c r="K814" s="138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  <c r="AA814" s="25"/>
    </row>
    <row r="815">
      <c r="A815" s="25"/>
      <c r="B815" s="25"/>
      <c r="C815" s="25"/>
      <c r="D815" s="25"/>
      <c r="E815" s="25"/>
      <c r="F815" s="24"/>
      <c r="G815" s="25"/>
      <c r="H815" s="25"/>
      <c r="I815" s="25"/>
      <c r="J815" s="25"/>
      <c r="K815" s="138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  <c r="AA815" s="25"/>
    </row>
    <row r="816">
      <c r="A816" s="25"/>
      <c r="B816" s="25"/>
      <c r="C816" s="25"/>
      <c r="D816" s="25"/>
      <c r="E816" s="25"/>
      <c r="F816" s="24"/>
      <c r="G816" s="25"/>
      <c r="H816" s="25"/>
      <c r="I816" s="25"/>
      <c r="J816" s="25"/>
      <c r="K816" s="138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  <c r="AA816" s="25"/>
    </row>
    <row r="817">
      <c r="A817" s="25"/>
      <c r="B817" s="25"/>
      <c r="C817" s="25"/>
      <c r="D817" s="25"/>
      <c r="E817" s="25"/>
      <c r="F817" s="24"/>
      <c r="G817" s="25"/>
      <c r="H817" s="25"/>
      <c r="I817" s="25"/>
      <c r="J817" s="25"/>
      <c r="K817" s="138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  <c r="AA817" s="25"/>
    </row>
    <row r="818">
      <c r="A818" s="25"/>
      <c r="B818" s="25"/>
      <c r="C818" s="25"/>
      <c r="D818" s="25"/>
      <c r="E818" s="25"/>
      <c r="F818" s="24"/>
      <c r="G818" s="25"/>
      <c r="H818" s="25"/>
      <c r="I818" s="25"/>
      <c r="J818" s="25"/>
      <c r="K818" s="138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  <c r="AA818" s="25"/>
    </row>
    <row r="819">
      <c r="A819" s="25"/>
      <c r="B819" s="25"/>
      <c r="C819" s="25"/>
      <c r="D819" s="25"/>
      <c r="E819" s="25"/>
      <c r="F819" s="24"/>
      <c r="G819" s="25"/>
      <c r="H819" s="25"/>
      <c r="I819" s="25"/>
      <c r="J819" s="25"/>
      <c r="K819" s="138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  <c r="AA819" s="25"/>
    </row>
    <row r="820">
      <c r="A820" s="25"/>
      <c r="B820" s="25"/>
      <c r="C820" s="25"/>
      <c r="D820" s="25"/>
      <c r="E820" s="25"/>
      <c r="F820" s="24"/>
      <c r="G820" s="25"/>
      <c r="H820" s="25"/>
      <c r="I820" s="25"/>
      <c r="J820" s="25"/>
      <c r="K820" s="138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  <c r="AA820" s="25"/>
    </row>
    <row r="821">
      <c r="A821" s="25"/>
      <c r="B821" s="25"/>
      <c r="C821" s="25"/>
      <c r="D821" s="25"/>
      <c r="E821" s="25"/>
      <c r="F821" s="24"/>
      <c r="G821" s="25"/>
      <c r="H821" s="25"/>
      <c r="I821" s="25"/>
      <c r="J821" s="25"/>
      <c r="K821" s="138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  <c r="AA821" s="25"/>
    </row>
    <row r="822">
      <c r="A822" s="25"/>
      <c r="B822" s="25"/>
      <c r="C822" s="25"/>
      <c r="D822" s="25"/>
      <c r="E822" s="25"/>
      <c r="F822" s="24"/>
      <c r="G822" s="25"/>
      <c r="H822" s="25"/>
      <c r="I822" s="25"/>
      <c r="J822" s="25"/>
      <c r="K822" s="138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  <c r="AA822" s="25"/>
    </row>
    <row r="823">
      <c r="A823" s="25"/>
      <c r="B823" s="25"/>
      <c r="C823" s="25"/>
      <c r="D823" s="25"/>
      <c r="E823" s="25"/>
      <c r="F823" s="24"/>
      <c r="G823" s="25"/>
      <c r="H823" s="25"/>
      <c r="I823" s="25"/>
      <c r="J823" s="25"/>
      <c r="K823" s="138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  <c r="AA823" s="25"/>
    </row>
    <row r="824">
      <c r="A824" s="25"/>
      <c r="B824" s="25"/>
      <c r="C824" s="25"/>
      <c r="D824" s="25"/>
      <c r="E824" s="25"/>
      <c r="F824" s="24"/>
      <c r="G824" s="25"/>
      <c r="H824" s="25"/>
      <c r="I824" s="25"/>
      <c r="J824" s="25"/>
      <c r="K824" s="138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  <c r="AA824" s="25"/>
    </row>
    <row r="825">
      <c r="A825" s="25"/>
      <c r="B825" s="25"/>
      <c r="C825" s="25"/>
      <c r="D825" s="25"/>
      <c r="E825" s="25"/>
      <c r="F825" s="24"/>
      <c r="G825" s="25"/>
      <c r="H825" s="25"/>
      <c r="I825" s="25"/>
      <c r="J825" s="25"/>
      <c r="K825" s="138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  <c r="AA825" s="25"/>
    </row>
    <row r="826">
      <c r="A826" s="25"/>
      <c r="B826" s="25"/>
      <c r="C826" s="25"/>
      <c r="D826" s="25"/>
      <c r="E826" s="25"/>
      <c r="F826" s="24"/>
      <c r="G826" s="25"/>
      <c r="H826" s="25"/>
      <c r="I826" s="25"/>
      <c r="J826" s="25"/>
      <c r="K826" s="138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  <c r="AA826" s="25"/>
    </row>
    <row r="827">
      <c r="A827" s="25"/>
      <c r="B827" s="25"/>
      <c r="C827" s="25"/>
      <c r="D827" s="25"/>
      <c r="E827" s="25"/>
      <c r="F827" s="24"/>
      <c r="G827" s="25"/>
      <c r="H827" s="25"/>
      <c r="I827" s="25"/>
      <c r="J827" s="25"/>
      <c r="K827" s="138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  <c r="AA827" s="25"/>
    </row>
    <row r="828">
      <c r="A828" s="25"/>
      <c r="B828" s="25"/>
      <c r="C828" s="25"/>
      <c r="D828" s="25"/>
      <c r="E828" s="25"/>
      <c r="F828" s="24"/>
      <c r="G828" s="25"/>
      <c r="H828" s="25"/>
      <c r="I828" s="25"/>
      <c r="J828" s="25"/>
      <c r="K828" s="138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  <c r="AA828" s="25"/>
    </row>
    <row r="829">
      <c r="A829" s="25"/>
      <c r="B829" s="25"/>
      <c r="C829" s="25"/>
      <c r="D829" s="25"/>
      <c r="E829" s="25"/>
      <c r="F829" s="24"/>
      <c r="G829" s="25"/>
      <c r="H829" s="25"/>
      <c r="I829" s="25"/>
      <c r="J829" s="25"/>
      <c r="K829" s="138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  <c r="AA829" s="25"/>
    </row>
    <row r="830">
      <c r="A830" s="25"/>
      <c r="B830" s="25"/>
      <c r="C830" s="25"/>
      <c r="D830" s="25"/>
      <c r="E830" s="25"/>
      <c r="F830" s="24"/>
      <c r="G830" s="25"/>
      <c r="H830" s="25"/>
      <c r="I830" s="25"/>
      <c r="J830" s="25"/>
      <c r="K830" s="138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  <c r="AA830" s="25"/>
    </row>
    <row r="831">
      <c r="A831" s="25"/>
      <c r="B831" s="25"/>
      <c r="C831" s="25"/>
      <c r="D831" s="25"/>
      <c r="E831" s="25"/>
      <c r="F831" s="24"/>
      <c r="G831" s="25"/>
      <c r="H831" s="25"/>
      <c r="I831" s="25"/>
      <c r="J831" s="25"/>
      <c r="K831" s="138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  <c r="AA831" s="25"/>
    </row>
    <row r="832">
      <c r="A832" s="25"/>
      <c r="B832" s="25"/>
      <c r="C832" s="25"/>
      <c r="D832" s="25"/>
      <c r="E832" s="25"/>
      <c r="F832" s="24"/>
      <c r="G832" s="25"/>
      <c r="H832" s="25"/>
      <c r="I832" s="25"/>
      <c r="J832" s="25"/>
      <c r="K832" s="138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  <c r="AA832" s="25"/>
    </row>
    <row r="833">
      <c r="A833" s="25"/>
      <c r="B833" s="25"/>
      <c r="C833" s="25"/>
      <c r="D833" s="25"/>
      <c r="E833" s="25"/>
      <c r="F833" s="24"/>
      <c r="G833" s="25"/>
      <c r="H833" s="25"/>
      <c r="I833" s="25"/>
      <c r="J833" s="25"/>
      <c r="K833" s="138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  <c r="AA833" s="25"/>
    </row>
    <row r="834">
      <c r="A834" s="25"/>
      <c r="B834" s="25"/>
      <c r="C834" s="25"/>
      <c r="D834" s="25"/>
      <c r="E834" s="25"/>
      <c r="F834" s="24"/>
      <c r="G834" s="25"/>
      <c r="H834" s="25"/>
      <c r="I834" s="25"/>
      <c r="J834" s="25"/>
      <c r="K834" s="138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  <c r="AA834" s="25"/>
    </row>
    <row r="835">
      <c r="A835" s="25"/>
      <c r="B835" s="25"/>
      <c r="C835" s="25"/>
      <c r="D835" s="25"/>
      <c r="E835" s="25"/>
      <c r="F835" s="24"/>
      <c r="G835" s="25"/>
      <c r="H835" s="25"/>
      <c r="I835" s="25"/>
      <c r="J835" s="25"/>
      <c r="K835" s="138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  <c r="AA835" s="25"/>
    </row>
    <row r="836">
      <c r="A836" s="25"/>
      <c r="B836" s="25"/>
      <c r="C836" s="25"/>
      <c r="D836" s="25"/>
      <c r="E836" s="25"/>
      <c r="F836" s="24"/>
      <c r="G836" s="25"/>
      <c r="H836" s="25"/>
      <c r="I836" s="25"/>
      <c r="J836" s="25"/>
      <c r="K836" s="138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  <c r="AA836" s="25"/>
    </row>
    <row r="837">
      <c r="A837" s="25"/>
      <c r="B837" s="25"/>
      <c r="C837" s="25"/>
      <c r="D837" s="25"/>
      <c r="E837" s="25"/>
      <c r="F837" s="24"/>
      <c r="G837" s="25"/>
      <c r="H837" s="25"/>
      <c r="I837" s="25"/>
      <c r="J837" s="25"/>
      <c r="K837" s="138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  <c r="AA837" s="25"/>
    </row>
    <row r="838">
      <c r="A838" s="25"/>
      <c r="B838" s="25"/>
      <c r="C838" s="25"/>
      <c r="D838" s="25"/>
      <c r="E838" s="25"/>
      <c r="F838" s="24"/>
      <c r="G838" s="25"/>
      <c r="H838" s="25"/>
      <c r="I838" s="25"/>
      <c r="J838" s="25"/>
      <c r="K838" s="138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  <c r="AA838" s="25"/>
    </row>
    <row r="839">
      <c r="A839" s="25"/>
      <c r="B839" s="25"/>
      <c r="C839" s="25"/>
      <c r="D839" s="25"/>
      <c r="E839" s="25"/>
      <c r="F839" s="24"/>
      <c r="G839" s="25"/>
      <c r="H839" s="25"/>
      <c r="I839" s="25"/>
      <c r="J839" s="25"/>
      <c r="K839" s="138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  <c r="AA839" s="25"/>
    </row>
    <row r="840">
      <c r="A840" s="25"/>
      <c r="B840" s="25"/>
      <c r="C840" s="25"/>
      <c r="D840" s="25"/>
      <c r="E840" s="25"/>
      <c r="F840" s="24"/>
      <c r="G840" s="25"/>
      <c r="H840" s="25"/>
      <c r="I840" s="25"/>
      <c r="J840" s="25"/>
      <c r="K840" s="138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  <c r="AA840" s="25"/>
    </row>
    <row r="841">
      <c r="A841" s="25"/>
      <c r="B841" s="25"/>
      <c r="C841" s="25"/>
      <c r="D841" s="25"/>
      <c r="E841" s="25"/>
      <c r="F841" s="24"/>
      <c r="G841" s="25"/>
      <c r="H841" s="25"/>
      <c r="I841" s="25"/>
      <c r="J841" s="25"/>
      <c r="K841" s="138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  <c r="AA841" s="25"/>
    </row>
    <row r="842">
      <c r="A842" s="25"/>
      <c r="B842" s="25"/>
      <c r="C842" s="25"/>
      <c r="D842" s="25"/>
      <c r="E842" s="25"/>
      <c r="F842" s="24"/>
      <c r="G842" s="25"/>
      <c r="H842" s="25"/>
      <c r="I842" s="25"/>
      <c r="J842" s="25"/>
      <c r="K842" s="138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  <c r="AA842" s="25"/>
    </row>
    <row r="843">
      <c r="A843" s="25"/>
      <c r="B843" s="25"/>
      <c r="C843" s="25"/>
      <c r="D843" s="25"/>
      <c r="E843" s="25"/>
      <c r="F843" s="24"/>
      <c r="G843" s="25"/>
      <c r="H843" s="25"/>
      <c r="I843" s="25"/>
      <c r="J843" s="25"/>
      <c r="K843" s="138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  <c r="AA843" s="25"/>
    </row>
    <row r="844">
      <c r="A844" s="25"/>
      <c r="B844" s="25"/>
      <c r="C844" s="25"/>
      <c r="D844" s="25"/>
      <c r="E844" s="25"/>
      <c r="F844" s="24"/>
      <c r="G844" s="25"/>
      <c r="H844" s="25"/>
      <c r="I844" s="25"/>
      <c r="J844" s="25"/>
      <c r="K844" s="138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  <c r="AA844" s="25"/>
    </row>
    <row r="845">
      <c r="A845" s="25"/>
      <c r="B845" s="25"/>
      <c r="C845" s="25"/>
      <c r="D845" s="25"/>
      <c r="E845" s="25"/>
      <c r="F845" s="24"/>
      <c r="G845" s="25"/>
      <c r="H845" s="25"/>
      <c r="I845" s="25"/>
      <c r="J845" s="25"/>
      <c r="K845" s="138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  <c r="AA845" s="25"/>
    </row>
    <row r="846">
      <c r="A846" s="25"/>
      <c r="B846" s="25"/>
      <c r="C846" s="25"/>
      <c r="D846" s="25"/>
      <c r="E846" s="25"/>
      <c r="F846" s="24"/>
      <c r="G846" s="25"/>
      <c r="H846" s="25"/>
      <c r="I846" s="25"/>
      <c r="J846" s="25"/>
      <c r="K846" s="138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  <c r="AA846" s="25"/>
    </row>
    <row r="847">
      <c r="A847" s="25"/>
      <c r="B847" s="25"/>
      <c r="C847" s="25"/>
      <c r="D847" s="25"/>
      <c r="E847" s="25"/>
      <c r="F847" s="24"/>
      <c r="G847" s="25"/>
      <c r="H847" s="25"/>
      <c r="I847" s="25"/>
      <c r="J847" s="25"/>
      <c r="K847" s="138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  <c r="AA847" s="25"/>
    </row>
    <row r="848">
      <c r="A848" s="25"/>
      <c r="B848" s="25"/>
      <c r="C848" s="25"/>
      <c r="D848" s="25"/>
      <c r="E848" s="25"/>
      <c r="F848" s="24"/>
      <c r="G848" s="25"/>
      <c r="H848" s="25"/>
      <c r="I848" s="25"/>
      <c r="J848" s="25"/>
      <c r="K848" s="138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  <c r="AA848" s="25"/>
    </row>
    <row r="849">
      <c r="A849" s="25"/>
      <c r="B849" s="25"/>
      <c r="C849" s="25"/>
      <c r="D849" s="25"/>
      <c r="E849" s="25"/>
      <c r="F849" s="24"/>
      <c r="G849" s="25"/>
      <c r="H849" s="25"/>
      <c r="I849" s="25"/>
      <c r="J849" s="25"/>
      <c r="K849" s="138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  <c r="AA849" s="25"/>
    </row>
    <row r="850">
      <c r="A850" s="25"/>
      <c r="B850" s="25"/>
      <c r="C850" s="25"/>
      <c r="D850" s="25"/>
      <c r="E850" s="25"/>
      <c r="F850" s="24"/>
      <c r="G850" s="25"/>
      <c r="H850" s="25"/>
      <c r="I850" s="25"/>
      <c r="J850" s="25"/>
      <c r="K850" s="138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  <c r="AA850" s="25"/>
    </row>
    <row r="851">
      <c r="A851" s="25"/>
      <c r="B851" s="25"/>
      <c r="C851" s="25"/>
      <c r="D851" s="25"/>
      <c r="E851" s="25"/>
      <c r="F851" s="24"/>
      <c r="G851" s="25"/>
      <c r="H851" s="25"/>
      <c r="I851" s="25"/>
      <c r="J851" s="25"/>
      <c r="K851" s="138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  <c r="AA851" s="25"/>
    </row>
    <row r="852">
      <c r="A852" s="25"/>
      <c r="B852" s="25"/>
      <c r="C852" s="25"/>
      <c r="D852" s="25"/>
      <c r="E852" s="25"/>
      <c r="F852" s="24"/>
      <c r="G852" s="25"/>
      <c r="H852" s="25"/>
      <c r="I852" s="25"/>
      <c r="J852" s="25"/>
      <c r="K852" s="138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  <c r="AA852" s="25"/>
    </row>
    <row r="853">
      <c r="A853" s="25"/>
      <c r="B853" s="25"/>
      <c r="C853" s="25"/>
      <c r="D853" s="25"/>
      <c r="E853" s="25"/>
      <c r="F853" s="24"/>
      <c r="G853" s="25"/>
      <c r="H853" s="25"/>
      <c r="I853" s="25"/>
      <c r="J853" s="25"/>
      <c r="K853" s="138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  <c r="AA853" s="25"/>
    </row>
    <row r="854">
      <c r="A854" s="25"/>
      <c r="B854" s="25"/>
      <c r="C854" s="25"/>
      <c r="D854" s="25"/>
      <c r="E854" s="25"/>
      <c r="F854" s="24"/>
      <c r="G854" s="25"/>
      <c r="H854" s="25"/>
      <c r="I854" s="25"/>
      <c r="J854" s="25"/>
      <c r="K854" s="138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  <c r="AA854" s="25"/>
    </row>
    <row r="855">
      <c r="A855" s="25"/>
      <c r="B855" s="25"/>
      <c r="C855" s="25"/>
      <c r="D855" s="25"/>
      <c r="E855" s="25"/>
      <c r="F855" s="24"/>
      <c r="G855" s="25"/>
      <c r="H855" s="25"/>
      <c r="I855" s="25"/>
      <c r="J855" s="25"/>
      <c r="K855" s="138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  <c r="AA855" s="25"/>
    </row>
    <row r="856">
      <c r="A856" s="25"/>
      <c r="B856" s="25"/>
      <c r="C856" s="25"/>
      <c r="D856" s="25"/>
      <c r="E856" s="25"/>
      <c r="F856" s="24"/>
      <c r="G856" s="25"/>
      <c r="H856" s="25"/>
      <c r="I856" s="25"/>
      <c r="J856" s="25"/>
      <c r="K856" s="138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  <c r="AA856" s="25"/>
    </row>
    <row r="857">
      <c r="A857" s="25"/>
      <c r="B857" s="25"/>
      <c r="C857" s="25"/>
      <c r="D857" s="25"/>
      <c r="E857" s="25"/>
      <c r="F857" s="24"/>
      <c r="G857" s="25"/>
      <c r="H857" s="25"/>
      <c r="I857" s="25"/>
      <c r="J857" s="25"/>
      <c r="K857" s="138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  <c r="AA857" s="25"/>
    </row>
    <row r="858">
      <c r="A858" s="25"/>
      <c r="B858" s="25"/>
      <c r="C858" s="25"/>
      <c r="D858" s="25"/>
      <c r="E858" s="25"/>
      <c r="F858" s="24"/>
      <c r="G858" s="25"/>
      <c r="H858" s="25"/>
      <c r="I858" s="25"/>
      <c r="J858" s="25"/>
      <c r="K858" s="138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  <c r="AA858" s="25"/>
    </row>
    <row r="859">
      <c r="A859" s="25"/>
      <c r="B859" s="25"/>
      <c r="C859" s="25"/>
      <c r="D859" s="25"/>
      <c r="E859" s="25"/>
      <c r="F859" s="24"/>
      <c r="G859" s="25"/>
      <c r="H859" s="25"/>
      <c r="I859" s="25"/>
      <c r="J859" s="25"/>
      <c r="K859" s="138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  <c r="AA859" s="25"/>
    </row>
    <row r="860">
      <c r="A860" s="25"/>
      <c r="B860" s="25"/>
      <c r="C860" s="25"/>
      <c r="D860" s="25"/>
      <c r="E860" s="25"/>
      <c r="F860" s="24"/>
      <c r="G860" s="25"/>
      <c r="H860" s="25"/>
      <c r="I860" s="25"/>
      <c r="J860" s="25"/>
      <c r="K860" s="138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  <c r="AA860" s="25"/>
    </row>
    <row r="861">
      <c r="A861" s="25"/>
      <c r="B861" s="25"/>
      <c r="C861" s="25"/>
      <c r="D861" s="25"/>
      <c r="E861" s="25"/>
      <c r="F861" s="24"/>
      <c r="G861" s="25"/>
      <c r="H861" s="25"/>
      <c r="I861" s="25"/>
      <c r="J861" s="25"/>
      <c r="K861" s="138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  <c r="AA861" s="25"/>
    </row>
    <row r="862">
      <c r="A862" s="25"/>
      <c r="B862" s="25"/>
      <c r="C862" s="25"/>
      <c r="D862" s="25"/>
      <c r="E862" s="25"/>
      <c r="F862" s="24"/>
      <c r="G862" s="25"/>
      <c r="H862" s="25"/>
      <c r="I862" s="25"/>
      <c r="J862" s="25"/>
      <c r="K862" s="138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  <c r="AA862" s="25"/>
    </row>
    <row r="863">
      <c r="A863" s="25"/>
      <c r="B863" s="25"/>
      <c r="C863" s="25"/>
      <c r="D863" s="25"/>
      <c r="E863" s="25"/>
      <c r="F863" s="24"/>
      <c r="G863" s="25"/>
      <c r="H863" s="25"/>
      <c r="I863" s="25"/>
      <c r="J863" s="25"/>
      <c r="K863" s="138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  <c r="AA863" s="25"/>
    </row>
    <row r="864">
      <c r="A864" s="25"/>
      <c r="B864" s="25"/>
      <c r="C864" s="25"/>
      <c r="D864" s="25"/>
      <c r="E864" s="25"/>
      <c r="F864" s="24"/>
      <c r="G864" s="25"/>
      <c r="H864" s="25"/>
      <c r="I864" s="25"/>
      <c r="J864" s="25"/>
      <c r="K864" s="138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  <c r="AA864" s="25"/>
    </row>
    <row r="865">
      <c r="A865" s="25"/>
      <c r="B865" s="25"/>
      <c r="C865" s="25"/>
      <c r="D865" s="25"/>
      <c r="E865" s="25"/>
      <c r="F865" s="24"/>
      <c r="G865" s="25"/>
      <c r="H865" s="25"/>
      <c r="I865" s="25"/>
      <c r="J865" s="25"/>
      <c r="K865" s="138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  <c r="AA865" s="25"/>
    </row>
    <row r="866">
      <c r="A866" s="25"/>
      <c r="B866" s="25"/>
      <c r="C866" s="25"/>
      <c r="D866" s="25"/>
      <c r="E866" s="25"/>
      <c r="F866" s="24"/>
      <c r="G866" s="25"/>
      <c r="H866" s="25"/>
      <c r="I866" s="25"/>
      <c r="J866" s="25"/>
      <c r="K866" s="138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  <c r="AA866" s="25"/>
    </row>
    <row r="867">
      <c r="A867" s="25"/>
      <c r="B867" s="25"/>
      <c r="C867" s="25"/>
      <c r="D867" s="25"/>
      <c r="E867" s="25"/>
      <c r="F867" s="24"/>
      <c r="G867" s="25"/>
      <c r="H867" s="25"/>
      <c r="I867" s="25"/>
      <c r="J867" s="25"/>
      <c r="K867" s="138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  <c r="AA867" s="25"/>
    </row>
    <row r="868">
      <c r="A868" s="25"/>
      <c r="B868" s="25"/>
      <c r="C868" s="25"/>
      <c r="D868" s="25"/>
      <c r="E868" s="25"/>
      <c r="F868" s="24"/>
      <c r="G868" s="25"/>
      <c r="H868" s="25"/>
      <c r="I868" s="25"/>
      <c r="J868" s="25"/>
      <c r="K868" s="138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  <c r="AA868" s="25"/>
    </row>
    <row r="869">
      <c r="A869" s="25"/>
      <c r="B869" s="25"/>
      <c r="C869" s="25"/>
      <c r="D869" s="25"/>
      <c r="E869" s="25"/>
      <c r="F869" s="24"/>
      <c r="G869" s="25"/>
      <c r="H869" s="25"/>
      <c r="I869" s="25"/>
      <c r="J869" s="25"/>
      <c r="K869" s="138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  <c r="AA869" s="25"/>
    </row>
    <row r="870">
      <c r="A870" s="25"/>
      <c r="B870" s="25"/>
      <c r="C870" s="25"/>
      <c r="D870" s="25"/>
      <c r="E870" s="25"/>
      <c r="F870" s="24"/>
      <c r="G870" s="25"/>
      <c r="H870" s="25"/>
      <c r="I870" s="25"/>
      <c r="J870" s="25"/>
      <c r="K870" s="138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  <c r="AA870" s="25"/>
    </row>
    <row r="871">
      <c r="A871" s="25"/>
      <c r="B871" s="25"/>
      <c r="C871" s="25"/>
      <c r="D871" s="25"/>
      <c r="E871" s="25"/>
      <c r="F871" s="24"/>
      <c r="G871" s="25"/>
      <c r="H871" s="25"/>
      <c r="I871" s="25"/>
      <c r="J871" s="25"/>
      <c r="K871" s="138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  <c r="AA871" s="25"/>
    </row>
    <row r="872">
      <c r="A872" s="25"/>
      <c r="B872" s="25"/>
      <c r="C872" s="25"/>
      <c r="D872" s="25"/>
      <c r="E872" s="25"/>
      <c r="F872" s="24"/>
      <c r="G872" s="25"/>
      <c r="H872" s="25"/>
      <c r="I872" s="25"/>
      <c r="J872" s="25"/>
      <c r="K872" s="138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  <c r="AA872" s="25"/>
    </row>
    <row r="873">
      <c r="A873" s="25"/>
      <c r="B873" s="25"/>
      <c r="C873" s="25"/>
      <c r="D873" s="25"/>
      <c r="E873" s="25"/>
      <c r="F873" s="24"/>
      <c r="G873" s="25"/>
      <c r="H873" s="25"/>
      <c r="I873" s="25"/>
      <c r="J873" s="25"/>
      <c r="K873" s="138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  <c r="AA873" s="25"/>
    </row>
    <row r="874">
      <c r="A874" s="25"/>
      <c r="B874" s="25"/>
      <c r="C874" s="25"/>
      <c r="D874" s="25"/>
      <c r="E874" s="25"/>
      <c r="F874" s="24"/>
      <c r="G874" s="25"/>
      <c r="H874" s="25"/>
      <c r="I874" s="25"/>
      <c r="J874" s="25"/>
      <c r="K874" s="138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  <c r="AA874" s="25"/>
    </row>
    <row r="875">
      <c r="A875" s="25"/>
      <c r="B875" s="25"/>
      <c r="C875" s="25"/>
      <c r="D875" s="25"/>
      <c r="E875" s="25"/>
      <c r="F875" s="24"/>
      <c r="G875" s="25"/>
      <c r="H875" s="25"/>
      <c r="I875" s="25"/>
      <c r="J875" s="25"/>
      <c r="K875" s="138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  <c r="AA875" s="25"/>
    </row>
    <row r="876">
      <c r="A876" s="25"/>
      <c r="B876" s="25"/>
      <c r="C876" s="25"/>
      <c r="D876" s="25"/>
      <c r="E876" s="25"/>
      <c r="F876" s="24"/>
      <c r="G876" s="25"/>
      <c r="H876" s="25"/>
      <c r="I876" s="25"/>
      <c r="J876" s="25"/>
      <c r="K876" s="138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  <c r="AA876" s="25"/>
    </row>
    <row r="877">
      <c r="A877" s="25"/>
      <c r="B877" s="25"/>
      <c r="C877" s="25"/>
      <c r="D877" s="25"/>
      <c r="E877" s="25"/>
      <c r="F877" s="24"/>
      <c r="G877" s="25"/>
      <c r="H877" s="25"/>
      <c r="I877" s="25"/>
      <c r="J877" s="25"/>
      <c r="K877" s="138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  <c r="AA877" s="25"/>
    </row>
    <row r="878">
      <c r="A878" s="25"/>
      <c r="B878" s="25"/>
      <c r="C878" s="25"/>
      <c r="D878" s="25"/>
      <c r="E878" s="25"/>
      <c r="F878" s="24"/>
      <c r="G878" s="25"/>
      <c r="H878" s="25"/>
      <c r="I878" s="25"/>
      <c r="J878" s="25"/>
      <c r="K878" s="138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  <c r="AA878" s="25"/>
    </row>
    <row r="879">
      <c r="A879" s="25"/>
      <c r="B879" s="25"/>
      <c r="C879" s="25"/>
      <c r="D879" s="25"/>
      <c r="E879" s="25"/>
      <c r="F879" s="24"/>
      <c r="G879" s="25"/>
      <c r="H879" s="25"/>
      <c r="I879" s="25"/>
      <c r="J879" s="25"/>
      <c r="K879" s="138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  <c r="AA879" s="25"/>
    </row>
    <row r="880">
      <c r="A880" s="25"/>
      <c r="B880" s="25"/>
      <c r="C880" s="25"/>
      <c r="D880" s="25"/>
      <c r="E880" s="25"/>
      <c r="F880" s="24"/>
      <c r="G880" s="25"/>
      <c r="H880" s="25"/>
      <c r="I880" s="25"/>
      <c r="J880" s="25"/>
      <c r="K880" s="138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  <c r="AA880" s="25"/>
    </row>
    <row r="881">
      <c r="A881" s="25"/>
      <c r="B881" s="25"/>
      <c r="C881" s="25"/>
      <c r="D881" s="25"/>
      <c r="E881" s="25"/>
      <c r="F881" s="24"/>
      <c r="G881" s="25"/>
      <c r="H881" s="25"/>
      <c r="I881" s="25"/>
      <c r="J881" s="25"/>
      <c r="K881" s="138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  <c r="AA881" s="25"/>
    </row>
    <row r="882">
      <c r="A882" s="25"/>
      <c r="B882" s="25"/>
      <c r="C882" s="25"/>
      <c r="D882" s="25"/>
      <c r="E882" s="25"/>
      <c r="F882" s="24"/>
      <c r="G882" s="25"/>
      <c r="H882" s="25"/>
      <c r="I882" s="25"/>
      <c r="J882" s="25"/>
      <c r="K882" s="138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  <c r="AA882" s="25"/>
    </row>
    <row r="883">
      <c r="A883" s="25"/>
      <c r="B883" s="25"/>
      <c r="C883" s="25"/>
      <c r="D883" s="25"/>
      <c r="E883" s="25"/>
      <c r="F883" s="24"/>
      <c r="G883" s="25"/>
      <c r="H883" s="25"/>
      <c r="I883" s="25"/>
      <c r="J883" s="25"/>
      <c r="K883" s="138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  <c r="AA883" s="25"/>
    </row>
    <row r="884">
      <c r="A884" s="25"/>
      <c r="B884" s="25"/>
      <c r="C884" s="25"/>
      <c r="D884" s="25"/>
      <c r="E884" s="25"/>
      <c r="F884" s="24"/>
      <c r="G884" s="25"/>
      <c r="H884" s="25"/>
      <c r="I884" s="25"/>
      <c r="J884" s="25"/>
      <c r="K884" s="138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  <c r="AA884" s="25"/>
    </row>
    <row r="885">
      <c r="A885" s="25"/>
      <c r="B885" s="25"/>
      <c r="C885" s="25"/>
      <c r="D885" s="25"/>
      <c r="E885" s="25"/>
      <c r="F885" s="24"/>
      <c r="G885" s="25"/>
      <c r="H885" s="25"/>
      <c r="I885" s="25"/>
      <c r="J885" s="25"/>
      <c r="K885" s="138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  <c r="AA885" s="25"/>
    </row>
    <row r="886">
      <c r="A886" s="25"/>
      <c r="B886" s="25"/>
      <c r="C886" s="25"/>
      <c r="D886" s="25"/>
      <c r="E886" s="25"/>
      <c r="F886" s="24"/>
      <c r="G886" s="25"/>
      <c r="H886" s="25"/>
      <c r="I886" s="25"/>
      <c r="J886" s="25"/>
      <c r="K886" s="138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  <c r="AA886" s="25"/>
    </row>
    <row r="887">
      <c r="A887" s="25"/>
      <c r="B887" s="25"/>
      <c r="C887" s="25"/>
      <c r="D887" s="25"/>
      <c r="E887" s="25"/>
      <c r="F887" s="24"/>
      <c r="G887" s="25"/>
      <c r="H887" s="25"/>
      <c r="I887" s="25"/>
      <c r="J887" s="25"/>
      <c r="K887" s="138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  <c r="AA887" s="25"/>
    </row>
    <row r="888">
      <c r="A888" s="25"/>
      <c r="B888" s="25"/>
      <c r="C888" s="25"/>
      <c r="D888" s="25"/>
      <c r="E888" s="25"/>
      <c r="F888" s="24"/>
      <c r="G888" s="25"/>
      <c r="H888" s="25"/>
      <c r="I888" s="25"/>
      <c r="J888" s="25"/>
      <c r="K888" s="138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  <c r="AA888" s="25"/>
    </row>
    <row r="889">
      <c r="A889" s="25"/>
      <c r="B889" s="25"/>
      <c r="C889" s="25"/>
      <c r="D889" s="25"/>
      <c r="E889" s="25"/>
      <c r="F889" s="24"/>
      <c r="G889" s="25"/>
      <c r="H889" s="25"/>
      <c r="I889" s="25"/>
      <c r="J889" s="25"/>
      <c r="K889" s="138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  <c r="AA889" s="25"/>
    </row>
    <row r="890">
      <c r="A890" s="25"/>
      <c r="B890" s="25"/>
      <c r="C890" s="25"/>
      <c r="D890" s="25"/>
      <c r="E890" s="25"/>
      <c r="F890" s="24"/>
      <c r="G890" s="25"/>
      <c r="H890" s="25"/>
      <c r="I890" s="25"/>
      <c r="J890" s="25"/>
      <c r="K890" s="138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  <c r="AA890" s="25"/>
    </row>
    <row r="891">
      <c r="A891" s="25"/>
      <c r="B891" s="25"/>
      <c r="C891" s="25"/>
      <c r="D891" s="25"/>
      <c r="E891" s="25"/>
      <c r="F891" s="24"/>
      <c r="G891" s="25"/>
      <c r="H891" s="25"/>
      <c r="I891" s="25"/>
      <c r="J891" s="25"/>
      <c r="K891" s="138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  <c r="AA891" s="25"/>
    </row>
    <row r="892">
      <c r="A892" s="25"/>
      <c r="B892" s="25"/>
      <c r="C892" s="25"/>
      <c r="D892" s="25"/>
      <c r="E892" s="25"/>
      <c r="F892" s="24"/>
      <c r="G892" s="25"/>
      <c r="H892" s="25"/>
      <c r="I892" s="25"/>
      <c r="J892" s="25"/>
      <c r="K892" s="138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  <c r="AA892" s="25"/>
    </row>
    <row r="893">
      <c r="A893" s="25"/>
      <c r="B893" s="25"/>
      <c r="C893" s="25"/>
      <c r="D893" s="25"/>
      <c r="E893" s="25"/>
      <c r="F893" s="24"/>
      <c r="G893" s="25"/>
      <c r="H893" s="25"/>
      <c r="I893" s="25"/>
      <c r="J893" s="25"/>
      <c r="K893" s="138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  <c r="AA893" s="25"/>
    </row>
    <row r="894">
      <c r="A894" s="25"/>
      <c r="B894" s="25"/>
      <c r="C894" s="25"/>
      <c r="D894" s="25"/>
      <c r="E894" s="25"/>
      <c r="F894" s="24"/>
      <c r="G894" s="25"/>
      <c r="H894" s="25"/>
      <c r="I894" s="25"/>
      <c r="J894" s="25"/>
      <c r="K894" s="138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  <c r="AA894" s="25"/>
    </row>
    <row r="895">
      <c r="A895" s="25"/>
      <c r="B895" s="25"/>
      <c r="C895" s="25"/>
      <c r="D895" s="25"/>
      <c r="E895" s="25"/>
      <c r="F895" s="24"/>
      <c r="G895" s="25"/>
      <c r="H895" s="25"/>
      <c r="I895" s="25"/>
      <c r="J895" s="25"/>
      <c r="K895" s="138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  <c r="AA895" s="25"/>
    </row>
    <row r="896">
      <c r="A896" s="25"/>
      <c r="B896" s="25"/>
      <c r="C896" s="25"/>
      <c r="D896" s="25"/>
      <c r="E896" s="25"/>
      <c r="F896" s="24"/>
      <c r="G896" s="25"/>
      <c r="H896" s="25"/>
      <c r="I896" s="25"/>
      <c r="J896" s="25"/>
      <c r="K896" s="138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  <c r="AA896" s="25"/>
    </row>
    <row r="897">
      <c r="A897" s="25"/>
      <c r="B897" s="25"/>
      <c r="C897" s="25"/>
      <c r="D897" s="25"/>
      <c r="E897" s="25"/>
      <c r="F897" s="24"/>
      <c r="G897" s="25"/>
      <c r="H897" s="25"/>
      <c r="I897" s="25"/>
      <c r="J897" s="25"/>
      <c r="K897" s="138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  <c r="AA897" s="25"/>
    </row>
    <row r="898">
      <c r="A898" s="25"/>
      <c r="B898" s="25"/>
      <c r="C898" s="25"/>
      <c r="D898" s="25"/>
      <c r="E898" s="25"/>
      <c r="F898" s="24"/>
      <c r="G898" s="25"/>
      <c r="H898" s="25"/>
      <c r="I898" s="25"/>
      <c r="J898" s="25"/>
      <c r="K898" s="138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  <c r="AA898" s="25"/>
    </row>
    <row r="899">
      <c r="A899" s="25"/>
      <c r="B899" s="25"/>
      <c r="C899" s="25"/>
      <c r="D899" s="25"/>
      <c r="E899" s="25"/>
      <c r="F899" s="24"/>
      <c r="G899" s="25"/>
      <c r="H899" s="25"/>
      <c r="I899" s="25"/>
      <c r="J899" s="25"/>
      <c r="K899" s="138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  <c r="AA899" s="25"/>
    </row>
    <row r="900">
      <c r="A900" s="25"/>
      <c r="B900" s="25"/>
      <c r="C900" s="25"/>
      <c r="D900" s="25"/>
      <c r="E900" s="25"/>
      <c r="F900" s="24"/>
      <c r="G900" s="25"/>
      <c r="H900" s="25"/>
      <c r="I900" s="25"/>
      <c r="J900" s="25"/>
      <c r="K900" s="138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  <c r="AA900" s="25"/>
    </row>
    <row r="901">
      <c r="A901" s="25"/>
      <c r="B901" s="25"/>
      <c r="C901" s="25"/>
      <c r="D901" s="25"/>
      <c r="E901" s="25"/>
      <c r="F901" s="24"/>
      <c r="G901" s="25"/>
      <c r="H901" s="25"/>
      <c r="I901" s="25"/>
      <c r="J901" s="25"/>
      <c r="K901" s="138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  <c r="AA901" s="25"/>
    </row>
    <row r="902">
      <c r="A902" s="25"/>
      <c r="B902" s="25"/>
      <c r="C902" s="25"/>
      <c r="D902" s="25"/>
      <c r="E902" s="25"/>
      <c r="F902" s="24"/>
      <c r="G902" s="25"/>
      <c r="H902" s="25"/>
      <c r="I902" s="25"/>
      <c r="J902" s="25"/>
      <c r="K902" s="138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  <c r="AA902" s="25"/>
    </row>
    <row r="903">
      <c r="A903" s="25"/>
      <c r="B903" s="25"/>
      <c r="C903" s="25"/>
      <c r="D903" s="25"/>
      <c r="E903" s="25"/>
      <c r="F903" s="24"/>
      <c r="G903" s="25"/>
      <c r="H903" s="25"/>
      <c r="I903" s="25"/>
      <c r="J903" s="25"/>
      <c r="K903" s="138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  <c r="AA903" s="25"/>
    </row>
    <row r="904">
      <c r="A904" s="25"/>
      <c r="B904" s="25"/>
      <c r="C904" s="25"/>
      <c r="D904" s="25"/>
      <c r="E904" s="25"/>
      <c r="F904" s="24"/>
      <c r="G904" s="25"/>
      <c r="H904" s="25"/>
      <c r="I904" s="25"/>
      <c r="J904" s="25"/>
      <c r="K904" s="138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  <c r="AA904" s="25"/>
    </row>
    <row r="905">
      <c r="A905" s="25"/>
      <c r="B905" s="25"/>
      <c r="C905" s="25"/>
      <c r="D905" s="25"/>
      <c r="E905" s="25"/>
      <c r="F905" s="24"/>
      <c r="G905" s="25"/>
      <c r="H905" s="25"/>
      <c r="I905" s="25"/>
      <c r="J905" s="25"/>
      <c r="K905" s="138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  <c r="AA905" s="25"/>
    </row>
    <row r="906">
      <c r="A906" s="25"/>
      <c r="B906" s="25"/>
      <c r="C906" s="25"/>
      <c r="D906" s="25"/>
      <c r="E906" s="25"/>
      <c r="F906" s="24"/>
      <c r="G906" s="25"/>
      <c r="H906" s="25"/>
      <c r="I906" s="25"/>
      <c r="J906" s="25"/>
      <c r="K906" s="138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  <c r="AA906" s="25"/>
    </row>
    <row r="907">
      <c r="A907" s="25"/>
      <c r="B907" s="25"/>
      <c r="C907" s="25"/>
      <c r="D907" s="25"/>
      <c r="E907" s="25"/>
      <c r="F907" s="24"/>
      <c r="G907" s="25"/>
      <c r="H907" s="25"/>
      <c r="I907" s="25"/>
      <c r="J907" s="25"/>
      <c r="K907" s="138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  <c r="AA907" s="25"/>
    </row>
    <row r="908">
      <c r="A908" s="25"/>
      <c r="B908" s="25"/>
      <c r="C908" s="25"/>
      <c r="D908" s="25"/>
      <c r="E908" s="25"/>
      <c r="F908" s="24"/>
      <c r="G908" s="25"/>
      <c r="H908" s="25"/>
      <c r="I908" s="25"/>
      <c r="J908" s="25"/>
      <c r="K908" s="138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  <c r="AA908" s="25"/>
    </row>
    <row r="909">
      <c r="A909" s="25"/>
      <c r="B909" s="25"/>
      <c r="C909" s="25"/>
      <c r="D909" s="25"/>
      <c r="E909" s="25"/>
      <c r="F909" s="24"/>
      <c r="G909" s="25"/>
      <c r="H909" s="25"/>
      <c r="I909" s="25"/>
      <c r="J909" s="25"/>
      <c r="K909" s="138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  <c r="AA909" s="25"/>
    </row>
    <row r="910">
      <c r="A910" s="25"/>
      <c r="B910" s="25"/>
      <c r="C910" s="25"/>
      <c r="D910" s="25"/>
      <c r="E910" s="25"/>
      <c r="F910" s="24"/>
      <c r="G910" s="25"/>
      <c r="H910" s="25"/>
      <c r="I910" s="25"/>
      <c r="J910" s="25"/>
      <c r="K910" s="138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  <c r="AA910" s="25"/>
    </row>
    <row r="911">
      <c r="A911" s="25"/>
      <c r="B911" s="25"/>
      <c r="C911" s="25"/>
      <c r="D911" s="25"/>
      <c r="E911" s="25"/>
      <c r="F911" s="24"/>
      <c r="G911" s="25"/>
      <c r="H911" s="25"/>
      <c r="I911" s="25"/>
      <c r="J911" s="25"/>
      <c r="K911" s="138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  <c r="AA911" s="25"/>
    </row>
    <row r="912">
      <c r="A912" s="25"/>
      <c r="B912" s="25"/>
      <c r="C912" s="25"/>
      <c r="D912" s="25"/>
      <c r="E912" s="25"/>
      <c r="F912" s="24"/>
      <c r="G912" s="25"/>
      <c r="H912" s="25"/>
      <c r="I912" s="25"/>
      <c r="J912" s="25"/>
      <c r="K912" s="138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  <c r="AA912" s="25"/>
    </row>
    <row r="913">
      <c r="A913" s="25"/>
      <c r="B913" s="25"/>
      <c r="C913" s="25"/>
      <c r="D913" s="25"/>
      <c r="E913" s="25"/>
      <c r="F913" s="24"/>
      <c r="G913" s="25"/>
      <c r="H913" s="25"/>
      <c r="I913" s="25"/>
      <c r="J913" s="25"/>
      <c r="K913" s="138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  <c r="AA913" s="25"/>
    </row>
    <row r="914">
      <c r="A914" s="25"/>
      <c r="B914" s="25"/>
      <c r="C914" s="25"/>
      <c r="D914" s="25"/>
      <c r="E914" s="25"/>
      <c r="F914" s="24"/>
      <c r="G914" s="25"/>
      <c r="H914" s="25"/>
      <c r="I914" s="25"/>
      <c r="J914" s="25"/>
      <c r="K914" s="138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  <c r="AA914" s="25"/>
    </row>
    <row r="915">
      <c r="A915" s="25"/>
      <c r="B915" s="25"/>
      <c r="C915" s="25"/>
      <c r="D915" s="25"/>
      <c r="E915" s="25"/>
      <c r="F915" s="24"/>
      <c r="G915" s="25"/>
      <c r="H915" s="25"/>
      <c r="I915" s="25"/>
      <c r="J915" s="25"/>
      <c r="K915" s="138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  <c r="AA915" s="25"/>
    </row>
    <row r="916">
      <c r="A916" s="25"/>
      <c r="B916" s="25"/>
      <c r="C916" s="25"/>
      <c r="D916" s="25"/>
      <c r="E916" s="25"/>
      <c r="F916" s="24"/>
      <c r="G916" s="25"/>
      <c r="H916" s="25"/>
      <c r="I916" s="25"/>
      <c r="J916" s="25"/>
      <c r="K916" s="138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  <c r="AA916" s="25"/>
    </row>
    <row r="917">
      <c r="A917" s="25"/>
      <c r="B917" s="25"/>
      <c r="C917" s="25"/>
      <c r="D917" s="25"/>
      <c r="E917" s="25"/>
      <c r="F917" s="24"/>
      <c r="G917" s="25"/>
      <c r="H917" s="25"/>
      <c r="I917" s="25"/>
      <c r="J917" s="25"/>
      <c r="K917" s="138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  <c r="AA917" s="25"/>
    </row>
    <row r="918">
      <c r="A918" s="25"/>
      <c r="B918" s="25"/>
      <c r="C918" s="25"/>
      <c r="D918" s="25"/>
      <c r="E918" s="25"/>
      <c r="F918" s="24"/>
      <c r="G918" s="25"/>
      <c r="H918" s="25"/>
      <c r="I918" s="25"/>
      <c r="J918" s="25"/>
      <c r="K918" s="138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  <c r="AA918" s="25"/>
    </row>
    <row r="919">
      <c r="A919" s="25"/>
      <c r="B919" s="25"/>
      <c r="C919" s="25"/>
      <c r="D919" s="25"/>
      <c r="E919" s="25"/>
      <c r="F919" s="24"/>
      <c r="G919" s="25"/>
      <c r="H919" s="25"/>
      <c r="I919" s="25"/>
      <c r="J919" s="25"/>
      <c r="K919" s="138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  <c r="AA919" s="25"/>
    </row>
    <row r="920">
      <c r="A920" s="25"/>
      <c r="B920" s="25"/>
      <c r="C920" s="25"/>
      <c r="D920" s="25"/>
      <c r="E920" s="25"/>
      <c r="F920" s="24"/>
      <c r="G920" s="25"/>
      <c r="H920" s="25"/>
      <c r="I920" s="25"/>
      <c r="J920" s="25"/>
      <c r="K920" s="138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  <c r="AA920" s="25"/>
    </row>
    <row r="921">
      <c r="A921" s="25"/>
      <c r="B921" s="25"/>
      <c r="C921" s="25"/>
      <c r="D921" s="25"/>
      <c r="E921" s="25"/>
      <c r="F921" s="24"/>
      <c r="G921" s="25"/>
      <c r="H921" s="25"/>
      <c r="I921" s="25"/>
      <c r="J921" s="25"/>
      <c r="K921" s="138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  <c r="AA921" s="25"/>
    </row>
    <row r="922">
      <c r="A922" s="25"/>
      <c r="B922" s="25"/>
      <c r="C922" s="25"/>
      <c r="D922" s="25"/>
      <c r="E922" s="25"/>
      <c r="F922" s="24"/>
      <c r="G922" s="25"/>
      <c r="H922" s="25"/>
      <c r="I922" s="25"/>
      <c r="J922" s="25"/>
      <c r="K922" s="138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  <c r="AA922" s="25"/>
    </row>
    <row r="923">
      <c r="A923" s="25"/>
      <c r="B923" s="25"/>
      <c r="C923" s="25"/>
      <c r="D923" s="25"/>
      <c r="E923" s="25"/>
      <c r="F923" s="24"/>
      <c r="G923" s="25"/>
      <c r="H923" s="25"/>
      <c r="I923" s="25"/>
      <c r="J923" s="25"/>
      <c r="K923" s="138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  <c r="AA923" s="25"/>
    </row>
    <row r="924">
      <c r="A924" s="25"/>
      <c r="B924" s="25"/>
      <c r="C924" s="25"/>
      <c r="D924" s="25"/>
      <c r="E924" s="25"/>
      <c r="F924" s="24"/>
      <c r="G924" s="25"/>
      <c r="H924" s="25"/>
      <c r="I924" s="25"/>
      <c r="J924" s="25"/>
      <c r="K924" s="138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  <c r="AA924" s="25"/>
    </row>
    <row r="925">
      <c r="A925" s="25"/>
      <c r="B925" s="25"/>
      <c r="C925" s="25"/>
      <c r="D925" s="25"/>
      <c r="E925" s="25"/>
      <c r="F925" s="24"/>
      <c r="G925" s="25"/>
      <c r="H925" s="25"/>
      <c r="I925" s="25"/>
      <c r="J925" s="25"/>
      <c r="K925" s="138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  <c r="AA925" s="25"/>
    </row>
    <row r="926">
      <c r="A926" s="25"/>
      <c r="B926" s="25"/>
      <c r="C926" s="25"/>
      <c r="D926" s="25"/>
      <c r="E926" s="25"/>
      <c r="F926" s="24"/>
      <c r="G926" s="25"/>
      <c r="H926" s="25"/>
      <c r="I926" s="25"/>
      <c r="J926" s="25"/>
      <c r="K926" s="138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  <c r="AA926" s="25"/>
    </row>
    <row r="927">
      <c r="A927" s="25"/>
      <c r="B927" s="25"/>
      <c r="C927" s="25"/>
      <c r="D927" s="25"/>
      <c r="E927" s="25"/>
      <c r="F927" s="24"/>
      <c r="G927" s="25"/>
      <c r="H927" s="25"/>
      <c r="I927" s="25"/>
      <c r="J927" s="25"/>
      <c r="K927" s="138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  <c r="AA927" s="25"/>
    </row>
    <row r="928">
      <c r="A928" s="25"/>
      <c r="B928" s="25"/>
      <c r="C928" s="25"/>
      <c r="D928" s="25"/>
      <c r="E928" s="25"/>
      <c r="F928" s="24"/>
      <c r="G928" s="25"/>
      <c r="H928" s="25"/>
      <c r="I928" s="25"/>
      <c r="J928" s="25"/>
      <c r="K928" s="138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  <c r="AA928" s="25"/>
    </row>
    <row r="929">
      <c r="A929" s="25"/>
      <c r="B929" s="25"/>
      <c r="C929" s="25"/>
      <c r="D929" s="25"/>
      <c r="E929" s="25"/>
      <c r="F929" s="24"/>
      <c r="G929" s="25"/>
      <c r="H929" s="25"/>
      <c r="I929" s="25"/>
      <c r="J929" s="25"/>
      <c r="K929" s="138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  <c r="AA929" s="25"/>
    </row>
    <row r="930">
      <c r="A930" s="25"/>
      <c r="B930" s="25"/>
      <c r="C930" s="25"/>
      <c r="D930" s="25"/>
      <c r="E930" s="25"/>
      <c r="F930" s="24"/>
      <c r="G930" s="25"/>
      <c r="H930" s="25"/>
      <c r="I930" s="25"/>
      <c r="J930" s="25"/>
      <c r="K930" s="138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  <c r="AA930" s="25"/>
    </row>
    <row r="931">
      <c r="A931" s="25"/>
      <c r="B931" s="25"/>
      <c r="C931" s="25"/>
      <c r="D931" s="25"/>
      <c r="E931" s="25"/>
      <c r="F931" s="24"/>
      <c r="G931" s="25"/>
      <c r="H931" s="25"/>
      <c r="I931" s="25"/>
      <c r="J931" s="25"/>
      <c r="K931" s="138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  <c r="AA931" s="25"/>
    </row>
    <row r="932">
      <c r="A932" s="25"/>
      <c r="B932" s="25"/>
      <c r="C932" s="25"/>
      <c r="D932" s="25"/>
      <c r="E932" s="25"/>
      <c r="F932" s="24"/>
      <c r="G932" s="25"/>
      <c r="H932" s="25"/>
      <c r="I932" s="25"/>
      <c r="J932" s="25"/>
      <c r="K932" s="138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  <c r="AA932" s="25"/>
    </row>
    <row r="933">
      <c r="A933" s="25"/>
      <c r="B933" s="25"/>
      <c r="C933" s="25"/>
      <c r="D933" s="25"/>
      <c r="E933" s="25"/>
      <c r="F933" s="24"/>
      <c r="G933" s="25"/>
      <c r="H933" s="25"/>
      <c r="I933" s="25"/>
      <c r="J933" s="25"/>
      <c r="K933" s="138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  <c r="AA933" s="25"/>
    </row>
    <row r="934">
      <c r="A934" s="25"/>
      <c r="B934" s="25"/>
      <c r="C934" s="25"/>
      <c r="D934" s="25"/>
      <c r="E934" s="25"/>
      <c r="F934" s="24"/>
      <c r="G934" s="25"/>
      <c r="H934" s="25"/>
      <c r="I934" s="25"/>
      <c r="J934" s="25"/>
      <c r="K934" s="138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  <c r="AA934" s="25"/>
    </row>
    <row r="935">
      <c r="A935" s="25"/>
      <c r="B935" s="25"/>
      <c r="C935" s="25"/>
      <c r="D935" s="25"/>
      <c r="E935" s="25"/>
      <c r="F935" s="24"/>
      <c r="G935" s="25"/>
      <c r="H935" s="25"/>
      <c r="I935" s="25"/>
      <c r="J935" s="25"/>
      <c r="K935" s="138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  <c r="AA935" s="25"/>
    </row>
    <row r="936">
      <c r="A936" s="25"/>
      <c r="B936" s="25"/>
      <c r="C936" s="25"/>
      <c r="D936" s="25"/>
      <c r="E936" s="25"/>
      <c r="F936" s="24"/>
      <c r="G936" s="25"/>
      <c r="H936" s="25"/>
      <c r="I936" s="25"/>
      <c r="J936" s="25"/>
      <c r="K936" s="138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  <c r="AA936" s="25"/>
    </row>
    <row r="937">
      <c r="A937" s="25"/>
      <c r="B937" s="25"/>
      <c r="C937" s="25"/>
      <c r="D937" s="25"/>
      <c r="E937" s="25"/>
      <c r="F937" s="24"/>
      <c r="G937" s="25"/>
      <c r="H937" s="25"/>
      <c r="I937" s="25"/>
      <c r="J937" s="25"/>
      <c r="K937" s="138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  <c r="AA937" s="25"/>
    </row>
    <row r="938">
      <c r="A938" s="25"/>
      <c r="B938" s="25"/>
      <c r="C938" s="25"/>
      <c r="D938" s="25"/>
      <c r="E938" s="25"/>
      <c r="F938" s="24"/>
      <c r="G938" s="25"/>
      <c r="H938" s="25"/>
      <c r="I938" s="25"/>
      <c r="J938" s="25"/>
      <c r="K938" s="138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  <c r="AA938" s="25"/>
    </row>
    <row r="939">
      <c r="A939" s="25"/>
      <c r="B939" s="25"/>
      <c r="C939" s="25"/>
      <c r="D939" s="25"/>
      <c r="E939" s="25"/>
      <c r="F939" s="24"/>
      <c r="G939" s="25"/>
      <c r="H939" s="25"/>
      <c r="I939" s="25"/>
      <c r="J939" s="25"/>
      <c r="K939" s="138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  <c r="AA939" s="25"/>
    </row>
    <row r="940">
      <c r="A940" s="25"/>
      <c r="B940" s="25"/>
      <c r="C940" s="25"/>
      <c r="D940" s="25"/>
      <c r="E940" s="25"/>
      <c r="F940" s="24"/>
      <c r="G940" s="25"/>
      <c r="H940" s="25"/>
      <c r="I940" s="25"/>
      <c r="J940" s="25"/>
      <c r="K940" s="138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  <c r="AA940" s="25"/>
    </row>
    <row r="941">
      <c r="A941" s="25"/>
      <c r="B941" s="25"/>
      <c r="C941" s="25"/>
      <c r="D941" s="25"/>
      <c r="E941" s="25"/>
      <c r="F941" s="24"/>
      <c r="G941" s="25"/>
      <c r="H941" s="25"/>
      <c r="I941" s="25"/>
      <c r="J941" s="25"/>
      <c r="K941" s="138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  <c r="AA941" s="25"/>
    </row>
    <row r="942">
      <c r="A942" s="25"/>
      <c r="B942" s="25"/>
      <c r="C942" s="25"/>
      <c r="D942" s="25"/>
      <c r="E942" s="25"/>
      <c r="F942" s="24"/>
      <c r="G942" s="25"/>
      <c r="H942" s="25"/>
      <c r="I942" s="25"/>
      <c r="J942" s="25"/>
      <c r="K942" s="138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  <c r="AA942" s="25"/>
    </row>
    <row r="943">
      <c r="A943" s="25"/>
      <c r="B943" s="25"/>
      <c r="C943" s="25"/>
      <c r="D943" s="25"/>
      <c r="E943" s="25"/>
      <c r="F943" s="24"/>
      <c r="G943" s="25"/>
      <c r="H943" s="25"/>
      <c r="I943" s="25"/>
      <c r="J943" s="25"/>
      <c r="K943" s="138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  <c r="AA943" s="25"/>
    </row>
    <row r="944">
      <c r="A944" s="25"/>
      <c r="B944" s="25"/>
      <c r="C944" s="25"/>
      <c r="D944" s="25"/>
      <c r="E944" s="25"/>
      <c r="F944" s="24"/>
      <c r="G944" s="25"/>
      <c r="H944" s="25"/>
      <c r="I944" s="25"/>
      <c r="J944" s="25"/>
      <c r="K944" s="138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  <c r="AA944" s="25"/>
    </row>
    <row r="945">
      <c r="A945" s="25"/>
      <c r="B945" s="25"/>
      <c r="C945" s="25"/>
      <c r="D945" s="25"/>
      <c r="E945" s="25"/>
      <c r="F945" s="24"/>
      <c r="G945" s="25"/>
      <c r="H945" s="25"/>
      <c r="I945" s="25"/>
      <c r="J945" s="25"/>
      <c r="K945" s="138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  <c r="AA945" s="25"/>
    </row>
    <row r="946">
      <c r="A946" s="25"/>
      <c r="B946" s="25"/>
      <c r="C946" s="25"/>
      <c r="D946" s="25"/>
      <c r="E946" s="25"/>
      <c r="F946" s="24"/>
      <c r="G946" s="25"/>
      <c r="H946" s="25"/>
      <c r="I946" s="25"/>
      <c r="J946" s="25"/>
      <c r="K946" s="138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  <c r="AA946" s="25"/>
    </row>
    <row r="947">
      <c r="A947" s="25"/>
      <c r="B947" s="25"/>
      <c r="C947" s="25"/>
      <c r="D947" s="25"/>
      <c r="E947" s="25"/>
      <c r="F947" s="24"/>
      <c r="G947" s="25"/>
      <c r="H947" s="25"/>
      <c r="I947" s="25"/>
      <c r="J947" s="25"/>
      <c r="K947" s="138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  <c r="AA947" s="25"/>
    </row>
    <row r="948">
      <c r="A948" s="25"/>
      <c r="B948" s="25"/>
      <c r="C948" s="25"/>
      <c r="D948" s="25"/>
      <c r="E948" s="25"/>
      <c r="F948" s="24"/>
      <c r="G948" s="25"/>
      <c r="H948" s="25"/>
      <c r="I948" s="25"/>
      <c r="J948" s="25"/>
      <c r="K948" s="138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  <c r="AA948" s="25"/>
    </row>
    <row r="949">
      <c r="A949" s="25"/>
      <c r="B949" s="25"/>
      <c r="C949" s="25"/>
      <c r="D949" s="25"/>
      <c r="E949" s="25"/>
      <c r="F949" s="24"/>
      <c r="G949" s="25"/>
      <c r="H949" s="25"/>
      <c r="I949" s="25"/>
      <c r="J949" s="25"/>
      <c r="K949" s="138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  <c r="AA949" s="25"/>
    </row>
    <row r="950">
      <c r="A950" s="25"/>
      <c r="B950" s="25"/>
      <c r="C950" s="25"/>
      <c r="D950" s="25"/>
      <c r="E950" s="25"/>
      <c r="F950" s="24"/>
      <c r="G950" s="25"/>
      <c r="H950" s="25"/>
      <c r="I950" s="25"/>
      <c r="J950" s="25"/>
      <c r="K950" s="138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  <c r="AA950" s="25"/>
    </row>
    <row r="951">
      <c r="A951" s="25"/>
      <c r="B951" s="25"/>
      <c r="C951" s="25"/>
      <c r="D951" s="25"/>
      <c r="E951" s="25"/>
      <c r="F951" s="24"/>
      <c r="G951" s="25"/>
      <c r="H951" s="25"/>
      <c r="I951" s="25"/>
      <c r="J951" s="25"/>
      <c r="K951" s="138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  <c r="AA951" s="25"/>
    </row>
    <row r="952">
      <c r="A952" s="25"/>
      <c r="B952" s="25"/>
      <c r="C952" s="25"/>
      <c r="D952" s="25"/>
      <c r="E952" s="25"/>
      <c r="F952" s="24"/>
      <c r="G952" s="25"/>
      <c r="H952" s="25"/>
      <c r="I952" s="25"/>
      <c r="J952" s="25"/>
      <c r="K952" s="138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  <c r="AA952" s="25"/>
    </row>
    <row r="953">
      <c r="A953" s="25"/>
      <c r="B953" s="25"/>
      <c r="C953" s="25"/>
      <c r="D953" s="25"/>
      <c r="E953" s="25"/>
      <c r="F953" s="24"/>
      <c r="G953" s="25"/>
      <c r="H953" s="25"/>
      <c r="I953" s="25"/>
      <c r="J953" s="25"/>
      <c r="K953" s="138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  <c r="AA953" s="25"/>
    </row>
    <row r="954">
      <c r="A954" s="25"/>
      <c r="B954" s="25"/>
      <c r="C954" s="25"/>
      <c r="D954" s="25"/>
      <c r="E954" s="25"/>
      <c r="F954" s="24"/>
      <c r="G954" s="25"/>
      <c r="H954" s="25"/>
      <c r="I954" s="25"/>
      <c r="J954" s="25"/>
      <c r="K954" s="138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  <c r="AA954" s="25"/>
    </row>
    <row r="955">
      <c r="A955" s="25"/>
      <c r="B955" s="25"/>
      <c r="C955" s="25"/>
      <c r="D955" s="25"/>
      <c r="E955" s="25"/>
      <c r="F955" s="24"/>
      <c r="G955" s="25"/>
      <c r="H955" s="25"/>
      <c r="I955" s="25"/>
      <c r="J955" s="25"/>
      <c r="K955" s="138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  <c r="AA955" s="25"/>
    </row>
    <row r="956">
      <c r="A956" s="25"/>
      <c r="B956" s="25"/>
      <c r="C956" s="25"/>
      <c r="D956" s="25"/>
      <c r="E956" s="25"/>
      <c r="F956" s="24"/>
      <c r="G956" s="25"/>
      <c r="H956" s="25"/>
      <c r="I956" s="25"/>
      <c r="J956" s="25"/>
      <c r="K956" s="138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  <c r="AA956" s="25"/>
    </row>
    <row r="957">
      <c r="A957" s="25"/>
      <c r="B957" s="25"/>
      <c r="C957" s="25"/>
      <c r="D957" s="25"/>
      <c r="E957" s="25"/>
      <c r="F957" s="24"/>
      <c r="G957" s="25"/>
      <c r="H957" s="25"/>
      <c r="I957" s="25"/>
      <c r="J957" s="25"/>
      <c r="K957" s="138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  <c r="AA957" s="25"/>
    </row>
    <row r="958">
      <c r="A958" s="25"/>
      <c r="B958" s="25"/>
      <c r="C958" s="25"/>
      <c r="D958" s="25"/>
      <c r="E958" s="25"/>
      <c r="F958" s="24"/>
      <c r="G958" s="25"/>
      <c r="H958" s="25"/>
      <c r="I958" s="25"/>
      <c r="J958" s="25"/>
      <c r="K958" s="138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  <c r="AA958" s="25"/>
    </row>
    <row r="959">
      <c r="A959" s="25"/>
      <c r="B959" s="25"/>
      <c r="C959" s="25"/>
      <c r="D959" s="25"/>
      <c r="E959" s="25"/>
      <c r="F959" s="24"/>
      <c r="G959" s="25"/>
      <c r="H959" s="25"/>
      <c r="I959" s="25"/>
      <c r="J959" s="25"/>
      <c r="K959" s="138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  <c r="AA959" s="25"/>
    </row>
    <row r="960">
      <c r="A960" s="25"/>
      <c r="B960" s="25"/>
      <c r="C960" s="25"/>
      <c r="D960" s="25"/>
      <c r="E960" s="25"/>
      <c r="F960" s="24"/>
      <c r="G960" s="25"/>
      <c r="H960" s="25"/>
      <c r="I960" s="25"/>
      <c r="J960" s="25"/>
      <c r="K960" s="138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  <c r="AA960" s="25"/>
    </row>
    <row r="961">
      <c r="A961" s="25"/>
      <c r="B961" s="25"/>
      <c r="C961" s="25"/>
      <c r="D961" s="25"/>
      <c r="E961" s="25"/>
      <c r="F961" s="24"/>
      <c r="G961" s="25"/>
      <c r="H961" s="25"/>
      <c r="I961" s="25"/>
      <c r="J961" s="25"/>
      <c r="K961" s="138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  <c r="AA961" s="25"/>
    </row>
    <row r="962">
      <c r="A962" s="25"/>
      <c r="B962" s="25"/>
      <c r="C962" s="25"/>
      <c r="D962" s="25"/>
      <c r="E962" s="25"/>
      <c r="F962" s="24"/>
      <c r="G962" s="25"/>
      <c r="H962" s="25"/>
      <c r="I962" s="25"/>
      <c r="J962" s="25"/>
      <c r="K962" s="138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  <c r="AA962" s="25"/>
    </row>
    <row r="963">
      <c r="A963" s="25"/>
      <c r="B963" s="25"/>
      <c r="C963" s="25"/>
      <c r="D963" s="25"/>
      <c r="E963" s="25"/>
      <c r="F963" s="24"/>
      <c r="G963" s="25"/>
      <c r="H963" s="25"/>
      <c r="I963" s="25"/>
      <c r="J963" s="25"/>
      <c r="K963" s="138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  <c r="AA963" s="25"/>
    </row>
    <row r="964">
      <c r="A964" s="25"/>
      <c r="B964" s="25"/>
      <c r="C964" s="25"/>
      <c r="D964" s="25"/>
      <c r="E964" s="25"/>
      <c r="F964" s="24"/>
      <c r="G964" s="25"/>
      <c r="H964" s="25"/>
      <c r="I964" s="25"/>
      <c r="J964" s="25"/>
      <c r="K964" s="138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  <c r="AA964" s="25"/>
    </row>
    <row r="965">
      <c r="A965" s="25"/>
      <c r="B965" s="25"/>
      <c r="C965" s="25"/>
      <c r="D965" s="25"/>
      <c r="E965" s="25"/>
      <c r="F965" s="24"/>
      <c r="G965" s="25"/>
      <c r="H965" s="25"/>
      <c r="I965" s="25"/>
      <c r="J965" s="25"/>
      <c r="K965" s="138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  <c r="AA965" s="25"/>
    </row>
    <row r="966">
      <c r="A966" s="25"/>
      <c r="B966" s="25"/>
      <c r="C966" s="25"/>
      <c r="D966" s="25"/>
      <c r="E966" s="25"/>
      <c r="F966" s="24"/>
      <c r="G966" s="25"/>
      <c r="H966" s="25"/>
      <c r="I966" s="25"/>
      <c r="J966" s="25"/>
      <c r="K966" s="138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  <c r="AA966" s="25"/>
    </row>
    <row r="967">
      <c r="A967" s="25"/>
      <c r="B967" s="25"/>
      <c r="C967" s="25"/>
      <c r="D967" s="25"/>
      <c r="E967" s="25"/>
      <c r="F967" s="24"/>
      <c r="G967" s="25"/>
      <c r="H967" s="25"/>
      <c r="I967" s="25"/>
      <c r="J967" s="25"/>
      <c r="K967" s="138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  <c r="AA967" s="25"/>
    </row>
    <row r="968">
      <c r="A968" s="25"/>
      <c r="B968" s="25"/>
      <c r="C968" s="25"/>
      <c r="D968" s="25"/>
      <c r="E968" s="25"/>
      <c r="F968" s="24"/>
      <c r="G968" s="25"/>
      <c r="H968" s="25"/>
      <c r="I968" s="25"/>
      <c r="J968" s="25"/>
      <c r="K968" s="138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  <c r="AA968" s="25"/>
    </row>
    <row r="969">
      <c r="A969" s="25"/>
      <c r="B969" s="25"/>
      <c r="C969" s="25"/>
      <c r="D969" s="25"/>
      <c r="E969" s="25"/>
      <c r="F969" s="24"/>
      <c r="G969" s="25"/>
      <c r="H969" s="25"/>
      <c r="I969" s="25"/>
      <c r="J969" s="25"/>
      <c r="K969" s="138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  <c r="AA969" s="25"/>
    </row>
    <row r="970">
      <c r="A970" s="25"/>
      <c r="B970" s="25"/>
      <c r="C970" s="25"/>
      <c r="D970" s="25"/>
      <c r="E970" s="25"/>
      <c r="F970" s="24"/>
      <c r="G970" s="25"/>
      <c r="H970" s="25"/>
      <c r="I970" s="25"/>
      <c r="J970" s="25"/>
      <c r="K970" s="138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  <c r="AA970" s="25"/>
    </row>
    <row r="971">
      <c r="A971" s="25"/>
      <c r="B971" s="25"/>
      <c r="C971" s="25"/>
      <c r="D971" s="25"/>
      <c r="E971" s="25"/>
      <c r="F971" s="24"/>
      <c r="G971" s="25"/>
      <c r="H971" s="25"/>
      <c r="I971" s="25"/>
      <c r="J971" s="25"/>
      <c r="K971" s="138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  <c r="AA971" s="25"/>
    </row>
    <row r="972">
      <c r="A972" s="25"/>
      <c r="B972" s="25"/>
      <c r="C972" s="25"/>
      <c r="D972" s="25"/>
      <c r="E972" s="25"/>
      <c r="F972" s="24"/>
      <c r="G972" s="25"/>
      <c r="H972" s="25"/>
      <c r="I972" s="25"/>
      <c r="J972" s="25"/>
      <c r="K972" s="138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  <c r="AA972" s="25"/>
    </row>
    <row r="973">
      <c r="A973" s="25"/>
      <c r="B973" s="25"/>
      <c r="C973" s="25"/>
      <c r="D973" s="25"/>
      <c r="E973" s="25"/>
      <c r="F973" s="24"/>
      <c r="G973" s="25"/>
      <c r="H973" s="25"/>
      <c r="I973" s="25"/>
      <c r="J973" s="25"/>
      <c r="K973" s="138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  <c r="AA973" s="25"/>
    </row>
    <row r="974">
      <c r="A974" s="25"/>
      <c r="B974" s="25"/>
      <c r="C974" s="25"/>
      <c r="D974" s="25"/>
      <c r="E974" s="25"/>
      <c r="F974" s="24"/>
      <c r="G974" s="25"/>
      <c r="H974" s="25"/>
      <c r="I974" s="25"/>
      <c r="J974" s="25"/>
      <c r="K974" s="138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  <c r="AA974" s="25"/>
    </row>
    <row r="975">
      <c r="A975" s="25"/>
      <c r="B975" s="25"/>
      <c r="C975" s="25"/>
      <c r="D975" s="25"/>
      <c r="E975" s="25"/>
      <c r="F975" s="24"/>
      <c r="G975" s="25"/>
      <c r="H975" s="25"/>
      <c r="I975" s="25"/>
      <c r="J975" s="25"/>
      <c r="K975" s="138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  <c r="AA975" s="25"/>
    </row>
    <row r="976">
      <c r="A976" s="25"/>
      <c r="B976" s="25"/>
      <c r="C976" s="25"/>
      <c r="D976" s="25"/>
      <c r="E976" s="25"/>
      <c r="F976" s="24"/>
      <c r="G976" s="25"/>
      <c r="H976" s="25"/>
      <c r="I976" s="25"/>
      <c r="J976" s="25"/>
      <c r="K976" s="138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  <c r="AA976" s="25"/>
    </row>
    <row r="977">
      <c r="A977" s="25"/>
      <c r="B977" s="25"/>
      <c r="C977" s="25"/>
      <c r="D977" s="25"/>
      <c r="E977" s="25"/>
      <c r="F977" s="24"/>
      <c r="G977" s="25"/>
      <c r="H977" s="25"/>
      <c r="I977" s="25"/>
      <c r="J977" s="25"/>
      <c r="K977" s="138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  <c r="AA977" s="25"/>
    </row>
    <row r="978">
      <c r="A978" s="25"/>
      <c r="B978" s="25"/>
      <c r="C978" s="25"/>
      <c r="D978" s="25"/>
      <c r="E978" s="25"/>
      <c r="F978" s="24"/>
      <c r="G978" s="25"/>
      <c r="H978" s="25"/>
      <c r="I978" s="25"/>
      <c r="J978" s="25"/>
      <c r="K978" s="138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  <c r="AA978" s="25"/>
    </row>
    <row r="979">
      <c r="A979" s="25"/>
      <c r="B979" s="25"/>
      <c r="C979" s="25"/>
      <c r="D979" s="25"/>
      <c r="E979" s="25"/>
      <c r="F979" s="24"/>
      <c r="G979" s="25"/>
      <c r="H979" s="25"/>
      <c r="I979" s="25"/>
      <c r="J979" s="25"/>
      <c r="K979" s="138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  <c r="AA979" s="25"/>
    </row>
    <row r="980">
      <c r="A980" s="25"/>
      <c r="B980" s="25"/>
      <c r="C980" s="25"/>
      <c r="D980" s="25"/>
      <c r="E980" s="25"/>
      <c r="F980" s="24"/>
      <c r="G980" s="25"/>
      <c r="H980" s="25"/>
      <c r="I980" s="25"/>
      <c r="J980" s="25"/>
      <c r="K980" s="138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  <c r="AA980" s="25"/>
    </row>
    <row r="981">
      <c r="A981" s="25"/>
      <c r="B981" s="25"/>
      <c r="C981" s="25"/>
      <c r="D981" s="25"/>
      <c r="E981" s="25"/>
      <c r="F981" s="24"/>
      <c r="G981" s="25"/>
      <c r="H981" s="25"/>
      <c r="I981" s="25"/>
      <c r="J981" s="25"/>
      <c r="K981" s="138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  <c r="AA981" s="25"/>
    </row>
    <row r="982">
      <c r="A982" s="25"/>
      <c r="B982" s="25"/>
      <c r="C982" s="25"/>
      <c r="D982" s="25"/>
      <c r="E982" s="25"/>
      <c r="F982" s="24"/>
      <c r="G982" s="25"/>
      <c r="H982" s="25"/>
      <c r="I982" s="25"/>
      <c r="J982" s="25"/>
      <c r="K982" s="138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  <c r="AA982" s="25"/>
    </row>
    <row r="983">
      <c r="A983" s="25"/>
      <c r="B983" s="25"/>
      <c r="C983" s="25"/>
      <c r="D983" s="25"/>
      <c r="E983" s="25"/>
      <c r="F983" s="24"/>
      <c r="G983" s="25"/>
      <c r="H983" s="25"/>
      <c r="I983" s="25"/>
      <c r="J983" s="25"/>
      <c r="K983" s="138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  <c r="AA983" s="25"/>
    </row>
    <row r="984">
      <c r="A984" s="25"/>
      <c r="B984" s="25"/>
      <c r="C984" s="25"/>
      <c r="D984" s="25"/>
      <c r="E984" s="25"/>
      <c r="F984" s="24"/>
      <c r="G984" s="25"/>
      <c r="H984" s="25"/>
      <c r="I984" s="25"/>
      <c r="J984" s="25"/>
      <c r="K984" s="138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  <c r="AA984" s="25"/>
    </row>
    <row r="985">
      <c r="A985" s="25"/>
      <c r="B985" s="25"/>
      <c r="C985" s="25"/>
      <c r="D985" s="25"/>
      <c r="E985" s="25"/>
      <c r="F985" s="24"/>
      <c r="G985" s="25"/>
      <c r="H985" s="25"/>
      <c r="I985" s="25"/>
      <c r="J985" s="25"/>
      <c r="K985" s="138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  <c r="AA985" s="25"/>
    </row>
    <row r="986">
      <c r="A986" s="25"/>
      <c r="B986" s="25"/>
      <c r="C986" s="25"/>
      <c r="D986" s="25"/>
      <c r="E986" s="25"/>
      <c r="F986" s="24"/>
      <c r="G986" s="25"/>
      <c r="H986" s="25"/>
      <c r="I986" s="25"/>
      <c r="J986" s="25"/>
      <c r="K986" s="138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  <c r="AA986" s="25"/>
    </row>
    <row r="987">
      <c r="A987" s="25"/>
      <c r="B987" s="25"/>
      <c r="C987" s="25"/>
      <c r="D987" s="25"/>
      <c r="E987" s="25"/>
      <c r="F987" s="24"/>
      <c r="G987" s="25"/>
      <c r="H987" s="25"/>
      <c r="I987" s="25"/>
      <c r="J987" s="25"/>
      <c r="K987" s="138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  <c r="AA987" s="25"/>
    </row>
    <row r="988">
      <c r="A988" s="25"/>
      <c r="B988" s="25"/>
      <c r="C988" s="25"/>
      <c r="D988" s="25"/>
      <c r="E988" s="25"/>
      <c r="F988" s="24"/>
      <c r="G988" s="25"/>
      <c r="H988" s="25"/>
      <c r="I988" s="25"/>
      <c r="J988" s="25"/>
      <c r="K988" s="138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  <c r="AA988" s="25"/>
    </row>
    <row r="989">
      <c r="A989" s="25"/>
      <c r="B989" s="25"/>
      <c r="C989" s="25"/>
      <c r="D989" s="25"/>
      <c r="E989" s="25"/>
      <c r="F989" s="24"/>
      <c r="G989" s="25"/>
      <c r="H989" s="25"/>
      <c r="I989" s="25"/>
      <c r="J989" s="25"/>
      <c r="K989" s="138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  <c r="AA989" s="25"/>
    </row>
    <row r="990">
      <c r="A990" s="25"/>
      <c r="B990" s="25"/>
      <c r="C990" s="25"/>
      <c r="D990" s="25"/>
      <c r="E990" s="25"/>
      <c r="F990" s="24"/>
      <c r="G990" s="25"/>
      <c r="H990" s="25"/>
      <c r="I990" s="25"/>
      <c r="J990" s="25"/>
      <c r="K990" s="138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  <c r="AA990" s="25"/>
    </row>
    <row r="991">
      <c r="A991" s="25"/>
      <c r="B991" s="25"/>
      <c r="C991" s="25"/>
      <c r="D991" s="25"/>
      <c r="E991" s="25"/>
      <c r="F991" s="24"/>
      <c r="G991" s="25"/>
      <c r="H991" s="25"/>
      <c r="I991" s="25"/>
      <c r="J991" s="25"/>
      <c r="K991" s="138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  <c r="AA991" s="25"/>
    </row>
    <row r="992">
      <c r="A992" s="25"/>
      <c r="B992" s="25"/>
      <c r="C992" s="25"/>
      <c r="D992" s="25"/>
      <c r="E992" s="25"/>
      <c r="F992" s="24"/>
      <c r="G992" s="25"/>
      <c r="H992" s="25"/>
      <c r="I992" s="25"/>
      <c r="J992" s="25"/>
      <c r="K992" s="138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  <c r="AA992" s="25"/>
    </row>
    <row r="993">
      <c r="A993" s="25"/>
      <c r="B993" s="25"/>
      <c r="C993" s="25"/>
      <c r="D993" s="25"/>
      <c r="E993" s="25"/>
      <c r="F993" s="24"/>
      <c r="G993" s="25"/>
      <c r="H993" s="25"/>
      <c r="I993" s="25"/>
      <c r="J993" s="25"/>
      <c r="K993" s="138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  <c r="AA993" s="25"/>
    </row>
    <row r="994">
      <c r="A994" s="25"/>
      <c r="B994" s="25"/>
      <c r="C994" s="25"/>
      <c r="D994" s="25"/>
      <c r="E994" s="25"/>
      <c r="F994" s="24"/>
      <c r="G994" s="25"/>
      <c r="H994" s="25"/>
      <c r="I994" s="25"/>
      <c r="J994" s="25"/>
      <c r="K994" s="138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  <c r="AA994" s="25"/>
    </row>
    <row r="995">
      <c r="A995" s="25"/>
      <c r="B995" s="25"/>
      <c r="C995" s="25"/>
      <c r="D995" s="25"/>
      <c r="E995" s="25"/>
      <c r="F995" s="24"/>
      <c r="G995" s="25"/>
      <c r="H995" s="25"/>
      <c r="I995" s="25"/>
      <c r="J995" s="25"/>
      <c r="K995" s="138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  <c r="AA995" s="25"/>
    </row>
    <row r="996">
      <c r="A996" s="25"/>
      <c r="B996" s="25"/>
      <c r="C996" s="25"/>
      <c r="D996" s="25"/>
      <c r="E996" s="25"/>
      <c r="F996" s="24"/>
      <c r="G996" s="25"/>
      <c r="H996" s="25"/>
      <c r="I996" s="25"/>
      <c r="J996" s="25"/>
      <c r="K996" s="138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/>
      <c r="AA996" s="25"/>
    </row>
    <row r="997">
      <c r="A997" s="25"/>
      <c r="B997" s="25"/>
      <c r="C997" s="25"/>
      <c r="D997" s="25"/>
      <c r="E997" s="25"/>
      <c r="F997" s="24"/>
      <c r="G997" s="25"/>
      <c r="H997" s="25"/>
      <c r="I997" s="25"/>
      <c r="J997" s="25"/>
      <c r="K997" s="138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  <c r="Z997" s="25"/>
      <c r="AA997" s="25"/>
    </row>
    <row r="998">
      <c r="A998" s="25"/>
      <c r="B998" s="25"/>
      <c r="C998" s="25"/>
      <c r="D998" s="25"/>
      <c r="E998" s="25"/>
      <c r="F998" s="24"/>
      <c r="G998" s="25"/>
      <c r="H998" s="25"/>
      <c r="I998" s="25"/>
      <c r="J998" s="25"/>
      <c r="K998" s="138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  <c r="Z998" s="25"/>
      <c r="AA998" s="25"/>
    </row>
    <row r="999">
      <c r="A999" s="25"/>
      <c r="B999" s="25"/>
      <c r="C999" s="25"/>
      <c r="D999" s="25"/>
      <c r="E999" s="25"/>
      <c r="F999" s="24"/>
      <c r="G999" s="25"/>
      <c r="H999" s="25"/>
      <c r="I999" s="25"/>
      <c r="J999" s="25"/>
      <c r="K999" s="138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  <c r="Z999" s="25"/>
      <c r="AA999" s="25"/>
    </row>
  </sheetData>
  <mergeCells count="20">
    <mergeCell ref="B2:H2"/>
    <mergeCell ref="J2:K2"/>
    <mergeCell ref="B3:D3"/>
    <mergeCell ref="B4:D4"/>
    <mergeCell ref="B5:D5"/>
    <mergeCell ref="B6:D6"/>
    <mergeCell ref="B7:D7"/>
    <mergeCell ref="B14:D14"/>
    <mergeCell ref="B15:D15"/>
    <mergeCell ref="B16:D16"/>
    <mergeCell ref="B17:D17"/>
    <mergeCell ref="B18:F18"/>
    <mergeCell ref="G18:H18"/>
    <mergeCell ref="B8:D8"/>
    <mergeCell ref="B9:D9"/>
    <mergeCell ref="B10:D10"/>
    <mergeCell ref="B11:D11"/>
    <mergeCell ref="B12:D12"/>
    <mergeCell ref="J12:K12"/>
    <mergeCell ref="B13:D13"/>
  </mergeCells>
  <dataValidations>
    <dataValidation type="list" allowBlank="1" sqref="F4:F17">
      <formula1>'08) Drop Down Menus'!$A$2:$A$17</formula1>
    </dataValidation>
  </dataValidation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.86"/>
    <col customWidth="1" min="2" max="2" width="20.0"/>
    <col customWidth="1" min="4" max="5" width="14.71"/>
    <col customWidth="1" min="6" max="6" width="18.14"/>
    <col customWidth="1" min="9" max="9" width="3.71"/>
    <col customWidth="1" min="10" max="10" width="17.57"/>
    <col customWidth="1" min="11" max="11" width="11.86"/>
    <col customWidth="1" min="12" max="12" width="16.57"/>
  </cols>
  <sheetData>
    <row r="1">
      <c r="A1" s="25"/>
      <c r="B1" s="25"/>
      <c r="C1" s="25"/>
      <c r="D1" s="25"/>
      <c r="E1" s="25"/>
      <c r="F1" s="24"/>
      <c r="G1" s="25"/>
      <c r="H1" s="25"/>
      <c r="I1" s="25"/>
      <c r="J1" s="25"/>
      <c r="K1" s="138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</row>
    <row r="2">
      <c r="A2" s="25"/>
      <c r="B2" s="187" t="s">
        <v>552</v>
      </c>
      <c r="C2" s="860"/>
      <c r="D2" s="860"/>
      <c r="E2" s="860"/>
      <c r="F2" s="860"/>
      <c r="G2" s="860"/>
      <c r="H2" s="188"/>
      <c r="I2" s="25"/>
      <c r="J2" s="187" t="s">
        <v>470</v>
      </c>
      <c r="K2" s="188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</row>
    <row r="3">
      <c r="A3" s="25"/>
      <c r="B3" s="861" t="s">
        <v>140</v>
      </c>
      <c r="C3" s="862"/>
      <c r="D3" s="265"/>
      <c r="E3" s="521" t="s">
        <v>55</v>
      </c>
      <c r="F3" s="521" t="s">
        <v>44</v>
      </c>
      <c r="G3" s="521" t="s">
        <v>2</v>
      </c>
      <c r="H3" s="521" t="s">
        <v>67</v>
      </c>
      <c r="I3" s="25"/>
      <c r="J3" s="865" t="str">
        <f>'08) Drop Down Menus'!A2</f>
        <v>Groceries</v>
      </c>
      <c r="K3" s="193">
        <f t="shared" ref="K3:K10" si="1">SUMIF($F$4:$F$17,$J3,$G$4:$G$17)</f>
        <v>201.54</v>
      </c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</row>
    <row r="4">
      <c r="A4" s="25"/>
      <c r="B4" s="897" t="s">
        <v>472</v>
      </c>
      <c r="C4" s="225"/>
      <c r="D4" s="226"/>
      <c r="E4" s="220">
        <v>45060.0</v>
      </c>
      <c r="F4" s="864" t="s">
        <v>110</v>
      </c>
      <c r="G4" s="889">
        <v>45.18</v>
      </c>
      <c r="H4" s="198">
        <f>G4</f>
        <v>45.18</v>
      </c>
      <c r="I4" s="25"/>
      <c r="J4" s="867" t="str">
        <f>'08) Drop Down Menus'!A3</f>
        <v>Cigarettes</v>
      </c>
      <c r="K4" s="198">
        <f t="shared" si="1"/>
        <v>61.51</v>
      </c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</row>
    <row r="5">
      <c r="A5" s="25"/>
      <c r="B5" s="898" t="s">
        <v>553</v>
      </c>
      <c r="C5" s="862"/>
      <c r="D5" s="265"/>
      <c r="E5" s="222">
        <v>45059.0</v>
      </c>
      <c r="F5" s="533" t="s">
        <v>144</v>
      </c>
      <c r="G5" s="579">
        <v>30.6</v>
      </c>
      <c r="H5" s="193">
        <f t="shared" ref="H5:H17" si="2">H4+G5</f>
        <v>75.78</v>
      </c>
      <c r="I5" s="25"/>
      <c r="J5" s="865" t="str">
        <f>'08) Drop Down Menus'!A4</f>
        <v>Gas</v>
      </c>
      <c r="K5" s="193">
        <f t="shared" si="1"/>
        <v>36.79</v>
      </c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</row>
    <row r="6">
      <c r="A6" s="25"/>
      <c r="B6" s="897" t="s">
        <v>131</v>
      </c>
      <c r="C6" s="225"/>
      <c r="D6" s="226"/>
      <c r="E6" s="220">
        <v>45057.0</v>
      </c>
      <c r="F6" s="864" t="s">
        <v>132</v>
      </c>
      <c r="G6" s="889">
        <v>6.46</v>
      </c>
      <c r="H6" s="198">
        <f t="shared" si="2"/>
        <v>82.24</v>
      </c>
      <c r="I6" s="25"/>
      <c r="J6" s="867" t="str">
        <f>'08) Drop Down Menus'!A5</f>
        <v>Entertainment</v>
      </c>
      <c r="K6" s="198">
        <f t="shared" si="1"/>
        <v>0</v>
      </c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</row>
    <row r="7">
      <c r="A7" s="25"/>
      <c r="B7" s="898" t="s">
        <v>554</v>
      </c>
      <c r="C7" s="862"/>
      <c r="D7" s="265"/>
      <c r="E7" s="222">
        <v>45057.0</v>
      </c>
      <c r="F7" s="533" t="s">
        <v>110</v>
      </c>
      <c r="G7" s="579">
        <v>6.5</v>
      </c>
      <c r="H7" s="193">
        <f t="shared" si="2"/>
        <v>88.74</v>
      </c>
      <c r="I7" s="25"/>
      <c r="J7" s="865" t="str">
        <f>'08) Drop Down Menus'!A6</f>
        <v>Medical</v>
      </c>
      <c r="K7" s="193">
        <f t="shared" si="1"/>
        <v>56.46</v>
      </c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</row>
    <row r="8">
      <c r="A8" s="25"/>
      <c r="B8" s="897" t="s">
        <v>504</v>
      </c>
      <c r="C8" s="225"/>
      <c r="D8" s="226"/>
      <c r="E8" s="220">
        <v>45056.0</v>
      </c>
      <c r="F8" s="864" t="s">
        <v>110</v>
      </c>
      <c r="G8" s="889">
        <v>2.05</v>
      </c>
      <c r="H8" s="198">
        <f t="shared" si="2"/>
        <v>90.79</v>
      </c>
      <c r="I8" s="25"/>
      <c r="J8" s="867" t="str">
        <f>'08) Drop Down Menus'!A7</f>
        <v>Vehicle</v>
      </c>
      <c r="K8" s="198">
        <f t="shared" si="1"/>
        <v>0</v>
      </c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</row>
    <row r="9">
      <c r="A9" s="25"/>
      <c r="B9" s="898" t="s">
        <v>555</v>
      </c>
      <c r="C9" s="862"/>
      <c r="D9" s="265"/>
      <c r="E9" s="222">
        <v>45055.0</v>
      </c>
      <c r="F9" s="533" t="s">
        <v>21</v>
      </c>
      <c r="G9" s="579">
        <v>12.0</v>
      </c>
      <c r="H9" s="193">
        <f t="shared" si="2"/>
        <v>102.79</v>
      </c>
      <c r="I9" s="25"/>
      <c r="J9" s="865" t="str">
        <f>'08) Drop Down Menus'!A8</f>
        <v>Maintenance</v>
      </c>
      <c r="K9" s="193">
        <f t="shared" si="1"/>
        <v>12</v>
      </c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</row>
    <row r="10">
      <c r="A10" s="25"/>
      <c r="B10" s="897" t="s">
        <v>131</v>
      </c>
      <c r="C10" s="225"/>
      <c r="D10" s="226"/>
      <c r="E10" s="220">
        <v>45054.0</v>
      </c>
      <c r="F10" s="864" t="s">
        <v>132</v>
      </c>
      <c r="G10" s="889">
        <v>10.0</v>
      </c>
      <c r="H10" s="198">
        <f t="shared" si="2"/>
        <v>112.79</v>
      </c>
      <c r="I10" s="25"/>
      <c r="J10" s="867" t="str">
        <f>'08) Drop Down Menus'!A9</f>
        <v>Debt</v>
      </c>
      <c r="K10" s="198">
        <f t="shared" si="1"/>
        <v>0</v>
      </c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</row>
    <row r="11">
      <c r="A11" s="25"/>
      <c r="B11" s="898" t="s">
        <v>539</v>
      </c>
      <c r="C11" s="862"/>
      <c r="D11" s="265"/>
      <c r="E11" s="222">
        <v>45053.0</v>
      </c>
      <c r="F11" s="533" t="s">
        <v>144</v>
      </c>
      <c r="G11" s="579">
        <v>30.91</v>
      </c>
      <c r="H11" s="193">
        <f t="shared" si="2"/>
        <v>143.7</v>
      </c>
      <c r="I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</row>
    <row r="12">
      <c r="A12" s="25"/>
      <c r="B12" s="897" t="s">
        <v>539</v>
      </c>
      <c r="C12" s="225"/>
      <c r="D12" s="226"/>
      <c r="E12" s="220">
        <v>45053.0</v>
      </c>
      <c r="F12" s="864" t="s">
        <v>145</v>
      </c>
      <c r="G12" s="221">
        <v>36.79</v>
      </c>
      <c r="H12" s="198">
        <f t="shared" si="2"/>
        <v>180.49</v>
      </c>
      <c r="I12" s="25"/>
      <c r="J12" s="470" t="s">
        <v>513</v>
      </c>
      <c r="K12" s="451"/>
      <c r="L12" s="892" t="s">
        <v>556</v>
      </c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</row>
    <row r="13">
      <c r="A13" s="25"/>
      <c r="B13" s="898" t="s">
        <v>472</v>
      </c>
      <c r="C13" s="862"/>
      <c r="D13" s="265"/>
      <c r="E13" s="222">
        <v>45053.0</v>
      </c>
      <c r="F13" s="533" t="s">
        <v>110</v>
      </c>
      <c r="G13" s="223">
        <f>145.42+2.39</f>
        <v>147.81</v>
      </c>
      <c r="H13" s="193">
        <f t="shared" si="2"/>
        <v>328.3</v>
      </c>
      <c r="I13" s="25"/>
      <c r="J13" s="865" t="str">
        <f>'08) Drop Down Menus'!A2</f>
        <v>Groceries</v>
      </c>
      <c r="K13" s="193">
        <f>K3+'2023 Expences - 04072023'!K13</f>
        <v>1649.12</v>
      </c>
      <c r="L13" s="193">
        <f t="shared" ref="L13:L20" si="3">K13/9</f>
        <v>183.2355556</v>
      </c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</row>
    <row r="14">
      <c r="A14" s="25"/>
      <c r="B14" s="897" t="s">
        <v>131</v>
      </c>
      <c r="C14" s="225"/>
      <c r="D14" s="226"/>
      <c r="E14" s="220">
        <v>45053.0</v>
      </c>
      <c r="F14" s="864" t="s">
        <v>132</v>
      </c>
      <c r="G14" s="221">
        <v>40.0</v>
      </c>
      <c r="H14" s="198">
        <f t="shared" si="2"/>
        <v>368.3</v>
      </c>
      <c r="I14" s="25"/>
      <c r="J14" s="884" t="str">
        <f>'08) Drop Down Menus'!A3</f>
        <v>Cigarettes</v>
      </c>
      <c r="K14" s="885">
        <f>K4+'2023 Expences - 04072023'!K14</f>
        <v>391.77</v>
      </c>
      <c r="L14" s="885">
        <f t="shared" si="3"/>
        <v>43.53</v>
      </c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</row>
    <row r="15">
      <c r="A15" s="25"/>
      <c r="B15" s="898"/>
      <c r="C15" s="862"/>
      <c r="D15" s="265"/>
      <c r="E15" s="222"/>
      <c r="F15" s="533"/>
      <c r="G15" s="223">
        <v>0.0</v>
      </c>
      <c r="H15" s="193">
        <f t="shared" si="2"/>
        <v>368.3</v>
      </c>
      <c r="I15" s="25"/>
      <c r="J15" s="865" t="str">
        <f>'08) Drop Down Menus'!A4</f>
        <v>Gas</v>
      </c>
      <c r="K15" s="193">
        <f>K5+'2023 Expences - 04072023'!K15</f>
        <v>256.61</v>
      </c>
      <c r="L15" s="193">
        <f t="shared" si="3"/>
        <v>28.51222222</v>
      </c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</row>
    <row r="16">
      <c r="A16" s="25"/>
      <c r="B16" s="897"/>
      <c r="C16" s="225"/>
      <c r="D16" s="226"/>
      <c r="E16" s="220"/>
      <c r="F16" s="864"/>
      <c r="G16" s="221">
        <v>0.0</v>
      </c>
      <c r="H16" s="198">
        <f t="shared" si="2"/>
        <v>368.3</v>
      </c>
      <c r="I16" s="25"/>
      <c r="J16" s="884" t="str">
        <f>'08) Drop Down Menus'!A5</f>
        <v>Entertainment</v>
      </c>
      <c r="K16" s="885">
        <f>K6+'2023 Expences - 04072023'!K16</f>
        <v>393.01</v>
      </c>
      <c r="L16" s="885">
        <f t="shared" si="3"/>
        <v>43.66777778</v>
      </c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</row>
    <row r="17">
      <c r="A17" s="25"/>
      <c r="B17" s="898"/>
      <c r="C17" s="862"/>
      <c r="D17" s="265"/>
      <c r="E17" s="222"/>
      <c r="F17" s="533"/>
      <c r="G17" s="223">
        <v>0.0</v>
      </c>
      <c r="H17" s="193">
        <f t="shared" si="2"/>
        <v>368.3</v>
      </c>
      <c r="I17" s="25"/>
      <c r="J17" s="865" t="str">
        <f>'08) Drop Down Menus'!A6</f>
        <v>Medical</v>
      </c>
      <c r="K17" s="193">
        <f>K7+'2023 Expences - 04072023'!K17</f>
        <v>182.22</v>
      </c>
      <c r="L17" s="193">
        <f t="shared" si="3"/>
        <v>20.24666667</v>
      </c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</row>
    <row r="18">
      <c r="A18" s="25"/>
      <c r="B18" s="872" t="s">
        <v>455</v>
      </c>
      <c r="C18" s="225"/>
      <c r="D18" s="225"/>
      <c r="E18" s="225"/>
      <c r="F18" s="226"/>
      <c r="G18" s="874">
        <f>H17</f>
        <v>368.3</v>
      </c>
      <c r="H18" s="226"/>
      <c r="I18" s="25"/>
      <c r="J18" s="884" t="str">
        <f>'08) Drop Down Menus'!A7</f>
        <v>Vehicle</v>
      </c>
      <c r="K18" s="885">
        <f>K8+'2023 Expences - 04072023'!K18</f>
        <v>115.47</v>
      </c>
      <c r="L18" s="885">
        <f t="shared" si="3"/>
        <v>12.83</v>
      </c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</row>
    <row r="19">
      <c r="A19" s="25"/>
      <c r="I19" s="25"/>
      <c r="J19" s="865" t="str">
        <f>'08) Drop Down Menus'!A8</f>
        <v>Maintenance</v>
      </c>
      <c r="K19" s="193">
        <f>K9+'2023 Expences - 04072023'!K19</f>
        <v>363.07</v>
      </c>
      <c r="L19" s="193">
        <f t="shared" si="3"/>
        <v>40.34111111</v>
      </c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</row>
    <row r="20">
      <c r="A20" s="25"/>
      <c r="I20" s="25"/>
      <c r="J20" s="884" t="str">
        <f>'08) Drop Down Menus'!A9</f>
        <v>Debt</v>
      </c>
      <c r="K20" s="885">
        <f>K10+'2023 Expences - 04072023'!K20</f>
        <v>314.86</v>
      </c>
      <c r="L20" s="885">
        <f t="shared" si="3"/>
        <v>34.98444444</v>
      </c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</row>
    <row r="21">
      <c r="A21" s="25"/>
      <c r="I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</row>
    <row r="22">
      <c r="A22" s="25"/>
      <c r="I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</row>
    <row r="23">
      <c r="A23" s="25"/>
      <c r="I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</row>
    <row r="24">
      <c r="A24" s="25"/>
      <c r="B24" s="25"/>
      <c r="C24" s="25"/>
      <c r="D24" s="25"/>
      <c r="E24" s="25"/>
      <c r="F24" s="24"/>
      <c r="G24" s="25"/>
      <c r="H24" s="25"/>
      <c r="I24" s="25"/>
      <c r="J24" s="25"/>
      <c r="K24" s="138"/>
      <c r="L24" s="167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</row>
    <row r="25">
      <c r="A25" s="25"/>
      <c r="B25" s="25"/>
      <c r="C25" s="25"/>
      <c r="D25" s="25"/>
      <c r="E25" s="25"/>
      <c r="F25" s="24"/>
      <c r="G25" s="25"/>
      <c r="H25" s="25"/>
      <c r="I25" s="25"/>
      <c r="J25" s="25"/>
      <c r="K25" s="125"/>
      <c r="L25" s="167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</row>
    <row r="26">
      <c r="A26" s="25"/>
      <c r="B26" s="25"/>
      <c r="C26" s="25"/>
      <c r="D26" s="25"/>
      <c r="E26" s="25"/>
      <c r="F26" s="24"/>
      <c r="G26" s="25"/>
      <c r="H26" s="25"/>
      <c r="I26" s="25"/>
      <c r="J26" s="25"/>
      <c r="K26" s="125"/>
      <c r="L26" s="167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</row>
    <row r="27">
      <c r="A27" s="25"/>
      <c r="B27" s="25"/>
      <c r="C27" s="25"/>
      <c r="D27" s="25"/>
      <c r="E27" s="25"/>
      <c r="F27" s="24"/>
      <c r="G27" s="25"/>
      <c r="H27" s="25"/>
      <c r="I27" s="25"/>
      <c r="J27" s="25"/>
      <c r="K27" s="138"/>
      <c r="L27" s="167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</row>
    <row r="28">
      <c r="A28" s="25"/>
      <c r="B28" s="25"/>
      <c r="C28" s="25"/>
      <c r="D28" s="25"/>
      <c r="E28" s="25"/>
      <c r="F28" s="24"/>
      <c r="G28" s="25"/>
      <c r="H28" s="25"/>
      <c r="I28" s="25"/>
      <c r="J28" s="25"/>
      <c r="K28" s="138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</row>
    <row r="29">
      <c r="A29" s="25"/>
      <c r="B29" s="25"/>
      <c r="C29" s="25"/>
      <c r="D29" s="25"/>
      <c r="E29" s="25"/>
      <c r="F29" s="24"/>
      <c r="G29" s="25"/>
      <c r="H29" s="25"/>
      <c r="I29" s="25"/>
      <c r="J29" s="25"/>
      <c r="K29" s="138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</row>
    <row r="30">
      <c r="A30" s="25"/>
      <c r="B30" s="25"/>
      <c r="C30" s="25"/>
      <c r="D30" s="25"/>
      <c r="E30" s="25"/>
      <c r="F30" s="24"/>
      <c r="G30" s="25"/>
      <c r="H30" s="25"/>
      <c r="I30" s="25"/>
      <c r="J30" s="25"/>
      <c r="K30" s="138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</row>
    <row r="31">
      <c r="A31" s="25"/>
      <c r="B31" s="25"/>
      <c r="C31" s="25"/>
      <c r="D31" s="25"/>
      <c r="E31" s="25"/>
      <c r="F31" s="24"/>
      <c r="G31" s="25"/>
      <c r="H31" s="25"/>
      <c r="I31" s="25"/>
      <c r="J31" s="25"/>
      <c r="K31" s="138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</row>
    <row r="32">
      <c r="A32" s="25"/>
      <c r="B32" s="25"/>
      <c r="C32" s="25"/>
      <c r="D32" s="25"/>
      <c r="E32" s="25"/>
      <c r="F32" s="24"/>
      <c r="G32" s="25"/>
      <c r="H32" s="25"/>
      <c r="I32" s="25"/>
      <c r="J32" s="25"/>
      <c r="K32" s="138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</row>
    <row r="33">
      <c r="A33" s="25"/>
      <c r="B33" s="25"/>
      <c r="C33" s="25"/>
      <c r="D33" s="25"/>
      <c r="E33" s="25"/>
      <c r="F33" s="24"/>
      <c r="G33" s="25"/>
      <c r="H33" s="25"/>
      <c r="I33" s="25"/>
      <c r="J33" s="25"/>
      <c r="K33" s="138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</row>
    <row r="34">
      <c r="A34" s="25"/>
      <c r="B34" s="25"/>
      <c r="C34" s="25"/>
      <c r="D34" s="25"/>
      <c r="E34" s="25"/>
      <c r="F34" s="24"/>
      <c r="G34" s="25"/>
      <c r="H34" s="25"/>
      <c r="I34" s="25"/>
      <c r="J34" s="25"/>
      <c r="K34" s="138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</row>
    <row r="35">
      <c r="A35" s="25"/>
      <c r="B35" s="25"/>
      <c r="C35" s="25"/>
      <c r="D35" s="25"/>
      <c r="E35" s="25"/>
      <c r="F35" s="24"/>
      <c r="G35" s="25"/>
      <c r="H35" s="25"/>
      <c r="I35" s="25"/>
      <c r="J35" s="25"/>
      <c r="K35" s="138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</row>
    <row r="36">
      <c r="A36" s="25"/>
      <c r="B36" s="25"/>
      <c r="C36" s="25"/>
      <c r="D36" s="25"/>
      <c r="E36" s="25"/>
      <c r="F36" s="24"/>
      <c r="G36" s="25"/>
      <c r="H36" s="25"/>
      <c r="I36" s="25"/>
      <c r="J36" s="25"/>
      <c r="K36" s="138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</row>
    <row r="37">
      <c r="A37" s="25"/>
      <c r="B37" s="25"/>
      <c r="C37" s="25"/>
      <c r="D37" s="25"/>
      <c r="E37" s="25"/>
      <c r="F37" s="24"/>
      <c r="G37" s="25"/>
      <c r="H37" s="25"/>
      <c r="I37" s="25"/>
      <c r="J37" s="25"/>
      <c r="K37" s="138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</row>
    <row r="38">
      <c r="A38" s="25"/>
      <c r="B38" s="25"/>
      <c r="C38" s="25"/>
      <c r="D38" s="25"/>
      <c r="E38" s="25"/>
      <c r="F38" s="24"/>
      <c r="G38" s="25"/>
      <c r="H38" s="25"/>
      <c r="I38" s="25"/>
      <c r="J38" s="25"/>
      <c r="K38" s="138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</row>
    <row r="39">
      <c r="A39" s="25"/>
      <c r="B39" s="25"/>
      <c r="C39" s="25"/>
      <c r="D39" s="25"/>
      <c r="E39" s="25"/>
      <c r="F39" s="24"/>
      <c r="G39" s="25"/>
      <c r="H39" s="25"/>
      <c r="I39" s="25"/>
      <c r="J39" s="25"/>
      <c r="K39" s="138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</row>
    <row r="40">
      <c r="A40" s="25"/>
      <c r="B40" s="25"/>
      <c r="C40" s="25"/>
      <c r="D40" s="25"/>
      <c r="E40" s="25"/>
      <c r="F40" s="24"/>
      <c r="G40" s="25"/>
      <c r="H40" s="25"/>
      <c r="I40" s="25"/>
      <c r="J40" s="25"/>
      <c r="K40" s="138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</row>
    <row r="41">
      <c r="A41" s="25"/>
      <c r="B41" s="25"/>
      <c r="C41" s="25"/>
      <c r="D41" s="25"/>
      <c r="E41" s="25"/>
      <c r="F41" s="24"/>
      <c r="G41" s="25"/>
      <c r="H41" s="25"/>
      <c r="I41" s="25"/>
      <c r="J41" s="25"/>
      <c r="K41" s="138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</row>
    <row r="42">
      <c r="A42" s="25"/>
      <c r="B42" s="25"/>
      <c r="C42" s="25"/>
      <c r="D42" s="25"/>
      <c r="E42" s="25"/>
      <c r="F42" s="24"/>
      <c r="G42" s="25"/>
      <c r="H42" s="25"/>
      <c r="I42" s="25"/>
      <c r="J42" s="25"/>
      <c r="K42" s="138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</row>
    <row r="43">
      <c r="A43" s="25"/>
      <c r="B43" s="25"/>
      <c r="C43" s="25"/>
      <c r="D43" s="25"/>
      <c r="E43" s="25"/>
      <c r="F43" s="24"/>
      <c r="G43" s="25"/>
      <c r="H43" s="25"/>
      <c r="I43" s="25"/>
      <c r="J43" s="25"/>
      <c r="K43" s="138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</row>
    <row r="44">
      <c r="A44" s="25"/>
      <c r="B44" s="25"/>
      <c r="C44" s="25"/>
      <c r="D44" s="25"/>
      <c r="E44" s="25"/>
      <c r="F44" s="24"/>
      <c r="G44" s="25"/>
      <c r="H44" s="25"/>
      <c r="I44" s="25"/>
      <c r="J44" s="25"/>
      <c r="K44" s="138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</row>
    <row r="45">
      <c r="A45" s="25"/>
      <c r="B45" s="25"/>
      <c r="C45" s="25"/>
      <c r="D45" s="25"/>
      <c r="E45" s="25"/>
      <c r="F45" s="24"/>
      <c r="G45" s="25"/>
      <c r="H45" s="25"/>
      <c r="I45" s="25"/>
      <c r="J45" s="25"/>
      <c r="K45" s="138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</row>
    <row r="46">
      <c r="A46" s="25"/>
      <c r="B46" s="25"/>
      <c r="C46" s="25"/>
      <c r="D46" s="25"/>
      <c r="E46" s="25"/>
      <c r="F46" s="24"/>
      <c r="G46" s="25"/>
      <c r="H46" s="25"/>
      <c r="I46" s="25"/>
      <c r="J46" s="25"/>
      <c r="K46" s="138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</row>
    <row r="47">
      <c r="A47" s="25"/>
      <c r="B47" s="25"/>
      <c r="C47" s="25"/>
      <c r="D47" s="25"/>
      <c r="E47" s="25"/>
      <c r="F47" s="24"/>
      <c r="G47" s="25"/>
      <c r="H47" s="25"/>
      <c r="I47" s="25"/>
      <c r="J47" s="25"/>
      <c r="K47" s="138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</row>
    <row r="48">
      <c r="A48" s="25"/>
      <c r="B48" s="25"/>
      <c r="C48" s="25"/>
      <c r="D48" s="25"/>
      <c r="E48" s="25"/>
      <c r="F48" s="24"/>
      <c r="G48" s="25"/>
      <c r="H48" s="25"/>
      <c r="I48" s="25"/>
      <c r="J48" s="25"/>
      <c r="K48" s="138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</row>
    <row r="49">
      <c r="A49" s="25"/>
      <c r="B49" s="25"/>
      <c r="C49" s="25"/>
      <c r="D49" s="25"/>
      <c r="E49" s="25"/>
      <c r="F49" s="24"/>
      <c r="G49" s="25"/>
      <c r="H49" s="25"/>
      <c r="I49" s="25"/>
      <c r="J49" s="25"/>
      <c r="K49" s="138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</row>
    <row r="50">
      <c r="A50" s="25"/>
      <c r="B50" s="25"/>
      <c r="C50" s="25"/>
      <c r="D50" s="25"/>
      <c r="E50" s="25"/>
      <c r="F50" s="24"/>
      <c r="G50" s="25"/>
      <c r="H50" s="25"/>
      <c r="I50" s="25"/>
      <c r="J50" s="25"/>
      <c r="K50" s="138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</row>
    <row r="51">
      <c r="A51" s="25"/>
      <c r="B51" s="25"/>
      <c r="C51" s="25"/>
      <c r="D51" s="25"/>
      <c r="E51" s="25"/>
      <c r="F51" s="24"/>
      <c r="G51" s="25"/>
      <c r="H51" s="25"/>
      <c r="I51" s="25"/>
      <c r="J51" s="25"/>
      <c r="K51" s="138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</row>
    <row r="52">
      <c r="A52" s="25"/>
      <c r="B52" s="25"/>
      <c r="C52" s="25"/>
      <c r="D52" s="25"/>
      <c r="E52" s="25"/>
      <c r="F52" s="24"/>
      <c r="G52" s="25"/>
      <c r="H52" s="25"/>
      <c r="I52" s="25"/>
      <c r="J52" s="25"/>
      <c r="K52" s="138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</row>
    <row r="53">
      <c r="A53" s="25"/>
      <c r="B53" s="25"/>
      <c r="C53" s="25"/>
      <c r="D53" s="25"/>
      <c r="E53" s="25"/>
      <c r="F53" s="24"/>
      <c r="G53" s="25"/>
      <c r="H53" s="25"/>
      <c r="I53" s="25"/>
      <c r="J53" s="25"/>
      <c r="K53" s="138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</row>
    <row r="54">
      <c r="A54" s="25"/>
      <c r="B54" s="25"/>
      <c r="C54" s="25"/>
      <c r="D54" s="25"/>
      <c r="E54" s="25"/>
      <c r="F54" s="24"/>
      <c r="G54" s="25"/>
      <c r="H54" s="25"/>
      <c r="I54" s="25"/>
      <c r="J54" s="25"/>
      <c r="K54" s="138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</row>
    <row r="55">
      <c r="A55" s="25"/>
      <c r="B55" s="25"/>
      <c r="C55" s="25"/>
      <c r="D55" s="25"/>
      <c r="E55" s="25"/>
      <c r="F55" s="24"/>
      <c r="G55" s="25"/>
      <c r="H55" s="25"/>
      <c r="I55" s="25"/>
      <c r="J55" s="25"/>
      <c r="K55" s="138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</row>
    <row r="56">
      <c r="A56" s="25"/>
      <c r="B56" s="25"/>
      <c r="C56" s="25"/>
      <c r="D56" s="25"/>
      <c r="E56" s="25"/>
      <c r="F56" s="24"/>
      <c r="G56" s="25"/>
      <c r="H56" s="25"/>
      <c r="I56" s="25"/>
      <c r="J56" s="25"/>
      <c r="K56" s="138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</row>
    <row r="57">
      <c r="A57" s="25"/>
      <c r="B57" s="25"/>
      <c r="C57" s="25"/>
      <c r="D57" s="25"/>
      <c r="E57" s="25"/>
      <c r="F57" s="24"/>
      <c r="G57" s="25"/>
      <c r="H57" s="25"/>
      <c r="I57" s="25"/>
      <c r="J57" s="25"/>
      <c r="K57" s="138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</row>
    <row r="58">
      <c r="A58" s="25"/>
      <c r="B58" s="25"/>
      <c r="C58" s="25"/>
      <c r="D58" s="25"/>
      <c r="E58" s="25"/>
      <c r="F58" s="24"/>
      <c r="G58" s="25"/>
      <c r="H58" s="25"/>
      <c r="I58" s="25"/>
      <c r="J58" s="25"/>
      <c r="K58" s="138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</row>
    <row r="59">
      <c r="A59" s="25"/>
      <c r="B59" s="25"/>
      <c r="C59" s="25"/>
      <c r="D59" s="25"/>
      <c r="E59" s="25"/>
      <c r="F59" s="24"/>
      <c r="G59" s="25"/>
      <c r="H59" s="25"/>
      <c r="I59" s="25"/>
      <c r="J59" s="25"/>
      <c r="K59" s="138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</row>
    <row r="60">
      <c r="A60" s="25"/>
      <c r="B60" s="25"/>
      <c r="C60" s="25"/>
      <c r="D60" s="25"/>
      <c r="E60" s="25"/>
      <c r="F60" s="24"/>
      <c r="G60" s="25"/>
      <c r="H60" s="25"/>
      <c r="I60" s="25"/>
      <c r="J60" s="25"/>
      <c r="K60" s="138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</row>
    <row r="61">
      <c r="A61" s="25"/>
      <c r="B61" s="25"/>
      <c r="C61" s="25"/>
      <c r="D61" s="25"/>
      <c r="E61" s="25"/>
      <c r="F61" s="24"/>
      <c r="G61" s="25"/>
      <c r="H61" s="25"/>
      <c r="I61" s="25"/>
      <c r="J61" s="25"/>
      <c r="K61" s="138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</row>
    <row r="62">
      <c r="A62" s="25"/>
      <c r="B62" s="25"/>
      <c r="C62" s="25"/>
      <c r="D62" s="25"/>
      <c r="E62" s="25"/>
      <c r="F62" s="24"/>
      <c r="G62" s="25"/>
      <c r="H62" s="25"/>
      <c r="I62" s="25"/>
      <c r="J62" s="25"/>
      <c r="K62" s="138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</row>
    <row r="63">
      <c r="A63" s="25"/>
      <c r="B63" s="25"/>
      <c r="C63" s="25"/>
      <c r="D63" s="25"/>
      <c r="E63" s="25"/>
      <c r="F63" s="24"/>
      <c r="G63" s="25"/>
      <c r="H63" s="25"/>
      <c r="I63" s="25"/>
      <c r="J63" s="25"/>
      <c r="K63" s="138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</row>
    <row r="64">
      <c r="A64" s="25"/>
      <c r="B64" s="25"/>
      <c r="C64" s="25"/>
      <c r="D64" s="25"/>
      <c r="E64" s="25"/>
      <c r="F64" s="24"/>
      <c r="G64" s="25"/>
      <c r="H64" s="25"/>
      <c r="I64" s="25"/>
      <c r="J64" s="25"/>
      <c r="K64" s="138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</row>
    <row r="65">
      <c r="A65" s="25"/>
      <c r="B65" s="25"/>
      <c r="C65" s="25"/>
      <c r="D65" s="25"/>
      <c r="E65" s="25"/>
      <c r="F65" s="24"/>
      <c r="G65" s="25"/>
      <c r="H65" s="25"/>
      <c r="I65" s="25"/>
      <c r="J65" s="25"/>
      <c r="K65" s="138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</row>
    <row r="66">
      <c r="A66" s="25"/>
      <c r="B66" s="25"/>
      <c r="C66" s="25"/>
      <c r="D66" s="25"/>
      <c r="E66" s="25"/>
      <c r="F66" s="24"/>
      <c r="G66" s="25"/>
      <c r="H66" s="25"/>
      <c r="I66" s="25"/>
      <c r="J66" s="25"/>
      <c r="K66" s="138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</row>
    <row r="67">
      <c r="A67" s="25"/>
      <c r="B67" s="25"/>
      <c r="C67" s="25"/>
      <c r="D67" s="25"/>
      <c r="E67" s="25"/>
      <c r="F67" s="24"/>
      <c r="G67" s="25"/>
      <c r="H67" s="25"/>
      <c r="I67" s="25"/>
      <c r="J67" s="25"/>
      <c r="K67" s="138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</row>
    <row r="68">
      <c r="A68" s="25"/>
      <c r="B68" s="25"/>
      <c r="C68" s="25"/>
      <c r="D68" s="25"/>
      <c r="E68" s="25"/>
      <c r="F68" s="24"/>
      <c r="G68" s="25"/>
      <c r="H68" s="25"/>
      <c r="I68" s="25"/>
      <c r="J68" s="25"/>
      <c r="K68" s="138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</row>
    <row r="69">
      <c r="A69" s="25"/>
      <c r="B69" s="25"/>
      <c r="C69" s="25"/>
      <c r="D69" s="25"/>
      <c r="E69" s="25"/>
      <c r="F69" s="24"/>
      <c r="G69" s="25"/>
      <c r="H69" s="25"/>
      <c r="I69" s="25"/>
      <c r="J69" s="25"/>
      <c r="K69" s="138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</row>
    <row r="70">
      <c r="A70" s="25"/>
      <c r="B70" s="25"/>
      <c r="C70" s="25"/>
      <c r="D70" s="25"/>
      <c r="E70" s="25"/>
      <c r="F70" s="24"/>
      <c r="G70" s="25"/>
      <c r="H70" s="25"/>
      <c r="I70" s="25"/>
      <c r="J70" s="25"/>
      <c r="K70" s="138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</row>
    <row r="71">
      <c r="A71" s="25"/>
      <c r="B71" s="25"/>
      <c r="C71" s="25"/>
      <c r="D71" s="25"/>
      <c r="E71" s="25"/>
      <c r="F71" s="24"/>
      <c r="G71" s="25"/>
      <c r="H71" s="25"/>
      <c r="I71" s="25"/>
      <c r="J71" s="25"/>
      <c r="K71" s="138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</row>
    <row r="72">
      <c r="A72" s="25"/>
      <c r="B72" s="25"/>
      <c r="C72" s="25"/>
      <c r="D72" s="25"/>
      <c r="E72" s="25"/>
      <c r="F72" s="24"/>
      <c r="G72" s="25"/>
      <c r="H72" s="25"/>
      <c r="I72" s="25"/>
      <c r="J72" s="25"/>
      <c r="K72" s="138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</row>
    <row r="73">
      <c r="A73" s="25"/>
      <c r="B73" s="25"/>
      <c r="C73" s="25"/>
      <c r="D73" s="25"/>
      <c r="E73" s="25"/>
      <c r="F73" s="24"/>
      <c r="G73" s="25"/>
      <c r="H73" s="25"/>
      <c r="I73" s="25"/>
      <c r="J73" s="25"/>
      <c r="K73" s="138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</row>
    <row r="74">
      <c r="A74" s="25"/>
      <c r="B74" s="25"/>
      <c r="C74" s="25"/>
      <c r="D74" s="25"/>
      <c r="E74" s="25"/>
      <c r="F74" s="24"/>
      <c r="G74" s="25"/>
      <c r="H74" s="25"/>
      <c r="I74" s="25"/>
      <c r="J74" s="25"/>
      <c r="K74" s="138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</row>
    <row r="75">
      <c r="A75" s="25"/>
      <c r="B75" s="25"/>
      <c r="C75" s="25"/>
      <c r="D75" s="25"/>
      <c r="E75" s="25"/>
      <c r="F75" s="24"/>
      <c r="G75" s="25"/>
      <c r="H75" s="25"/>
      <c r="I75" s="25"/>
      <c r="J75" s="25"/>
      <c r="K75" s="138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</row>
    <row r="76">
      <c r="A76" s="25"/>
      <c r="B76" s="25"/>
      <c r="C76" s="25"/>
      <c r="D76" s="25"/>
      <c r="E76" s="25"/>
      <c r="F76" s="24"/>
      <c r="G76" s="25"/>
      <c r="H76" s="25"/>
      <c r="I76" s="25"/>
      <c r="J76" s="25"/>
      <c r="K76" s="138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</row>
    <row r="77">
      <c r="A77" s="25"/>
      <c r="B77" s="25"/>
      <c r="C77" s="25"/>
      <c r="D77" s="25"/>
      <c r="E77" s="25"/>
      <c r="F77" s="24"/>
      <c r="G77" s="25"/>
      <c r="H77" s="25"/>
      <c r="I77" s="25"/>
      <c r="J77" s="25"/>
      <c r="K77" s="138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</row>
    <row r="78">
      <c r="A78" s="25"/>
      <c r="B78" s="25"/>
      <c r="C78" s="25"/>
      <c r="D78" s="25"/>
      <c r="E78" s="25"/>
      <c r="F78" s="24"/>
      <c r="G78" s="25"/>
      <c r="H78" s="25"/>
      <c r="I78" s="25"/>
      <c r="J78" s="25"/>
      <c r="K78" s="138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</row>
    <row r="79">
      <c r="A79" s="25"/>
      <c r="B79" s="25"/>
      <c r="C79" s="25"/>
      <c r="D79" s="25"/>
      <c r="E79" s="25"/>
      <c r="F79" s="24"/>
      <c r="G79" s="25"/>
      <c r="H79" s="25"/>
      <c r="I79" s="25"/>
      <c r="J79" s="25"/>
      <c r="K79" s="138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</row>
    <row r="80">
      <c r="A80" s="25"/>
      <c r="B80" s="25"/>
      <c r="C80" s="25"/>
      <c r="D80" s="25"/>
      <c r="E80" s="25"/>
      <c r="F80" s="24"/>
      <c r="G80" s="25"/>
      <c r="H80" s="25"/>
      <c r="I80" s="25"/>
      <c r="J80" s="25"/>
      <c r="K80" s="138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</row>
    <row r="81">
      <c r="A81" s="25"/>
      <c r="B81" s="25"/>
      <c r="C81" s="25"/>
      <c r="D81" s="25"/>
      <c r="E81" s="25"/>
      <c r="F81" s="24"/>
      <c r="G81" s="25"/>
      <c r="H81" s="25"/>
      <c r="I81" s="25"/>
      <c r="J81" s="25"/>
      <c r="K81" s="138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</row>
    <row r="82">
      <c r="A82" s="25"/>
      <c r="B82" s="25"/>
      <c r="C82" s="25"/>
      <c r="D82" s="25"/>
      <c r="E82" s="25"/>
      <c r="F82" s="24"/>
      <c r="G82" s="25"/>
      <c r="H82" s="25"/>
      <c r="I82" s="25"/>
      <c r="J82" s="25"/>
      <c r="K82" s="138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</row>
    <row r="83">
      <c r="A83" s="25"/>
      <c r="B83" s="25"/>
      <c r="C83" s="25"/>
      <c r="D83" s="25"/>
      <c r="E83" s="25"/>
      <c r="F83" s="24"/>
      <c r="G83" s="25"/>
      <c r="H83" s="25"/>
      <c r="I83" s="25"/>
      <c r="J83" s="25"/>
      <c r="K83" s="138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</row>
    <row r="84">
      <c r="A84" s="25"/>
      <c r="B84" s="25"/>
      <c r="C84" s="25"/>
      <c r="D84" s="25"/>
      <c r="E84" s="25"/>
      <c r="F84" s="24"/>
      <c r="G84" s="25"/>
      <c r="H84" s="25"/>
      <c r="I84" s="25"/>
      <c r="J84" s="25"/>
      <c r="K84" s="138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</row>
    <row r="85">
      <c r="A85" s="25"/>
      <c r="B85" s="25"/>
      <c r="C85" s="25"/>
      <c r="D85" s="25"/>
      <c r="E85" s="25"/>
      <c r="F85" s="24"/>
      <c r="G85" s="25"/>
      <c r="H85" s="25"/>
      <c r="I85" s="25"/>
      <c r="J85" s="25"/>
      <c r="K85" s="138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</row>
    <row r="86">
      <c r="A86" s="25"/>
      <c r="B86" s="25"/>
      <c r="C86" s="25"/>
      <c r="D86" s="25"/>
      <c r="E86" s="25"/>
      <c r="F86" s="24"/>
      <c r="G86" s="25"/>
      <c r="H86" s="25"/>
      <c r="I86" s="25"/>
      <c r="J86" s="25"/>
      <c r="K86" s="138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</row>
    <row r="87">
      <c r="A87" s="25"/>
      <c r="B87" s="25"/>
      <c r="C87" s="25"/>
      <c r="D87" s="25"/>
      <c r="E87" s="25"/>
      <c r="F87" s="24"/>
      <c r="G87" s="25"/>
      <c r="H87" s="25"/>
      <c r="I87" s="25"/>
      <c r="J87" s="25"/>
      <c r="K87" s="138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</row>
    <row r="88">
      <c r="A88" s="25"/>
      <c r="B88" s="25"/>
      <c r="C88" s="25"/>
      <c r="D88" s="25"/>
      <c r="E88" s="25"/>
      <c r="F88" s="24"/>
      <c r="G88" s="25"/>
      <c r="H88" s="25"/>
      <c r="I88" s="25"/>
      <c r="J88" s="25"/>
      <c r="K88" s="138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</row>
    <row r="89">
      <c r="A89" s="25"/>
      <c r="B89" s="25"/>
      <c r="C89" s="25"/>
      <c r="D89" s="25"/>
      <c r="E89" s="25"/>
      <c r="F89" s="24"/>
      <c r="G89" s="25"/>
      <c r="H89" s="25"/>
      <c r="I89" s="25"/>
      <c r="J89" s="25"/>
      <c r="K89" s="138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</row>
    <row r="90">
      <c r="A90" s="25"/>
      <c r="B90" s="25"/>
      <c r="C90" s="25"/>
      <c r="D90" s="25"/>
      <c r="E90" s="25"/>
      <c r="F90" s="24"/>
      <c r="G90" s="25"/>
      <c r="H90" s="25"/>
      <c r="I90" s="25"/>
      <c r="J90" s="25"/>
      <c r="K90" s="138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</row>
    <row r="91">
      <c r="A91" s="25"/>
      <c r="B91" s="25"/>
      <c r="C91" s="25"/>
      <c r="D91" s="25"/>
      <c r="E91" s="25"/>
      <c r="F91" s="24"/>
      <c r="G91" s="25"/>
      <c r="H91" s="25"/>
      <c r="I91" s="25"/>
      <c r="J91" s="25"/>
      <c r="K91" s="138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</row>
    <row r="92">
      <c r="A92" s="25"/>
      <c r="B92" s="25"/>
      <c r="C92" s="25"/>
      <c r="D92" s="25"/>
      <c r="E92" s="25"/>
      <c r="F92" s="24"/>
      <c r="G92" s="25"/>
      <c r="H92" s="25"/>
      <c r="I92" s="25"/>
      <c r="J92" s="25"/>
      <c r="K92" s="138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</row>
    <row r="93">
      <c r="A93" s="25"/>
      <c r="B93" s="25"/>
      <c r="C93" s="25"/>
      <c r="D93" s="25"/>
      <c r="E93" s="25"/>
      <c r="F93" s="24"/>
      <c r="G93" s="25"/>
      <c r="H93" s="25"/>
      <c r="I93" s="25"/>
      <c r="J93" s="25"/>
      <c r="K93" s="138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</row>
    <row r="94">
      <c r="A94" s="25"/>
      <c r="B94" s="25"/>
      <c r="C94" s="25"/>
      <c r="D94" s="25"/>
      <c r="E94" s="25"/>
      <c r="F94" s="24"/>
      <c r="G94" s="25"/>
      <c r="H94" s="25"/>
      <c r="I94" s="25"/>
      <c r="J94" s="25"/>
      <c r="K94" s="138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</row>
    <row r="95">
      <c r="A95" s="25"/>
      <c r="B95" s="25"/>
      <c r="C95" s="25"/>
      <c r="D95" s="25"/>
      <c r="E95" s="25"/>
      <c r="F95" s="24"/>
      <c r="G95" s="25"/>
      <c r="H95" s="25"/>
      <c r="I95" s="25"/>
      <c r="J95" s="25"/>
      <c r="K95" s="138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</row>
    <row r="96">
      <c r="A96" s="25"/>
      <c r="B96" s="25"/>
      <c r="C96" s="25"/>
      <c r="D96" s="25"/>
      <c r="E96" s="25"/>
      <c r="F96" s="24"/>
      <c r="G96" s="25"/>
      <c r="H96" s="25"/>
      <c r="I96" s="25"/>
      <c r="J96" s="25"/>
      <c r="K96" s="138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</row>
    <row r="97">
      <c r="A97" s="25"/>
      <c r="B97" s="25"/>
      <c r="C97" s="25"/>
      <c r="D97" s="25"/>
      <c r="E97" s="25"/>
      <c r="F97" s="24"/>
      <c r="G97" s="25"/>
      <c r="H97" s="25"/>
      <c r="I97" s="25"/>
      <c r="J97" s="25"/>
      <c r="K97" s="138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</row>
    <row r="98">
      <c r="A98" s="25"/>
      <c r="B98" s="25"/>
      <c r="C98" s="25"/>
      <c r="D98" s="25"/>
      <c r="E98" s="25"/>
      <c r="F98" s="24"/>
      <c r="G98" s="25"/>
      <c r="H98" s="25"/>
      <c r="I98" s="25"/>
      <c r="J98" s="25"/>
      <c r="K98" s="138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</row>
    <row r="99">
      <c r="A99" s="25"/>
      <c r="B99" s="25"/>
      <c r="C99" s="25"/>
      <c r="D99" s="25"/>
      <c r="E99" s="25"/>
      <c r="F99" s="24"/>
      <c r="G99" s="25"/>
      <c r="H99" s="25"/>
      <c r="I99" s="25"/>
      <c r="J99" s="25"/>
      <c r="K99" s="138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</row>
    <row r="100">
      <c r="A100" s="25"/>
      <c r="B100" s="25"/>
      <c r="C100" s="25"/>
      <c r="D100" s="25"/>
      <c r="E100" s="25"/>
      <c r="F100" s="24"/>
      <c r="G100" s="25"/>
      <c r="H100" s="25"/>
      <c r="I100" s="25"/>
      <c r="J100" s="25"/>
      <c r="K100" s="138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</row>
    <row r="101">
      <c r="A101" s="25"/>
      <c r="B101" s="25"/>
      <c r="C101" s="25"/>
      <c r="D101" s="25"/>
      <c r="E101" s="25"/>
      <c r="F101" s="24"/>
      <c r="G101" s="25"/>
      <c r="H101" s="25"/>
      <c r="I101" s="25"/>
      <c r="J101" s="25"/>
      <c r="K101" s="138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</row>
    <row r="102">
      <c r="A102" s="25"/>
      <c r="B102" s="25"/>
      <c r="C102" s="25"/>
      <c r="D102" s="25"/>
      <c r="E102" s="25"/>
      <c r="F102" s="24"/>
      <c r="G102" s="25"/>
      <c r="H102" s="25"/>
      <c r="I102" s="25"/>
      <c r="J102" s="25"/>
      <c r="K102" s="138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</row>
    <row r="103">
      <c r="A103" s="25"/>
      <c r="B103" s="25"/>
      <c r="C103" s="25"/>
      <c r="D103" s="25"/>
      <c r="E103" s="25"/>
      <c r="F103" s="24"/>
      <c r="G103" s="25"/>
      <c r="H103" s="25"/>
      <c r="I103" s="25"/>
      <c r="J103" s="25"/>
      <c r="K103" s="138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</row>
    <row r="104">
      <c r="A104" s="25"/>
      <c r="B104" s="25"/>
      <c r="C104" s="25"/>
      <c r="D104" s="25"/>
      <c r="E104" s="25"/>
      <c r="F104" s="24"/>
      <c r="G104" s="25"/>
      <c r="H104" s="25"/>
      <c r="I104" s="25"/>
      <c r="J104" s="25"/>
      <c r="K104" s="138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</row>
    <row r="105">
      <c r="A105" s="25"/>
      <c r="B105" s="25"/>
      <c r="C105" s="25"/>
      <c r="D105" s="25"/>
      <c r="E105" s="25"/>
      <c r="F105" s="24"/>
      <c r="G105" s="25"/>
      <c r="H105" s="25"/>
      <c r="I105" s="25"/>
      <c r="J105" s="25"/>
      <c r="K105" s="138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</row>
    <row r="106">
      <c r="A106" s="25"/>
      <c r="B106" s="25"/>
      <c r="C106" s="25"/>
      <c r="D106" s="25"/>
      <c r="E106" s="25"/>
      <c r="F106" s="24"/>
      <c r="G106" s="25"/>
      <c r="H106" s="25"/>
      <c r="I106" s="25"/>
      <c r="J106" s="25"/>
      <c r="K106" s="138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</row>
    <row r="107">
      <c r="A107" s="25"/>
      <c r="B107" s="25"/>
      <c r="C107" s="25"/>
      <c r="D107" s="25"/>
      <c r="E107" s="25"/>
      <c r="F107" s="24"/>
      <c r="G107" s="25"/>
      <c r="H107" s="25"/>
      <c r="I107" s="25"/>
      <c r="J107" s="25"/>
      <c r="K107" s="138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</row>
    <row r="108">
      <c r="A108" s="25"/>
      <c r="B108" s="25"/>
      <c r="C108" s="25"/>
      <c r="D108" s="25"/>
      <c r="E108" s="25"/>
      <c r="F108" s="24"/>
      <c r="G108" s="25"/>
      <c r="H108" s="25"/>
      <c r="I108" s="25"/>
      <c r="J108" s="25"/>
      <c r="K108" s="138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</row>
    <row r="109">
      <c r="A109" s="25"/>
      <c r="B109" s="25"/>
      <c r="C109" s="25"/>
      <c r="D109" s="25"/>
      <c r="E109" s="25"/>
      <c r="F109" s="24"/>
      <c r="G109" s="25"/>
      <c r="H109" s="25"/>
      <c r="I109" s="25"/>
      <c r="J109" s="25"/>
      <c r="K109" s="138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</row>
    <row r="110">
      <c r="A110" s="25"/>
      <c r="B110" s="25"/>
      <c r="C110" s="25"/>
      <c r="D110" s="25"/>
      <c r="E110" s="25"/>
      <c r="F110" s="24"/>
      <c r="G110" s="25"/>
      <c r="H110" s="25"/>
      <c r="I110" s="25"/>
      <c r="J110" s="25"/>
      <c r="K110" s="138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</row>
    <row r="111">
      <c r="A111" s="25"/>
      <c r="B111" s="25"/>
      <c r="C111" s="25"/>
      <c r="D111" s="25"/>
      <c r="E111" s="25"/>
      <c r="F111" s="24"/>
      <c r="G111" s="25"/>
      <c r="H111" s="25"/>
      <c r="I111" s="25"/>
      <c r="J111" s="25"/>
      <c r="K111" s="138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</row>
    <row r="112">
      <c r="A112" s="25"/>
      <c r="B112" s="25"/>
      <c r="C112" s="25"/>
      <c r="D112" s="25"/>
      <c r="E112" s="25"/>
      <c r="F112" s="24"/>
      <c r="G112" s="25"/>
      <c r="H112" s="25"/>
      <c r="I112" s="25"/>
      <c r="J112" s="25"/>
      <c r="K112" s="138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</row>
    <row r="113">
      <c r="A113" s="25"/>
      <c r="B113" s="25"/>
      <c r="C113" s="25"/>
      <c r="D113" s="25"/>
      <c r="E113" s="25"/>
      <c r="F113" s="24"/>
      <c r="G113" s="25"/>
      <c r="H113" s="25"/>
      <c r="I113" s="25"/>
      <c r="J113" s="25"/>
      <c r="K113" s="138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</row>
    <row r="114">
      <c r="A114" s="25"/>
      <c r="B114" s="25"/>
      <c r="C114" s="25"/>
      <c r="D114" s="25"/>
      <c r="E114" s="25"/>
      <c r="F114" s="24"/>
      <c r="G114" s="25"/>
      <c r="H114" s="25"/>
      <c r="I114" s="25"/>
      <c r="J114" s="25"/>
      <c r="K114" s="138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</row>
    <row r="115">
      <c r="A115" s="25"/>
      <c r="B115" s="25"/>
      <c r="C115" s="25"/>
      <c r="D115" s="25"/>
      <c r="E115" s="25"/>
      <c r="F115" s="24"/>
      <c r="G115" s="25"/>
      <c r="H115" s="25"/>
      <c r="I115" s="25"/>
      <c r="J115" s="25"/>
      <c r="K115" s="138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</row>
    <row r="116">
      <c r="A116" s="25"/>
      <c r="B116" s="25"/>
      <c r="C116" s="25"/>
      <c r="D116" s="25"/>
      <c r="E116" s="25"/>
      <c r="F116" s="24"/>
      <c r="G116" s="25"/>
      <c r="H116" s="25"/>
      <c r="I116" s="25"/>
      <c r="J116" s="25"/>
      <c r="K116" s="138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</row>
    <row r="117">
      <c r="A117" s="25"/>
      <c r="B117" s="25"/>
      <c r="C117" s="25"/>
      <c r="D117" s="25"/>
      <c r="E117" s="25"/>
      <c r="F117" s="24"/>
      <c r="G117" s="25"/>
      <c r="H117" s="25"/>
      <c r="I117" s="25"/>
      <c r="J117" s="25"/>
      <c r="K117" s="138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</row>
    <row r="118">
      <c r="A118" s="25"/>
      <c r="B118" s="25"/>
      <c r="C118" s="25"/>
      <c r="D118" s="25"/>
      <c r="E118" s="25"/>
      <c r="F118" s="24"/>
      <c r="G118" s="25"/>
      <c r="H118" s="25"/>
      <c r="I118" s="25"/>
      <c r="J118" s="25"/>
      <c r="K118" s="138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</row>
    <row r="119">
      <c r="A119" s="25"/>
      <c r="B119" s="25"/>
      <c r="C119" s="25"/>
      <c r="D119" s="25"/>
      <c r="E119" s="25"/>
      <c r="F119" s="24"/>
      <c r="G119" s="25"/>
      <c r="H119" s="25"/>
      <c r="I119" s="25"/>
      <c r="J119" s="25"/>
      <c r="K119" s="138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</row>
    <row r="120">
      <c r="A120" s="25"/>
      <c r="B120" s="25"/>
      <c r="C120" s="25"/>
      <c r="D120" s="25"/>
      <c r="E120" s="25"/>
      <c r="F120" s="24"/>
      <c r="G120" s="25"/>
      <c r="H120" s="25"/>
      <c r="I120" s="25"/>
      <c r="J120" s="25"/>
      <c r="K120" s="138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</row>
    <row r="121">
      <c r="A121" s="25"/>
      <c r="B121" s="25"/>
      <c r="C121" s="25"/>
      <c r="D121" s="25"/>
      <c r="E121" s="25"/>
      <c r="F121" s="24"/>
      <c r="G121" s="25"/>
      <c r="H121" s="25"/>
      <c r="I121" s="25"/>
      <c r="J121" s="25"/>
      <c r="K121" s="138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</row>
    <row r="122">
      <c r="A122" s="25"/>
      <c r="B122" s="25"/>
      <c r="C122" s="25"/>
      <c r="D122" s="25"/>
      <c r="E122" s="25"/>
      <c r="F122" s="24"/>
      <c r="G122" s="25"/>
      <c r="H122" s="25"/>
      <c r="I122" s="25"/>
      <c r="J122" s="25"/>
      <c r="K122" s="138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</row>
    <row r="123">
      <c r="A123" s="25"/>
      <c r="B123" s="25"/>
      <c r="C123" s="25"/>
      <c r="D123" s="25"/>
      <c r="E123" s="25"/>
      <c r="F123" s="24"/>
      <c r="G123" s="25"/>
      <c r="H123" s="25"/>
      <c r="I123" s="25"/>
      <c r="J123" s="25"/>
      <c r="K123" s="138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</row>
    <row r="124">
      <c r="A124" s="25"/>
      <c r="B124" s="25"/>
      <c r="C124" s="25"/>
      <c r="D124" s="25"/>
      <c r="E124" s="25"/>
      <c r="F124" s="24"/>
      <c r="G124" s="25"/>
      <c r="H124" s="25"/>
      <c r="I124" s="25"/>
      <c r="J124" s="25"/>
      <c r="K124" s="138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</row>
    <row r="125">
      <c r="A125" s="25"/>
      <c r="B125" s="25"/>
      <c r="C125" s="25"/>
      <c r="D125" s="25"/>
      <c r="E125" s="25"/>
      <c r="F125" s="24"/>
      <c r="G125" s="25"/>
      <c r="H125" s="25"/>
      <c r="I125" s="25"/>
      <c r="J125" s="25"/>
      <c r="K125" s="138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</row>
    <row r="126">
      <c r="A126" s="25"/>
      <c r="B126" s="25"/>
      <c r="C126" s="25"/>
      <c r="D126" s="25"/>
      <c r="E126" s="25"/>
      <c r="F126" s="24"/>
      <c r="G126" s="25"/>
      <c r="H126" s="25"/>
      <c r="I126" s="25"/>
      <c r="J126" s="25"/>
      <c r="K126" s="138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</row>
    <row r="127">
      <c r="A127" s="25"/>
      <c r="B127" s="25"/>
      <c r="C127" s="25"/>
      <c r="D127" s="25"/>
      <c r="E127" s="25"/>
      <c r="F127" s="24"/>
      <c r="G127" s="25"/>
      <c r="H127" s="25"/>
      <c r="I127" s="25"/>
      <c r="J127" s="25"/>
      <c r="K127" s="138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</row>
    <row r="128">
      <c r="A128" s="25"/>
      <c r="B128" s="25"/>
      <c r="C128" s="25"/>
      <c r="D128" s="25"/>
      <c r="E128" s="25"/>
      <c r="F128" s="24"/>
      <c r="G128" s="25"/>
      <c r="H128" s="25"/>
      <c r="I128" s="25"/>
      <c r="J128" s="25"/>
      <c r="K128" s="138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</row>
    <row r="129">
      <c r="A129" s="25"/>
      <c r="B129" s="25"/>
      <c r="C129" s="25"/>
      <c r="D129" s="25"/>
      <c r="E129" s="25"/>
      <c r="F129" s="24"/>
      <c r="G129" s="25"/>
      <c r="H129" s="25"/>
      <c r="I129" s="25"/>
      <c r="J129" s="25"/>
      <c r="K129" s="138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</row>
    <row r="130">
      <c r="A130" s="25"/>
      <c r="B130" s="25"/>
      <c r="C130" s="25"/>
      <c r="D130" s="25"/>
      <c r="E130" s="25"/>
      <c r="F130" s="24"/>
      <c r="G130" s="25"/>
      <c r="H130" s="25"/>
      <c r="I130" s="25"/>
      <c r="J130" s="25"/>
      <c r="K130" s="138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</row>
    <row r="131">
      <c r="A131" s="25"/>
      <c r="B131" s="25"/>
      <c r="C131" s="25"/>
      <c r="D131" s="25"/>
      <c r="E131" s="25"/>
      <c r="F131" s="24"/>
      <c r="G131" s="25"/>
      <c r="H131" s="25"/>
      <c r="I131" s="25"/>
      <c r="J131" s="25"/>
      <c r="K131" s="138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</row>
    <row r="132">
      <c r="A132" s="25"/>
      <c r="B132" s="25"/>
      <c r="C132" s="25"/>
      <c r="D132" s="25"/>
      <c r="E132" s="25"/>
      <c r="F132" s="24"/>
      <c r="G132" s="25"/>
      <c r="H132" s="25"/>
      <c r="I132" s="25"/>
      <c r="J132" s="25"/>
      <c r="K132" s="138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</row>
    <row r="133">
      <c r="A133" s="25"/>
      <c r="B133" s="25"/>
      <c r="C133" s="25"/>
      <c r="D133" s="25"/>
      <c r="E133" s="25"/>
      <c r="F133" s="24"/>
      <c r="G133" s="25"/>
      <c r="H133" s="25"/>
      <c r="I133" s="25"/>
      <c r="J133" s="25"/>
      <c r="K133" s="138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</row>
    <row r="134">
      <c r="A134" s="25"/>
      <c r="B134" s="25"/>
      <c r="C134" s="25"/>
      <c r="D134" s="25"/>
      <c r="E134" s="25"/>
      <c r="F134" s="24"/>
      <c r="G134" s="25"/>
      <c r="H134" s="25"/>
      <c r="I134" s="25"/>
      <c r="J134" s="25"/>
      <c r="K134" s="138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</row>
    <row r="135">
      <c r="A135" s="25"/>
      <c r="B135" s="25"/>
      <c r="C135" s="25"/>
      <c r="D135" s="25"/>
      <c r="E135" s="25"/>
      <c r="F135" s="24"/>
      <c r="G135" s="25"/>
      <c r="H135" s="25"/>
      <c r="I135" s="25"/>
      <c r="J135" s="25"/>
      <c r="K135" s="138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</row>
    <row r="136">
      <c r="A136" s="25"/>
      <c r="B136" s="25"/>
      <c r="C136" s="25"/>
      <c r="D136" s="25"/>
      <c r="E136" s="25"/>
      <c r="F136" s="24"/>
      <c r="G136" s="25"/>
      <c r="H136" s="25"/>
      <c r="I136" s="25"/>
      <c r="J136" s="25"/>
      <c r="K136" s="138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</row>
    <row r="137">
      <c r="A137" s="25"/>
      <c r="B137" s="25"/>
      <c r="C137" s="25"/>
      <c r="D137" s="25"/>
      <c r="E137" s="25"/>
      <c r="F137" s="24"/>
      <c r="G137" s="25"/>
      <c r="H137" s="25"/>
      <c r="I137" s="25"/>
      <c r="J137" s="25"/>
      <c r="K137" s="138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</row>
    <row r="138">
      <c r="A138" s="25"/>
      <c r="B138" s="25"/>
      <c r="C138" s="25"/>
      <c r="D138" s="25"/>
      <c r="E138" s="25"/>
      <c r="F138" s="24"/>
      <c r="G138" s="25"/>
      <c r="H138" s="25"/>
      <c r="I138" s="25"/>
      <c r="J138" s="25"/>
      <c r="K138" s="138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</row>
    <row r="139">
      <c r="A139" s="25"/>
      <c r="B139" s="25"/>
      <c r="C139" s="25"/>
      <c r="D139" s="25"/>
      <c r="E139" s="25"/>
      <c r="F139" s="24"/>
      <c r="G139" s="25"/>
      <c r="H139" s="25"/>
      <c r="I139" s="25"/>
      <c r="J139" s="25"/>
      <c r="K139" s="138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</row>
    <row r="140">
      <c r="A140" s="25"/>
      <c r="B140" s="25"/>
      <c r="C140" s="25"/>
      <c r="D140" s="25"/>
      <c r="E140" s="25"/>
      <c r="F140" s="24"/>
      <c r="G140" s="25"/>
      <c r="H140" s="25"/>
      <c r="I140" s="25"/>
      <c r="J140" s="25"/>
      <c r="K140" s="138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</row>
    <row r="141">
      <c r="A141" s="25"/>
      <c r="B141" s="25"/>
      <c r="C141" s="25"/>
      <c r="D141" s="25"/>
      <c r="E141" s="25"/>
      <c r="F141" s="24"/>
      <c r="G141" s="25"/>
      <c r="H141" s="25"/>
      <c r="I141" s="25"/>
      <c r="J141" s="25"/>
      <c r="K141" s="138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</row>
    <row r="142">
      <c r="A142" s="25"/>
      <c r="B142" s="25"/>
      <c r="C142" s="25"/>
      <c r="D142" s="25"/>
      <c r="E142" s="25"/>
      <c r="F142" s="24"/>
      <c r="G142" s="25"/>
      <c r="H142" s="25"/>
      <c r="I142" s="25"/>
      <c r="J142" s="25"/>
      <c r="K142" s="138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</row>
    <row r="143">
      <c r="A143" s="25"/>
      <c r="B143" s="25"/>
      <c r="C143" s="25"/>
      <c r="D143" s="25"/>
      <c r="E143" s="25"/>
      <c r="F143" s="24"/>
      <c r="G143" s="25"/>
      <c r="H143" s="25"/>
      <c r="I143" s="25"/>
      <c r="J143" s="25"/>
      <c r="K143" s="138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</row>
    <row r="144">
      <c r="A144" s="25"/>
      <c r="B144" s="25"/>
      <c r="C144" s="25"/>
      <c r="D144" s="25"/>
      <c r="E144" s="25"/>
      <c r="F144" s="24"/>
      <c r="G144" s="25"/>
      <c r="H144" s="25"/>
      <c r="I144" s="25"/>
      <c r="J144" s="25"/>
      <c r="K144" s="138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</row>
    <row r="145">
      <c r="A145" s="25"/>
      <c r="B145" s="25"/>
      <c r="C145" s="25"/>
      <c r="D145" s="25"/>
      <c r="E145" s="25"/>
      <c r="F145" s="24"/>
      <c r="G145" s="25"/>
      <c r="H145" s="25"/>
      <c r="I145" s="25"/>
      <c r="J145" s="25"/>
      <c r="K145" s="138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</row>
    <row r="146">
      <c r="A146" s="25"/>
      <c r="B146" s="25"/>
      <c r="C146" s="25"/>
      <c r="D146" s="25"/>
      <c r="E146" s="25"/>
      <c r="F146" s="24"/>
      <c r="G146" s="25"/>
      <c r="H146" s="25"/>
      <c r="I146" s="25"/>
      <c r="J146" s="25"/>
      <c r="K146" s="138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</row>
    <row r="147">
      <c r="A147" s="25"/>
      <c r="B147" s="25"/>
      <c r="C147" s="25"/>
      <c r="D147" s="25"/>
      <c r="E147" s="25"/>
      <c r="F147" s="24"/>
      <c r="G147" s="25"/>
      <c r="H147" s="25"/>
      <c r="I147" s="25"/>
      <c r="J147" s="25"/>
      <c r="K147" s="138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</row>
    <row r="148">
      <c r="A148" s="25"/>
      <c r="B148" s="25"/>
      <c r="C148" s="25"/>
      <c r="D148" s="25"/>
      <c r="E148" s="25"/>
      <c r="F148" s="24"/>
      <c r="G148" s="25"/>
      <c r="H148" s="25"/>
      <c r="I148" s="25"/>
      <c r="J148" s="25"/>
      <c r="K148" s="138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</row>
    <row r="149">
      <c r="A149" s="25"/>
      <c r="B149" s="25"/>
      <c r="C149" s="25"/>
      <c r="D149" s="25"/>
      <c r="E149" s="25"/>
      <c r="F149" s="24"/>
      <c r="G149" s="25"/>
      <c r="H149" s="25"/>
      <c r="I149" s="25"/>
      <c r="J149" s="25"/>
      <c r="K149" s="138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</row>
    <row r="150">
      <c r="A150" s="25"/>
      <c r="B150" s="25"/>
      <c r="C150" s="25"/>
      <c r="D150" s="25"/>
      <c r="E150" s="25"/>
      <c r="F150" s="24"/>
      <c r="G150" s="25"/>
      <c r="H150" s="25"/>
      <c r="I150" s="25"/>
      <c r="J150" s="25"/>
      <c r="K150" s="138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</row>
    <row r="151">
      <c r="A151" s="25"/>
      <c r="B151" s="25"/>
      <c r="C151" s="25"/>
      <c r="D151" s="25"/>
      <c r="E151" s="25"/>
      <c r="F151" s="24"/>
      <c r="G151" s="25"/>
      <c r="H151" s="25"/>
      <c r="I151" s="25"/>
      <c r="J151" s="25"/>
      <c r="K151" s="138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</row>
    <row r="152">
      <c r="A152" s="25"/>
      <c r="B152" s="25"/>
      <c r="C152" s="25"/>
      <c r="D152" s="25"/>
      <c r="E152" s="25"/>
      <c r="F152" s="24"/>
      <c r="G152" s="25"/>
      <c r="H152" s="25"/>
      <c r="I152" s="25"/>
      <c r="J152" s="25"/>
      <c r="K152" s="138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</row>
    <row r="153">
      <c r="A153" s="25"/>
      <c r="B153" s="25"/>
      <c r="C153" s="25"/>
      <c r="D153" s="25"/>
      <c r="E153" s="25"/>
      <c r="F153" s="24"/>
      <c r="G153" s="25"/>
      <c r="H153" s="25"/>
      <c r="I153" s="25"/>
      <c r="J153" s="25"/>
      <c r="K153" s="138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</row>
    <row r="154">
      <c r="A154" s="25"/>
      <c r="B154" s="25"/>
      <c r="C154" s="25"/>
      <c r="D154" s="25"/>
      <c r="E154" s="25"/>
      <c r="F154" s="24"/>
      <c r="G154" s="25"/>
      <c r="H154" s="25"/>
      <c r="I154" s="25"/>
      <c r="J154" s="25"/>
      <c r="K154" s="138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</row>
    <row r="155">
      <c r="A155" s="25"/>
      <c r="B155" s="25"/>
      <c r="C155" s="25"/>
      <c r="D155" s="25"/>
      <c r="E155" s="25"/>
      <c r="F155" s="24"/>
      <c r="G155" s="25"/>
      <c r="H155" s="25"/>
      <c r="I155" s="25"/>
      <c r="J155" s="25"/>
      <c r="K155" s="138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</row>
    <row r="156">
      <c r="A156" s="25"/>
      <c r="B156" s="25"/>
      <c r="C156" s="25"/>
      <c r="D156" s="25"/>
      <c r="E156" s="25"/>
      <c r="F156" s="24"/>
      <c r="G156" s="25"/>
      <c r="H156" s="25"/>
      <c r="I156" s="25"/>
      <c r="J156" s="25"/>
      <c r="K156" s="138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</row>
    <row r="157">
      <c r="A157" s="25"/>
      <c r="B157" s="25"/>
      <c r="C157" s="25"/>
      <c r="D157" s="25"/>
      <c r="E157" s="25"/>
      <c r="F157" s="24"/>
      <c r="G157" s="25"/>
      <c r="H157" s="25"/>
      <c r="I157" s="25"/>
      <c r="J157" s="25"/>
      <c r="K157" s="138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</row>
    <row r="158">
      <c r="A158" s="25"/>
      <c r="B158" s="25"/>
      <c r="C158" s="25"/>
      <c r="D158" s="25"/>
      <c r="E158" s="25"/>
      <c r="F158" s="24"/>
      <c r="G158" s="25"/>
      <c r="H158" s="25"/>
      <c r="I158" s="25"/>
      <c r="J158" s="25"/>
      <c r="K158" s="138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</row>
    <row r="159">
      <c r="A159" s="25"/>
      <c r="B159" s="25"/>
      <c r="C159" s="25"/>
      <c r="D159" s="25"/>
      <c r="E159" s="25"/>
      <c r="F159" s="24"/>
      <c r="G159" s="25"/>
      <c r="H159" s="25"/>
      <c r="I159" s="25"/>
      <c r="J159" s="25"/>
      <c r="K159" s="138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</row>
    <row r="160">
      <c r="A160" s="25"/>
      <c r="B160" s="25"/>
      <c r="C160" s="25"/>
      <c r="D160" s="25"/>
      <c r="E160" s="25"/>
      <c r="F160" s="24"/>
      <c r="G160" s="25"/>
      <c r="H160" s="25"/>
      <c r="I160" s="25"/>
      <c r="J160" s="25"/>
      <c r="K160" s="138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</row>
    <row r="161">
      <c r="A161" s="25"/>
      <c r="B161" s="25"/>
      <c r="C161" s="25"/>
      <c r="D161" s="25"/>
      <c r="E161" s="25"/>
      <c r="F161" s="24"/>
      <c r="G161" s="25"/>
      <c r="H161" s="25"/>
      <c r="I161" s="25"/>
      <c r="J161" s="25"/>
      <c r="K161" s="138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</row>
    <row r="162">
      <c r="A162" s="25"/>
      <c r="B162" s="25"/>
      <c r="C162" s="25"/>
      <c r="D162" s="25"/>
      <c r="E162" s="25"/>
      <c r="F162" s="24"/>
      <c r="G162" s="25"/>
      <c r="H162" s="25"/>
      <c r="I162" s="25"/>
      <c r="J162" s="25"/>
      <c r="K162" s="138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</row>
    <row r="163">
      <c r="A163" s="25"/>
      <c r="B163" s="25"/>
      <c r="C163" s="25"/>
      <c r="D163" s="25"/>
      <c r="E163" s="25"/>
      <c r="F163" s="24"/>
      <c r="G163" s="25"/>
      <c r="H163" s="25"/>
      <c r="I163" s="25"/>
      <c r="J163" s="25"/>
      <c r="K163" s="138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</row>
    <row r="164">
      <c r="A164" s="25"/>
      <c r="B164" s="25"/>
      <c r="C164" s="25"/>
      <c r="D164" s="25"/>
      <c r="E164" s="25"/>
      <c r="F164" s="24"/>
      <c r="G164" s="25"/>
      <c r="H164" s="25"/>
      <c r="I164" s="25"/>
      <c r="J164" s="25"/>
      <c r="K164" s="138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</row>
    <row r="165">
      <c r="A165" s="25"/>
      <c r="B165" s="25"/>
      <c r="C165" s="25"/>
      <c r="D165" s="25"/>
      <c r="E165" s="25"/>
      <c r="F165" s="24"/>
      <c r="G165" s="25"/>
      <c r="H165" s="25"/>
      <c r="I165" s="25"/>
      <c r="J165" s="25"/>
      <c r="K165" s="138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</row>
    <row r="166">
      <c r="A166" s="25"/>
      <c r="B166" s="25"/>
      <c r="C166" s="25"/>
      <c r="D166" s="25"/>
      <c r="E166" s="25"/>
      <c r="F166" s="24"/>
      <c r="G166" s="25"/>
      <c r="H166" s="25"/>
      <c r="I166" s="25"/>
      <c r="J166" s="25"/>
      <c r="K166" s="138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</row>
    <row r="167">
      <c r="A167" s="25"/>
      <c r="B167" s="25"/>
      <c r="C167" s="25"/>
      <c r="D167" s="25"/>
      <c r="E167" s="25"/>
      <c r="F167" s="24"/>
      <c r="G167" s="25"/>
      <c r="H167" s="25"/>
      <c r="I167" s="25"/>
      <c r="J167" s="25"/>
      <c r="K167" s="138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</row>
    <row r="168">
      <c r="A168" s="25"/>
      <c r="B168" s="25"/>
      <c r="C168" s="25"/>
      <c r="D168" s="25"/>
      <c r="E168" s="25"/>
      <c r="F168" s="24"/>
      <c r="G168" s="25"/>
      <c r="H168" s="25"/>
      <c r="I168" s="25"/>
      <c r="J168" s="25"/>
      <c r="K168" s="138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</row>
    <row r="169">
      <c r="A169" s="25"/>
      <c r="B169" s="25"/>
      <c r="C169" s="25"/>
      <c r="D169" s="25"/>
      <c r="E169" s="25"/>
      <c r="F169" s="24"/>
      <c r="G169" s="25"/>
      <c r="H169" s="25"/>
      <c r="I169" s="25"/>
      <c r="J169" s="25"/>
      <c r="K169" s="138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</row>
    <row r="170">
      <c r="A170" s="25"/>
      <c r="B170" s="25"/>
      <c r="C170" s="25"/>
      <c r="D170" s="25"/>
      <c r="E170" s="25"/>
      <c r="F170" s="24"/>
      <c r="G170" s="25"/>
      <c r="H170" s="25"/>
      <c r="I170" s="25"/>
      <c r="J170" s="25"/>
      <c r="K170" s="138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</row>
    <row r="171">
      <c r="A171" s="25"/>
      <c r="B171" s="25"/>
      <c r="C171" s="25"/>
      <c r="D171" s="25"/>
      <c r="E171" s="25"/>
      <c r="F171" s="24"/>
      <c r="G171" s="25"/>
      <c r="H171" s="25"/>
      <c r="I171" s="25"/>
      <c r="J171" s="25"/>
      <c r="K171" s="138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</row>
    <row r="172">
      <c r="A172" s="25"/>
      <c r="B172" s="25"/>
      <c r="C172" s="25"/>
      <c r="D172" s="25"/>
      <c r="E172" s="25"/>
      <c r="F172" s="24"/>
      <c r="G172" s="25"/>
      <c r="H172" s="25"/>
      <c r="I172" s="25"/>
      <c r="J172" s="25"/>
      <c r="K172" s="138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</row>
    <row r="173">
      <c r="A173" s="25"/>
      <c r="B173" s="25"/>
      <c r="C173" s="25"/>
      <c r="D173" s="25"/>
      <c r="E173" s="25"/>
      <c r="F173" s="24"/>
      <c r="G173" s="25"/>
      <c r="H173" s="25"/>
      <c r="I173" s="25"/>
      <c r="J173" s="25"/>
      <c r="K173" s="138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</row>
    <row r="174">
      <c r="A174" s="25"/>
      <c r="B174" s="25"/>
      <c r="C174" s="25"/>
      <c r="D174" s="25"/>
      <c r="E174" s="25"/>
      <c r="F174" s="24"/>
      <c r="G174" s="25"/>
      <c r="H174" s="25"/>
      <c r="I174" s="25"/>
      <c r="J174" s="25"/>
      <c r="K174" s="138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</row>
    <row r="175">
      <c r="A175" s="25"/>
      <c r="B175" s="25"/>
      <c r="C175" s="25"/>
      <c r="D175" s="25"/>
      <c r="E175" s="25"/>
      <c r="F175" s="24"/>
      <c r="G175" s="25"/>
      <c r="H175" s="25"/>
      <c r="I175" s="25"/>
      <c r="J175" s="25"/>
      <c r="K175" s="138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</row>
    <row r="176">
      <c r="A176" s="25"/>
      <c r="B176" s="25"/>
      <c r="C176" s="25"/>
      <c r="D176" s="25"/>
      <c r="E176" s="25"/>
      <c r="F176" s="24"/>
      <c r="G176" s="25"/>
      <c r="H176" s="25"/>
      <c r="I176" s="25"/>
      <c r="J176" s="25"/>
      <c r="K176" s="138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</row>
    <row r="177">
      <c r="A177" s="25"/>
      <c r="B177" s="25"/>
      <c r="C177" s="25"/>
      <c r="D177" s="25"/>
      <c r="E177" s="25"/>
      <c r="F177" s="24"/>
      <c r="G177" s="25"/>
      <c r="H177" s="25"/>
      <c r="I177" s="25"/>
      <c r="J177" s="25"/>
      <c r="K177" s="138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</row>
    <row r="178">
      <c r="A178" s="25"/>
      <c r="B178" s="25"/>
      <c r="C178" s="25"/>
      <c r="D178" s="25"/>
      <c r="E178" s="25"/>
      <c r="F178" s="24"/>
      <c r="G178" s="25"/>
      <c r="H178" s="25"/>
      <c r="I178" s="25"/>
      <c r="J178" s="25"/>
      <c r="K178" s="138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</row>
    <row r="179">
      <c r="A179" s="25"/>
      <c r="B179" s="25"/>
      <c r="C179" s="25"/>
      <c r="D179" s="25"/>
      <c r="E179" s="25"/>
      <c r="F179" s="24"/>
      <c r="G179" s="25"/>
      <c r="H179" s="25"/>
      <c r="I179" s="25"/>
      <c r="J179" s="25"/>
      <c r="K179" s="138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</row>
    <row r="180">
      <c r="A180" s="25"/>
      <c r="B180" s="25"/>
      <c r="C180" s="25"/>
      <c r="D180" s="25"/>
      <c r="E180" s="25"/>
      <c r="F180" s="24"/>
      <c r="G180" s="25"/>
      <c r="H180" s="25"/>
      <c r="I180" s="25"/>
      <c r="J180" s="25"/>
      <c r="K180" s="138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</row>
    <row r="181">
      <c r="A181" s="25"/>
      <c r="B181" s="25"/>
      <c r="C181" s="25"/>
      <c r="D181" s="25"/>
      <c r="E181" s="25"/>
      <c r="F181" s="24"/>
      <c r="G181" s="25"/>
      <c r="H181" s="25"/>
      <c r="I181" s="25"/>
      <c r="J181" s="25"/>
      <c r="K181" s="138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</row>
    <row r="182">
      <c r="A182" s="25"/>
      <c r="B182" s="25"/>
      <c r="C182" s="25"/>
      <c r="D182" s="25"/>
      <c r="E182" s="25"/>
      <c r="F182" s="24"/>
      <c r="G182" s="25"/>
      <c r="H182" s="25"/>
      <c r="I182" s="25"/>
      <c r="J182" s="25"/>
      <c r="K182" s="138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</row>
    <row r="183">
      <c r="A183" s="25"/>
      <c r="B183" s="25"/>
      <c r="C183" s="25"/>
      <c r="D183" s="25"/>
      <c r="E183" s="25"/>
      <c r="F183" s="24"/>
      <c r="G183" s="25"/>
      <c r="H183" s="25"/>
      <c r="I183" s="25"/>
      <c r="J183" s="25"/>
      <c r="K183" s="138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</row>
    <row r="184">
      <c r="A184" s="25"/>
      <c r="B184" s="25"/>
      <c r="C184" s="25"/>
      <c r="D184" s="25"/>
      <c r="E184" s="25"/>
      <c r="F184" s="24"/>
      <c r="G184" s="25"/>
      <c r="H184" s="25"/>
      <c r="I184" s="25"/>
      <c r="J184" s="25"/>
      <c r="K184" s="138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</row>
    <row r="185">
      <c r="A185" s="25"/>
      <c r="B185" s="25"/>
      <c r="C185" s="25"/>
      <c r="D185" s="25"/>
      <c r="E185" s="25"/>
      <c r="F185" s="24"/>
      <c r="G185" s="25"/>
      <c r="H185" s="25"/>
      <c r="I185" s="25"/>
      <c r="J185" s="25"/>
      <c r="K185" s="138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</row>
    <row r="186">
      <c r="A186" s="25"/>
      <c r="B186" s="25"/>
      <c r="C186" s="25"/>
      <c r="D186" s="25"/>
      <c r="E186" s="25"/>
      <c r="F186" s="24"/>
      <c r="G186" s="25"/>
      <c r="H186" s="25"/>
      <c r="I186" s="25"/>
      <c r="J186" s="25"/>
      <c r="K186" s="138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</row>
    <row r="187">
      <c r="A187" s="25"/>
      <c r="B187" s="25"/>
      <c r="C187" s="25"/>
      <c r="D187" s="25"/>
      <c r="E187" s="25"/>
      <c r="F187" s="24"/>
      <c r="G187" s="25"/>
      <c r="H187" s="25"/>
      <c r="I187" s="25"/>
      <c r="J187" s="25"/>
      <c r="K187" s="138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</row>
    <row r="188">
      <c r="A188" s="25"/>
      <c r="B188" s="25"/>
      <c r="C188" s="25"/>
      <c r="D188" s="25"/>
      <c r="E188" s="25"/>
      <c r="F188" s="24"/>
      <c r="G188" s="25"/>
      <c r="H188" s="25"/>
      <c r="I188" s="25"/>
      <c r="J188" s="25"/>
      <c r="K188" s="138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</row>
    <row r="189">
      <c r="A189" s="25"/>
      <c r="B189" s="25"/>
      <c r="C189" s="25"/>
      <c r="D189" s="25"/>
      <c r="E189" s="25"/>
      <c r="F189" s="24"/>
      <c r="G189" s="25"/>
      <c r="H189" s="25"/>
      <c r="I189" s="25"/>
      <c r="J189" s="25"/>
      <c r="K189" s="138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</row>
    <row r="190">
      <c r="A190" s="25"/>
      <c r="B190" s="25"/>
      <c r="C190" s="25"/>
      <c r="D190" s="25"/>
      <c r="E190" s="25"/>
      <c r="F190" s="24"/>
      <c r="G190" s="25"/>
      <c r="H190" s="25"/>
      <c r="I190" s="25"/>
      <c r="J190" s="25"/>
      <c r="K190" s="138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</row>
    <row r="191">
      <c r="A191" s="25"/>
      <c r="B191" s="25"/>
      <c r="C191" s="25"/>
      <c r="D191" s="25"/>
      <c r="E191" s="25"/>
      <c r="F191" s="24"/>
      <c r="G191" s="25"/>
      <c r="H191" s="25"/>
      <c r="I191" s="25"/>
      <c r="J191" s="25"/>
      <c r="K191" s="138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</row>
    <row r="192">
      <c r="A192" s="25"/>
      <c r="B192" s="25"/>
      <c r="C192" s="25"/>
      <c r="D192" s="25"/>
      <c r="E192" s="25"/>
      <c r="F192" s="24"/>
      <c r="G192" s="25"/>
      <c r="H192" s="25"/>
      <c r="I192" s="25"/>
      <c r="J192" s="25"/>
      <c r="K192" s="138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</row>
    <row r="193">
      <c r="A193" s="25"/>
      <c r="B193" s="25"/>
      <c r="C193" s="25"/>
      <c r="D193" s="25"/>
      <c r="E193" s="25"/>
      <c r="F193" s="24"/>
      <c r="G193" s="25"/>
      <c r="H193" s="25"/>
      <c r="I193" s="25"/>
      <c r="J193" s="25"/>
      <c r="K193" s="138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</row>
    <row r="194">
      <c r="A194" s="25"/>
      <c r="B194" s="25"/>
      <c r="C194" s="25"/>
      <c r="D194" s="25"/>
      <c r="E194" s="25"/>
      <c r="F194" s="24"/>
      <c r="G194" s="25"/>
      <c r="H194" s="25"/>
      <c r="I194" s="25"/>
      <c r="J194" s="25"/>
      <c r="K194" s="138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</row>
    <row r="195">
      <c r="A195" s="25"/>
      <c r="B195" s="25"/>
      <c r="C195" s="25"/>
      <c r="D195" s="25"/>
      <c r="E195" s="25"/>
      <c r="F195" s="24"/>
      <c r="G195" s="25"/>
      <c r="H195" s="25"/>
      <c r="I195" s="25"/>
      <c r="J195" s="25"/>
      <c r="K195" s="138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</row>
    <row r="196">
      <c r="A196" s="25"/>
      <c r="B196" s="25"/>
      <c r="C196" s="25"/>
      <c r="D196" s="25"/>
      <c r="E196" s="25"/>
      <c r="F196" s="24"/>
      <c r="G196" s="25"/>
      <c r="H196" s="25"/>
      <c r="I196" s="25"/>
      <c r="J196" s="25"/>
      <c r="K196" s="138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</row>
    <row r="197">
      <c r="A197" s="25"/>
      <c r="B197" s="25"/>
      <c r="C197" s="25"/>
      <c r="D197" s="25"/>
      <c r="E197" s="25"/>
      <c r="F197" s="24"/>
      <c r="G197" s="25"/>
      <c r="H197" s="25"/>
      <c r="I197" s="25"/>
      <c r="J197" s="25"/>
      <c r="K197" s="138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</row>
    <row r="198">
      <c r="A198" s="25"/>
      <c r="B198" s="25"/>
      <c r="C198" s="25"/>
      <c r="D198" s="25"/>
      <c r="E198" s="25"/>
      <c r="F198" s="24"/>
      <c r="G198" s="25"/>
      <c r="H198" s="25"/>
      <c r="I198" s="25"/>
      <c r="J198" s="25"/>
      <c r="K198" s="138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</row>
    <row r="199">
      <c r="A199" s="25"/>
      <c r="B199" s="25"/>
      <c r="C199" s="25"/>
      <c r="D199" s="25"/>
      <c r="E199" s="25"/>
      <c r="F199" s="24"/>
      <c r="G199" s="25"/>
      <c r="H199" s="25"/>
      <c r="I199" s="25"/>
      <c r="J199" s="25"/>
      <c r="K199" s="138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</row>
    <row r="200">
      <c r="A200" s="25"/>
      <c r="B200" s="25"/>
      <c r="C200" s="25"/>
      <c r="D200" s="25"/>
      <c r="E200" s="25"/>
      <c r="F200" s="24"/>
      <c r="G200" s="25"/>
      <c r="H200" s="25"/>
      <c r="I200" s="25"/>
      <c r="J200" s="25"/>
      <c r="K200" s="138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</row>
    <row r="201">
      <c r="A201" s="25"/>
      <c r="B201" s="25"/>
      <c r="C201" s="25"/>
      <c r="D201" s="25"/>
      <c r="E201" s="25"/>
      <c r="F201" s="24"/>
      <c r="G201" s="25"/>
      <c r="H201" s="25"/>
      <c r="I201" s="25"/>
      <c r="J201" s="25"/>
      <c r="K201" s="138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</row>
    <row r="202">
      <c r="A202" s="25"/>
      <c r="B202" s="25"/>
      <c r="C202" s="25"/>
      <c r="D202" s="25"/>
      <c r="E202" s="25"/>
      <c r="F202" s="24"/>
      <c r="G202" s="25"/>
      <c r="H202" s="25"/>
      <c r="I202" s="25"/>
      <c r="J202" s="25"/>
      <c r="K202" s="138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</row>
    <row r="203">
      <c r="A203" s="25"/>
      <c r="B203" s="25"/>
      <c r="C203" s="25"/>
      <c r="D203" s="25"/>
      <c r="E203" s="25"/>
      <c r="F203" s="24"/>
      <c r="G203" s="25"/>
      <c r="H203" s="25"/>
      <c r="I203" s="25"/>
      <c r="J203" s="25"/>
      <c r="K203" s="138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</row>
    <row r="204">
      <c r="A204" s="25"/>
      <c r="B204" s="25"/>
      <c r="C204" s="25"/>
      <c r="D204" s="25"/>
      <c r="E204" s="25"/>
      <c r="F204" s="24"/>
      <c r="G204" s="25"/>
      <c r="H204" s="25"/>
      <c r="I204" s="25"/>
      <c r="J204" s="25"/>
      <c r="K204" s="138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</row>
    <row r="205">
      <c r="A205" s="25"/>
      <c r="B205" s="25"/>
      <c r="C205" s="25"/>
      <c r="D205" s="25"/>
      <c r="E205" s="25"/>
      <c r="F205" s="24"/>
      <c r="G205" s="25"/>
      <c r="H205" s="25"/>
      <c r="I205" s="25"/>
      <c r="J205" s="25"/>
      <c r="K205" s="138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</row>
    <row r="206">
      <c r="A206" s="25"/>
      <c r="B206" s="25"/>
      <c r="C206" s="25"/>
      <c r="D206" s="25"/>
      <c r="E206" s="25"/>
      <c r="F206" s="24"/>
      <c r="G206" s="25"/>
      <c r="H206" s="25"/>
      <c r="I206" s="25"/>
      <c r="J206" s="25"/>
      <c r="K206" s="138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</row>
    <row r="207">
      <c r="A207" s="25"/>
      <c r="B207" s="25"/>
      <c r="C207" s="25"/>
      <c r="D207" s="25"/>
      <c r="E207" s="25"/>
      <c r="F207" s="24"/>
      <c r="G207" s="25"/>
      <c r="H207" s="25"/>
      <c r="I207" s="25"/>
      <c r="J207" s="25"/>
      <c r="K207" s="138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</row>
    <row r="208">
      <c r="A208" s="25"/>
      <c r="B208" s="25"/>
      <c r="C208" s="25"/>
      <c r="D208" s="25"/>
      <c r="E208" s="25"/>
      <c r="F208" s="24"/>
      <c r="G208" s="25"/>
      <c r="H208" s="25"/>
      <c r="I208" s="25"/>
      <c r="J208" s="25"/>
      <c r="K208" s="138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</row>
    <row r="209">
      <c r="A209" s="25"/>
      <c r="B209" s="25"/>
      <c r="C209" s="25"/>
      <c r="D209" s="25"/>
      <c r="E209" s="25"/>
      <c r="F209" s="24"/>
      <c r="G209" s="25"/>
      <c r="H209" s="25"/>
      <c r="I209" s="25"/>
      <c r="J209" s="25"/>
      <c r="K209" s="138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</row>
    <row r="210">
      <c r="A210" s="25"/>
      <c r="B210" s="25"/>
      <c r="C210" s="25"/>
      <c r="D210" s="25"/>
      <c r="E210" s="25"/>
      <c r="F210" s="24"/>
      <c r="G210" s="25"/>
      <c r="H210" s="25"/>
      <c r="I210" s="25"/>
      <c r="J210" s="25"/>
      <c r="K210" s="138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</row>
    <row r="211">
      <c r="A211" s="25"/>
      <c r="B211" s="25"/>
      <c r="C211" s="25"/>
      <c r="D211" s="25"/>
      <c r="E211" s="25"/>
      <c r="F211" s="24"/>
      <c r="G211" s="25"/>
      <c r="H211" s="25"/>
      <c r="I211" s="25"/>
      <c r="J211" s="25"/>
      <c r="K211" s="138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</row>
    <row r="212">
      <c r="A212" s="25"/>
      <c r="B212" s="25"/>
      <c r="C212" s="25"/>
      <c r="D212" s="25"/>
      <c r="E212" s="25"/>
      <c r="F212" s="24"/>
      <c r="G212" s="25"/>
      <c r="H212" s="25"/>
      <c r="I212" s="25"/>
      <c r="J212" s="25"/>
      <c r="K212" s="138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</row>
    <row r="213">
      <c r="A213" s="25"/>
      <c r="B213" s="25"/>
      <c r="C213" s="25"/>
      <c r="D213" s="25"/>
      <c r="E213" s="25"/>
      <c r="F213" s="24"/>
      <c r="G213" s="25"/>
      <c r="H213" s="25"/>
      <c r="I213" s="25"/>
      <c r="J213" s="25"/>
      <c r="K213" s="138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</row>
    <row r="214">
      <c r="A214" s="25"/>
      <c r="B214" s="25"/>
      <c r="C214" s="25"/>
      <c r="D214" s="25"/>
      <c r="E214" s="25"/>
      <c r="F214" s="24"/>
      <c r="G214" s="25"/>
      <c r="H214" s="25"/>
      <c r="I214" s="25"/>
      <c r="J214" s="25"/>
      <c r="K214" s="138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</row>
    <row r="215">
      <c r="A215" s="25"/>
      <c r="B215" s="25"/>
      <c r="C215" s="25"/>
      <c r="D215" s="25"/>
      <c r="E215" s="25"/>
      <c r="F215" s="24"/>
      <c r="G215" s="25"/>
      <c r="H215" s="25"/>
      <c r="I215" s="25"/>
      <c r="J215" s="25"/>
      <c r="K215" s="138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</row>
    <row r="216">
      <c r="A216" s="25"/>
      <c r="B216" s="25"/>
      <c r="C216" s="25"/>
      <c r="D216" s="25"/>
      <c r="E216" s="25"/>
      <c r="F216" s="24"/>
      <c r="G216" s="25"/>
      <c r="H216" s="25"/>
      <c r="I216" s="25"/>
      <c r="J216" s="25"/>
      <c r="K216" s="138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</row>
    <row r="217">
      <c r="A217" s="25"/>
      <c r="B217" s="25"/>
      <c r="C217" s="25"/>
      <c r="D217" s="25"/>
      <c r="E217" s="25"/>
      <c r="F217" s="24"/>
      <c r="G217" s="25"/>
      <c r="H217" s="25"/>
      <c r="I217" s="25"/>
      <c r="J217" s="25"/>
      <c r="K217" s="138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</row>
    <row r="218">
      <c r="A218" s="25"/>
      <c r="B218" s="25"/>
      <c r="C218" s="25"/>
      <c r="D218" s="25"/>
      <c r="E218" s="25"/>
      <c r="F218" s="24"/>
      <c r="G218" s="25"/>
      <c r="H218" s="25"/>
      <c r="I218" s="25"/>
      <c r="J218" s="25"/>
      <c r="K218" s="138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</row>
    <row r="219">
      <c r="A219" s="25"/>
      <c r="B219" s="25"/>
      <c r="C219" s="25"/>
      <c r="D219" s="25"/>
      <c r="E219" s="25"/>
      <c r="F219" s="24"/>
      <c r="G219" s="25"/>
      <c r="H219" s="25"/>
      <c r="I219" s="25"/>
      <c r="J219" s="25"/>
      <c r="K219" s="138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</row>
    <row r="220">
      <c r="A220" s="25"/>
      <c r="B220" s="25"/>
      <c r="C220" s="25"/>
      <c r="D220" s="25"/>
      <c r="E220" s="25"/>
      <c r="F220" s="24"/>
      <c r="G220" s="25"/>
      <c r="H220" s="25"/>
      <c r="I220" s="25"/>
      <c r="J220" s="25"/>
      <c r="K220" s="138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</row>
    <row r="221">
      <c r="A221" s="25"/>
      <c r="B221" s="25"/>
      <c r="C221" s="25"/>
      <c r="D221" s="25"/>
      <c r="E221" s="25"/>
      <c r="F221" s="24"/>
      <c r="G221" s="25"/>
      <c r="H221" s="25"/>
      <c r="I221" s="25"/>
      <c r="J221" s="25"/>
      <c r="K221" s="138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  <c r="AA221" s="25"/>
    </row>
    <row r="222">
      <c r="A222" s="25"/>
      <c r="B222" s="25"/>
      <c r="C222" s="25"/>
      <c r="D222" s="25"/>
      <c r="E222" s="25"/>
      <c r="F222" s="24"/>
      <c r="G222" s="25"/>
      <c r="H222" s="25"/>
      <c r="I222" s="25"/>
      <c r="J222" s="25"/>
      <c r="K222" s="138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  <c r="AA222" s="25"/>
    </row>
    <row r="223">
      <c r="A223" s="25"/>
      <c r="B223" s="25"/>
      <c r="C223" s="25"/>
      <c r="D223" s="25"/>
      <c r="E223" s="25"/>
      <c r="F223" s="24"/>
      <c r="G223" s="25"/>
      <c r="H223" s="25"/>
      <c r="I223" s="25"/>
      <c r="J223" s="25"/>
      <c r="K223" s="138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  <c r="AA223" s="25"/>
    </row>
    <row r="224">
      <c r="A224" s="25"/>
      <c r="B224" s="25"/>
      <c r="C224" s="25"/>
      <c r="D224" s="25"/>
      <c r="E224" s="25"/>
      <c r="F224" s="24"/>
      <c r="G224" s="25"/>
      <c r="H224" s="25"/>
      <c r="I224" s="25"/>
      <c r="J224" s="25"/>
      <c r="K224" s="138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  <c r="AA224" s="25"/>
    </row>
    <row r="225">
      <c r="A225" s="25"/>
      <c r="B225" s="25"/>
      <c r="C225" s="25"/>
      <c r="D225" s="25"/>
      <c r="E225" s="25"/>
      <c r="F225" s="24"/>
      <c r="G225" s="25"/>
      <c r="H225" s="25"/>
      <c r="I225" s="25"/>
      <c r="J225" s="25"/>
      <c r="K225" s="138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  <c r="AA225" s="25"/>
    </row>
    <row r="226">
      <c r="A226" s="25"/>
      <c r="B226" s="25"/>
      <c r="C226" s="25"/>
      <c r="D226" s="25"/>
      <c r="E226" s="25"/>
      <c r="F226" s="24"/>
      <c r="G226" s="25"/>
      <c r="H226" s="25"/>
      <c r="I226" s="25"/>
      <c r="J226" s="25"/>
      <c r="K226" s="138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  <c r="AA226" s="25"/>
    </row>
    <row r="227">
      <c r="A227" s="25"/>
      <c r="B227" s="25"/>
      <c r="C227" s="25"/>
      <c r="D227" s="25"/>
      <c r="E227" s="25"/>
      <c r="F227" s="24"/>
      <c r="G227" s="25"/>
      <c r="H227" s="25"/>
      <c r="I227" s="25"/>
      <c r="J227" s="25"/>
      <c r="K227" s="138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  <c r="AA227" s="25"/>
    </row>
    <row r="228">
      <c r="A228" s="25"/>
      <c r="B228" s="25"/>
      <c r="C228" s="25"/>
      <c r="D228" s="25"/>
      <c r="E228" s="25"/>
      <c r="F228" s="24"/>
      <c r="G228" s="25"/>
      <c r="H228" s="25"/>
      <c r="I228" s="25"/>
      <c r="J228" s="25"/>
      <c r="K228" s="138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  <c r="AA228" s="25"/>
    </row>
    <row r="229">
      <c r="A229" s="25"/>
      <c r="B229" s="25"/>
      <c r="C229" s="25"/>
      <c r="D229" s="25"/>
      <c r="E229" s="25"/>
      <c r="F229" s="24"/>
      <c r="G229" s="25"/>
      <c r="H229" s="25"/>
      <c r="I229" s="25"/>
      <c r="J229" s="25"/>
      <c r="K229" s="138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  <c r="AA229" s="25"/>
    </row>
    <row r="230">
      <c r="A230" s="25"/>
      <c r="B230" s="25"/>
      <c r="C230" s="25"/>
      <c r="D230" s="25"/>
      <c r="E230" s="25"/>
      <c r="F230" s="24"/>
      <c r="G230" s="25"/>
      <c r="H230" s="25"/>
      <c r="I230" s="25"/>
      <c r="J230" s="25"/>
      <c r="K230" s="138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  <c r="AA230" s="25"/>
    </row>
    <row r="231">
      <c r="A231" s="25"/>
      <c r="B231" s="25"/>
      <c r="C231" s="25"/>
      <c r="D231" s="25"/>
      <c r="E231" s="25"/>
      <c r="F231" s="24"/>
      <c r="G231" s="25"/>
      <c r="H231" s="25"/>
      <c r="I231" s="25"/>
      <c r="J231" s="25"/>
      <c r="K231" s="138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  <c r="AA231" s="25"/>
    </row>
    <row r="232">
      <c r="A232" s="25"/>
      <c r="B232" s="25"/>
      <c r="C232" s="25"/>
      <c r="D232" s="25"/>
      <c r="E232" s="25"/>
      <c r="F232" s="24"/>
      <c r="G232" s="25"/>
      <c r="H232" s="25"/>
      <c r="I232" s="25"/>
      <c r="J232" s="25"/>
      <c r="K232" s="138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  <c r="AA232" s="25"/>
    </row>
    <row r="233">
      <c r="A233" s="25"/>
      <c r="B233" s="25"/>
      <c r="C233" s="25"/>
      <c r="D233" s="25"/>
      <c r="E233" s="25"/>
      <c r="F233" s="24"/>
      <c r="G233" s="25"/>
      <c r="H233" s="25"/>
      <c r="I233" s="25"/>
      <c r="J233" s="25"/>
      <c r="K233" s="138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  <c r="AA233" s="25"/>
    </row>
    <row r="234">
      <c r="A234" s="25"/>
      <c r="B234" s="25"/>
      <c r="C234" s="25"/>
      <c r="D234" s="25"/>
      <c r="E234" s="25"/>
      <c r="F234" s="24"/>
      <c r="G234" s="25"/>
      <c r="H234" s="25"/>
      <c r="I234" s="25"/>
      <c r="J234" s="25"/>
      <c r="K234" s="138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  <c r="AA234" s="25"/>
    </row>
    <row r="235">
      <c r="A235" s="25"/>
      <c r="B235" s="25"/>
      <c r="C235" s="25"/>
      <c r="D235" s="25"/>
      <c r="E235" s="25"/>
      <c r="F235" s="24"/>
      <c r="G235" s="25"/>
      <c r="H235" s="25"/>
      <c r="I235" s="25"/>
      <c r="J235" s="25"/>
      <c r="K235" s="138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  <c r="AA235" s="25"/>
    </row>
    <row r="236">
      <c r="A236" s="25"/>
      <c r="B236" s="25"/>
      <c r="C236" s="25"/>
      <c r="D236" s="25"/>
      <c r="E236" s="25"/>
      <c r="F236" s="24"/>
      <c r="G236" s="25"/>
      <c r="H236" s="25"/>
      <c r="I236" s="25"/>
      <c r="J236" s="25"/>
      <c r="K236" s="138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  <c r="AA236" s="25"/>
    </row>
    <row r="237">
      <c r="A237" s="25"/>
      <c r="B237" s="25"/>
      <c r="C237" s="25"/>
      <c r="D237" s="25"/>
      <c r="E237" s="25"/>
      <c r="F237" s="24"/>
      <c r="G237" s="25"/>
      <c r="H237" s="25"/>
      <c r="I237" s="25"/>
      <c r="J237" s="25"/>
      <c r="K237" s="138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  <c r="AA237" s="25"/>
    </row>
    <row r="238">
      <c r="A238" s="25"/>
      <c r="B238" s="25"/>
      <c r="C238" s="25"/>
      <c r="D238" s="25"/>
      <c r="E238" s="25"/>
      <c r="F238" s="24"/>
      <c r="G238" s="25"/>
      <c r="H238" s="25"/>
      <c r="I238" s="25"/>
      <c r="J238" s="25"/>
      <c r="K238" s="138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</row>
    <row r="239">
      <c r="A239" s="25"/>
      <c r="B239" s="25"/>
      <c r="C239" s="25"/>
      <c r="D239" s="25"/>
      <c r="E239" s="25"/>
      <c r="F239" s="24"/>
      <c r="G239" s="25"/>
      <c r="H239" s="25"/>
      <c r="I239" s="25"/>
      <c r="J239" s="25"/>
      <c r="K239" s="138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  <c r="AA239" s="25"/>
    </row>
    <row r="240">
      <c r="A240" s="25"/>
      <c r="B240" s="25"/>
      <c r="C240" s="25"/>
      <c r="D240" s="25"/>
      <c r="E240" s="25"/>
      <c r="F240" s="24"/>
      <c r="G240" s="25"/>
      <c r="H240" s="25"/>
      <c r="I240" s="25"/>
      <c r="J240" s="25"/>
      <c r="K240" s="138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  <c r="AA240" s="25"/>
    </row>
    <row r="241">
      <c r="A241" s="25"/>
      <c r="B241" s="25"/>
      <c r="C241" s="25"/>
      <c r="D241" s="25"/>
      <c r="E241" s="25"/>
      <c r="F241" s="24"/>
      <c r="G241" s="25"/>
      <c r="H241" s="25"/>
      <c r="I241" s="25"/>
      <c r="J241" s="25"/>
      <c r="K241" s="138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  <c r="AA241" s="25"/>
    </row>
    <row r="242">
      <c r="A242" s="25"/>
      <c r="B242" s="25"/>
      <c r="C242" s="25"/>
      <c r="D242" s="25"/>
      <c r="E242" s="25"/>
      <c r="F242" s="24"/>
      <c r="G242" s="25"/>
      <c r="H242" s="25"/>
      <c r="I242" s="25"/>
      <c r="J242" s="25"/>
      <c r="K242" s="138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  <c r="AA242" s="25"/>
    </row>
    <row r="243">
      <c r="A243" s="25"/>
      <c r="B243" s="25"/>
      <c r="C243" s="25"/>
      <c r="D243" s="25"/>
      <c r="E243" s="25"/>
      <c r="F243" s="24"/>
      <c r="G243" s="25"/>
      <c r="H243" s="25"/>
      <c r="I243" s="25"/>
      <c r="J243" s="25"/>
      <c r="K243" s="138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  <c r="AA243" s="25"/>
    </row>
    <row r="244">
      <c r="A244" s="25"/>
      <c r="B244" s="25"/>
      <c r="C244" s="25"/>
      <c r="D244" s="25"/>
      <c r="E244" s="25"/>
      <c r="F244" s="24"/>
      <c r="G244" s="25"/>
      <c r="H244" s="25"/>
      <c r="I244" s="25"/>
      <c r="J244" s="25"/>
      <c r="K244" s="138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  <c r="AA244" s="25"/>
    </row>
    <row r="245">
      <c r="A245" s="25"/>
      <c r="B245" s="25"/>
      <c r="C245" s="25"/>
      <c r="D245" s="25"/>
      <c r="E245" s="25"/>
      <c r="F245" s="24"/>
      <c r="G245" s="25"/>
      <c r="H245" s="25"/>
      <c r="I245" s="25"/>
      <c r="J245" s="25"/>
      <c r="K245" s="138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  <c r="AA245" s="25"/>
    </row>
    <row r="246">
      <c r="A246" s="25"/>
      <c r="B246" s="25"/>
      <c r="C246" s="25"/>
      <c r="D246" s="25"/>
      <c r="E246" s="25"/>
      <c r="F246" s="24"/>
      <c r="G246" s="25"/>
      <c r="H246" s="25"/>
      <c r="I246" s="25"/>
      <c r="J246" s="25"/>
      <c r="K246" s="138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  <c r="AA246" s="25"/>
    </row>
    <row r="247">
      <c r="A247" s="25"/>
      <c r="B247" s="25"/>
      <c r="C247" s="25"/>
      <c r="D247" s="25"/>
      <c r="E247" s="25"/>
      <c r="F247" s="24"/>
      <c r="G247" s="25"/>
      <c r="H247" s="25"/>
      <c r="I247" s="25"/>
      <c r="J247" s="25"/>
      <c r="K247" s="138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  <c r="AA247" s="25"/>
    </row>
    <row r="248">
      <c r="A248" s="25"/>
      <c r="B248" s="25"/>
      <c r="C248" s="25"/>
      <c r="D248" s="25"/>
      <c r="E248" s="25"/>
      <c r="F248" s="24"/>
      <c r="G248" s="25"/>
      <c r="H248" s="25"/>
      <c r="I248" s="25"/>
      <c r="J248" s="25"/>
      <c r="K248" s="138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  <c r="AA248" s="25"/>
    </row>
    <row r="249">
      <c r="A249" s="25"/>
      <c r="B249" s="25"/>
      <c r="C249" s="25"/>
      <c r="D249" s="25"/>
      <c r="E249" s="25"/>
      <c r="F249" s="24"/>
      <c r="G249" s="25"/>
      <c r="H249" s="25"/>
      <c r="I249" s="25"/>
      <c r="J249" s="25"/>
      <c r="K249" s="138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  <c r="AA249" s="25"/>
    </row>
    <row r="250">
      <c r="A250" s="25"/>
      <c r="B250" s="25"/>
      <c r="C250" s="25"/>
      <c r="D250" s="25"/>
      <c r="E250" s="25"/>
      <c r="F250" s="24"/>
      <c r="G250" s="25"/>
      <c r="H250" s="25"/>
      <c r="I250" s="25"/>
      <c r="J250" s="25"/>
      <c r="K250" s="138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  <c r="AA250" s="25"/>
    </row>
    <row r="251">
      <c r="A251" s="25"/>
      <c r="B251" s="25"/>
      <c r="C251" s="25"/>
      <c r="D251" s="25"/>
      <c r="E251" s="25"/>
      <c r="F251" s="24"/>
      <c r="G251" s="25"/>
      <c r="H251" s="25"/>
      <c r="I251" s="25"/>
      <c r="J251" s="25"/>
      <c r="K251" s="138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  <c r="AA251" s="25"/>
    </row>
    <row r="252">
      <c r="A252" s="25"/>
      <c r="B252" s="25"/>
      <c r="C252" s="25"/>
      <c r="D252" s="25"/>
      <c r="E252" s="25"/>
      <c r="F252" s="24"/>
      <c r="G252" s="25"/>
      <c r="H252" s="25"/>
      <c r="I252" s="25"/>
      <c r="J252" s="25"/>
      <c r="K252" s="138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  <c r="AA252" s="25"/>
    </row>
    <row r="253">
      <c r="A253" s="25"/>
      <c r="B253" s="25"/>
      <c r="C253" s="25"/>
      <c r="D253" s="25"/>
      <c r="E253" s="25"/>
      <c r="F253" s="24"/>
      <c r="G253" s="25"/>
      <c r="H253" s="25"/>
      <c r="I253" s="25"/>
      <c r="J253" s="25"/>
      <c r="K253" s="138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  <c r="AA253" s="25"/>
    </row>
    <row r="254">
      <c r="A254" s="25"/>
      <c r="B254" s="25"/>
      <c r="C254" s="25"/>
      <c r="D254" s="25"/>
      <c r="E254" s="25"/>
      <c r="F254" s="24"/>
      <c r="G254" s="25"/>
      <c r="H254" s="25"/>
      <c r="I254" s="25"/>
      <c r="J254" s="25"/>
      <c r="K254" s="138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  <c r="AA254" s="25"/>
    </row>
    <row r="255">
      <c r="A255" s="25"/>
      <c r="B255" s="25"/>
      <c r="C255" s="25"/>
      <c r="D255" s="25"/>
      <c r="E255" s="25"/>
      <c r="F255" s="24"/>
      <c r="G255" s="25"/>
      <c r="H255" s="25"/>
      <c r="I255" s="25"/>
      <c r="J255" s="25"/>
      <c r="K255" s="138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  <c r="AA255" s="25"/>
    </row>
    <row r="256">
      <c r="A256" s="25"/>
      <c r="B256" s="25"/>
      <c r="C256" s="25"/>
      <c r="D256" s="25"/>
      <c r="E256" s="25"/>
      <c r="F256" s="24"/>
      <c r="G256" s="25"/>
      <c r="H256" s="25"/>
      <c r="I256" s="25"/>
      <c r="J256" s="25"/>
      <c r="K256" s="138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  <c r="AA256" s="25"/>
    </row>
    <row r="257">
      <c r="A257" s="25"/>
      <c r="B257" s="25"/>
      <c r="C257" s="25"/>
      <c r="D257" s="25"/>
      <c r="E257" s="25"/>
      <c r="F257" s="24"/>
      <c r="G257" s="25"/>
      <c r="H257" s="25"/>
      <c r="I257" s="25"/>
      <c r="J257" s="25"/>
      <c r="K257" s="138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  <c r="AA257" s="25"/>
    </row>
    <row r="258">
      <c r="A258" s="25"/>
      <c r="B258" s="25"/>
      <c r="C258" s="25"/>
      <c r="D258" s="25"/>
      <c r="E258" s="25"/>
      <c r="F258" s="24"/>
      <c r="G258" s="25"/>
      <c r="H258" s="25"/>
      <c r="I258" s="25"/>
      <c r="J258" s="25"/>
      <c r="K258" s="138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  <c r="AA258" s="25"/>
    </row>
    <row r="259">
      <c r="A259" s="25"/>
      <c r="B259" s="25"/>
      <c r="C259" s="25"/>
      <c r="D259" s="25"/>
      <c r="E259" s="25"/>
      <c r="F259" s="24"/>
      <c r="G259" s="25"/>
      <c r="H259" s="25"/>
      <c r="I259" s="25"/>
      <c r="J259" s="25"/>
      <c r="K259" s="138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  <c r="AA259" s="25"/>
    </row>
    <row r="260">
      <c r="A260" s="25"/>
      <c r="B260" s="25"/>
      <c r="C260" s="25"/>
      <c r="D260" s="25"/>
      <c r="E260" s="25"/>
      <c r="F260" s="24"/>
      <c r="G260" s="25"/>
      <c r="H260" s="25"/>
      <c r="I260" s="25"/>
      <c r="J260" s="25"/>
      <c r="K260" s="138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  <c r="AA260" s="25"/>
    </row>
    <row r="261">
      <c r="A261" s="25"/>
      <c r="B261" s="25"/>
      <c r="C261" s="25"/>
      <c r="D261" s="25"/>
      <c r="E261" s="25"/>
      <c r="F261" s="24"/>
      <c r="G261" s="25"/>
      <c r="H261" s="25"/>
      <c r="I261" s="25"/>
      <c r="J261" s="25"/>
      <c r="K261" s="138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  <c r="AA261" s="25"/>
    </row>
    <row r="262">
      <c r="A262" s="25"/>
      <c r="B262" s="25"/>
      <c r="C262" s="25"/>
      <c r="D262" s="25"/>
      <c r="E262" s="25"/>
      <c r="F262" s="24"/>
      <c r="G262" s="25"/>
      <c r="H262" s="25"/>
      <c r="I262" s="25"/>
      <c r="J262" s="25"/>
      <c r="K262" s="138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  <c r="AA262" s="25"/>
    </row>
    <row r="263">
      <c r="A263" s="25"/>
      <c r="B263" s="25"/>
      <c r="C263" s="25"/>
      <c r="D263" s="25"/>
      <c r="E263" s="25"/>
      <c r="F263" s="24"/>
      <c r="G263" s="25"/>
      <c r="H263" s="25"/>
      <c r="I263" s="25"/>
      <c r="J263" s="25"/>
      <c r="K263" s="138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  <c r="AA263" s="25"/>
    </row>
    <row r="264">
      <c r="A264" s="25"/>
      <c r="B264" s="25"/>
      <c r="C264" s="25"/>
      <c r="D264" s="25"/>
      <c r="E264" s="25"/>
      <c r="F264" s="24"/>
      <c r="G264" s="25"/>
      <c r="H264" s="25"/>
      <c r="I264" s="25"/>
      <c r="J264" s="25"/>
      <c r="K264" s="138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</row>
    <row r="265">
      <c r="A265" s="25"/>
      <c r="B265" s="25"/>
      <c r="C265" s="25"/>
      <c r="D265" s="25"/>
      <c r="E265" s="25"/>
      <c r="F265" s="24"/>
      <c r="G265" s="25"/>
      <c r="H265" s="25"/>
      <c r="I265" s="25"/>
      <c r="J265" s="25"/>
      <c r="K265" s="138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  <c r="AA265" s="25"/>
    </row>
    <row r="266">
      <c r="A266" s="25"/>
      <c r="B266" s="25"/>
      <c r="C266" s="25"/>
      <c r="D266" s="25"/>
      <c r="E266" s="25"/>
      <c r="F266" s="24"/>
      <c r="G266" s="25"/>
      <c r="H266" s="25"/>
      <c r="I266" s="25"/>
      <c r="J266" s="25"/>
      <c r="K266" s="138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  <c r="AA266" s="25"/>
    </row>
    <row r="267">
      <c r="A267" s="25"/>
      <c r="B267" s="25"/>
      <c r="C267" s="25"/>
      <c r="D267" s="25"/>
      <c r="E267" s="25"/>
      <c r="F267" s="24"/>
      <c r="G267" s="25"/>
      <c r="H267" s="25"/>
      <c r="I267" s="25"/>
      <c r="J267" s="25"/>
      <c r="K267" s="138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  <c r="AA267" s="25"/>
    </row>
    <row r="268">
      <c r="A268" s="25"/>
      <c r="B268" s="25"/>
      <c r="C268" s="25"/>
      <c r="D268" s="25"/>
      <c r="E268" s="25"/>
      <c r="F268" s="24"/>
      <c r="G268" s="25"/>
      <c r="H268" s="25"/>
      <c r="I268" s="25"/>
      <c r="J268" s="25"/>
      <c r="K268" s="138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  <c r="AA268" s="25"/>
    </row>
    <row r="269">
      <c r="A269" s="25"/>
      <c r="B269" s="25"/>
      <c r="C269" s="25"/>
      <c r="D269" s="25"/>
      <c r="E269" s="25"/>
      <c r="F269" s="24"/>
      <c r="G269" s="25"/>
      <c r="H269" s="25"/>
      <c r="I269" s="25"/>
      <c r="J269" s="25"/>
      <c r="K269" s="138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  <c r="AA269" s="25"/>
    </row>
    <row r="270">
      <c r="A270" s="25"/>
      <c r="B270" s="25"/>
      <c r="C270" s="25"/>
      <c r="D270" s="25"/>
      <c r="E270" s="25"/>
      <c r="F270" s="24"/>
      <c r="G270" s="25"/>
      <c r="H270" s="25"/>
      <c r="I270" s="25"/>
      <c r="J270" s="25"/>
      <c r="K270" s="138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  <c r="AA270" s="25"/>
    </row>
    <row r="271">
      <c r="A271" s="25"/>
      <c r="B271" s="25"/>
      <c r="C271" s="25"/>
      <c r="D271" s="25"/>
      <c r="E271" s="25"/>
      <c r="F271" s="24"/>
      <c r="G271" s="25"/>
      <c r="H271" s="25"/>
      <c r="I271" s="25"/>
      <c r="J271" s="25"/>
      <c r="K271" s="138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  <c r="AA271" s="25"/>
    </row>
    <row r="272">
      <c r="A272" s="25"/>
      <c r="B272" s="25"/>
      <c r="C272" s="25"/>
      <c r="D272" s="25"/>
      <c r="E272" s="25"/>
      <c r="F272" s="24"/>
      <c r="G272" s="25"/>
      <c r="H272" s="25"/>
      <c r="I272" s="25"/>
      <c r="J272" s="25"/>
      <c r="K272" s="138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  <c r="AA272" s="25"/>
    </row>
    <row r="273">
      <c r="A273" s="25"/>
      <c r="B273" s="25"/>
      <c r="C273" s="25"/>
      <c r="D273" s="25"/>
      <c r="E273" s="25"/>
      <c r="F273" s="24"/>
      <c r="G273" s="25"/>
      <c r="H273" s="25"/>
      <c r="I273" s="25"/>
      <c r="J273" s="25"/>
      <c r="K273" s="138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  <c r="AA273" s="25"/>
    </row>
    <row r="274">
      <c r="A274" s="25"/>
      <c r="B274" s="25"/>
      <c r="C274" s="25"/>
      <c r="D274" s="25"/>
      <c r="E274" s="25"/>
      <c r="F274" s="24"/>
      <c r="G274" s="25"/>
      <c r="H274" s="25"/>
      <c r="I274" s="25"/>
      <c r="J274" s="25"/>
      <c r="K274" s="138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  <c r="AA274" s="25"/>
    </row>
    <row r="275">
      <c r="A275" s="25"/>
      <c r="B275" s="25"/>
      <c r="C275" s="25"/>
      <c r="D275" s="25"/>
      <c r="E275" s="25"/>
      <c r="F275" s="24"/>
      <c r="G275" s="25"/>
      <c r="H275" s="25"/>
      <c r="I275" s="25"/>
      <c r="J275" s="25"/>
      <c r="K275" s="138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  <c r="AA275" s="25"/>
    </row>
    <row r="276">
      <c r="A276" s="25"/>
      <c r="B276" s="25"/>
      <c r="C276" s="25"/>
      <c r="D276" s="25"/>
      <c r="E276" s="25"/>
      <c r="F276" s="24"/>
      <c r="G276" s="25"/>
      <c r="H276" s="25"/>
      <c r="I276" s="25"/>
      <c r="J276" s="25"/>
      <c r="K276" s="138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  <c r="AA276" s="25"/>
    </row>
    <row r="277">
      <c r="A277" s="25"/>
      <c r="B277" s="25"/>
      <c r="C277" s="25"/>
      <c r="D277" s="25"/>
      <c r="E277" s="25"/>
      <c r="F277" s="24"/>
      <c r="G277" s="25"/>
      <c r="H277" s="25"/>
      <c r="I277" s="25"/>
      <c r="J277" s="25"/>
      <c r="K277" s="138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  <c r="AA277" s="25"/>
    </row>
    <row r="278">
      <c r="A278" s="25"/>
      <c r="B278" s="25"/>
      <c r="C278" s="25"/>
      <c r="D278" s="25"/>
      <c r="E278" s="25"/>
      <c r="F278" s="24"/>
      <c r="G278" s="25"/>
      <c r="H278" s="25"/>
      <c r="I278" s="25"/>
      <c r="J278" s="25"/>
      <c r="K278" s="138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  <c r="AA278" s="25"/>
    </row>
    <row r="279">
      <c r="A279" s="25"/>
      <c r="B279" s="25"/>
      <c r="C279" s="25"/>
      <c r="D279" s="25"/>
      <c r="E279" s="25"/>
      <c r="F279" s="24"/>
      <c r="G279" s="25"/>
      <c r="H279" s="25"/>
      <c r="I279" s="25"/>
      <c r="J279" s="25"/>
      <c r="K279" s="138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  <c r="AA279" s="25"/>
    </row>
    <row r="280">
      <c r="A280" s="25"/>
      <c r="B280" s="25"/>
      <c r="C280" s="25"/>
      <c r="D280" s="25"/>
      <c r="E280" s="25"/>
      <c r="F280" s="24"/>
      <c r="G280" s="25"/>
      <c r="H280" s="25"/>
      <c r="I280" s="25"/>
      <c r="J280" s="25"/>
      <c r="K280" s="138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  <c r="AA280" s="25"/>
    </row>
    <row r="281">
      <c r="A281" s="25"/>
      <c r="B281" s="25"/>
      <c r="C281" s="25"/>
      <c r="D281" s="25"/>
      <c r="E281" s="25"/>
      <c r="F281" s="24"/>
      <c r="G281" s="25"/>
      <c r="H281" s="25"/>
      <c r="I281" s="25"/>
      <c r="J281" s="25"/>
      <c r="K281" s="138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  <c r="AA281" s="25"/>
    </row>
    <row r="282">
      <c r="A282" s="25"/>
      <c r="B282" s="25"/>
      <c r="C282" s="25"/>
      <c r="D282" s="25"/>
      <c r="E282" s="25"/>
      <c r="F282" s="24"/>
      <c r="G282" s="25"/>
      <c r="H282" s="25"/>
      <c r="I282" s="25"/>
      <c r="J282" s="25"/>
      <c r="K282" s="138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  <c r="AA282" s="25"/>
    </row>
    <row r="283">
      <c r="A283" s="25"/>
      <c r="B283" s="25"/>
      <c r="C283" s="25"/>
      <c r="D283" s="25"/>
      <c r="E283" s="25"/>
      <c r="F283" s="24"/>
      <c r="G283" s="25"/>
      <c r="H283" s="25"/>
      <c r="I283" s="25"/>
      <c r="J283" s="25"/>
      <c r="K283" s="138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  <c r="AA283" s="25"/>
    </row>
    <row r="284">
      <c r="A284" s="25"/>
      <c r="B284" s="25"/>
      <c r="C284" s="25"/>
      <c r="D284" s="25"/>
      <c r="E284" s="25"/>
      <c r="F284" s="24"/>
      <c r="G284" s="25"/>
      <c r="H284" s="25"/>
      <c r="I284" s="25"/>
      <c r="J284" s="25"/>
      <c r="K284" s="138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  <c r="AA284" s="25"/>
    </row>
    <row r="285">
      <c r="A285" s="25"/>
      <c r="B285" s="25"/>
      <c r="C285" s="25"/>
      <c r="D285" s="25"/>
      <c r="E285" s="25"/>
      <c r="F285" s="24"/>
      <c r="G285" s="25"/>
      <c r="H285" s="25"/>
      <c r="I285" s="25"/>
      <c r="J285" s="25"/>
      <c r="K285" s="138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  <c r="AA285" s="25"/>
    </row>
    <row r="286">
      <c r="A286" s="25"/>
      <c r="B286" s="25"/>
      <c r="C286" s="25"/>
      <c r="D286" s="25"/>
      <c r="E286" s="25"/>
      <c r="F286" s="24"/>
      <c r="G286" s="25"/>
      <c r="H286" s="25"/>
      <c r="I286" s="25"/>
      <c r="J286" s="25"/>
      <c r="K286" s="138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  <c r="AA286" s="25"/>
    </row>
    <row r="287">
      <c r="A287" s="25"/>
      <c r="B287" s="25"/>
      <c r="C287" s="25"/>
      <c r="D287" s="25"/>
      <c r="E287" s="25"/>
      <c r="F287" s="24"/>
      <c r="G287" s="25"/>
      <c r="H287" s="25"/>
      <c r="I287" s="25"/>
      <c r="J287" s="25"/>
      <c r="K287" s="138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  <c r="AA287" s="25"/>
    </row>
    <row r="288">
      <c r="A288" s="25"/>
      <c r="B288" s="25"/>
      <c r="C288" s="25"/>
      <c r="D288" s="25"/>
      <c r="E288" s="25"/>
      <c r="F288" s="24"/>
      <c r="G288" s="25"/>
      <c r="H288" s="25"/>
      <c r="I288" s="25"/>
      <c r="J288" s="25"/>
      <c r="K288" s="138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  <c r="AA288" s="25"/>
    </row>
    <row r="289">
      <c r="A289" s="25"/>
      <c r="B289" s="25"/>
      <c r="C289" s="25"/>
      <c r="D289" s="25"/>
      <c r="E289" s="25"/>
      <c r="F289" s="24"/>
      <c r="G289" s="25"/>
      <c r="H289" s="25"/>
      <c r="I289" s="25"/>
      <c r="J289" s="25"/>
      <c r="K289" s="138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  <c r="AA289" s="25"/>
    </row>
    <row r="290">
      <c r="A290" s="25"/>
      <c r="B290" s="25"/>
      <c r="C290" s="25"/>
      <c r="D290" s="25"/>
      <c r="E290" s="25"/>
      <c r="F290" s="24"/>
      <c r="G290" s="25"/>
      <c r="H290" s="25"/>
      <c r="I290" s="25"/>
      <c r="J290" s="25"/>
      <c r="K290" s="138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</row>
    <row r="291">
      <c r="A291" s="25"/>
      <c r="B291" s="25"/>
      <c r="C291" s="25"/>
      <c r="D291" s="25"/>
      <c r="E291" s="25"/>
      <c r="F291" s="24"/>
      <c r="G291" s="25"/>
      <c r="H291" s="25"/>
      <c r="I291" s="25"/>
      <c r="J291" s="25"/>
      <c r="K291" s="138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  <c r="AA291" s="25"/>
    </row>
    <row r="292">
      <c r="A292" s="25"/>
      <c r="B292" s="25"/>
      <c r="C292" s="25"/>
      <c r="D292" s="25"/>
      <c r="E292" s="25"/>
      <c r="F292" s="24"/>
      <c r="G292" s="25"/>
      <c r="H292" s="25"/>
      <c r="I292" s="25"/>
      <c r="J292" s="25"/>
      <c r="K292" s="138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  <c r="AA292" s="25"/>
    </row>
    <row r="293">
      <c r="A293" s="25"/>
      <c r="B293" s="25"/>
      <c r="C293" s="25"/>
      <c r="D293" s="25"/>
      <c r="E293" s="25"/>
      <c r="F293" s="24"/>
      <c r="G293" s="25"/>
      <c r="H293" s="25"/>
      <c r="I293" s="25"/>
      <c r="J293" s="25"/>
      <c r="K293" s="138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  <c r="AA293" s="25"/>
    </row>
    <row r="294">
      <c r="A294" s="25"/>
      <c r="B294" s="25"/>
      <c r="C294" s="25"/>
      <c r="D294" s="25"/>
      <c r="E294" s="25"/>
      <c r="F294" s="24"/>
      <c r="G294" s="25"/>
      <c r="H294" s="25"/>
      <c r="I294" s="25"/>
      <c r="J294" s="25"/>
      <c r="K294" s="138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  <c r="AA294" s="25"/>
    </row>
    <row r="295">
      <c r="A295" s="25"/>
      <c r="B295" s="25"/>
      <c r="C295" s="25"/>
      <c r="D295" s="25"/>
      <c r="E295" s="25"/>
      <c r="F295" s="24"/>
      <c r="G295" s="25"/>
      <c r="H295" s="25"/>
      <c r="I295" s="25"/>
      <c r="J295" s="25"/>
      <c r="K295" s="138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  <c r="AA295" s="25"/>
    </row>
    <row r="296">
      <c r="A296" s="25"/>
      <c r="B296" s="25"/>
      <c r="C296" s="25"/>
      <c r="D296" s="25"/>
      <c r="E296" s="25"/>
      <c r="F296" s="24"/>
      <c r="G296" s="25"/>
      <c r="H296" s="25"/>
      <c r="I296" s="25"/>
      <c r="J296" s="25"/>
      <c r="K296" s="138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  <c r="AA296" s="25"/>
    </row>
    <row r="297">
      <c r="A297" s="25"/>
      <c r="B297" s="25"/>
      <c r="C297" s="25"/>
      <c r="D297" s="25"/>
      <c r="E297" s="25"/>
      <c r="F297" s="24"/>
      <c r="G297" s="25"/>
      <c r="H297" s="25"/>
      <c r="I297" s="25"/>
      <c r="J297" s="25"/>
      <c r="K297" s="138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  <c r="AA297" s="25"/>
    </row>
    <row r="298">
      <c r="A298" s="25"/>
      <c r="B298" s="25"/>
      <c r="C298" s="25"/>
      <c r="D298" s="25"/>
      <c r="E298" s="25"/>
      <c r="F298" s="24"/>
      <c r="G298" s="25"/>
      <c r="H298" s="25"/>
      <c r="I298" s="25"/>
      <c r="J298" s="25"/>
      <c r="K298" s="138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  <c r="AA298" s="25"/>
    </row>
    <row r="299">
      <c r="A299" s="25"/>
      <c r="B299" s="25"/>
      <c r="C299" s="25"/>
      <c r="D299" s="25"/>
      <c r="E299" s="25"/>
      <c r="F299" s="24"/>
      <c r="G299" s="25"/>
      <c r="H299" s="25"/>
      <c r="I299" s="25"/>
      <c r="J299" s="25"/>
      <c r="K299" s="138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  <c r="AA299" s="25"/>
    </row>
    <row r="300">
      <c r="A300" s="25"/>
      <c r="B300" s="25"/>
      <c r="C300" s="25"/>
      <c r="D300" s="25"/>
      <c r="E300" s="25"/>
      <c r="F300" s="24"/>
      <c r="G300" s="25"/>
      <c r="H300" s="25"/>
      <c r="I300" s="25"/>
      <c r="J300" s="25"/>
      <c r="K300" s="138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  <c r="AA300" s="25"/>
    </row>
    <row r="301">
      <c r="A301" s="25"/>
      <c r="B301" s="25"/>
      <c r="C301" s="25"/>
      <c r="D301" s="25"/>
      <c r="E301" s="25"/>
      <c r="F301" s="24"/>
      <c r="G301" s="25"/>
      <c r="H301" s="25"/>
      <c r="I301" s="25"/>
      <c r="J301" s="25"/>
      <c r="K301" s="138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  <c r="AA301" s="25"/>
    </row>
    <row r="302">
      <c r="A302" s="25"/>
      <c r="B302" s="25"/>
      <c r="C302" s="25"/>
      <c r="D302" s="25"/>
      <c r="E302" s="25"/>
      <c r="F302" s="24"/>
      <c r="G302" s="25"/>
      <c r="H302" s="25"/>
      <c r="I302" s="25"/>
      <c r="J302" s="25"/>
      <c r="K302" s="138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  <c r="AA302" s="25"/>
    </row>
    <row r="303">
      <c r="A303" s="25"/>
      <c r="B303" s="25"/>
      <c r="C303" s="25"/>
      <c r="D303" s="25"/>
      <c r="E303" s="25"/>
      <c r="F303" s="24"/>
      <c r="G303" s="25"/>
      <c r="H303" s="25"/>
      <c r="I303" s="25"/>
      <c r="J303" s="25"/>
      <c r="K303" s="138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  <c r="AA303" s="25"/>
    </row>
    <row r="304">
      <c r="A304" s="25"/>
      <c r="B304" s="25"/>
      <c r="C304" s="25"/>
      <c r="D304" s="25"/>
      <c r="E304" s="25"/>
      <c r="F304" s="24"/>
      <c r="G304" s="25"/>
      <c r="H304" s="25"/>
      <c r="I304" s="25"/>
      <c r="J304" s="25"/>
      <c r="K304" s="138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  <c r="AA304" s="25"/>
    </row>
    <row r="305">
      <c r="A305" s="25"/>
      <c r="B305" s="25"/>
      <c r="C305" s="25"/>
      <c r="D305" s="25"/>
      <c r="E305" s="25"/>
      <c r="F305" s="24"/>
      <c r="G305" s="25"/>
      <c r="H305" s="25"/>
      <c r="I305" s="25"/>
      <c r="J305" s="25"/>
      <c r="K305" s="138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  <c r="AA305" s="25"/>
    </row>
    <row r="306">
      <c r="A306" s="25"/>
      <c r="B306" s="25"/>
      <c r="C306" s="25"/>
      <c r="D306" s="25"/>
      <c r="E306" s="25"/>
      <c r="F306" s="24"/>
      <c r="G306" s="25"/>
      <c r="H306" s="25"/>
      <c r="I306" s="25"/>
      <c r="J306" s="25"/>
      <c r="K306" s="138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  <c r="AA306" s="25"/>
    </row>
    <row r="307">
      <c r="A307" s="25"/>
      <c r="B307" s="25"/>
      <c r="C307" s="25"/>
      <c r="D307" s="25"/>
      <c r="E307" s="25"/>
      <c r="F307" s="24"/>
      <c r="G307" s="25"/>
      <c r="H307" s="25"/>
      <c r="I307" s="25"/>
      <c r="J307" s="25"/>
      <c r="K307" s="138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  <c r="AA307" s="25"/>
    </row>
    <row r="308">
      <c r="A308" s="25"/>
      <c r="B308" s="25"/>
      <c r="C308" s="25"/>
      <c r="D308" s="25"/>
      <c r="E308" s="25"/>
      <c r="F308" s="24"/>
      <c r="G308" s="25"/>
      <c r="H308" s="25"/>
      <c r="I308" s="25"/>
      <c r="J308" s="25"/>
      <c r="K308" s="138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  <c r="AA308" s="25"/>
    </row>
    <row r="309">
      <c r="A309" s="25"/>
      <c r="B309" s="25"/>
      <c r="C309" s="25"/>
      <c r="D309" s="25"/>
      <c r="E309" s="25"/>
      <c r="F309" s="24"/>
      <c r="G309" s="25"/>
      <c r="H309" s="25"/>
      <c r="I309" s="25"/>
      <c r="J309" s="25"/>
      <c r="K309" s="138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  <c r="AA309" s="25"/>
    </row>
    <row r="310">
      <c r="A310" s="25"/>
      <c r="B310" s="25"/>
      <c r="C310" s="25"/>
      <c r="D310" s="25"/>
      <c r="E310" s="25"/>
      <c r="F310" s="24"/>
      <c r="G310" s="25"/>
      <c r="H310" s="25"/>
      <c r="I310" s="25"/>
      <c r="J310" s="25"/>
      <c r="K310" s="138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  <c r="AA310" s="25"/>
    </row>
    <row r="311">
      <c r="A311" s="25"/>
      <c r="B311" s="25"/>
      <c r="C311" s="25"/>
      <c r="D311" s="25"/>
      <c r="E311" s="25"/>
      <c r="F311" s="24"/>
      <c r="G311" s="25"/>
      <c r="H311" s="25"/>
      <c r="I311" s="25"/>
      <c r="J311" s="25"/>
      <c r="K311" s="138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  <c r="AA311" s="25"/>
    </row>
    <row r="312">
      <c r="A312" s="25"/>
      <c r="B312" s="25"/>
      <c r="C312" s="25"/>
      <c r="D312" s="25"/>
      <c r="E312" s="25"/>
      <c r="F312" s="24"/>
      <c r="G312" s="25"/>
      <c r="H312" s="25"/>
      <c r="I312" s="25"/>
      <c r="J312" s="25"/>
      <c r="K312" s="138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  <c r="AA312" s="25"/>
    </row>
    <row r="313">
      <c r="A313" s="25"/>
      <c r="B313" s="25"/>
      <c r="C313" s="25"/>
      <c r="D313" s="25"/>
      <c r="E313" s="25"/>
      <c r="F313" s="24"/>
      <c r="G313" s="25"/>
      <c r="H313" s="25"/>
      <c r="I313" s="25"/>
      <c r="J313" s="25"/>
      <c r="K313" s="138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  <c r="AA313" s="25"/>
    </row>
    <row r="314">
      <c r="A314" s="25"/>
      <c r="B314" s="25"/>
      <c r="C314" s="25"/>
      <c r="D314" s="25"/>
      <c r="E314" s="25"/>
      <c r="F314" s="24"/>
      <c r="G314" s="25"/>
      <c r="H314" s="25"/>
      <c r="I314" s="25"/>
      <c r="J314" s="25"/>
      <c r="K314" s="138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  <c r="AA314" s="25"/>
    </row>
    <row r="315">
      <c r="A315" s="25"/>
      <c r="B315" s="25"/>
      <c r="C315" s="25"/>
      <c r="D315" s="25"/>
      <c r="E315" s="25"/>
      <c r="F315" s="24"/>
      <c r="G315" s="25"/>
      <c r="H315" s="25"/>
      <c r="I315" s="25"/>
      <c r="J315" s="25"/>
      <c r="K315" s="138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  <c r="AA315" s="25"/>
    </row>
    <row r="316">
      <c r="A316" s="25"/>
      <c r="B316" s="25"/>
      <c r="C316" s="25"/>
      <c r="D316" s="25"/>
      <c r="E316" s="25"/>
      <c r="F316" s="24"/>
      <c r="G316" s="25"/>
      <c r="H316" s="25"/>
      <c r="I316" s="25"/>
      <c r="J316" s="25"/>
      <c r="K316" s="138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</row>
    <row r="317">
      <c r="A317" s="25"/>
      <c r="B317" s="25"/>
      <c r="C317" s="25"/>
      <c r="D317" s="25"/>
      <c r="E317" s="25"/>
      <c r="F317" s="24"/>
      <c r="G317" s="25"/>
      <c r="H317" s="25"/>
      <c r="I317" s="25"/>
      <c r="J317" s="25"/>
      <c r="K317" s="138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  <c r="AA317" s="25"/>
    </row>
    <row r="318">
      <c r="A318" s="25"/>
      <c r="B318" s="25"/>
      <c r="C318" s="25"/>
      <c r="D318" s="25"/>
      <c r="E318" s="25"/>
      <c r="F318" s="24"/>
      <c r="G318" s="25"/>
      <c r="H318" s="25"/>
      <c r="I318" s="25"/>
      <c r="J318" s="25"/>
      <c r="K318" s="138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  <c r="AA318" s="25"/>
    </row>
    <row r="319">
      <c r="A319" s="25"/>
      <c r="B319" s="25"/>
      <c r="C319" s="25"/>
      <c r="D319" s="25"/>
      <c r="E319" s="25"/>
      <c r="F319" s="24"/>
      <c r="G319" s="25"/>
      <c r="H319" s="25"/>
      <c r="I319" s="25"/>
      <c r="J319" s="25"/>
      <c r="K319" s="138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  <c r="AA319" s="25"/>
    </row>
    <row r="320">
      <c r="A320" s="25"/>
      <c r="B320" s="25"/>
      <c r="C320" s="25"/>
      <c r="D320" s="25"/>
      <c r="E320" s="25"/>
      <c r="F320" s="24"/>
      <c r="G320" s="25"/>
      <c r="H320" s="25"/>
      <c r="I320" s="25"/>
      <c r="J320" s="25"/>
      <c r="K320" s="138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  <c r="AA320" s="25"/>
    </row>
    <row r="321">
      <c r="A321" s="25"/>
      <c r="B321" s="25"/>
      <c r="C321" s="25"/>
      <c r="D321" s="25"/>
      <c r="E321" s="25"/>
      <c r="F321" s="24"/>
      <c r="G321" s="25"/>
      <c r="H321" s="25"/>
      <c r="I321" s="25"/>
      <c r="J321" s="25"/>
      <c r="K321" s="138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  <c r="AA321" s="25"/>
    </row>
    <row r="322">
      <c r="A322" s="25"/>
      <c r="B322" s="25"/>
      <c r="C322" s="25"/>
      <c r="D322" s="25"/>
      <c r="E322" s="25"/>
      <c r="F322" s="24"/>
      <c r="G322" s="25"/>
      <c r="H322" s="25"/>
      <c r="I322" s="25"/>
      <c r="J322" s="25"/>
      <c r="K322" s="138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  <c r="AA322" s="25"/>
    </row>
    <row r="323">
      <c r="A323" s="25"/>
      <c r="B323" s="25"/>
      <c r="C323" s="25"/>
      <c r="D323" s="25"/>
      <c r="E323" s="25"/>
      <c r="F323" s="24"/>
      <c r="G323" s="25"/>
      <c r="H323" s="25"/>
      <c r="I323" s="25"/>
      <c r="J323" s="25"/>
      <c r="K323" s="138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  <c r="AA323" s="25"/>
    </row>
    <row r="324">
      <c r="A324" s="25"/>
      <c r="B324" s="25"/>
      <c r="C324" s="25"/>
      <c r="D324" s="25"/>
      <c r="E324" s="25"/>
      <c r="F324" s="24"/>
      <c r="G324" s="25"/>
      <c r="H324" s="25"/>
      <c r="I324" s="25"/>
      <c r="J324" s="25"/>
      <c r="K324" s="138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  <c r="AA324" s="25"/>
    </row>
    <row r="325">
      <c r="A325" s="25"/>
      <c r="B325" s="25"/>
      <c r="C325" s="25"/>
      <c r="D325" s="25"/>
      <c r="E325" s="25"/>
      <c r="F325" s="24"/>
      <c r="G325" s="25"/>
      <c r="H325" s="25"/>
      <c r="I325" s="25"/>
      <c r="J325" s="25"/>
      <c r="K325" s="138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  <c r="AA325" s="25"/>
    </row>
    <row r="326">
      <c r="A326" s="25"/>
      <c r="B326" s="25"/>
      <c r="C326" s="25"/>
      <c r="D326" s="25"/>
      <c r="E326" s="25"/>
      <c r="F326" s="24"/>
      <c r="G326" s="25"/>
      <c r="H326" s="25"/>
      <c r="I326" s="25"/>
      <c r="J326" s="25"/>
      <c r="K326" s="138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  <c r="AA326" s="25"/>
    </row>
    <row r="327">
      <c r="A327" s="25"/>
      <c r="B327" s="25"/>
      <c r="C327" s="25"/>
      <c r="D327" s="25"/>
      <c r="E327" s="25"/>
      <c r="F327" s="24"/>
      <c r="G327" s="25"/>
      <c r="H327" s="25"/>
      <c r="I327" s="25"/>
      <c r="J327" s="25"/>
      <c r="K327" s="138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  <c r="AA327" s="25"/>
    </row>
    <row r="328">
      <c r="A328" s="25"/>
      <c r="B328" s="25"/>
      <c r="C328" s="25"/>
      <c r="D328" s="25"/>
      <c r="E328" s="25"/>
      <c r="F328" s="24"/>
      <c r="G328" s="25"/>
      <c r="H328" s="25"/>
      <c r="I328" s="25"/>
      <c r="J328" s="25"/>
      <c r="K328" s="138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  <c r="AA328" s="25"/>
    </row>
    <row r="329">
      <c r="A329" s="25"/>
      <c r="B329" s="25"/>
      <c r="C329" s="25"/>
      <c r="D329" s="25"/>
      <c r="E329" s="25"/>
      <c r="F329" s="24"/>
      <c r="G329" s="25"/>
      <c r="H329" s="25"/>
      <c r="I329" s="25"/>
      <c r="J329" s="25"/>
      <c r="K329" s="138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  <c r="AA329" s="25"/>
    </row>
    <row r="330">
      <c r="A330" s="25"/>
      <c r="B330" s="25"/>
      <c r="C330" s="25"/>
      <c r="D330" s="25"/>
      <c r="E330" s="25"/>
      <c r="F330" s="24"/>
      <c r="G330" s="25"/>
      <c r="H330" s="25"/>
      <c r="I330" s="25"/>
      <c r="J330" s="25"/>
      <c r="K330" s="138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  <c r="AA330" s="25"/>
    </row>
    <row r="331">
      <c r="A331" s="25"/>
      <c r="B331" s="25"/>
      <c r="C331" s="25"/>
      <c r="D331" s="25"/>
      <c r="E331" s="25"/>
      <c r="F331" s="24"/>
      <c r="G331" s="25"/>
      <c r="H331" s="25"/>
      <c r="I331" s="25"/>
      <c r="J331" s="25"/>
      <c r="K331" s="138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  <c r="AA331" s="25"/>
    </row>
    <row r="332">
      <c r="A332" s="25"/>
      <c r="B332" s="25"/>
      <c r="C332" s="25"/>
      <c r="D332" s="25"/>
      <c r="E332" s="25"/>
      <c r="F332" s="24"/>
      <c r="G332" s="25"/>
      <c r="H332" s="25"/>
      <c r="I332" s="25"/>
      <c r="J332" s="25"/>
      <c r="K332" s="138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  <c r="AA332" s="25"/>
    </row>
    <row r="333">
      <c r="A333" s="25"/>
      <c r="B333" s="25"/>
      <c r="C333" s="25"/>
      <c r="D333" s="25"/>
      <c r="E333" s="25"/>
      <c r="F333" s="24"/>
      <c r="G333" s="25"/>
      <c r="H333" s="25"/>
      <c r="I333" s="25"/>
      <c r="J333" s="25"/>
      <c r="K333" s="138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  <c r="AA333" s="25"/>
    </row>
    <row r="334">
      <c r="A334" s="25"/>
      <c r="B334" s="25"/>
      <c r="C334" s="25"/>
      <c r="D334" s="25"/>
      <c r="E334" s="25"/>
      <c r="F334" s="24"/>
      <c r="G334" s="25"/>
      <c r="H334" s="25"/>
      <c r="I334" s="25"/>
      <c r="J334" s="25"/>
      <c r="K334" s="138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  <c r="AA334" s="25"/>
    </row>
    <row r="335">
      <c r="A335" s="25"/>
      <c r="B335" s="25"/>
      <c r="C335" s="25"/>
      <c r="D335" s="25"/>
      <c r="E335" s="25"/>
      <c r="F335" s="24"/>
      <c r="G335" s="25"/>
      <c r="H335" s="25"/>
      <c r="I335" s="25"/>
      <c r="J335" s="25"/>
      <c r="K335" s="138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  <c r="AA335" s="25"/>
    </row>
    <row r="336">
      <c r="A336" s="25"/>
      <c r="B336" s="25"/>
      <c r="C336" s="25"/>
      <c r="D336" s="25"/>
      <c r="E336" s="25"/>
      <c r="F336" s="24"/>
      <c r="G336" s="25"/>
      <c r="H336" s="25"/>
      <c r="I336" s="25"/>
      <c r="J336" s="25"/>
      <c r="K336" s="138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  <c r="AA336" s="25"/>
    </row>
    <row r="337">
      <c r="A337" s="25"/>
      <c r="B337" s="25"/>
      <c r="C337" s="25"/>
      <c r="D337" s="25"/>
      <c r="E337" s="25"/>
      <c r="F337" s="24"/>
      <c r="G337" s="25"/>
      <c r="H337" s="25"/>
      <c r="I337" s="25"/>
      <c r="J337" s="25"/>
      <c r="K337" s="138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  <c r="AA337" s="25"/>
    </row>
    <row r="338">
      <c r="A338" s="25"/>
      <c r="B338" s="25"/>
      <c r="C338" s="25"/>
      <c r="D338" s="25"/>
      <c r="E338" s="25"/>
      <c r="F338" s="24"/>
      <c r="G338" s="25"/>
      <c r="H338" s="25"/>
      <c r="I338" s="25"/>
      <c r="J338" s="25"/>
      <c r="K338" s="138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  <c r="AA338" s="25"/>
    </row>
    <row r="339">
      <c r="A339" s="25"/>
      <c r="B339" s="25"/>
      <c r="C339" s="25"/>
      <c r="D339" s="25"/>
      <c r="E339" s="25"/>
      <c r="F339" s="24"/>
      <c r="G339" s="25"/>
      <c r="H339" s="25"/>
      <c r="I339" s="25"/>
      <c r="J339" s="25"/>
      <c r="K339" s="138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  <c r="AA339" s="25"/>
    </row>
    <row r="340">
      <c r="A340" s="25"/>
      <c r="B340" s="25"/>
      <c r="C340" s="25"/>
      <c r="D340" s="25"/>
      <c r="E340" s="25"/>
      <c r="F340" s="24"/>
      <c r="G340" s="25"/>
      <c r="H340" s="25"/>
      <c r="I340" s="25"/>
      <c r="J340" s="25"/>
      <c r="K340" s="138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  <c r="AA340" s="25"/>
    </row>
    <row r="341">
      <c r="A341" s="25"/>
      <c r="B341" s="25"/>
      <c r="C341" s="25"/>
      <c r="D341" s="25"/>
      <c r="E341" s="25"/>
      <c r="F341" s="24"/>
      <c r="G341" s="25"/>
      <c r="H341" s="25"/>
      <c r="I341" s="25"/>
      <c r="J341" s="25"/>
      <c r="K341" s="138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  <c r="AA341" s="25"/>
    </row>
    <row r="342">
      <c r="A342" s="25"/>
      <c r="B342" s="25"/>
      <c r="C342" s="25"/>
      <c r="D342" s="25"/>
      <c r="E342" s="25"/>
      <c r="F342" s="24"/>
      <c r="G342" s="25"/>
      <c r="H342" s="25"/>
      <c r="I342" s="25"/>
      <c r="J342" s="25"/>
      <c r="K342" s="138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  <c r="AA342" s="25"/>
    </row>
    <row r="343">
      <c r="A343" s="25"/>
      <c r="B343" s="25"/>
      <c r="C343" s="25"/>
      <c r="D343" s="25"/>
      <c r="E343" s="25"/>
      <c r="F343" s="24"/>
      <c r="G343" s="25"/>
      <c r="H343" s="25"/>
      <c r="I343" s="25"/>
      <c r="J343" s="25"/>
      <c r="K343" s="138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  <c r="AA343" s="25"/>
    </row>
    <row r="344">
      <c r="A344" s="25"/>
      <c r="B344" s="25"/>
      <c r="C344" s="25"/>
      <c r="D344" s="25"/>
      <c r="E344" s="25"/>
      <c r="F344" s="24"/>
      <c r="G344" s="25"/>
      <c r="H344" s="25"/>
      <c r="I344" s="25"/>
      <c r="J344" s="25"/>
      <c r="K344" s="138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  <c r="AA344" s="25"/>
    </row>
    <row r="345">
      <c r="A345" s="25"/>
      <c r="B345" s="25"/>
      <c r="C345" s="25"/>
      <c r="D345" s="25"/>
      <c r="E345" s="25"/>
      <c r="F345" s="24"/>
      <c r="G345" s="25"/>
      <c r="H345" s="25"/>
      <c r="I345" s="25"/>
      <c r="J345" s="25"/>
      <c r="K345" s="138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  <c r="AA345" s="25"/>
    </row>
    <row r="346">
      <c r="A346" s="25"/>
      <c r="B346" s="25"/>
      <c r="C346" s="25"/>
      <c r="D346" s="25"/>
      <c r="E346" s="25"/>
      <c r="F346" s="24"/>
      <c r="G346" s="25"/>
      <c r="H346" s="25"/>
      <c r="I346" s="25"/>
      <c r="J346" s="25"/>
      <c r="K346" s="138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  <c r="AA346" s="25"/>
    </row>
    <row r="347">
      <c r="A347" s="25"/>
      <c r="B347" s="25"/>
      <c r="C347" s="25"/>
      <c r="D347" s="25"/>
      <c r="E347" s="25"/>
      <c r="F347" s="24"/>
      <c r="G347" s="25"/>
      <c r="H347" s="25"/>
      <c r="I347" s="25"/>
      <c r="J347" s="25"/>
      <c r="K347" s="138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  <c r="AA347" s="25"/>
    </row>
    <row r="348">
      <c r="A348" s="25"/>
      <c r="B348" s="25"/>
      <c r="C348" s="25"/>
      <c r="D348" s="25"/>
      <c r="E348" s="25"/>
      <c r="F348" s="24"/>
      <c r="G348" s="25"/>
      <c r="H348" s="25"/>
      <c r="I348" s="25"/>
      <c r="J348" s="25"/>
      <c r="K348" s="138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  <c r="AA348" s="25"/>
    </row>
    <row r="349">
      <c r="A349" s="25"/>
      <c r="B349" s="25"/>
      <c r="C349" s="25"/>
      <c r="D349" s="25"/>
      <c r="E349" s="25"/>
      <c r="F349" s="24"/>
      <c r="G349" s="25"/>
      <c r="H349" s="25"/>
      <c r="I349" s="25"/>
      <c r="J349" s="25"/>
      <c r="K349" s="138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  <c r="AA349" s="25"/>
    </row>
    <row r="350">
      <c r="A350" s="25"/>
      <c r="B350" s="25"/>
      <c r="C350" s="25"/>
      <c r="D350" s="25"/>
      <c r="E350" s="25"/>
      <c r="F350" s="24"/>
      <c r="G350" s="25"/>
      <c r="H350" s="25"/>
      <c r="I350" s="25"/>
      <c r="J350" s="25"/>
      <c r="K350" s="138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  <c r="AA350" s="25"/>
    </row>
    <row r="351">
      <c r="A351" s="25"/>
      <c r="B351" s="25"/>
      <c r="C351" s="25"/>
      <c r="D351" s="25"/>
      <c r="E351" s="25"/>
      <c r="F351" s="24"/>
      <c r="G351" s="25"/>
      <c r="H351" s="25"/>
      <c r="I351" s="25"/>
      <c r="J351" s="25"/>
      <c r="K351" s="138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  <c r="AA351" s="25"/>
    </row>
    <row r="352">
      <c r="A352" s="25"/>
      <c r="B352" s="25"/>
      <c r="C352" s="25"/>
      <c r="D352" s="25"/>
      <c r="E352" s="25"/>
      <c r="F352" s="24"/>
      <c r="G352" s="25"/>
      <c r="H352" s="25"/>
      <c r="I352" s="25"/>
      <c r="J352" s="25"/>
      <c r="K352" s="138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  <c r="AA352" s="25"/>
    </row>
    <row r="353">
      <c r="A353" s="25"/>
      <c r="B353" s="25"/>
      <c r="C353" s="25"/>
      <c r="D353" s="25"/>
      <c r="E353" s="25"/>
      <c r="F353" s="24"/>
      <c r="G353" s="25"/>
      <c r="H353" s="25"/>
      <c r="I353" s="25"/>
      <c r="J353" s="25"/>
      <c r="K353" s="138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  <c r="AA353" s="25"/>
    </row>
    <row r="354">
      <c r="A354" s="25"/>
      <c r="B354" s="25"/>
      <c r="C354" s="25"/>
      <c r="D354" s="25"/>
      <c r="E354" s="25"/>
      <c r="F354" s="24"/>
      <c r="G354" s="25"/>
      <c r="H354" s="25"/>
      <c r="I354" s="25"/>
      <c r="J354" s="25"/>
      <c r="K354" s="138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  <c r="AA354" s="25"/>
    </row>
    <row r="355">
      <c r="A355" s="25"/>
      <c r="B355" s="25"/>
      <c r="C355" s="25"/>
      <c r="D355" s="25"/>
      <c r="E355" s="25"/>
      <c r="F355" s="24"/>
      <c r="G355" s="25"/>
      <c r="H355" s="25"/>
      <c r="I355" s="25"/>
      <c r="J355" s="25"/>
      <c r="K355" s="138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  <c r="AA355" s="25"/>
    </row>
    <row r="356">
      <c r="A356" s="25"/>
      <c r="B356" s="25"/>
      <c r="C356" s="25"/>
      <c r="D356" s="25"/>
      <c r="E356" s="25"/>
      <c r="F356" s="24"/>
      <c r="G356" s="25"/>
      <c r="H356" s="25"/>
      <c r="I356" s="25"/>
      <c r="J356" s="25"/>
      <c r="K356" s="138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  <c r="AA356" s="25"/>
    </row>
    <row r="357">
      <c r="A357" s="25"/>
      <c r="B357" s="25"/>
      <c r="C357" s="25"/>
      <c r="D357" s="25"/>
      <c r="E357" s="25"/>
      <c r="F357" s="24"/>
      <c r="G357" s="25"/>
      <c r="H357" s="25"/>
      <c r="I357" s="25"/>
      <c r="J357" s="25"/>
      <c r="K357" s="138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  <c r="AA357" s="25"/>
    </row>
    <row r="358">
      <c r="A358" s="25"/>
      <c r="B358" s="25"/>
      <c r="C358" s="25"/>
      <c r="D358" s="25"/>
      <c r="E358" s="25"/>
      <c r="F358" s="24"/>
      <c r="G358" s="25"/>
      <c r="H358" s="25"/>
      <c r="I358" s="25"/>
      <c r="J358" s="25"/>
      <c r="K358" s="138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  <c r="AA358" s="25"/>
    </row>
    <row r="359">
      <c r="A359" s="25"/>
      <c r="B359" s="25"/>
      <c r="C359" s="25"/>
      <c r="D359" s="25"/>
      <c r="E359" s="25"/>
      <c r="F359" s="24"/>
      <c r="G359" s="25"/>
      <c r="H359" s="25"/>
      <c r="I359" s="25"/>
      <c r="J359" s="25"/>
      <c r="K359" s="138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  <c r="AA359" s="25"/>
    </row>
    <row r="360">
      <c r="A360" s="25"/>
      <c r="B360" s="25"/>
      <c r="C360" s="25"/>
      <c r="D360" s="25"/>
      <c r="E360" s="25"/>
      <c r="F360" s="24"/>
      <c r="G360" s="25"/>
      <c r="H360" s="25"/>
      <c r="I360" s="25"/>
      <c r="J360" s="25"/>
      <c r="K360" s="138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  <c r="AA360" s="25"/>
    </row>
    <row r="361">
      <c r="A361" s="25"/>
      <c r="B361" s="25"/>
      <c r="C361" s="25"/>
      <c r="D361" s="25"/>
      <c r="E361" s="25"/>
      <c r="F361" s="24"/>
      <c r="G361" s="25"/>
      <c r="H361" s="25"/>
      <c r="I361" s="25"/>
      <c r="J361" s="25"/>
      <c r="K361" s="138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  <c r="AA361" s="25"/>
    </row>
    <row r="362">
      <c r="A362" s="25"/>
      <c r="B362" s="25"/>
      <c r="C362" s="25"/>
      <c r="D362" s="25"/>
      <c r="E362" s="25"/>
      <c r="F362" s="24"/>
      <c r="G362" s="25"/>
      <c r="H362" s="25"/>
      <c r="I362" s="25"/>
      <c r="J362" s="25"/>
      <c r="K362" s="138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  <c r="AA362" s="25"/>
    </row>
    <row r="363">
      <c r="A363" s="25"/>
      <c r="B363" s="25"/>
      <c r="C363" s="25"/>
      <c r="D363" s="25"/>
      <c r="E363" s="25"/>
      <c r="F363" s="24"/>
      <c r="G363" s="25"/>
      <c r="H363" s="25"/>
      <c r="I363" s="25"/>
      <c r="J363" s="25"/>
      <c r="K363" s="138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  <c r="AA363" s="25"/>
    </row>
    <row r="364">
      <c r="A364" s="25"/>
      <c r="B364" s="25"/>
      <c r="C364" s="25"/>
      <c r="D364" s="25"/>
      <c r="E364" s="25"/>
      <c r="F364" s="24"/>
      <c r="G364" s="25"/>
      <c r="H364" s="25"/>
      <c r="I364" s="25"/>
      <c r="J364" s="25"/>
      <c r="K364" s="138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  <c r="AA364" s="25"/>
    </row>
    <row r="365">
      <c r="A365" s="25"/>
      <c r="B365" s="25"/>
      <c r="C365" s="25"/>
      <c r="D365" s="25"/>
      <c r="E365" s="25"/>
      <c r="F365" s="24"/>
      <c r="G365" s="25"/>
      <c r="H365" s="25"/>
      <c r="I365" s="25"/>
      <c r="J365" s="25"/>
      <c r="K365" s="138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  <c r="AA365" s="25"/>
    </row>
    <row r="366">
      <c r="A366" s="25"/>
      <c r="B366" s="25"/>
      <c r="C366" s="25"/>
      <c r="D366" s="25"/>
      <c r="E366" s="25"/>
      <c r="F366" s="24"/>
      <c r="G366" s="25"/>
      <c r="H366" s="25"/>
      <c r="I366" s="25"/>
      <c r="J366" s="25"/>
      <c r="K366" s="138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  <c r="AA366" s="25"/>
    </row>
    <row r="367">
      <c r="A367" s="25"/>
      <c r="B367" s="25"/>
      <c r="C367" s="25"/>
      <c r="D367" s="25"/>
      <c r="E367" s="25"/>
      <c r="F367" s="24"/>
      <c r="G367" s="25"/>
      <c r="H367" s="25"/>
      <c r="I367" s="25"/>
      <c r="J367" s="25"/>
      <c r="K367" s="138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  <c r="AA367" s="25"/>
    </row>
    <row r="368">
      <c r="A368" s="25"/>
      <c r="B368" s="25"/>
      <c r="C368" s="25"/>
      <c r="D368" s="25"/>
      <c r="E368" s="25"/>
      <c r="F368" s="24"/>
      <c r="G368" s="25"/>
      <c r="H368" s="25"/>
      <c r="I368" s="25"/>
      <c r="J368" s="25"/>
      <c r="K368" s="138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  <c r="AA368" s="25"/>
    </row>
    <row r="369">
      <c r="A369" s="25"/>
      <c r="B369" s="25"/>
      <c r="C369" s="25"/>
      <c r="D369" s="25"/>
      <c r="E369" s="25"/>
      <c r="F369" s="24"/>
      <c r="G369" s="25"/>
      <c r="H369" s="25"/>
      <c r="I369" s="25"/>
      <c r="J369" s="25"/>
      <c r="K369" s="138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  <c r="AA369" s="25"/>
    </row>
    <row r="370">
      <c r="A370" s="25"/>
      <c r="B370" s="25"/>
      <c r="C370" s="25"/>
      <c r="D370" s="25"/>
      <c r="E370" s="25"/>
      <c r="F370" s="24"/>
      <c r="G370" s="25"/>
      <c r="H370" s="25"/>
      <c r="I370" s="25"/>
      <c r="J370" s="25"/>
      <c r="K370" s="138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  <c r="AA370" s="25"/>
    </row>
    <row r="371">
      <c r="A371" s="25"/>
      <c r="B371" s="25"/>
      <c r="C371" s="25"/>
      <c r="D371" s="25"/>
      <c r="E371" s="25"/>
      <c r="F371" s="24"/>
      <c r="G371" s="25"/>
      <c r="H371" s="25"/>
      <c r="I371" s="25"/>
      <c r="J371" s="25"/>
      <c r="K371" s="138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  <c r="AA371" s="25"/>
    </row>
    <row r="372">
      <c r="A372" s="25"/>
      <c r="B372" s="25"/>
      <c r="C372" s="25"/>
      <c r="D372" s="25"/>
      <c r="E372" s="25"/>
      <c r="F372" s="24"/>
      <c r="G372" s="25"/>
      <c r="H372" s="25"/>
      <c r="I372" s="25"/>
      <c r="J372" s="25"/>
      <c r="K372" s="138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  <c r="AA372" s="25"/>
    </row>
    <row r="373">
      <c r="A373" s="25"/>
      <c r="B373" s="25"/>
      <c r="C373" s="25"/>
      <c r="D373" s="25"/>
      <c r="E373" s="25"/>
      <c r="F373" s="24"/>
      <c r="G373" s="25"/>
      <c r="H373" s="25"/>
      <c r="I373" s="25"/>
      <c r="J373" s="25"/>
      <c r="K373" s="138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  <c r="AA373" s="25"/>
    </row>
    <row r="374">
      <c r="A374" s="25"/>
      <c r="B374" s="25"/>
      <c r="C374" s="25"/>
      <c r="D374" s="25"/>
      <c r="E374" s="25"/>
      <c r="F374" s="24"/>
      <c r="G374" s="25"/>
      <c r="H374" s="25"/>
      <c r="I374" s="25"/>
      <c r="J374" s="25"/>
      <c r="K374" s="138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  <c r="AA374" s="25"/>
    </row>
    <row r="375">
      <c r="A375" s="25"/>
      <c r="B375" s="25"/>
      <c r="C375" s="25"/>
      <c r="D375" s="25"/>
      <c r="E375" s="25"/>
      <c r="F375" s="24"/>
      <c r="G375" s="25"/>
      <c r="H375" s="25"/>
      <c r="I375" s="25"/>
      <c r="J375" s="25"/>
      <c r="K375" s="138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  <c r="AA375" s="25"/>
    </row>
    <row r="376">
      <c r="A376" s="25"/>
      <c r="B376" s="25"/>
      <c r="C376" s="25"/>
      <c r="D376" s="25"/>
      <c r="E376" s="25"/>
      <c r="F376" s="24"/>
      <c r="G376" s="25"/>
      <c r="H376" s="25"/>
      <c r="I376" s="25"/>
      <c r="J376" s="25"/>
      <c r="K376" s="138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  <c r="AA376" s="25"/>
    </row>
    <row r="377">
      <c r="A377" s="25"/>
      <c r="B377" s="25"/>
      <c r="C377" s="25"/>
      <c r="D377" s="25"/>
      <c r="E377" s="25"/>
      <c r="F377" s="24"/>
      <c r="G377" s="25"/>
      <c r="H377" s="25"/>
      <c r="I377" s="25"/>
      <c r="J377" s="25"/>
      <c r="K377" s="138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  <c r="AA377" s="25"/>
    </row>
    <row r="378">
      <c r="A378" s="25"/>
      <c r="B378" s="25"/>
      <c r="C378" s="25"/>
      <c r="D378" s="25"/>
      <c r="E378" s="25"/>
      <c r="F378" s="24"/>
      <c r="G378" s="25"/>
      <c r="H378" s="25"/>
      <c r="I378" s="25"/>
      <c r="J378" s="25"/>
      <c r="K378" s="138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  <c r="AA378" s="25"/>
    </row>
    <row r="379">
      <c r="A379" s="25"/>
      <c r="B379" s="25"/>
      <c r="C379" s="25"/>
      <c r="D379" s="25"/>
      <c r="E379" s="25"/>
      <c r="F379" s="24"/>
      <c r="G379" s="25"/>
      <c r="H379" s="25"/>
      <c r="I379" s="25"/>
      <c r="J379" s="25"/>
      <c r="K379" s="138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  <c r="AA379" s="25"/>
    </row>
    <row r="380">
      <c r="A380" s="25"/>
      <c r="B380" s="25"/>
      <c r="C380" s="25"/>
      <c r="D380" s="25"/>
      <c r="E380" s="25"/>
      <c r="F380" s="24"/>
      <c r="G380" s="25"/>
      <c r="H380" s="25"/>
      <c r="I380" s="25"/>
      <c r="J380" s="25"/>
      <c r="K380" s="138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  <c r="AA380" s="25"/>
    </row>
    <row r="381">
      <c r="A381" s="25"/>
      <c r="B381" s="25"/>
      <c r="C381" s="25"/>
      <c r="D381" s="25"/>
      <c r="E381" s="25"/>
      <c r="F381" s="24"/>
      <c r="G381" s="25"/>
      <c r="H381" s="25"/>
      <c r="I381" s="25"/>
      <c r="J381" s="25"/>
      <c r="K381" s="138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  <c r="AA381" s="25"/>
    </row>
    <row r="382">
      <c r="A382" s="25"/>
      <c r="B382" s="25"/>
      <c r="C382" s="25"/>
      <c r="D382" s="25"/>
      <c r="E382" s="25"/>
      <c r="F382" s="24"/>
      <c r="G382" s="25"/>
      <c r="H382" s="25"/>
      <c r="I382" s="25"/>
      <c r="J382" s="25"/>
      <c r="K382" s="138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  <c r="AA382" s="25"/>
    </row>
    <row r="383">
      <c r="A383" s="25"/>
      <c r="B383" s="25"/>
      <c r="C383" s="25"/>
      <c r="D383" s="25"/>
      <c r="E383" s="25"/>
      <c r="F383" s="24"/>
      <c r="G383" s="25"/>
      <c r="H383" s="25"/>
      <c r="I383" s="25"/>
      <c r="J383" s="25"/>
      <c r="K383" s="138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  <c r="AA383" s="25"/>
    </row>
    <row r="384">
      <c r="A384" s="25"/>
      <c r="B384" s="25"/>
      <c r="C384" s="25"/>
      <c r="D384" s="25"/>
      <c r="E384" s="25"/>
      <c r="F384" s="24"/>
      <c r="G384" s="25"/>
      <c r="H384" s="25"/>
      <c r="I384" s="25"/>
      <c r="J384" s="25"/>
      <c r="K384" s="138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  <c r="AA384" s="25"/>
    </row>
    <row r="385">
      <c r="A385" s="25"/>
      <c r="B385" s="25"/>
      <c r="C385" s="25"/>
      <c r="D385" s="25"/>
      <c r="E385" s="25"/>
      <c r="F385" s="24"/>
      <c r="G385" s="25"/>
      <c r="H385" s="25"/>
      <c r="I385" s="25"/>
      <c r="J385" s="25"/>
      <c r="K385" s="138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  <c r="AA385" s="25"/>
    </row>
    <row r="386">
      <c r="A386" s="25"/>
      <c r="B386" s="25"/>
      <c r="C386" s="25"/>
      <c r="D386" s="25"/>
      <c r="E386" s="25"/>
      <c r="F386" s="24"/>
      <c r="G386" s="25"/>
      <c r="H386" s="25"/>
      <c r="I386" s="25"/>
      <c r="J386" s="25"/>
      <c r="K386" s="138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  <c r="AA386" s="25"/>
    </row>
    <row r="387">
      <c r="A387" s="25"/>
      <c r="B387" s="25"/>
      <c r="C387" s="25"/>
      <c r="D387" s="25"/>
      <c r="E387" s="25"/>
      <c r="F387" s="24"/>
      <c r="G387" s="25"/>
      <c r="H387" s="25"/>
      <c r="I387" s="25"/>
      <c r="J387" s="25"/>
      <c r="K387" s="138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  <c r="AA387" s="25"/>
    </row>
    <row r="388">
      <c r="A388" s="25"/>
      <c r="B388" s="25"/>
      <c r="C388" s="25"/>
      <c r="D388" s="25"/>
      <c r="E388" s="25"/>
      <c r="F388" s="24"/>
      <c r="G388" s="25"/>
      <c r="H388" s="25"/>
      <c r="I388" s="25"/>
      <c r="J388" s="25"/>
      <c r="K388" s="138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  <c r="AA388" s="25"/>
    </row>
    <row r="389">
      <c r="A389" s="25"/>
      <c r="B389" s="25"/>
      <c r="C389" s="25"/>
      <c r="D389" s="25"/>
      <c r="E389" s="25"/>
      <c r="F389" s="24"/>
      <c r="G389" s="25"/>
      <c r="H389" s="25"/>
      <c r="I389" s="25"/>
      <c r="J389" s="25"/>
      <c r="K389" s="138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  <c r="AA389" s="25"/>
    </row>
    <row r="390">
      <c r="A390" s="25"/>
      <c r="B390" s="25"/>
      <c r="C390" s="25"/>
      <c r="D390" s="25"/>
      <c r="E390" s="25"/>
      <c r="F390" s="24"/>
      <c r="G390" s="25"/>
      <c r="H390" s="25"/>
      <c r="I390" s="25"/>
      <c r="J390" s="25"/>
      <c r="K390" s="138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  <c r="AA390" s="25"/>
    </row>
    <row r="391">
      <c r="A391" s="25"/>
      <c r="B391" s="25"/>
      <c r="C391" s="25"/>
      <c r="D391" s="25"/>
      <c r="E391" s="25"/>
      <c r="F391" s="24"/>
      <c r="G391" s="25"/>
      <c r="H391" s="25"/>
      <c r="I391" s="25"/>
      <c r="J391" s="25"/>
      <c r="K391" s="138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  <c r="AA391" s="25"/>
    </row>
    <row r="392">
      <c r="A392" s="25"/>
      <c r="B392" s="25"/>
      <c r="C392" s="25"/>
      <c r="D392" s="25"/>
      <c r="E392" s="25"/>
      <c r="F392" s="24"/>
      <c r="G392" s="25"/>
      <c r="H392" s="25"/>
      <c r="I392" s="25"/>
      <c r="J392" s="25"/>
      <c r="K392" s="138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  <c r="AA392" s="25"/>
    </row>
    <row r="393">
      <c r="A393" s="25"/>
      <c r="B393" s="25"/>
      <c r="C393" s="25"/>
      <c r="D393" s="25"/>
      <c r="E393" s="25"/>
      <c r="F393" s="24"/>
      <c r="G393" s="25"/>
      <c r="H393" s="25"/>
      <c r="I393" s="25"/>
      <c r="J393" s="25"/>
      <c r="K393" s="138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  <c r="AA393" s="25"/>
    </row>
    <row r="394">
      <c r="A394" s="25"/>
      <c r="B394" s="25"/>
      <c r="C394" s="25"/>
      <c r="D394" s="25"/>
      <c r="E394" s="25"/>
      <c r="F394" s="24"/>
      <c r="G394" s="25"/>
      <c r="H394" s="25"/>
      <c r="I394" s="25"/>
      <c r="J394" s="25"/>
      <c r="K394" s="138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  <c r="AA394" s="25"/>
    </row>
    <row r="395">
      <c r="A395" s="25"/>
      <c r="B395" s="25"/>
      <c r="C395" s="25"/>
      <c r="D395" s="25"/>
      <c r="E395" s="25"/>
      <c r="F395" s="24"/>
      <c r="G395" s="25"/>
      <c r="H395" s="25"/>
      <c r="I395" s="25"/>
      <c r="J395" s="25"/>
      <c r="K395" s="138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  <c r="AA395" s="25"/>
    </row>
    <row r="396">
      <c r="A396" s="25"/>
      <c r="B396" s="25"/>
      <c r="C396" s="25"/>
      <c r="D396" s="25"/>
      <c r="E396" s="25"/>
      <c r="F396" s="24"/>
      <c r="G396" s="25"/>
      <c r="H396" s="25"/>
      <c r="I396" s="25"/>
      <c r="J396" s="25"/>
      <c r="K396" s="138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  <c r="AA396" s="25"/>
    </row>
    <row r="397">
      <c r="A397" s="25"/>
      <c r="B397" s="25"/>
      <c r="C397" s="25"/>
      <c r="D397" s="25"/>
      <c r="E397" s="25"/>
      <c r="F397" s="24"/>
      <c r="G397" s="25"/>
      <c r="H397" s="25"/>
      <c r="I397" s="25"/>
      <c r="J397" s="25"/>
      <c r="K397" s="138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  <c r="AA397" s="25"/>
    </row>
    <row r="398">
      <c r="A398" s="25"/>
      <c r="B398" s="25"/>
      <c r="C398" s="25"/>
      <c r="D398" s="25"/>
      <c r="E398" s="25"/>
      <c r="F398" s="24"/>
      <c r="G398" s="25"/>
      <c r="H398" s="25"/>
      <c r="I398" s="25"/>
      <c r="J398" s="25"/>
      <c r="K398" s="138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  <c r="AA398" s="25"/>
    </row>
    <row r="399">
      <c r="A399" s="25"/>
      <c r="B399" s="25"/>
      <c r="C399" s="25"/>
      <c r="D399" s="25"/>
      <c r="E399" s="25"/>
      <c r="F399" s="24"/>
      <c r="G399" s="25"/>
      <c r="H399" s="25"/>
      <c r="I399" s="25"/>
      <c r="J399" s="25"/>
      <c r="K399" s="138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  <c r="AA399" s="25"/>
    </row>
    <row r="400">
      <c r="A400" s="25"/>
      <c r="B400" s="25"/>
      <c r="C400" s="25"/>
      <c r="D400" s="25"/>
      <c r="E400" s="25"/>
      <c r="F400" s="24"/>
      <c r="G400" s="25"/>
      <c r="H400" s="25"/>
      <c r="I400" s="25"/>
      <c r="J400" s="25"/>
      <c r="K400" s="138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  <c r="AA400" s="25"/>
    </row>
    <row r="401">
      <c r="A401" s="25"/>
      <c r="B401" s="25"/>
      <c r="C401" s="25"/>
      <c r="D401" s="25"/>
      <c r="E401" s="25"/>
      <c r="F401" s="24"/>
      <c r="G401" s="25"/>
      <c r="H401" s="25"/>
      <c r="I401" s="25"/>
      <c r="J401" s="25"/>
      <c r="K401" s="138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  <c r="AA401" s="25"/>
    </row>
    <row r="402">
      <c r="A402" s="25"/>
      <c r="B402" s="25"/>
      <c r="C402" s="25"/>
      <c r="D402" s="25"/>
      <c r="E402" s="25"/>
      <c r="F402" s="24"/>
      <c r="G402" s="25"/>
      <c r="H402" s="25"/>
      <c r="I402" s="25"/>
      <c r="J402" s="25"/>
      <c r="K402" s="138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  <c r="AA402" s="25"/>
    </row>
    <row r="403">
      <c r="A403" s="25"/>
      <c r="B403" s="25"/>
      <c r="C403" s="25"/>
      <c r="D403" s="25"/>
      <c r="E403" s="25"/>
      <c r="F403" s="24"/>
      <c r="G403" s="25"/>
      <c r="H403" s="25"/>
      <c r="I403" s="25"/>
      <c r="J403" s="25"/>
      <c r="K403" s="138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  <c r="AA403" s="25"/>
    </row>
    <row r="404">
      <c r="A404" s="25"/>
      <c r="B404" s="25"/>
      <c r="C404" s="25"/>
      <c r="D404" s="25"/>
      <c r="E404" s="25"/>
      <c r="F404" s="24"/>
      <c r="G404" s="25"/>
      <c r="H404" s="25"/>
      <c r="I404" s="25"/>
      <c r="J404" s="25"/>
      <c r="K404" s="138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  <c r="AA404" s="25"/>
    </row>
    <row r="405">
      <c r="A405" s="25"/>
      <c r="B405" s="25"/>
      <c r="C405" s="25"/>
      <c r="D405" s="25"/>
      <c r="E405" s="25"/>
      <c r="F405" s="24"/>
      <c r="G405" s="25"/>
      <c r="H405" s="25"/>
      <c r="I405" s="25"/>
      <c r="J405" s="25"/>
      <c r="K405" s="138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  <c r="AA405" s="25"/>
    </row>
    <row r="406">
      <c r="A406" s="25"/>
      <c r="B406" s="25"/>
      <c r="C406" s="25"/>
      <c r="D406" s="25"/>
      <c r="E406" s="25"/>
      <c r="F406" s="24"/>
      <c r="G406" s="25"/>
      <c r="H406" s="25"/>
      <c r="I406" s="25"/>
      <c r="J406" s="25"/>
      <c r="K406" s="138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  <c r="AA406" s="25"/>
    </row>
    <row r="407">
      <c r="A407" s="25"/>
      <c r="B407" s="25"/>
      <c r="C407" s="25"/>
      <c r="D407" s="25"/>
      <c r="E407" s="25"/>
      <c r="F407" s="24"/>
      <c r="G407" s="25"/>
      <c r="H407" s="25"/>
      <c r="I407" s="25"/>
      <c r="J407" s="25"/>
      <c r="K407" s="138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  <c r="AA407" s="25"/>
    </row>
    <row r="408">
      <c r="A408" s="25"/>
      <c r="B408" s="25"/>
      <c r="C408" s="25"/>
      <c r="D408" s="25"/>
      <c r="E408" s="25"/>
      <c r="F408" s="24"/>
      <c r="G408" s="25"/>
      <c r="H408" s="25"/>
      <c r="I408" s="25"/>
      <c r="J408" s="25"/>
      <c r="K408" s="138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  <c r="AA408" s="25"/>
    </row>
    <row r="409">
      <c r="A409" s="25"/>
      <c r="B409" s="25"/>
      <c r="C409" s="25"/>
      <c r="D409" s="25"/>
      <c r="E409" s="25"/>
      <c r="F409" s="24"/>
      <c r="G409" s="25"/>
      <c r="H409" s="25"/>
      <c r="I409" s="25"/>
      <c r="J409" s="25"/>
      <c r="K409" s="138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  <c r="AA409" s="25"/>
    </row>
    <row r="410">
      <c r="A410" s="25"/>
      <c r="B410" s="25"/>
      <c r="C410" s="25"/>
      <c r="D410" s="25"/>
      <c r="E410" s="25"/>
      <c r="F410" s="24"/>
      <c r="G410" s="25"/>
      <c r="H410" s="25"/>
      <c r="I410" s="25"/>
      <c r="J410" s="25"/>
      <c r="K410" s="138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  <c r="AA410" s="25"/>
    </row>
    <row r="411">
      <c r="A411" s="25"/>
      <c r="B411" s="25"/>
      <c r="C411" s="25"/>
      <c r="D411" s="25"/>
      <c r="E411" s="25"/>
      <c r="F411" s="24"/>
      <c r="G411" s="25"/>
      <c r="H411" s="25"/>
      <c r="I411" s="25"/>
      <c r="J411" s="25"/>
      <c r="K411" s="138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  <c r="AA411" s="25"/>
    </row>
    <row r="412">
      <c r="A412" s="25"/>
      <c r="B412" s="25"/>
      <c r="C412" s="25"/>
      <c r="D412" s="25"/>
      <c r="E412" s="25"/>
      <c r="F412" s="24"/>
      <c r="G412" s="25"/>
      <c r="H412" s="25"/>
      <c r="I412" s="25"/>
      <c r="J412" s="25"/>
      <c r="K412" s="138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  <c r="AA412" s="25"/>
    </row>
    <row r="413">
      <c r="A413" s="25"/>
      <c r="B413" s="25"/>
      <c r="C413" s="25"/>
      <c r="D413" s="25"/>
      <c r="E413" s="25"/>
      <c r="F413" s="24"/>
      <c r="G413" s="25"/>
      <c r="H413" s="25"/>
      <c r="I413" s="25"/>
      <c r="J413" s="25"/>
      <c r="K413" s="138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  <c r="AA413" s="25"/>
    </row>
    <row r="414">
      <c r="A414" s="25"/>
      <c r="B414" s="25"/>
      <c r="C414" s="25"/>
      <c r="D414" s="25"/>
      <c r="E414" s="25"/>
      <c r="F414" s="24"/>
      <c r="G414" s="25"/>
      <c r="H414" s="25"/>
      <c r="I414" s="25"/>
      <c r="J414" s="25"/>
      <c r="K414" s="138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  <c r="AA414" s="25"/>
    </row>
    <row r="415">
      <c r="A415" s="25"/>
      <c r="B415" s="25"/>
      <c r="C415" s="25"/>
      <c r="D415" s="25"/>
      <c r="E415" s="25"/>
      <c r="F415" s="24"/>
      <c r="G415" s="25"/>
      <c r="H415" s="25"/>
      <c r="I415" s="25"/>
      <c r="J415" s="25"/>
      <c r="K415" s="138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  <c r="AA415" s="25"/>
    </row>
    <row r="416">
      <c r="A416" s="25"/>
      <c r="B416" s="25"/>
      <c r="C416" s="25"/>
      <c r="D416" s="25"/>
      <c r="E416" s="25"/>
      <c r="F416" s="24"/>
      <c r="G416" s="25"/>
      <c r="H416" s="25"/>
      <c r="I416" s="25"/>
      <c r="J416" s="25"/>
      <c r="K416" s="138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  <c r="AA416" s="25"/>
    </row>
    <row r="417">
      <c r="A417" s="25"/>
      <c r="B417" s="25"/>
      <c r="C417" s="25"/>
      <c r="D417" s="25"/>
      <c r="E417" s="25"/>
      <c r="F417" s="24"/>
      <c r="G417" s="25"/>
      <c r="H417" s="25"/>
      <c r="I417" s="25"/>
      <c r="J417" s="25"/>
      <c r="K417" s="138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  <c r="AA417" s="25"/>
    </row>
    <row r="418">
      <c r="A418" s="25"/>
      <c r="B418" s="25"/>
      <c r="C418" s="25"/>
      <c r="D418" s="25"/>
      <c r="E418" s="25"/>
      <c r="F418" s="24"/>
      <c r="G418" s="25"/>
      <c r="H418" s="25"/>
      <c r="I418" s="25"/>
      <c r="J418" s="25"/>
      <c r="K418" s="138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  <c r="AA418" s="25"/>
    </row>
    <row r="419">
      <c r="A419" s="25"/>
      <c r="B419" s="25"/>
      <c r="C419" s="25"/>
      <c r="D419" s="25"/>
      <c r="E419" s="25"/>
      <c r="F419" s="24"/>
      <c r="G419" s="25"/>
      <c r="H419" s="25"/>
      <c r="I419" s="25"/>
      <c r="J419" s="25"/>
      <c r="K419" s="138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  <c r="AA419" s="25"/>
    </row>
    <row r="420">
      <c r="A420" s="25"/>
      <c r="B420" s="25"/>
      <c r="C420" s="25"/>
      <c r="D420" s="25"/>
      <c r="E420" s="25"/>
      <c r="F420" s="24"/>
      <c r="G420" s="25"/>
      <c r="H420" s="25"/>
      <c r="I420" s="25"/>
      <c r="J420" s="25"/>
      <c r="K420" s="138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  <c r="AA420" s="25"/>
    </row>
    <row r="421">
      <c r="A421" s="25"/>
      <c r="B421" s="25"/>
      <c r="C421" s="25"/>
      <c r="D421" s="25"/>
      <c r="E421" s="25"/>
      <c r="F421" s="24"/>
      <c r="G421" s="25"/>
      <c r="H421" s="25"/>
      <c r="I421" s="25"/>
      <c r="J421" s="25"/>
      <c r="K421" s="138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  <c r="AA421" s="25"/>
    </row>
    <row r="422">
      <c r="A422" s="25"/>
      <c r="B422" s="25"/>
      <c r="C422" s="25"/>
      <c r="D422" s="25"/>
      <c r="E422" s="25"/>
      <c r="F422" s="24"/>
      <c r="G422" s="25"/>
      <c r="H422" s="25"/>
      <c r="I422" s="25"/>
      <c r="J422" s="25"/>
      <c r="K422" s="138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  <c r="AA422" s="25"/>
    </row>
    <row r="423">
      <c r="A423" s="25"/>
      <c r="B423" s="25"/>
      <c r="C423" s="25"/>
      <c r="D423" s="25"/>
      <c r="E423" s="25"/>
      <c r="F423" s="24"/>
      <c r="G423" s="25"/>
      <c r="H423" s="25"/>
      <c r="I423" s="25"/>
      <c r="J423" s="25"/>
      <c r="K423" s="138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  <c r="AA423" s="25"/>
    </row>
    <row r="424">
      <c r="A424" s="25"/>
      <c r="B424" s="25"/>
      <c r="C424" s="25"/>
      <c r="D424" s="25"/>
      <c r="E424" s="25"/>
      <c r="F424" s="24"/>
      <c r="G424" s="25"/>
      <c r="H424" s="25"/>
      <c r="I424" s="25"/>
      <c r="J424" s="25"/>
      <c r="K424" s="138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  <c r="AA424" s="25"/>
    </row>
    <row r="425">
      <c r="A425" s="25"/>
      <c r="B425" s="25"/>
      <c r="C425" s="25"/>
      <c r="D425" s="25"/>
      <c r="E425" s="25"/>
      <c r="F425" s="24"/>
      <c r="G425" s="25"/>
      <c r="H425" s="25"/>
      <c r="I425" s="25"/>
      <c r="J425" s="25"/>
      <c r="K425" s="138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  <c r="AA425" s="25"/>
    </row>
    <row r="426">
      <c r="A426" s="25"/>
      <c r="B426" s="25"/>
      <c r="C426" s="25"/>
      <c r="D426" s="25"/>
      <c r="E426" s="25"/>
      <c r="F426" s="24"/>
      <c r="G426" s="25"/>
      <c r="H426" s="25"/>
      <c r="I426" s="25"/>
      <c r="J426" s="25"/>
      <c r="K426" s="138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  <c r="AA426" s="25"/>
    </row>
    <row r="427">
      <c r="A427" s="25"/>
      <c r="B427" s="25"/>
      <c r="C427" s="25"/>
      <c r="D427" s="25"/>
      <c r="E427" s="25"/>
      <c r="F427" s="24"/>
      <c r="G427" s="25"/>
      <c r="H427" s="25"/>
      <c r="I427" s="25"/>
      <c r="J427" s="25"/>
      <c r="K427" s="138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  <c r="AA427" s="25"/>
    </row>
    <row r="428">
      <c r="A428" s="25"/>
      <c r="B428" s="25"/>
      <c r="C428" s="25"/>
      <c r="D428" s="25"/>
      <c r="E428" s="25"/>
      <c r="F428" s="24"/>
      <c r="G428" s="25"/>
      <c r="H428" s="25"/>
      <c r="I428" s="25"/>
      <c r="J428" s="25"/>
      <c r="K428" s="138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  <c r="AA428" s="25"/>
    </row>
    <row r="429">
      <c r="A429" s="25"/>
      <c r="B429" s="25"/>
      <c r="C429" s="25"/>
      <c r="D429" s="25"/>
      <c r="E429" s="25"/>
      <c r="F429" s="24"/>
      <c r="G429" s="25"/>
      <c r="H429" s="25"/>
      <c r="I429" s="25"/>
      <c r="J429" s="25"/>
      <c r="K429" s="138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  <c r="AA429" s="25"/>
    </row>
    <row r="430">
      <c r="A430" s="25"/>
      <c r="B430" s="25"/>
      <c r="C430" s="25"/>
      <c r="D430" s="25"/>
      <c r="E430" s="25"/>
      <c r="F430" s="24"/>
      <c r="G430" s="25"/>
      <c r="H430" s="25"/>
      <c r="I430" s="25"/>
      <c r="J430" s="25"/>
      <c r="K430" s="138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  <c r="AA430" s="25"/>
    </row>
    <row r="431">
      <c r="A431" s="25"/>
      <c r="B431" s="25"/>
      <c r="C431" s="25"/>
      <c r="D431" s="25"/>
      <c r="E431" s="25"/>
      <c r="F431" s="24"/>
      <c r="G431" s="25"/>
      <c r="H431" s="25"/>
      <c r="I431" s="25"/>
      <c r="J431" s="25"/>
      <c r="K431" s="138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  <c r="AA431" s="25"/>
    </row>
    <row r="432">
      <c r="A432" s="25"/>
      <c r="B432" s="25"/>
      <c r="C432" s="25"/>
      <c r="D432" s="25"/>
      <c r="E432" s="25"/>
      <c r="F432" s="24"/>
      <c r="G432" s="25"/>
      <c r="H432" s="25"/>
      <c r="I432" s="25"/>
      <c r="J432" s="25"/>
      <c r="K432" s="138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  <c r="AA432" s="25"/>
    </row>
    <row r="433">
      <c r="A433" s="25"/>
      <c r="B433" s="25"/>
      <c r="C433" s="25"/>
      <c r="D433" s="25"/>
      <c r="E433" s="25"/>
      <c r="F433" s="24"/>
      <c r="G433" s="25"/>
      <c r="H433" s="25"/>
      <c r="I433" s="25"/>
      <c r="J433" s="25"/>
      <c r="K433" s="138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  <c r="AA433" s="25"/>
    </row>
    <row r="434">
      <c r="A434" s="25"/>
      <c r="B434" s="25"/>
      <c r="C434" s="25"/>
      <c r="D434" s="25"/>
      <c r="E434" s="25"/>
      <c r="F434" s="24"/>
      <c r="G434" s="25"/>
      <c r="H434" s="25"/>
      <c r="I434" s="25"/>
      <c r="J434" s="25"/>
      <c r="K434" s="138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  <c r="AA434" s="25"/>
    </row>
    <row r="435">
      <c r="A435" s="25"/>
      <c r="B435" s="25"/>
      <c r="C435" s="25"/>
      <c r="D435" s="25"/>
      <c r="E435" s="25"/>
      <c r="F435" s="24"/>
      <c r="G435" s="25"/>
      <c r="H435" s="25"/>
      <c r="I435" s="25"/>
      <c r="J435" s="25"/>
      <c r="K435" s="138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  <c r="AA435" s="25"/>
    </row>
    <row r="436">
      <c r="A436" s="25"/>
      <c r="B436" s="25"/>
      <c r="C436" s="25"/>
      <c r="D436" s="25"/>
      <c r="E436" s="25"/>
      <c r="F436" s="24"/>
      <c r="G436" s="25"/>
      <c r="H436" s="25"/>
      <c r="I436" s="25"/>
      <c r="J436" s="25"/>
      <c r="K436" s="138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  <c r="AA436" s="25"/>
    </row>
    <row r="437">
      <c r="A437" s="25"/>
      <c r="B437" s="25"/>
      <c r="C437" s="25"/>
      <c r="D437" s="25"/>
      <c r="E437" s="25"/>
      <c r="F437" s="24"/>
      <c r="G437" s="25"/>
      <c r="H437" s="25"/>
      <c r="I437" s="25"/>
      <c r="J437" s="25"/>
      <c r="K437" s="138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  <c r="AA437" s="25"/>
    </row>
    <row r="438">
      <c r="A438" s="25"/>
      <c r="B438" s="25"/>
      <c r="C438" s="25"/>
      <c r="D438" s="25"/>
      <c r="E438" s="25"/>
      <c r="F438" s="24"/>
      <c r="G438" s="25"/>
      <c r="H438" s="25"/>
      <c r="I438" s="25"/>
      <c r="J438" s="25"/>
      <c r="K438" s="138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  <c r="AA438" s="25"/>
    </row>
    <row r="439">
      <c r="A439" s="25"/>
      <c r="B439" s="25"/>
      <c r="C439" s="25"/>
      <c r="D439" s="25"/>
      <c r="E439" s="25"/>
      <c r="F439" s="24"/>
      <c r="G439" s="25"/>
      <c r="H439" s="25"/>
      <c r="I439" s="25"/>
      <c r="J439" s="25"/>
      <c r="K439" s="138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  <c r="AA439" s="25"/>
    </row>
    <row r="440">
      <c r="A440" s="25"/>
      <c r="B440" s="25"/>
      <c r="C440" s="25"/>
      <c r="D440" s="25"/>
      <c r="E440" s="25"/>
      <c r="F440" s="24"/>
      <c r="G440" s="25"/>
      <c r="H440" s="25"/>
      <c r="I440" s="25"/>
      <c r="J440" s="25"/>
      <c r="K440" s="138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  <c r="AA440" s="25"/>
    </row>
    <row r="441">
      <c r="A441" s="25"/>
      <c r="B441" s="25"/>
      <c r="C441" s="25"/>
      <c r="D441" s="25"/>
      <c r="E441" s="25"/>
      <c r="F441" s="24"/>
      <c r="G441" s="25"/>
      <c r="H441" s="25"/>
      <c r="I441" s="25"/>
      <c r="J441" s="25"/>
      <c r="K441" s="138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  <c r="AA441" s="25"/>
    </row>
    <row r="442">
      <c r="A442" s="25"/>
      <c r="B442" s="25"/>
      <c r="C442" s="25"/>
      <c r="D442" s="25"/>
      <c r="E442" s="25"/>
      <c r="F442" s="24"/>
      <c r="G442" s="25"/>
      <c r="H442" s="25"/>
      <c r="I442" s="25"/>
      <c r="J442" s="25"/>
      <c r="K442" s="138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  <c r="AA442" s="25"/>
    </row>
    <row r="443">
      <c r="A443" s="25"/>
      <c r="B443" s="25"/>
      <c r="C443" s="25"/>
      <c r="D443" s="25"/>
      <c r="E443" s="25"/>
      <c r="F443" s="24"/>
      <c r="G443" s="25"/>
      <c r="H443" s="25"/>
      <c r="I443" s="25"/>
      <c r="J443" s="25"/>
      <c r="K443" s="138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  <c r="AA443" s="25"/>
    </row>
    <row r="444">
      <c r="A444" s="25"/>
      <c r="B444" s="25"/>
      <c r="C444" s="25"/>
      <c r="D444" s="25"/>
      <c r="E444" s="25"/>
      <c r="F444" s="24"/>
      <c r="G444" s="25"/>
      <c r="H444" s="25"/>
      <c r="I444" s="25"/>
      <c r="J444" s="25"/>
      <c r="K444" s="138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  <c r="AA444" s="25"/>
    </row>
    <row r="445">
      <c r="A445" s="25"/>
      <c r="B445" s="25"/>
      <c r="C445" s="25"/>
      <c r="D445" s="25"/>
      <c r="E445" s="25"/>
      <c r="F445" s="24"/>
      <c r="G445" s="25"/>
      <c r="H445" s="25"/>
      <c r="I445" s="25"/>
      <c r="J445" s="25"/>
      <c r="K445" s="138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  <c r="AA445" s="25"/>
    </row>
    <row r="446">
      <c r="A446" s="25"/>
      <c r="B446" s="25"/>
      <c r="C446" s="25"/>
      <c r="D446" s="25"/>
      <c r="E446" s="25"/>
      <c r="F446" s="24"/>
      <c r="G446" s="25"/>
      <c r="H446" s="25"/>
      <c r="I446" s="25"/>
      <c r="J446" s="25"/>
      <c r="K446" s="138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  <c r="AA446" s="25"/>
    </row>
    <row r="447">
      <c r="A447" s="25"/>
      <c r="B447" s="25"/>
      <c r="C447" s="25"/>
      <c r="D447" s="25"/>
      <c r="E447" s="25"/>
      <c r="F447" s="24"/>
      <c r="G447" s="25"/>
      <c r="H447" s="25"/>
      <c r="I447" s="25"/>
      <c r="J447" s="25"/>
      <c r="K447" s="138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  <c r="AA447" s="25"/>
    </row>
    <row r="448">
      <c r="A448" s="25"/>
      <c r="B448" s="25"/>
      <c r="C448" s="25"/>
      <c r="D448" s="25"/>
      <c r="E448" s="25"/>
      <c r="F448" s="24"/>
      <c r="G448" s="25"/>
      <c r="H448" s="25"/>
      <c r="I448" s="25"/>
      <c r="J448" s="25"/>
      <c r="K448" s="138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  <c r="AA448" s="25"/>
    </row>
    <row r="449">
      <c r="A449" s="25"/>
      <c r="B449" s="25"/>
      <c r="C449" s="25"/>
      <c r="D449" s="25"/>
      <c r="E449" s="25"/>
      <c r="F449" s="24"/>
      <c r="G449" s="25"/>
      <c r="H449" s="25"/>
      <c r="I449" s="25"/>
      <c r="J449" s="25"/>
      <c r="K449" s="138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  <c r="AA449" s="25"/>
    </row>
    <row r="450">
      <c r="A450" s="25"/>
      <c r="B450" s="25"/>
      <c r="C450" s="25"/>
      <c r="D450" s="25"/>
      <c r="E450" s="25"/>
      <c r="F450" s="24"/>
      <c r="G450" s="25"/>
      <c r="H450" s="25"/>
      <c r="I450" s="25"/>
      <c r="J450" s="25"/>
      <c r="K450" s="138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  <c r="AA450" s="25"/>
    </row>
    <row r="451">
      <c r="A451" s="25"/>
      <c r="B451" s="25"/>
      <c r="C451" s="25"/>
      <c r="D451" s="25"/>
      <c r="E451" s="25"/>
      <c r="F451" s="24"/>
      <c r="G451" s="25"/>
      <c r="H451" s="25"/>
      <c r="I451" s="25"/>
      <c r="J451" s="25"/>
      <c r="K451" s="138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  <c r="AA451" s="25"/>
    </row>
    <row r="452">
      <c r="A452" s="25"/>
      <c r="B452" s="25"/>
      <c r="C452" s="25"/>
      <c r="D452" s="25"/>
      <c r="E452" s="25"/>
      <c r="F452" s="24"/>
      <c r="G452" s="25"/>
      <c r="H452" s="25"/>
      <c r="I452" s="25"/>
      <c r="J452" s="25"/>
      <c r="K452" s="138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  <c r="AA452" s="25"/>
    </row>
    <row r="453">
      <c r="A453" s="25"/>
      <c r="B453" s="25"/>
      <c r="C453" s="25"/>
      <c r="D453" s="25"/>
      <c r="E453" s="25"/>
      <c r="F453" s="24"/>
      <c r="G453" s="25"/>
      <c r="H453" s="25"/>
      <c r="I453" s="25"/>
      <c r="J453" s="25"/>
      <c r="K453" s="138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  <c r="AA453" s="25"/>
    </row>
    <row r="454">
      <c r="A454" s="25"/>
      <c r="B454" s="25"/>
      <c r="C454" s="25"/>
      <c r="D454" s="25"/>
      <c r="E454" s="25"/>
      <c r="F454" s="24"/>
      <c r="G454" s="25"/>
      <c r="H454" s="25"/>
      <c r="I454" s="25"/>
      <c r="J454" s="25"/>
      <c r="K454" s="138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  <c r="AA454" s="25"/>
    </row>
    <row r="455">
      <c r="A455" s="25"/>
      <c r="B455" s="25"/>
      <c r="C455" s="25"/>
      <c r="D455" s="25"/>
      <c r="E455" s="25"/>
      <c r="F455" s="24"/>
      <c r="G455" s="25"/>
      <c r="H455" s="25"/>
      <c r="I455" s="25"/>
      <c r="J455" s="25"/>
      <c r="K455" s="138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  <c r="AA455" s="25"/>
    </row>
    <row r="456">
      <c r="A456" s="25"/>
      <c r="B456" s="25"/>
      <c r="C456" s="25"/>
      <c r="D456" s="25"/>
      <c r="E456" s="25"/>
      <c r="F456" s="24"/>
      <c r="G456" s="25"/>
      <c r="H456" s="25"/>
      <c r="I456" s="25"/>
      <c r="J456" s="25"/>
      <c r="K456" s="138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  <c r="AA456" s="25"/>
    </row>
    <row r="457">
      <c r="A457" s="25"/>
      <c r="B457" s="25"/>
      <c r="C457" s="25"/>
      <c r="D457" s="25"/>
      <c r="E457" s="25"/>
      <c r="F457" s="24"/>
      <c r="G457" s="25"/>
      <c r="H457" s="25"/>
      <c r="I457" s="25"/>
      <c r="J457" s="25"/>
      <c r="K457" s="138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  <c r="AA457" s="25"/>
    </row>
    <row r="458">
      <c r="A458" s="25"/>
      <c r="B458" s="25"/>
      <c r="C458" s="25"/>
      <c r="D458" s="25"/>
      <c r="E458" s="25"/>
      <c r="F458" s="24"/>
      <c r="G458" s="25"/>
      <c r="H458" s="25"/>
      <c r="I458" s="25"/>
      <c r="J458" s="25"/>
      <c r="K458" s="138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  <c r="AA458" s="25"/>
    </row>
    <row r="459">
      <c r="A459" s="25"/>
      <c r="B459" s="25"/>
      <c r="C459" s="25"/>
      <c r="D459" s="25"/>
      <c r="E459" s="25"/>
      <c r="F459" s="24"/>
      <c r="G459" s="25"/>
      <c r="H459" s="25"/>
      <c r="I459" s="25"/>
      <c r="J459" s="25"/>
      <c r="K459" s="138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  <c r="AA459" s="25"/>
    </row>
    <row r="460">
      <c r="A460" s="25"/>
      <c r="B460" s="25"/>
      <c r="C460" s="25"/>
      <c r="D460" s="25"/>
      <c r="E460" s="25"/>
      <c r="F460" s="24"/>
      <c r="G460" s="25"/>
      <c r="H460" s="25"/>
      <c r="I460" s="25"/>
      <c r="J460" s="25"/>
      <c r="K460" s="138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  <c r="AA460" s="25"/>
    </row>
    <row r="461">
      <c r="A461" s="25"/>
      <c r="B461" s="25"/>
      <c r="C461" s="25"/>
      <c r="D461" s="25"/>
      <c r="E461" s="25"/>
      <c r="F461" s="24"/>
      <c r="G461" s="25"/>
      <c r="H461" s="25"/>
      <c r="I461" s="25"/>
      <c r="J461" s="25"/>
      <c r="K461" s="138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  <c r="AA461" s="25"/>
    </row>
    <row r="462">
      <c r="A462" s="25"/>
      <c r="B462" s="25"/>
      <c r="C462" s="25"/>
      <c r="D462" s="25"/>
      <c r="E462" s="25"/>
      <c r="F462" s="24"/>
      <c r="G462" s="25"/>
      <c r="H462" s="25"/>
      <c r="I462" s="25"/>
      <c r="J462" s="25"/>
      <c r="K462" s="138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  <c r="AA462" s="25"/>
    </row>
    <row r="463">
      <c r="A463" s="25"/>
      <c r="B463" s="25"/>
      <c r="C463" s="25"/>
      <c r="D463" s="25"/>
      <c r="E463" s="25"/>
      <c r="F463" s="24"/>
      <c r="G463" s="25"/>
      <c r="H463" s="25"/>
      <c r="I463" s="25"/>
      <c r="J463" s="25"/>
      <c r="K463" s="138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  <c r="AA463" s="25"/>
    </row>
    <row r="464">
      <c r="A464" s="25"/>
      <c r="B464" s="25"/>
      <c r="C464" s="25"/>
      <c r="D464" s="25"/>
      <c r="E464" s="25"/>
      <c r="F464" s="24"/>
      <c r="G464" s="25"/>
      <c r="H464" s="25"/>
      <c r="I464" s="25"/>
      <c r="J464" s="25"/>
      <c r="K464" s="138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  <c r="AA464" s="25"/>
    </row>
    <row r="465">
      <c r="A465" s="25"/>
      <c r="B465" s="25"/>
      <c r="C465" s="25"/>
      <c r="D465" s="25"/>
      <c r="E465" s="25"/>
      <c r="F465" s="24"/>
      <c r="G465" s="25"/>
      <c r="H465" s="25"/>
      <c r="I465" s="25"/>
      <c r="J465" s="25"/>
      <c r="K465" s="138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  <c r="AA465" s="25"/>
    </row>
    <row r="466">
      <c r="A466" s="25"/>
      <c r="B466" s="25"/>
      <c r="C466" s="25"/>
      <c r="D466" s="25"/>
      <c r="E466" s="25"/>
      <c r="F466" s="24"/>
      <c r="G466" s="25"/>
      <c r="H466" s="25"/>
      <c r="I466" s="25"/>
      <c r="J466" s="25"/>
      <c r="K466" s="138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  <c r="AA466" s="25"/>
    </row>
    <row r="467">
      <c r="A467" s="25"/>
      <c r="B467" s="25"/>
      <c r="C467" s="25"/>
      <c r="D467" s="25"/>
      <c r="E467" s="25"/>
      <c r="F467" s="24"/>
      <c r="G467" s="25"/>
      <c r="H467" s="25"/>
      <c r="I467" s="25"/>
      <c r="J467" s="25"/>
      <c r="K467" s="138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  <c r="AA467" s="25"/>
    </row>
    <row r="468">
      <c r="A468" s="25"/>
      <c r="B468" s="25"/>
      <c r="C468" s="25"/>
      <c r="D468" s="25"/>
      <c r="E468" s="25"/>
      <c r="F468" s="24"/>
      <c r="G468" s="25"/>
      <c r="H468" s="25"/>
      <c r="I468" s="25"/>
      <c r="J468" s="25"/>
      <c r="K468" s="138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  <c r="AA468" s="25"/>
    </row>
    <row r="469">
      <c r="A469" s="25"/>
      <c r="B469" s="25"/>
      <c r="C469" s="25"/>
      <c r="D469" s="25"/>
      <c r="E469" s="25"/>
      <c r="F469" s="24"/>
      <c r="G469" s="25"/>
      <c r="H469" s="25"/>
      <c r="I469" s="25"/>
      <c r="J469" s="25"/>
      <c r="K469" s="138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  <c r="AA469" s="25"/>
    </row>
    <row r="470">
      <c r="A470" s="25"/>
      <c r="B470" s="25"/>
      <c r="C470" s="25"/>
      <c r="D470" s="25"/>
      <c r="E470" s="25"/>
      <c r="F470" s="24"/>
      <c r="G470" s="25"/>
      <c r="H470" s="25"/>
      <c r="I470" s="25"/>
      <c r="J470" s="25"/>
      <c r="K470" s="138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  <c r="AA470" s="25"/>
    </row>
    <row r="471">
      <c r="A471" s="25"/>
      <c r="B471" s="25"/>
      <c r="C471" s="25"/>
      <c r="D471" s="25"/>
      <c r="E471" s="25"/>
      <c r="F471" s="24"/>
      <c r="G471" s="25"/>
      <c r="H471" s="25"/>
      <c r="I471" s="25"/>
      <c r="J471" s="25"/>
      <c r="K471" s="138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  <c r="AA471" s="25"/>
    </row>
    <row r="472">
      <c r="A472" s="25"/>
      <c r="B472" s="25"/>
      <c r="C472" s="25"/>
      <c r="D472" s="25"/>
      <c r="E472" s="25"/>
      <c r="F472" s="24"/>
      <c r="G472" s="25"/>
      <c r="H472" s="25"/>
      <c r="I472" s="25"/>
      <c r="J472" s="25"/>
      <c r="K472" s="138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  <c r="AA472" s="25"/>
    </row>
    <row r="473">
      <c r="A473" s="25"/>
      <c r="B473" s="25"/>
      <c r="C473" s="25"/>
      <c r="D473" s="25"/>
      <c r="E473" s="25"/>
      <c r="F473" s="24"/>
      <c r="G473" s="25"/>
      <c r="H473" s="25"/>
      <c r="I473" s="25"/>
      <c r="J473" s="25"/>
      <c r="K473" s="138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  <c r="AA473" s="25"/>
    </row>
    <row r="474">
      <c r="A474" s="25"/>
      <c r="B474" s="25"/>
      <c r="C474" s="25"/>
      <c r="D474" s="25"/>
      <c r="E474" s="25"/>
      <c r="F474" s="24"/>
      <c r="G474" s="25"/>
      <c r="H474" s="25"/>
      <c r="I474" s="25"/>
      <c r="J474" s="25"/>
      <c r="K474" s="138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  <c r="AA474" s="25"/>
    </row>
    <row r="475">
      <c r="A475" s="25"/>
      <c r="B475" s="25"/>
      <c r="C475" s="25"/>
      <c r="D475" s="25"/>
      <c r="E475" s="25"/>
      <c r="F475" s="24"/>
      <c r="G475" s="25"/>
      <c r="H475" s="25"/>
      <c r="I475" s="25"/>
      <c r="J475" s="25"/>
      <c r="K475" s="138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  <c r="AA475" s="25"/>
    </row>
    <row r="476">
      <c r="A476" s="25"/>
      <c r="B476" s="25"/>
      <c r="C476" s="25"/>
      <c r="D476" s="25"/>
      <c r="E476" s="25"/>
      <c r="F476" s="24"/>
      <c r="G476" s="25"/>
      <c r="H476" s="25"/>
      <c r="I476" s="25"/>
      <c r="J476" s="25"/>
      <c r="K476" s="138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  <c r="AA476" s="25"/>
    </row>
    <row r="477">
      <c r="A477" s="25"/>
      <c r="B477" s="25"/>
      <c r="C477" s="25"/>
      <c r="D477" s="25"/>
      <c r="E477" s="25"/>
      <c r="F477" s="24"/>
      <c r="G477" s="25"/>
      <c r="H477" s="25"/>
      <c r="I477" s="25"/>
      <c r="J477" s="25"/>
      <c r="K477" s="138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  <c r="AA477" s="25"/>
    </row>
    <row r="478">
      <c r="A478" s="25"/>
      <c r="B478" s="25"/>
      <c r="C478" s="25"/>
      <c r="D478" s="25"/>
      <c r="E478" s="25"/>
      <c r="F478" s="24"/>
      <c r="G478" s="25"/>
      <c r="H478" s="25"/>
      <c r="I478" s="25"/>
      <c r="J478" s="25"/>
      <c r="K478" s="138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  <c r="AA478" s="25"/>
    </row>
    <row r="479">
      <c r="A479" s="25"/>
      <c r="B479" s="25"/>
      <c r="C479" s="25"/>
      <c r="D479" s="25"/>
      <c r="E479" s="25"/>
      <c r="F479" s="24"/>
      <c r="G479" s="25"/>
      <c r="H479" s="25"/>
      <c r="I479" s="25"/>
      <c r="J479" s="25"/>
      <c r="K479" s="138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  <c r="AA479" s="25"/>
    </row>
    <row r="480">
      <c r="A480" s="25"/>
      <c r="B480" s="25"/>
      <c r="C480" s="25"/>
      <c r="D480" s="25"/>
      <c r="E480" s="25"/>
      <c r="F480" s="24"/>
      <c r="G480" s="25"/>
      <c r="H480" s="25"/>
      <c r="I480" s="25"/>
      <c r="J480" s="25"/>
      <c r="K480" s="138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  <c r="AA480" s="25"/>
    </row>
    <row r="481">
      <c r="A481" s="25"/>
      <c r="B481" s="25"/>
      <c r="C481" s="25"/>
      <c r="D481" s="25"/>
      <c r="E481" s="25"/>
      <c r="F481" s="24"/>
      <c r="G481" s="25"/>
      <c r="H481" s="25"/>
      <c r="I481" s="25"/>
      <c r="J481" s="25"/>
      <c r="K481" s="138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  <c r="AA481" s="25"/>
    </row>
    <row r="482">
      <c r="A482" s="25"/>
      <c r="B482" s="25"/>
      <c r="C482" s="25"/>
      <c r="D482" s="25"/>
      <c r="E482" s="25"/>
      <c r="F482" s="24"/>
      <c r="G482" s="25"/>
      <c r="H482" s="25"/>
      <c r="I482" s="25"/>
      <c r="J482" s="25"/>
      <c r="K482" s="138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  <c r="AA482" s="25"/>
    </row>
    <row r="483">
      <c r="A483" s="25"/>
      <c r="B483" s="25"/>
      <c r="C483" s="25"/>
      <c r="D483" s="25"/>
      <c r="E483" s="25"/>
      <c r="F483" s="24"/>
      <c r="G483" s="25"/>
      <c r="H483" s="25"/>
      <c r="I483" s="25"/>
      <c r="J483" s="25"/>
      <c r="K483" s="138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  <c r="AA483" s="25"/>
    </row>
    <row r="484">
      <c r="A484" s="25"/>
      <c r="B484" s="25"/>
      <c r="C484" s="25"/>
      <c r="D484" s="25"/>
      <c r="E484" s="25"/>
      <c r="F484" s="24"/>
      <c r="G484" s="25"/>
      <c r="H484" s="25"/>
      <c r="I484" s="25"/>
      <c r="J484" s="25"/>
      <c r="K484" s="138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  <c r="AA484" s="25"/>
    </row>
    <row r="485">
      <c r="A485" s="25"/>
      <c r="B485" s="25"/>
      <c r="C485" s="25"/>
      <c r="D485" s="25"/>
      <c r="E485" s="25"/>
      <c r="F485" s="24"/>
      <c r="G485" s="25"/>
      <c r="H485" s="25"/>
      <c r="I485" s="25"/>
      <c r="J485" s="25"/>
      <c r="K485" s="138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  <c r="AA485" s="25"/>
    </row>
    <row r="486">
      <c r="A486" s="25"/>
      <c r="B486" s="25"/>
      <c r="C486" s="25"/>
      <c r="D486" s="25"/>
      <c r="E486" s="25"/>
      <c r="F486" s="24"/>
      <c r="G486" s="25"/>
      <c r="H486" s="25"/>
      <c r="I486" s="25"/>
      <c r="J486" s="25"/>
      <c r="K486" s="138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  <c r="AA486" s="25"/>
    </row>
    <row r="487">
      <c r="A487" s="25"/>
      <c r="B487" s="25"/>
      <c r="C487" s="25"/>
      <c r="D487" s="25"/>
      <c r="E487" s="25"/>
      <c r="F487" s="24"/>
      <c r="G487" s="25"/>
      <c r="H487" s="25"/>
      <c r="I487" s="25"/>
      <c r="J487" s="25"/>
      <c r="K487" s="138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  <c r="AA487" s="25"/>
    </row>
    <row r="488">
      <c r="A488" s="25"/>
      <c r="B488" s="25"/>
      <c r="C488" s="25"/>
      <c r="D488" s="25"/>
      <c r="E488" s="25"/>
      <c r="F488" s="24"/>
      <c r="G488" s="25"/>
      <c r="H488" s="25"/>
      <c r="I488" s="25"/>
      <c r="J488" s="25"/>
      <c r="K488" s="138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  <c r="AA488" s="25"/>
    </row>
    <row r="489">
      <c r="A489" s="25"/>
      <c r="B489" s="25"/>
      <c r="C489" s="25"/>
      <c r="D489" s="25"/>
      <c r="E489" s="25"/>
      <c r="F489" s="24"/>
      <c r="G489" s="25"/>
      <c r="H489" s="25"/>
      <c r="I489" s="25"/>
      <c r="J489" s="25"/>
      <c r="K489" s="138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  <c r="AA489" s="25"/>
    </row>
    <row r="490">
      <c r="A490" s="25"/>
      <c r="B490" s="25"/>
      <c r="C490" s="25"/>
      <c r="D490" s="25"/>
      <c r="E490" s="25"/>
      <c r="F490" s="24"/>
      <c r="G490" s="25"/>
      <c r="H490" s="25"/>
      <c r="I490" s="25"/>
      <c r="J490" s="25"/>
      <c r="K490" s="138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  <c r="AA490" s="25"/>
    </row>
    <row r="491">
      <c r="A491" s="25"/>
      <c r="B491" s="25"/>
      <c r="C491" s="25"/>
      <c r="D491" s="25"/>
      <c r="E491" s="25"/>
      <c r="F491" s="24"/>
      <c r="G491" s="25"/>
      <c r="H491" s="25"/>
      <c r="I491" s="25"/>
      <c r="J491" s="25"/>
      <c r="K491" s="138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  <c r="AA491" s="25"/>
    </row>
    <row r="492">
      <c r="A492" s="25"/>
      <c r="B492" s="25"/>
      <c r="C492" s="25"/>
      <c r="D492" s="25"/>
      <c r="E492" s="25"/>
      <c r="F492" s="24"/>
      <c r="G492" s="25"/>
      <c r="H492" s="25"/>
      <c r="I492" s="25"/>
      <c r="J492" s="25"/>
      <c r="K492" s="138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  <c r="AA492" s="25"/>
    </row>
    <row r="493">
      <c r="A493" s="25"/>
      <c r="B493" s="25"/>
      <c r="C493" s="25"/>
      <c r="D493" s="25"/>
      <c r="E493" s="25"/>
      <c r="F493" s="24"/>
      <c r="G493" s="25"/>
      <c r="H493" s="25"/>
      <c r="I493" s="25"/>
      <c r="J493" s="25"/>
      <c r="K493" s="138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  <c r="AA493" s="25"/>
    </row>
    <row r="494">
      <c r="A494" s="25"/>
      <c r="B494" s="25"/>
      <c r="C494" s="25"/>
      <c r="D494" s="25"/>
      <c r="E494" s="25"/>
      <c r="F494" s="24"/>
      <c r="G494" s="25"/>
      <c r="H494" s="25"/>
      <c r="I494" s="25"/>
      <c r="J494" s="25"/>
      <c r="K494" s="138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  <c r="AA494" s="25"/>
    </row>
    <row r="495">
      <c r="A495" s="25"/>
      <c r="B495" s="25"/>
      <c r="C495" s="25"/>
      <c r="D495" s="25"/>
      <c r="E495" s="25"/>
      <c r="F495" s="24"/>
      <c r="G495" s="25"/>
      <c r="H495" s="25"/>
      <c r="I495" s="25"/>
      <c r="J495" s="25"/>
      <c r="K495" s="138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  <c r="AA495" s="25"/>
    </row>
    <row r="496">
      <c r="A496" s="25"/>
      <c r="B496" s="25"/>
      <c r="C496" s="25"/>
      <c r="D496" s="25"/>
      <c r="E496" s="25"/>
      <c r="F496" s="24"/>
      <c r="G496" s="25"/>
      <c r="H496" s="25"/>
      <c r="I496" s="25"/>
      <c r="J496" s="25"/>
      <c r="K496" s="138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  <c r="AA496" s="25"/>
    </row>
    <row r="497">
      <c r="A497" s="25"/>
      <c r="B497" s="25"/>
      <c r="C497" s="25"/>
      <c r="D497" s="25"/>
      <c r="E497" s="25"/>
      <c r="F497" s="24"/>
      <c r="G497" s="25"/>
      <c r="H497" s="25"/>
      <c r="I497" s="25"/>
      <c r="J497" s="25"/>
      <c r="K497" s="138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  <c r="AA497" s="25"/>
    </row>
    <row r="498">
      <c r="A498" s="25"/>
      <c r="B498" s="25"/>
      <c r="C498" s="25"/>
      <c r="D498" s="25"/>
      <c r="E498" s="25"/>
      <c r="F498" s="24"/>
      <c r="G498" s="25"/>
      <c r="H498" s="25"/>
      <c r="I498" s="25"/>
      <c r="J498" s="25"/>
      <c r="K498" s="138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  <c r="AA498" s="25"/>
    </row>
    <row r="499">
      <c r="A499" s="25"/>
      <c r="B499" s="25"/>
      <c r="C499" s="25"/>
      <c r="D499" s="25"/>
      <c r="E499" s="25"/>
      <c r="F499" s="24"/>
      <c r="G499" s="25"/>
      <c r="H499" s="25"/>
      <c r="I499" s="25"/>
      <c r="J499" s="25"/>
      <c r="K499" s="138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  <c r="AA499" s="25"/>
    </row>
    <row r="500">
      <c r="A500" s="25"/>
      <c r="B500" s="25"/>
      <c r="C500" s="25"/>
      <c r="D500" s="25"/>
      <c r="E500" s="25"/>
      <c r="F500" s="24"/>
      <c r="G500" s="25"/>
      <c r="H500" s="25"/>
      <c r="I500" s="25"/>
      <c r="J500" s="25"/>
      <c r="K500" s="138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  <c r="AA500" s="25"/>
    </row>
    <row r="501">
      <c r="A501" s="25"/>
      <c r="B501" s="25"/>
      <c r="C501" s="25"/>
      <c r="D501" s="25"/>
      <c r="E501" s="25"/>
      <c r="F501" s="24"/>
      <c r="G501" s="25"/>
      <c r="H501" s="25"/>
      <c r="I501" s="25"/>
      <c r="J501" s="25"/>
      <c r="K501" s="138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  <c r="AA501" s="25"/>
    </row>
    <row r="502">
      <c r="A502" s="25"/>
      <c r="B502" s="25"/>
      <c r="C502" s="25"/>
      <c r="D502" s="25"/>
      <c r="E502" s="25"/>
      <c r="F502" s="24"/>
      <c r="G502" s="25"/>
      <c r="H502" s="25"/>
      <c r="I502" s="25"/>
      <c r="J502" s="25"/>
      <c r="K502" s="138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  <c r="AA502" s="25"/>
    </row>
    <row r="503">
      <c r="A503" s="25"/>
      <c r="B503" s="25"/>
      <c r="C503" s="25"/>
      <c r="D503" s="25"/>
      <c r="E503" s="25"/>
      <c r="F503" s="24"/>
      <c r="G503" s="25"/>
      <c r="H503" s="25"/>
      <c r="I503" s="25"/>
      <c r="J503" s="25"/>
      <c r="K503" s="138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  <c r="AA503" s="25"/>
    </row>
    <row r="504">
      <c r="A504" s="25"/>
      <c r="B504" s="25"/>
      <c r="C504" s="25"/>
      <c r="D504" s="25"/>
      <c r="E504" s="25"/>
      <c r="F504" s="24"/>
      <c r="G504" s="25"/>
      <c r="H504" s="25"/>
      <c r="I504" s="25"/>
      <c r="J504" s="25"/>
      <c r="K504" s="138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  <c r="AA504" s="25"/>
    </row>
    <row r="505">
      <c r="A505" s="25"/>
      <c r="B505" s="25"/>
      <c r="C505" s="25"/>
      <c r="D505" s="25"/>
      <c r="E505" s="25"/>
      <c r="F505" s="24"/>
      <c r="G505" s="25"/>
      <c r="H505" s="25"/>
      <c r="I505" s="25"/>
      <c r="J505" s="25"/>
      <c r="K505" s="138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  <c r="AA505" s="25"/>
    </row>
    <row r="506">
      <c r="A506" s="25"/>
      <c r="B506" s="25"/>
      <c r="C506" s="25"/>
      <c r="D506" s="25"/>
      <c r="E506" s="25"/>
      <c r="F506" s="24"/>
      <c r="G506" s="25"/>
      <c r="H506" s="25"/>
      <c r="I506" s="25"/>
      <c r="J506" s="25"/>
      <c r="K506" s="138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  <c r="AA506" s="25"/>
    </row>
    <row r="507">
      <c r="A507" s="25"/>
      <c r="B507" s="25"/>
      <c r="C507" s="25"/>
      <c r="D507" s="25"/>
      <c r="E507" s="25"/>
      <c r="F507" s="24"/>
      <c r="G507" s="25"/>
      <c r="H507" s="25"/>
      <c r="I507" s="25"/>
      <c r="J507" s="25"/>
      <c r="K507" s="138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  <c r="AA507" s="25"/>
    </row>
    <row r="508">
      <c r="A508" s="25"/>
      <c r="B508" s="25"/>
      <c r="C508" s="25"/>
      <c r="D508" s="25"/>
      <c r="E508" s="25"/>
      <c r="F508" s="24"/>
      <c r="G508" s="25"/>
      <c r="H508" s="25"/>
      <c r="I508" s="25"/>
      <c r="J508" s="25"/>
      <c r="K508" s="138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  <c r="AA508" s="25"/>
    </row>
    <row r="509">
      <c r="A509" s="25"/>
      <c r="B509" s="25"/>
      <c r="C509" s="25"/>
      <c r="D509" s="25"/>
      <c r="E509" s="25"/>
      <c r="F509" s="24"/>
      <c r="G509" s="25"/>
      <c r="H509" s="25"/>
      <c r="I509" s="25"/>
      <c r="J509" s="25"/>
      <c r="K509" s="138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  <c r="AA509" s="25"/>
    </row>
    <row r="510">
      <c r="A510" s="25"/>
      <c r="B510" s="25"/>
      <c r="C510" s="25"/>
      <c r="D510" s="25"/>
      <c r="E510" s="25"/>
      <c r="F510" s="24"/>
      <c r="G510" s="25"/>
      <c r="H510" s="25"/>
      <c r="I510" s="25"/>
      <c r="J510" s="25"/>
      <c r="K510" s="138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  <c r="AA510" s="25"/>
    </row>
    <row r="511">
      <c r="A511" s="25"/>
      <c r="B511" s="25"/>
      <c r="C511" s="25"/>
      <c r="D511" s="25"/>
      <c r="E511" s="25"/>
      <c r="F511" s="24"/>
      <c r="G511" s="25"/>
      <c r="H511" s="25"/>
      <c r="I511" s="25"/>
      <c r="J511" s="25"/>
      <c r="K511" s="138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  <c r="AA511" s="25"/>
    </row>
    <row r="512">
      <c r="A512" s="25"/>
      <c r="B512" s="25"/>
      <c r="C512" s="25"/>
      <c r="D512" s="25"/>
      <c r="E512" s="25"/>
      <c r="F512" s="24"/>
      <c r="G512" s="25"/>
      <c r="H512" s="25"/>
      <c r="I512" s="25"/>
      <c r="J512" s="25"/>
      <c r="K512" s="138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  <c r="AA512" s="25"/>
    </row>
    <row r="513">
      <c r="A513" s="25"/>
      <c r="B513" s="25"/>
      <c r="C513" s="25"/>
      <c r="D513" s="25"/>
      <c r="E513" s="25"/>
      <c r="F513" s="24"/>
      <c r="G513" s="25"/>
      <c r="H513" s="25"/>
      <c r="I513" s="25"/>
      <c r="J513" s="25"/>
      <c r="K513" s="138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  <c r="AA513" s="25"/>
    </row>
    <row r="514">
      <c r="A514" s="25"/>
      <c r="B514" s="25"/>
      <c r="C514" s="25"/>
      <c r="D514" s="25"/>
      <c r="E514" s="25"/>
      <c r="F514" s="24"/>
      <c r="G514" s="25"/>
      <c r="H514" s="25"/>
      <c r="I514" s="25"/>
      <c r="J514" s="25"/>
      <c r="K514" s="138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  <c r="AA514" s="25"/>
    </row>
    <row r="515">
      <c r="A515" s="25"/>
      <c r="B515" s="25"/>
      <c r="C515" s="25"/>
      <c r="D515" s="25"/>
      <c r="E515" s="25"/>
      <c r="F515" s="24"/>
      <c r="G515" s="25"/>
      <c r="H515" s="25"/>
      <c r="I515" s="25"/>
      <c r="J515" s="25"/>
      <c r="K515" s="138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  <c r="AA515" s="25"/>
    </row>
    <row r="516">
      <c r="A516" s="25"/>
      <c r="B516" s="25"/>
      <c r="C516" s="25"/>
      <c r="D516" s="25"/>
      <c r="E516" s="25"/>
      <c r="F516" s="24"/>
      <c r="G516" s="25"/>
      <c r="H516" s="25"/>
      <c r="I516" s="25"/>
      <c r="J516" s="25"/>
      <c r="K516" s="138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  <c r="AA516" s="25"/>
    </row>
    <row r="517">
      <c r="A517" s="25"/>
      <c r="B517" s="25"/>
      <c r="C517" s="25"/>
      <c r="D517" s="25"/>
      <c r="E517" s="25"/>
      <c r="F517" s="24"/>
      <c r="G517" s="25"/>
      <c r="H517" s="25"/>
      <c r="I517" s="25"/>
      <c r="J517" s="25"/>
      <c r="K517" s="138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  <c r="AA517" s="25"/>
    </row>
    <row r="518">
      <c r="A518" s="25"/>
      <c r="B518" s="25"/>
      <c r="C518" s="25"/>
      <c r="D518" s="25"/>
      <c r="E518" s="25"/>
      <c r="F518" s="24"/>
      <c r="G518" s="25"/>
      <c r="H518" s="25"/>
      <c r="I518" s="25"/>
      <c r="J518" s="25"/>
      <c r="K518" s="138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  <c r="AA518" s="25"/>
    </row>
    <row r="519">
      <c r="A519" s="25"/>
      <c r="B519" s="25"/>
      <c r="C519" s="25"/>
      <c r="D519" s="25"/>
      <c r="E519" s="25"/>
      <c r="F519" s="24"/>
      <c r="G519" s="25"/>
      <c r="H519" s="25"/>
      <c r="I519" s="25"/>
      <c r="J519" s="25"/>
      <c r="K519" s="138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  <c r="AA519" s="25"/>
    </row>
    <row r="520">
      <c r="A520" s="25"/>
      <c r="B520" s="25"/>
      <c r="C520" s="25"/>
      <c r="D520" s="25"/>
      <c r="E520" s="25"/>
      <c r="F520" s="24"/>
      <c r="G520" s="25"/>
      <c r="H520" s="25"/>
      <c r="I520" s="25"/>
      <c r="J520" s="25"/>
      <c r="K520" s="138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  <c r="AA520" s="25"/>
    </row>
    <row r="521">
      <c r="A521" s="25"/>
      <c r="B521" s="25"/>
      <c r="C521" s="25"/>
      <c r="D521" s="25"/>
      <c r="E521" s="25"/>
      <c r="F521" s="24"/>
      <c r="G521" s="25"/>
      <c r="H521" s="25"/>
      <c r="I521" s="25"/>
      <c r="J521" s="25"/>
      <c r="K521" s="138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  <c r="AA521" s="25"/>
    </row>
    <row r="522">
      <c r="A522" s="25"/>
      <c r="B522" s="25"/>
      <c r="C522" s="25"/>
      <c r="D522" s="25"/>
      <c r="E522" s="25"/>
      <c r="F522" s="24"/>
      <c r="G522" s="25"/>
      <c r="H522" s="25"/>
      <c r="I522" s="25"/>
      <c r="J522" s="25"/>
      <c r="K522" s="138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  <c r="AA522" s="25"/>
    </row>
    <row r="523">
      <c r="A523" s="25"/>
      <c r="B523" s="25"/>
      <c r="C523" s="25"/>
      <c r="D523" s="25"/>
      <c r="E523" s="25"/>
      <c r="F523" s="24"/>
      <c r="G523" s="25"/>
      <c r="H523" s="25"/>
      <c r="I523" s="25"/>
      <c r="J523" s="25"/>
      <c r="K523" s="138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  <c r="AA523" s="25"/>
    </row>
    <row r="524">
      <c r="A524" s="25"/>
      <c r="B524" s="25"/>
      <c r="C524" s="25"/>
      <c r="D524" s="25"/>
      <c r="E524" s="25"/>
      <c r="F524" s="24"/>
      <c r="G524" s="25"/>
      <c r="H524" s="25"/>
      <c r="I524" s="25"/>
      <c r="J524" s="25"/>
      <c r="K524" s="138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  <c r="AA524" s="25"/>
    </row>
    <row r="525">
      <c r="A525" s="25"/>
      <c r="B525" s="25"/>
      <c r="C525" s="25"/>
      <c r="D525" s="25"/>
      <c r="E525" s="25"/>
      <c r="F525" s="24"/>
      <c r="G525" s="25"/>
      <c r="H525" s="25"/>
      <c r="I525" s="25"/>
      <c r="J525" s="25"/>
      <c r="K525" s="138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  <c r="AA525" s="25"/>
    </row>
    <row r="526">
      <c r="A526" s="25"/>
      <c r="B526" s="25"/>
      <c r="C526" s="25"/>
      <c r="D526" s="25"/>
      <c r="E526" s="25"/>
      <c r="F526" s="24"/>
      <c r="G526" s="25"/>
      <c r="H526" s="25"/>
      <c r="I526" s="25"/>
      <c r="J526" s="25"/>
      <c r="K526" s="138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  <c r="AA526" s="25"/>
    </row>
    <row r="527">
      <c r="A527" s="25"/>
      <c r="B527" s="25"/>
      <c r="C527" s="25"/>
      <c r="D527" s="25"/>
      <c r="E527" s="25"/>
      <c r="F527" s="24"/>
      <c r="G527" s="25"/>
      <c r="H527" s="25"/>
      <c r="I527" s="25"/>
      <c r="J527" s="25"/>
      <c r="K527" s="138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  <c r="AA527" s="25"/>
    </row>
    <row r="528">
      <c r="A528" s="25"/>
      <c r="B528" s="25"/>
      <c r="C528" s="25"/>
      <c r="D528" s="25"/>
      <c r="E528" s="25"/>
      <c r="F528" s="24"/>
      <c r="G528" s="25"/>
      <c r="H528" s="25"/>
      <c r="I528" s="25"/>
      <c r="J528" s="25"/>
      <c r="K528" s="138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  <c r="AA528" s="25"/>
    </row>
    <row r="529">
      <c r="A529" s="25"/>
      <c r="B529" s="25"/>
      <c r="C529" s="25"/>
      <c r="D529" s="25"/>
      <c r="E529" s="25"/>
      <c r="F529" s="24"/>
      <c r="G529" s="25"/>
      <c r="H529" s="25"/>
      <c r="I529" s="25"/>
      <c r="J529" s="25"/>
      <c r="K529" s="138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  <c r="AA529" s="25"/>
    </row>
    <row r="530">
      <c r="A530" s="25"/>
      <c r="B530" s="25"/>
      <c r="C530" s="25"/>
      <c r="D530" s="25"/>
      <c r="E530" s="25"/>
      <c r="F530" s="24"/>
      <c r="G530" s="25"/>
      <c r="H530" s="25"/>
      <c r="I530" s="25"/>
      <c r="J530" s="25"/>
      <c r="K530" s="138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  <c r="AA530" s="25"/>
    </row>
    <row r="531">
      <c r="A531" s="25"/>
      <c r="B531" s="25"/>
      <c r="C531" s="25"/>
      <c r="D531" s="25"/>
      <c r="E531" s="25"/>
      <c r="F531" s="24"/>
      <c r="G531" s="25"/>
      <c r="H531" s="25"/>
      <c r="I531" s="25"/>
      <c r="J531" s="25"/>
      <c r="K531" s="138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  <c r="AA531" s="25"/>
    </row>
    <row r="532">
      <c r="A532" s="25"/>
      <c r="B532" s="25"/>
      <c r="C532" s="25"/>
      <c r="D532" s="25"/>
      <c r="E532" s="25"/>
      <c r="F532" s="24"/>
      <c r="G532" s="25"/>
      <c r="H532" s="25"/>
      <c r="I532" s="25"/>
      <c r="J532" s="25"/>
      <c r="K532" s="138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  <c r="AA532" s="25"/>
    </row>
    <row r="533">
      <c r="A533" s="25"/>
      <c r="B533" s="25"/>
      <c r="C533" s="25"/>
      <c r="D533" s="25"/>
      <c r="E533" s="25"/>
      <c r="F533" s="24"/>
      <c r="G533" s="25"/>
      <c r="H533" s="25"/>
      <c r="I533" s="25"/>
      <c r="J533" s="25"/>
      <c r="K533" s="138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  <c r="AA533" s="25"/>
    </row>
    <row r="534">
      <c r="A534" s="25"/>
      <c r="B534" s="25"/>
      <c r="C534" s="25"/>
      <c r="D534" s="25"/>
      <c r="E534" s="25"/>
      <c r="F534" s="24"/>
      <c r="G534" s="25"/>
      <c r="H534" s="25"/>
      <c r="I534" s="25"/>
      <c r="J534" s="25"/>
      <c r="K534" s="138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  <c r="AA534" s="25"/>
    </row>
    <row r="535">
      <c r="A535" s="25"/>
      <c r="B535" s="25"/>
      <c r="C535" s="25"/>
      <c r="D535" s="25"/>
      <c r="E535" s="25"/>
      <c r="F535" s="24"/>
      <c r="G535" s="25"/>
      <c r="H535" s="25"/>
      <c r="I535" s="25"/>
      <c r="J535" s="25"/>
      <c r="K535" s="138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  <c r="AA535" s="25"/>
    </row>
    <row r="536">
      <c r="A536" s="25"/>
      <c r="B536" s="25"/>
      <c r="C536" s="25"/>
      <c r="D536" s="25"/>
      <c r="E536" s="25"/>
      <c r="F536" s="24"/>
      <c r="G536" s="25"/>
      <c r="H536" s="25"/>
      <c r="I536" s="25"/>
      <c r="J536" s="25"/>
      <c r="K536" s="138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  <c r="AA536" s="25"/>
    </row>
    <row r="537">
      <c r="A537" s="25"/>
      <c r="B537" s="25"/>
      <c r="C537" s="25"/>
      <c r="D537" s="25"/>
      <c r="E537" s="25"/>
      <c r="F537" s="24"/>
      <c r="G537" s="25"/>
      <c r="H537" s="25"/>
      <c r="I537" s="25"/>
      <c r="J537" s="25"/>
      <c r="K537" s="138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  <c r="AA537" s="25"/>
    </row>
    <row r="538">
      <c r="A538" s="25"/>
      <c r="B538" s="25"/>
      <c r="C538" s="25"/>
      <c r="D538" s="25"/>
      <c r="E538" s="25"/>
      <c r="F538" s="24"/>
      <c r="G538" s="25"/>
      <c r="H538" s="25"/>
      <c r="I538" s="25"/>
      <c r="J538" s="25"/>
      <c r="K538" s="138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  <c r="AA538" s="25"/>
    </row>
    <row r="539">
      <c r="A539" s="25"/>
      <c r="B539" s="25"/>
      <c r="C539" s="25"/>
      <c r="D539" s="25"/>
      <c r="E539" s="25"/>
      <c r="F539" s="24"/>
      <c r="G539" s="25"/>
      <c r="H539" s="25"/>
      <c r="I539" s="25"/>
      <c r="J539" s="25"/>
      <c r="K539" s="138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  <c r="AA539" s="25"/>
    </row>
    <row r="540">
      <c r="A540" s="25"/>
      <c r="B540" s="25"/>
      <c r="C540" s="25"/>
      <c r="D540" s="25"/>
      <c r="E540" s="25"/>
      <c r="F540" s="24"/>
      <c r="G540" s="25"/>
      <c r="H540" s="25"/>
      <c r="I540" s="25"/>
      <c r="J540" s="25"/>
      <c r="K540" s="138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  <c r="AA540" s="25"/>
    </row>
    <row r="541">
      <c r="A541" s="25"/>
      <c r="B541" s="25"/>
      <c r="C541" s="25"/>
      <c r="D541" s="25"/>
      <c r="E541" s="25"/>
      <c r="F541" s="24"/>
      <c r="G541" s="25"/>
      <c r="H541" s="25"/>
      <c r="I541" s="25"/>
      <c r="J541" s="25"/>
      <c r="K541" s="138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  <c r="AA541" s="25"/>
    </row>
    <row r="542">
      <c r="A542" s="25"/>
      <c r="B542" s="25"/>
      <c r="C542" s="25"/>
      <c r="D542" s="25"/>
      <c r="E542" s="25"/>
      <c r="F542" s="24"/>
      <c r="G542" s="25"/>
      <c r="H542" s="25"/>
      <c r="I542" s="25"/>
      <c r="J542" s="25"/>
      <c r="K542" s="138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  <c r="AA542" s="25"/>
    </row>
    <row r="543">
      <c r="A543" s="25"/>
      <c r="B543" s="25"/>
      <c r="C543" s="25"/>
      <c r="D543" s="25"/>
      <c r="E543" s="25"/>
      <c r="F543" s="24"/>
      <c r="G543" s="25"/>
      <c r="H543" s="25"/>
      <c r="I543" s="25"/>
      <c r="J543" s="25"/>
      <c r="K543" s="138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  <c r="AA543" s="25"/>
    </row>
    <row r="544">
      <c r="A544" s="25"/>
      <c r="B544" s="25"/>
      <c r="C544" s="25"/>
      <c r="D544" s="25"/>
      <c r="E544" s="25"/>
      <c r="F544" s="24"/>
      <c r="G544" s="25"/>
      <c r="H544" s="25"/>
      <c r="I544" s="25"/>
      <c r="J544" s="25"/>
      <c r="K544" s="138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  <c r="AA544" s="25"/>
    </row>
    <row r="545">
      <c r="A545" s="25"/>
      <c r="B545" s="25"/>
      <c r="C545" s="25"/>
      <c r="D545" s="25"/>
      <c r="E545" s="25"/>
      <c r="F545" s="24"/>
      <c r="G545" s="25"/>
      <c r="H545" s="25"/>
      <c r="I545" s="25"/>
      <c r="J545" s="25"/>
      <c r="K545" s="138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  <c r="AA545" s="25"/>
    </row>
    <row r="546">
      <c r="A546" s="25"/>
      <c r="B546" s="25"/>
      <c r="C546" s="25"/>
      <c r="D546" s="25"/>
      <c r="E546" s="25"/>
      <c r="F546" s="24"/>
      <c r="G546" s="25"/>
      <c r="H546" s="25"/>
      <c r="I546" s="25"/>
      <c r="J546" s="25"/>
      <c r="K546" s="138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  <c r="AA546" s="25"/>
    </row>
    <row r="547">
      <c r="A547" s="25"/>
      <c r="B547" s="25"/>
      <c r="C547" s="25"/>
      <c r="D547" s="25"/>
      <c r="E547" s="25"/>
      <c r="F547" s="24"/>
      <c r="G547" s="25"/>
      <c r="H547" s="25"/>
      <c r="I547" s="25"/>
      <c r="J547" s="25"/>
      <c r="K547" s="138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  <c r="AA547" s="25"/>
    </row>
    <row r="548">
      <c r="A548" s="25"/>
      <c r="B548" s="25"/>
      <c r="C548" s="25"/>
      <c r="D548" s="25"/>
      <c r="E548" s="25"/>
      <c r="F548" s="24"/>
      <c r="G548" s="25"/>
      <c r="H548" s="25"/>
      <c r="I548" s="25"/>
      <c r="J548" s="25"/>
      <c r="K548" s="138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  <c r="AA548" s="25"/>
    </row>
    <row r="549">
      <c r="A549" s="25"/>
      <c r="B549" s="25"/>
      <c r="C549" s="25"/>
      <c r="D549" s="25"/>
      <c r="E549" s="25"/>
      <c r="F549" s="24"/>
      <c r="G549" s="25"/>
      <c r="H549" s="25"/>
      <c r="I549" s="25"/>
      <c r="J549" s="25"/>
      <c r="K549" s="138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  <c r="AA549" s="25"/>
    </row>
    <row r="550">
      <c r="A550" s="25"/>
      <c r="B550" s="25"/>
      <c r="C550" s="25"/>
      <c r="D550" s="25"/>
      <c r="E550" s="25"/>
      <c r="F550" s="24"/>
      <c r="G550" s="25"/>
      <c r="H550" s="25"/>
      <c r="I550" s="25"/>
      <c r="J550" s="25"/>
      <c r="K550" s="138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  <c r="AA550" s="25"/>
    </row>
    <row r="551">
      <c r="A551" s="25"/>
      <c r="B551" s="25"/>
      <c r="C551" s="25"/>
      <c r="D551" s="25"/>
      <c r="E551" s="25"/>
      <c r="F551" s="24"/>
      <c r="G551" s="25"/>
      <c r="H551" s="25"/>
      <c r="I551" s="25"/>
      <c r="J551" s="25"/>
      <c r="K551" s="138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  <c r="AA551" s="25"/>
    </row>
    <row r="552">
      <c r="A552" s="25"/>
      <c r="B552" s="25"/>
      <c r="C552" s="25"/>
      <c r="D552" s="25"/>
      <c r="E552" s="25"/>
      <c r="F552" s="24"/>
      <c r="G552" s="25"/>
      <c r="H552" s="25"/>
      <c r="I552" s="25"/>
      <c r="J552" s="25"/>
      <c r="K552" s="138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  <c r="AA552" s="25"/>
    </row>
    <row r="553">
      <c r="A553" s="25"/>
      <c r="B553" s="25"/>
      <c r="C553" s="25"/>
      <c r="D553" s="25"/>
      <c r="E553" s="25"/>
      <c r="F553" s="24"/>
      <c r="G553" s="25"/>
      <c r="H553" s="25"/>
      <c r="I553" s="25"/>
      <c r="J553" s="25"/>
      <c r="K553" s="138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  <c r="AA553" s="25"/>
    </row>
    <row r="554">
      <c r="A554" s="25"/>
      <c r="B554" s="25"/>
      <c r="C554" s="25"/>
      <c r="D554" s="25"/>
      <c r="E554" s="25"/>
      <c r="F554" s="24"/>
      <c r="G554" s="25"/>
      <c r="H554" s="25"/>
      <c r="I554" s="25"/>
      <c r="J554" s="25"/>
      <c r="K554" s="138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  <c r="AA554" s="25"/>
    </row>
    <row r="555">
      <c r="A555" s="25"/>
      <c r="B555" s="25"/>
      <c r="C555" s="25"/>
      <c r="D555" s="25"/>
      <c r="E555" s="25"/>
      <c r="F555" s="24"/>
      <c r="G555" s="25"/>
      <c r="H555" s="25"/>
      <c r="I555" s="25"/>
      <c r="J555" s="25"/>
      <c r="K555" s="138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  <c r="AA555" s="25"/>
    </row>
    <row r="556">
      <c r="A556" s="25"/>
      <c r="B556" s="25"/>
      <c r="C556" s="25"/>
      <c r="D556" s="25"/>
      <c r="E556" s="25"/>
      <c r="F556" s="24"/>
      <c r="G556" s="25"/>
      <c r="H556" s="25"/>
      <c r="I556" s="25"/>
      <c r="J556" s="25"/>
      <c r="K556" s="138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  <c r="AA556" s="25"/>
    </row>
    <row r="557">
      <c r="A557" s="25"/>
      <c r="B557" s="25"/>
      <c r="C557" s="25"/>
      <c r="D557" s="25"/>
      <c r="E557" s="25"/>
      <c r="F557" s="24"/>
      <c r="G557" s="25"/>
      <c r="H557" s="25"/>
      <c r="I557" s="25"/>
      <c r="J557" s="25"/>
      <c r="K557" s="138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  <c r="AA557" s="25"/>
    </row>
    <row r="558">
      <c r="A558" s="25"/>
      <c r="B558" s="25"/>
      <c r="C558" s="25"/>
      <c r="D558" s="25"/>
      <c r="E558" s="25"/>
      <c r="F558" s="24"/>
      <c r="G558" s="25"/>
      <c r="H558" s="25"/>
      <c r="I558" s="25"/>
      <c r="J558" s="25"/>
      <c r="K558" s="138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  <c r="AA558" s="25"/>
    </row>
    <row r="559">
      <c r="A559" s="25"/>
      <c r="B559" s="25"/>
      <c r="C559" s="25"/>
      <c r="D559" s="25"/>
      <c r="E559" s="25"/>
      <c r="F559" s="24"/>
      <c r="G559" s="25"/>
      <c r="H559" s="25"/>
      <c r="I559" s="25"/>
      <c r="J559" s="25"/>
      <c r="K559" s="138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  <c r="AA559" s="25"/>
    </row>
    <row r="560">
      <c r="A560" s="25"/>
      <c r="B560" s="25"/>
      <c r="C560" s="25"/>
      <c r="D560" s="25"/>
      <c r="E560" s="25"/>
      <c r="F560" s="24"/>
      <c r="G560" s="25"/>
      <c r="H560" s="25"/>
      <c r="I560" s="25"/>
      <c r="J560" s="25"/>
      <c r="K560" s="138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  <c r="AA560" s="25"/>
    </row>
    <row r="561">
      <c r="A561" s="25"/>
      <c r="B561" s="25"/>
      <c r="C561" s="25"/>
      <c r="D561" s="25"/>
      <c r="E561" s="25"/>
      <c r="F561" s="24"/>
      <c r="G561" s="25"/>
      <c r="H561" s="25"/>
      <c r="I561" s="25"/>
      <c r="J561" s="25"/>
      <c r="K561" s="138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  <c r="AA561" s="25"/>
    </row>
    <row r="562">
      <c r="A562" s="25"/>
      <c r="B562" s="25"/>
      <c r="C562" s="25"/>
      <c r="D562" s="25"/>
      <c r="E562" s="25"/>
      <c r="F562" s="24"/>
      <c r="G562" s="25"/>
      <c r="H562" s="25"/>
      <c r="I562" s="25"/>
      <c r="J562" s="25"/>
      <c r="K562" s="138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  <c r="AA562" s="25"/>
    </row>
    <row r="563">
      <c r="A563" s="25"/>
      <c r="B563" s="25"/>
      <c r="C563" s="25"/>
      <c r="D563" s="25"/>
      <c r="E563" s="25"/>
      <c r="F563" s="24"/>
      <c r="G563" s="25"/>
      <c r="H563" s="25"/>
      <c r="I563" s="25"/>
      <c r="J563" s="25"/>
      <c r="K563" s="138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  <c r="AA563" s="25"/>
    </row>
    <row r="564">
      <c r="A564" s="25"/>
      <c r="B564" s="25"/>
      <c r="C564" s="25"/>
      <c r="D564" s="25"/>
      <c r="E564" s="25"/>
      <c r="F564" s="24"/>
      <c r="G564" s="25"/>
      <c r="H564" s="25"/>
      <c r="I564" s="25"/>
      <c r="J564" s="25"/>
      <c r="K564" s="138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  <c r="AA564" s="25"/>
    </row>
    <row r="565">
      <c r="A565" s="25"/>
      <c r="B565" s="25"/>
      <c r="C565" s="25"/>
      <c r="D565" s="25"/>
      <c r="E565" s="25"/>
      <c r="F565" s="24"/>
      <c r="G565" s="25"/>
      <c r="H565" s="25"/>
      <c r="I565" s="25"/>
      <c r="J565" s="25"/>
      <c r="K565" s="138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  <c r="AA565" s="25"/>
    </row>
    <row r="566">
      <c r="A566" s="25"/>
      <c r="B566" s="25"/>
      <c r="C566" s="25"/>
      <c r="D566" s="25"/>
      <c r="E566" s="25"/>
      <c r="F566" s="24"/>
      <c r="G566" s="25"/>
      <c r="H566" s="25"/>
      <c r="I566" s="25"/>
      <c r="J566" s="25"/>
      <c r="K566" s="138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  <c r="AA566" s="25"/>
    </row>
    <row r="567">
      <c r="A567" s="25"/>
      <c r="B567" s="25"/>
      <c r="C567" s="25"/>
      <c r="D567" s="25"/>
      <c r="E567" s="25"/>
      <c r="F567" s="24"/>
      <c r="G567" s="25"/>
      <c r="H567" s="25"/>
      <c r="I567" s="25"/>
      <c r="J567" s="25"/>
      <c r="K567" s="138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  <c r="AA567" s="25"/>
    </row>
    <row r="568">
      <c r="A568" s="25"/>
      <c r="B568" s="25"/>
      <c r="C568" s="25"/>
      <c r="D568" s="25"/>
      <c r="E568" s="25"/>
      <c r="F568" s="24"/>
      <c r="G568" s="25"/>
      <c r="H568" s="25"/>
      <c r="I568" s="25"/>
      <c r="J568" s="25"/>
      <c r="K568" s="138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  <c r="AA568" s="25"/>
    </row>
    <row r="569">
      <c r="A569" s="25"/>
      <c r="B569" s="25"/>
      <c r="C569" s="25"/>
      <c r="D569" s="25"/>
      <c r="E569" s="25"/>
      <c r="F569" s="24"/>
      <c r="G569" s="25"/>
      <c r="H569" s="25"/>
      <c r="I569" s="25"/>
      <c r="J569" s="25"/>
      <c r="K569" s="138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  <c r="AA569" s="25"/>
    </row>
    <row r="570">
      <c r="A570" s="25"/>
      <c r="B570" s="25"/>
      <c r="C570" s="25"/>
      <c r="D570" s="25"/>
      <c r="E570" s="25"/>
      <c r="F570" s="24"/>
      <c r="G570" s="25"/>
      <c r="H570" s="25"/>
      <c r="I570" s="25"/>
      <c r="J570" s="25"/>
      <c r="K570" s="138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  <c r="AA570" s="25"/>
    </row>
    <row r="571">
      <c r="A571" s="25"/>
      <c r="B571" s="25"/>
      <c r="C571" s="25"/>
      <c r="D571" s="25"/>
      <c r="E571" s="25"/>
      <c r="F571" s="24"/>
      <c r="G571" s="25"/>
      <c r="H571" s="25"/>
      <c r="I571" s="25"/>
      <c r="J571" s="25"/>
      <c r="K571" s="138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  <c r="AA571" s="25"/>
    </row>
    <row r="572">
      <c r="A572" s="25"/>
      <c r="B572" s="25"/>
      <c r="C572" s="25"/>
      <c r="D572" s="25"/>
      <c r="E572" s="25"/>
      <c r="F572" s="24"/>
      <c r="G572" s="25"/>
      <c r="H572" s="25"/>
      <c r="I572" s="25"/>
      <c r="J572" s="25"/>
      <c r="K572" s="138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  <c r="AA572" s="25"/>
    </row>
    <row r="573">
      <c r="A573" s="25"/>
      <c r="B573" s="25"/>
      <c r="C573" s="25"/>
      <c r="D573" s="25"/>
      <c r="E573" s="25"/>
      <c r="F573" s="24"/>
      <c r="G573" s="25"/>
      <c r="H573" s="25"/>
      <c r="I573" s="25"/>
      <c r="J573" s="25"/>
      <c r="K573" s="138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  <c r="AA573" s="25"/>
    </row>
    <row r="574">
      <c r="A574" s="25"/>
      <c r="B574" s="25"/>
      <c r="C574" s="25"/>
      <c r="D574" s="25"/>
      <c r="E574" s="25"/>
      <c r="F574" s="24"/>
      <c r="G574" s="25"/>
      <c r="H574" s="25"/>
      <c r="I574" s="25"/>
      <c r="J574" s="25"/>
      <c r="K574" s="138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  <c r="AA574" s="25"/>
    </row>
    <row r="575">
      <c r="A575" s="25"/>
      <c r="B575" s="25"/>
      <c r="C575" s="25"/>
      <c r="D575" s="25"/>
      <c r="E575" s="25"/>
      <c r="F575" s="24"/>
      <c r="G575" s="25"/>
      <c r="H575" s="25"/>
      <c r="I575" s="25"/>
      <c r="J575" s="25"/>
      <c r="K575" s="138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  <c r="AA575" s="25"/>
    </row>
    <row r="576">
      <c r="A576" s="25"/>
      <c r="B576" s="25"/>
      <c r="C576" s="25"/>
      <c r="D576" s="25"/>
      <c r="E576" s="25"/>
      <c r="F576" s="24"/>
      <c r="G576" s="25"/>
      <c r="H576" s="25"/>
      <c r="I576" s="25"/>
      <c r="J576" s="25"/>
      <c r="K576" s="138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  <c r="AA576" s="25"/>
    </row>
    <row r="577">
      <c r="A577" s="25"/>
      <c r="B577" s="25"/>
      <c r="C577" s="25"/>
      <c r="D577" s="25"/>
      <c r="E577" s="25"/>
      <c r="F577" s="24"/>
      <c r="G577" s="25"/>
      <c r="H577" s="25"/>
      <c r="I577" s="25"/>
      <c r="J577" s="25"/>
      <c r="K577" s="138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  <c r="AA577" s="25"/>
    </row>
    <row r="578">
      <c r="A578" s="25"/>
      <c r="B578" s="25"/>
      <c r="C578" s="25"/>
      <c r="D578" s="25"/>
      <c r="E578" s="25"/>
      <c r="F578" s="24"/>
      <c r="G578" s="25"/>
      <c r="H578" s="25"/>
      <c r="I578" s="25"/>
      <c r="J578" s="25"/>
      <c r="K578" s="138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  <c r="AA578" s="25"/>
    </row>
    <row r="579">
      <c r="A579" s="25"/>
      <c r="B579" s="25"/>
      <c r="C579" s="25"/>
      <c r="D579" s="25"/>
      <c r="E579" s="25"/>
      <c r="F579" s="24"/>
      <c r="G579" s="25"/>
      <c r="H579" s="25"/>
      <c r="I579" s="25"/>
      <c r="J579" s="25"/>
      <c r="K579" s="138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  <c r="AA579" s="25"/>
    </row>
    <row r="580">
      <c r="A580" s="25"/>
      <c r="B580" s="25"/>
      <c r="C580" s="25"/>
      <c r="D580" s="25"/>
      <c r="E580" s="25"/>
      <c r="F580" s="24"/>
      <c r="G580" s="25"/>
      <c r="H580" s="25"/>
      <c r="I580" s="25"/>
      <c r="J580" s="25"/>
      <c r="K580" s="138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  <c r="AA580" s="25"/>
    </row>
    <row r="581">
      <c r="A581" s="25"/>
      <c r="B581" s="25"/>
      <c r="C581" s="25"/>
      <c r="D581" s="25"/>
      <c r="E581" s="25"/>
      <c r="F581" s="24"/>
      <c r="G581" s="25"/>
      <c r="H581" s="25"/>
      <c r="I581" s="25"/>
      <c r="J581" s="25"/>
      <c r="K581" s="138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  <c r="AA581" s="25"/>
    </row>
    <row r="582">
      <c r="A582" s="25"/>
      <c r="B582" s="25"/>
      <c r="C582" s="25"/>
      <c r="D582" s="25"/>
      <c r="E582" s="25"/>
      <c r="F582" s="24"/>
      <c r="G582" s="25"/>
      <c r="H582" s="25"/>
      <c r="I582" s="25"/>
      <c r="J582" s="25"/>
      <c r="K582" s="138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  <c r="AA582" s="25"/>
    </row>
    <row r="583">
      <c r="A583" s="25"/>
      <c r="B583" s="25"/>
      <c r="C583" s="25"/>
      <c r="D583" s="25"/>
      <c r="E583" s="25"/>
      <c r="F583" s="24"/>
      <c r="G583" s="25"/>
      <c r="H583" s="25"/>
      <c r="I583" s="25"/>
      <c r="J583" s="25"/>
      <c r="K583" s="138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  <c r="AA583" s="25"/>
    </row>
    <row r="584">
      <c r="A584" s="25"/>
      <c r="B584" s="25"/>
      <c r="C584" s="25"/>
      <c r="D584" s="25"/>
      <c r="E584" s="25"/>
      <c r="F584" s="24"/>
      <c r="G584" s="25"/>
      <c r="H584" s="25"/>
      <c r="I584" s="25"/>
      <c r="J584" s="25"/>
      <c r="K584" s="138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  <c r="AA584" s="25"/>
    </row>
    <row r="585">
      <c r="A585" s="25"/>
      <c r="B585" s="25"/>
      <c r="C585" s="25"/>
      <c r="D585" s="25"/>
      <c r="E585" s="25"/>
      <c r="F585" s="24"/>
      <c r="G585" s="25"/>
      <c r="H585" s="25"/>
      <c r="I585" s="25"/>
      <c r="J585" s="25"/>
      <c r="K585" s="138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  <c r="AA585" s="25"/>
    </row>
    <row r="586">
      <c r="A586" s="25"/>
      <c r="B586" s="25"/>
      <c r="C586" s="25"/>
      <c r="D586" s="25"/>
      <c r="E586" s="25"/>
      <c r="F586" s="24"/>
      <c r="G586" s="25"/>
      <c r="H586" s="25"/>
      <c r="I586" s="25"/>
      <c r="J586" s="25"/>
      <c r="K586" s="138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  <c r="AA586" s="25"/>
    </row>
    <row r="587">
      <c r="A587" s="25"/>
      <c r="B587" s="25"/>
      <c r="C587" s="25"/>
      <c r="D587" s="25"/>
      <c r="E587" s="25"/>
      <c r="F587" s="24"/>
      <c r="G587" s="25"/>
      <c r="H587" s="25"/>
      <c r="I587" s="25"/>
      <c r="J587" s="25"/>
      <c r="K587" s="138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  <c r="AA587" s="25"/>
    </row>
    <row r="588">
      <c r="A588" s="25"/>
      <c r="B588" s="25"/>
      <c r="C588" s="25"/>
      <c r="D588" s="25"/>
      <c r="E588" s="25"/>
      <c r="F588" s="24"/>
      <c r="G588" s="25"/>
      <c r="H588" s="25"/>
      <c r="I588" s="25"/>
      <c r="J588" s="25"/>
      <c r="K588" s="138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  <c r="AA588" s="25"/>
    </row>
    <row r="589">
      <c r="A589" s="25"/>
      <c r="B589" s="25"/>
      <c r="C589" s="25"/>
      <c r="D589" s="25"/>
      <c r="E589" s="25"/>
      <c r="F589" s="24"/>
      <c r="G589" s="25"/>
      <c r="H589" s="25"/>
      <c r="I589" s="25"/>
      <c r="J589" s="25"/>
      <c r="K589" s="138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  <c r="AA589" s="25"/>
    </row>
    <row r="590">
      <c r="A590" s="25"/>
      <c r="B590" s="25"/>
      <c r="C590" s="25"/>
      <c r="D590" s="25"/>
      <c r="E590" s="25"/>
      <c r="F590" s="24"/>
      <c r="G590" s="25"/>
      <c r="H590" s="25"/>
      <c r="I590" s="25"/>
      <c r="J590" s="25"/>
      <c r="K590" s="138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  <c r="AA590" s="25"/>
    </row>
    <row r="591">
      <c r="A591" s="25"/>
      <c r="B591" s="25"/>
      <c r="C591" s="25"/>
      <c r="D591" s="25"/>
      <c r="E591" s="25"/>
      <c r="F591" s="24"/>
      <c r="G591" s="25"/>
      <c r="H591" s="25"/>
      <c r="I591" s="25"/>
      <c r="J591" s="25"/>
      <c r="K591" s="138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  <c r="AA591" s="25"/>
    </row>
    <row r="592">
      <c r="A592" s="25"/>
      <c r="B592" s="25"/>
      <c r="C592" s="25"/>
      <c r="D592" s="25"/>
      <c r="E592" s="25"/>
      <c r="F592" s="24"/>
      <c r="G592" s="25"/>
      <c r="H592" s="25"/>
      <c r="I592" s="25"/>
      <c r="J592" s="25"/>
      <c r="K592" s="138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  <c r="AA592" s="25"/>
    </row>
    <row r="593">
      <c r="A593" s="25"/>
      <c r="B593" s="25"/>
      <c r="C593" s="25"/>
      <c r="D593" s="25"/>
      <c r="E593" s="25"/>
      <c r="F593" s="24"/>
      <c r="G593" s="25"/>
      <c r="H593" s="25"/>
      <c r="I593" s="25"/>
      <c r="J593" s="25"/>
      <c r="K593" s="138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  <c r="AA593" s="25"/>
    </row>
    <row r="594">
      <c r="A594" s="25"/>
      <c r="B594" s="25"/>
      <c r="C594" s="25"/>
      <c r="D594" s="25"/>
      <c r="E594" s="25"/>
      <c r="F594" s="24"/>
      <c r="G594" s="25"/>
      <c r="H594" s="25"/>
      <c r="I594" s="25"/>
      <c r="J594" s="25"/>
      <c r="K594" s="138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  <c r="AA594" s="25"/>
    </row>
    <row r="595">
      <c r="A595" s="25"/>
      <c r="B595" s="25"/>
      <c r="C595" s="25"/>
      <c r="D595" s="25"/>
      <c r="E595" s="25"/>
      <c r="F595" s="24"/>
      <c r="G595" s="25"/>
      <c r="H595" s="25"/>
      <c r="I595" s="25"/>
      <c r="J595" s="25"/>
      <c r="K595" s="138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  <c r="AA595" s="25"/>
    </row>
    <row r="596">
      <c r="A596" s="25"/>
      <c r="B596" s="25"/>
      <c r="C596" s="25"/>
      <c r="D596" s="25"/>
      <c r="E596" s="25"/>
      <c r="F596" s="24"/>
      <c r="G596" s="25"/>
      <c r="H596" s="25"/>
      <c r="I596" s="25"/>
      <c r="J596" s="25"/>
      <c r="K596" s="138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  <c r="AA596" s="25"/>
    </row>
    <row r="597">
      <c r="A597" s="25"/>
      <c r="B597" s="25"/>
      <c r="C597" s="25"/>
      <c r="D597" s="25"/>
      <c r="E597" s="25"/>
      <c r="F597" s="24"/>
      <c r="G597" s="25"/>
      <c r="H597" s="25"/>
      <c r="I597" s="25"/>
      <c r="J597" s="25"/>
      <c r="K597" s="138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  <c r="AA597" s="25"/>
    </row>
    <row r="598">
      <c r="A598" s="25"/>
      <c r="B598" s="25"/>
      <c r="C598" s="25"/>
      <c r="D598" s="25"/>
      <c r="E598" s="25"/>
      <c r="F598" s="24"/>
      <c r="G598" s="25"/>
      <c r="H598" s="25"/>
      <c r="I598" s="25"/>
      <c r="J598" s="25"/>
      <c r="K598" s="138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  <c r="AA598" s="25"/>
    </row>
    <row r="599">
      <c r="A599" s="25"/>
      <c r="B599" s="25"/>
      <c r="C599" s="25"/>
      <c r="D599" s="25"/>
      <c r="E599" s="25"/>
      <c r="F599" s="24"/>
      <c r="G599" s="25"/>
      <c r="H599" s="25"/>
      <c r="I599" s="25"/>
      <c r="J599" s="25"/>
      <c r="K599" s="138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  <c r="AA599" s="25"/>
    </row>
    <row r="600">
      <c r="A600" s="25"/>
      <c r="B600" s="25"/>
      <c r="C600" s="25"/>
      <c r="D600" s="25"/>
      <c r="E600" s="25"/>
      <c r="F600" s="24"/>
      <c r="G600" s="25"/>
      <c r="H600" s="25"/>
      <c r="I600" s="25"/>
      <c r="J600" s="25"/>
      <c r="K600" s="138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  <c r="AA600" s="25"/>
    </row>
    <row r="601">
      <c r="A601" s="25"/>
      <c r="B601" s="25"/>
      <c r="C601" s="25"/>
      <c r="D601" s="25"/>
      <c r="E601" s="25"/>
      <c r="F601" s="24"/>
      <c r="G601" s="25"/>
      <c r="H601" s="25"/>
      <c r="I601" s="25"/>
      <c r="J601" s="25"/>
      <c r="K601" s="138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  <c r="AA601" s="25"/>
    </row>
    <row r="602">
      <c r="A602" s="25"/>
      <c r="B602" s="25"/>
      <c r="C602" s="25"/>
      <c r="D602" s="25"/>
      <c r="E602" s="25"/>
      <c r="F602" s="24"/>
      <c r="G602" s="25"/>
      <c r="H602" s="25"/>
      <c r="I602" s="25"/>
      <c r="J602" s="25"/>
      <c r="K602" s="138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  <c r="AA602" s="25"/>
    </row>
    <row r="603">
      <c r="A603" s="25"/>
      <c r="B603" s="25"/>
      <c r="C603" s="25"/>
      <c r="D603" s="25"/>
      <c r="E603" s="25"/>
      <c r="F603" s="24"/>
      <c r="G603" s="25"/>
      <c r="H603" s="25"/>
      <c r="I603" s="25"/>
      <c r="J603" s="25"/>
      <c r="K603" s="138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  <c r="AA603" s="25"/>
    </row>
    <row r="604">
      <c r="A604" s="25"/>
      <c r="B604" s="25"/>
      <c r="C604" s="25"/>
      <c r="D604" s="25"/>
      <c r="E604" s="25"/>
      <c r="F604" s="24"/>
      <c r="G604" s="25"/>
      <c r="H604" s="25"/>
      <c r="I604" s="25"/>
      <c r="J604" s="25"/>
      <c r="K604" s="138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  <c r="AA604" s="25"/>
    </row>
    <row r="605">
      <c r="A605" s="25"/>
      <c r="B605" s="25"/>
      <c r="C605" s="25"/>
      <c r="D605" s="25"/>
      <c r="E605" s="25"/>
      <c r="F605" s="24"/>
      <c r="G605" s="25"/>
      <c r="H605" s="25"/>
      <c r="I605" s="25"/>
      <c r="J605" s="25"/>
      <c r="K605" s="138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  <c r="AA605" s="25"/>
    </row>
    <row r="606">
      <c r="A606" s="25"/>
      <c r="B606" s="25"/>
      <c r="C606" s="25"/>
      <c r="D606" s="25"/>
      <c r="E606" s="25"/>
      <c r="F606" s="24"/>
      <c r="G606" s="25"/>
      <c r="H606" s="25"/>
      <c r="I606" s="25"/>
      <c r="J606" s="25"/>
      <c r="K606" s="138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  <c r="AA606" s="25"/>
    </row>
    <row r="607">
      <c r="A607" s="25"/>
      <c r="B607" s="25"/>
      <c r="C607" s="25"/>
      <c r="D607" s="25"/>
      <c r="E607" s="25"/>
      <c r="F607" s="24"/>
      <c r="G607" s="25"/>
      <c r="H607" s="25"/>
      <c r="I607" s="25"/>
      <c r="J607" s="25"/>
      <c r="K607" s="138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  <c r="AA607" s="25"/>
    </row>
    <row r="608">
      <c r="A608" s="25"/>
      <c r="B608" s="25"/>
      <c r="C608" s="25"/>
      <c r="D608" s="25"/>
      <c r="E608" s="25"/>
      <c r="F608" s="24"/>
      <c r="G608" s="25"/>
      <c r="H608" s="25"/>
      <c r="I608" s="25"/>
      <c r="J608" s="25"/>
      <c r="K608" s="138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  <c r="AA608" s="25"/>
    </row>
    <row r="609">
      <c r="A609" s="25"/>
      <c r="B609" s="25"/>
      <c r="C609" s="25"/>
      <c r="D609" s="25"/>
      <c r="E609" s="25"/>
      <c r="F609" s="24"/>
      <c r="G609" s="25"/>
      <c r="H609" s="25"/>
      <c r="I609" s="25"/>
      <c r="J609" s="25"/>
      <c r="K609" s="138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  <c r="AA609" s="25"/>
    </row>
    <row r="610">
      <c r="A610" s="25"/>
      <c r="B610" s="25"/>
      <c r="C610" s="25"/>
      <c r="D610" s="25"/>
      <c r="E610" s="25"/>
      <c r="F610" s="24"/>
      <c r="G610" s="25"/>
      <c r="H610" s="25"/>
      <c r="I610" s="25"/>
      <c r="J610" s="25"/>
      <c r="K610" s="138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  <c r="AA610" s="25"/>
    </row>
    <row r="611">
      <c r="A611" s="25"/>
      <c r="B611" s="25"/>
      <c r="C611" s="25"/>
      <c r="D611" s="25"/>
      <c r="E611" s="25"/>
      <c r="F611" s="24"/>
      <c r="G611" s="25"/>
      <c r="H611" s="25"/>
      <c r="I611" s="25"/>
      <c r="J611" s="25"/>
      <c r="K611" s="138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  <c r="AA611" s="25"/>
    </row>
    <row r="612">
      <c r="A612" s="25"/>
      <c r="B612" s="25"/>
      <c r="C612" s="25"/>
      <c r="D612" s="25"/>
      <c r="E612" s="25"/>
      <c r="F612" s="24"/>
      <c r="G612" s="25"/>
      <c r="H612" s="25"/>
      <c r="I612" s="25"/>
      <c r="J612" s="25"/>
      <c r="K612" s="138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  <c r="AA612" s="25"/>
    </row>
    <row r="613">
      <c r="A613" s="25"/>
      <c r="B613" s="25"/>
      <c r="C613" s="25"/>
      <c r="D613" s="25"/>
      <c r="E613" s="25"/>
      <c r="F613" s="24"/>
      <c r="G613" s="25"/>
      <c r="H613" s="25"/>
      <c r="I613" s="25"/>
      <c r="J613" s="25"/>
      <c r="K613" s="138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  <c r="AA613" s="25"/>
    </row>
    <row r="614">
      <c r="A614" s="25"/>
      <c r="B614" s="25"/>
      <c r="C614" s="25"/>
      <c r="D614" s="25"/>
      <c r="E614" s="25"/>
      <c r="F614" s="24"/>
      <c r="G614" s="25"/>
      <c r="H614" s="25"/>
      <c r="I614" s="25"/>
      <c r="J614" s="25"/>
      <c r="K614" s="138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  <c r="AA614" s="25"/>
    </row>
    <row r="615">
      <c r="A615" s="25"/>
      <c r="B615" s="25"/>
      <c r="C615" s="25"/>
      <c r="D615" s="25"/>
      <c r="E615" s="25"/>
      <c r="F615" s="24"/>
      <c r="G615" s="25"/>
      <c r="H615" s="25"/>
      <c r="I615" s="25"/>
      <c r="J615" s="25"/>
      <c r="K615" s="138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  <c r="AA615" s="25"/>
    </row>
    <row r="616">
      <c r="A616" s="25"/>
      <c r="B616" s="25"/>
      <c r="C616" s="25"/>
      <c r="D616" s="25"/>
      <c r="E616" s="25"/>
      <c r="F616" s="24"/>
      <c r="G616" s="25"/>
      <c r="H616" s="25"/>
      <c r="I616" s="25"/>
      <c r="J616" s="25"/>
      <c r="K616" s="138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  <c r="AA616" s="25"/>
    </row>
    <row r="617">
      <c r="A617" s="25"/>
      <c r="B617" s="25"/>
      <c r="C617" s="25"/>
      <c r="D617" s="25"/>
      <c r="E617" s="25"/>
      <c r="F617" s="24"/>
      <c r="G617" s="25"/>
      <c r="H617" s="25"/>
      <c r="I617" s="25"/>
      <c r="J617" s="25"/>
      <c r="K617" s="138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  <c r="AA617" s="25"/>
    </row>
    <row r="618">
      <c r="A618" s="25"/>
      <c r="B618" s="25"/>
      <c r="C618" s="25"/>
      <c r="D618" s="25"/>
      <c r="E618" s="25"/>
      <c r="F618" s="24"/>
      <c r="G618" s="25"/>
      <c r="H618" s="25"/>
      <c r="I618" s="25"/>
      <c r="J618" s="25"/>
      <c r="K618" s="138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  <c r="AA618" s="25"/>
    </row>
    <row r="619">
      <c r="A619" s="25"/>
      <c r="B619" s="25"/>
      <c r="C619" s="25"/>
      <c r="D619" s="25"/>
      <c r="E619" s="25"/>
      <c r="F619" s="24"/>
      <c r="G619" s="25"/>
      <c r="H619" s="25"/>
      <c r="I619" s="25"/>
      <c r="J619" s="25"/>
      <c r="K619" s="138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  <c r="AA619" s="25"/>
    </row>
    <row r="620">
      <c r="A620" s="25"/>
      <c r="B620" s="25"/>
      <c r="C620" s="25"/>
      <c r="D620" s="25"/>
      <c r="E620" s="25"/>
      <c r="F620" s="24"/>
      <c r="G620" s="25"/>
      <c r="H620" s="25"/>
      <c r="I620" s="25"/>
      <c r="J620" s="25"/>
      <c r="K620" s="138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  <c r="AA620" s="25"/>
    </row>
    <row r="621">
      <c r="A621" s="25"/>
      <c r="B621" s="25"/>
      <c r="C621" s="25"/>
      <c r="D621" s="25"/>
      <c r="E621" s="25"/>
      <c r="F621" s="24"/>
      <c r="G621" s="25"/>
      <c r="H621" s="25"/>
      <c r="I621" s="25"/>
      <c r="J621" s="25"/>
      <c r="K621" s="138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  <c r="AA621" s="25"/>
    </row>
    <row r="622">
      <c r="A622" s="25"/>
      <c r="B622" s="25"/>
      <c r="C622" s="25"/>
      <c r="D622" s="25"/>
      <c r="E622" s="25"/>
      <c r="F622" s="24"/>
      <c r="G622" s="25"/>
      <c r="H622" s="25"/>
      <c r="I622" s="25"/>
      <c r="J622" s="25"/>
      <c r="K622" s="138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  <c r="AA622" s="25"/>
    </row>
    <row r="623">
      <c r="A623" s="25"/>
      <c r="B623" s="25"/>
      <c r="C623" s="25"/>
      <c r="D623" s="25"/>
      <c r="E623" s="25"/>
      <c r="F623" s="24"/>
      <c r="G623" s="25"/>
      <c r="H623" s="25"/>
      <c r="I623" s="25"/>
      <c r="J623" s="25"/>
      <c r="K623" s="138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  <c r="AA623" s="25"/>
    </row>
    <row r="624">
      <c r="A624" s="25"/>
      <c r="B624" s="25"/>
      <c r="C624" s="25"/>
      <c r="D624" s="25"/>
      <c r="E624" s="25"/>
      <c r="F624" s="24"/>
      <c r="G624" s="25"/>
      <c r="H624" s="25"/>
      <c r="I624" s="25"/>
      <c r="J624" s="25"/>
      <c r="K624" s="138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  <c r="AA624" s="25"/>
    </row>
    <row r="625">
      <c r="A625" s="25"/>
      <c r="B625" s="25"/>
      <c r="C625" s="25"/>
      <c r="D625" s="25"/>
      <c r="E625" s="25"/>
      <c r="F625" s="24"/>
      <c r="G625" s="25"/>
      <c r="H625" s="25"/>
      <c r="I625" s="25"/>
      <c r="J625" s="25"/>
      <c r="K625" s="138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  <c r="AA625" s="25"/>
    </row>
    <row r="626">
      <c r="A626" s="25"/>
      <c r="B626" s="25"/>
      <c r="C626" s="25"/>
      <c r="D626" s="25"/>
      <c r="E626" s="25"/>
      <c r="F626" s="24"/>
      <c r="G626" s="25"/>
      <c r="H626" s="25"/>
      <c r="I626" s="25"/>
      <c r="J626" s="25"/>
      <c r="K626" s="138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  <c r="AA626" s="25"/>
    </row>
    <row r="627">
      <c r="A627" s="25"/>
      <c r="B627" s="25"/>
      <c r="C627" s="25"/>
      <c r="D627" s="25"/>
      <c r="E627" s="25"/>
      <c r="F627" s="24"/>
      <c r="G627" s="25"/>
      <c r="H627" s="25"/>
      <c r="I627" s="25"/>
      <c r="J627" s="25"/>
      <c r="K627" s="138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  <c r="AA627" s="25"/>
    </row>
    <row r="628">
      <c r="A628" s="25"/>
      <c r="B628" s="25"/>
      <c r="C628" s="25"/>
      <c r="D628" s="25"/>
      <c r="E628" s="25"/>
      <c r="F628" s="24"/>
      <c r="G628" s="25"/>
      <c r="H628" s="25"/>
      <c r="I628" s="25"/>
      <c r="J628" s="25"/>
      <c r="K628" s="138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  <c r="AA628" s="25"/>
    </row>
    <row r="629">
      <c r="A629" s="25"/>
      <c r="B629" s="25"/>
      <c r="C629" s="25"/>
      <c r="D629" s="25"/>
      <c r="E629" s="25"/>
      <c r="F629" s="24"/>
      <c r="G629" s="25"/>
      <c r="H629" s="25"/>
      <c r="I629" s="25"/>
      <c r="J629" s="25"/>
      <c r="K629" s="138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  <c r="AA629" s="25"/>
    </row>
    <row r="630">
      <c r="A630" s="25"/>
      <c r="B630" s="25"/>
      <c r="C630" s="25"/>
      <c r="D630" s="25"/>
      <c r="E630" s="25"/>
      <c r="F630" s="24"/>
      <c r="G630" s="25"/>
      <c r="H630" s="25"/>
      <c r="I630" s="25"/>
      <c r="J630" s="25"/>
      <c r="K630" s="138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  <c r="AA630" s="25"/>
    </row>
    <row r="631">
      <c r="A631" s="25"/>
      <c r="B631" s="25"/>
      <c r="C631" s="25"/>
      <c r="D631" s="25"/>
      <c r="E631" s="25"/>
      <c r="F631" s="24"/>
      <c r="G631" s="25"/>
      <c r="H631" s="25"/>
      <c r="I631" s="25"/>
      <c r="J631" s="25"/>
      <c r="K631" s="138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  <c r="AA631" s="25"/>
    </row>
    <row r="632">
      <c r="A632" s="25"/>
      <c r="B632" s="25"/>
      <c r="C632" s="25"/>
      <c r="D632" s="25"/>
      <c r="E632" s="25"/>
      <c r="F632" s="24"/>
      <c r="G632" s="25"/>
      <c r="H632" s="25"/>
      <c r="I632" s="25"/>
      <c r="J632" s="25"/>
      <c r="K632" s="138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  <c r="AA632" s="25"/>
    </row>
    <row r="633">
      <c r="A633" s="25"/>
      <c r="B633" s="25"/>
      <c r="C633" s="25"/>
      <c r="D633" s="25"/>
      <c r="E633" s="25"/>
      <c r="F633" s="24"/>
      <c r="G633" s="25"/>
      <c r="H633" s="25"/>
      <c r="I633" s="25"/>
      <c r="J633" s="25"/>
      <c r="K633" s="138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  <c r="AA633" s="25"/>
    </row>
    <row r="634">
      <c r="A634" s="25"/>
      <c r="B634" s="25"/>
      <c r="C634" s="25"/>
      <c r="D634" s="25"/>
      <c r="E634" s="25"/>
      <c r="F634" s="24"/>
      <c r="G634" s="25"/>
      <c r="H634" s="25"/>
      <c r="I634" s="25"/>
      <c r="J634" s="25"/>
      <c r="K634" s="138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  <c r="AA634" s="25"/>
    </row>
    <row r="635">
      <c r="A635" s="25"/>
      <c r="B635" s="25"/>
      <c r="C635" s="25"/>
      <c r="D635" s="25"/>
      <c r="E635" s="25"/>
      <c r="F635" s="24"/>
      <c r="G635" s="25"/>
      <c r="H635" s="25"/>
      <c r="I635" s="25"/>
      <c r="J635" s="25"/>
      <c r="K635" s="138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  <c r="AA635" s="25"/>
    </row>
    <row r="636">
      <c r="A636" s="25"/>
      <c r="B636" s="25"/>
      <c r="C636" s="25"/>
      <c r="D636" s="25"/>
      <c r="E636" s="25"/>
      <c r="F636" s="24"/>
      <c r="G636" s="25"/>
      <c r="H636" s="25"/>
      <c r="I636" s="25"/>
      <c r="J636" s="25"/>
      <c r="K636" s="138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  <c r="AA636" s="25"/>
    </row>
    <row r="637">
      <c r="A637" s="25"/>
      <c r="B637" s="25"/>
      <c r="C637" s="25"/>
      <c r="D637" s="25"/>
      <c r="E637" s="25"/>
      <c r="F637" s="24"/>
      <c r="G637" s="25"/>
      <c r="H637" s="25"/>
      <c r="I637" s="25"/>
      <c r="J637" s="25"/>
      <c r="K637" s="138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  <c r="AA637" s="25"/>
    </row>
    <row r="638">
      <c r="A638" s="25"/>
      <c r="B638" s="25"/>
      <c r="C638" s="25"/>
      <c r="D638" s="25"/>
      <c r="E638" s="25"/>
      <c r="F638" s="24"/>
      <c r="G638" s="25"/>
      <c r="H638" s="25"/>
      <c r="I638" s="25"/>
      <c r="J638" s="25"/>
      <c r="K638" s="138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  <c r="AA638" s="25"/>
    </row>
    <row r="639">
      <c r="A639" s="25"/>
      <c r="B639" s="25"/>
      <c r="C639" s="25"/>
      <c r="D639" s="25"/>
      <c r="E639" s="25"/>
      <c r="F639" s="24"/>
      <c r="G639" s="25"/>
      <c r="H639" s="25"/>
      <c r="I639" s="25"/>
      <c r="J639" s="25"/>
      <c r="K639" s="138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  <c r="AA639" s="25"/>
    </row>
    <row r="640">
      <c r="A640" s="25"/>
      <c r="B640" s="25"/>
      <c r="C640" s="25"/>
      <c r="D640" s="25"/>
      <c r="E640" s="25"/>
      <c r="F640" s="24"/>
      <c r="G640" s="25"/>
      <c r="H640" s="25"/>
      <c r="I640" s="25"/>
      <c r="J640" s="25"/>
      <c r="K640" s="138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  <c r="AA640" s="25"/>
    </row>
    <row r="641">
      <c r="A641" s="25"/>
      <c r="B641" s="25"/>
      <c r="C641" s="25"/>
      <c r="D641" s="25"/>
      <c r="E641" s="25"/>
      <c r="F641" s="24"/>
      <c r="G641" s="25"/>
      <c r="H641" s="25"/>
      <c r="I641" s="25"/>
      <c r="J641" s="25"/>
      <c r="K641" s="138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  <c r="AA641" s="25"/>
    </row>
    <row r="642">
      <c r="A642" s="25"/>
      <c r="B642" s="25"/>
      <c r="C642" s="25"/>
      <c r="D642" s="25"/>
      <c r="E642" s="25"/>
      <c r="F642" s="24"/>
      <c r="G642" s="25"/>
      <c r="H642" s="25"/>
      <c r="I642" s="25"/>
      <c r="J642" s="25"/>
      <c r="K642" s="138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  <c r="AA642" s="25"/>
    </row>
    <row r="643">
      <c r="A643" s="25"/>
      <c r="B643" s="25"/>
      <c r="C643" s="25"/>
      <c r="D643" s="25"/>
      <c r="E643" s="25"/>
      <c r="F643" s="24"/>
      <c r="G643" s="25"/>
      <c r="H643" s="25"/>
      <c r="I643" s="25"/>
      <c r="J643" s="25"/>
      <c r="K643" s="138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  <c r="AA643" s="25"/>
    </row>
    <row r="644">
      <c r="A644" s="25"/>
      <c r="B644" s="25"/>
      <c r="C644" s="25"/>
      <c r="D644" s="25"/>
      <c r="E644" s="25"/>
      <c r="F644" s="24"/>
      <c r="G644" s="25"/>
      <c r="H644" s="25"/>
      <c r="I644" s="25"/>
      <c r="J644" s="25"/>
      <c r="K644" s="138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  <c r="AA644" s="25"/>
    </row>
    <row r="645">
      <c r="A645" s="25"/>
      <c r="B645" s="25"/>
      <c r="C645" s="25"/>
      <c r="D645" s="25"/>
      <c r="E645" s="25"/>
      <c r="F645" s="24"/>
      <c r="G645" s="25"/>
      <c r="H645" s="25"/>
      <c r="I645" s="25"/>
      <c r="J645" s="25"/>
      <c r="K645" s="138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  <c r="AA645" s="25"/>
    </row>
    <row r="646">
      <c r="A646" s="25"/>
      <c r="B646" s="25"/>
      <c r="C646" s="25"/>
      <c r="D646" s="25"/>
      <c r="E646" s="25"/>
      <c r="F646" s="24"/>
      <c r="G646" s="25"/>
      <c r="H646" s="25"/>
      <c r="I646" s="25"/>
      <c r="J646" s="25"/>
      <c r="K646" s="138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  <c r="AA646" s="25"/>
    </row>
    <row r="647">
      <c r="A647" s="25"/>
      <c r="B647" s="25"/>
      <c r="C647" s="25"/>
      <c r="D647" s="25"/>
      <c r="E647" s="25"/>
      <c r="F647" s="24"/>
      <c r="G647" s="25"/>
      <c r="H647" s="25"/>
      <c r="I647" s="25"/>
      <c r="J647" s="25"/>
      <c r="K647" s="138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  <c r="AA647" s="25"/>
    </row>
    <row r="648">
      <c r="A648" s="25"/>
      <c r="B648" s="25"/>
      <c r="C648" s="25"/>
      <c r="D648" s="25"/>
      <c r="E648" s="25"/>
      <c r="F648" s="24"/>
      <c r="G648" s="25"/>
      <c r="H648" s="25"/>
      <c r="I648" s="25"/>
      <c r="J648" s="25"/>
      <c r="K648" s="138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  <c r="AA648" s="25"/>
    </row>
    <row r="649">
      <c r="A649" s="25"/>
      <c r="B649" s="25"/>
      <c r="C649" s="25"/>
      <c r="D649" s="25"/>
      <c r="E649" s="25"/>
      <c r="F649" s="24"/>
      <c r="G649" s="25"/>
      <c r="H649" s="25"/>
      <c r="I649" s="25"/>
      <c r="J649" s="25"/>
      <c r="K649" s="138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  <c r="AA649" s="25"/>
    </row>
    <row r="650">
      <c r="A650" s="25"/>
      <c r="B650" s="25"/>
      <c r="C650" s="25"/>
      <c r="D650" s="25"/>
      <c r="E650" s="25"/>
      <c r="F650" s="24"/>
      <c r="G650" s="25"/>
      <c r="H650" s="25"/>
      <c r="I650" s="25"/>
      <c r="J650" s="25"/>
      <c r="K650" s="138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  <c r="AA650" s="25"/>
    </row>
    <row r="651">
      <c r="A651" s="25"/>
      <c r="B651" s="25"/>
      <c r="C651" s="25"/>
      <c r="D651" s="25"/>
      <c r="E651" s="25"/>
      <c r="F651" s="24"/>
      <c r="G651" s="25"/>
      <c r="H651" s="25"/>
      <c r="I651" s="25"/>
      <c r="J651" s="25"/>
      <c r="K651" s="138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  <c r="AA651" s="25"/>
    </row>
    <row r="652">
      <c r="A652" s="25"/>
      <c r="B652" s="25"/>
      <c r="C652" s="25"/>
      <c r="D652" s="25"/>
      <c r="E652" s="25"/>
      <c r="F652" s="24"/>
      <c r="G652" s="25"/>
      <c r="H652" s="25"/>
      <c r="I652" s="25"/>
      <c r="J652" s="25"/>
      <c r="K652" s="138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  <c r="AA652" s="25"/>
    </row>
    <row r="653">
      <c r="A653" s="25"/>
      <c r="B653" s="25"/>
      <c r="C653" s="25"/>
      <c r="D653" s="25"/>
      <c r="E653" s="25"/>
      <c r="F653" s="24"/>
      <c r="G653" s="25"/>
      <c r="H653" s="25"/>
      <c r="I653" s="25"/>
      <c r="J653" s="25"/>
      <c r="K653" s="138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  <c r="AA653" s="25"/>
    </row>
    <row r="654">
      <c r="A654" s="25"/>
      <c r="B654" s="25"/>
      <c r="C654" s="25"/>
      <c r="D654" s="25"/>
      <c r="E654" s="25"/>
      <c r="F654" s="24"/>
      <c r="G654" s="25"/>
      <c r="H654" s="25"/>
      <c r="I654" s="25"/>
      <c r="J654" s="25"/>
      <c r="K654" s="138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  <c r="AA654" s="25"/>
    </row>
    <row r="655">
      <c r="A655" s="25"/>
      <c r="B655" s="25"/>
      <c r="C655" s="25"/>
      <c r="D655" s="25"/>
      <c r="E655" s="25"/>
      <c r="F655" s="24"/>
      <c r="G655" s="25"/>
      <c r="H655" s="25"/>
      <c r="I655" s="25"/>
      <c r="J655" s="25"/>
      <c r="K655" s="138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  <c r="AA655" s="25"/>
    </row>
    <row r="656">
      <c r="A656" s="25"/>
      <c r="B656" s="25"/>
      <c r="C656" s="25"/>
      <c r="D656" s="25"/>
      <c r="E656" s="25"/>
      <c r="F656" s="24"/>
      <c r="G656" s="25"/>
      <c r="H656" s="25"/>
      <c r="I656" s="25"/>
      <c r="J656" s="25"/>
      <c r="K656" s="138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  <c r="AA656" s="25"/>
    </row>
    <row r="657">
      <c r="A657" s="25"/>
      <c r="B657" s="25"/>
      <c r="C657" s="25"/>
      <c r="D657" s="25"/>
      <c r="E657" s="25"/>
      <c r="F657" s="24"/>
      <c r="G657" s="25"/>
      <c r="H657" s="25"/>
      <c r="I657" s="25"/>
      <c r="J657" s="25"/>
      <c r="K657" s="138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  <c r="AA657" s="25"/>
    </row>
    <row r="658">
      <c r="A658" s="25"/>
      <c r="B658" s="25"/>
      <c r="C658" s="25"/>
      <c r="D658" s="25"/>
      <c r="E658" s="25"/>
      <c r="F658" s="24"/>
      <c r="G658" s="25"/>
      <c r="H658" s="25"/>
      <c r="I658" s="25"/>
      <c r="J658" s="25"/>
      <c r="K658" s="138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  <c r="AA658" s="25"/>
    </row>
    <row r="659">
      <c r="A659" s="25"/>
      <c r="B659" s="25"/>
      <c r="C659" s="25"/>
      <c r="D659" s="25"/>
      <c r="E659" s="25"/>
      <c r="F659" s="24"/>
      <c r="G659" s="25"/>
      <c r="H659" s="25"/>
      <c r="I659" s="25"/>
      <c r="J659" s="25"/>
      <c r="K659" s="138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  <c r="AA659" s="25"/>
    </row>
    <row r="660">
      <c r="A660" s="25"/>
      <c r="B660" s="25"/>
      <c r="C660" s="25"/>
      <c r="D660" s="25"/>
      <c r="E660" s="25"/>
      <c r="F660" s="24"/>
      <c r="G660" s="25"/>
      <c r="H660" s="25"/>
      <c r="I660" s="25"/>
      <c r="J660" s="25"/>
      <c r="K660" s="138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  <c r="AA660" s="25"/>
    </row>
    <row r="661">
      <c r="A661" s="25"/>
      <c r="B661" s="25"/>
      <c r="C661" s="25"/>
      <c r="D661" s="25"/>
      <c r="E661" s="25"/>
      <c r="F661" s="24"/>
      <c r="G661" s="25"/>
      <c r="H661" s="25"/>
      <c r="I661" s="25"/>
      <c r="J661" s="25"/>
      <c r="K661" s="138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  <c r="AA661" s="25"/>
    </row>
    <row r="662">
      <c r="A662" s="25"/>
      <c r="B662" s="25"/>
      <c r="C662" s="25"/>
      <c r="D662" s="25"/>
      <c r="E662" s="25"/>
      <c r="F662" s="24"/>
      <c r="G662" s="25"/>
      <c r="H662" s="25"/>
      <c r="I662" s="25"/>
      <c r="J662" s="25"/>
      <c r="K662" s="138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  <c r="AA662" s="25"/>
    </row>
    <row r="663">
      <c r="A663" s="25"/>
      <c r="B663" s="25"/>
      <c r="C663" s="25"/>
      <c r="D663" s="25"/>
      <c r="E663" s="25"/>
      <c r="F663" s="24"/>
      <c r="G663" s="25"/>
      <c r="H663" s="25"/>
      <c r="I663" s="25"/>
      <c r="J663" s="25"/>
      <c r="K663" s="138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  <c r="AA663" s="25"/>
    </row>
    <row r="664">
      <c r="A664" s="25"/>
      <c r="B664" s="25"/>
      <c r="C664" s="25"/>
      <c r="D664" s="25"/>
      <c r="E664" s="25"/>
      <c r="F664" s="24"/>
      <c r="G664" s="25"/>
      <c r="H664" s="25"/>
      <c r="I664" s="25"/>
      <c r="J664" s="25"/>
      <c r="K664" s="138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  <c r="AA664" s="25"/>
    </row>
    <row r="665">
      <c r="A665" s="25"/>
      <c r="B665" s="25"/>
      <c r="C665" s="25"/>
      <c r="D665" s="25"/>
      <c r="E665" s="25"/>
      <c r="F665" s="24"/>
      <c r="G665" s="25"/>
      <c r="H665" s="25"/>
      <c r="I665" s="25"/>
      <c r="J665" s="25"/>
      <c r="K665" s="138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  <c r="AA665" s="25"/>
    </row>
    <row r="666">
      <c r="A666" s="25"/>
      <c r="B666" s="25"/>
      <c r="C666" s="25"/>
      <c r="D666" s="25"/>
      <c r="E666" s="25"/>
      <c r="F666" s="24"/>
      <c r="G666" s="25"/>
      <c r="H666" s="25"/>
      <c r="I666" s="25"/>
      <c r="J666" s="25"/>
      <c r="K666" s="138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  <c r="AA666" s="25"/>
    </row>
    <row r="667">
      <c r="A667" s="25"/>
      <c r="B667" s="25"/>
      <c r="C667" s="25"/>
      <c r="D667" s="25"/>
      <c r="E667" s="25"/>
      <c r="F667" s="24"/>
      <c r="G667" s="25"/>
      <c r="H667" s="25"/>
      <c r="I667" s="25"/>
      <c r="J667" s="25"/>
      <c r="K667" s="138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  <c r="AA667" s="25"/>
    </row>
    <row r="668">
      <c r="A668" s="25"/>
      <c r="B668" s="25"/>
      <c r="C668" s="25"/>
      <c r="D668" s="25"/>
      <c r="E668" s="25"/>
      <c r="F668" s="24"/>
      <c r="G668" s="25"/>
      <c r="H668" s="25"/>
      <c r="I668" s="25"/>
      <c r="J668" s="25"/>
      <c r="K668" s="138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  <c r="AA668" s="25"/>
    </row>
    <row r="669">
      <c r="A669" s="25"/>
      <c r="B669" s="25"/>
      <c r="C669" s="25"/>
      <c r="D669" s="25"/>
      <c r="E669" s="25"/>
      <c r="F669" s="24"/>
      <c r="G669" s="25"/>
      <c r="H669" s="25"/>
      <c r="I669" s="25"/>
      <c r="J669" s="25"/>
      <c r="K669" s="138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  <c r="AA669" s="25"/>
    </row>
    <row r="670">
      <c r="A670" s="25"/>
      <c r="B670" s="25"/>
      <c r="C670" s="25"/>
      <c r="D670" s="25"/>
      <c r="E670" s="25"/>
      <c r="F670" s="24"/>
      <c r="G670" s="25"/>
      <c r="H670" s="25"/>
      <c r="I670" s="25"/>
      <c r="J670" s="25"/>
      <c r="K670" s="138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  <c r="AA670" s="25"/>
    </row>
    <row r="671">
      <c r="A671" s="25"/>
      <c r="B671" s="25"/>
      <c r="C671" s="25"/>
      <c r="D671" s="25"/>
      <c r="E671" s="25"/>
      <c r="F671" s="24"/>
      <c r="G671" s="25"/>
      <c r="H671" s="25"/>
      <c r="I671" s="25"/>
      <c r="J671" s="25"/>
      <c r="K671" s="138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  <c r="AA671" s="25"/>
    </row>
    <row r="672">
      <c r="A672" s="25"/>
      <c r="B672" s="25"/>
      <c r="C672" s="25"/>
      <c r="D672" s="25"/>
      <c r="E672" s="25"/>
      <c r="F672" s="24"/>
      <c r="G672" s="25"/>
      <c r="H672" s="25"/>
      <c r="I672" s="25"/>
      <c r="J672" s="25"/>
      <c r="K672" s="138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  <c r="AA672" s="25"/>
    </row>
    <row r="673">
      <c r="A673" s="25"/>
      <c r="B673" s="25"/>
      <c r="C673" s="25"/>
      <c r="D673" s="25"/>
      <c r="E673" s="25"/>
      <c r="F673" s="24"/>
      <c r="G673" s="25"/>
      <c r="H673" s="25"/>
      <c r="I673" s="25"/>
      <c r="J673" s="25"/>
      <c r="K673" s="138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  <c r="AA673" s="25"/>
    </row>
    <row r="674">
      <c r="A674" s="25"/>
      <c r="B674" s="25"/>
      <c r="C674" s="25"/>
      <c r="D674" s="25"/>
      <c r="E674" s="25"/>
      <c r="F674" s="24"/>
      <c r="G674" s="25"/>
      <c r="H674" s="25"/>
      <c r="I674" s="25"/>
      <c r="J674" s="25"/>
      <c r="K674" s="138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  <c r="AA674" s="25"/>
    </row>
    <row r="675">
      <c r="A675" s="25"/>
      <c r="B675" s="25"/>
      <c r="C675" s="25"/>
      <c r="D675" s="25"/>
      <c r="E675" s="25"/>
      <c r="F675" s="24"/>
      <c r="G675" s="25"/>
      <c r="H675" s="25"/>
      <c r="I675" s="25"/>
      <c r="J675" s="25"/>
      <c r="K675" s="138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  <c r="AA675" s="25"/>
    </row>
    <row r="676">
      <c r="A676" s="25"/>
      <c r="B676" s="25"/>
      <c r="C676" s="25"/>
      <c r="D676" s="25"/>
      <c r="E676" s="25"/>
      <c r="F676" s="24"/>
      <c r="G676" s="25"/>
      <c r="H676" s="25"/>
      <c r="I676" s="25"/>
      <c r="J676" s="25"/>
      <c r="K676" s="138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  <c r="AA676" s="25"/>
    </row>
    <row r="677">
      <c r="A677" s="25"/>
      <c r="B677" s="25"/>
      <c r="C677" s="25"/>
      <c r="D677" s="25"/>
      <c r="E677" s="25"/>
      <c r="F677" s="24"/>
      <c r="G677" s="25"/>
      <c r="H677" s="25"/>
      <c r="I677" s="25"/>
      <c r="J677" s="25"/>
      <c r="K677" s="138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  <c r="AA677" s="25"/>
    </row>
    <row r="678">
      <c r="A678" s="25"/>
      <c r="B678" s="25"/>
      <c r="C678" s="25"/>
      <c r="D678" s="25"/>
      <c r="E678" s="25"/>
      <c r="F678" s="24"/>
      <c r="G678" s="25"/>
      <c r="H678" s="25"/>
      <c r="I678" s="25"/>
      <c r="J678" s="25"/>
      <c r="K678" s="138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  <c r="AA678" s="25"/>
    </row>
    <row r="679">
      <c r="A679" s="25"/>
      <c r="B679" s="25"/>
      <c r="C679" s="25"/>
      <c r="D679" s="25"/>
      <c r="E679" s="25"/>
      <c r="F679" s="24"/>
      <c r="G679" s="25"/>
      <c r="H679" s="25"/>
      <c r="I679" s="25"/>
      <c r="J679" s="25"/>
      <c r="K679" s="138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  <c r="AA679" s="25"/>
    </row>
    <row r="680">
      <c r="A680" s="25"/>
      <c r="B680" s="25"/>
      <c r="C680" s="25"/>
      <c r="D680" s="25"/>
      <c r="E680" s="25"/>
      <c r="F680" s="24"/>
      <c r="G680" s="25"/>
      <c r="H680" s="25"/>
      <c r="I680" s="25"/>
      <c r="J680" s="25"/>
      <c r="K680" s="138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  <c r="AA680" s="25"/>
    </row>
    <row r="681">
      <c r="A681" s="25"/>
      <c r="B681" s="25"/>
      <c r="C681" s="25"/>
      <c r="D681" s="25"/>
      <c r="E681" s="25"/>
      <c r="F681" s="24"/>
      <c r="G681" s="25"/>
      <c r="H681" s="25"/>
      <c r="I681" s="25"/>
      <c r="J681" s="25"/>
      <c r="K681" s="138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  <c r="AA681" s="25"/>
    </row>
    <row r="682">
      <c r="A682" s="25"/>
      <c r="B682" s="25"/>
      <c r="C682" s="25"/>
      <c r="D682" s="25"/>
      <c r="E682" s="25"/>
      <c r="F682" s="24"/>
      <c r="G682" s="25"/>
      <c r="H682" s="25"/>
      <c r="I682" s="25"/>
      <c r="J682" s="25"/>
      <c r="K682" s="138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  <c r="AA682" s="25"/>
    </row>
    <row r="683">
      <c r="A683" s="25"/>
      <c r="B683" s="25"/>
      <c r="C683" s="25"/>
      <c r="D683" s="25"/>
      <c r="E683" s="25"/>
      <c r="F683" s="24"/>
      <c r="G683" s="25"/>
      <c r="H683" s="25"/>
      <c r="I683" s="25"/>
      <c r="J683" s="25"/>
      <c r="K683" s="138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  <c r="AA683" s="25"/>
    </row>
    <row r="684">
      <c r="A684" s="25"/>
      <c r="B684" s="25"/>
      <c r="C684" s="25"/>
      <c r="D684" s="25"/>
      <c r="E684" s="25"/>
      <c r="F684" s="24"/>
      <c r="G684" s="25"/>
      <c r="H684" s="25"/>
      <c r="I684" s="25"/>
      <c r="J684" s="25"/>
      <c r="K684" s="138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  <c r="AA684" s="25"/>
    </row>
    <row r="685">
      <c r="A685" s="25"/>
      <c r="B685" s="25"/>
      <c r="C685" s="25"/>
      <c r="D685" s="25"/>
      <c r="E685" s="25"/>
      <c r="F685" s="24"/>
      <c r="G685" s="25"/>
      <c r="H685" s="25"/>
      <c r="I685" s="25"/>
      <c r="J685" s="25"/>
      <c r="K685" s="138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  <c r="AA685" s="25"/>
    </row>
    <row r="686">
      <c r="A686" s="25"/>
      <c r="B686" s="25"/>
      <c r="C686" s="25"/>
      <c r="D686" s="25"/>
      <c r="E686" s="25"/>
      <c r="F686" s="24"/>
      <c r="G686" s="25"/>
      <c r="H686" s="25"/>
      <c r="I686" s="25"/>
      <c r="J686" s="25"/>
      <c r="K686" s="138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  <c r="AA686" s="25"/>
    </row>
    <row r="687">
      <c r="A687" s="25"/>
      <c r="B687" s="25"/>
      <c r="C687" s="25"/>
      <c r="D687" s="25"/>
      <c r="E687" s="25"/>
      <c r="F687" s="24"/>
      <c r="G687" s="25"/>
      <c r="H687" s="25"/>
      <c r="I687" s="25"/>
      <c r="J687" s="25"/>
      <c r="K687" s="138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  <c r="AA687" s="25"/>
    </row>
    <row r="688">
      <c r="A688" s="25"/>
      <c r="B688" s="25"/>
      <c r="C688" s="25"/>
      <c r="D688" s="25"/>
      <c r="E688" s="25"/>
      <c r="F688" s="24"/>
      <c r="G688" s="25"/>
      <c r="H688" s="25"/>
      <c r="I688" s="25"/>
      <c r="J688" s="25"/>
      <c r="K688" s="138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  <c r="AA688" s="25"/>
    </row>
    <row r="689">
      <c r="A689" s="25"/>
      <c r="B689" s="25"/>
      <c r="C689" s="25"/>
      <c r="D689" s="25"/>
      <c r="E689" s="25"/>
      <c r="F689" s="24"/>
      <c r="G689" s="25"/>
      <c r="H689" s="25"/>
      <c r="I689" s="25"/>
      <c r="J689" s="25"/>
      <c r="K689" s="138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  <c r="AA689" s="25"/>
    </row>
    <row r="690">
      <c r="A690" s="25"/>
      <c r="B690" s="25"/>
      <c r="C690" s="25"/>
      <c r="D690" s="25"/>
      <c r="E690" s="25"/>
      <c r="F690" s="24"/>
      <c r="G690" s="25"/>
      <c r="H690" s="25"/>
      <c r="I690" s="25"/>
      <c r="J690" s="25"/>
      <c r="K690" s="138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  <c r="AA690" s="25"/>
    </row>
    <row r="691">
      <c r="A691" s="25"/>
      <c r="B691" s="25"/>
      <c r="C691" s="25"/>
      <c r="D691" s="25"/>
      <c r="E691" s="25"/>
      <c r="F691" s="24"/>
      <c r="G691" s="25"/>
      <c r="H691" s="25"/>
      <c r="I691" s="25"/>
      <c r="J691" s="25"/>
      <c r="K691" s="138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  <c r="AA691" s="25"/>
    </row>
    <row r="692">
      <c r="A692" s="25"/>
      <c r="B692" s="25"/>
      <c r="C692" s="25"/>
      <c r="D692" s="25"/>
      <c r="E692" s="25"/>
      <c r="F692" s="24"/>
      <c r="G692" s="25"/>
      <c r="H692" s="25"/>
      <c r="I692" s="25"/>
      <c r="J692" s="25"/>
      <c r="K692" s="138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  <c r="AA692" s="25"/>
    </row>
    <row r="693">
      <c r="A693" s="25"/>
      <c r="B693" s="25"/>
      <c r="C693" s="25"/>
      <c r="D693" s="25"/>
      <c r="E693" s="25"/>
      <c r="F693" s="24"/>
      <c r="G693" s="25"/>
      <c r="H693" s="25"/>
      <c r="I693" s="25"/>
      <c r="J693" s="25"/>
      <c r="K693" s="138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  <c r="AA693" s="25"/>
    </row>
    <row r="694">
      <c r="A694" s="25"/>
      <c r="B694" s="25"/>
      <c r="C694" s="25"/>
      <c r="D694" s="25"/>
      <c r="E694" s="25"/>
      <c r="F694" s="24"/>
      <c r="G694" s="25"/>
      <c r="H694" s="25"/>
      <c r="I694" s="25"/>
      <c r="J694" s="25"/>
      <c r="K694" s="138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  <c r="AA694" s="25"/>
    </row>
    <row r="695">
      <c r="A695" s="25"/>
      <c r="B695" s="25"/>
      <c r="C695" s="25"/>
      <c r="D695" s="25"/>
      <c r="E695" s="25"/>
      <c r="F695" s="24"/>
      <c r="G695" s="25"/>
      <c r="H695" s="25"/>
      <c r="I695" s="25"/>
      <c r="J695" s="25"/>
      <c r="K695" s="138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  <c r="AA695" s="25"/>
    </row>
    <row r="696">
      <c r="A696" s="25"/>
      <c r="B696" s="25"/>
      <c r="C696" s="25"/>
      <c r="D696" s="25"/>
      <c r="E696" s="25"/>
      <c r="F696" s="24"/>
      <c r="G696" s="25"/>
      <c r="H696" s="25"/>
      <c r="I696" s="25"/>
      <c r="J696" s="25"/>
      <c r="K696" s="138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  <c r="AA696" s="25"/>
    </row>
    <row r="697">
      <c r="A697" s="25"/>
      <c r="B697" s="25"/>
      <c r="C697" s="25"/>
      <c r="D697" s="25"/>
      <c r="E697" s="25"/>
      <c r="F697" s="24"/>
      <c r="G697" s="25"/>
      <c r="H697" s="25"/>
      <c r="I697" s="25"/>
      <c r="J697" s="25"/>
      <c r="K697" s="138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  <c r="AA697" s="25"/>
    </row>
    <row r="698">
      <c r="A698" s="25"/>
      <c r="B698" s="25"/>
      <c r="C698" s="25"/>
      <c r="D698" s="25"/>
      <c r="E698" s="25"/>
      <c r="F698" s="24"/>
      <c r="G698" s="25"/>
      <c r="H698" s="25"/>
      <c r="I698" s="25"/>
      <c r="J698" s="25"/>
      <c r="K698" s="138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  <c r="AA698" s="25"/>
    </row>
    <row r="699">
      <c r="A699" s="25"/>
      <c r="B699" s="25"/>
      <c r="C699" s="25"/>
      <c r="D699" s="25"/>
      <c r="E699" s="25"/>
      <c r="F699" s="24"/>
      <c r="G699" s="25"/>
      <c r="H699" s="25"/>
      <c r="I699" s="25"/>
      <c r="J699" s="25"/>
      <c r="K699" s="138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  <c r="AA699" s="25"/>
    </row>
    <row r="700">
      <c r="A700" s="25"/>
      <c r="B700" s="25"/>
      <c r="C700" s="25"/>
      <c r="D700" s="25"/>
      <c r="E700" s="25"/>
      <c r="F700" s="24"/>
      <c r="G700" s="25"/>
      <c r="H700" s="25"/>
      <c r="I700" s="25"/>
      <c r="J700" s="25"/>
      <c r="K700" s="138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  <c r="AA700" s="25"/>
    </row>
    <row r="701">
      <c r="A701" s="25"/>
      <c r="B701" s="25"/>
      <c r="C701" s="25"/>
      <c r="D701" s="25"/>
      <c r="E701" s="25"/>
      <c r="F701" s="24"/>
      <c r="G701" s="25"/>
      <c r="H701" s="25"/>
      <c r="I701" s="25"/>
      <c r="J701" s="25"/>
      <c r="K701" s="138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  <c r="AA701" s="25"/>
    </row>
    <row r="702">
      <c r="A702" s="25"/>
      <c r="B702" s="25"/>
      <c r="C702" s="25"/>
      <c r="D702" s="25"/>
      <c r="E702" s="25"/>
      <c r="F702" s="24"/>
      <c r="G702" s="25"/>
      <c r="H702" s="25"/>
      <c r="I702" s="25"/>
      <c r="J702" s="25"/>
      <c r="K702" s="138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  <c r="AA702" s="25"/>
    </row>
    <row r="703">
      <c r="A703" s="25"/>
      <c r="B703" s="25"/>
      <c r="C703" s="25"/>
      <c r="D703" s="25"/>
      <c r="E703" s="25"/>
      <c r="F703" s="24"/>
      <c r="G703" s="25"/>
      <c r="H703" s="25"/>
      <c r="I703" s="25"/>
      <c r="J703" s="25"/>
      <c r="K703" s="138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  <c r="AA703" s="25"/>
    </row>
    <row r="704">
      <c r="A704" s="25"/>
      <c r="B704" s="25"/>
      <c r="C704" s="25"/>
      <c r="D704" s="25"/>
      <c r="E704" s="25"/>
      <c r="F704" s="24"/>
      <c r="G704" s="25"/>
      <c r="H704" s="25"/>
      <c r="I704" s="25"/>
      <c r="J704" s="25"/>
      <c r="K704" s="138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  <c r="AA704" s="25"/>
    </row>
    <row r="705">
      <c r="A705" s="25"/>
      <c r="B705" s="25"/>
      <c r="C705" s="25"/>
      <c r="D705" s="25"/>
      <c r="E705" s="25"/>
      <c r="F705" s="24"/>
      <c r="G705" s="25"/>
      <c r="H705" s="25"/>
      <c r="I705" s="25"/>
      <c r="J705" s="25"/>
      <c r="K705" s="138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  <c r="AA705" s="25"/>
    </row>
    <row r="706">
      <c r="A706" s="25"/>
      <c r="B706" s="25"/>
      <c r="C706" s="25"/>
      <c r="D706" s="25"/>
      <c r="E706" s="25"/>
      <c r="F706" s="24"/>
      <c r="G706" s="25"/>
      <c r="H706" s="25"/>
      <c r="I706" s="25"/>
      <c r="J706" s="25"/>
      <c r="K706" s="138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  <c r="AA706" s="25"/>
    </row>
    <row r="707">
      <c r="A707" s="25"/>
      <c r="B707" s="25"/>
      <c r="C707" s="25"/>
      <c r="D707" s="25"/>
      <c r="E707" s="25"/>
      <c r="F707" s="24"/>
      <c r="G707" s="25"/>
      <c r="H707" s="25"/>
      <c r="I707" s="25"/>
      <c r="J707" s="25"/>
      <c r="K707" s="138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  <c r="AA707" s="25"/>
    </row>
    <row r="708">
      <c r="A708" s="25"/>
      <c r="B708" s="25"/>
      <c r="C708" s="25"/>
      <c r="D708" s="25"/>
      <c r="E708" s="25"/>
      <c r="F708" s="24"/>
      <c r="G708" s="25"/>
      <c r="H708" s="25"/>
      <c r="I708" s="25"/>
      <c r="J708" s="25"/>
      <c r="K708" s="138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  <c r="AA708" s="25"/>
    </row>
    <row r="709">
      <c r="A709" s="25"/>
      <c r="B709" s="25"/>
      <c r="C709" s="25"/>
      <c r="D709" s="25"/>
      <c r="E709" s="25"/>
      <c r="F709" s="24"/>
      <c r="G709" s="25"/>
      <c r="H709" s="25"/>
      <c r="I709" s="25"/>
      <c r="J709" s="25"/>
      <c r="K709" s="138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  <c r="AA709" s="25"/>
    </row>
    <row r="710">
      <c r="A710" s="25"/>
      <c r="B710" s="25"/>
      <c r="C710" s="25"/>
      <c r="D710" s="25"/>
      <c r="E710" s="25"/>
      <c r="F710" s="24"/>
      <c r="G710" s="25"/>
      <c r="H710" s="25"/>
      <c r="I710" s="25"/>
      <c r="J710" s="25"/>
      <c r="K710" s="138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  <c r="AA710" s="25"/>
    </row>
    <row r="711">
      <c r="A711" s="25"/>
      <c r="B711" s="25"/>
      <c r="C711" s="25"/>
      <c r="D711" s="25"/>
      <c r="E711" s="25"/>
      <c r="F711" s="24"/>
      <c r="G711" s="25"/>
      <c r="H711" s="25"/>
      <c r="I711" s="25"/>
      <c r="J711" s="25"/>
      <c r="K711" s="138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  <c r="AA711" s="25"/>
    </row>
    <row r="712">
      <c r="A712" s="25"/>
      <c r="B712" s="25"/>
      <c r="C712" s="25"/>
      <c r="D712" s="25"/>
      <c r="E712" s="25"/>
      <c r="F712" s="24"/>
      <c r="G712" s="25"/>
      <c r="H712" s="25"/>
      <c r="I712" s="25"/>
      <c r="J712" s="25"/>
      <c r="K712" s="138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  <c r="AA712" s="25"/>
    </row>
    <row r="713">
      <c r="A713" s="25"/>
      <c r="B713" s="25"/>
      <c r="C713" s="25"/>
      <c r="D713" s="25"/>
      <c r="E713" s="25"/>
      <c r="F713" s="24"/>
      <c r="G713" s="25"/>
      <c r="H713" s="25"/>
      <c r="I713" s="25"/>
      <c r="J713" s="25"/>
      <c r="K713" s="138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  <c r="AA713" s="25"/>
    </row>
    <row r="714">
      <c r="A714" s="25"/>
      <c r="B714" s="25"/>
      <c r="C714" s="25"/>
      <c r="D714" s="25"/>
      <c r="E714" s="25"/>
      <c r="F714" s="24"/>
      <c r="G714" s="25"/>
      <c r="H714" s="25"/>
      <c r="I714" s="25"/>
      <c r="J714" s="25"/>
      <c r="K714" s="138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  <c r="AA714" s="25"/>
    </row>
    <row r="715">
      <c r="A715" s="25"/>
      <c r="B715" s="25"/>
      <c r="C715" s="25"/>
      <c r="D715" s="25"/>
      <c r="E715" s="25"/>
      <c r="F715" s="24"/>
      <c r="G715" s="25"/>
      <c r="H715" s="25"/>
      <c r="I715" s="25"/>
      <c r="J715" s="25"/>
      <c r="K715" s="138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  <c r="AA715" s="25"/>
    </row>
    <row r="716">
      <c r="A716" s="25"/>
      <c r="B716" s="25"/>
      <c r="C716" s="25"/>
      <c r="D716" s="25"/>
      <c r="E716" s="25"/>
      <c r="F716" s="24"/>
      <c r="G716" s="25"/>
      <c r="H716" s="25"/>
      <c r="I716" s="25"/>
      <c r="J716" s="25"/>
      <c r="K716" s="138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  <c r="AA716" s="25"/>
    </row>
    <row r="717">
      <c r="A717" s="25"/>
      <c r="B717" s="25"/>
      <c r="C717" s="25"/>
      <c r="D717" s="25"/>
      <c r="E717" s="25"/>
      <c r="F717" s="24"/>
      <c r="G717" s="25"/>
      <c r="H717" s="25"/>
      <c r="I717" s="25"/>
      <c r="J717" s="25"/>
      <c r="K717" s="138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  <c r="AA717" s="25"/>
    </row>
    <row r="718">
      <c r="A718" s="25"/>
      <c r="B718" s="25"/>
      <c r="C718" s="25"/>
      <c r="D718" s="25"/>
      <c r="E718" s="25"/>
      <c r="F718" s="24"/>
      <c r="G718" s="25"/>
      <c r="H718" s="25"/>
      <c r="I718" s="25"/>
      <c r="J718" s="25"/>
      <c r="K718" s="138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  <c r="AA718" s="25"/>
    </row>
    <row r="719">
      <c r="A719" s="25"/>
      <c r="B719" s="25"/>
      <c r="C719" s="25"/>
      <c r="D719" s="25"/>
      <c r="E719" s="25"/>
      <c r="F719" s="24"/>
      <c r="G719" s="25"/>
      <c r="H719" s="25"/>
      <c r="I719" s="25"/>
      <c r="J719" s="25"/>
      <c r="K719" s="138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  <c r="AA719" s="25"/>
    </row>
    <row r="720">
      <c r="A720" s="25"/>
      <c r="B720" s="25"/>
      <c r="C720" s="25"/>
      <c r="D720" s="25"/>
      <c r="E720" s="25"/>
      <c r="F720" s="24"/>
      <c r="G720" s="25"/>
      <c r="H720" s="25"/>
      <c r="I720" s="25"/>
      <c r="J720" s="25"/>
      <c r="K720" s="138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  <c r="AA720" s="25"/>
    </row>
    <row r="721">
      <c r="A721" s="25"/>
      <c r="B721" s="25"/>
      <c r="C721" s="25"/>
      <c r="D721" s="25"/>
      <c r="E721" s="25"/>
      <c r="F721" s="24"/>
      <c r="G721" s="25"/>
      <c r="H721" s="25"/>
      <c r="I721" s="25"/>
      <c r="J721" s="25"/>
      <c r="K721" s="138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  <c r="AA721" s="25"/>
    </row>
    <row r="722">
      <c r="A722" s="25"/>
      <c r="B722" s="25"/>
      <c r="C722" s="25"/>
      <c r="D722" s="25"/>
      <c r="E722" s="25"/>
      <c r="F722" s="24"/>
      <c r="G722" s="25"/>
      <c r="H722" s="25"/>
      <c r="I722" s="25"/>
      <c r="J722" s="25"/>
      <c r="K722" s="138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  <c r="AA722" s="25"/>
    </row>
    <row r="723">
      <c r="A723" s="25"/>
      <c r="B723" s="25"/>
      <c r="C723" s="25"/>
      <c r="D723" s="25"/>
      <c r="E723" s="25"/>
      <c r="F723" s="24"/>
      <c r="G723" s="25"/>
      <c r="H723" s="25"/>
      <c r="I723" s="25"/>
      <c r="J723" s="25"/>
      <c r="K723" s="138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  <c r="AA723" s="25"/>
    </row>
    <row r="724">
      <c r="A724" s="25"/>
      <c r="B724" s="25"/>
      <c r="C724" s="25"/>
      <c r="D724" s="25"/>
      <c r="E724" s="25"/>
      <c r="F724" s="24"/>
      <c r="G724" s="25"/>
      <c r="H724" s="25"/>
      <c r="I724" s="25"/>
      <c r="J724" s="25"/>
      <c r="K724" s="138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  <c r="AA724" s="25"/>
    </row>
    <row r="725">
      <c r="A725" s="25"/>
      <c r="B725" s="25"/>
      <c r="C725" s="25"/>
      <c r="D725" s="25"/>
      <c r="E725" s="25"/>
      <c r="F725" s="24"/>
      <c r="G725" s="25"/>
      <c r="H725" s="25"/>
      <c r="I725" s="25"/>
      <c r="J725" s="25"/>
      <c r="K725" s="138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  <c r="AA725" s="25"/>
    </row>
    <row r="726">
      <c r="A726" s="25"/>
      <c r="B726" s="25"/>
      <c r="C726" s="25"/>
      <c r="D726" s="25"/>
      <c r="E726" s="25"/>
      <c r="F726" s="24"/>
      <c r="G726" s="25"/>
      <c r="H726" s="25"/>
      <c r="I726" s="25"/>
      <c r="J726" s="25"/>
      <c r="K726" s="138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  <c r="AA726" s="25"/>
    </row>
    <row r="727">
      <c r="A727" s="25"/>
      <c r="B727" s="25"/>
      <c r="C727" s="25"/>
      <c r="D727" s="25"/>
      <c r="E727" s="25"/>
      <c r="F727" s="24"/>
      <c r="G727" s="25"/>
      <c r="H727" s="25"/>
      <c r="I727" s="25"/>
      <c r="J727" s="25"/>
      <c r="K727" s="138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  <c r="AA727" s="25"/>
    </row>
    <row r="728">
      <c r="A728" s="25"/>
      <c r="B728" s="25"/>
      <c r="C728" s="25"/>
      <c r="D728" s="25"/>
      <c r="E728" s="25"/>
      <c r="F728" s="24"/>
      <c r="G728" s="25"/>
      <c r="H728" s="25"/>
      <c r="I728" s="25"/>
      <c r="J728" s="25"/>
      <c r="K728" s="138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  <c r="AA728" s="25"/>
    </row>
    <row r="729">
      <c r="A729" s="25"/>
      <c r="B729" s="25"/>
      <c r="C729" s="25"/>
      <c r="D729" s="25"/>
      <c r="E729" s="25"/>
      <c r="F729" s="24"/>
      <c r="G729" s="25"/>
      <c r="H729" s="25"/>
      <c r="I729" s="25"/>
      <c r="J729" s="25"/>
      <c r="K729" s="138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  <c r="AA729" s="25"/>
    </row>
    <row r="730">
      <c r="A730" s="25"/>
      <c r="B730" s="25"/>
      <c r="C730" s="25"/>
      <c r="D730" s="25"/>
      <c r="E730" s="25"/>
      <c r="F730" s="24"/>
      <c r="G730" s="25"/>
      <c r="H730" s="25"/>
      <c r="I730" s="25"/>
      <c r="J730" s="25"/>
      <c r="K730" s="138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  <c r="AA730" s="25"/>
    </row>
    <row r="731">
      <c r="A731" s="25"/>
      <c r="B731" s="25"/>
      <c r="C731" s="25"/>
      <c r="D731" s="25"/>
      <c r="E731" s="25"/>
      <c r="F731" s="24"/>
      <c r="G731" s="25"/>
      <c r="H731" s="25"/>
      <c r="I731" s="25"/>
      <c r="J731" s="25"/>
      <c r="K731" s="138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  <c r="AA731" s="25"/>
    </row>
    <row r="732">
      <c r="A732" s="25"/>
      <c r="B732" s="25"/>
      <c r="C732" s="25"/>
      <c r="D732" s="25"/>
      <c r="E732" s="25"/>
      <c r="F732" s="24"/>
      <c r="G732" s="25"/>
      <c r="H732" s="25"/>
      <c r="I732" s="25"/>
      <c r="J732" s="25"/>
      <c r="K732" s="138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  <c r="AA732" s="25"/>
    </row>
    <row r="733">
      <c r="A733" s="25"/>
      <c r="B733" s="25"/>
      <c r="C733" s="25"/>
      <c r="D733" s="25"/>
      <c r="E733" s="25"/>
      <c r="F733" s="24"/>
      <c r="G733" s="25"/>
      <c r="H733" s="25"/>
      <c r="I733" s="25"/>
      <c r="J733" s="25"/>
      <c r="K733" s="138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  <c r="AA733" s="25"/>
    </row>
    <row r="734">
      <c r="A734" s="25"/>
      <c r="B734" s="25"/>
      <c r="C734" s="25"/>
      <c r="D734" s="25"/>
      <c r="E734" s="25"/>
      <c r="F734" s="24"/>
      <c r="G734" s="25"/>
      <c r="H734" s="25"/>
      <c r="I734" s="25"/>
      <c r="J734" s="25"/>
      <c r="K734" s="138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  <c r="AA734" s="25"/>
    </row>
    <row r="735">
      <c r="A735" s="25"/>
      <c r="B735" s="25"/>
      <c r="C735" s="25"/>
      <c r="D735" s="25"/>
      <c r="E735" s="25"/>
      <c r="F735" s="24"/>
      <c r="G735" s="25"/>
      <c r="H735" s="25"/>
      <c r="I735" s="25"/>
      <c r="J735" s="25"/>
      <c r="K735" s="138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  <c r="AA735" s="25"/>
    </row>
    <row r="736">
      <c r="A736" s="25"/>
      <c r="B736" s="25"/>
      <c r="C736" s="25"/>
      <c r="D736" s="25"/>
      <c r="E736" s="25"/>
      <c r="F736" s="24"/>
      <c r="G736" s="25"/>
      <c r="H736" s="25"/>
      <c r="I736" s="25"/>
      <c r="J736" s="25"/>
      <c r="K736" s="138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  <c r="AA736" s="25"/>
    </row>
    <row r="737">
      <c r="A737" s="25"/>
      <c r="B737" s="25"/>
      <c r="C737" s="25"/>
      <c r="D737" s="25"/>
      <c r="E737" s="25"/>
      <c r="F737" s="24"/>
      <c r="G737" s="25"/>
      <c r="H737" s="25"/>
      <c r="I737" s="25"/>
      <c r="J737" s="25"/>
      <c r="K737" s="138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  <c r="AA737" s="25"/>
    </row>
    <row r="738">
      <c r="A738" s="25"/>
      <c r="B738" s="25"/>
      <c r="C738" s="25"/>
      <c r="D738" s="25"/>
      <c r="E738" s="25"/>
      <c r="F738" s="24"/>
      <c r="G738" s="25"/>
      <c r="H738" s="25"/>
      <c r="I738" s="25"/>
      <c r="J738" s="25"/>
      <c r="K738" s="138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  <c r="AA738" s="25"/>
    </row>
    <row r="739">
      <c r="A739" s="25"/>
      <c r="B739" s="25"/>
      <c r="C739" s="25"/>
      <c r="D739" s="25"/>
      <c r="E739" s="25"/>
      <c r="F739" s="24"/>
      <c r="G739" s="25"/>
      <c r="H739" s="25"/>
      <c r="I739" s="25"/>
      <c r="J739" s="25"/>
      <c r="K739" s="138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  <c r="AA739" s="25"/>
    </row>
    <row r="740">
      <c r="A740" s="25"/>
      <c r="B740" s="25"/>
      <c r="C740" s="25"/>
      <c r="D740" s="25"/>
      <c r="E740" s="25"/>
      <c r="F740" s="24"/>
      <c r="G740" s="25"/>
      <c r="H740" s="25"/>
      <c r="I740" s="25"/>
      <c r="J740" s="25"/>
      <c r="K740" s="138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  <c r="AA740" s="25"/>
    </row>
    <row r="741">
      <c r="A741" s="25"/>
      <c r="B741" s="25"/>
      <c r="C741" s="25"/>
      <c r="D741" s="25"/>
      <c r="E741" s="25"/>
      <c r="F741" s="24"/>
      <c r="G741" s="25"/>
      <c r="H741" s="25"/>
      <c r="I741" s="25"/>
      <c r="J741" s="25"/>
      <c r="K741" s="138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  <c r="AA741" s="25"/>
    </row>
    <row r="742">
      <c r="A742" s="25"/>
      <c r="B742" s="25"/>
      <c r="C742" s="25"/>
      <c r="D742" s="25"/>
      <c r="E742" s="25"/>
      <c r="F742" s="24"/>
      <c r="G742" s="25"/>
      <c r="H742" s="25"/>
      <c r="I742" s="25"/>
      <c r="J742" s="25"/>
      <c r="K742" s="138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  <c r="AA742" s="25"/>
    </row>
    <row r="743">
      <c r="A743" s="25"/>
      <c r="B743" s="25"/>
      <c r="C743" s="25"/>
      <c r="D743" s="25"/>
      <c r="E743" s="25"/>
      <c r="F743" s="24"/>
      <c r="G743" s="25"/>
      <c r="H743" s="25"/>
      <c r="I743" s="25"/>
      <c r="J743" s="25"/>
      <c r="K743" s="138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  <c r="AA743" s="25"/>
    </row>
    <row r="744">
      <c r="A744" s="25"/>
      <c r="B744" s="25"/>
      <c r="C744" s="25"/>
      <c r="D744" s="25"/>
      <c r="E744" s="25"/>
      <c r="F744" s="24"/>
      <c r="G744" s="25"/>
      <c r="H744" s="25"/>
      <c r="I744" s="25"/>
      <c r="J744" s="25"/>
      <c r="K744" s="138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  <c r="AA744" s="25"/>
    </row>
    <row r="745">
      <c r="A745" s="25"/>
      <c r="B745" s="25"/>
      <c r="C745" s="25"/>
      <c r="D745" s="25"/>
      <c r="E745" s="25"/>
      <c r="F745" s="24"/>
      <c r="G745" s="25"/>
      <c r="H745" s="25"/>
      <c r="I745" s="25"/>
      <c r="J745" s="25"/>
      <c r="K745" s="138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  <c r="AA745" s="25"/>
    </row>
    <row r="746">
      <c r="A746" s="25"/>
      <c r="B746" s="25"/>
      <c r="C746" s="25"/>
      <c r="D746" s="25"/>
      <c r="E746" s="25"/>
      <c r="F746" s="24"/>
      <c r="G746" s="25"/>
      <c r="H746" s="25"/>
      <c r="I746" s="25"/>
      <c r="J746" s="25"/>
      <c r="K746" s="138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  <c r="AA746" s="25"/>
    </row>
    <row r="747">
      <c r="A747" s="25"/>
      <c r="B747" s="25"/>
      <c r="C747" s="25"/>
      <c r="D747" s="25"/>
      <c r="E747" s="25"/>
      <c r="F747" s="24"/>
      <c r="G747" s="25"/>
      <c r="H747" s="25"/>
      <c r="I747" s="25"/>
      <c r="J747" s="25"/>
      <c r="K747" s="138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  <c r="AA747" s="25"/>
    </row>
    <row r="748">
      <c r="A748" s="25"/>
      <c r="B748" s="25"/>
      <c r="C748" s="25"/>
      <c r="D748" s="25"/>
      <c r="E748" s="25"/>
      <c r="F748" s="24"/>
      <c r="G748" s="25"/>
      <c r="H748" s="25"/>
      <c r="I748" s="25"/>
      <c r="J748" s="25"/>
      <c r="K748" s="138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  <c r="AA748" s="25"/>
    </row>
    <row r="749">
      <c r="A749" s="25"/>
      <c r="B749" s="25"/>
      <c r="C749" s="25"/>
      <c r="D749" s="25"/>
      <c r="E749" s="25"/>
      <c r="F749" s="24"/>
      <c r="G749" s="25"/>
      <c r="H749" s="25"/>
      <c r="I749" s="25"/>
      <c r="J749" s="25"/>
      <c r="K749" s="138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  <c r="AA749" s="25"/>
    </row>
    <row r="750">
      <c r="A750" s="25"/>
      <c r="B750" s="25"/>
      <c r="C750" s="25"/>
      <c r="D750" s="25"/>
      <c r="E750" s="25"/>
      <c r="F750" s="24"/>
      <c r="G750" s="25"/>
      <c r="H750" s="25"/>
      <c r="I750" s="25"/>
      <c r="J750" s="25"/>
      <c r="K750" s="138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  <c r="AA750" s="25"/>
    </row>
    <row r="751">
      <c r="A751" s="25"/>
      <c r="B751" s="25"/>
      <c r="C751" s="25"/>
      <c r="D751" s="25"/>
      <c r="E751" s="25"/>
      <c r="F751" s="24"/>
      <c r="G751" s="25"/>
      <c r="H751" s="25"/>
      <c r="I751" s="25"/>
      <c r="J751" s="25"/>
      <c r="K751" s="138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  <c r="AA751" s="25"/>
    </row>
    <row r="752">
      <c r="A752" s="25"/>
      <c r="B752" s="25"/>
      <c r="C752" s="25"/>
      <c r="D752" s="25"/>
      <c r="E752" s="25"/>
      <c r="F752" s="24"/>
      <c r="G752" s="25"/>
      <c r="H752" s="25"/>
      <c r="I752" s="25"/>
      <c r="J752" s="25"/>
      <c r="K752" s="138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  <c r="AA752" s="25"/>
    </row>
    <row r="753">
      <c r="A753" s="25"/>
      <c r="B753" s="25"/>
      <c r="C753" s="25"/>
      <c r="D753" s="25"/>
      <c r="E753" s="25"/>
      <c r="F753" s="24"/>
      <c r="G753" s="25"/>
      <c r="H753" s="25"/>
      <c r="I753" s="25"/>
      <c r="J753" s="25"/>
      <c r="K753" s="138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  <c r="AA753" s="25"/>
    </row>
    <row r="754">
      <c r="A754" s="25"/>
      <c r="B754" s="25"/>
      <c r="C754" s="25"/>
      <c r="D754" s="25"/>
      <c r="E754" s="25"/>
      <c r="F754" s="24"/>
      <c r="G754" s="25"/>
      <c r="H754" s="25"/>
      <c r="I754" s="25"/>
      <c r="J754" s="25"/>
      <c r="K754" s="138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  <c r="AA754" s="25"/>
    </row>
    <row r="755">
      <c r="A755" s="25"/>
      <c r="B755" s="25"/>
      <c r="C755" s="25"/>
      <c r="D755" s="25"/>
      <c r="E755" s="25"/>
      <c r="F755" s="24"/>
      <c r="G755" s="25"/>
      <c r="H755" s="25"/>
      <c r="I755" s="25"/>
      <c r="J755" s="25"/>
      <c r="K755" s="138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  <c r="AA755" s="25"/>
    </row>
    <row r="756">
      <c r="A756" s="25"/>
      <c r="B756" s="25"/>
      <c r="C756" s="25"/>
      <c r="D756" s="25"/>
      <c r="E756" s="25"/>
      <c r="F756" s="24"/>
      <c r="G756" s="25"/>
      <c r="H756" s="25"/>
      <c r="I756" s="25"/>
      <c r="J756" s="25"/>
      <c r="K756" s="138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  <c r="AA756" s="25"/>
    </row>
    <row r="757">
      <c r="A757" s="25"/>
      <c r="B757" s="25"/>
      <c r="C757" s="25"/>
      <c r="D757" s="25"/>
      <c r="E757" s="25"/>
      <c r="F757" s="24"/>
      <c r="G757" s="25"/>
      <c r="H757" s="25"/>
      <c r="I757" s="25"/>
      <c r="J757" s="25"/>
      <c r="K757" s="138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  <c r="AA757" s="25"/>
    </row>
    <row r="758">
      <c r="A758" s="25"/>
      <c r="B758" s="25"/>
      <c r="C758" s="25"/>
      <c r="D758" s="25"/>
      <c r="E758" s="25"/>
      <c r="F758" s="24"/>
      <c r="G758" s="25"/>
      <c r="H758" s="25"/>
      <c r="I758" s="25"/>
      <c r="J758" s="25"/>
      <c r="K758" s="138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  <c r="AA758" s="25"/>
    </row>
    <row r="759">
      <c r="A759" s="25"/>
      <c r="B759" s="25"/>
      <c r="C759" s="25"/>
      <c r="D759" s="25"/>
      <c r="E759" s="25"/>
      <c r="F759" s="24"/>
      <c r="G759" s="25"/>
      <c r="H759" s="25"/>
      <c r="I759" s="25"/>
      <c r="J759" s="25"/>
      <c r="K759" s="138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  <c r="AA759" s="25"/>
    </row>
    <row r="760">
      <c r="A760" s="25"/>
      <c r="B760" s="25"/>
      <c r="C760" s="25"/>
      <c r="D760" s="25"/>
      <c r="E760" s="25"/>
      <c r="F760" s="24"/>
      <c r="G760" s="25"/>
      <c r="H760" s="25"/>
      <c r="I760" s="25"/>
      <c r="J760" s="25"/>
      <c r="K760" s="138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  <c r="AA760" s="25"/>
    </row>
    <row r="761">
      <c r="A761" s="25"/>
      <c r="B761" s="25"/>
      <c r="C761" s="25"/>
      <c r="D761" s="25"/>
      <c r="E761" s="25"/>
      <c r="F761" s="24"/>
      <c r="G761" s="25"/>
      <c r="H761" s="25"/>
      <c r="I761" s="25"/>
      <c r="J761" s="25"/>
      <c r="K761" s="138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  <c r="AA761" s="25"/>
    </row>
    <row r="762">
      <c r="A762" s="25"/>
      <c r="B762" s="25"/>
      <c r="C762" s="25"/>
      <c r="D762" s="25"/>
      <c r="E762" s="25"/>
      <c r="F762" s="24"/>
      <c r="G762" s="25"/>
      <c r="H762" s="25"/>
      <c r="I762" s="25"/>
      <c r="J762" s="25"/>
      <c r="K762" s="138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  <c r="AA762" s="25"/>
    </row>
    <row r="763">
      <c r="A763" s="25"/>
      <c r="B763" s="25"/>
      <c r="C763" s="25"/>
      <c r="D763" s="25"/>
      <c r="E763" s="25"/>
      <c r="F763" s="24"/>
      <c r="G763" s="25"/>
      <c r="H763" s="25"/>
      <c r="I763" s="25"/>
      <c r="J763" s="25"/>
      <c r="K763" s="138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  <c r="AA763" s="25"/>
    </row>
    <row r="764">
      <c r="A764" s="25"/>
      <c r="B764" s="25"/>
      <c r="C764" s="25"/>
      <c r="D764" s="25"/>
      <c r="E764" s="25"/>
      <c r="F764" s="24"/>
      <c r="G764" s="25"/>
      <c r="H764" s="25"/>
      <c r="I764" s="25"/>
      <c r="J764" s="25"/>
      <c r="K764" s="138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  <c r="AA764" s="25"/>
    </row>
    <row r="765">
      <c r="A765" s="25"/>
      <c r="B765" s="25"/>
      <c r="C765" s="25"/>
      <c r="D765" s="25"/>
      <c r="E765" s="25"/>
      <c r="F765" s="24"/>
      <c r="G765" s="25"/>
      <c r="H765" s="25"/>
      <c r="I765" s="25"/>
      <c r="J765" s="25"/>
      <c r="K765" s="138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  <c r="AA765" s="25"/>
    </row>
    <row r="766">
      <c r="A766" s="25"/>
      <c r="B766" s="25"/>
      <c r="C766" s="25"/>
      <c r="D766" s="25"/>
      <c r="E766" s="25"/>
      <c r="F766" s="24"/>
      <c r="G766" s="25"/>
      <c r="H766" s="25"/>
      <c r="I766" s="25"/>
      <c r="J766" s="25"/>
      <c r="K766" s="138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  <c r="AA766" s="25"/>
    </row>
    <row r="767">
      <c r="A767" s="25"/>
      <c r="B767" s="25"/>
      <c r="C767" s="25"/>
      <c r="D767" s="25"/>
      <c r="E767" s="25"/>
      <c r="F767" s="24"/>
      <c r="G767" s="25"/>
      <c r="H767" s="25"/>
      <c r="I767" s="25"/>
      <c r="J767" s="25"/>
      <c r="K767" s="138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  <c r="AA767" s="25"/>
    </row>
    <row r="768">
      <c r="A768" s="25"/>
      <c r="B768" s="25"/>
      <c r="C768" s="25"/>
      <c r="D768" s="25"/>
      <c r="E768" s="25"/>
      <c r="F768" s="24"/>
      <c r="G768" s="25"/>
      <c r="H768" s="25"/>
      <c r="I768" s="25"/>
      <c r="J768" s="25"/>
      <c r="K768" s="138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  <c r="AA768" s="25"/>
    </row>
    <row r="769">
      <c r="A769" s="25"/>
      <c r="B769" s="25"/>
      <c r="C769" s="25"/>
      <c r="D769" s="25"/>
      <c r="E769" s="25"/>
      <c r="F769" s="24"/>
      <c r="G769" s="25"/>
      <c r="H769" s="25"/>
      <c r="I769" s="25"/>
      <c r="J769" s="25"/>
      <c r="K769" s="138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  <c r="AA769" s="25"/>
    </row>
    <row r="770">
      <c r="A770" s="25"/>
      <c r="B770" s="25"/>
      <c r="C770" s="25"/>
      <c r="D770" s="25"/>
      <c r="E770" s="25"/>
      <c r="F770" s="24"/>
      <c r="G770" s="25"/>
      <c r="H770" s="25"/>
      <c r="I770" s="25"/>
      <c r="J770" s="25"/>
      <c r="K770" s="138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  <c r="AA770" s="25"/>
    </row>
    <row r="771">
      <c r="A771" s="25"/>
      <c r="B771" s="25"/>
      <c r="C771" s="25"/>
      <c r="D771" s="25"/>
      <c r="E771" s="25"/>
      <c r="F771" s="24"/>
      <c r="G771" s="25"/>
      <c r="H771" s="25"/>
      <c r="I771" s="25"/>
      <c r="J771" s="25"/>
      <c r="K771" s="138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  <c r="AA771" s="25"/>
    </row>
    <row r="772">
      <c r="A772" s="25"/>
      <c r="B772" s="25"/>
      <c r="C772" s="25"/>
      <c r="D772" s="25"/>
      <c r="E772" s="25"/>
      <c r="F772" s="24"/>
      <c r="G772" s="25"/>
      <c r="H772" s="25"/>
      <c r="I772" s="25"/>
      <c r="J772" s="25"/>
      <c r="K772" s="138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  <c r="AA772" s="25"/>
    </row>
    <row r="773">
      <c r="A773" s="25"/>
      <c r="B773" s="25"/>
      <c r="C773" s="25"/>
      <c r="D773" s="25"/>
      <c r="E773" s="25"/>
      <c r="F773" s="24"/>
      <c r="G773" s="25"/>
      <c r="H773" s="25"/>
      <c r="I773" s="25"/>
      <c r="J773" s="25"/>
      <c r="K773" s="138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  <c r="AA773" s="25"/>
    </row>
    <row r="774">
      <c r="A774" s="25"/>
      <c r="B774" s="25"/>
      <c r="C774" s="25"/>
      <c r="D774" s="25"/>
      <c r="E774" s="25"/>
      <c r="F774" s="24"/>
      <c r="G774" s="25"/>
      <c r="H774" s="25"/>
      <c r="I774" s="25"/>
      <c r="J774" s="25"/>
      <c r="K774" s="138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  <c r="AA774" s="25"/>
    </row>
    <row r="775">
      <c r="A775" s="25"/>
      <c r="B775" s="25"/>
      <c r="C775" s="25"/>
      <c r="D775" s="25"/>
      <c r="E775" s="25"/>
      <c r="F775" s="24"/>
      <c r="G775" s="25"/>
      <c r="H775" s="25"/>
      <c r="I775" s="25"/>
      <c r="J775" s="25"/>
      <c r="K775" s="138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  <c r="AA775" s="25"/>
    </row>
    <row r="776">
      <c r="A776" s="25"/>
      <c r="B776" s="25"/>
      <c r="C776" s="25"/>
      <c r="D776" s="25"/>
      <c r="E776" s="25"/>
      <c r="F776" s="24"/>
      <c r="G776" s="25"/>
      <c r="H776" s="25"/>
      <c r="I776" s="25"/>
      <c r="J776" s="25"/>
      <c r="K776" s="138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  <c r="AA776" s="25"/>
    </row>
    <row r="777">
      <c r="A777" s="25"/>
      <c r="B777" s="25"/>
      <c r="C777" s="25"/>
      <c r="D777" s="25"/>
      <c r="E777" s="25"/>
      <c r="F777" s="24"/>
      <c r="G777" s="25"/>
      <c r="H777" s="25"/>
      <c r="I777" s="25"/>
      <c r="J777" s="25"/>
      <c r="K777" s="138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  <c r="AA777" s="25"/>
    </row>
    <row r="778">
      <c r="A778" s="25"/>
      <c r="B778" s="25"/>
      <c r="C778" s="25"/>
      <c r="D778" s="25"/>
      <c r="E778" s="25"/>
      <c r="F778" s="24"/>
      <c r="G778" s="25"/>
      <c r="H778" s="25"/>
      <c r="I778" s="25"/>
      <c r="J778" s="25"/>
      <c r="K778" s="138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  <c r="AA778" s="25"/>
    </row>
    <row r="779">
      <c r="A779" s="25"/>
      <c r="B779" s="25"/>
      <c r="C779" s="25"/>
      <c r="D779" s="25"/>
      <c r="E779" s="25"/>
      <c r="F779" s="24"/>
      <c r="G779" s="25"/>
      <c r="H779" s="25"/>
      <c r="I779" s="25"/>
      <c r="J779" s="25"/>
      <c r="K779" s="138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  <c r="AA779" s="25"/>
    </row>
    <row r="780">
      <c r="A780" s="25"/>
      <c r="B780" s="25"/>
      <c r="C780" s="25"/>
      <c r="D780" s="25"/>
      <c r="E780" s="25"/>
      <c r="F780" s="24"/>
      <c r="G780" s="25"/>
      <c r="H780" s="25"/>
      <c r="I780" s="25"/>
      <c r="J780" s="25"/>
      <c r="K780" s="138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  <c r="AA780" s="25"/>
    </row>
    <row r="781">
      <c r="A781" s="25"/>
      <c r="B781" s="25"/>
      <c r="C781" s="25"/>
      <c r="D781" s="25"/>
      <c r="E781" s="25"/>
      <c r="F781" s="24"/>
      <c r="G781" s="25"/>
      <c r="H781" s="25"/>
      <c r="I781" s="25"/>
      <c r="J781" s="25"/>
      <c r="K781" s="138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  <c r="AA781" s="25"/>
    </row>
    <row r="782">
      <c r="A782" s="25"/>
      <c r="B782" s="25"/>
      <c r="C782" s="25"/>
      <c r="D782" s="25"/>
      <c r="E782" s="25"/>
      <c r="F782" s="24"/>
      <c r="G782" s="25"/>
      <c r="H782" s="25"/>
      <c r="I782" s="25"/>
      <c r="J782" s="25"/>
      <c r="K782" s="138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  <c r="AA782" s="25"/>
    </row>
    <row r="783">
      <c r="A783" s="25"/>
      <c r="B783" s="25"/>
      <c r="C783" s="25"/>
      <c r="D783" s="25"/>
      <c r="E783" s="25"/>
      <c r="F783" s="24"/>
      <c r="G783" s="25"/>
      <c r="H783" s="25"/>
      <c r="I783" s="25"/>
      <c r="J783" s="25"/>
      <c r="K783" s="138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  <c r="AA783" s="25"/>
    </row>
    <row r="784">
      <c r="A784" s="25"/>
      <c r="B784" s="25"/>
      <c r="C784" s="25"/>
      <c r="D784" s="25"/>
      <c r="E784" s="25"/>
      <c r="F784" s="24"/>
      <c r="G784" s="25"/>
      <c r="H784" s="25"/>
      <c r="I784" s="25"/>
      <c r="J784" s="25"/>
      <c r="K784" s="138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  <c r="AA784" s="25"/>
    </row>
    <row r="785">
      <c r="A785" s="25"/>
      <c r="B785" s="25"/>
      <c r="C785" s="25"/>
      <c r="D785" s="25"/>
      <c r="E785" s="25"/>
      <c r="F785" s="24"/>
      <c r="G785" s="25"/>
      <c r="H785" s="25"/>
      <c r="I785" s="25"/>
      <c r="J785" s="25"/>
      <c r="K785" s="138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  <c r="AA785" s="25"/>
    </row>
    <row r="786">
      <c r="A786" s="25"/>
      <c r="B786" s="25"/>
      <c r="C786" s="25"/>
      <c r="D786" s="25"/>
      <c r="E786" s="25"/>
      <c r="F786" s="24"/>
      <c r="G786" s="25"/>
      <c r="H786" s="25"/>
      <c r="I786" s="25"/>
      <c r="J786" s="25"/>
      <c r="K786" s="138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  <c r="AA786" s="25"/>
    </row>
    <row r="787">
      <c r="A787" s="25"/>
      <c r="B787" s="25"/>
      <c r="C787" s="25"/>
      <c r="D787" s="25"/>
      <c r="E787" s="25"/>
      <c r="F787" s="24"/>
      <c r="G787" s="25"/>
      <c r="H787" s="25"/>
      <c r="I787" s="25"/>
      <c r="J787" s="25"/>
      <c r="K787" s="138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  <c r="AA787" s="25"/>
    </row>
    <row r="788">
      <c r="A788" s="25"/>
      <c r="B788" s="25"/>
      <c r="C788" s="25"/>
      <c r="D788" s="25"/>
      <c r="E788" s="25"/>
      <c r="F788" s="24"/>
      <c r="G788" s="25"/>
      <c r="H788" s="25"/>
      <c r="I788" s="25"/>
      <c r="J788" s="25"/>
      <c r="K788" s="138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  <c r="AA788" s="25"/>
    </row>
    <row r="789">
      <c r="A789" s="25"/>
      <c r="B789" s="25"/>
      <c r="C789" s="25"/>
      <c r="D789" s="25"/>
      <c r="E789" s="25"/>
      <c r="F789" s="24"/>
      <c r="G789" s="25"/>
      <c r="H789" s="25"/>
      <c r="I789" s="25"/>
      <c r="J789" s="25"/>
      <c r="K789" s="138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  <c r="AA789" s="25"/>
    </row>
    <row r="790">
      <c r="A790" s="25"/>
      <c r="B790" s="25"/>
      <c r="C790" s="25"/>
      <c r="D790" s="25"/>
      <c r="E790" s="25"/>
      <c r="F790" s="24"/>
      <c r="G790" s="25"/>
      <c r="H790" s="25"/>
      <c r="I790" s="25"/>
      <c r="J790" s="25"/>
      <c r="K790" s="138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  <c r="AA790" s="25"/>
    </row>
    <row r="791">
      <c r="A791" s="25"/>
      <c r="B791" s="25"/>
      <c r="C791" s="25"/>
      <c r="D791" s="25"/>
      <c r="E791" s="25"/>
      <c r="F791" s="24"/>
      <c r="G791" s="25"/>
      <c r="H791" s="25"/>
      <c r="I791" s="25"/>
      <c r="J791" s="25"/>
      <c r="K791" s="138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  <c r="AA791" s="25"/>
    </row>
    <row r="792">
      <c r="A792" s="25"/>
      <c r="B792" s="25"/>
      <c r="C792" s="25"/>
      <c r="D792" s="25"/>
      <c r="E792" s="25"/>
      <c r="F792" s="24"/>
      <c r="G792" s="25"/>
      <c r="H792" s="25"/>
      <c r="I792" s="25"/>
      <c r="J792" s="25"/>
      <c r="K792" s="138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  <c r="AA792" s="25"/>
    </row>
    <row r="793">
      <c r="A793" s="25"/>
      <c r="B793" s="25"/>
      <c r="C793" s="25"/>
      <c r="D793" s="25"/>
      <c r="E793" s="25"/>
      <c r="F793" s="24"/>
      <c r="G793" s="25"/>
      <c r="H793" s="25"/>
      <c r="I793" s="25"/>
      <c r="J793" s="25"/>
      <c r="K793" s="138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  <c r="AA793" s="25"/>
    </row>
    <row r="794">
      <c r="A794" s="25"/>
      <c r="B794" s="25"/>
      <c r="C794" s="25"/>
      <c r="D794" s="25"/>
      <c r="E794" s="25"/>
      <c r="F794" s="24"/>
      <c r="G794" s="25"/>
      <c r="H794" s="25"/>
      <c r="I794" s="25"/>
      <c r="J794" s="25"/>
      <c r="K794" s="138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  <c r="AA794" s="25"/>
    </row>
    <row r="795">
      <c r="A795" s="25"/>
      <c r="B795" s="25"/>
      <c r="C795" s="25"/>
      <c r="D795" s="25"/>
      <c r="E795" s="25"/>
      <c r="F795" s="24"/>
      <c r="G795" s="25"/>
      <c r="H795" s="25"/>
      <c r="I795" s="25"/>
      <c r="J795" s="25"/>
      <c r="K795" s="138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  <c r="AA795" s="25"/>
    </row>
    <row r="796">
      <c r="A796" s="25"/>
      <c r="B796" s="25"/>
      <c r="C796" s="25"/>
      <c r="D796" s="25"/>
      <c r="E796" s="25"/>
      <c r="F796" s="24"/>
      <c r="G796" s="25"/>
      <c r="H796" s="25"/>
      <c r="I796" s="25"/>
      <c r="J796" s="25"/>
      <c r="K796" s="138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  <c r="AA796" s="25"/>
    </row>
    <row r="797">
      <c r="A797" s="25"/>
      <c r="B797" s="25"/>
      <c r="C797" s="25"/>
      <c r="D797" s="25"/>
      <c r="E797" s="25"/>
      <c r="F797" s="24"/>
      <c r="G797" s="25"/>
      <c r="H797" s="25"/>
      <c r="I797" s="25"/>
      <c r="J797" s="25"/>
      <c r="K797" s="138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  <c r="AA797" s="25"/>
    </row>
    <row r="798">
      <c r="A798" s="25"/>
      <c r="B798" s="25"/>
      <c r="C798" s="25"/>
      <c r="D798" s="25"/>
      <c r="E798" s="25"/>
      <c r="F798" s="24"/>
      <c r="G798" s="25"/>
      <c r="H798" s="25"/>
      <c r="I798" s="25"/>
      <c r="J798" s="25"/>
      <c r="K798" s="138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  <c r="AA798" s="25"/>
    </row>
    <row r="799">
      <c r="A799" s="25"/>
      <c r="B799" s="25"/>
      <c r="C799" s="25"/>
      <c r="D799" s="25"/>
      <c r="E799" s="25"/>
      <c r="F799" s="24"/>
      <c r="G799" s="25"/>
      <c r="H799" s="25"/>
      <c r="I799" s="25"/>
      <c r="J799" s="25"/>
      <c r="K799" s="138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  <c r="AA799" s="25"/>
    </row>
    <row r="800">
      <c r="A800" s="25"/>
      <c r="B800" s="25"/>
      <c r="C800" s="25"/>
      <c r="D800" s="25"/>
      <c r="E800" s="25"/>
      <c r="F800" s="24"/>
      <c r="G800" s="25"/>
      <c r="H800" s="25"/>
      <c r="I800" s="25"/>
      <c r="J800" s="25"/>
      <c r="K800" s="138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  <c r="AA800" s="25"/>
    </row>
    <row r="801">
      <c r="A801" s="25"/>
      <c r="B801" s="25"/>
      <c r="C801" s="25"/>
      <c r="D801" s="25"/>
      <c r="E801" s="25"/>
      <c r="F801" s="24"/>
      <c r="G801" s="25"/>
      <c r="H801" s="25"/>
      <c r="I801" s="25"/>
      <c r="J801" s="25"/>
      <c r="K801" s="138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  <c r="AA801" s="25"/>
    </row>
    <row r="802">
      <c r="A802" s="25"/>
      <c r="B802" s="25"/>
      <c r="C802" s="25"/>
      <c r="D802" s="25"/>
      <c r="E802" s="25"/>
      <c r="F802" s="24"/>
      <c r="G802" s="25"/>
      <c r="H802" s="25"/>
      <c r="I802" s="25"/>
      <c r="J802" s="25"/>
      <c r="K802" s="138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  <c r="AA802" s="25"/>
    </row>
    <row r="803">
      <c r="A803" s="25"/>
      <c r="B803" s="25"/>
      <c r="C803" s="25"/>
      <c r="D803" s="25"/>
      <c r="E803" s="25"/>
      <c r="F803" s="24"/>
      <c r="G803" s="25"/>
      <c r="H803" s="25"/>
      <c r="I803" s="25"/>
      <c r="J803" s="25"/>
      <c r="K803" s="138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  <c r="AA803" s="25"/>
    </row>
    <row r="804">
      <c r="A804" s="25"/>
      <c r="B804" s="25"/>
      <c r="C804" s="25"/>
      <c r="D804" s="25"/>
      <c r="E804" s="25"/>
      <c r="F804" s="24"/>
      <c r="G804" s="25"/>
      <c r="H804" s="25"/>
      <c r="I804" s="25"/>
      <c r="J804" s="25"/>
      <c r="K804" s="138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  <c r="AA804" s="25"/>
    </row>
    <row r="805">
      <c r="A805" s="25"/>
      <c r="B805" s="25"/>
      <c r="C805" s="25"/>
      <c r="D805" s="25"/>
      <c r="E805" s="25"/>
      <c r="F805" s="24"/>
      <c r="G805" s="25"/>
      <c r="H805" s="25"/>
      <c r="I805" s="25"/>
      <c r="J805" s="25"/>
      <c r="K805" s="138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  <c r="AA805" s="25"/>
    </row>
    <row r="806">
      <c r="A806" s="25"/>
      <c r="B806" s="25"/>
      <c r="C806" s="25"/>
      <c r="D806" s="25"/>
      <c r="E806" s="25"/>
      <c r="F806" s="24"/>
      <c r="G806" s="25"/>
      <c r="H806" s="25"/>
      <c r="I806" s="25"/>
      <c r="J806" s="25"/>
      <c r="K806" s="138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  <c r="AA806" s="25"/>
    </row>
    <row r="807">
      <c r="A807" s="25"/>
      <c r="B807" s="25"/>
      <c r="C807" s="25"/>
      <c r="D807" s="25"/>
      <c r="E807" s="25"/>
      <c r="F807" s="24"/>
      <c r="G807" s="25"/>
      <c r="H807" s="25"/>
      <c r="I807" s="25"/>
      <c r="J807" s="25"/>
      <c r="K807" s="138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  <c r="AA807" s="25"/>
    </row>
    <row r="808">
      <c r="A808" s="25"/>
      <c r="B808" s="25"/>
      <c r="C808" s="25"/>
      <c r="D808" s="25"/>
      <c r="E808" s="25"/>
      <c r="F808" s="24"/>
      <c r="G808" s="25"/>
      <c r="H808" s="25"/>
      <c r="I808" s="25"/>
      <c r="J808" s="25"/>
      <c r="K808" s="138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  <c r="AA808" s="25"/>
    </row>
    <row r="809">
      <c r="A809" s="25"/>
      <c r="B809" s="25"/>
      <c r="C809" s="25"/>
      <c r="D809" s="25"/>
      <c r="E809" s="25"/>
      <c r="F809" s="24"/>
      <c r="G809" s="25"/>
      <c r="H809" s="25"/>
      <c r="I809" s="25"/>
      <c r="J809" s="25"/>
      <c r="K809" s="138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  <c r="AA809" s="25"/>
    </row>
    <row r="810">
      <c r="A810" s="25"/>
      <c r="B810" s="25"/>
      <c r="C810" s="25"/>
      <c r="D810" s="25"/>
      <c r="E810" s="25"/>
      <c r="F810" s="24"/>
      <c r="G810" s="25"/>
      <c r="H810" s="25"/>
      <c r="I810" s="25"/>
      <c r="J810" s="25"/>
      <c r="K810" s="138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  <c r="AA810" s="25"/>
    </row>
    <row r="811">
      <c r="A811" s="25"/>
      <c r="B811" s="25"/>
      <c r="C811" s="25"/>
      <c r="D811" s="25"/>
      <c r="E811" s="25"/>
      <c r="F811" s="24"/>
      <c r="G811" s="25"/>
      <c r="H811" s="25"/>
      <c r="I811" s="25"/>
      <c r="J811" s="25"/>
      <c r="K811" s="138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  <c r="AA811" s="25"/>
    </row>
    <row r="812">
      <c r="A812" s="25"/>
      <c r="B812" s="25"/>
      <c r="C812" s="25"/>
      <c r="D812" s="25"/>
      <c r="E812" s="25"/>
      <c r="F812" s="24"/>
      <c r="G812" s="25"/>
      <c r="H812" s="25"/>
      <c r="I812" s="25"/>
      <c r="J812" s="25"/>
      <c r="K812" s="138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  <c r="AA812" s="25"/>
    </row>
    <row r="813">
      <c r="A813" s="25"/>
      <c r="B813" s="25"/>
      <c r="C813" s="25"/>
      <c r="D813" s="25"/>
      <c r="E813" s="25"/>
      <c r="F813" s="24"/>
      <c r="G813" s="25"/>
      <c r="H813" s="25"/>
      <c r="I813" s="25"/>
      <c r="J813" s="25"/>
      <c r="K813" s="138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  <c r="AA813" s="25"/>
    </row>
    <row r="814">
      <c r="A814" s="25"/>
      <c r="B814" s="25"/>
      <c r="C814" s="25"/>
      <c r="D814" s="25"/>
      <c r="E814" s="25"/>
      <c r="F814" s="24"/>
      <c r="G814" s="25"/>
      <c r="H814" s="25"/>
      <c r="I814" s="25"/>
      <c r="J814" s="25"/>
      <c r="K814" s="138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  <c r="AA814" s="25"/>
    </row>
    <row r="815">
      <c r="A815" s="25"/>
      <c r="B815" s="25"/>
      <c r="C815" s="25"/>
      <c r="D815" s="25"/>
      <c r="E815" s="25"/>
      <c r="F815" s="24"/>
      <c r="G815" s="25"/>
      <c r="H815" s="25"/>
      <c r="I815" s="25"/>
      <c r="J815" s="25"/>
      <c r="K815" s="138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  <c r="AA815" s="25"/>
    </row>
    <row r="816">
      <c r="A816" s="25"/>
      <c r="B816" s="25"/>
      <c r="C816" s="25"/>
      <c r="D816" s="25"/>
      <c r="E816" s="25"/>
      <c r="F816" s="24"/>
      <c r="G816" s="25"/>
      <c r="H816" s="25"/>
      <c r="I816" s="25"/>
      <c r="J816" s="25"/>
      <c r="K816" s="138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  <c r="AA816" s="25"/>
    </row>
    <row r="817">
      <c r="A817" s="25"/>
      <c r="B817" s="25"/>
      <c r="C817" s="25"/>
      <c r="D817" s="25"/>
      <c r="E817" s="25"/>
      <c r="F817" s="24"/>
      <c r="G817" s="25"/>
      <c r="H817" s="25"/>
      <c r="I817" s="25"/>
      <c r="J817" s="25"/>
      <c r="K817" s="138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  <c r="AA817" s="25"/>
    </row>
    <row r="818">
      <c r="A818" s="25"/>
      <c r="B818" s="25"/>
      <c r="C818" s="25"/>
      <c r="D818" s="25"/>
      <c r="E818" s="25"/>
      <c r="F818" s="24"/>
      <c r="G818" s="25"/>
      <c r="H818" s="25"/>
      <c r="I818" s="25"/>
      <c r="J818" s="25"/>
      <c r="K818" s="138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  <c r="AA818" s="25"/>
    </row>
    <row r="819">
      <c r="A819" s="25"/>
      <c r="B819" s="25"/>
      <c r="C819" s="25"/>
      <c r="D819" s="25"/>
      <c r="E819" s="25"/>
      <c r="F819" s="24"/>
      <c r="G819" s="25"/>
      <c r="H819" s="25"/>
      <c r="I819" s="25"/>
      <c r="J819" s="25"/>
      <c r="K819" s="138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  <c r="AA819" s="25"/>
    </row>
    <row r="820">
      <c r="A820" s="25"/>
      <c r="B820" s="25"/>
      <c r="C820" s="25"/>
      <c r="D820" s="25"/>
      <c r="E820" s="25"/>
      <c r="F820" s="24"/>
      <c r="G820" s="25"/>
      <c r="H820" s="25"/>
      <c r="I820" s="25"/>
      <c r="J820" s="25"/>
      <c r="K820" s="138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  <c r="AA820" s="25"/>
    </row>
    <row r="821">
      <c r="A821" s="25"/>
      <c r="B821" s="25"/>
      <c r="C821" s="25"/>
      <c r="D821" s="25"/>
      <c r="E821" s="25"/>
      <c r="F821" s="24"/>
      <c r="G821" s="25"/>
      <c r="H821" s="25"/>
      <c r="I821" s="25"/>
      <c r="J821" s="25"/>
      <c r="K821" s="138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  <c r="AA821" s="25"/>
    </row>
    <row r="822">
      <c r="A822" s="25"/>
      <c r="B822" s="25"/>
      <c r="C822" s="25"/>
      <c r="D822" s="25"/>
      <c r="E822" s="25"/>
      <c r="F822" s="24"/>
      <c r="G822" s="25"/>
      <c r="H822" s="25"/>
      <c r="I822" s="25"/>
      <c r="J822" s="25"/>
      <c r="K822" s="138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  <c r="AA822" s="25"/>
    </row>
    <row r="823">
      <c r="A823" s="25"/>
      <c r="B823" s="25"/>
      <c r="C823" s="25"/>
      <c r="D823" s="25"/>
      <c r="E823" s="25"/>
      <c r="F823" s="24"/>
      <c r="G823" s="25"/>
      <c r="H823" s="25"/>
      <c r="I823" s="25"/>
      <c r="J823" s="25"/>
      <c r="K823" s="138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  <c r="AA823" s="25"/>
    </row>
    <row r="824">
      <c r="A824" s="25"/>
      <c r="B824" s="25"/>
      <c r="C824" s="25"/>
      <c r="D824" s="25"/>
      <c r="E824" s="25"/>
      <c r="F824" s="24"/>
      <c r="G824" s="25"/>
      <c r="H824" s="25"/>
      <c r="I824" s="25"/>
      <c r="J824" s="25"/>
      <c r="K824" s="138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  <c r="AA824" s="25"/>
    </row>
    <row r="825">
      <c r="A825" s="25"/>
      <c r="B825" s="25"/>
      <c r="C825" s="25"/>
      <c r="D825" s="25"/>
      <c r="E825" s="25"/>
      <c r="F825" s="24"/>
      <c r="G825" s="25"/>
      <c r="H825" s="25"/>
      <c r="I825" s="25"/>
      <c r="J825" s="25"/>
      <c r="K825" s="138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  <c r="AA825" s="25"/>
    </row>
    <row r="826">
      <c r="A826" s="25"/>
      <c r="B826" s="25"/>
      <c r="C826" s="25"/>
      <c r="D826" s="25"/>
      <c r="E826" s="25"/>
      <c r="F826" s="24"/>
      <c r="G826" s="25"/>
      <c r="H826" s="25"/>
      <c r="I826" s="25"/>
      <c r="J826" s="25"/>
      <c r="K826" s="138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  <c r="AA826" s="25"/>
    </row>
    <row r="827">
      <c r="A827" s="25"/>
      <c r="B827" s="25"/>
      <c r="C827" s="25"/>
      <c r="D827" s="25"/>
      <c r="E827" s="25"/>
      <c r="F827" s="24"/>
      <c r="G827" s="25"/>
      <c r="H827" s="25"/>
      <c r="I827" s="25"/>
      <c r="J827" s="25"/>
      <c r="K827" s="138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  <c r="AA827" s="25"/>
    </row>
    <row r="828">
      <c r="A828" s="25"/>
      <c r="B828" s="25"/>
      <c r="C828" s="25"/>
      <c r="D828" s="25"/>
      <c r="E828" s="25"/>
      <c r="F828" s="24"/>
      <c r="G828" s="25"/>
      <c r="H828" s="25"/>
      <c r="I828" s="25"/>
      <c r="J828" s="25"/>
      <c r="K828" s="138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  <c r="AA828" s="25"/>
    </row>
    <row r="829">
      <c r="A829" s="25"/>
      <c r="B829" s="25"/>
      <c r="C829" s="25"/>
      <c r="D829" s="25"/>
      <c r="E829" s="25"/>
      <c r="F829" s="24"/>
      <c r="G829" s="25"/>
      <c r="H829" s="25"/>
      <c r="I829" s="25"/>
      <c r="J829" s="25"/>
      <c r="K829" s="138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  <c r="AA829" s="25"/>
    </row>
    <row r="830">
      <c r="A830" s="25"/>
      <c r="B830" s="25"/>
      <c r="C830" s="25"/>
      <c r="D830" s="25"/>
      <c r="E830" s="25"/>
      <c r="F830" s="24"/>
      <c r="G830" s="25"/>
      <c r="H830" s="25"/>
      <c r="I830" s="25"/>
      <c r="J830" s="25"/>
      <c r="K830" s="138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  <c r="AA830" s="25"/>
    </row>
    <row r="831">
      <c r="A831" s="25"/>
      <c r="B831" s="25"/>
      <c r="C831" s="25"/>
      <c r="D831" s="25"/>
      <c r="E831" s="25"/>
      <c r="F831" s="24"/>
      <c r="G831" s="25"/>
      <c r="H831" s="25"/>
      <c r="I831" s="25"/>
      <c r="J831" s="25"/>
      <c r="K831" s="138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  <c r="AA831" s="25"/>
    </row>
    <row r="832">
      <c r="A832" s="25"/>
      <c r="B832" s="25"/>
      <c r="C832" s="25"/>
      <c r="D832" s="25"/>
      <c r="E832" s="25"/>
      <c r="F832" s="24"/>
      <c r="G832" s="25"/>
      <c r="H832" s="25"/>
      <c r="I832" s="25"/>
      <c r="J832" s="25"/>
      <c r="K832" s="138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  <c r="AA832" s="25"/>
    </row>
    <row r="833">
      <c r="A833" s="25"/>
      <c r="B833" s="25"/>
      <c r="C833" s="25"/>
      <c r="D833" s="25"/>
      <c r="E833" s="25"/>
      <c r="F833" s="24"/>
      <c r="G833" s="25"/>
      <c r="H833" s="25"/>
      <c r="I833" s="25"/>
      <c r="J833" s="25"/>
      <c r="K833" s="138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  <c r="AA833" s="25"/>
    </row>
    <row r="834">
      <c r="A834" s="25"/>
      <c r="B834" s="25"/>
      <c r="C834" s="25"/>
      <c r="D834" s="25"/>
      <c r="E834" s="25"/>
      <c r="F834" s="24"/>
      <c r="G834" s="25"/>
      <c r="H834" s="25"/>
      <c r="I834" s="25"/>
      <c r="J834" s="25"/>
      <c r="K834" s="138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  <c r="AA834" s="25"/>
    </row>
    <row r="835">
      <c r="A835" s="25"/>
      <c r="B835" s="25"/>
      <c r="C835" s="25"/>
      <c r="D835" s="25"/>
      <c r="E835" s="25"/>
      <c r="F835" s="24"/>
      <c r="G835" s="25"/>
      <c r="H835" s="25"/>
      <c r="I835" s="25"/>
      <c r="J835" s="25"/>
      <c r="K835" s="138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  <c r="AA835" s="25"/>
    </row>
    <row r="836">
      <c r="A836" s="25"/>
      <c r="B836" s="25"/>
      <c r="C836" s="25"/>
      <c r="D836" s="25"/>
      <c r="E836" s="25"/>
      <c r="F836" s="24"/>
      <c r="G836" s="25"/>
      <c r="H836" s="25"/>
      <c r="I836" s="25"/>
      <c r="J836" s="25"/>
      <c r="K836" s="138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  <c r="AA836" s="25"/>
    </row>
    <row r="837">
      <c r="A837" s="25"/>
      <c r="B837" s="25"/>
      <c r="C837" s="25"/>
      <c r="D837" s="25"/>
      <c r="E837" s="25"/>
      <c r="F837" s="24"/>
      <c r="G837" s="25"/>
      <c r="H837" s="25"/>
      <c r="I837" s="25"/>
      <c r="J837" s="25"/>
      <c r="K837" s="138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  <c r="AA837" s="25"/>
    </row>
    <row r="838">
      <c r="A838" s="25"/>
      <c r="B838" s="25"/>
      <c r="C838" s="25"/>
      <c r="D838" s="25"/>
      <c r="E838" s="25"/>
      <c r="F838" s="24"/>
      <c r="G838" s="25"/>
      <c r="H838" s="25"/>
      <c r="I838" s="25"/>
      <c r="J838" s="25"/>
      <c r="K838" s="138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  <c r="AA838" s="25"/>
    </row>
    <row r="839">
      <c r="A839" s="25"/>
      <c r="B839" s="25"/>
      <c r="C839" s="25"/>
      <c r="D839" s="25"/>
      <c r="E839" s="25"/>
      <c r="F839" s="24"/>
      <c r="G839" s="25"/>
      <c r="H839" s="25"/>
      <c r="I839" s="25"/>
      <c r="J839" s="25"/>
      <c r="K839" s="138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  <c r="AA839" s="25"/>
    </row>
    <row r="840">
      <c r="A840" s="25"/>
      <c r="B840" s="25"/>
      <c r="C840" s="25"/>
      <c r="D840" s="25"/>
      <c r="E840" s="25"/>
      <c r="F840" s="24"/>
      <c r="G840" s="25"/>
      <c r="H840" s="25"/>
      <c r="I840" s="25"/>
      <c r="J840" s="25"/>
      <c r="K840" s="138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  <c r="AA840" s="25"/>
    </row>
    <row r="841">
      <c r="A841" s="25"/>
      <c r="B841" s="25"/>
      <c r="C841" s="25"/>
      <c r="D841" s="25"/>
      <c r="E841" s="25"/>
      <c r="F841" s="24"/>
      <c r="G841" s="25"/>
      <c r="H841" s="25"/>
      <c r="I841" s="25"/>
      <c r="J841" s="25"/>
      <c r="K841" s="138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  <c r="AA841" s="25"/>
    </row>
    <row r="842">
      <c r="A842" s="25"/>
      <c r="B842" s="25"/>
      <c r="C842" s="25"/>
      <c r="D842" s="25"/>
      <c r="E842" s="25"/>
      <c r="F842" s="24"/>
      <c r="G842" s="25"/>
      <c r="H842" s="25"/>
      <c r="I842" s="25"/>
      <c r="J842" s="25"/>
      <c r="K842" s="138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  <c r="AA842" s="25"/>
    </row>
    <row r="843">
      <c r="A843" s="25"/>
      <c r="B843" s="25"/>
      <c r="C843" s="25"/>
      <c r="D843" s="25"/>
      <c r="E843" s="25"/>
      <c r="F843" s="24"/>
      <c r="G843" s="25"/>
      <c r="H843" s="25"/>
      <c r="I843" s="25"/>
      <c r="J843" s="25"/>
      <c r="K843" s="138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  <c r="AA843" s="25"/>
    </row>
    <row r="844">
      <c r="A844" s="25"/>
      <c r="B844" s="25"/>
      <c r="C844" s="25"/>
      <c r="D844" s="25"/>
      <c r="E844" s="25"/>
      <c r="F844" s="24"/>
      <c r="G844" s="25"/>
      <c r="H844" s="25"/>
      <c r="I844" s="25"/>
      <c r="J844" s="25"/>
      <c r="K844" s="138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  <c r="AA844" s="25"/>
    </row>
    <row r="845">
      <c r="A845" s="25"/>
      <c r="B845" s="25"/>
      <c r="C845" s="25"/>
      <c r="D845" s="25"/>
      <c r="E845" s="25"/>
      <c r="F845" s="24"/>
      <c r="G845" s="25"/>
      <c r="H845" s="25"/>
      <c r="I845" s="25"/>
      <c r="J845" s="25"/>
      <c r="K845" s="138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  <c r="AA845" s="25"/>
    </row>
    <row r="846">
      <c r="A846" s="25"/>
      <c r="B846" s="25"/>
      <c r="C846" s="25"/>
      <c r="D846" s="25"/>
      <c r="E846" s="25"/>
      <c r="F846" s="24"/>
      <c r="G846" s="25"/>
      <c r="H846" s="25"/>
      <c r="I846" s="25"/>
      <c r="J846" s="25"/>
      <c r="K846" s="138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  <c r="AA846" s="25"/>
    </row>
    <row r="847">
      <c r="A847" s="25"/>
      <c r="B847" s="25"/>
      <c r="C847" s="25"/>
      <c r="D847" s="25"/>
      <c r="E847" s="25"/>
      <c r="F847" s="24"/>
      <c r="G847" s="25"/>
      <c r="H847" s="25"/>
      <c r="I847" s="25"/>
      <c r="J847" s="25"/>
      <c r="K847" s="138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  <c r="AA847" s="25"/>
    </row>
    <row r="848">
      <c r="A848" s="25"/>
      <c r="B848" s="25"/>
      <c r="C848" s="25"/>
      <c r="D848" s="25"/>
      <c r="E848" s="25"/>
      <c r="F848" s="24"/>
      <c r="G848" s="25"/>
      <c r="H848" s="25"/>
      <c r="I848" s="25"/>
      <c r="J848" s="25"/>
      <c r="K848" s="138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  <c r="AA848" s="25"/>
    </row>
    <row r="849">
      <c r="A849" s="25"/>
      <c r="B849" s="25"/>
      <c r="C849" s="25"/>
      <c r="D849" s="25"/>
      <c r="E849" s="25"/>
      <c r="F849" s="24"/>
      <c r="G849" s="25"/>
      <c r="H849" s="25"/>
      <c r="I849" s="25"/>
      <c r="J849" s="25"/>
      <c r="K849" s="138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  <c r="AA849" s="25"/>
    </row>
    <row r="850">
      <c r="A850" s="25"/>
      <c r="B850" s="25"/>
      <c r="C850" s="25"/>
      <c r="D850" s="25"/>
      <c r="E850" s="25"/>
      <c r="F850" s="24"/>
      <c r="G850" s="25"/>
      <c r="H850" s="25"/>
      <c r="I850" s="25"/>
      <c r="J850" s="25"/>
      <c r="K850" s="138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  <c r="AA850" s="25"/>
    </row>
    <row r="851">
      <c r="A851" s="25"/>
      <c r="B851" s="25"/>
      <c r="C851" s="25"/>
      <c r="D851" s="25"/>
      <c r="E851" s="25"/>
      <c r="F851" s="24"/>
      <c r="G851" s="25"/>
      <c r="H851" s="25"/>
      <c r="I851" s="25"/>
      <c r="J851" s="25"/>
      <c r="K851" s="138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  <c r="AA851" s="25"/>
    </row>
    <row r="852">
      <c r="A852" s="25"/>
      <c r="B852" s="25"/>
      <c r="C852" s="25"/>
      <c r="D852" s="25"/>
      <c r="E852" s="25"/>
      <c r="F852" s="24"/>
      <c r="G852" s="25"/>
      <c r="H852" s="25"/>
      <c r="I852" s="25"/>
      <c r="J852" s="25"/>
      <c r="K852" s="138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  <c r="AA852" s="25"/>
    </row>
    <row r="853">
      <c r="A853" s="25"/>
      <c r="B853" s="25"/>
      <c r="C853" s="25"/>
      <c r="D853" s="25"/>
      <c r="E853" s="25"/>
      <c r="F853" s="24"/>
      <c r="G853" s="25"/>
      <c r="H853" s="25"/>
      <c r="I853" s="25"/>
      <c r="J853" s="25"/>
      <c r="K853" s="138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  <c r="AA853" s="25"/>
    </row>
    <row r="854">
      <c r="A854" s="25"/>
      <c r="B854" s="25"/>
      <c r="C854" s="25"/>
      <c r="D854" s="25"/>
      <c r="E854" s="25"/>
      <c r="F854" s="24"/>
      <c r="G854" s="25"/>
      <c r="H854" s="25"/>
      <c r="I854" s="25"/>
      <c r="J854" s="25"/>
      <c r="K854" s="138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  <c r="AA854" s="25"/>
    </row>
    <row r="855">
      <c r="A855" s="25"/>
      <c r="B855" s="25"/>
      <c r="C855" s="25"/>
      <c r="D855" s="25"/>
      <c r="E855" s="25"/>
      <c r="F855" s="24"/>
      <c r="G855" s="25"/>
      <c r="H855" s="25"/>
      <c r="I855" s="25"/>
      <c r="J855" s="25"/>
      <c r="K855" s="138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  <c r="AA855" s="25"/>
    </row>
    <row r="856">
      <c r="A856" s="25"/>
      <c r="B856" s="25"/>
      <c r="C856" s="25"/>
      <c r="D856" s="25"/>
      <c r="E856" s="25"/>
      <c r="F856" s="24"/>
      <c r="G856" s="25"/>
      <c r="H856" s="25"/>
      <c r="I856" s="25"/>
      <c r="J856" s="25"/>
      <c r="K856" s="138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  <c r="AA856" s="25"/>
    </row>
    <row r="857">
      <c r="A857" s="25"/>
      <c r="B857" s="25"/>
      <c r="C857" s="25"/>
      <c r="D857" s="25"/>
      <c r="E857" s="25"/>
      <c r="F857" s="24"/>
      <c r="G857" s="25"/>
      <c r="H857" s="25"/>
      <c r="I857" s="25"/>
      <c r="J857" s="25"/>
      <c r="K857" s="138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  <c r="AA857" s="25"/>
    </row>
    <row r="858">
      <c r="A858" s="25"/>
      <c r="B858" s="25"/>
      <c r="C858" s="25"/>
      <c r="D858" s="25"/>
      <c r="E858" s="25"/>
      <c r="F858" s="24"/>
      <c r="G858" s="25"/>
      <c r="H858" s="25"/>
      <c r="I858" s="25"/>
      <c r="J858" s="25"/>
      <c r="K858" s="138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  <c r="AA858" s="25"/>
    </row>
    <row r="859">
      <c r="A859" s="25"/>
      <c r="B859" s="25"/>
      <c r="C859" s="25"/>
      <c r="D859" s="25"/>
      <c r="E859" s="25"/>
      <c r="F859" s="24"/>
      <c r="G859" s="25"/>
      <c r="H859" s="25"/>
      <c r="I859" s="25"/>
      <c r="J859" s="25"/>
      <c r="K859" s="138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  <c r="AA859" s="25"/>
    </row>
    <row r="860">
      <c r="A860" s="25"/>
      <c r="B860" s="25"/>
      <c r="C860" s="25"/>
      <c r="D860" s="25"/>
      <c r="E860" s="25"/>
      <c r="F860" s="24"/>
      <c r="G860" s="25"/>
      <c r="H860" s="25"/>
      <c r="I860" s="25"/>
      <c r="J860" s="25"/>
      <c r="K860" s="138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  <c r="AA860" s="25"/>
    </row>
    <row r="861">
      <c r="A861" s="25"/>
      <c r="B861" s="25"/>
      <c r="C861" s="25"/>
      <c r="D861" s="25"/>
      <c r="E861" s="25"/>
      <c r="F861" s="24"/>
      <c r="G861" s="25"/>
      <c r="H861" s="25"/>
      <c r="I861" s="25"/>
      <c r="J861" s="25"/>
      <c r="K861" s="138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  <c r="AA861" s="25"/>
    </row>
    <row r="862">
      <c r="A862" s="25"/>
      <c r="B862" s="25"/>
      <c r="C862" s="25"/>
      <c r="D862" s="25"/>
      <c r="E862" s="25"/>
      <c r="F862" s="24"/>
      <c r="G862" s="25"/>
      <c r="H862" s="25"/>
      <c r="I862" s="25"/>
      <c r="J862" s="25"/>
      <c r="K862" s="138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  <c r="AA862" s="25"/>
    </row>
    <row r="863">
      <c r="A863" s="25"/>
      <c r="B863" s="25"/>
      <c r="C863" s="25"/>
      <c r="D863" s="25"/>
      <c r="E863" s="25"/>
      <c r="F863" s="24"/>
      <c r="G863" s="25"/>
      <c r="H863" s="25"/>
      <c r="I863" s="25"/>
      <c r="J863" s="25"/>
      <c r="K863" s="138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  <c r="AA863" s="25"/>
    </row>
    <row r="864">
      <c r="A864" s="25"/>
      <c r="B864" s="25"/>
      <c r="C864" s="25"/>
      <c r="D864" s="25"/>
      <c r="E864" s="25"/>
      <c r="F864" s="24"/>
      <c r="G864" s="25"/>
      <c r="H864" s="25"/>
      <c r="I864" s="25"/>
      <c r="J864" s="25"/>
      <c r="K864" s="138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  <c r="AA864" s="25"/>
    </row>
    <row r="865">
      <c r="A865" s="25"/>
      <c r="B865" s="25"/>
      <c r="C865" s="25"/>
      <c r="D865" s="25"/>
      <c r="E865" s="25"/>
      <c r="F865" s="24"/>
      <c r="G865" s="25"/>
      <c r="H865" s="25"/>
      <c r="I865" s="25"/>
      <c r="J865" s="25"/>
      <c r="K865" s="138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  <c r="AA865" s="25"/>
    </row>
    <row r="866">
      <c r="A866" s="25"/>
      <c r="B866" s="25"/>
      <c r="C866" s="25"/>
      <c r="D866" s="25"/>
      <c r="E866" s="25"/>
      <c r="F866" s="24"/>
      <c r="G866" s="25"/>
      <c r="H866" s="25"/>
      <c r="I866" s="25"/>
      <c r="J866" s="25"/>
      <c r="K866" s="138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  <c r="AA866" s="25"/>
    </row>
    <row r="867">
      <c r="A867" s="25"/>
      <c r="B867" s="25"/>
      <c r="C867" s="25"/>
      <c r="D867" s="25"/>
      <c r="E867" s="25"/>
      <c r="F867" s="24"/>
      <c r="G867" s="25"/>
      <c r="H867" s="25"/>
      <c r="I867" s="25"/>
      <c r="J867" s="25"/>
      <c r="K867" s="138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  <c r="AA867" s="25"/>
    </row>
    <row r="868">
      <c r="A868" s="25"/>
      <c r="B868" s="25"/>
      <c r="C868" s="25"/>
      <c r="D868" s="25"/>
      <c r="E868" s="25"/>
      <c r="F868" s="24"/>
      <c r="G868" s="25"/>
      <c r="H868" s="25"/>
      <c r="I868" s="25"/>
      <c r="J868" s="25"/>
      <c r="K868" s="138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  <c r="AA868" s="25"/>
    </row>
    <row r="869">
      <c r="A869" s="25"/>
      <c r="B869" s="25"/>
      <c r="C869" s="25"/>
      <c r="D869" s="25"/>
      <c r="E869" s="25"/>
      <c r="F869" s="24"/>
      <c r="G869" s="25"/>
      <c r="H869" s="25"/>
      <c r="I869" s="25"/>
      <c r="J869" s="25"/>
      <c r="K869" s="138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  <c r="AA869" s="25"/>
    </row>
    <row r="870">
      <c r="A870" s="25"/>
      <c r="B870" s="25"/>
      <c r="C870" s="25"/>
      <c r="D870" s="25"/>
      <c r="E870" s="25"/>
      <c r="F870" s="24"/>
      <c r="G870" s="25"/>
      <c r="H870" s="25"/>
      <c r="I870" s="25"/>
      <c r="J870" s="25"/>
      <c r="K870" s="138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  <c r="AA870" s="25"/>
    </row>
    <row r="871">
      <c r="A871" s="25"/>
      <c r="B871" s="25"/>
      <c r="C871" s="25"/>
      <c r="D871" s="25"/>
      <c r="E871" s="25"/>
      <c r="F871" s="24"/>
      <c r="G871" s="25"/>
      <c r="H871" s="25"/>
      <c r="I871" s="25"/>
      <c r="J871" s="25"/>
      <c r="K871" s="138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  <c r="AA871" s="25"/>
    </row>
    <row r="872">
      <c r="A872" s="25"/>
      <c r="B872" s="25"/>
      <c r="C872" s="25"/>
      <c r="D872" s="25"/>
      <c r="E872" s="25"/>
      <c r="F872" s="24"/>
      <c r="G872" s="25"/>
      <c r="H872" s="25"/>
      <c r="I872" s="25"/>
      <c r="J872" s="25"/>
      <c r="K872" s="138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  <c r="AA872" s="25"/>
    </row>
    <row r="873">
      <c r="A873" s="25"/>
      <c r="B873" s="25"/>
      <c r="C873" s="25"/>
      <c r="D873" s="25"/>
      <c r="E873" s="25"/>
      <c r="F873" s="24"/>
      <c r="G873" s="25"/>
      <c r="H873" s="25"/>
      <c r="I873" s="25"/>
      <c r="J873" s="25"/>
      <c r="K873" s="138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  <c r="AA873" s="25"/>
    </row>
    <row r="874">
      <c r="A874" s="25"/>
      <c r="B874" s="25"/>
      <c r="C874" s="25"/>
      <c r="D874" s="25"/>
      <c r="E874" s="25"/>
      <c r="F874" s="24"/>
      <c r="G874" s="25"/>
      <c r="H874" s="25"/>
      <c r="I874" s="25"/>
      <c r="J874" s="25"/>
      <c r="K874" s="138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  <c r="AA874" s="25"/>
    </row>
    <row r="875">
      <c r="A875" s="25"/>
      <c r="B875" s="25"/>
      <c r="C875" s="25"/>
      <c r="D875" s="25"/>
      <c r="E875" s="25"/>
      <c r="F875" s="24"/>
      <c r="G875" s="25"/>
      <c r="H875" s="25"/>
      <c r="I875" s="25"/>
      <c r="J875" s="25"/>
      <c r="K875" s="138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  <c r="AA875" s="25"/>
    </row>
    <row r="876">
      <c r="A876" s="25"/>
      <c r="B876" s="25"/>
      <c r="C876" s="25"/>
      <c r="D876" s="25"/>
      <c r="E876" s="25"/>
      <c r="F876" s="24"/>
      <c r="G876" s="25"/>
      <c r="H876" s="25"/>
      <c r="I876" s="25"/>
      <c r="J876" s="25"/>
      <c r="K876" s="138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  <c r="AA876" s="25"/>
    </row>
    <row r="877">
      <c r="A877" s="25"/>
      <c r="B877" s="25"/>
      <c r="C877" s="25"/>
      <c r="D877" s="25"/>
      <c r="E877" s="25"/>
      <c r="F877" s="24"/>
      <c r="G877" s="25"/>
      <c r="H877" s="25"/>
      <c r="I877" s="25"/>
      <c r="J877" s="25"/>
      <c r="K877" s="138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  <c r="AA877" s="25"/>
    </row>
    <row r="878">
      <c r="A878" s="25"/>
      <c r="B878" s="25"/>
      <c r="C878" s="25"/>
      <c r="D878" s="25"/>
      <c r="E878" s="25"/>
      <c r="F878" s="24"/>
      <c r="G878" s="25"/>
      <c r="H878" s="25"/>
      <c r="I878" s="25"/>
      <c r="J878" s="25"/>
      <c r="K878" s="138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  <c r="AA878" s="25"/>
    </row>
    <row r="879">
      <c r="A879" s="25"/>
      <c r="B879" s="25"/>
      <c r="C879" s="25"/>
      <c r="D879" s="25"/>
      <c r="E879" s="25"/>
      <c r="F879" s="24"/>
      <c r="G879" s="25"/>
      <c r="H879" s="25"/>
      <c r="I879" s="25"/>
      <c r="J879" s="25"/>
      <c r="K879" s="138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  <c r="AA879" s="25"/>
    </row>
    <row r="880">
      <c r="A880" s="25"/>
      <c r="B880" s="25"/>
      <c r="C880" s="25"/>
      <c r="D880" s="25"/>
      <c r="E880" s="25"/>
      <c r="F880" s="24"/>
      <c r="G880" s="25"/>
      <c r="H880" s="25"/>
      <c r="I880" s="25"/>
      <c r="J880" s="25"/>
      <c r="K880" s="138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  <c r="AA880" s="25"/>
    </row>
    <row r="881">
      <c r="A881" s="25"/>
      <c r="B881" s="25"/>
      <c r="C881" s="25"/>
      <c r="D881" s="25"/>
      <c r="E881" s="25"/>
      <c r="F881" s="24"/>
      <c r="G881" s="25"/>
      <c r="H881" s="25"/>
      <c r="I881" s="25"/>
      <c r="J881" s="25"/>
      <c r="K881" s="138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  <c r="AA881" s="25"/>
    </row>
    <row r="882">
      <c r="A882" s="25"/>
      <c r="B882" s="25"/>
      <c r="C882" s="25"/>
      <c r="D882" s="25"/>
      <c r="E882" s="25"/>
      <c r="F882" s="24"/>
      <c r="G882" s="25"/>
      <c r="H882" s="25"/>
      <c r="I882" s="25"/>
      <c r="J882" s="25"/>
      <c r="K882" s="138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  <c r="AA882" s="25"/>
    </row>
    <row r="883">
      <c r="A883" s="25"/>
      <c r="B883" s="25"/>
      <c r="C883" s="25"/>
      <c r="D883" s="25"/>
      <c r="E883" s="25"/>
      <c r="F883" s="24"/>
      <c r="G883" s="25"/>
      <c r="H883" s="25"/>
      <c r="I883" s="25"/>
      <c r="J883" s="25"/>
      <c r="K883" s="138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  <c r="AA883" s="25"/>
    </row>
    <row r="884">
      <c r="A884" s="25"/>
      <c r="B884" s="25"/>
      <c r="C884" s="25"/>
      <c r="D884" s="25"/>
      <c r="E884" s="25"/>
      <c r="F884" s="24"/>
      <c r="G884" s="25"/>
      <c r="H884" s="25"/>
      <c r="I884" s="25"/>
      <c r="J884" s="25"/>
      <c r="K884" s="138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  <c r="AA884" s="25"/>
    </row>
    <row r="885">
      <c r="A885" s="25"/>
      <c r="B885" s="25"/>
      <c r="C885" s="25"/>
      <c r="D885" s="25"/>
      <c r="E885" s="25"/>
      <c r="F885" s="24"/>
      <c r="G885" s="25"/>
      <c r="H885" s="25"/>
      <c r="I885" s="25"/>
      <c r="J885" s="25"/>
      <c r="K885" s="138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  <c r="AA885" s="25"/>
    </row>
    <row r="886">
      <c r="A886" s="25"/>
      <c r="B886" s="25"/>
      <c r="C886" s="25"/>
      <c r="D886" s="25"/>
      <c r="E886" s="25"/>
      <c r="F886" s="24"/>
      <c r="G886" s="25"/>
      <c r="H886" s="25"/>
      <c r="I886" s="25"/>
      <c r="J886" s="25"/>
      <c r="K886" s="138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  <c r="AA886" s="25"/>
    </row>
    <row r="887">
      <c r="A887" s="25"/>
      <c r="B887" s="25"/>
      <c r="C887" s="25"/>
      <c r="D887" s="25"/>
      <c r="E887" s="25"/>
      <c r="F887" s="24"/>
      <c r="G887" s="25"/>
      <c r="H887" s="25"/>
      <c r="I887" s="25"/>
      <c r="J887" s="25"/>
      <c r="K887" s="138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  <c r="AA887" s="25"/>
    </row>
    <row r="888">
      <c r="A888" s="25"/>
      <c r="B888" s="25"/>
      <c r="C888" s="25"/>
      <c r="D888" s="25"/>
      <c r="E888" s="25"/>
      <c r="F888" s="24"/>
      <c r="G888" s="25"/>
      <c r="H888" s="25"/>
      <c r="I888" s="25"/>
      <c r="J888" s="25"/>
      <c r="K888" s="138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  <c r="AA888" s="25"/>
    </row>
    <row r="889">
      <c r="A889" s="25"/>
      <c r="B889" s="25"/>
      <c r="C889" s="25"/>
      <c r="D889" s="25"/>
      <c r="E889" s="25"/>
      <c r="F889" s="24"/>
      <c r="G889" s="25"/>
      <c r="H889" s="25"/>
      <c r="I889" s="25"/>
      <c r="J889" s="25"/>
      <c r="K889" s="138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  <c r="AA889" s="25"/>
    </row>
    <row r="890">
      <c r="A890" s="25"/>
      <c r="B890" s="25"/>
      <c r="C890" s="25"/>
      <c r="D890" s="25"/>
      <c r="E890" s="25"/>
      <c r="F890" s="24"/>
      <c r="G890" s="25"/>
      <c r="H890" s="25"/>
      <c r="I890" s="25"/>
      <c r="J890" s="25"/>
      <c r="K890" s="138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  <c r="AA890" s="25"/>
    </row>
    <row r="891">
      <c r="A891" s="25"/>
      <c r="B891" s="25"/>
      <c r="C891" s="25"/>
      <c r="D891" s="25"/>
      <c r="E891" s="25"/>
      <c r="F891" s="24"/>
      <c r="G891" s="25"/>
      <c r="H891" s="25"/>
      <c r="I891" s="25"/>
      <c r="J891" s="25"/>
      <c r="K891" s="138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  <c r="AA891" s="25"/>
    </row>
    <row r="892">
      <c r="A892" s="25"/>
      <c r="B892" s="25"/>
      <c r="C892" s="25"/>
      <c r="D892" s="25"/>
      <c r="E892" s="25"/>
      <c r="F892" s="24"/>
      <c r="G892" s="25"/>
      <c r="H892" s="25"/>
      <c r="I892" s="25"/>
      <c r="J892" s="25"/>
      <c r="K892" s="138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  <c r="AA892" s="25"/>
    </row>
    <row r="893">
      <c r="A893" s="25"/>
      <c r="B893" s="25"/>
      <c r="C893" s="25"/>
      <c r="D893" s="25"/>
      <c r="E893" s="25"/>
      <c r="F893" s="24"/>
      <c r="G893" s="25"/>
      <c r="H893" s="25"/>
      <c r="I893" s="25"/>
      <c r="J893" s="25"/>
      <c r="K893" s="138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  <c r="AA893" s="25"/>
    </row>
    <row r="894">
      <c r="A894" s="25"/>
      <c r="B894" s="25"/>
      <c r="C894" s="25"/>
      <c r="D894" s="25"/>
      <c r="E894" s="25"/>
      <c r="F894" s="24"/>
      <c r="G894" s="25"/>
      <c r="H894" s="25"/>
      <c r="I894" s="25"/>
      <c r="J894" s="25"/>
      <c r="K894" s="138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  <c r="AA894" s="25"/>
    </row>
    <row r="895">
      <c r="A895" s="25"/>
      <c r="B895" s="25"/>
      <c r="C895" s="25"/>
      <c r="D895" s="25"/>
      <c r="E895" s="25"/>
      <c r="F895" s="24"/>
      <c r="G895" s="25"/>
      <c r="H895" s="25"/>
      <c r="I895" s="25"/>
      <c r="J895" s="25"/>
      <c r="K895" s="138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  <c r="AA895" s="25"/>
    </row>
    <row r="896">
      <c r="A896" s="25"/>
      <c r="B896" s="25"/>
      <c r="C896" s="25"/>
      <c r="D896" s="25"/>
      <c r="E896" s="25"/>
      <c r="F896" s="24"/>
      <c r="G896" s="25"/>
      <c r="H896" s="25"/>
      <c r="I896" s="25"/>
      <c r="J896" s="25"/>
      <c r="K896" s="138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  <c r="AA896" s="25"/>
    </row>
    <row r="897">
      <c r="A897" s="25"/>
      <c r="B897" s="25"/>
      <c r="C897" s="25"/>
      <c r="D897" s="25"/>
      <c r="E897" s="25"/>
      <c r="F897" s="24"/>
      <c r="G897" s="25"/>
      <c r="H897" s="25"/>
      <c r="I897" s="25"/>
      <c r="J897" s="25"/>
      <c r="K897" s="138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  <c r="AA897" s="25"/>
    </row>
    <row r="898">
      <c r="A898" s="25"/>
      <c r="B898" s="25"/>
      <c r="C898" s="25"/>
      <c r="D898" s="25"/>
      <c r="E898" s="25"/>
      <c r="F898" s="24"/>
      <c r="G898" s="25"/>
      <c r="H898" s="25"/>
      <c r="I898" s="25"/>
      <c r="J898" s="25"/>
      <c r="K898" s="138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  <c r="AA898" s="25"/>
    </row>
    <row r="899">
      <c r="A899" s="25"/>
      <c r="B899" s="25"/>
      <c r="C899" s="25"/>
      <c r="D899" s="25"/>
      <c r="E899" s="25"/>
      <c r="F899" s="24"/>
      <c r="G899" s="25"/>
      <c r="H899" s="25"/>
      <c r="I899" s="25"/>
      <c r="J899" s="25"/>
      <c r="K899" s="138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  <c r="AA899" s="25"/>
    </row>
    <row r="900">
      <c r="A900" s="25"/>
      <c r="B900" s="25"/>
      <c r="C900" s="25"/>
      <c r="D900" s="25"/>
      <c r="E900" s="25"/>
      <c r="F900" s="24"/>
      <c r="G900" s="25"/>
      <c r="H900" s="25"/>
      <c r="I900" s="25"/>
      <c r="J900" s="25"/>
      <c r="K900" s="138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  <c r="AA900" s="25"/>
    </row>
    <row r="901">
      <c r="A901" s="25"/>
      <c r="B901" s="25"/>
      <c r="C901" s="25"/>
      <c r="D901" s="25"/>
      <c r="E901" s="25"/>
      <c r="F901" s="24"/>
      <c r="G901" s="25"/>
      <c r="H901" s="25"/>
      <c r="I901" s="25"/>
      <c r="J901" s="25"/>
      <c r="K901" s="138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  <c r="AA901" s="25"/>
    </row>
    <row r="902">
      <c r="A902" s="25"/>
      <c r="B902" s="25"/>
      <c r="C902" s="25"/>
      <c r="D902" s="25"/>
      <c r="E902" s="25"/>
      <c r="F902" s="24"/>
      <c r="G902" s="25"/>
      <c r="H902" s="25"/>
      <c r="I902" s="25"/>
      <c r="J902" s="25"/>
      <c r="K902" s="138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  <c r="AA902" s="25"/>
    </row>
    <row r="903">
      <c r="A903" s="25"/>
      <c r="B903" s="25"/>
      <c r="C903" s="25"/>
      <c r="D903" s="25"/>
      <c r="E903" s="25"/>
      <c r="F903" s="24"/>
      <c r="G903" s="25"/>
      <c r="H903" s="25"/>
      <c r="I903" s="25"/>
      <c r="J903" s="25"/>
      <c r="K903" s="138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  <c r="AA903" s="25"/>
    </row>
    <row r="904">
      <c r="A904" s="25"/>
      <c r="B904" s="25"/>
      <c r="C904" s="25"/>
      <c r="D904" s="25"/>
      <c r="E904" s="25"/>
      <c r="F904" s="24"/>
      <c r="G904" s="25"/>
      <c r="H904" s="25"/>
      <c r="I904" s="25"/>
      <c r="J904" s="25"/>
      <c r="K904" s="138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  <c r="AA904" s="25"/>
    </row>
    <row r="905">
      <c r="A905" s="25"/>
      <c r="B905" s="25"/>
      <c r="C905" s="25"/>
      <c r="D905" s="25"/>
      <c r="E905" s="25"/>
      <c r="F905" s="24"/>
      <c r="G905" s="25"/>
      <c r="H905" s="25"/>
      <c r="I905" s="25"/>
      <c r="J905" s="25"/>
      <c r="K905" s="138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  <c r="AA905" s="25"/>
    </row>
    <row r="906">
      <c r="A906" s="25"/>
      <c r="B906" s="25"/>
      <c r="C906" s="25"/>
      <c r="D906" s="25"/>
      <c r="E906" s="25"/>
      <c r="F906" s="24"/>
      <c r="G906" s="25"/>
      <c r="H906" s="25"/>
      <c r="I906" s="25"/>
      <c r="J906" s="25"/>
      <c r="K906" s="138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  <c r="AA906" s="25"/>
    </row>
    <row r="907">
      <c r="A907" s="25"/>
      <c r="B907" s="25"/>
      <c r="C907" s="25"/>
      <c r="D907" s="25"/>
      <c r="E907" s="25"/>
      <c r="F907" s="24"/>
      <c r="G907" s="25"/>
      <c r="H907" s="25"/>
      <c r="I907" s="25"/>
      <c r="J907" s="25"/>
      <c r="K907" s="138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  <c r="AA907" s="25"/>
    </row>
    <row r="908">
      <c r="A908" s="25"/>
      <c r="B908" s="25"/>
      <c r="C908" s="25"/>
      <c r="D908" s="25"/>
      <c r="E908" s="25"/>
      <c r="F908" s="24"/>
      <c r="G908" s="25"/>
      <c r="H908" s="25"/>
      <c r="I908" s="25"/>
      <c r="J908" s="25"/>
      <c r="K908" s="138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  <c r="AA908" s="25"/>
    </row>
    <row r="909">
      <c r="A909" s="25"/>
      <c r="B909" s="25"/>
      <c r="C909" s="25"/>
      <c r="D909" s="25"/>
      <c r="E909" s="25"/>
      <c r="F909" s="24"/>
      <c r="G909" s="25"/>
      <c r="H909" s="25"/>
      <c r="I909" s="25"/>
      <c r="J909" s="25"/>
      <c r="K909" s="138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  <c r="AA909" s="25"/>
    </row>
    <row r="910">
      <c r="A910" s="25"/>
      <c r="B910" s="25"/>
      <c r="C910" s="25"/>
      <c r="D910" s="25"/>
      <c r="E910" s="25"/>
      <c r="F910" s="24"/>
      <c r="G910" s="25"/>
      <c r="H910" s="25"/>
      <c r="I910" s="25"/>
      <c r="J910" s="25"/>
      <c r="K910" s="138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  <c r="AA910" s="25"/>
    </row>
    <row r="911">
      <c r="A911" s="25"/>
      <c r="B911" s="25"/>
      <c r="C911" s="25"/>
      <c r="D911" s="25"/>
      <c r="E911" s="25"/>
      <c r="F911" s="24"/>
      <c r="G911" s="25"/>
      <c r="H911" s="25"/>
      <c r="I911" s="25"/>
      <c r="J911" s="25"/>
      <c r="K911" s="138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  <c r="AA911" s="25"/>
    </row>
    <row r="912">
      <c r="A912" s="25"/>
      <c r="B912" s="25"/>
      <c r="C912" s="25"/>
      <c r="D912" s="25"/>
      <c r="E912" s="25"/>
      <c r="F912" s="24"/>
      <c r="G912" s="25"/>
      <c r="H912" s="25"/>
      <c r="I912" s="25"/>
      <c r="J912" s="25"/>
      <c r="K912" s="138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  <c r="AA912" s="25"/>
    </row>
    <row r="913">
      <c r="A913" s="25"/>
      <c r="B913" s="25"/>
      <c r="C913" s="25"/>
      <c r="D913" s="25"/>
      <c r="E913" s="25"/>
      <c r="F913" s="24"/>
      <c r="G913" s="25"/>
      <c r="H913" s="25"/>
      <c r="I913" s="25"/>
      <c r="J913" s="25"/>
      <c r="K913" s="138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  <c r="AA913" s="25"/>
    </row>
    <row r="914">
      <c r="A914" s="25"/>
      <c r="B914" s="25"/>
      <c r="C914" s="25"/>
      <c r="D914" s="25"/>
      <c r="E914" s="25"/>
      <c r="F914" s="24"/>
      <c r="G914" s="25"/>
      <c r="H914" s="25"/>
      <c r="I914" s="25"/>
      <c r="J914" s="25"/>
      <c r="K914" s="138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  <c r="AA914" s="25"/>
    </row>
    <row r="915">
      <c r="A915" s="25"/>
      <c r="B915" s="25"/>
      <c r="C915" s="25"/>
      <c r="D915" s="25"/>
      <c r="E915" s="25"/>
      <c r="F915" s="24"/>
      <c r="G915" s="25"/>
      <c r="H915" s="25"/>
      <c r="I915" s="25"/>
      <c r="J915" s="25"/>
      <c r="K915" s="138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  <c r="AA915" s="25"/>
    </row>
    <row r="916">
      <c r="A916" s="25"/>
      <c r="B916" s="25"/>
      <c r="C916" s="25"/>
      <c r="D916" s="25"/>
      <c r="E916" s="25"/>
      <c r="F916" s="24"/>
      <c r="G916" s="25"/>
      <c r="H916" s="25"/>
      <c r="I916" s="25"/>
      <c r="J916" s="25"/>
      <c r="K916" s="138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  <c r="AA916" s="25"/>
    </row>
    <row r="917">
      <c r="A917" s="25"/>
      <c r="B917" s="25"/>
      <c r="C917" s="25"/>
      <c r="D917" s="25"/>
      <c r="E917" s="25"/>
      <c r="F917" s="24"/>
      <c r="G917" s="25"/>
      <c r="H917" s="25"/>
      <c r="I917" s="25"/>
      <c r="J917" s="25"/>
      <c r="K917" s="138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  <c r="AA917" s="25"/>
    </row>
    <row r="918">
      <c r="A918" s="25"/>
      <c r="B918" s="25"/>
      <c r="C918" s="25"/>
      <c r="D918" s="25"/>
      <c r="E918" s="25"/>
      <c r="F918" s="24"/>
      <c r="G918" s="25"/>
      <c r="H918" s="25"/>
      <c r="I918" s="25"/>
      <c r="J918" s="25"/>
      <c r="K918" s="138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  <c r="AA918" s="25"/>
    </row>
    <row r="919">
      <c r="A919" s="25"/>
      <c r="B919" s="25"/>
      <c r="C919" s="25"/>
      <c r="D919" s="25"/>
      <c r="E919" s="25"/>
      <c r="F919" s="24"/>
      <c r="G919" s="25"/>
      <c r="H919" s="25"/>
      <c r="I919" s="25"/>
      <c r="J919" s="25"/>
      <c r="K919" s="138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  <c r="AA919" s="25"/>
    </row>
    <row r="920">
      <c r="A920" s="25"/>
      <c r="B920" s="25"/>
      <c r="C920" s="25"/>
      <c r="D920" s="25"/>
      <c r="E920" s="25"/>
      <c r="F920" s="24"/>
      <c r="G920" s="25"/>
      <c r="H920" s="25"/>
      <c r="I920" s="25"/>
      <c r="J920" s="25"/>
      <c r="K920" s="138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  <c r="AA920" s="25"/>
    </row>
    <row r="921">
      <c r="A921" s="25"/>
      <c r="B921" s="25"/>
      <c r="C921" s="25"/>
      <c r="D921" s="25"/>
      <c r="E921" s="25"/>
      <c r="F921" s="24"/>
      <c r="G921" s="25"/>
      <c r="H921" s="25"/>
      <c r="I921" s="25"/>
      <c r="J921" s="25"/>
      <c r="K921" s="138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  <c r="AA921" s="25"/>
    </row>
    <row r="922">
      <c r="A922" s="25"/>
      <c r="B922" s="25"/>
      <c r="C922" s="25"/>
      <c r="D922" s="25"/>
      <c r="E922" s="25"/>
      <c r="F922" s="24"/>
      <c r="G922" s="25"/>
      <c r="H922" s="25"/>
      <c r="I922" s="25"/>
      <c r="J922" s="25"/>
      <c r="K922" s="138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  <c r="AA922" s="25"/>
    </row>
    <row r="923">
      <c r="A923" s="25"/>
      <c r="B923" s="25"/>
      <c r="C923" s="25"/>
      <c r="D923" s="25"/>
      <c r="E923" s="25"/>
      <c r="F923" s="24"/>
      <c r="G923" s="25"/>
      <c r="H923" s="25"/>
      <c r="I923" s="25"/>
      <c r="J923" s="25"/>
      <c r="K923" s="138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  <c r="AA923" s="25"/>
    </row>
    <row r="924">
      <c r="A924" s="25"/>
      <c r="B924" s="25"/>
      <c r="C924" s="25"/>
      <c r="D924" s="25"/>
      <c r="E924" s="25"/>
      <c r="F924" s="24"/>
      <c r="G924" s="25"/>
      <c r="H924" s="25"/>
      <c r="I924" s="25"/>
      <c r="J924" s="25"/>
      <c r="K924" s="138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  <c r="AA924" s="25"/>
    </row>
    <row r="925">
      <c r="A925" s="25"/>
      <c r="B925" s="25"/>
      <c r="C925" s="25"/>
      <c r="D925" s="25"/>
      <c r="E925" s="25"/>
      <c r="F925" s="24"/>
      <c r="G925" s="25"/>
      <c r="H925" s="25"/>
      <c r="I925" s="25"/>
      <c r="J925" s="25"/>
      <c r="K925" s="138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  <c r="AA925" s="25"/>
    </row>
    <row r="926">
      <c r="A926" s="25"/>
      <c r="B926" s="25"/>
      <c r="C926" s="25"/>
      <c r="D926" s="25"/>
      <c r="E926" s="25"/>
      <c r="F926" s="24"/>
      <c r="G926" s="25"/>
      <c r="H926" s="25"/>
      <c r="I926" s="25"/>
      <c r="J926" s="25"/>
      <c r="K926" s="138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  <c r="AA926" s="25"/>
    </row>
    <row r="927">
      <c r="A927" s="25"/>
      <c r="B927" s="25"/>
      <c r="C927" s="25"/>
      <c r="D927" s="25"/>
      <c r="E927" s="25"/>
      <c r="F927" s="24"/>
      <c r="G927" s="25"/>
      <c r="H927" s="25"/>
      <c r="I927" s="25"/>
      <c r="J927" s="25"/>
      <c r="K927" s="138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  <c r="AA927" s="25"/>
    </row>
    <row r="928">
      <c r="A928" s="25"/>
      <c r="B928" s="25"/>
      <c r="C928" s="25"/>
      <c r="D928" s="25"/>
      <c r="E928" s="25"/>
      <c r="F928" s="24"/>
      <c r="G928" s="25"/>
      <c r="H928" s="25"/>
      <c r="I928" s="25"/>
      <c r="J928" s="25"/>
      <c r="K928" s="138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  <c r="AA928" s="25"/>
    </row>
    <row r="929">
      <c r="A929" s="25"/>
      <c r="B929" s="25"/>
      <c r="C929" s="25"/>
      <c r="D929" s="25"/>
      <c r="E929" s="25"/>
      <c r="F929" s="24"/>
      <c r="G929" s="25"/>
      <c r="H929" s="25"/>
      <c r="I929" s="25"/>
      <c r="J929" s="25"/>
      <c r="K929" s="138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  <c r="AA929" s="25"/>
    </row>
    <row r="930">
      <c r="A930" s="25"/>
      <c r="B930" s="25"/>
      <c r="C930" s="25"/>
      <c r="D930" s="25"/>
      <c r="E930" s="25"/>
      <c r="F930" s="24"/>
      <c r="G930" s="25"/>
      <c r="H930" s="25"/>
      <c r="I930" s="25"/>
      <c r="J930" s="25"/>
      <c r="K930" s="138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  <c r="AA930" s="25"/>
    </row>
    <row r="931">
      <c r="A931" s="25"/>
      <c r="B931" s="25"/>
      <c r="C931" s="25"/>
      <c r="D931" s="25"/>
      <c r="E931" s="25"/>
      <c r="F931" s="24"/>
      <c r="G931" s="25"/>
      <c r="H931" s="25"/>
      <c r="I931" s="25"/>
      <c r="J931" s="25"/>
      <c r="K931" s="138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  <c r="AA931" s="25"/>
    </row>
    <row r="932">
      <c r="A932" s="25"/>
      <c r="B932" s="25"/>
      <c r="C932" s="25"/>
      <c r="D932" s="25"/>
      <c r="E932" s="25"/>
      <c r="F932" s="24"/>
      <c r="G932" s="25"/>
      <c r="H932" s="25"/>
      <c r="I932" s="25"/>
      <c r="J932" s="25"/>
      <c r="K932" s="138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  <c r="AA932" s="25"/>
    </row>
    <row r="933">
      <c r="A933" s="25"/>
      <c r="B933" s="25"/>
      <c r="C933" s="25"/>
      <c r="D933" s="25"/>
      <c r="E933" s="25"/>
      <c r="F933" s="24"/>
      <c r="G933" s="25"/>
      <c r="H933" s="25"/>
      <c r="I933" s="25"/>
      <c r="J933" s="25"/>
      <c r="K933" s="138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  <c r="AA933" s="25"/>
    </row>
    <row r="934">
      <c r="A934" s="25"/>
      <c r="B934" s="25"/>
      <c r="C934" s="25"/>
      <c r="D934" s="25"/>
      <c r="E934" s="25"/>
      <c r="F934" s="24"/>
      <c r="G934" s="25"/>
      <c r="H934" s="25"/>
      <c r="I934" s="25"/>
      <c r="J934" s="25"/>
      <c r="K934" s="138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  <c r="AA934" s="25"/>
    </row>
    <row r="935">
      <c r="A935" s="25"/>
      <c r="B935" s="25"/>
      <c r="C935" s="25"/>
      <c r="D935" s="25"/>
      <c r="E935" s="25"/>
      <c r="F935" s="24"/>
      <c r="G935" s="25"/>
      <c r="H935" s="25"/>
      <c r="I935" s="25"/>
      <c r="J935" s="25"/>
      <c r="K935" s="138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  <c r="AA935" s="25"/>
    </row>
    <row r="936">
      <c r="A936" s="25"/>
      <c r="B936" s="25"/>
      <c r="C936" s="25"/>
      <c r="D936" s="25"/>
      <c r="E936" s="25"/>
      <c r="F936" s="24"/>
      <c r="G936" s="25"/>
      <c r="H936" s="25"/>
      <c r="I936" s="25"/>
      <c r="J936" s="25"/>
      <c r="K936" s="138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  <c r="AA936" s="25"/>
    </row>
    <row r="937">
      <c r="A937" s="25"/>
      <c r="B937" s="25"/>
      <c r="C937" s="25"/>
      <c r="D937" s="25"/>
      <c r="E937" s="25"/>
      <c r="F937" s="24"/>
      <c r="G937" s="25"/>
      <c r="H937" s="25"/>
      <c r="I937" s="25"/>
      <c r="J937" s="25"/>
      <c r="K937" s="138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  <c r="AA937" s="25"/>
    </row>
    <row r="938">
      <c r="A938" s="25"/>
      <c r="B938" s="25"/>
      <c r="C938" s="25"/>
      <c r="D938" s="25"/>
      <c r="E938" s="25"/>
      <c r="F938" s="24"/>
      <c r="G938" s="25"/>
      <c r="H938" s="25"/>
      <c r="I938" s="25"/>
      <c r="J938" s="25"/>
      <c r="K938" s="138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  <c r="AA938" s="25"/>
    </row>
    <row r="939">
      <c r="A939" s="25"/>
      <c r="B939" s="25"/>
      <c r="C939" s="25"/>
      <c r="D939" s="25"/>
      <c r="E939" s="25"/>
      <c r="F939" s="24"/>
      <c r="G939" s="25"/>
      <c r="H939" s="25"/>
      <c r="I939" s="25"/>
      <c r="J939" s="25"/>
      <c r="K939" s="138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  <c r="AA939" s="25"/>
    </row>
    <row r="940">
      <c r="A940" s="25"/>
      <c r="B940" s="25"/>
      <c r="C940" s="25"/>
      <c r="D940" s="25"/>
      <c r="E940" s="25"/>
      <c r="F940" s="24"/>
      <c r="G940" s="25"/>
      <c r="H940" s="25"/>
      <c r="I940" s="25"/>
      <c r="J940" s="25"/>
      <c r="K940" s="138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  <c r="AA940" s="25"/>
    </row>
    <row r="941">
      <c r="A941" s="25"/>
      <c r="B941" s="25"/>
      <c r="C941" s="25"/>
      <c r="D941" s="25"/>
      <c r="E941" s="25"/>
      <c r="F941" s="24"/>
      <c r="G941" s="25"/>
      <c r="H941" s="25"/>
      <c r="I941" s="25"/>
      <c r="J941" s="25"/>
      <c r="K941" s="138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  <c r="AA941" s="25"/>
    </row>
    <row r="942">
      <c r="A942" s="25"/>
      <c r="B942" s="25"/>
      <c r="C942" s="25"/>
      <c r="D942" s="25"/>
      <c r="E942" s="25"/>
      <c r="F942" s="24"/>
      <c r="G942" s="25"/>
      <c r="H942" s="25"/>
      <c r="I942" s="25"/>
      <c r="J942" s="25"/>
      <c r="K942" s="138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  <c r="AA942" s="25"/>
    </row>
    <row r="943">
      <c r="A943" s="25"/>
      <c r="B943" s="25"/>
      <c r="C943" s="25"/>
      <c r="D943" s="25"/>
      <c r="E943" s="25"/>
      <c r="F943" s="24"/>
      <c r="G943" s="25"/>
      <c r="H943" s="25"/>
      <c r="I943" s="25"/>
      <c r="J943" s="25"/>
      <c r="K943" s="138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  <c r="AA943" s="25"/>
    </row>
    <row r="944">
      <c r="A944" s="25"/>
      <c r="B944" s="25"/>
      <c r="C944" s="25"/>
      <c r="D944" s="25"/>
      <c r="E944" s="25"/>
      <c r="F944" s="24"/>
      <c r="G944" s="25"/>
      <c r="H944" s="25"/>
      <c r="I944" s="25"/>
      <c r="J944" s="25"/>
      <c r="K944" s="138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  <c r="AA944" s="25"/>
    </row>
    <row r="945">
      <c r="A945" s="25"/>
      <c r="B945" s="25"/>
      <c r="C945" s="25"/>
      <c r="D945" s="25"/>
      <c r="E945" s="25"/>
      <c r="F945" s="24"/>
      <c r="G945" s="25"/>
      <c r="H945" s="25"/>
      <c r="I945" s="25"/>
      <c r="J945" s="25"/>
      <c r="K945" s="138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  <c r="AA945" s="25"/>
    </row>
    <row r="946">
      <c r="A946" s="25"/>
      <c r="B946" s="25"/>
      <c r="C946" s="25"/>
      <c r="D946" s="25"/>
      <c r="E946" s="25"/>
      <c r="F946" s="24"/>
      <c r="G946" s="25"/>
      <c r="H946" s="25"/>
      <c r="I946" s="25"/>
      <c r="J946" s="25"/>
      <c r="K946" s="138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  <c r="AA946" s="25"/>
    </row>
    <row r="947">
      <c r="A947" s="25"/>
      <c r="B947" s="25"/>
      <c r="C947" s="25"/>
      <c r="D947" s="25"/>
      <c r="E947" s="25"/>
      <c r="F947" s="24"/>
      <c r="G947" s="25"/>
      <c r="H947" s="25"/>
      <c r="I947" s="25"/>
      <c r="J947" s="25"/>
      <c r="K947" s="138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  <c r="AA947" s="25"/>
    </row>
    <row r="948">
      <c r="A948" s="25"/>
      <c r="B948" s="25"/>
      <c r="C948" s="25"/>
      <c r="D948" s="25"/>
      <c r="E948" s="25"/>
      <c r="F948" s="24"/>
      <c r="G948" s="25"/>
      <c r="H948" s="25"/>
      <c r="I948" s="25"/>
      <c r="J948" s="25"/>
      <c r="K948" s="138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  <c r="AA948" s="25"/>
    </row>
    <row r="949">
      <c r="A949" s="25"/>
      <c r="B949" s="25"/>
      <c r="C949" s="25"/>
      <c r="D949" s="25"/>
      <c r="E949" s="25"/>
      <c r="F949" s="24"/>
      <c r="G949" s="25"/>
      <c r="H949" s="25"/>
      <c r="I949" s="25"/>
      <c r="J949" s="25"/>
      <c r="K949" s="138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  <c r="AA949" s="25"/>
    </row>
    <row r="950">
      <c r="A950" s="25"/>
      <c r="B950" s="25"/>
      <c r="C950" s="25"/>
      <c r="D950" s="25"/>
      <c r="E950" s="25"/>
      <c r="F950" s="24"/>
      <c r="G950" s="25"/>
      <c r="H950" s="25"/>
      <c r="I950" s="25"/>
      <c r="J950" s="25"/>
      <c r="K950" s="138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  <c r="AA950" s="25"/>
    </row>
    <row r="951">
      <c r="A951" s="25"/>
      <c r="B951" s="25"/>
      <c r="C951" s="25"/>
      <c r="D951" s="25"/>
      <c r="E951" s="25"/>
      <c r="F951" s="24"/>
      <c r="G951" s="25"/>
      <c r="H951" s="25"/>
      <c r="I951" s="25"/>
      <c r="J951" s="25"/>
      <c r="K951" s="138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  <c r="AA951" s="25"/>
    </row>
    <row r="952">
      <c r="A952" s="25"/>
      <c r="B952" s="25"/>
      <c r="C952" s="25"/>
      <c r="D952" s="25"/>
      <c r="E952" s="25"/>
      <c r="F952" s="24"/>
      <c r="G952" s="25"/>
      <c r="H952" s="25"/>
      <c r="I952" s="25"/>
      <c r="J952" s="25"/>
      <c r="K952" s="138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  <c r="AA952" s="25"/>
    </row>
    <row r="953">
      <c r="A953" s="25"/>
      <c r="B953" s="25"/>
      <c r="C953" s="25"/>
      <c r="D953" s="25"/>
      <c r="E953" s="25"/>
      <c r="F953" s="24"/>
      <c r="G953" s="25"/>
      <c r="H953" s="25"/>
      <c r="I953" s="25"/>
      <c r="J953" s="25"/>
      <c r="K953" s="138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  <c r="AA953" s="25"/>
    </row>
    <row r="954">
      <c r="A954" s="25"/>
      <c r="B954" s="25"/>
      <c r="C954" s="25"/>
      <c r="D954" s="25"/>
      <c r="E954" s="25"/>
      <c r="F954" s="24"/>
      <c r="G954" s="25"/>
      <c r="H954" s="25"/>
      <c r="I954" s="25"/>
      <c r="J954" s="25"/>
      <c r="K954" s="138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  <c r="AA954" s="25"/>
    </row>
    <row r="955">
      <c r="A955" s="25"/>
      <c r="B955" s="25"/>
      <c r="C955" s="25"/>
      <c r="D955" s="25"/>
      <c r="E955" s="25"/>
      <c r="F955" s="24"/>
      <c r="G955" s="25"/>
      <c r="H955" s="25"/>
      <c r="I955" s="25"/>
      <c r="J955" s="25"/>
      <c r="K955" s="138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  <c r="AA955" s="25"/>
    </row>
    <row r="956">
      <c r="A956" s="25"/>
      <c r="B956" s="25"/>
      <c r="C956" s="25"/>
      <c r="D956" s="25"/>
      <c r="E956" s="25"/>
      <c r="F956" s="24"/>
      <c r="G956" s="25"/>
      <c r="H956" s="25"/>
      <c r="I956" s="25"/>
      <c r="J956" s="25"/>
      <c r="K956" s="138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  <c r="AA956" s="25"/>
    </row>
    <row r="957">
      <c r="A957" s="25"/>
      <c r="B957" s="25"/>
      <c r="C957" s="25"/>
      <c r="D957" s="25"/>
      <c r="E957" s="25"/>
      <c r="F957" s="24"/>
      <c r="G957" s="25"/>
      <c r="H957" s="25"/>
      <c r="I957" s="25"/>
      <c r="J957" s="25"/>
      <c r="K957" s="138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  <c r="AA957" s="25"/>
    </row>
    <row r="958">
      <c r="A958" s="25"/>
      <c r="B958" s="25"/>
      <c r="C958" s="25"/>
      <c r="D958" s="25"/>
      <c r="E958" s="25"/>
      <c r="F958" s="24"/>
      <c r="G958" s="25"/>
      <c r="H958" s="25"/>
      <c r="I958" s="25"/>
      <c r="J958" s="25"/>
      <c r="K958" s="138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  <c r="AA958" s="25"/>
    </row>
    <row r="959">
      <c r="A959" s="25"/>
      <c r="B959" s="25"/>
      <c r="C959" s="25"/>
      <c r="D959" s="25"/>
      <c r="E959" s="25"/>
      <c r="F959" s="24"/>
      <c r="G959" s="25"/>
      <c r="H959" s="25"/>
      <c r="I959" s="25"/>
      <c r="J959" s="25"/>
      <c r="K959" s="138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  <c r="AA959" s="25"/>
    </row>
    <row r="960">
      <c r="A960" s="25"/>
      <c r="B960" s="25"/>
      <c r="C960" s="25"/>
      <c r="D960" s="25"/>
      <c r="E960" s="25"/>
      <c r="F960" s="24"/>
      <c r="G960" s="25"/>
      <c r="H960" s="25"/>
      <c r="I960" s="25"/>
      <c r="J960" s="25"/>
      <c r="K960" s="138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  <c r="AA960" s="25"/>
    </row>
    <row r="961">
      <c r="A961" s="25"/>
      <c r="B961" s="25"/>
      <c r="C961" s="25"/>
      <c r="D961" s="25"/>
      <c r="E961" s="25"/>
      <c r="F961" s="24"/>
      <c r="G961" s="25"/>
      <c r="H961" s="25"/>
      <c r="I961" s="25"/>
      <c r="J961" s="25"/>
      <c r="K961" s="138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  <c r="AA961" s="25"/>
    </row>
    <row r="962">
      <c r="A962" s="25"/>
      <c r="B962" s="25"/>
      <c r="C962" s="25"/>
      <c r="D962" s="25"/>
      <c r="E962" s="25"/>
      <c r="F962" s="24"/>
      <c r="G962" s="25"/>
      <c r="H962" s="25"/>
      <c r="I962" s="25"/>
      <c r="J962" s="25"/>
      <c r="K962" s="138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  <c r="AA962" s="25"/>
    </row>
    <row r="963">
      <c r="A963" s="25"/>
      <c r="B963" s="25"/>
      <c r="C963" s="25"/>
      <c r="D963" s="25"/>
      <c r="E963" s="25"/>
      <c r="F963" s="24"/>
      <c r="G963" s="25"/>
      <c r="H963" s="25"/>
      <c r="I963" s="25"/>
      <c r="J963" s="25"/>
      <c r="K963" s="138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  <c r="AA963" s="25"/>
    </row>
    <row r="964">
      <c r="A964" s="25"/>
      <c r="B964" s="25"/>
      <c r="C964" s="25"/>
      <c r="D964" s="25"/>
      <c r="E964" s="25"/>
      <c r="F964" s="24"/>
      <c r="G964" s="25"/>
      <c r="H964" s="25"/>
      <c r="I964" s="25"/>
      <c r="J964" s="25"/>
      <c r="K964" s="138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  <c r="AA964" s="25"/>
    </row>
    <row r="965">
      <c r="A965" s="25"/>
      <c r="B965" s="25"/>
      <c r="C965" s="25"/>
      <c r="D965" s="25"/>
      <c r="E965" s="25"/>
      <c r="F965" s="24"/>
      <c r="G965" s="25"/>
      <c r="H965" s="25"/>
      <c r="I965" s="25"/>
      <c r="J965" s="25"/>
      <c r="K965" s="138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  <c r="AA965" s="25"/>
    </row>
    <row r="966">
      <c r="A966" s="25"/>
      <c r="B966" s="25"/>
      <c r="C966" s="25"/>
      <c r="D966" s="25"/>
      <c r="E966" s="25"/>
      <c r="F966" s="24"/>
      <c r="G966" s="25"/>
      <c r="H966" s="25"/>
      <c r="I966" s="25"/>
      <c r="J966" s="25"/>
      <c r="K966" s="138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  <c r="AA966" s="25"/>
    </row>
    <row r="967">
      <c r="A967" s="25"/>
      <c r="B967" s="25"/>
      <c r="C967" s="25"/>
      <c r="D967" s="25"/>
      <c r="E967" s="25"/>
      <c r="F967" s="24"/>
      <c r="G967" s="25"/>
      <c r="H967" s="25"/>
      <c r="I967" s="25"/>
      <c r="J967" s="25"/>
      <c r="K967" s="138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  <c r="AA967" s="25"/>
    </row>
    <row r="968">
      <c r="A968" s="25"/>
      <c r="B968" s="25"/>
      <c r="C968" s="25"/>
      <c r="D968" s="25"/>
      <c r="E968" s="25"/>
      <c r="F968" s="24"/>
      <c r="G968" s="25"/>
      <c r="H968" s="25"/>
      <c r="I968" s="25"/>
      <c r="J968" s="25"/>
      <c r="K968" s="138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  <c r="AA968" s="25"/>
    </row>
    <row r="969">
      <c r="A969" s="25"/>
      <c r="B969" s="25"/>
      <c r="C969" s="25"/>
      <c r="D969" s="25"/>
      <c r="E969" s="25"/>
      <c r="F969" s="24"/>
      <c r="G969" s="25"/>
      <c r="H969" s="25"/>
      <c r="I969" s="25"/>
      <c r="J969" s="25"/>
      <c r="K969" s="138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  <c r="AA969" s="25"/>
    </row>
    <row r="970">
      <c r="A970" s="25"/>
      <c r="B970" s="25"/>
      <c r="C970" s="25"/>
      <c r="D970" s="25"/>
      <c r="E970" s="25"/>
      <c r="F970" s="24"/>
      <c r="G970" s="25"/>
      <c r="H970" s="25"/>
      <c r="I970" s="25"/>
      <c r="J970" s="25"/>
      <c r="K970" s="138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  <c r="AA970" s="25"/>
    </row>
    <row r="971">
      <c r="A971" s="25"/>
      <c r="B971" s="25"/>
      <c r="C971" s="25"/>
      <c r="D971" s="25"/>
      <c r="E971" s="25"/>
      <c r="F971" s="24"/>
      <c r="G971" s="25"/>
      <c r="H971" s="25"/>
      <c r="I971" s="25"/>
      <c r="J971" s="25"/>
      <c r="K971" s="138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  <c r="AA971" s="25"/>
    </row>
    <row r="972">
      <c r="A972" s="25"/>
      <c r="B972" s="25"/>
      <c r="C972" s="25"/>
      <c r="D972" s="25"/>
      <c r="E972" s="25"/>
      <c r="F972" s="24"/>
      <c r="G972" s="25"/>
      <c r="H972" s="25"/>
      <c r="I972" s="25"/>
      <c r="J972" s="25"/>
      <c r="K972" s="138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  <c r="AA972" s="25"/>
    </row>
    <row r="973">
      <c r="A973" s="25"/>
      <c r="B973" s="25"/>
      <c r="C973" s="25"/>
      <c r="D973" s="25"/>
      <c r="E973" s="25"/>
      <c r="F973" s="24"/>
      <c r="G973" s="25"/>
      <c r="H973" s="25"/>
      <c r="I973" s="25"/>
      <c r="J973" s="25"/>
      <c r="K973" s="138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  <c r="AA973" s="25"/>
    </row>
    <row r="974">
      <c r="A974" s="25"/>
      <c r="B974" s="25"/>
      <c r="C974" s="25"/>
      <c r="D974" s="25"/>
      <c r="E974" s="25"/>
      <c r="F974" s="24"/>
      <c r="G974" s="25"/>
      <c r="H974" s="25"/>
      <c r="I974" s="25"/>
      <c r="J974" s="25"/>
      <c r="K974" s="138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  <c r="AA974" s="25"/>
    </row>
    <row r="975">
      <c r="A975" s="25"/>
      <c r="B975" s="25"/>
      <c r="C975" s="25"/>
      <c r="D975" s="25"/>
      <c r="E975" s="25"/>
      <c r="F975" s="24"/>
      <c r="G975" s="25"/>
      <c r="H975" s="25"/>
      <c r="I975" s="25"/>
      <c r="J975" s="25"/>
      <c r="K975" s="138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  <c r="AA975" s="25"/>
    </row>
    <row r="976">
      <c r="A976" s="25"/>
      <c r="B976" s="25"/>
      <c r="C976" s="25"/>
      <c r="D976" s="25"/>
      <c r="E976" s="25"/>
      <c r="F976" s="24"/>
      <c r="G976" s="25"/>
      <c r="H976" s="25"/>
      <c r="I976" s="25"/>
      <c r="J976" s="25"/>
      <c r="K976" s="138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  <c r="AA976" s="25"/>
    </row>
    <row r="977">
      <c r="A977" s="25"/>
      <c r="B977" s="25"/>
      <c r="C977" s="25"/>
      <c r="D977" s="25"/>
      <c r="E977" s="25"/>
      <c r="F977" s="24"/>
      <c r="G977" s="25"/>
      <c r="H977" s="25"/>
      <c r="I977" s="25"/>
      <c r="J977" s="25"/>
      <c r="K977" s="138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  <c r="AA977" s="25"/>
    </row>
    <row r="978">
      <c r="A978" s="25"/>
      <c r="B978" s="25"/>
      <c r="C978" s="25"/>
      <c r="D978" s="25"/>
      <c r="E978" s="25"/>
      <c r="F978" s="24"/>
      <c r="G978" s="25"/>
      <c r="H978" s="25"/>
      <c r="I978" s="25"/>
      <c r="J978" s="25"/>
      <c r="K978" s="138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  <c r="AA978" s="25"/>
    </row>
    <row r="979">
      <c r="A979" s="25"/>
      <c r="B979" s="25"/>
      <c r="C979" s="25"/>
      <c r="D979" s="25"/>
      <c r="E979" s="25"/>
      <c r="F979" s="24"/>
      <c r="G979" s="25"/>
      <c r="H979" s="25"/>
      <c r="I979" s="25"/>
      <c r="J979" s="25"/>
      <c r="K979" s="138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  <c r="AA979" s="25"/>
    </row>
    <row r="980">
      <c r="A980" s="25"/>
      <c r="B980" s="25"/>
      <c r="C980" s="25"/>
      <c r="D980" s="25"/>
      <c r="E980" s="25"/>
      <c r="F980" s="24"/>
      <c r="G980" s="25"/>
      <c r="H980" s="25"/>
      <c r="I980" s="25"/>
      <c r="J980" s="25"/>
      <c r="K980" s="138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  <c r="AA980" s="25"/>
    </row>
    <row r="981">
      <c r="A981" s="25"/>
      <c r="B981" s="25"/>
      <c r="C981" s="25"/>
      <c r="D981" s="25"/>
      <c r="E981" s="25"/>
      <c r="F981" s="24"/>
      <c r="G981" s="25"/>
      <c r="H981" s="25"/>
      <c r="I981" s="25"/>
      <c r="J981" s="25"/>
      <c r="K981" s="138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  <c r="AA981" s="25"/>
    </row>
    <row r="982">
      <c r="A982" s="25"/>
      <c r="B982" s="25"/>
      <c r="C982" s="25"/>
      <c r="D982" s="25"/>
      <c r="E982" s="25"/>
      <c r="F982" s="24"/>
      <c r="G982" s="25"/>
      <c r="H982" s="25"/>
      <c r="I982" s="25"/>
      <c r="J982" s="25"/>
      <c r="K982" s="138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  <c r="AA982" s="25"/>
    </row>
    <row r="983">
      <c r="A983" s="25"/>
      <c r="B983" s="25"/>
      <c r="C983" s="25"/>
      <c r="D983" s="25"/>
      <c r="E983" s="25"/>
      <c r="F983" s="24"/>
      <c r="G983" s="25"/>
      <c r="H983" s="25"/>
      <c r="I983" s="25"/>
      <c r="J983" s="25"/>
      <c r="K983" s="138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  <c r="AA983" s="25"/>
    </row>
    <row r="984">
      <c r="A984" s="25"/>
      <c r="B984" s="25"/>
      <c r="C984" s="25"/>
      <c r="D984" s="25"/>
      <c r="E984" s="25"/>
      <c r="F984" s="24"/>
      <c r="G984" s="25"/>
      <c r="H984" s="25"/>
      <c r="I984" s="25"/>
      <c r="J984" s="25"/>
      <c r="K984" s="138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  <c r="AA984" s="25"/>
    </row>
    <row r="985">
      <c r="A985" s="25"/>
      <c r="B985" s="25"/>
      <c r="C985" s="25"/>
      <c r="D985" s="25"/>
      <c r="E985" s="25"/>
      <c r="F985" s="24"/>
      <c r="G985" s="25"/>
      <c r="H985" s="25"/>
      <c r="I985" s="25"/>
      <c r="J985" s="25"/>
      <c r="K985" s="138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  <c r="AA985" s="25"/>
    </row>
    <row r="986">
      <c r="A986" s="25"/>
      <c r="B986" s="25"/>
      <c r="C986" s="25"/>
      <c r="D986" s="25"/>
      <c r="E986" s="25"/>
      <c r="F986" s="24"/>
      <c r="G986" s="25"/>
      <c r="H986" s="25"/>
      <c r="I986" s="25"/>
      <c r="J986" s="25"/>
      <c r="K986" s="138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  <c r="AA986" s="25"/>
    </row>
    <row r="987">
      <c r="A987" s="25"/>
      <c r="B987" s="25"/>
      <c r="C987" s="25"/>
      <c r="D987" s="25"/>
      <c r="E987" s="25"/>
      <c r="F987" s="24"/>
      <c r="G987" s="25"/>
      <c r="H987" s="25"/>
      <c r="I987" s="25"/>
      <c r="J987" s="25"/>
      <c r="K987" s="138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  <c r="AA987" s="25"/>
    </row>
    <row r="988">
      <c r="A988" s="25"/>
      <c r="B988" s="25"/>
      <c r="C988" s="25"/>
      <c r="D988" s="25"/>
      <c r="E988" s="25"/>
      <c r="F988" s="24"/>
      <c r="G988" s="25"/>
      <c r="H988" s="25"/>
      <c r="I988" s="25"/>
      <c r="J988" s="25"/>
      <c r="K988" s="138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  <c r="AA988" s="25"/>
    </row>
    <row r="989">
      <c r="A989" s="25"/>
      <c r="B989" s="25"/>
      <c r="C989" s="25"/>
      <c r="D989" s="25"/>
      <c r="E989" s="25"/>
      <c r="F989" s="24"/>
      <c r="G989" s="25"/>
      <c r="H989" s="25"/>
      <c r="I989" s="25"/>
      <c r="J989" s="25"/>
      <c r="K989" s="138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  <c r="AA989" s="25"/>
    </row>
    <row r="990">
      <c r="A990" s="25"/>
      <c r="B990" s="25"/>
      <c r="C990" s="25"/>
      <c r="D990" s="25"/>
      <c r="E990" s="25"/>
      <c r="F990" s="24"/>
      <c r="G990" s="25"/>
      <c r="H990" s="25"/>
      <c r="I990" s="25"/>
      <c r="J990" s="25"/>
      <c r="K990" s="138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  <c r="AA990" s="25"/>
    </row>
    <row r="991">
      <c r="A991" s="25"/>
      <c r="B991" s="25"/>
      <c r="C991" s="25"/>
      <c r="D991" s="25"/>
      <c r="E991" s="25"/>
      <c r="F991" s="24"/>
      <c r="G991" s="25"/>
      <c r="H991" s="25"/>
      <c r="I991" s="25"/>
      <c r="J991" s="25"/>
      <c r="K991" s="138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  <c r="AA991" s="25"/>
    </row>
    <row r="992">
      <c r="A992" s="25"/>
      <c r="B992" s="25"/>
      <c r="C992" s="25"/>
      <c r="D992" s="25"/>
      <c r="E992" s="25"/>
      <c r="F992" s="24"/>
      <c r="G992" s="25"/>
      <c r="H992" s="25"/>
      <c r="I992" s="25"/>
      <c r="J992" s="25"/>
      <c r="K992" s="138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  <c r="AA992" s="25"/>
    </row>
    <row r="993">
      <c r="A993" s="25"/>
      <c r="B993" s="25"/>
      <c r="C993" s="25"/>
      <c r="D993" s="25"/>
      <c r="E993" s="25"/>
      <c r="F993" s="24"/>
      <c r="G993" s="25"/>
      <c r="H993" s="25"/>
      <c r="I993" s="25"/>
      <c r="J993" s="25"/>
      <c r="K993" s="138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  <c r="AA993" s="25"/>
    </row>
    <row r="994">
      <c r="A994" s="25"/>
      <c r="B994" s="25"/>
      <c r="C994" s="25"/>
      <c r="D994" s="25"/>
      <c r="E994" s="25"/>
      <c r="F994" s="24"/>
      <c r="G994" s="25"/>
      <c r="H994" s="25"/>
      <c r="I994" s="25"/>
      <c r="J994" s="25"/>
      <c r="K994" s="138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  <c r="AA994" s="25"/>
    </row>
    <row r="995">
      <c r="A995" s="25"/>
      <c r="B995" s="25"/>
      <c r="C995" s="25"/>
      <c r="D995" s="25"/>
      <c r="E995" s="25"/>
      <c r="F995" s="24"/>
      <c r="G995" s="25"/>
      <c r="H995" s="25"/>
      <c r="I995" s="25"/>
      <c r="J995" s="25"/>
      <c r="K995" s="138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  <c r="AA995" s="25"/>
    </row>
    <row r="996">
      <c r="A996" s="25"/>
      <c r="B996" s="25"/>
      <c r="C996" s="25"/>
      <c r="D996" s="25"/>
      <c r="E996" s="25"/>
      <c r="F996" s="24"/>
      <c r="G996" s="25"/>
      <c r="H996" s="25"/>
      <c r="I996" s="25"/>
      <c r="J996" s="25"/>
      <c r="K996" s="138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/>
      <c r="AA996" s="25"/>
    </row>
    <row r="997">
      <c r="A997" s="25"/>
      <c r="B997" s="25"/>
      <c r="C997" s="25"/>
      <c r="D997" s="25"/>
      <c r="E997" s="25"/>
      <c r="F997" s="24"/>
      <c r="G997" s="25"/>
      <c r="H997" s="25"/>
      <c r="I997" s="25"/>
      <c r="J997" s="25"/>
      <c r="K997" s="138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  <c r="Z997" s="25"/>
      <c r="AA997" s="25"/>
    </row>
    <row r="998">
      <c r="A998" s="25"/>
      <c r="B998" s="25"/>
      <c r="C998" s="25"/>
      <c r="D998" s="25"/>
      <c r="E998" s="25"/>
      <c r="F998" s="24"/>
      <c r="G998" s="25"/>
      <c r="H998" s="25"/>
      <c r="I998" s="25"/>
      <c r="J998" s="25"/>
      <c r="K998" s="138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  <c r="Z998" s="25"/>
      <c r="AA998" s="25"/>
    </row>
    <row r="999">
      <c r="A999" s="25"/>
      <c r="B999" s="25"/>
      <c r="C999" s="25"/>
      <c r="D999" s="25"/>
      <c r="E999" s="25"/>
      <c r="F999" s="24"/>
      <c r="G999" s="25"/>
      <c r="H999" s="25"/>
      <c r="I999" s="25"/>
      <c r="J999" s="25"/>
      <c r="K999" s="138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  <c r="Z999" s="25"/>
      <c r="AA999" s="25"/>
    </row>
  </sheetData>
  <mergeCells count="20">
    <mergeCell ref="B2:H2"/>
    <mergeCell ref="J2:K2"/>
    <mergeCell ref="B3:D3"/>
    <mergeCell ref="B4:D4"/>
    <mergeCell ref="B5:D5"/>
    <mergeCell ref="B6:D6"/>
    <mergeCell ref="B7:D7"/>
    <mergeCell ref="B14:D14"/>
    <mergeCell ref="B15:D15"/>
    <mergeCell ref="B16:D16"/>
    <mergeCell ref="B17:D17"/>
    <mergeCell ref="B18:F18"/>
    <mergeCell ref="G18:H18"/>
    <mergeCell ref="B8:D8"/>
    <mergeCell ref="B9:D9"/>
    <mergeCell ref="B10:D10"/>
    <mergeCell ref="B11:D11"/>
    <mergeCell ref="B12:D12"/>
    <mergeCell ref="J12:K12"/>
    <mergeCell ref="B13:D13"/>
  </mergeCells>
  <dataValidations>
    <dataValidation type="list" allowBlank="1" sqref="F4:F17">
      <formula1>'08) Drop Down Menus'!$A$2:$A$17</formula1>
    </dataValidation>
  </dataValidation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3.86"/>
    <col customWidth="1" min="2" max="2" width="20.0"/>
    <col customWidth="1" min="4" max="5" width="14.71"/>
    <col customWidth="1" min="6" max="6" width="18.14"/>
    <col customWidth="1" min="9" max="9" width="3.71"/>
    <col customWidth="1" min="10" max="10" width="17.57"/>
    <col customWidth="1" min="11" max="12" width="17.71"/>
    <col customWidth="1" min="13" max="13" width="3.43"/>
  </cols>
  <sheetData>
    <row r="1">
      <c r="A1" s="904"/>
      <c r="B1" s="904"/>
      <c r="C1" s="904"/>
      <c r="D1" s="904"/>
      <c r="E1" s="904"/>
      <c r="F1" s="905"/>
      <c r="G1" s="904"/>
      <c r="H1" s="904"/>
      <c r="I1" s="904"/>
      <c r="J1" s="904"/>
      <c r="K1" s="906"/>
      <c r="L1" s="904"/>
      <c r="M1" s="904"/>
    </row>
    <row r="2">
      <c r="A2" s="904"/>
      <c r="B2" s="907" t="s">
        <v>557</v>
      </c>
      <c r="C2" s="908"/>
      <c r="D2" s="908"/>
      <c r="E2" s="908"/>
      <c r="F2" s="908"/>
      <c r="G2" s="908"/>
      <c r="H2" s="909"/>
      <c r="I2" s="904"/>
      <c r="J2" s="907" t="s">
        <v>470</v>
      </c>
      <c r="K2" s="908"/>
      <c r="L2" s="910"/>
      <c r="M2" s="904"/>
    </row>
    <row r="3">
      <c r="A3" s="904"/>
      <c r="B3" s="911" t="s">
        <v>140</v>
      </c>
      <c r="C3" s="912"/>
      <c r="D3" s="912"/>
      <c r="E3" s="913" t="s">
        <v>55</v>
      </c>
      <c r="F3" s="913" t="s">
        <v>44</v>
      </c>
      <c r="G3" s="913" t="s">
        <v>2</v>
      </c>
      <c r="H3" s="914" t="s">
        <v>67</v>
      </c>
      <c r="I3" s="904"/>
      <c r="J3" s="915" t="str">
        <f>'08) Drop Down Menus'!A2</f>
        <v>Groceries</v>
      </c>
      <c r="K3" s="916">
        <f t="shared" ref="K3:K10" si="1">SUMIF($F$4:$F$20,$J3,$G$4:$G$20)</f>
        <v>329.54</v>
      </c>
      <c r="L3" s="178"/>
      <c r="M3" s="904"/>
    </row>
    <row r="4">
      <c r="A4" s="904"/>
      <c r="B4" s="917" t="s">
        <v>41</v>
      </c>
      <c r="C4" s="918"/>
      <c r="D4" s="918"/>
      <c r="E4" s="919">
        <v>45065.0</v>
      </c>
      <c r="F4" s="920" t="s">
        <v>61</v>
      </c>
      <c r="G4" s="921">
        <v>8.94</v>
      </c>
      <c r="H4" s="922">
        <f>G4</f>
        <v>8.94</v>
      </c>
      <c r="I4" s="904"/>
      <c r="J4" s="923" t="str">
        <f>'08) Drop Down Menus'!A3</f>
        <v>Cigarettes</v>
      </c>
      <c r="K4" s="924">
        <f t="shared" si="1"/>
        <v>65.24</v>
      </c>
      <c r="L4" s="147"/>
      <c r="M4" s="904"/>
    </row>
    <row r="5">
      <c r="A5" s="904"/>
      <c r="B5" s="925" t="s">
        <v>482</v>
      </c>
      <c r="C5" s="862"/>
      <c r="D5" s="862"/>
      <c r="E5" s="926">
        <v>45065.0</v>
      </c>
      <c r="F5" s="927" t="s">
        <v>144</v>
      </c>
      <c r="G5" s="928">
        <v>14.53</v>
      </c>
      <c r="H5" s="86">
        <f t="shared" ref="H5:H20" si="2">H4+G5</f>
        <v>23.47</v>
      </c>
      <c r="I5" s="904"/>
      <c r="J5" s="929" t="str">
        <f>'08) Drop Down Menus'!A4</f>
        <v>Gas</v>
      </c>
      <c r="K5" s="930">
        <f t="shared" si="1"/>
        <v>19.54</v>
      </c>
      <c r="L5" s="147"/>
      <c r="M5" s="904"/>
    </row>
    <row r="6">
      <c r="A6" s="904"/>
      <c r="B6" s="931" t="s">
        <v>478</v>
      </c>
      <c r="C6" s="225"/>
      <c r="D6" s="225"/>
      <c r="E6" s="932">
        <v>45065.0</v>
      </c>
      <c r="F6" s="933" t="s">
        <v>21</v>
      </c>
      <c r="G6" s="934">
        <v>64.81</v>
      </c>
      <c r="H6" s="935">
        <f t="shared" si="2"/>
        <v>88.28</v>
      </c>
      <c r="I6" s="904"/>
      <c r="J6" s="923" t="str">
        <f>'08) Drop Down Menus'!A5</f>
        <v>Entertainment</v>
      </c>
      <c r="K6" s="924">
        <f t="shared" si="1"/>
        <v>10.49</v>
      </c>
      <c r="L6" s="147"/>
      <c r="M6" s="904"/>
    </row>
    <row r="7">
      <c r="A7" s="904"/>
      <c r="B7" s="925" t="s">
        <v>558</v>
      </c>
      <c r="C7" s="862"/>
      <c r="D7" s="862"/>
      <c r="E7" s="926">
        <v>45067.0</v>
      </c>
      <c r="F7" s="927" t="s">
        <v>147</v>
      </c>
      <c r="G7" s="928">
        <v>15.5</v>
      </c>
      <c r="H7" s="86">
        <f t="shared" si="2"/>
        <v>103.78</v>
      </c>
      <c r="I7" s="904"/>
      <c r="J7" s="929" t="str">
        <f>'08) Drop Down Menus'!A6</f>
        <v>Medical</v>
      </c>
      <c r="K7" s="930">
        <f t="shared" si="1"/>
        <v>0</v>
      </c>
      <c r="L7" s="147"/>
      <c r="M7" s="904"/>
    </row>
    <row r="8">
      <c r="A8" s="904"/>
      <c r="B8" s="931" t="s">
        <v>559</v>
      </c>
      <c r="C8" s="225"/>
      <c r="D8" s="225"/>
      <c r="E8" s="932">
        <v>45067.0</v>
      </c>
      <c r="F8" s="933" t="s">
        <v>21</v>
      </c>
      <c r="G8" s="934">
        <v>20.0</v>
      </c>
      <c r="H8" s="935">
        <f t="shared" si="2"/>
        <v>123.78</v>
      </c>
      <c r="I8" s="904"/>
      <c r="J8" s="923" t="str">
        <f>'08) Drop Down Menus'!A7</f>
        <v>Vehicle</v>
      </c>
      <c r="K8" s="924">
        <f t="shared" si="1"/>
        <v>15.5</v>
      </c>
      <c r="L8" s="147"/>
      <c r="M8" s="904"/>
    </row>
    <row r="9">
      <c r="A9" s="904"/>
      <c r="B9" s="925" t="s">
        <v>472</v>
      </c>
      <c r="C9" s="862"/>
      <c r="D9" s="862"/>
      <c r="E9" s="926">
        <v>45067.0</v>
      </c>
      <c r="F9" s="927" t="s">
        <v>110</v>
      </c>
      <c r="G9" s="928">
        <v>157.58</v>
      </c>
      <c r="H9" s="86">
        <f t="shared" si="2"/>
        <v>281.36</v>
      </c>
      <c r="I9" s="904"/>
      <c r="J9" s="929" t="str">
        <f>'08) Drop Down Menus'!A8</f>
        <v>Maintenance</v>
      </c>
      <c r="K9" s="930">
        <f t="shared" si="1"/>
        <v>110.07</v>
      </c>
      <c r="L9" s="147"/>
      <c r="M9" s="904"/>
    </row>
    <row r="10">
      <c r="A10" s="904"/>
      <c r="B10" s="931" t="s">
        <v>560</v>
      </c>
      <c r="C10" s="225"/>
      <c r="D10" s="225"/>
      <c r="E10" s="932">
        <v>45069.0</v>
      </c>
      <c r="F10" s="933" t="s">
        <v>21</v>
      </c>
      <c r="G10" s="936">
        <v>25.26</v>
      </c>
      <c r="H10" s="935">
        <f t="shared" si="2"/>
        <v>306.62</v>
      </c>
      <c r="I10" s="904"/>
      <c r="J10" s="937" t="str">
        <f>'08) Drop Down Menus'!A9</f>
        <v>Debt</v>
      </c>
      <c r="K10" s="938">
        <f t="shared" si="1"/>
        <v>8.94</v>
      </c>
      <c r="L10" s="151"/>
      <c r="M10" s="904"/>
    </row>
    <row r="11">
      <c r="A11" s="904"/>
      <c r="B11" s="925" t="s">
        <v>472</v>
      </c>
      <c r="C11" s="862"/>
      <c r="D11" s="862"/>
      <c r="E11" s="926">
        <v>45069.0</v>
      </c>
      <c r="F11" s="927" t="s">
        <v>110</v>
      </c>
      <c r="G11" s="939">
        <v>31.44</v>
      </c>
      <c r="H11" s="86">
        <f t="shared" si="2"/>
        <v>338.06</v>
      </c>
      <c r="I11" s="904"/>
      <c r="J11" s="940"/>
      <c r="K11" s="940"/>
      <c r="L11" s="904"/>
      <c r="M11" s="904"/>
    </row>
    <row r="12">
      <c r="A12" s="904"/>
      <c r="B12" s="931" t="s">
        <v>482</v>
      </c>
      <c r="C12" s="225"/>
      <c r="D12" s="225"/>
      <c r="E12" s="932">
        <v>45071.0</v>
      </c>
      <c r="F12" s="933" t="s">
        <v>145</v>
      </c>
      <c r="G12" s="934">
        <v>19.54</v>
      </c>
      <c r="H12" s="935">
        <f t="shared" si="2"/>
        <v>357.6</v>
      </c>
      <c r="I12" s="904"/>
      <c r="J12" s="941" t="s">
        <v>44</v>
      </c>
      <c r="K12" s="746" t="s">
        <v>561</v>
      </c>
      <c r="L12" s="942" t="s">
        <v>562</v>
      </c>
      <c r="M12" s="904"/>
    </row>
    <row r="13">
      <c r="A13" s="904"/>
      <c r="B13" s="925" t="s">
        <v>482</v>
      </c>
      <c r="C13" s="862"/>
      <c r="D13" s="862"/>
      <c r="E13" s="926">
        <v>45071.0</v>
      </c>
      <c r="F13" s="927" t="s">
        <v>144</v>
      </c>
      <c r="G13" s="928">
        <v>24.53</v>
      </c>
      <c r="H13" s="86">
        <f t="shared" si="2"/>
        <v>382.13</v>
      </c>
      <c r="I13" s="904"/>
      <c r="J13" s="943" t="str">
        <f>'08) Drop Down Menus'!A2</f>
        <v>Groceries</v>
      </c>
      <c r="K13" s="818">
        <f>K3+'2023 Expences - 05052023'!K13</f>
        <v>1978.66</v>
      </c>
      <c r="L13" s="819">
        <f t="shared" ref="L13:L21" si="3">K13/10</f>
        <v>197.866</v>
      </c>
      <c r="M13" s="904"/>
    </row>
    <row r="14">
      <c r="A14" s="904"/>
      <c r="B14" s="931" t="s">
        <v>563</v>
      </c>
      <c r="C14" s="225"/>
      <c r="D14" s="225"/>
      <c r="E14" s="932">
        <v>45073.0</v>
      </c>
      <c r="F14" s="933" t="s">
        <v>146</v>
      </c>
      <c r="G14" s="936">
        <v>10.49</v>
      </c>
      <c r="H14" s="935">
        <f t="shared" si="2"/>
        <v>392.62</v>
      </c>
      <c r="I14" s="904"/>
      <c r="J14" s="944" t="str">
        <f>'08) Drop Down Menus'!A3</f>
        <v>Cigarettes</v>
      </c>
      <c r="K14" s="755">
        <f>K4+'2023 Expences - 05052023'!K14</f>
        <v>457.01</v>
      </c>
      <c r="L14" s="756">
        <f t="shared" si="3"/>
        <v>45.701</v>
      </c>
      <c r="M14" s="904"/>
    </row>
    <row r="15">
      <c r="A15" s="904"/>
      <c r="B15" s="925" t="s">
        <v>482</v>
      </c>
      <c r="C15" s="862"/>
      <c r="D15" s="862"/>
      <c r="E15" s="926">
        <v>45075.0</v>
      </c>
      <c r="F15" s="927" t="s">
        <v>144</v>
      </c>
      <c r="G15" s="939">
        <v>26.18</v>
      </c>
      <c r="H15" s="86">
        <f t="shared" si="2"/>
        <v>418.8</v>
      </c>
      <c r="I15" s="904"/>
      <c r="J15" s="944" t="str">
        <f>'08) Drop Down Menus'!A4</f>
        <v>Gas</v>
      </c>
      <c r="K15" s="755">
        <f>K5+'2023 Expences - 05052023'!K15</f>
        <v>276.15</v>
      </c>
      <c r="L15" s="756">
        <f t="shared" si="3"/>
        <v>27.615</v>
      </c>
      <c r="M15" s="904"/>
    </row>
    <row r="16">
      <c r="A16" s="904"/>
      <c r="B16" s="931" t="s">
        <v>472</v>
      </c>
      <c r="C16" s="225"/>
      <c r="D16" s="225"/>
      <c r="E16" s="932">
        <v>45075.0</v>
      </c>
      <c r="F16" s="933" t="s">
        <v>110</v>
      </c>
      <c r="G16" s="936">
        <v>140.52</v>
      </c>
      <c r="H16" s="935">
        <f t="shared" si="2"/>
        <v>559.32</v>
      </c>
      <c r="I16" s="904"/>
      <c r="J16" s="944" t="str">
        <f>'08) Drop Down Menus'!A5</f>
        <v>Entertainment</v>
      </c>
      <c r="K16" s="755">
        <f>K6+'2023 Expences - 05052023'!K16</f>
        <v>403.5</v>
      </c>
      <c r="L16" s="756">
        <f t="shared" si="3"/>
        <v>40.35</v>
      </c>
      <c r="M16" s="904"/>
    </row>
    <row r="17">
      <c r="A17" s="904"/>
      <c r="B17" s="925"/>
      <c r="C17" s="862"/>
      <c r="D17" s="862"/>
      <c r="E17" s="926"/>
      <c r="F17" s="927"/>
      <c r="G17" s="939">
        <v>0.0</v>
      </c>
      <c r="H17" s="86">
        <f t="shared" si="2"/>
        <v>559.32</v>
      </c>
      <c r="I17" s="904"/>
      <c r="J17" s="944" t="str">
        <f>'08) Drop Down Menus'!A6</f>
        <v>Medical</v>
      </c>
      <c r="K17" s="755">
        <f>K7+'2023 Expences - 05052023'!K17</f>
        <v>182.22</v>
      </c>
      <c r="L17" s="756">
        <f t="shared" si="3"/>
        <v>18.222</v>
      </c>
      <c r="M17" s="904"/>
    </row>
    <row r="18">
      <c r="A18" s="904"/>
      <c r="B18" s="931"/>
      <c r="C18" s="225"/>
      <c r="D18" s="225"/>
      <c r="E18" s="932"/>
      <c r="F18" s="933"/>
      <c r="G18" s="936">
        <v>0.0</v>
      </c>
      <c r="H18" s="935">
        <f t="shared" si="2"/>
        <v>559.32</v>
      </c>
      <c r="I18" s="904"/>
      <c r="J18" s="944" t="str">
        <f>'08) Drop Down Menus'!A7</f>
        <v>Vehicle</v>
      </c>
      <c r="K18" s="755">
        <f>K8+'2023 Expences - 05052023'!K18</f>
        <v>130.97</v>
      </c>
      <c r="L18" s="756">
        <f t="shared" si="3"/>
        <v>13.097</v>
      </c>
      <c r="M18" s="904"/>
    </row>
    <row r="19">
      <c r="A19" s="904"/>
      <c r="B19" s="925"/>
      <c r="C19" s="862"/>
      <c r="D19" s="862"/>
      <c r="E19" s="926"/>
      <c r="F19" s="927"/>
      <c r="G19" s="939">
        <v>0.0</v>
      </c>
      <c r="H19" s="86">
        <f t="shared" si="2"/>
        <v>559.32</v>
      </c>
      <c r="I19" s="904"/>
      <c r="J19" s="944" t="str">
        <f>'08) Drop Down Menus'!A8</f>
        <v>Maintenance</v>
      </c>
      <c r="K19" s="755">
        <f>K9+'2023 Expences - 05052023'!K19</f>
        <v>473.14</v>
      </c>
      <c r="L19" s="756">
        <f t="shared" si="3"/>
        <v>47.314</v>
      </c>
      <c r="M19" s="904"/>
    </row>
    <row r="20">
      <c r="A20" s="904"/>
      <c r="B20" s="945"/>
      <c r="C20" s="946"/>
      <c r="D20" s="946"/>
      <c r="E20" s="947"/>
      <c r="F20" s="948"/>
      <c r="G20" s="949">
        <v>0.0</v>
      </c>
      <c r="H20" s="950">
        <f t="shared" si="2"/>
        <v>559.32</v>
      </c>
      <c r="I20" s="904"/>
      <c r="J20" s="951" t="str">
        <f>'08) Drop Down Menus'!A9</f>
        <v>Debt</v>
      </c>
      <c r="K20" s="764">
        <f>K10+'2023 Expences - 05052023'!K20</f>
        <v>323.8</v>
      </c>
      <c r="L20" s="952">
        <f t="shared" si="3"/>
        <v>32.38</v>
      </c>
      <c r="M20" s="904"/>
    </row>
    <row r="21">
      <c r="A21" s="904"/>
      <c r="B21" s="953" t="s">
        <v>455</v>
      </c>
      <c r="C21" s="465"/>
      <c r="D21" s="465"/>
      <c r="E21" s="465"/>
      <c r="F21" s="465"/>
      <c r="G21" s="954">
        <f>H20</f>
        <v>559.32</v>
      </c>
      <c r="H21" s="466"/>
      <c r="I21" s="904"/>
      <c r="J21" s="955" t="s">
        <v>324</v>
      </c>
      <c r="K21" s="956">
        <f>SUM(K13:K20)</f>
        <v>4225.45</v>
      </c>
      <c r="L21" s="957">
        <f t="shared" si="3"/>
        <v>422.545</v>
      </c>
      <c r="M21" s="904"/>
    </row>
    <row r="22">
      <c r="A22" s="904"/>
      <c r="B22" s="940"/>
      <c r="C22" s="940"/>
      <c r="D22" s="940"/>
      <c r="E22" s="940"/>
      <c r="F22" s="940"/>
      <c r="G22" s="940"/>
      <c r="H22" s="940"/>
      <c r="I22" s="904"/>
      <c r="J22" s="940"/>
      <c r="K22" s="940"/>
      <c r="L22" s="940"/>
      <c r="M22" s="904"/>
    </row>
  </sheetData>
  <mergeCells count="30">
    <mergeCell ref="K6:L6"/>
    <mergeCell ref="K7:L7"/>
    <mergeCell ref="K8:L8"/>
    <mergeCell ref="K9:L9"/>
    <mergeCell ref="K10:L10"/>
    <mergeCell ref="B2:H2"/>
    <mergeCell ref="J2:L2"/>
    <mergeCell ref="B3:D3"/>
    <mergeCell ref="K3:L3"/>
    <mergeCell ref="B4:D4"/>
    <mergeCell ref="K4:L4"/>
    <mergeCell ref="K5:L5"/>
    <mergeCell ref="B5:D5"/>
    <mergeCell ref="B6:D6"/>
    <mergeCell ref="B7:D7"/>
    <mergeCell ref="B8:D8"/>
    <mergeCell ref="B9:D9"/>
    <mergeCell ref="B10:D10"/>
    <mergeCell ref="B11:D11"/>
    <mergeCell ref="B19:D19"/>
    <mergeCell ref="B20:D20"/>
    <mergeCell ref="B21:F21"/>
    <mergeCell ref="G21:H21"/>
    <mergeCell ref="B12:D12"/>
    <mergeCell ref="B13:D13"/>
    <mergeCell ref="B14:D14"/>
    <mergeCell ref="B15:D15"/>
    <mergeCell ref="B16:D16"/>
    <mergeCell ref="B17:D17"/>
    <mergeCell ref="B18:D18"/>
  </mergeCells>
  <dataValidations>
    <dataValidation type="list" allowBlank="1" sqref="F4:F20">
      <formula1>'08) Drop Down Menus'!$A$2:$A$17</formula1>
    </dataValidation>
  </dataValidations>
  <drawing r:id="rId1"/>
  <tableParts count="1">
    <tablePart r:id="rId3"/>
  </tableParts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3.86"/>
    <col customWidth="1" min="2" max="2" width="20.0"/>
    <col customWidth="1" min="4" max="5" width="14.71"/>
    <col customWidth="1" min="6" max="6" width="18.14"/>
    <col customWidth="1" min="9" max="9" width="3.71"/>
    <col customWidth="1" min="10" max="10" width="17.57"/>
    <col customWidth="1" min="11" max="12" width="17.71"/>
    <col customWidth="1" min="13" max="13" width="3.43"/>
  </cols>
  <sheetData>
    <row r="1">
      <c r="A1" s="904"/>
      <c r="B1" s="904"/>
      <c r="C1" s="904"/>
      <c r="D1" s="904"/>
      <c r="E1" s="904"/>
      <c r="F1" s="905"/>
      <c r="G1" s="904"/>
      <c r="H1" s="904"/>
      <c r="I1" s="904"/>
      <c r="J1" s="904"/>
      <c r="K1" s="906"/>
      <c r="L1" s="904"/>
      <c r="M1" s="904"/>
    </row>
    <row r="2">
      <c r="A2" s="904"/>
      <c r="B2" s="907" t="s">
        <v>557</v>
      </c>
      <c r="C2" s="908"/>
      <c r="D2" s="908"/>
      <c r="E2" s="908"/>
      <c r="F2" s="908"/>
      <c r="G2" s="908"/>
      <c r="H2" s="909"/>
      <c r="I2" s="904"/>
      <c r="J2" s="907" t="s">
        <v>470</v>
      </c>
      <c r="K2" s="908"/>
      <c r="L2" s="910"/>
      <c r="M2" s="904"/>
    </row>
    <row r="3">
      <c r="A3" s="904"/>
      <c r="B3" s="911" t="s">
        <v>140</v>
      </c>
      <c r="C3" s="912"/>
      <c r="D3" s="912"/>
      <c r="E3" s="913" t="s">
        <v>55</v>
      </c>
      <c r="F3" s="913" t="s">
        <v>44</v>
      </c>
      <c r="G3" s="913" t="s">
        <v>2</v>
      </c>
      <c r="H3" s="914" t="s">
        <v>67</v>
      </c>
      <c r="I3" s="904"/>
      <c r="J3" s="915" t="str">
        <f>'08) Drop Down Menus'!A2</f>
        <v>Groceries</v>
      </c>
      <c r="K3" s="916">
        <f t="shared" ref="K3:K10" si="1">SUMIF($F$4:$F$20,$J3,$G$4:$G$20)</f>
        <v>209.93</v>
      </c>
      <c r="L3" s="178"/>
      <c r="M3" s="904"/>
    </row>
    <row r="4">
      <c r="A4" s="904"/>
      <c r="B4" s="917" t="s">
        <v>41</v>
      </c>
      <c r="C4" s="918"/>
      <c r="D4" s="918"/>
      <c r="E4" s="919">
        <v>45079.0</v>
      </c>
      <c r="F4" s="920" t="s">
        <v>61</v>
      </c>
      <c r="G4" s="921">
        <v>8.95</v>
      </c>
      <c r="H4" s="922">
        <f>G4</f>
        <v>8.95</v>
      </c>
      <c r="I4" s="904"/>
      <c r="J4" s="923" t="str">
        <f>'08) Drop Down Menus'!A3</f>
        <v>Cigarettes</v>
      </c>
      <c r="K4" s="924">
        <f t="shared" si="1"/>
        <v>48.28</v>
      </c>
      <c r="L4" s="147"/>
      <c r="M4" s="904"/>
    </row>
    <row r="5">
      <c r="A5" s="904"/>
      <c r="B5" s="925" t="s">
        <v>564</v>
      </c>
      <c r="C5" s="862"/>
      <c r="D5" s="862"/>
      <c r="E5" s="926">
        <v>45081.0</v>
      </c>
      <c r="F5" s="927" t="s">
        <v>110</v>
      </c>
      <c r="G5" s="928">
        <v>154.11</v>
      </c>
      <c r="H5" s="86">
        <f t="shared" ref="H5:H20" si="2">H4+G5</f>
        <v>163.06</v>
      </c>
      <c r="I5" s="904"/>
      <c r="J5" s="929" t="str">
        <f>'08) Drop Down Menus'!A4</f>
        <v>Gas</v>
      </c>
      <c r="K5" s="930">
        <f t="shared" si="1"/>
        <v>0</v>
      </c>
      <c r="L5" s="147"/>
      <c r="M5" s="904"/>
    </row>
    <row r="6">
      <c r="A6" s="904"/>
      <c r="B6" s="931" t="s">
        <v>553</v>
      </c>
      <c r="C6" s="225"/>
      <c r="D6" s="225"/>
      <c r="E6" s="932">
        <v>45081.0</v>
      </c>
      <c r="F6" s="933" t="s">
        <v>144</v>
      </c>
      <c r="G6" s="934">
        <v>30.6</v>
      </c>
      <c r="H6" s="935">
        <f t="shared" si="2"/>
        <v>193.66</v>
      </c>
      <c r="I6" s="904"/>
      <c r="J6" s="923" t="str">
        <f>'08) Drop Down Menus'!A5</f>
        <v>Entertainment</v>
      </c>
      <c r="K6" s="924">
        <f t="shared" si="1"/>
        <v>0</v>
      </c>
      <c r="L6" s="147"/>
      <c r="M6" s="904"/>
    </row>
    <row r="7">
      <c r="A7" s="904"/>
      <c r="B7" s="925" t="s">
        <v>491</v>
      </c>
      <c r="C7" s="862"/>
      <c r="D7" s="862"/>
      <c r="E7" s="926">
        <v>45085.0</v>
      </c>
      <c r="F7" s="927" t="s">
        <v>132</v>
      </c>
      <c r="G7" s="928">
        <v>30.0</v>
      </c>
      <c r="H7" s="86">
        <f t="shared" si="2"/>
        <v>223.66</v>
      </c>
      <c r="I7" s="904"/>
      <c r="J7" s="929" t="str">
        <f>'08) Drop Down Menus'!A6</f>
        <v>Medical</v>
      </c>
      <c r="K7" s="930">
        <f t="shared" si="1"/>
        <v>30</v>
      </c>
      <c r="L7" s="147"/>
      <c r="M7" s="904"/>
    </row>
    <row r="8">
      <c r="A8" s="904"/>
      <c r="B8" s="931" t="s">
        <v>474</v>
      </c>
      <c r="C8" s="225"/>
      <c r="D8" s="225"/>
      <c r="E8" s="932">
        <v>45087.0</v>
      </c>
      <c r="F8" s="933" t="s">
        <v>144</v>
      </c>
      <c r="G8" s="934">
        <v>17.68</v>
      </c>
      <c r="H8" s="935">
        <f t="shared" si="2"/>
        <v>241.34</v>
      </c>
      <c r="I8" s="904"/>
      <c r="J8" s="923" t="str">
        <f>'08) Drop Down Menus'!A7</f>
        <v>Vehicle</v>
      </c>
      <c r="K8" s="924">
        <f t="shared" si="1"/>
        <v>13.35</v>
      </c>
      <c r="L8" s="147"/>
      <c r="M8" s="904"/>
    </row>
    <row r="9">
      <c r="A9" s="904"/>
      <c r="B9" s="925" t="s">
        <v>474</v>
      </c>
      <c r="C9" s="862"/>
      <c r="D9" s="862"/>
      <c r="E9" s="926">
        <v>45089.0</v>
      </c>
      <c r="F9" s="927" t="s">
        <v>147</v>
      </c>
      <c r="G9" s="928">
        <v>13.35</v>
      </c>
      <c r="H9" s="86">
        <f t="shared" si="2"/>
        <v>254.69</v>
      </c>
      <c r="I9" s="904"/>
      <c r="J9" s="929" t="str">
        <f>'08) Drop Down Menus'!A8</f>
        <v>Maintenance</v>
      </c>
      <c r="K9" s="930">
        <f t="shared" si="1"/>
        <v>0</v>
      </c>
      <c r="L9" s="147"/>
      <c r="M9" s="904"/>
    </row>
    <row r="10">
      <c r="A10" s="904"/>
      <c r="B10" s="931" t="s">
        <v>564</v>
      </c>
      <c r="C10" s="225"/>
      <c r="D10" s="225"/>
      <c r="E10" s="932">
        <v>45088.0</v>
      </c>
      <c r="F10" s="933" t="s">
        <v>110</v>
      </c>
      <c r="G10" s="936">
        <v>55.82</v>
      </c>
      <c r="H10" s="935">
        <f t="shared" si="2"/>
        <v>310.51</v>
      </c>
      <c r="I10" s="904"/>
      <c r="J10" s="937" t="str">
        <f>'08) Drop Down Menus'!A9</f>
        <v>Debt</v>
      </c>
      <c r="K10" s="938">
        <f t="shared" si="1"/>
        <v>17.9</v>
      </c>
      <c r="L10" s="151"/>
      <c r="M10" s="904"/>
    </row>
    <row r="11">
      <c r="A11" s="904"/>
      <c r="B11" s="925" t="s">
        <v>41</v>
      </c>
      <c r="C11" s="862"/>
      <c r="D11" s="862"/>
      <c r="E11" s="926">
        <v>45088.0</v>
      </c>
      <c r="F11" s="927" t="s">
        <v>61</v>
      </c>
      <c r="G11" s="939">
        <v>8.95</v>
      </c>
      <c r="H11" s="86">
        <f t="shared" si="2"/>
        <v>319.46</v>
      </c>
      <c r="I11" s="904"/>
      <c r="J11" s="940"/>
      <c r="K11" s="940"/>
      <c r="L11" s="904"/>
      <c r="M11" s="904"/>
    </row>
    <row r="12">
      <c r="A12" s="904"/>
      <c r="B12" s="931"/>
      <c r="C12" s="225"/>
      <c r="D12" s="225"/>
      <c r="E12" s="932"/>
      <c r="F12" s="933"/>
      <c r="G12" s="934">
        <v>0.0</v>
      </c>
      <c r="H12" s="935">
        <f t="shared" si="2"/>
        <v>319.46</v>
      </c>
      <c r="I12" s="904"/>
      <c r="J12" s="941" t="s">
        <v>44</v>
      </c>
      <c r="K12" s="746" t="s">
        <v>561</v>
      </c>
      <c r="L12" s="942" t="s">
        <v>565</v>
      </c>
      <c r="M12" s="904"/>
    </row>
    <row r="13">
      <c r="A13" s="904"/>
      <c r="B13" s="925"/>
      <c r="C13" s="862"/>
      <c r="D13" s="862"/>
      <c r="E13" s="926"/>
      <c r="F13" s="927"/>
      <c r="G13" s="928">
        <v>0.0</v>
      </c>
      <c r="H13" s="86">
        <f t="shared" si="2"/>
        <v>319.46</v>
      </c>
      <c r="I13" s="904"/>
      <c r="J13" s="943" t="str">
        <f>'08) Drop Down Menus'!A2</f>
        <v>Groceries</v>
      </c>
      <c r="K13" s="818">
        <f>K3+'2023 Expences - 05192023'!K13</f>
        <v>2188.59</v>
      </c>
      <c r="L13" s="819">
        <f t="shared" ref="L13:L20" si="3">K13/11</f>
        <v>198.9627273</v>
      </c>
      <c r="M13" s="904"/>
    </row>
    <row r="14">
      <c r="A14" s="904"/>
      <c r="B14" s="931"/>
      <c r="C14" s="225"/>
      <c r="D14" s="225"/>
      <c r="E14" s="932"/>
      <c r="F14" s="933"/>
      <c r="G14" s="936">
        <v>0.0</v>
      </c>
      <c r="H14" s="935">
        <f t="shared" si="2"/>
        <v>319.46</v>
      </c>
      <c r="I14" s="904"/>
      <c r="J14" s="944" t="str">
        <f>'08) Drop Down Menus'!A3</f>
        <v>Cigarettes</v>
      </c>
      <c r="K14" s="818">
        <f>K4+'2023 Expences - 05192023'!K14</f>
        <v>505.29</v>
      </c>
      <c r="L14" s="819">
        <f t="shared" si="3"/>
        <v>45.93545455</v>
      </c>
      <c r="M14" s="904"/>
    </row>
    <row r="15">
      <c r="A15" s="904"/>
      <c r="B15" s="925"/>
      <c r="C15" s="862"/>
      <c r="D15" s="862"/>
      <c r="E15" s="926"/>
      <c r="F15" s="927"/>
      <c r="G15" s="939">
        <v>0.0</v>
      </c>
      <c r="H15" s="86">
        <f t="shared" si="2"/>
        <v>319.46</v>
      </c>
      <c r="I15" s="904"/>
      <c r="J15" s="944" t="str">
        <f>'08) Drop Down Menus'!A4</f>
        <v>Gas</v>
      </c>
      <c r="K15" s="818">
        <f>K5+'2023 Expences - 05192023'!K15</f>
        <v>276.15</v>
      </c>
      <c r="L15" s="819">
        <f t="shared" si="3"/>
        <v>25.10454545</v>
      </c>
      <c r="M15" s="904"/>
    </row>
    <row r="16">
      <c r="A16" s="904"/>
      <c r="B16" s="931"/>
      <c r="C16" s="225"/>
      <c r="D16" s="225"/>
      <c r="E16" s="932"/>
      <c r="F16" s="933"/>
      <c r="G16" s="936">
        <v>0.0</v>
      </c>
      <c r="H16" s="935">
        <f t="shared" si="2"/>
        <v>319.46</v>
      </c>
      <c r="I16" s="904"/>
      <c r="J16" s="944" t="str">
        <f>'08) Drop Down Menus'!A5</f>
        <v>Entertainment</v>
      </c>
      <c r="K16" s="818">
        <f>K6+'2023 Expences - 05192023'!K16</f>
        <v>403.5</v>
      </c>
      <c r="L16" s="819">
        <f t="shared" si="3"/>
        <v>36.68181818</v>
      </c>
      <c r="M16" s="904"/>
    </row>
    <row r="17">
      <c r="A17" s="904"/>
      <c r="B17" s="925"/>
      <c r="C17" s="862"/>
      <c r="D17" s="862"/>
      <c r="E17" s="926"/>
      <c r="F17" s="927"/>
      <c r="G17" s="939">
        <v>0.0</v>
      </c>
      <c r="H17" s="86">
        <f t="shared" si="2"/>
        <v>319.46</v>
      </c>
      <c r="I17" s="904"/>
      <c r="J17" s="944" t="str">
        <f>'08) Drop Down Menus'!A6</f>
        <v>Medical</v>
      </c>
      <c r="K17" s="818">
        <f>K7+'2023 Expences - 05192023'!K17</f>
        <v>212.22</v>
      </c>
      <c r="L17" s="819">
        <f t="shared" si="3"/>
        <v>19.29272727</v>
      </c>
      <c r="M17" s="904"/>
    </row>
    <row r="18">
      <c r="A18" s="904"/>
      <c r="B18" s="931"/>
      <c r="C18" s="225"/>
      <c r="D18" s="225"/>
      <c r="E18" s="932"/>
      <c r="F18" s="933"/>
      <c r="G18" s="936">
        <v>0.0</v>
      </c>
      <c r="H18" s="935">
        <f t="shared" si="2"/>
        <v>319.46</v>
      </c>
      <c r="I18" s="904"/>
      <c r="J18" s="944" t="str">
        <f>'08) Drop Down Menus'!A7</f>
        <v>Vehicle</v>
      </c>
      <c r="K18" s="818">
        <f>K8+'2023 Expences - 05192023'!K18</f>
        <v>144.32</v>
      </c>
      <c r="L18" s="819">
        <f t="shared" si="3"/>
        <v>13.12</v>
      </c>
      <c r="M18" s="904"/>
    </row>
    <row r="19">
      <c r="A19" s="904"/>
      <c r="B19" s="751"/>
      <c r="C19" s="146"/>
      <c r="D19" s="146"/>
      <c r="E19" s="958"/>
      <c r="F19" s="959"/>
      <c r="G19" s="960">
        <v>0.0</v>
      </c>
      <c r="H19" s="756">
        <f t="shared" si="2"/>
        <v>319.46</v>
      </c>
      <c r="I19" s="904"/>
      <c r="J19" s="944" t="str">
        <f>'08) Drop Down Menus'!A8</f>
        <v>Maintenance</v>
      </c>
      <c r="K19" s="818">
        <f>K9+'2023 Expences - 05192023'!K19</f>
        <v>473.14</v>
      </c>
      <c r="L19" s="819">
        <f t="shared" si="3"/>
        <v>43.01272727</v>
      </c>
      <c r="M19" s="904"/>
    </row>
    <row r="20">
      <c r="A20" s="904"/>
      <c r="B20" s="961"/>
      <c r="C20" s="150"/>
      <c r="D20" s="150"/>
      <c r="E20" s="962"/>
      <c r="F20" s="963"/>
      <c r="G20" s="964">
        <v>0.0</v>
      </c>
      <c r="H20" s="965">
        <f t="shared" si="2"/>
        <v>319.46</v>
      </c>
      <c r="I20" s="904"/>
      <c r="J20" s="951" t="str">
        <f>'08) Drop Down Menus'!A9</f>
        <v>Debt</v>
      </c>
      <c r="K20" s="818">
        <f>K10+'2023 Expences - 05192023'!K20</f>
        <v>341.7</v>
      </c>
      <c r="L20" s="819">
        <f t="shared" si="3"/>
        <v>31.06363636</v>
      </c>
      <c r="M20" s="904"/>
    </row>
    <row r="21">
      <c r="A21" s="904"/>
      <c r="B21" s="966" t="s">
        <v>455</v>
      </c>
      <c r="C21" s="967"/>
      <c r="D21" s="967"/>
      <c r="E21" s="967"/>
      <c r="F21" s="967"/>
      <c r="G21" s="968">
        <f>H20</f>
        <v>319.46</v>
      </c>
      <c r="H21" s="969"/>
      <c r="I21" s="904"/>
      <c r="J21" s="955" t="s">
        <v>324</v>
      </c>
      <c r="K21" s="956">
        <f>SUM(K13:K20)</f>
        <v>4544.91</v>
      </c>
      <c r="L21" s="957">
        <f>K21/10</f>
        <v>454.491</v>
      </c>
      <c r="M21" s="904"/>
    </row>
    <row r="22">
      <c r="A22" s="904"/>
      <c r="B22" s="940"/>
      <c r="C22" s="940"/>
      <c r="D22" s="940"/>
      <c r="E22" s="940"/>
      <c r="F22" s="940"/>
      <c r="G22" s="940"/>
      <c r="H22" s="940"/>
      <c r="I22" s="904"/>
      <c r="J22" s="940"/>
      <c r="K22" s="940"/>
      <c r="L22" s="940"/>
      <c r="M22" s="904"/>
    </row>
  </sheetData>
  <mergeCells count="30">
    <mergeCell ref="K6:L6"/>
    <mergeCell ref="K7:L7"/>
    <mergeCell ref="K8:L8"/>
    <mergeCell ref="K9:L9"/>
    <mergeCell ref="K10:L10"/>
    <mergeCell ref="B2:H2"/>
    <mergeCell ref="J2:L2"/>
    <mergeCell ref="B3:D3"/>
    <mergeCell ref="K3:L3"/>
    <mergeCell ref="B4:D4"/>
    <mergeCell ref="K4:L4"/>
    <mergeCell ref="K5:L5"/>
    <mergeCell ref="B5:D5"/>
    <mergeCell ref="B6:D6"/>
    <mergeCell ref="B7:D7"/>
    <mergeCell ref="B8:D8"/>
    <mergeCell ref="B9:D9"/>
    <mergeCell ref="B10:D10"/>
    <mergeCell ref="B11:D11"/>
    <mergeCell ref="B19:D19"/>
    <mergeCell ref="B20:D20"/>
    <mergeCell ref="B21:F21"/>
    <mergeCell ref="G21:H21"/>
    <mergeCell ref="B12:D12"/>
    <mergeCell ref="B13:D13"/>
    <mergeCell ref="B14:D14"/>
    <mergeCell ref="B15:D15"/>
    <mergeCell ref="B16:D16"/>
    <mergeCell ref="B17:D17"/>
    <mergeCell ref="B18:D18"/>
  </mergeCells>
  <dataValidations>
    <dataValidation type="list" allowBlank="1" sqref="F4:F20">
      <formula1>'08) Drop Down Menus'!$A$2:$A$17</formula1>
    </dataValidation>
  </dataValidations>
  <drawing r:id="rId1"/>
  <tableParts count="1">
    <tablePart r:id="rId3"/>
  </tableParts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3.86"/>
    <col customWidth="1" min="2" max="2" width="20.0"/>
    <col customWidth="1" min="4" max="5" width="14.71"/>
    <col customWidth="1" min="6" max="6" width="18.14"/>
    <col customWidth="1" min="9" max="9" width="3.71"/>
    <col customWidth="1" min="10" max="10" width="17.57"/>
    <col customWidth="1" min="11" max="11" width="15.0"/>
    <col customWidth="1" min="12" max="12" width="16.57"/>
    <col customWidth="1" min="13" max="13" width="3.43"/>
  </cols>
  <sheetData>
    <row r="1">
      <c r="A1" s="25"/>
      <c r="B1" s="25"/>
      <c r="C1" s="25"/>
      <c r="D1" s="25"/>
      <c r="E1" s="25"/>
      <c r="F1" s="24"/>
      <c r="G1" s="25"/>
      <c r="H1" s="25"/>
      <c r="I1" s="25"/>
      <c r="J1" s="25"/>
      <c r="K1" s="138"/>
      <c r="L1" s="25"/>
      <c r="M1" s="25"/>
    </row>
    <row r="2">
      <c r="A2" s="25"/>
      <c r="B2" s="970" t="s">
        <v>566</v>
      </c>
      <c r="C2" s="971"/>
      <c r="D2" s="971"/>
      <c r="E2" s="971"/>
      <c r="F2" s="971"/>
      <c r="G2" s="971"/>
      <c r="H2" s="972"/>
      <c r="I2" s="25"/>
      <c r="J2" s="970" t="s">
        <v>470</v>
      </c>
      <c r="K2" s="971"/>
      <c r="L2" s="973"/>
      <c r="M2" s="25"/>
    </row>
    <row r="3">
      <c r="A3" s="25"/>
      <c r="B3" s="861" t="s">
        <v>140</v>
      </c>
      <c r="C3" s="862"/>
      <c r="D3" s="862"/>
      <c r="E3" s="974" t="s">
        <v>55</v>
      </c>
      <c r="F3" s="974" t="s">
        <v>44</v>
      </c>
      <c r="G3" s="974" t="s">
        <v>2</v>
      </c>
      <c r="H3" s="975" t="s">
        <v>67</v>
      </c>
      <c r="I3" s="25"/>
      <c r="J3" s="976" t="str">
        <f>'08) Drop Down Menus'!A2</f>
        <v>Groceries</v>
      </c>
      <c r="K3" s="930">
        <f t="shared" ref="K3:K10" si="1">SUMIF($F$4:$F$20,$J3,$G$4:$G$20)</f>
        <v>478.33</v>
      </c>
      <c r="L3" s="439"/>
      <c r="M3" s="25"/>
    </row>
    <row r="4">
      <c r="A4" s="25"/>
      <c r="B4" s="977" t="s">
        <v>472</v>
      </c>
      <c r="C4" s="918"/>
      <c r="D4" s="918"/>
      <c r="E4" s="978">
        <v>45094.0</v>
      </c>
      <c r="F4" s="979" t="s">
        <v>110</v>
      </c>
      <c r="G4" s="921">
        <v>108.07</v>
      </c>
      <c r="H4" s="980">
        <f>G4</f>
        <v>108.07</v>
      </c>
      <c r="I4" s="25"/>
      <c r="J4" s="981" t="str">
        <f>'08) Drop Down Menus'!A3</f>
        <v>Cigarettes</v>
      </c>
      <c r="K4" s="924">
        <f t="shared" si="1"/>
        <v>37.68</v>
      </c>
      <c r="L4" s="439"/>
      <c r="M4" s="25"/>
    </row>
    <row r="5">
      <c r="A5" s="25"/>
      <c r="B5" s="898" t="s">
        <v>41</v>
      </c>
      <c r="C5" s="862"/>
      <c r="D5" s="862"/>
      <c r="E5" s="982">
        <v>45094.0</v>
      </c>
      <c r="F5" s="983" t="s">
        <v>61</v>
      </c>
      <c r="G5" s="928">
        <v>8.95</v>
      </c>
      <c r="H5" s="984">
        <f t="shared" ref="H5:H18" si="2">H4+G5</f>
        <v>117.02</v>
      </c>
      <c r="I5" s="25"/>
      <c r="J5" s="976" t="str">
        <f>'08) Drop Down Menus'!A4</f>
        <v>Gas</v>
      </c>
      <c r="K5" s="930">
        <f t="shared" si="1"/>
        <v>20.57</v>
      </c>
      <c r="L5" s="439"/>
      <c r="M5" s="25"/>
    </row>
    <row r="6">
      <c r="A6" s="25"/>
      <c r="B6" s="897" t="s">
        <v>474</v>
      </c>
      <c r="C6" s="225"/>
      <c r="D6" s="225"/>
      <c r="E6" s="985">
        <v>45096.0</v>
      </c>
      <c r="F6" s="986" t="s">
        <v>144</v>
      </c>
      <c r="G6" s="934">
        <v>17.68</v>
      </c>
      <c r="H6" s="987">
        <f t="shared" si="2"/>
        <v>134.7</v>
      </c>
      <c r="I6" s="25"/>
      <c r="J6" s="981" t="str">
        <f>'08) Drop Down Menus'!A5</f>
        <v>Entertainment</v>
      </c>
      <c r="K6" s="924">
        <f t="shared" si="1"/>
        <v>73.49</v>
      </c>
      <c r="L6" s="439"/>
      <c r="M6" s="25"/>
    </row>
    <row r="7">
      <c r="A7" s="25"/>
      <c r="B7" s="898" t="s">
        <v>567</v>
      </c>
      <c r="C7" s="862"/>
      <c r="D7" s="862"/>
      <c r="E7" s="982">
        <v>45098.0</v>
      </c>
      <c r="F7" s="983" t="s">
        <v>146</v>
      </c>
      <c r="G7" s="928">
        <v>73.49</v>
      </c>
      <c r="H7" s="984">
        <f t="shared" si="2"/>
        <v>208.19</v>
      </c>
      <c r="I7" s="25"/>
      <c r="J7" s="976" t="str">
        <f>'08) Drop Down Menus'!A6</f>
        <v>Medical</v>
      </c>
      <c r="K7" s="930">
        <f t="shared" si="1"/>
        <v>0</v>
      </c>
      <c r="L7" s="439"/>
      <c r="M7" s="25"/>
    </row>
    <row r="8">
      <c r="A8" s="25"/>
      <c r="B8" s="897" t="s">
        <v>568</v>
      </c>
      <c r="C8" s="225"/>
      <c r="D8" s="225"/>
      <c r="E8" s="985">
        <v>45098.0</v>
      </c>
      <c r="F8" s="986" t="s">
        <v>21</v>
      </c>
      <c r="G8" s="934">
        <v>62.92</v>
      </c>
      <c r="H8" s="987">
        <f t="shared" si="2"/>
        <v>271.11</v>
      </c>
      <c r="I8" s="25"/>
      <c r="J8" s="981" t="str">
        <f>'08) Drop Down Menus'!A7</f>
        <v>Vehicle</v>
      </c>
      <c r="K8" s="924">
        <f t="shared" si="1"/>
        <v>0</v>
      </c>
      <c r="L8" s="439"/>
      <c r="M8" s="25"/>
    </row>
    <row r="9">
      <c r="A9" s="25"/>
      <c r="B9" s="898" t="s">
        <v>569</v>
      </c>
      <c r="C9" s="862"/>
      <c r="D9" s="862"/>
      <c r="E9" s="982">
        <v>45102.0</v>
      </c>
      <c r="F9" s="983" t="s">
        <v>110</v>
      </c>
      <c r="G9" s="928">
        <v>65.47</v>
      </c>
      <c r="H9" s="984">
        <f t="shared" si="2"/>
        <v>336.58</v>
      </c>
      <c r="I9" s="25"/>
      <c r="J9" s="976" t="str">
        <f>'08) Drop Down Menus'!A8</f>
        <v>Maintenance</v>
      </c>
      <c r="K9" s="930">
        <f t="shared" si="1"/>
        <v>127.52</v>
      </c>
      <c r="L9" s="439"/>
      <c r="M9" s="25"/>
    </row>
    <row r="10">
      <c r="A10" s="25"/>
      <c r="B10" s="897" t="s">
        <v>472</v>
      </c>
      <c r="C10" s="225"/>
      <c r="D10" s="225"/>
      <c r="E10" s="985">
        <v>45102.0</v>
      </c>
      <c r="F10" s="986" t="s">
        <v>110</v>
      </c>
      <c r="G10" s="934">
        <v>304.79</v>
      </c>
      <c r="H10" s="987">
        <f t="shared" si="2"/>
        <v>641.37</v>
      </c>
      <c r="I10" s="25"/>
      <c r="J10" s="981" t="str">
        <f>'08) Drop Down Menus'!A9</f>
        <v>Debt</v>
      </c>
      <c r="K10" s="924">
        <f t="shared" si="1"/>
        <v>8.95</v>
      </c>
      <c r="L10" s="439"/>
      <c r="M10" s="25"/>
    </row>
    <row r="11">
      <c r="A11" s="25"/>
      <c r="B11" s="898" t="s">
        <v>570</v>
      </c>
      <c r="C11" s="862"/>
      <c r="D11" s="862"/>
      <c r="E11" s="982">
        <v>45102.0</v>
      </c>
      <c r="F11" s="983" t="s">
        <v>21</v>
      </c>
      <c r="G11" s="928">
        <v>64.6</v>
      </c>
      <c r="H11" s="984">
        <f t="shared" si="2"/>
        <v>705.97</v>
      </c>
      <c r="I11" s="25"/>
      <c r="L11" s="25"/>
      <c r="M11" s="25"/>
    </row>
    <row r="12">
      <c r="A12" s="25"/>
      <c r="B12" s="897" t="s">
        <v>571</v>
      </c>
      <c r="C12" s="225"/>
      <c r="D12" s="225"/>
      <c r="E12" s="985">
        <v>45101.0</v>
      </c>
      <c r="F12" s="986" t="s">
        <v>144</v>
      </c>
      <c r="G12" s="988">
        <v>20.0</v>
      </c>
      <c r="H12" s="987">
        <f t="shared" si="2"/>
        <v>725.97</v>
      </c>
      <c r="I12" s="25"/>
      <c r="J12" s="470" t="s">
        <v>44</v>
      </c>
      <c r="K12" s="989" t="s">
        <v>572</v>
      </c>
      <c r="L12" s="990" t="s">
        <v>573</v>
      </c>
      <c r="M12" s="25"/>
    </row>
    <row r="13">
      <c r="A13" s="25"/>
      <c r="B13" s="898" t="s">
        <v>571</v>
      </c>
      <c r="C13" s="862"/>
      <c r="D13" s="862"/>
      <c r="E13" s="982">
        <v>45101.0</v>
      </c>
      <c r="F13" s="983" t="s">
        <v>145</v>
      </c>
      <c r="G13" s="85">
        <v>20.57</v>
      </c>
      <c r="H13" s="984">
        <f t="shared" si="2"/>
        <v>746.54</v>
      </c>
      <c r="I13" s="25"/>
      <c r="J13" s="991" t="str">
        <f>'08) Drop Down Menus'!A2</f>
        <v>Groceries</v>
      </c>
      <c r="K13" s="930">
        <f>K3+'2023 Expences - 06022023'!K13</f>
        <v>2666.92</v>
      </c>
      <c r="L13" s="992">
        <f t="shared" ref="L13:L20" si="3">K13/L$21</f>
        <v>222.2433333</v>
      </c>
      <c r="M13" s="25"/>
    </row>
    <row r="14">
      <c r="A14" s="25"/>
      <c r="B14" s="897"/>
      <c r="C14" s="225"/>
      <c r="D14" s="225"/>
      <c r="E14" s="985"/>
      <c r="F14" s="986"/>
      <c r="G14" s="988">
        <v>0.0</v>
      </c>
      <c r="H14" s="987">
        <f t="shared" si="2"/>
        <v>746.54</v>
      </c>
      <c r="I14" s="25"/>
      <c r="J14" s="993" t="str">
        <f>'08) Drop Down Menus'!A3</f>
        <v>Cigarettes</v>
      </c>
      <c r="K14" s="994">
        <f>K4+'2023 Expences - 06022023'!K14</f>
        <v>542.97</v>
      </c>
      <c r="L14" s="995">
        <f t="shared" si="3"/>
        <v>45.2475</v>
      </c>
      <c r="M14" s="25"/>
    </row>
    <row r="15">
      <c r="A15" s="25"/>
      <c r="B15" s="898"/>
      <c r="C15" s="862"/>
      <c r="D15" s="862"/>
      <c r="E15" s="982"/>
      <c r="F15" s="983"/>
      <c r="G15" s="85">
        <v>0.0</v>
      </c>
      <c r="H15" s="984">
        <f t="shared" si="2"/>
        <v>746.54</v>
      </c>
      <c r="I15" s="25"/>
      <c r="J15" s="991" t="str">
        <f>'08) Drop Down Menus'!A4</f>
        <v>Gas</v>
      </c>
      <c r="K15" s="930">
        <f>K5+'2023 Expences - 06022023'!K15</f>
        <v>296.72</v>
      </c>
      <c r="L15" s="984">
        <f t="shared" si="3"/>
        <v>24.72666667</v>
      </c>
      <c r="M15" s="25"/>
    </row>
    <row r="16">
      <c r="A16" s="25"/>
      <c r="B16" s="897"/>
      <c r="C16" s="225"/>
      <c r="D16" s="225"/>
      <c r="E16" s="985"/>
      <c r="F16" s="986"/>
      <c r="G16" s="988">
        <v>0.0</v>
      </c>
      <c r="H16" s="987">
        <f t="shared" si="2"/>
        <v>746.54</v>
      </c>
      <c r="I16" s="25"/>
      <c r="J16" s="993" t="str">
        <f>'08) Drop Down Menus'!A5</f>
        <v>Entertainment</v>
      </c>
      <c r="K16" s="994">
        <f>K6+'2023 Expences - 06022023'!K16</f>
        <v>476.99</v>
      </c>
      <c r="L16" s="995">
        <f t="shared" si="3"/>
        <v>39.74916667</v>
      </c>
      <c r="M16" s="25"/>
    </row>
    <row r="17">
      <c r="A17" s="25"/>
      <c r="B17" s="898"/>
      <c r="C17" s="862"/>
      <c r="D17" s="862"/>
      <c r="E17" s="982"/>
      <c r="F17" s="983"/>
      <c r="G17" s="85">
        <v>0.0</v>
      </c>
      <c r="H17" s="984">
        <f t="shared" si="2"/>
        <v>746.54</v>
      </c>
      <c r="I17" s="25"/>
      <c r="J17" s="991" t="str">
        <f>'08) Drop Down Menus'!A6</f>
        <v>Medical</v>
      </c>
      <c r="K17" s="930">
        <f>K7+'2023 Expences - 06022023'!K17</f>
        <v>212.22</v>
      </c>
      <c r="L17" s="984">
        <f t="shared" si="3"/>
        <v>17.685</v>
      </c>
      <c r="M17" s="25"/>
    </row>
    <row r="18">
      <c r="A18" s="25"/>
      <c r="B18" s="897"/>
      <c r="C18" s="225"/>
      <c r="D18" s="225"/>
      <c r="E18" s="985"/>
      <c r="F18" s="986"/>
      <c r="G18" s="988">
        <v>0.0</v>
      </c>
      <c r="H18" s="987">
        <f t="shared" si="2"/>
        <v>746.54</v>
      </c>
      <c r="I18" s="25"/>
      <c r="J18" s="993" t="str">
        <f>'08) Drop Down Menus'!A7</f>
        <v>Vehicle</v>
      </c>
      <c r="K18" s="994">
        <f>K8+'2023 Expences - 06022023'!K18</f>
        <v>144.32</v>
      </c>
      <c r="L18" s="995">
        <f t="shared" si="3"/>
        <v>12.02666667</v>
      </c>
      <c r="M18" s="25"/>
    </row>
    <row r="19">
      <c r="A19" s="25"/>
      <c r="B19" s="898"/>
      <c r="C19" s="862"/>
      <c r="D19" s="862"/>
      <c r="E19" s="982"/>
      <c r="F19" s="983"/>
      <c r="G19" s="85">
        <v>0.0</v>
      </c>
      <c r="H19" s="984">
        <f>H17+G19</f>
        <v>746.54</v>
      </c>
      <c r="I19" s="25"/>
      <c r="J19" s="991" t="str">
        <f>'08) Drop Down Menus'!A8</f>
        <v>Maintenance</v>
      </c>
      <c r="K19" s="930">
        <f>K9+'2023 Expences - 06022023'!K19</f>
        <v>600.66</v>
      </c>
      <c r="L19" s="984">
        <f t="shared" si="3"/>
        <v>50.055</v>
      </c>
      <c r="M19" s="25"/>
    </row>
    <row r="20">
      <c r="A20" s="25"/>
      <c r="B20" s="996"/>
      <c r="C20" s="997"/>
      <c r="D20" s="997"/>
      <c r="E20" s="998"/>
      <c r="F20" s="999"/>
      <c r="G20" s="1000">
        <v>0.0</v>
      </c>
      <c r="H20" s="1001">
        <f>H19+G20</f>
        <v>746.54</v>
      </c>
      <c r="I20" s="25"/>
      <c r="J20" s="1002" t="str">
        <f>'08) Drop Down Menus'!A9</f>
        <v>Debt</v>
      </c>
      <c r="K20" s="1003">
        <f>K10+'2023 Expences - 06022023'!K20</f>
        <v>350.65</v>
      </c>
      <c r="L20" s="1004">
        <f t="shared" si="3"/>
        <v>29.22083333</v>
      </c>
      <c r="M20" s="25"/>
    </row>
    <row r="21">
      <c r="A21" s="25"/>
      <c r="B21" s="1005" t="s">
        <v>455</v>
      </c>
      <c r="C21" s="862"/>
      <c r="D21" s="862"/>
      <c r="E21" s="862"/>
      <c r="F21" s="862"/>
      <c r="G21" s="930">
        <f>H20</f>
        <v>746.54</v>
      </c>
      <c r="H21" s="265"/>
      <c r="I21" s="25"/>
      <c r="J21" s="1006" t="s">
        <v>574</v>
      </c>
      <c r="K21" s="1007"/>
      <c r="L21" s="1008" t="s">
        <v>575</v>
      </c>
      <c r="M21" s="25"/>
    </row>
    <row r="22">
      <c r="A22" s="25"/>
      <c r="I22" s="25"/>
      <c r="M22" s="25"/>
    </row>
  </sheetData>
  <mergeCells count="31">
    <mergeCell ref="K6:L6"/>
    <mergeCell ref="K7:L7"/>
    <mergeCell ref="K8:L8"/>
    <mergeCell ref="K9:L9"/>
    <mergeCell ref="K10:L10"/>
    <mergeCell ref="B2:H2"/>
    <mergeCell ref="J2:L2"/>
    <mergeCell ref="B3:D3"/>
    <mergeCell ref="K3:L3"/>
    <mergeCell ref="B4:D4"/>
    <mergeCell ref="K4:L4"/>
    <mergeCell ref="K5:L5"/>
    <mergeCell ref="B5:D5"/>
    <mergeCell ref="B6:D6"/>
    <mergeCell ref="B7:D7"/>
    <mergeCell ref="B8:D8"/>
    <mergeCell ref="B9:D9"/>
    <mergeCell ref="B10:D10"/>
    <mergeCell ref="B11:D11"/>
    <mergeCell ref="B19:D19"/>
    <mergeCell ref="B20:D20"/>
    <mergeCell ref="B21:F21"/>
    <mergeCell ref="G21:H21"/>
    <mergeCell ref="J21:K21"/>
    <mergeCell ref="B12:D12"/>
    <mergeCell ref="B13:D13"/>
    <mergeCell ref="B14:D14"/>
    <mergeCell ref="B15:D15"/>
    <mergeCell ref="B16:D16"/>
    <mergeCell ref="B17:D17"/>
    <mergeCell ref="B18:D18"/>
  </mergeCells>
  <dataValidations>
    <dataValidation type="list" allowBlank="1" sqref="F4:F20">
      <formula1>'08) Drop Down Menus'!$A$2:$A$17</formula1>
    </dataValidation>
  </dataValidations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3.86"/>
    <col customWidth="1" min="2" max="2" width="20.0"/>
    <col customWidth="1" min="4" max="5" width="14.71"/>
    <col customWidth="1" min="6" max="6" width="18.14"/>
    <col customWidth="1" min="9" max="9" width="3.71"/>
    <col customWidth="1" min="10" max="10" width="17.57"/>
    <col customWidth="1" min="11" max="11" width="15.0"/>
    <col customWidth="1" min="12" max="12" width="16.57"/>
    <col customWidth="1" min="13" max="13" width="3.43"/>
  </cols>
  <sheetData>
    <row r="1">
      <c r="A1" s="25"/>
      <c r="B1" s="25"/>
      <c r="C1" s="25"/>
      <c r="D1" s="25"/>
      <c r="E1" s="25"/>
      <c r="F1" s="24"/>
      <c r="G1" s="25"/>
      <c r="H1" s="25"/>
      <c r="I1" s="25"/>
      <c r="J1" s="25"/>
      <c r="K1" s="138"/>
      <c r="L1" s="25"/>
      <c r="M1" s="25"/>
    </row>
    <row r="2">
      <c r="A2" s="25"/>
      <c r="B2" s="970" t="s">
        <v>576</v>
      </c>
      <c r="C2" s="971"/>
      <c r="D2" s="971"/>
      <c r="E2" s="971"/>
      <c r="F2" s="971"/>
      <c r="G2" s="971"/>
      <c r="H2" s="972"/>
      <c r="I2" s="25"/>
      <c r="J2" s="970" t="s">
        <v>470</v>
      </c>
      <c r="K2" s="971"/>
      <c r="L2" s="973"/>
      <c r="M2" s="25"/>
    </row>
    <row r="3">
      <c r="A3" s="25"/>
      <c r="B3" s="861" t="s">
        <v>140</v>
      </c>
      <c r="C3" s="862"/>
      <c r="D3" s="862"/>
      <c r="E3" s="974" t="s">
        <v>55</v>
      </c>
      <c r="F3" s="974" t="s">
        <v>44</v>
      </c>
      <c r="G3" s="974" t="s">
        <v>2</v>
      </c>
      <c r="H3" s="975" t="s">
        <v>67</v>
      </c>
      <c r="I3" s="25"/>
      <c r="J3" s="976" t="str">
        <f>'08) Drop Down Menus'!A2</f>
        <v>Groceries</v>
      </c>
      <c r="K3" s="930">
        <f t="shared" ref="K3:K10" si="1">SUMIF($F$4:$F$20,$J3,$G$4:$G$20)</f>
        <v>325.22</v>
      </c>
      <c r="L3" s="439"/>
      <c r="M3" s="25"/>
    </row>
    <row r="4">
      <c r="A4" s="25"/>
      <c r="B4" s="977" t="s">
        <v>577</v>
      </c>
      <c r="C4" s="918"/>
      <c r="D4" s="918"/>
      <c r="E4" s="978">
        <v>45108.0</v>
      </c>
      <c r="F4" s="979" t="s">
        <v>146</v>
      </c>
      <c r="G4" s="921">
        <v>6.33</v>
      </c>
      <c r="H4" s="980">
        <f>G4</f>
        <v>6.33</v>
      </c>
      <c r="I4" s="25"/>
      <c r="J4" s="981" t="str">
        <f>'08) Drop Down Menus'!A3</f>
        <v>Cigarettes</v>
      </c>
      <c r="K4" s="924">
        <f t="shared" si="1"/>
        <v>64.81</v>
      </c>
      <c r="L4" s="439"/>
      <c r="M4" s="25"/>
    </row>
    <row r="5">
      <c r="A5" s="25"/>
      <c r="B5" s="898" t="s">
        <v>578</v>
      </c>
      <c r="C5" s="862"/>
      <c r="D5" s="862"/>
      <c r="E5" s="982">
        <v>45108.0</v>
      </c>
      <c r="F5" s="983" t="s">
        <v>132</v>
      </c>
      <c r="G5" s="928">
        <v>46.6</v>
      </c>
      <c r="H5" s="984">
        <f t="shared" ref="H5:H18" si="2">H4+G5</f>
        <v>52.93</v>
      </c>
      <c r="I5" s="25"/>
      <c r="J5" s="976" t="str">
        <f>'08) Drop Down Menus'!A4</f>
        <v>Gas</v>
      </c>
      <c r="K5" s="930">
        <f t="shared" si="1"/>
        <v>31.14</v>
      </c>
      <c r="L5" s="439"/>
      <c r="M5" s="25"/>
    </row>
    <row r="6">
      <c r="A6" s="25"/>
      <c r="B6" s="897" t="s">
        <v>482</v>
      </c>
      <c r="C6" s="225"/>
      <c r="D6" s="225"/>
      <c r="E6" s="985">
        <v>45108.0</v>
      </c>
      <c r="F6" s="986" t="s">
        <v>145</v>
      </c>
      <c r="G6" s="934">
        <v>31.14</v>
      </c>
      <c r="H6" s="987">
        <f t="shared" si="2"/>
        <v>84.07</v>
      </c>
      <c r="I6" s="25"/>
      <c r="J6" s="981" t="str">
        <f>'08) Drop Down Menus'!A5</f>
        <v>Entertainment</v>
      </c>
      <c r="K6" s="924">
        <f t="shared" si="1"/>
        <v>24.48</v>
      </c>
      <c r="L6" s="439"/>
      <c r="M6" s="25"/>
    </row>
    <row r="7">
      <c r="A7" s="25"/>
      <c r="B7" s="898" t="s">
        <v>482</v>
      </c>
      <c r="C7" s="862"/>
      <c r="D7" s="862"/>
      <c r="E7" s="982">
        <v>45108.0</v>
      </c>
      <c r="F7" s="983" t="s">
        <v>144</v>
      </c>
      <c r="G7" s="928">
        <v>28.73</v>
      </c>
      <c r="H7" s="984">
        <f t="shared" si="2"/>
        <v>112.8</v>
      </c>
      <c r="I7" s="25"/>
      <c r="J7" s="976" t="str">
        <f>'08) Drop Down Menus'!A6</f>
        <v>Medical</v>
      </c>
      <c r="K7" s="930">
        <f t="shared" si="1"/>
        <v>61.6</v>
      </c>
      <c r="L7" s="439"/>
      <c r="M7" s="25"/>
    </row>
    <row r="8">
      <c r="A8" s="25"/>
      <c r="B8" s="897" t="s">
        <v>579</v>
      </c>
      <c r="C8" s="225"/>
      <c r="D8" s="225"/>
      <c r="E8" s="985">
        <v>45109.0</v>
      </c>
      <c r="F8" s="986" t="s">
        <v>146</v>
      </c>
      <c r="G8" s="934">
        <v>18.15</v>
      </c>
      <c r="H8" s="987">
        <f t="shared" si="2"/>
        <v>130.95</v>
      </c>
      <c r="I8" s="25"/>
      <c r="J8" s="981" t="str">
        <f>'08) Drop Down Menus'!A7</f>
        <v>Vehicle</v>
      </c>
      <c r="K8" s="924">
        <f t="shared" si="1"/>
        <v>0</v>
      </c>
      <c r="L8" s="439"/>
      <c r="M8" s="25"/>
    </row>
    <row r="9">
      <c r="A9" s="25"/>
      <c r="B9" s="898" t="s">
        <v>454</v>
      </c>
      <c r="C9" s="862"/>
      <c r="D9" s="862"/>
      <c r="E9" s="982">
        <v>45109.0</v>
      </c>
      <c r="F9" s="983" t="s">
        <v>110</v>
      </c>
      <c r="G9" s="928">
        <v>243.46</v>
      </c>
      <c r="H9" s="984">
        <f t="shared" si="2"/>
        <v>374.41</v>
      </c>
      <c r="I9" s="25"/>
      <c r="J9" s="976" t="str">
        <f>'08) Drop Down Menus'!A8</f>
        <v>Maintenance</v>
      </c>
      <c r="K9" s="930">
        <f t="shared" si="1"/>
        <v>0</v>
      </c>
      <c r="L9" s="439"/>
      <c r="M9" s="25"/>
    </row>
    <row r="10">
      <c r="A10" s="25"/>
      <c r="B10" s="897" t="s">
        <v>482</v>
      </c>
      <c r="C10" s="225"/>
      <c r="D10" s="225"/>
      <c r="E10" s="985">
        <v>45113.0</v>
      </c>
      <c r="F10" s="986" t="s">
        <v>144</v>
      </c>
      <c r="G10" s="934">
        <v>18.04</v>
      </c>
      <c r="H10" s="987">
        <f t="shared" si="2"/>
        <v>392.45</v>
      </c>
      <c r="I10" s="25"/>
      <c r="J10" s="981" t="str">
        <f>'08) Drop Down Menus'!A9</f>
        <v>Debt</v>
      </c>
      <c r="K10" s="924">
        <f t="shared" si="1"/>
        <v>0</v>
      </c>
      <c r="L10" s="439"/>
      <c r="M10" s="25"/>
    </row>
    <row r="11">
      <c r="A11" s="25"/>
      <c r="B11" s="898" t="s">
        <v>580</v>
      </c>
      <c r="C11" s="862"/>
      <c r="D11" s="862"/>
      <c r="E11" s="982">
        <v>45113.0</v>
      </c>
      <c r="F11" s="983" t="s">
        <v>110</v>
      </c>
      <c r="G11" s="928">
        <v>33.43</v>
      </c>
      <c r="H11" s="984">
        <f t="shared" si="2"/>
        <v>425.88</v>
      </c>
      <c r="I11" s="25"/>
      <c r="L11" s="25"/>
      <c r="M11" s="25"/>
    </row>
    <row r="12">
      <c r="A12" s="25"/>
      <c r="B12" s="897" t="s">
        <v>491</v>
      </c>
      <c r="C12" s="225"/>
      <c r="D12" s="225"/>
      <c r="E12" s="985">
        <v>45116.0</v>
      </c>
      <c r="F12" s="986" t="s">
        <v>132</v>
      </c>
      <c r="G12" s="988">
        <v>15.0</v>
      </c>
      <c r="H12" s="987">
        <f t="shared" si="2"/>
        <v>440.88</v>
      </c>
      <c r="I12" s="25"/>
      <c r="J12" s="470" t="s">
        <v>44</v>
      </c>
      <c r="K12" s="989" t="s">
        <v>572</v>
      </c>
      <c r="L12" s="990" t="s">
        <v>573</v>
      </c>
      <c r="M12" s="25"/>
    </row>
    <row r="13">
      <c r="A13" s="25"/>
      <c r="B13" s="898" t="s">
        <v>482</v>
      </c>
      <c r="C13" s="862"/>
      <c r="D13" s="862"/>
      <c r="E13" s="982">
        <v>45119.0</v>
      </c>
      <c r="F13" s="983" t="s">
        <v>144</v>
      </c>
      <c r="G13" s="85">
        <v>18.04</v>
      </c>
      <c r="H13" s="984">
        <f t="shared" si="2"/>
        <v>458.92</v>
      </c>
      <c r="I13" s="25"/>
      <c r="J13" s="991" t="str">
        <f>'08) Drop Down Menus'!A2</f>
        <v>Groceries</v>
      </c>
      <c r="K13" s="930">
        <f>K3+'2023 Expences - 06162023'!K13</f>
        <v>2992.14</v>
      </c>
      <c r="L13" s="992">
        <f t="shared" ref="L13:L20" si="3">K13/L$21</f>
        <v>230.1646154</v>
      </c>
      <c r="M13" s="25"/>
    </row>
    <row r="14">
      <c r="A14" s="25"/>
      <c r="B14" s="897" t="s">
        <v>454</v>
      </c>
      <c r="C14" s="225"/>
      <c r="D14" s="225"/>
      <c r="E14" s="985">
        <v>45120.0</v>
      </c>
      <c r="F14" s="986" t="s">
        <v>110</v>
      </c>
      <c r="G14" s="988">
        <v>48.33</v>
      </c>
      <c r="H14" s="987">
        <f t="shared" si="2"/>
        <v>507.25</v>
      </c>
      <c r="I14" s="25"/>
      <c r="J14" s="993" t="str">
        <f>'08) Drop Down Menus'!A3</f>
        <v>Cigarettes</v>
      </c>
      <c r="K14" s="994">
        <f>K4+'2023 Expences - 06162023'!K14</f>
        <v>607.78</v>
      </c>
      <c r="L14" s="995">
        <f t="shared" si="3"/>
        <v>46.75230769</v>
      </c>
      <c r="M14" s="25"/>
    </row>
    <row r="15">
      <c r="A15" s="25"/>
      <c r="B15" s="898"/>
      <c r="C15" s="862"/>
      <c r="D15" s="862"/>
      <c r="E15" s="982"/>
      <c r="F15" s="983"/>
      <c r="G15" s="85">
        <v>0.0</v>
      </c>
      <c r="H15" s="984">
        <f t="shared" si="2"/>
        <v>507.25</v>
      </c>
      <c r="I15" s="25"/>
      <c r="J15" s="991" t="str">
        <f>'08) Drop Down Menus'!A4</f>
        <v>Gas</v>
      </c>
      <c r="K15" s="930">
        <f>K5+'2023 Expences - 06162023'!K15</f>
        <v>327.86</v>
      </c>
      <c r="L15" s="984">
        <f t="shared" si="3"/>
        <v>25.22</v>
      </c>
      <c r="M15" s="25"/>
    </row>
    <row r="16">
      <c r="A16" s="25"/>
      <c r="B16" s="897"/>
      <c r="C16" s="225"/>
      <c r="D16" s="225"/>
      <c r="E16" s="985"/>
      <c r="F16" s="986"/>
      <c r="G16" s="988">
        <v>0.0</v>
      </c>
      <c r="H16" s="987">
        <f t="shared" si="2"/>
        <v>507.25</v>
      </c>
      <c r="I16" s="25"/>
      <c r="J16" s="993" t="str">
        <f>'08) Drop Down Menus'!A5</f>
        <v>Entertainment</v>
      </c>
      <c r="K16" s="994">
        <f>K6+'2023 Expences - 06162023'!K16</f>
        <v>501.47</v>
      </c>
      <c r="L16" s="995">
        <f t="shared" si="3"/>
        <v>38.57461538</v>
      </c>
      <c r="M16" s="25"/>
    </row>
    <row r="17">
      <c r="A17" s="25"/>
      <c r="B17" s="898"/>
      <c r="C17" s="862"/>
      <c r="D17" s="862"/>
      <c r="E17" s="982"/>
      <c r="F17" s="983"/>
      <c r="G17" s="85">
        <v>0.0</v>
      </c>
      <c r="H17" s="984">
        <f t="shared" si="2"/>
        <v>507.25</v>
      </c>
      <c r="I17" s="25"/>
      <c r="J17" s="991" t="str">
        <f>'08) Drop Down Menus'!A6</f>
        <v>Medical</v>
      </c>
      <c r="K17" s="930">
        <f>K7+'2023 Expences - 06162023'!K17</f>
        <v>273.82</v>
      </c>
      <c r="L17" s="984">
        <f t="shared" si="3"/>
        <v>21.06307692</v>
      </c>
      <c r="M17" s="25"/>
    </row>
    <row r="18">
      <c r="A18" s="25"/>
      <c r="B18" s="897"/>
      <c r="C18" s="225"/>
      <c r="D18" s="225"/>
      <c r="E18" s="985"/>
      <c r="F18" s="986"/>
      <c r="G18" s="988">
        <v>0.0</v>
      </c>
      <c r="H18" s="987">
        <f t="shared" si="2"/>
        <v>507.25</v>
      </c>
      <c r="I18" s="25"/>
      <c r="J18" s="993" t="str">
        <f>'08) Drop Down Menus'!A7</f>
        <v>Vehicle</v>
      </c>
      <c r="K18" s="994">
        <f>K8+'2023 Expences - 06162023'!K18</f>
        <v>144.32</v>
      </c>
      <c r="L18" s="995">
        <f t="shared" si="3"/>
        <v>11.10153846</v>
      </c>
      <c r="M18" s="25"/>
    </row>
    <row r="19">
      <c r="A19" s="25"/>
      <c r="B19" s="418"/>
      <c r="C19" s="146"/>
      <c r="D19" s="146"/>
      <c r="E19" s="1009"/>
      <c r="F19" s="783"/>
      <c r="G19" s="754">
        <v>0.0</v>
      </c>
      <c r="H19" s="1010">
        <f>H17+G19</f>
        <v>507.25</v>
      </c>
      <c r="I19" s="25"/>
      <c r="J19" s="991" t="str">
        <f>'08) Drop Down Menus'!A8</f>
        <v>Maintenance</v>
      </c>
      <c r="K19" s="930">
        <f>K9+'2023 Expences - 06162023'!K19</f>
        <v>600.66</v>
      </c>
      <c r="L19" s="984">
        <f t="shared" si="3"/>
        <v>46.20461538</v>
      </c>
      <c r="M19" s="25"/>
    </row>
    <row r="20">
      <c r="A20" s="25"/>
      <c r="B20" s="1011"/>
      <c r="C20" s="1012"/>
      <c r="D20" s="1012"/>
      <c r="E20" s="1013"/>
      <c r="F20" s="1014"/>
      <c r="G20" s="763">
        <v>0.0</v>
      </c>
      <c r="H20" s="1015">
        <f>H19+G20</f>
        <v>507.25</v>
      </c>
      <c r="I20" s="25"/>
      <c r="J20" s="1002" t="str">
        <f>'08) Drop Down Menus'!A9</f>
        <v>Debt</v>
      </c>
      <c r="K20" s="1003">
        <f>K10+'2023 Expences - 06162023'!K20</f>
        <v>350.65</v>
      </c>
      <c r="L20" s="1004">
        <f t="shared" si="3"/>
        <v>26.97307692</v>
      </c>
      <c r="M20" s="25"/>
    </row>
    <row r="21">
      <c r="A21" s="25"/>
      <c r="B21" s="1016" t="s">
        <v>455</v>
      </c>
      <c r="C21" s="146"/>
      <c r="D21" s="146"/>
      <c r="E21" s="146"/>
      <c r="F21" s="146"/>
      <c r="G21" s="755">
        <f>H20</f>
        <v>507.25</v>
      </c>
      <c r="H21" s="439"/>
      <c r="I21" s="25"/>
      <c r="J21" s="1006" t="s">
        <v>574</v>
      </c>
      <c r="K21" s="1007"/>
      <c r="L21" s="1017" t="s">
        <v>581</v>
      </c>
      <c r="M21" s="25"/>
    </row>
    <row r="22">
      <c r="A22" s="25"/>
      <c r="I22" s="25"/>
      <c r="M22" s="25"/>
    </row>
  </sheetData>
  <mergeCells count="31">
    <mergeCell ref="K6:L6"/>
    <mergeCell ref="K7:L7"/>
    <mergeCell ref="K8:L8"/>
    <mergeCell ref="K9:L9"/>
    <mergeCell ref="K10:L10"/>
    <mergeCell ref="B2:H2"/>
    <mergeCell ref="J2:L2"/>
    <mergeCell ref="B3:D3"/>
    <mergeCell ref="K3:L3"/>
    <mergeCell ref="B4:D4"/>
    <mergeCell ref="K4:L4"/>
    <mergeCell ref="K5:L5"/>
    <mergeCell ref="B5:D5"/>
    <mergeCell ref="B6:D6"/>
    <mergeCell ref="B7:D7"/>
    <mergeCell ref="B8:D8"/>
    <mergeCell ref="B9:D9"/>
    <mergeCell ref="B10:D10"/>
    <mergeCell ref="B11:D11"/>
    <mergeCell ref="B19:D19"/>
    <mergeCell ref="B20:D20"/>
    <mergeCell ref="B21:F21"/>
    <mergeCell ref="G21:H21"/>
    <mergeCell ref="J21:K21"/>
    <mergeCell ref="B12:D12"/>
    <mergeCell ref="B13:D13"/>
    <mergeCell ref="B14:D14"/>
    <mergeCell ref="B15:D15"/>
    <mergeCell ref="B16:D16"/>
    <mergeCell ref="B17:D17"/>
    <mergeCell ref="B18:D18"/>
  </mergeCells>
  <dataValidations>
    <dataValidation type="list" allowBlank="1" sqref="F4:F20">
      <formula1>'08) Drop Down Menus'!$A$2:$A$17</formula1>
    </dataValidation>
  </dataValidations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3.86"/>
    <col customWidth="1" min="2" max="2" width="20.0"/>
    <col customWidth="1" min="4" max="5" width="14.71"/>
    <col customWidth="1" min="6" max="6" width="18.14"/>
    <col customWidth="1" min="9" max="9" width="3.71"/>
    <col customWidth="1" min="10" max="10" width="17.57"/>
    <col customWidth="1" min="11" max="11" width="15.0"/>
    <col customWidth="1" min="12" max="12" width="16.57"/>
    <col customWidth="1" min="13" max="13" width="3.43"/>
  </cols>
  <sheetData>
    <row r="1">
      <c r="A1" s="25"/>
      <c r="B1" s="25"/>
      <c r="C1" s="25"/>
      <c r="D1" s="25"/>
      <c r="E1" s="25"/>
      <c r="F1" s="24"/>
      <c r="G1" s="25"/>
      <c r="H1" s="25"/>
      <c r="I1" s="25"/>
      <c r="J1" s="25"/>
      <c r="K1" s="138"/>
      <c r="L1" s="25"/>
      <c r="M1" s="25"/>
    </row>
    <row r="2">
      <c r="A2" s="25"/>
      <c r="B2" s="970" t="s">
        <v>582</v>
      </c>
      <c r="C2" s="971"/>
      <c r="D2" s="971"/>
      <c r="E2" s="971"/>
      <c r="F2" s="971"/>
      <c r="G2" s="971"/>
      <c r="H2" s="972"/>
      <c r="I2" s="25"/>
      <c r="J2" s="970" t="s">
        <v>470</v>
      </c>
      <c r="K2" s="971"/>
      <c r="L2" s="973"/>
      <c r="M2" s="25"/>
    </row>
    <row r="3">
      <c r="A3" s="25"/>
      <c r="B3" s="861" t="s">
        <v>140</v>
      </c>
      <c r="C3" s="862"/>
      <c r="D3" s="862"/>
      <c r="E3" s="974" t="s">
        <v>55</v>
      </c>
      <c r="F3" s="974" t="s">
        <v>44</v>
      </c>
      <c r="G3" s="974" t="s">
        <v>2</v>
      </c>
      <c r="H3" s="975" t="s">
        <v>67</v>
      </c>
      <c r="I3" s="25"/>
      <c r="J3" s="976" t="str">
        <f>'08) Drop Down Menus'!A2</f>
        <v>Groceries</v>
      </c>
      <c r="K3" s="930">
        <f t="shared" ref="K3:K10" si="1">SUMIF($F$4:$F$20,$J3,$G$4:$G$20)</f>
        <v>262.07</v>
      </c>
      <c r="L3" s="439"/>
      <c r="M3" s="25"/>
    </row>
    <row r="4">
      <c r="A4" s="25"/>
      <c r="B4" s="977" t="s">
        <v>36</v>
      </c>
      <c r="C4" s="918"/>
      <c r="D4" s="918"/>
      <c r="E4" s="978">
        <v>45122.0</v>
      </c>
      <c r="F4" s="979" t="s">
        <v>132</v>
      </c>
      <c r="G4" s="921">
        <v>65.0</v>
      </c>
      <c r="H4" s="980">
        <f>G4</f>
        <v>65</v>
      </c>
      <c r="I4" s="25"/>
      <c r="J4" s="981" t="str">
        <f>'08) Drop Down Menus'!A3</f>
        <v>Cigarettes</v>
      </c>
      <c r="K4" s="924">
        <f t="shared" si="1"/>
        <v>57.4</v>
      </c>
      <c r="L4" s="439"/>
      <c r="M4" s="25"/>
    </row>
    <row r="5">
      <c r="A5" s="25"/>
      <c r="B5" s="898" t="s">
        <v>583</v>
      </c>
      <c r="C5" s="862"/>
      <c r="D5" s="862"/>
      <c r="E5" s="982">
        <v>45124.0</v>
      </c>
      <c r="F5" s="983" t="s">
        <v>132</v>
      </c>
      <c r="G5" s="928">
        <v>50.0</v>
      </c>
      <c r="H5" s="984">
        <f t="shared" ref="H5:H18" si="2">H4+G5</f>
        <v>115</v>
      </c>
      <c r="I5" s="25"/>
      <c r="J5" s="976" t="str">
        <f>'08) Drop Down Menus'!A4</f>
        <v>Gas</v>
      </c>
      <c r="K5" s="930">
        <f t="shared" si="1"/>
        <v>0</v>
      </c>
      <c r="L5" s="439"/>
      <c r="M5" s="25"/>
    </row>
    <row r="6">
      <c r="A6" s="25"/>
      <c r="B6" s="897" t="s">
        <v>584</v>
      </c>
      <c r="C6" s="225"/>
      <c r="D6" s="225"/>
      <c r="E6" s="985">
        <v>45124.0</v>
      </c>
      <c r="F6" s="986" t="s">
        <v>21</v>
      </c>
      <c r="G6" s="934">
        <v>23.0</v>
      </c>
      <c r="H6" s="987">
        <f t="shared" si="2"/>
        <v>138</v>
      </c>
      <c r="I6" s="25"/>
      <c r="J6" s="981" t="str">
        <f>'08) Drop Down Menus'!A5</f>
        <v>Entertainment</v>
      </c>
      <c r="K6" s="924">
        <f t="shared" si="1"/>
        <v>5.57</v>
      </c>
      <c r="L6" s="439"/>
      <c r="M6" s="25"/>
    </row>
    <row r="7">
      <c r="A7" s="25"/>
      <c r="B7" s="898" t="s">
        <v>585</v>
      </c>
      <c r="C7" s="862"/>
      <c r="D7" s="862"/>
      <c r="E7" s="982">
        <v>45124.0</v>
      </c>
      <c r="F7" s="983" t="s">
        <v>110</v>
      </c>
      <c r="G7" s="928">
        <v>134.44</v>
      </c>
      <c r="H7" s="984">
        <f t="shared" si="2"/>
        <v>272.44</v>
      </c>
      <c r="I7" s="25"/>
      <c r="J7" s="976" t="str">
        <f>'08) Drop Down Menus'!A6</f>
        <v>Medical</v>
      </c>
      <c r="K7" s="930">
        <f t="shared" si="1"/>
        <v>115</v>
      </c>
      <c r="L7" s="439"/>
      <c r="M7" s="25"/>
    </row>
    <row r="8">
      <c r="A8" s="25"/>
      <c r="B8" s="897" t="s">
        <v>586</v>
      </c>
      <c r="C8" s="225"/>
      <c r="D8" s="225"/>
      <c r="E8" s="985">
        <v>45124.0</v>
      </c>
      <c r="F8" s="986" t="s">
        <v>21</v>
      </c>
      <c r="G8" s="934">
        <v>50.0</v>
      </c>
      <c r="H8" s="987">
        <f t="shared" si="2"/>
        <v>322.44</v>
      </c>
      <c r="I8" s="25"/>
      <c r="J8" s="981" t="str">
        <f>'08) Drop Down Menus'!A7</f>
        <v>Vehicle</v>
      </c>
      <c r="K8" s="924">
        <f t="shared" si="1"/>
        <v>0</v>
      </c>
      <c r="L8" s="439"/>
      <c r="M8" s="25"/>
    </row>
    <row r="9">
      <c r="A9" s="25"/>
      <c r="B9" s="898" t="s">
        <v>587</v>
      </c>
      <c r="C9" s="862"/>
      <c r="D9" s="862"/>
      <c r="E9" s="982">
        <v>45124.0</v>
      </c>
      <c r="F9" s="983" t="s">
        <v>21</v>
      </c>
      <c r="G9" s="928">
        <v>25.27</v>
      </c>
      <c r="H9" s="984">
        <f t="shared" si="2"/>
        <v>347.71</v>
      </c>
      <c r="I9" s="25"/>
      <c r="J9" s="976" t="str">
        <f>'08) Drop Down Menus'!A8</f>
        <v>Maintenance</v>
      </c>
      <c r="K9" s="930">
        <f t="shared" si="1"/>
        <v>182.83</v>
      </c>
      <c r="L9" s="439"/>
      <c r="M9" s="25"/>
    </row>
    <row r="10">
      <c r="A10" s="25"/>
      <c r="B10" s="897" t="s">
        <v>508</v>
      </c>
      <c r="C10" s="225"/>
      <c r="D10" s="225"/>
      <c r="E10" s="985">
        <v>45124.0</v>
      </c>
      <c r="F10" s="986" t="s">
        <v>144</v>
      </c>
      <c r="G10" s="988">
        <v>19.82</v>
      </c>
      <c r="H10" s="987">
        <f t="shared" si="2"/>
        <v>367.53</v>
      </c>
      <c r="I10" s="25"/>
      <c r="J10" s="981" t="str">
        <f>'08) Drop Down Menus'!A9</f>
        <v>Debt</v>
      </c>
      <c r="K10" s="924">
        <f t="shared" si="1"/>
        <v>0</v>
      </c>
      <c r="L10" s="439"/>
      <c r="M10" s="25"/>
    </row>
    <row r="11">
      <c r="A11" s="25"/>
      <c r="B11" s="898" t="s">
        <v>478</v>
      </c>
      <c r="C11" s="862"/>
      <c r="D11" s="862"/>
      <c r="E11" s="982">
        <v>45127.0</v>
      </c>
      <c r="F11" s="983" t="s">
        <v>21</v>
      </c>
      <c r="G11" s="85">
        <v>10.49</v>
      </c>
      <c r="H11" s="984">
        <f t="shared" si="2"/>
        <v>378.02</v>
      </c>
      <c r="I11" s="25"/>
      <c r="L11" s="25"/>
      <c r="M11" s="25"/>
    </row>
    <row r="12">
      <c r="A12" s="25"/>
      <c r="B12" s="897" t="s">
        <v>482</v>
      </c>
      <c r="C12" s="225"/>
      <c r="D12" s="225"/>
      <c r="E12" s="985">
        <v>45128.0</v>
      </c>
      <c r="F12" s="986" t="s">
        <v>144</v>
      </c>
      <c r="G12" s="934">
        <v>28.04</v>
      </c>
      <c r="H12" s="987">
        <f t="shared" si="2"/>
        <v>406.06</v>
      </c>
      <c r="I12" s="25"/>
      <c r="J12" s="470" t="s">
        <v>44</v>
      </c>
      <c r="K12" s="989" t="s">
        <v>572</v>
      </c>
      <c r="L12" s="990" t="s">
        <v>573</v>
      </c>
      <c r="M12" s="25"/>
    </row>
    <row r="13">
      <c r="A13" s="25"/>
      <c r="B13" s="898" t="s">
        <v>588</v>
      </c>
      <c r="C13" s="862"/>
      <c r="D13" s="862"/>
      <c r="E13" s="982">
        <v>45129.0</v>
      </c>
      <c r="F13" s="983" t="s">
        <v>146</v>
      </c>
      <c r="G13" s="928">
        <v>5.57</v>
      </c>
      <c r="H13" s="984">
        <f t="shared" si="2"/>
        <v>411.63</v>
      </c>
      <c r="I13" s="25"/>
      <c r="J13" s="991" t="str">
        <f>'08) Drop Down Menus'!A2</f>
        <v>Groceries</v>
      </c>
      <c r="K13" s="930">
        <f>K3+'2023 Expences - 06162023'!K13</f>
        <v>2928.99</v>
      </c>
      <c r="L13" s="992">
        <f t="shared" ref="L13:L20" si="3">K13/L$21</f>
        <v>209.2135714</v>
      </c>
      <c r="M13" s="25"/>
    </row>
    <row r="14">
      <c r="A14" s="25"/>
      <c r="B14" s="897" t="s">
        <v>472</v>
      </c>
      <c r="C14" s="225"/>
      <c r="D14" s="225"/>
      <c r="E14" s="985">
        <v>45130.0</v>
      </c>
      <c r="F14" s="986" t="s">
        <v>110</v>
      </c>
      <c r="G14" s="988">
        <v>78.08</v>
      </c>
      <c r="H14" s="987">
        <f t="shared" si="2"/>
        <v>489.71</v>
      </c>
      <c r="I14" s="25"/>
      <c r="J14" s="993" t="str">
        <f>'08) Drop Down Menus'!A3</f>
        <v>Cigarettes</v>
      </c>
      <c r="K14" s="994">
        <f>K4+'2023 Expences - 06162023'!K14</f>
        <v>600.37</v>
      </c>
      <c r="L14" s="995">
        <f t="shared" si="3"/>
        <v>42.88357143</v>
      </c>
      <c r="M14" s="25"/>
    </row>
    <row r="15">
      <c r="A15" s="25"/>
      <c r="B15" s="898" t="s">
        <v>589</v>
      </c>
      <c r="C15" s="862"/>
      <c r="D15" s="862"/>
      <c r="E15" s="982">
        <v>45131.0</v>
      </c>
      <c r="F15" s="983" t="s">
        <v>110</v>
      </c>
      <c r="G15" s="85">
        <v>49.55</v>
      </c>
      <c r="H15" s="984">
        <f t="shared" si="2"/>
        <v>539.26</v>
      </c>
      <c r="I15" s="25"/>
      <c r="J15" s="991" t="str">
        <f>'08) Drop Down Menus'!A4</f>
        <v>Gas</v>
      </c>
      <c r="K15" s="930">
        <f>K5+'2023 Expences - 06162023'!K15</f>
        <v>296.72</v>
      </c>
      <c r="L15" s="984">
        <f t="shared" si="3"/>
        <v>21.19428571</v>
      </c>
      <c r="M15" s="25"/>
    </row>
    <row r="16">
      <c r="A16" s="25"/>
      <c r="B16" s="897" t="s">
        <v>590</v>
      </c>
      <c r="C16" s="225"/>
      <c r="D16" s="225"/>
      <c r="E16" s="985">
        <v>45132.0</v>
      </c>
      <c r="F16" s="986" t="s">
        <v>21</v>
      </c>
      <c r="G16" s="988">
        <v>44.07</v>
      </c>
      <c r="H16" s="987">
        <f t="shared" si="2"/>
        <v>583.33</v>
      </c>
      <c r="I16" s="25"/>
      <c r="J16" s="993" t="str">
        <f>'08) Drop Down Menus'!A5</f>
        <v>Entertainment</v>
      </c>
      <c r="K16" s="994">
        <f>K6+'2023 Expences - 06162023'!K16</f>
        <v>482.56</v>
      </c>
      <c r="L16" s="995">
        <f t="shared" si="3"/>
        <v>34.46857143</v>
      </c>
      <c r="M16" s="25"/>
    </row>
    <row r="17">
      <c r="A17" s="25"/>
      <c r="B17" s="898" t="s">
        <v>496</v>
      </c>
      <c r="C17" s="862"/>
      <c r="D17" s="862"/>
      <c r="E17" s="982">
        <v>45133.0</v>
      </c>
      <c r="F17" s="983" t="s">
        <v>144</v>
      </c>
      <c r="G17" s="85">
        <v>9.54</v>
      </c>
      <c r="H17" s="984">
        <f t="shared" si="2"/>
        <v>592.87</v>
      </c>
      <c r="I17" s="25"/>
      <c r="J17" s="991" t="str">
        <f>'08) Drop Down Menus'!A6</f>
        <v>Medical</v>
      </c>
      <c r="K17" s="930">
        <f>K7+'2023 Expences - 06162023'!K17</f>
        <v>327.22</v>
      </c>
      <c r="L17" s="984">
        <f t="shared" si="3"/>
        <v>23.37285714</v>
      </c>
      <c r="M17" s="25"/>
    </row>
    <row r="18">
      <c r="A18" s="25"/>
      <c r="B18" s="897" t="s">
        <v>591</v>
      </c>
      <c r="C18" s="225"/>
      <c r="D18" s="225"/>
      <c r="E18" s="985">
        <v>45133.0</v>
      </c>
      <c r="F18" s="986" t="s">
        <v>21</v>
      </c>
      <c r="G18" s="988">
        <v>40.0</v>
      </c>
      <c r="H18" s="987">
        <f t="shared" si="2"/>
        <v>632.87</v>
      </c>
      <c r="I18" s="25"/>
      <c r="J18" s="993" t="str">
        <f>'08) Drop Down Menus'!A7</f>
        <v>Vehicle</v>
      </c>
      <c r="K18" s="994">
        <f>K8+'2023 Expences - 06162023'!K18</f>
        <v>144.32</v>
      </c>
      <c r="L18" s="995">
        <f t="shared" si="3"/>
        <v>10.30857143</v>
      </c>
      <c r="M18" s="25"/>
    </row>
    <row r="19">
      <c r="A19" s="25"/>
      <c r="B19" s="418" t="s">
        <v>592</v>
      </c>
      <c r="C19" s="146"/>
      <c r="D19" s="146"/>
      <c r="E19" s="1009">
        <v>45135.0</v>
      </c>
      <c r="F19" s="783" t="s">
        <v>21</v>
      </c>
      <c r="G19" s="754">
        <v>-10.0</v>
      </c>
      <c r="H19" s="1010">
        <f>H17+G19</f>
        <v>582.87</v>
      </c>
      <c r="I19" s="25"/>
      <c r="J19" s="991" t="str">
        <f>'08) Drop Down Menus'!A8</f>
        <v>Maintenance</v>
      </c>
      <c r="K19" s="930">
        <f>K9+'2023 Expences - 06162023'!K19</f>
        <v>783.49</v>
      </c>
      <c r="L19" s="984">
        <f t="shared" si="3"/>
        <v>55.96357143</v>
      </c>
      <c r="M19" s="25"/>
    </row>
    <row r="20">
      <c r="A20" s="25"/>
      <c r="B20" s="1011"/>
      <c r="C20" s="1012"/>
      <c r="D20" s="1012"/>
      <c r="E20" s="1013"/>
      <c r="F20" s="1014"/>
      <c r="G20" s="763">
        <v>0.0</v>
      </c>
      <c r="H20" s="1015">
        <f>H19+G20</f>
        <v>582.87</v>
      </c>
      <c r="I20" s="25"/>
      <c r="J20" s="1002" t="str">
        <f>'08) Drop Down Menus'!A9</f>
        <v>Debt</v>
      </c>
      <c r="K20" s="1003">
        <f>K10+'2023 Expences - 06162023'!K20</f>
        <v>350.65</v>
      </c>
      <c r="L20" s="1004">
        <f t="shared" si="3"/>
        <v>25.04642857</v>
      </c>
      <c r="M20" s="25"/>
    </row>
    <row r="21">
      <c r="A21" s="25"/>
      <c r="B21" s="1016" t="s">
        <v>455</v>
      </c>
      <c r="C21" s="146"/>
      <c r="D21" s="146"/>
      <c r="E21" s="146"/>
      <c r="F21" s="146"/>
      <c r="G21" s="755">
        <f>H20</f>
        <v>582.87</v>
      </c>
      <c r="H21" s="439"/>
      <c r="I21" s="25"/>
      <c r="J21" s="1006" t="s">
        <v>574</v>
      </c>
      <c r="K21" s="1007"/>
      <c r="L21" s="1017" t="s">
        <v>593</v>
      </c>
      <c r="M21" s="25"/>
    </row>
    <row r="22">
      <c r="A22" s="25"/>
      <c r="I22" s="25"/>
      <c r="M22" s="25"/>
    </row>
  </sheetData>
  <mergeCells count="31">
    <mergeCell ref="K6:L6"/>
    <mergeCell ref="K7:L7"/>
    <mergeCell ref="K8:L8"/>
    <mergeCell ref="K9:L9"/>
    <mergeCell ref="K10:L10"/>
    <mergeCell ref="B2:H2"/>
    <mergeCell ref="J2:L2"/>
    <mergeCell ref="B3:D3"/>
    <mergeCell ref="K3:L3"/>
    <mergeCell ref="B4:D4"/>
    <mergeCell ref="K4:L4"/>
    <mergeCell ref="K5:L5"/>
    <mergeCell ref="B5:D5"/>
    <mergeCell ref="B6:D6"/>
    <mergeCell ref="B7:D7"/>
    <mergeCell ref="B8:D8"/>
    <mergeCell ref="B9:D9"/>
    <mergeCell ref="B10:D10"/>
    <mergeCell ref="B11:D11"/>
    <mergeCell ref="B19:D19"/>
    <mergeCell ref="B20:D20"/>
    <mergeCell ref="B21:F21"/>
    <mergeCell ref="G21:H21"/>
    <mergeCell ref="J21:K21"/>
    <mergeCell ref="B12:D12"/>
    <mergeCell ref="B13:D13"/>
    <mergeCell ref="B14:D14"/>
    <mergeCell ref="B15:D15"/>
    <mergeCell ref="B16:D16"/>
    <mergeCell ref="B17:D17"/>
    <mergeCell ref="B18:D18"/>
  </mergeCells>
  <dataValidations>
    <dataValidation type="list" allowBlank="1" sqref="F4:F20">
      <formula1>'08) Drop Down Menus'!$A$2:$A$17</formula1>
    </dataValidation>
  </dataValidations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3.86"/>
    <col customWidth="1" min="2" max="2" width="20.0"/>
    <col customWidth="1" min="4" max="5" width="14.71"/>
    <col customWidth="1" min="6" max="6" width="18.14"/>
    <col customWidth="1" min="9" max="9" width="3.71"/>
    <col customWidth="1" min="10" max="10" width="17.57"/>
    <col customWidth="1" min="11" max="11" width="15.0"/>
    <col customWidth="1" min="12" max="12" width="16.57"/>
    <col customWidth="1" min="13" max="13" width="3.43"/>
  </cols>
  <sheetData>
    <row r="1">
      <c r="A1" s="25"/>
      <c r="B1" s="25"/>
      <c r="C1" s="25"/>
      <c r="D1" s="25"/>
      <c r="E1" s="25"/>
      <c r="F1" s="24"/>
      <c r="G1" s="25"/>
      <c r="H1" s="25"/>
      <c r="I1" s="25"/>
      <c r="J1" s="25"/>
      <c r="K1" s="138"/>
      <c r="L1" s="25"/>
      <c r="M1" s="25"/>
    </row>
    <row r="2">
      <c r="A2" s="25"/>
      <c r="B2" s="970" t="s">
        <v>594</v>
      </c>
      <c r="C2" s="971"/>
      <c r="D2" s="971"/>
      <c r="E2" s="971"/>
      <c r="F2" s="971"/>
      <c r="G2" s="971"/>
      <c r="H2" s="972"/>
      <c r="I2" s="25"/>
      <c r="J2" s="970" t="s">
        <v>470</v>
      </c>
      <c r="K2" s="971"/>
      <c r="L2" s="973"/>
      <c r="M2" s="25"/>
    </row>
    <row r="3">
      <c r="A3" s="25"/>
      <c r="B3" s="861" t="s">
        <v>140</v>
      </c>
      <c r="C3" s="862"/>
      <c r="D3" s="862"/>
      <c r="E3" s="974" t="s">
        <v>55</v>
      </c>
      <c r="F3" s="974" t="s">
        <v>44</v>
      </c>
      <c r="G3" s="974" t="s">
        <v>2</v>
      </c>
      <c r="H3" s="975" t="s">
        <v>67</v>
      </c>
      <c r="I3" s="25"/>
      <c r="J3" s="976" t="str">
        <f>'08) Drop Down Menus'!A2</f>
        <v>Groceries</v>
      </c>
      <c r="K3" s="930">
        <f t="shared" ref="K3:K10" si="1">SUMIF($F$4:$F$20,$J3,$G$4:$G$20)</f>
        <v>134.05</v>
      </c>
      <c r="L3" s="439"/>
      <c r="M3" s="25"/>
    </row>
    <row r="4">
      <c r="A4" s="25"/>
      <c r="B4" s="977" t="s">
        <v>577</v>
      </c>
      <c r="C4" s="918"/>
      <c r="D4" s="918"/>
      <c r="E4" s="978">
        <v>45138.0</v>
      </c>
      <c r="F4" s="979" t="s">
        <v>146</v>
      </c>
      <c r="G4" s="921">
        <v>6.44</v>
      </c>
      <c r="H4" s="980">
        <f>G4</f>
        <v>6.44</v>
      </c>
      <c r="I4" s="25"/>
      <c r="J4" s="981" t="str">
        <f>'08) Drop Down Menus'!A3</f>
        <v>Cigarettes</v>
      </c>
      <c r="K4" s="924">
        <f t="shared" si="1"/>
        <v>68.73</v>
      </c>
      <c r="L4" s="439"/>
      <c r="M4" s="25"/>
    </row>
    <row r="5">
      <c r="A5" s="25"/>
      <c r="B5" s="898" t="s">
        <v>482</v>
      </c>
      <c r="C5" s="862"/>
      <c r="D5" s="862"/>
      <c r="E5" s="982">
        <v>45136.0</v>
      </c>
      <c r="F5" s="983" t="s">
        <v>144</v>
      </c>
      <c r="G5" s="1018">
        <v>28.04</v>
      </c>
      <c r="H5" s="984">
        <f t="shared" ref="H5:H18" si="2">H4+G5</f>
        <v>34.48</v>
      </c>
      <c r="I5" s="25"/>
      <c r="J5" s="976" t="str">
        <f>'08) Drop Down Menus'!A4</f>
        <v>Gas</v>
      </c>
      <c r="K5" s="930">
        <f t="shared" si="1"/>
        <v>0</v>
      </c>
      <c r="L5" s="439"/>
      <c r="M5" s="25"/>
    </row>
    <row r="6">
      <c r="A6" s="25"/>
      <c r="B6" s="897" t="s">
        <v>595</v>
      </c>
      <c r="C6" s="225"/>
      <c r="D6" s="225"/>
      <c r="E6" s="985">
        <v>45147.0</v>
      </c>
      <c r="F6" s="986" t="s">
        <v>146</v>
      </c>
      <c r="G6" s="921">
        <v>10.45</v>
      </c>
      <c r="H6" s="987">
        <f t="shared" si="2"/>
        <v>44.93</v>
      </c>
      <c r="I6" s="25"/>
      <c r="J6" s="981" t="str">
        <f>'08) Drop Down Menus'!A5</f>
        <v>Entertainment</v>
      </c>
      <c r="K6" s="924">
        <f t="shared" si="1"/>
        <v>16.89</v>
      </c>
      <c r="L6" s="439"/>
      <c r="M6" s="25"/>
    </row>
    <row r="7">
      <c r="A7" s="25"/>
      <c r="B7" s="898" t="s">
        <v>482</v>
      </c>
      <c r="C7" s="862"/>
      <c r="D7" s="862"/>
      <c r="E7" s="982">
        <v>45146.0</v>
      </c>
      <c r="F7" s="983" t="s">
        <v>144</v>
      </c>
      <c r="G7" s="1018">
        <v>20.87</v>
      </c>
      <c r="H7" s="984">
        <f t="shared" si="2"/>
        <v>65.8</v>
      </c>
      <c r="I7" s="25"/>
      <c r="J7" s="976" t="str">
        <f>'08) Drop Down Menus'!A6</f>
        <v>Medical</v>
      </c>
      <c r="K7" s="930">
        <f t="shared" si="1"/>
        <v>0</v>
      </c>
      <c r="L7" s="439"/>
      <c r="M7" s="25"/>
    </row>
    <row r="8">
      <c r="A8" s="25"/>
      <c r="B8" s="897" t="s">
        <v>508</v>
      </c>
      <c r="C8" s="225"/>
      <c r="D8" s="225"/>
      <c r="E8" s="985">
        <v>45141.0</v>
      </c>
      <c r="F8" s="986" t="s">
        <v>144</v>
      </c>
      <c r="G8" s="921">
        <v>19.82</v>
      </c>
      <c r="H8" s="987">
        <f t="shared" si="2"/>
        <v>85.62</v>
      </c>
      <c r="I8" s="25"/>
      <c r="J8" s="981" t="str">
        <f>'08) Drop Down Menus'!A7</f>
        <v>Vehicle</v>
      </c>
      <c r="K8" s="924">
        <f t="shared" si="1"/>
        <v>0</v>
      </c>
      <c r="L8" s="439"/>
      <c r="M8" s="25"/>
    </row>
    <row r="9">
      <c r="A9" s="25"/>
      <c r="B9" s="898" t="s">
        <v>454</v>
      </c>
      <c r="C9" s="862"/>
      <c r="D9" s="862"/>
      <c r="E9" s="982">
        <v>45139.0</v>
      </c>
      <c r="F9" s="983" t="s">
        <v>110</v>
      </c>
      <c r="G9" s="1018">
        <v>134.05</v>
      </c>
      <c r="H9" s="984">
        <f t="shared" si="2"/>
        <v>219.67</v>
      </c>
      <c r="I9" s="25"/>
      <c r="J9" s="976" t="str">
        <f>'08) Drop Down Menus'!A8</f>
        <v>Maintenance</v>
      </c>
      <c r="K9" s="930">
        <f t="shared" si="1"/>
        <v>0</v>
      </c>
      <c r="L9" s="439"/>
      <c r="M9" s="25"/>
    </row>
    <row r="10">
      <c r="A10" s="25"/>
      <c r="B10" s="897"/>
      <c r="C10" s="225"/>
      <c r="D10" s="225"/>
      <c r="E10" s="985"/>
      <c r="F10" s="986"/>
      <c r="G10" s="921">
        <v>0.0</v>
      </c>
      <c r="H10" s="987">
        <f t="shared" si="2"/>
        <v>219.67</v>
      </c>
      <c r="I10" s="25"/>
      <c r="J10" s="981" t="str">
        <f>'08) Drop Down Menus'!A9</f>
        <v>Debt</v>
      </c>
      <c r="K10" s="924">
        <f t="shared" si="1"/>
        <v>0</v>
      </c>
      <c r="L10" s="439"/>
      <c r="M10" s="25"/>
    </row>
    <row r="11">
      <c r="A11" s="25"/>
      <c r="B11" s="898"/>
      <c r="C11" s="862"/>
      <c r="D11" s="862"/>
      <c r="E11" s="982"/>
      <c r="F11" s="983"/>
      <c r="G11" s="1018">
        <v>0.0</v>
      </c>
      <c r="H11" s="984">
        <f t="shared" si="2"/>
        <v>219.67</v>
      </c>
      <c r="I11" s="25"/>
      <c r="L11" s="25"/>
      <c r="M11" s="25"/>
    </row>
    <row r="12">
      <c r="A12" s="25"/>
      <c r="B12" s="897"/>
      <c r="C12" s="225"/>
      <c r="D12" s="225"/>
      <c r="E12" s="985"/>
      <c r="F12" s="986"/>
      <c r="G12" s="921">
        <v>0.0</v>
      </c>
      <c r="H12" s="987">
        <f t="shared" si="2"/>
        <v>219.67</v>
      </c>
      <c r="I12" s="25"/>
      <c r="J12" s="470" t="s">
        <v>44</v>
      </c>
      <c r="K12" s="989" t="s">
        <v>572</v>
      </c>
      <c r="L12" s="990" t="s">
        <v>573</v>
      </c>
      <c r="M12" s="25"/>
    </row>
    <row r="13">
      <c r="A13" s="25"/>
      <c r="B13" s="898"/>
      <c r="C13" s="862"/>
      <c r="D13" s="862"/>
      <c r="E13" s="982"/>
      <c r="F13" s="983"/>
      <c r="G13" s="1018">
        <v>0.0</v>
      </c>
      <c r="H13" s="984">
        <f t="shared" si="2"/>
        <v>219.67</v>
      </c>
      <c r="I13" s="25"/>
      <c r="J13" s="991" t="str">
        <f>'08) Drop Down Menus'!A2</f>
        <v>Groceries</v>
      </c>
      <c r="K13" s="930">
        <f>K3+'2023 Expences - 06162023'!K13</f>
        <v>2800.97</v>
      </c>
      <c r="L13" s="992">
        <f t="shared" ref="L13:L20" si="3">K13/L$21</f>
        <v>186.7313333</v>
      </c>
      <c r="M13" s="25"/>
    </row>
    <row r="14">
      <c r="A14" s="25"/>
      <c r="B14" s="897"/>
      <c r="C14" s="225"/>
      <c r="D14" s="225"/>
      <c r="E14" s="985"/>
      <c r="F14" s="986"/>
      <c r="G14" s="921">
        <v>0.0</v>
      </c>
      <c r="H14" s="987">
        <f t="shared" si="2"/>
        <v>219.67</v>
      </c>
      <c r="I14" s="25"/>
      <c r="J14" s="993" t="str">
        <f>'08) Drop Down Menus'!A3</f>
        <v>Cigarettes</v>
      </c>
      <c r="K14" s="994">
        <f>K4+'2023 Expences - 06162023'!K14</f>
        <v>611.7</v>
      </c>
      <c r="L14" s="995">
        <f t="shared" si="3"/>
        <v>40.78</v>
      </c>
      <c r="M14" s="25"/>
    </row>
    <row r="15">
      <c r="A15" s="25"/>
      <c r="B15" s="898"/>
      <c r="C15" s="862"/>
      <c r="D15" s="862"/>
      <c r="E15" s="982"/>
      <c r="F15" s="983"/>
      <c r="G15" s="1018">
        <v>0.0</v>
      </c>
      <c r="H15" s="984">
        <f t="shared" si="2"/>
        <v>219.67</v>
      </c>
      <c r="I15" s="25"/>
      <c r="J15" s="991" t="str">
        <f>'08) Drop Down Menus'!A4</f>
        <v>Gas</v>
      </c>
      <c r="K15" s="930">
        <f>K5+'2023 Expences - 06162023'!K15</f>
        <v>296.72</v>
      </c>
      <c r="L15" s="984">
        <f t="shared" si="3"/>
        <v>19.78133333</v>
      </c>
      <c r="M15" s="25"/>
    </row>
    <row r="16">
      <c r="A16" s="25"/>
      <c r="B16" s="897"/>
      <c r="C16" s="225"/>
      <c r="D16" s="225"/>
      <c r="E16" s="985"/>
      <c r="F16" s="986"/>
      <c r="G16" s="921">
        <v>0.0</v>
      </c>
      <c r="H16" s="987">
        <f t="shared" si="2"/>
        <v>219.67</v>
      </c>
      <c r="I16" s="25"/>
      <c r="J16" s="993" t="str">
        <f>'08) Drop Down Menus'!A5</f>
        <v>Entertainment</v>
      </c>
      <c r="K16" s="994">
        <f>K6+'2023 Expences - 06162023'!K16</f>
        <v>493.88</v>
      </c>
      <c r="L16" s="995">
        <f t="shared" si="3"/>
        <v>32.92533333</v>
      </c>
      <c r="M16" s="25"/>
    </row>
    <row r="17">
      <c r="A17" s="25"/>
      <c r="B17" s="898"/>
      <c r="C17" s="862"/>
      <c r="D17" s="862"/>
      <c r="E17" s="982"/>
      <c r="F17" s="983"/>
      <c r="G17" s="1018">
        <v>0.0</v>
      </c>
      <c r="H17" s="984">
        <f t="shared" si="2"/>
        <v>219.67</v>
      </c>
      <c r="I17" s="25"/>
      <c r="J17" s="991" t="str">
        <f>'08) Drop Down Menus'!A6</f>
        <v>Medical</v>
      </c>
      <c r="K17" s="930">
        <f>K7+'2023 Expences - 06162023'!K17</f>
        <v>212.22</v>
      </c>
      <c r="L17" s="984">
        <f t="shared" si="3"/>
        <v>14.148</v>
      </c>
      <c r="M17" s="25"/>
    </row>
    <row r="18">
      <c r="A18" s="25"/>
      <c r="B18" s="897"/>
      <c r="C18" s="225"/>
      <c r="D18" s="225"/>
      <c r="E18" s="985"/>
      <c r="F18" s="986"/>
      <c r="G18" s="921">
        <v>0.0</v>
      </c>
      <c r="H18" s="987">
        <f t="shared" si="2"/>
        <v>219.67</v>
      </c>
      <c r="I18" s="25"/>
      <c r="J18" s="993" t="str">
        <f>'08) Drop Down Menus'!A7</f>
        <v>Vehicle</v>
      </c>
      <c r="K18" s="994">
        <f>K8+'2023 Expences - 06162023'!K18</f>
        <v>144.32</v>
      </c>
      <c r="L18" s="995">
        <f t="shared" si="3"/>
        <v>9.621333333</v>
      </c>
      <c r="M18" s="25"/>
    </row>
    <row r="19">
      <c r="A19" s="25"/>
      <c r="B19" s="418"/>
      <c r="C19" s="146"/>
      <c r="D19" s="146"/>
      <c r="E19" s="1009"/>
      <c r="F19" s="783"/>
      <c r="G19" s="1019">
        <v>0.0</v>
      </c>
      <c r="H19" s="1010">
        <f>H17+G19</f>
        <v>219.67</v>
      </c>
      <c r="I19" s="25"/>
      <c r="J19" s="991" t="str">
        <f>'08) Drop Down Menus'!A8</f>
        <v>Maintenance</v>
      </c>
      <c r="K19" s="930">
        <f>K9+'2023 Expences - 06162023'!K19</f>
        <v>600.66</v>
      </c>
      <c r="L19" s="984">
        <f t="shared" si="3"/>
        <v>40.044</v>
      </c>
      <c r="M19" s="25"/>
    </row>
    <row r="20">
      <c r="A20" s="25"/>
      <c r="B20" s="1011"/>
      <c r="C20" s="1012"/>
      <c r="D20" s="1012"/>
      <c r="E20" s="1013"/>
      <c r="F20" s="1014"/>
      <c r="G20" s="763">
        <v>0.0</v>
      </c>
      <c r="H20" s="1015">
        <f>H19+G20</f>
        <v>219.67</v>
      </c>
      <c r="I20" s="25"/>
      <c r="J20" s="1002" t="str">
        <f>'08) Drop Down Menus'!A9</f>
        <v>Debt</v>
      </c>
      <c r="K20" s="1003">
        <f>K10+'2023 Expences - 06162023'!K20</f>
        <v>350.65</v>
      </c>
      <c r="L20" s="1004">
        <f t="shared" si="3"/>
        <v>23.37666667</v>
      </c>
      <c r="M20" s="25"/>
    </row>
    <row r="21">
      <c r="A21" s="25"/>
      <c r="B21" s="1016" t="s">
        <v>455</v>
      </c>
      <c r="C21" s="146"/>
      <c r="D21" s="146"/>
      <c r="E21" s="146"/>
      <c r="F21" s="146"/>
      <c r="G21" s="755">
        <f>H20</f>
        <v>219.67</v>
      </c>
      <c r="H21" s="439"/>
      <c r="I21" s="25"/>
      <c r="J21" s="1006" t="s">
        <v>574</v>
      </c>
      <c r="K21" s="1007"/>
      <c r="L21" s="1017" t="s">
        <v>596</v>
      </c>
      <c r="M21" s="25"/>
    </row>
    <row r="22">
      <c r="A22" s="25"/>
      <c r="I22" s="25"/>
      <c r="M22" s="25"/>
    </row>
  </sheetData>
  <mergeCells count="31">
    <mergeCell ref="K6:L6"/>
    <mergeCell ref="K7:L7"/>
    <mergeCell ref="K8:L8"/>
    <mergeCell ref="K9:L9"/>
    <mergeCell ref="K10:L10"/>
    <mergeCell ref="B2:H2"/>
    <mergeCell ref="J2:L2"/>
    <mergeCell ref="B3:D3"/>
    <mergeCell ref="K3:L3"/>
    <mergeCell ref="B4:D4"/>
    <mergeCell ref="K4:L4"/>
    <mergeCell ref="K5:L5"/>
    <mergeCell ref="B5:D5"/>
    <mergeCell ref="B6:D6"/>
    <mergeCell ref="B7:D7"/>
    <mergeCell ref="B8:D8"/>
    <mergeCell ref="B9:D9"/>
    <mergeCell ref="B10:D10"/>
    <mergeCell ref="B11:D11"/>
    <mergeCell ref="B19:D19"/>
    <mergeCell ref="B20:D20"/>
    <mergeCell ref="B21:F21"/>
    <mergeCell ref="G21:H21"/>
    <mergeCell ref="J21:K21"/>
    <mergeCell ref="B12:D12"/>
    <mergeCell ref="B13:D13"/>
    <mergeCell ref="B14:D14"/>
    <mergeCell ref="B15:D15"/>
    <mergeCell ref="B16:D16"/>
    <mergeCell ref="B17:D17"/>
    <mergeCell ref="B18:D18"/>
  </mergeCells>
  <dataValidations>
    <dataValidation type="list" allowBlank="1" sqref="F4:F20">
      <formula1>'08) Drop Down Menus'!$A$2:$A$17</formula1>
    </dataValidation>
  </dataValidations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4.43" defaultRowHeight="15.0"/>
  <cols>
    <col customWidth="1" min="1" max="1" width="3.29"/>
    <col customWidth="1" min="2" max="2" width="4.71"/>
    <col customWidth="1" min="3" max="3" width="32.57"/>
    <col customWidth="1" min="4" max="4" width="10.0"/>
    <col customWidth="1" min="5" max="5" width="25.71"/>
    <col customWidth="1" min="6" max="6" width="13.0"/>
    <col customWidth="1" min="7" max="7" width="17.0"/>
    <col customWidth="1" min="8" max="8" width="15.29"/>
    <col customWidth="1" min="9" max="9" width="14.29"/>
    <col customWidth="1" min="10" max="10" width="3.71"/>
    <col customWidth="1" min="11" max="11" width="23.86"/>
    <col customWidth="1" min="12" max="12" width="15.0"/>
    <col customWidth="1" min="13" max="13" width="16.57"/>
    <col customWidth="1" min="14" max="14" width="3.43"/>
  </cols>
  <sheetData>
    <row r="1">
      <c r="A1" s="25"/>
      <c r="B1" s="25"/>
      <c r="C1" s="25"/>
      <c r="D1" s="25"/>
      <c r="E1" s="25"/>
      <c r="F1" s="25"/>
      <c r="G1" s="24"/>
      <c r="H1" s="25"/>
      <c r="I1" s="25"/>
      <c r="J1" s="25"/>
      <c r="K1" s="25"/>
      <c r="L1" s="138"/>
      <c r="M1" s="25"/>
      <c r="N1" s="25"/>
    </row>
    <row r="2">
      <c r="A2" s="25"/>
      <c r="B2" s="187" t="s">
        <v>597</v>
      </c>
      <c r="C2" s="860"/>
      <c r="D2" s="860"/>
      <c r="E2" s="860"/>
      <c r="F2" s="860"/>
      <c r="G2" s="860"/>
      <c r="H2" s="860"/>
      <c r="I2" s="188"/>
      <c r="J2" s="25"/>
      <c r="K2" s="970" t="s">
        <v>470</v>
      </c>
      <c r="L2" s="971"/>
      <c r="M2" s="973"/>
      <c r="N2" s="25"/>
    </row>
    <row r="3">
      <c r="A3" s="25"/>
      <c r="B3" s="861" t="s">
        <v>598</v>
      </c>
      <c r="C3" s="974" t="s">
        <v>140</v>
      </c>
      <c r="D3" s="862"/>
      <c r="E3" s="862"/>
      <c r="F3" s="974" t="s">
        <v>55</v>
      </c>
      <c r="G3" s="974" t="s">
        <v>44</v>
      </c>
      <c r="H3" s="974" t="s">
        <v>2</v>
      </c>
      <c r="I3" s="975" t="s">
        <v>67</v>
      </c>
      <c r="J3" s="25"/>
      <c r="K3" s="976" t="str">
        <f>'08) Drop Down Menus'!A2</f>
        <v>Groceries</v>
      </c>
      <c r="L3" s="85">
        <f t="shared" ref="L3:L10" si="1">sumifs(H$4:H$26,G$4:G$26,K3,B$4:B$26,false)</f>
        <v>99.78</v>
      </c>
      <c r="M3" s="439"/>
      <c r="N3" s="25"/>
    </row>
    <row r="4">
      <c r="A4" s="25"/>
      <c r="B4" s="897" t="b">
        <v>0</v>
      </c>
      <c r="C4" s="1020" t="s">
        <v>599</v>
      </c>
      <c r="D4" s="225"/>
      <c r="E4" s="225"/>
      <c r="F4" s="985">
        <v>45149.0</v>
      </c>
      <c r="G4" s="986" t="s">
        <v>61</v>
      </c>
      <c r="H4" s="1021">
        <v>82.0</v>
      </c>
      <c r="I4" s="987">
        <f>H4</f>
        <v>82</v>
      </c>
      <c r="J4" s="25"/>
      <c r="K4" s="981" t="str">
        <f>'08) Drop Down Menus'!A3</f>
        <v>Cigarettes</v>
      </c>
      <c r="L4" s="988">
        <f t="shared" si="1"/>
        <v>48.79</v>
      </c>
      <c r="M4" s="439"/>
      <c r="N4" s="25"/>
    </row>
    <row r="5">
      <c r="A5" s="25"/>
      <c r="B5" s="898" t="b">
        <v>0</v>
      </c>
      <c r="C5" s="1022" t="s">
        <v>41</v>
      </c>
      <c r="D5" s="862"/>
      <c r="E5" s="862"/>
      <c r="F5" s="982">
        <v>45149.0</v>
      </c>
      <c r="G5" s="983" t="s">
        <v>61</v>
      </c>
      <c r="H5" s="1023">
        <v>8.95</v>
      </c>
      <c r="I5" s="984">
        <f t="shared" ref="I5:I26" si="2">I4+H5</f>
        <v>90.95</v>
      </c>
      <c r="J5" s="25"/>
      <c r="K5" s="976" t="str">
        <f>'08) Drop Down Menus'!A4</f>
        <v>Gas</v>
      </c>
      <c r="L5" s="85">
        <f t="shared" si="1"/>
        <v>40.69</v>
      </c>
      <c r="M5" s="439"/>
      <c r="N5" s="25"/>
    </row>
    <row r="6">
      <c r="A6" s="25"/>
      <c r="B6" s="897" t="b">
        <v>0</v>
      </c>
      <c r="C6" s="1020" t="s">
        <v>554</v>
      </c>
      <c r="D6" s="225"/>
      <c r="E6" s="225"/>
      <c r="F6" s="985">
        <v>45149.0</v>
      </c>
      <c r="G6" s="986" t="s">
        <v>110</v>
      </c>
      <c r="H6" s="1021">
        <v>10.9</v>
      </c>
      <c r="I6" s="987">
        <f t="shared" si="2"/>
        <v>101.85</v>
      </c>
      <c r="J6" s="25"/>
      <c r="K6" s="981" t="str">
        <f>'08) Drop Down Menus'!A5</f>
        <v>Entertainment</v>
      </c>
      <c r="L6" s="988">
        <f t="shared" si="1"/>
        <v>33.53</v>
      </c>
      <c r="M6" s="439"/>
      <c r="N6" s="25"/>
    </row>
    <row r="7">
      <c r="A7" s="25"/>
      <c r="B7" s="898" t="b">
        <v>0</v>
      </c>
      <c r="C7" s="1022" t="s">
        <v>600</v>
      </c>
      <c r="D7" s="862"/>
      <c r="E7" s="862"/>
      <c r="F7" s="982">
        <v>45149.0</v>
      </c>
      <c r="G7" s="983" t="s">
        <v>132</v>
      </c>
      <c r="H7" s="1023">
        <v>15.0</v>
      </c>
      <c r="I7" s="984">
        <f t="shared" si="2"/>
        <v>116.85</v>
      </c>
      <c r="J7" s="25"/>
      <c r="K7" s="976" t="str">
        <f>'08) Drop Down Menus'!A6</f>
        <v>Medical</v>
      </c>
      <c r="L7" s="85">
        <f t="shared" si="1"/>
        <v>15</v>
      </c>
      <c r="M7" s="439"/>
      <c r="N7" s="25"/>
    </row>
    <row r="8">
      <c r="A8" s="25"/>
      <c r="B8" s="897" t="b">
        <v>0</v>
      </c>
      <c r="C8" s="1020" t="s">
        <v>539</v>
      </c>
      <c r="D8" s="225"/>
      <c r="E8" s="225"/>
      <c r="F8" s="985">
        <v>45149.0</v>
      </c>
      <c r="G8" s="986" t="s">
        <v>144</v>
      </c>
      <c r="H8" s="1021">
        <v>19.15</v>
      </c>
      <c r="I8" s="987">
        <f t="shared" si="2"/>
        <v>136</v>
      </c>
      <c r="J8" s="25"/>
      <c r="K8" s="981" t="str">
        <f>'08) Drop Down Menus'!A7</f>
        <v>Vehicle</v>
      </c>
      <c r="L8" s="988">
        <f t="shared" si="1"/>
        <v>0</v>
      </c>
      <c r="M8" s="439"/>
      <c r="N8" s="25"/>
    </row>
    <row r="9">
      <c r="A9" s="25"/>
      <c r="B9" s="898" t="b">
        <v>0</v>
      </c>
      <c r="C9" s="1022" t="s">
        <v>472</v>
      </c>
      <c r="D9" s="862"/>
      <c r="E9" s="862"/>
      <c r="F9" s="982">
        <v>45150.0</v>
      </c>
      <c r="G9" s="983" t="s">
        <v>110</v>
      </c>
      <c r="H9" s="1023">
        <v>88.88</v>
      </c>
      <c r="I9" s="984">
        <f t="shared" si="2"/>
        <v>224.88</v>
      </c>
      <c r="J9" s="25"/>
      <c r="K9" s="976" t="str">
        <f>'08) Drop Down Menus'!A8</f>
        <v>Maintenance</v>
      </c>
      <c r="L9" s="85">
        <f t="shared" si="1"/>
        <v>0</v>
      </c>
      <c r="M9" s="439"/>
      <c r="N9" s="25"/>
    </row>
    <row r="10">
      <c r="A10" s="25"/>
      <c r="B10" s="897" t="b">
        <v>0</v>
      </c>
      <c r="C10" s="1020" t="s">
        <v>601</v>
      </c>
      <c r="D10" s="225"/>
      <c r="E10" s="225"/>
      <c r="F10" s="985">
        <v>45152.0</v>
      </c>
      <c r="G10" s="986" t="s">
        <v>146</v>
      </c>
      <c r="H10" s="1021">
        <v>11.03</v>
      </c>
      <c r="I10" s="987">
        <f t="shared" si="2"/>
        <v>235.91</v>
      </c>
      <c r="J10" s="25"/>
      <c r="K10" s="981" t="str">
        <f>'08) Drop Down Menus'!A9</f>
        <v>Debt</v>
      </c>
      <c r="L10" s="988">
        <f t="shared" si="1"/>
        <v>128.59</v>
      </c>
      <c r="M10" s="439"/>
      <c r="N10" s="25"/>
    </row>
    <row r="11">
      <c r="A11" s="25"/>
      <c r="B11" s="898" t="b">
        <v>0</v>
      </c>
      <c r="C11" s="1022" t="s">
        <v>79</v>
      </c>
      <c r="D11" s="862"/>
      <c r="E11" s="862"/>
      <c r="F11" s="982">
        <v>45152.0</v>
      </c>
      <c r="G11" s="983" t="s">
        <v>61</v>
      </c>
      <c r="H11" s="1023">
        <v>37.64</v>
      </c>
      <c r="I11" s="984">
        <f t="shared" si="2"/>
        <v>273.55</v>
      </c>
      <c r="J11" s="25"/>
      <c r="K11" s="25"/>
      <c r="L11" s="25"/>
      <c r="M11" s="25"/>
      <c r="N11" s="25"/>
    </row>
    <row r="12">
      <c r="A12" s="25"/>
      <c r="B12" s="897" t="b">
        <v>0</v>
      </c>
      <c r="C12" s="1020" t="s">
        <v>482</v>
      </c>
      <c r="D12" s="225"/>
      <c r="E12" s="225"/>
      <c r="F12" s="985">
        <v>45153.0</v>
      </c>
      <c r="G12" s="986" t="s">
        <v>144</v>
      </c>
      <c r="H12" s="1021">
        <v>29.64</v>
      </c>
      <c r="I12" s="987">
        <f t="shared" si="2"/>
        <v>303.19</v>
      </c>
      <c r="J12" s="25"/>
      <c r="K12" s="470" t="s">
        <v>44</v>
      </c>
      <c r="L12" s="989" t="s">
        <v>572</v>
      </c>
      <c r="M12" s="990" t="s">
        <v>573</v>
      </c>
      <c r="N12" s="25"/>
    </row>
    <row r="13">
      <c r="A13" s="25"/>
      <c r="B13" s="898" t="b">
        <v>0</v>
      </c>
      <c r="C13" s="1022" t="s">
        <v>602</v>
      </c>
      <c r="D13" s="862"/>
      <c r="E13" s="862"/>
      <c r="F13" s="982">
        <v>45157.0</v>
      </c>
      <c r="G13" s="983" t="s">
        <v>146</v>
      </c>
      <c r="H13" s="1023">
        <v>22.5</v>
      </c>
      <c r="I13" s="984">
        <f t="shared" si="2"/>
        <v>325.69</v>
      </c>
      <c r="J13" s="25"/>
      <c r="K13" s="991" t="str">
        <f>'08) Drop Down Menus'!A2</f>
        <v>Groceries</v>
      </c>
      <c r="L13" s="930">
        <f>L3+'2023 Expences - 06162023'!K13</f>
        <v>2766.7</v>
      </c>
      <c r="M13" s="992">
        <f t="shared" ref="M13:M20" si="3">L13/M$21</f>
        <v>172.91875</v>
      </c>
      <c r="N13" s="25"/>
    </row>
    <row r="14">
      <c r="A14" s="25"/>
      <c r="B14" s="897" t="b">
        <v>0</v>
      </c>
      <c r="C14" s="1020" t="s">
        <v>482</v>
      </c>
      <c r="D14" s="225"/>
      <c r="E14" s="225"/>
      <c r="F14" s="985">
        <v>45158.0</v>
      </c>
      <c r="G14" s="986" t="s">
        <v>145</v>
      </c>
      <c r="H14" s="1021">
        <v>40.69</v>
      </c>
      <c r="I14" s="987">
        <f t="shared" si="2"/>
        <v>366.38</v>
      </c>
      <c r="J14" s="25"/>
      <c r="K14" s="993" t="str">
        <f>'08) Drop Down Menus'!A3</f>
        <v>Cigarettes</v>
      </c>
      <c r="L14" s="994">
        <f>L4+'2023 Expences - 06162023'!K14</f>
        <v>591.76</v>
      </c>
      <c r="M14" s="995">
        <f t="shared" si="3"/>
        <v>36.985</v>
      </c>
      <c r="N14" s="25"/>
    </row>
    <row r="15">
      <c r="A15" s="25"/>
      <c r="B15" s="898" t="b">
        <v>0</v>
      </c>
      <c r="C15" s="1022"/>
      <c r="D15" s="862"/>
      <c r="E15" s="862"/>
      <c r="F15" s="982"/>
      <c r="G15" s="983"/>
      <c r="H15" s="1023">
        <v>0.0</v>
      </c>
      <c r="I15" s="984">
        <f t="shared" si="2"/>
        <v>366.38</v>
      </c>
      <c r="J15" s="25"/>
      <c r="K15" s="991" t="str">
        <f>'08) Drop Down Menus'!A4</f>
        <v>Gas</v>
      </c>
      <c r="L15" s="930">
        <f>L5+'2023 Expences - 06162023'!K15</f>
        <v>337.41</v>
      </c>
      <c r="M15" s="984">
        <f t="shared" si="3"/>
        <v>21.088125</v>
      </c>
      <c r="N15" s="25"/>
    </row>
    <row r="16">
      <c r="A16" s="25"/>
      <c r="B16" s="897" t="b">
        <v>0</v>
      </c>
      <c r="C16" s="1020"/>
      <c r="D16" s="225"/>
      <c r="E16" s="225"/>
      <c r="F16" s="985"/>
      <c r="G16" s="986"/>
      <c r="H16" s="1021">
        <v>0.0</v>
      </c>
      <c r="I16" s="987">
        <f t="shared" si="2"/>
        <v>366.38</v>
      </c>
      <c r="J16" s="25"/>
      <c r="K16" s="993" t="str">
        <f>'08) Drop Down Menus'!A5</f>
        <v>Entertainment</v>
      </c>
      <c r="L16" s="994">
        <f>L6+'2023 Expences - 06162023'!K16</f>
        <v>510.52</v>
      </c>
      <c r="M16" s="995">
        <f t="shared" si="3"/>
        <v>31.9075</v>
      </c>
      <c r="N16" s="25"/>
    </row>
    <row r="17">
      <c r="A17" s="25"/>
      <c r="B17" s="898" t="b">
        <v>0</v>
      </c>
      <c r="C17" s="1022"/>
      <c r="D17" s="862"/>
      <c r="E17" s="862"/>
      <c r="F17" s="982"/>
      <c r="G17" s="983"/>
      <c r="H17" s="1023">
        <v>0.0</v>
      </c>
      <c r="I17" s="984">
        <f t="shared" si="2"/>
        <v>366.38</v>
      </c>
      <c r="J17" s="25"/>
      <c r="K17" s="991" t="str">
        <f>'08) Drop Down Menus'!A6</f>
        <v>Medical</v>
      </c>
      <c r="L17" s="930">
        <f>L7+'2023 Expences - 06162023'!K17</f>
        <v>227.22</v>
      </c>
      <c r="M17" s="984">
        <f t="shared" si="3"/>
        <v>14.20125</v>
      </c>
      <c r="N17" s="25"/>
    </row>
    <row r="18">
      <c r="A18" s="25"/>
      <c r="B18" s="897" t="b">
        <v>0</v>
      </c>
      <c r="C18" s="1020"/>
      <c r="D18" s="225"/>
      <c r="E18" s="225"/>
      <c r="F18" s="985"/>
      <c r="G18" s="986"/>
      <c r="H18" s="1021">
        <v>0.0</v>
      </c>
      <c r="I18" s="987">
        <f t="shared" si="2"/>
        <v>366.38</v>
      </c>
      <c r="J18" s="25"/>
      <c r="K18" s="993" t="str">
        <f>'08) Drop Down Menus'!A7</f>
        <v>Vehicle</v>
      </c>
      <c r="L18" s="994">
        <f>L8+'2023 Expences - 06162023'!K18</f>
        <v>144.32</v>
      </c>
      <c r="M18" s="995">
        <f t="shared" si="3"/>
        <v>9.02</v>
      </c>
      <c r="N18" s="25"/>
    </row>
    <row r="19">
      <c r="A19" s="25"/>
      <c r="B19" s="418" t="b">
        <v>0</v>
      </c>
      <c r="C19" s="772"/>
      <c r="D19" s="146"/>
      <c r="E19" s="146"/>
      <c r="F19" s="1009"/>
      <c r="G19" s="783"/>
      <c r="H19" s="787">
        <v>0.0</v>
      </c>
      <c r="I19" s="1010">
        <f t="shared" si="2"/>
        <v>366.38</v>
      </c>
      <c r="J19" s="25"/>
      <c r="K19" s="991" t="str">
        <f>'08) Drop Down Menus'!A8</f>
        <v>Maintenance</v>
      </c>
      <c r="L19" s="930">
        <f>L9+'2023 Expences - 06162023'!K19</f>
        <v>600.66</v>
      </c>
      <c r="M19" s="984">
        <f t="shared" si="3"/>
        <v>37.54125</v>
      </c>
      <c r="N19" s="25"/>
    </row>
    <row r="20">
      <c r="A20" s="25"/>
      <c r="B20" s="418" t="b">
        <v>0</v>
      </c>
      <c r="C20" s="772"/>
      <c r="D20" s="146"/>
      <c r="E20" s="146"/>
      <c r="F20" s="1009"/>
      <c r="G20" s="783"/>
      <c r="H20" s="787">
        <v>0.0</v>
      </c>
      <c r="I20" s="1010">
        <f t="shared" si="2"/>
        <v>366.38</v>
      </c>
      <c r="J20" s="25"/>
      <c r="K20" s="1002" t="str">
        <f>'08) Drop Down Menus'!A9</f>
        <v>Debt</v>
      </c>
      <c r="L20" s="1003">
        <f>L10+'2023 Expences - 06162023'!K20</f>
        <v>479.24</v>
      </c>
      <c r="M20" s="1004">
        <f t="shared" si="3"/>
        <v>29.9525</v>
      </c>
      <c r="N20" s="25"/>
    </row>
    <row r="21">
      <c r="A21" s="25"/>
      <c r="B21" s="418" t="b">
        <v>0</v>
      </c>
      <c r="C21" s="772"/>
      <c r="D21" s="146"/>
      <c r="E21" s="146"/>
      <c r="F21" s="1009"/>
      <c r="G21" s="783"/>
      <c r="H21" s="787">
        <v>0.0</v>
      </c>
      <c r="I21" s="1010">
        <f t="shared" si="2"/>
        <v>366.38</v>
      </c>
      <c r="J21" s="25"/>
      <c r="K21" s="1024" t="s">
        <v>574</v>
      </c>
      <c r="L21" s="1007"/>
      <c r="M21" s="1025" t="s">
        <v>603</v>
      </c>
      <c r="N21" s="25"/>
    </row>
    <row r="22">
      <c r="A22" s="25"/>
      <c r="B22" s="418" t="b">
        <v>0</v>
      </c>
      <c r="C22" s="772"/>
      <c r="D22" s="146"/>
      <c r="E22" s="146"/>
      <c r="F22" s="1009"/>
      <c r="G22" s="783"/>
      <c r="H22" s="787">
        <v>0.0</v>
      </c>
      <c r="I22" s="1010">
        <f t="shared" si="2"/>
        <v>366.38</v>
      </c>
      <c r="J22" s="25"/>
      <c r="K22" s="25"/>
      <c r="L22" s="25"/>
      <c r="M22" s="25"/>
      <c r="N22" s="25"/>
    </row>
    <row r="23">
      <c r="A23" s="25"/>
      <c r="B23" s="418" t="b">
        <v>0</v>
      </c>
      <c r="C23" s="772"/>
      <c r="D23" s="146"/>
      <c r="E23" s="146"/>
      <c r="F23" s="1009"/>
      <c r="G23" s="783"/>
      <c r="H23" s="787">
        <v>0.0</v>
      </c>
      <c r="I23" s="1010">
        <f t="shared" si="2"/>
        <v>366.38</v>
      </c>
      <c r="J23" s="25"/>
      <c r="K23" s="1026" t="s">
        <v>604</v>
      </c>
      <c r="L23" s="483"/>
      <c r="M23" s="484"/>
      <c r="N23" s="25"/>
    </row>
    <row r="24">
      <c r="A24" s="25"/>
      <c r="B24" s="418" t="b">
        <v>0</v>
      </c>
      <c r="C24" s="772"/>
      <c r="D24" s="146"/>
      <c r="E24" s="146"/>
      <c r="F24" s="1009"/>
      <c r="G24" s="783"/>
      <c r="H24" s="787">
        <v>0.0</v>
      </c>
      <c r="I24" s="1010">
        <f t="shared" si="2"/>
        <v>366.38</v>
      </c>
      <c r="J24" s="25"/>
      <c r="K24" s="898" t="s">
        <v>605</v>
      </c>
      <c r="L24" s="1027">
        <v>45152.0</v>
      </c>
      <c r="M24" s="1028">
        <v>37.64</v>
      </c>
      <c r="N24" s="25"/>
    </row>
    <row r="25">
      <c r="A25" s="25"/>
      <c r="B25" s="418" t="b">
        <v>0</v>
      </c>
      <c r="C25" s="772"/>
      <c r="D25" s="772"/>
      <c r="E25" s="772"/>
      <c r="F25" s="1009"/>
      <c r="G25" s="783"/>
      <c r="H25" s="787">
        <v>0.0</v>
      </c>
      <c r="I25" s="1010">
        <f t="shared" si="2"/>
        <v>366.38</v>
      </c>
      <c r="J25" s="25"/>
      <c r="K25" s="1029" t="s">
        <v>606</v>
      </c>
      <c r="L25" s="1030">
        <f>SUMIF(B4:B26,true,$H$4:$H$24)</f>
        <v>0</v>
      </c>
      <c r="M25" s="1031"/>
      <c r="N25" s="25"/>
    </row>
    <row r="26">
      <c r="A26" s="25"/>
      <c r="B26" s="418" t="b">
        <v>0</v>
      </c>
      <c r="C26" s="772"/>
      <c r="D26" s="146"/>
      <c r="E26" s="146"/>
      <c r="F26" s="1009"/>
      <c r="G26" s="783"/>
      <c r="H26" s="754">
        <v>0.0</v>
      </c>
      <c r="I26" s="1010">
        <f t="shared" si="2"/>
        <v>366.38</v>
      </c>
      <c r="J26" s="25"/>
      <c r="K26" s="898" t="s">
        <v>607</v>
      </c>
      <c r="L26" s="85">
        <v>249.44</v>
      </c>
      <c r="M26" s="1028">
        <f>L26+M24-L25</f>
        <v>287.08</v>
      </c>
      <c r="N26" s="25"/>
    </row>
    <row r="27">
      <c r="A27" s="25"/>
      <c r="B27" s="1016"/>
      <c r="C27" s="1032" t="s">
        <v>455</v>
      </c>
      <c r="D27" s="146"/>
      <c r="E27" s="146"/>
      <c r="F27" s="146"/>
      <c r="G27" s="146"/>
      <c r="H27" s="755">
        <f>I26</f>
        <v>366.38</v>
      </c>
      <c r="I27" s="439"/>
      <c r="J27" s="25"/>
      <c r="K27" s="1033" t="s">
        <v>608</v>
      </c>
      <c r="L27" s="1034"/>
      <c r="M27" s="1035">
        <f>500-M26</f>
        <v>212.92</v>
      </c>
      <c r="N27" s="25"/>
    </row>
    <row r="28">
      <c r="A28" s="65"/>
      <c r="B28" s="65"/>
      <c r="C28" s="65"/>
      <c r="D28" s="65"/>
      <c r="E28" s="65"/>
      <c r="F28" s="65"/>
      <c r="G28" s="75"/>
      <c r="H28" s="75"/>
      <c r="I28" s="65"/>
      <c r="J28" s="25"/>
      <c r="K28" s="25"/>
      <c r="L28" s="25"/>
      <c r="M28" s="25"/>
      <c r="N28" s="25"/>
    </row>
    <row r="29">
      <c r="A29" s="65"/>
      <c r="B29" s="65" t="s">
        <v>609</v>
      </c>
      <c r="J29" s="25"/>
      <c r="K29" s="25"/>
      <c r="L29" s="25"/>
      <c r="M29" s="25"/>
      <c r="N29" s="25"/>
    </row>
    <row r="30" ht="18.0" customHeight="1">
      <c r="A30" s="80"/>
      <c r="B30" s="470" t="s">
        <v>102</v>
      </c>
      <c r="C30" s="989" t="s">
        <v>103</v>
      </c>
      <c r="D30" s="989" t="s">
        <v>104</v>
      </c>
      <c r="E30" s="989" t="s">
        <v>105</v>
      </c>
      <c r="F30" s="989" t="s">
        <v>49</v>
      </c>
      <c r="G30" s="1036" t="s">
        <v>106</v>
      </c>
      <c r="H30" s="1036" t="s">
        <v>107</v>
      </c>
      <c r="I30" s="439"/>
      <c r="J30" s="25"/>
      <c r="K30" s="25"/>
      <c r="L30" s="25"/>
      <c r="M30" s="25"/>
      <c r="N30" s="25"/>
    </row>
    <row r="31" ht="18.0" customHeight="1">
      <c r="A31" s="80"/>
      <c r="B31" s="1037" t="b">
        <v>0</v>
      </c>
      <c r="C31" s="1022" t="s">
        <v>108</v>
      </c>
      <c r="D31" s="95" t="s">
        <v>109</v>
      </c>
      <c r="E31" s="95" t="s">
        <v>110</v>
      </c>
      <c r="F31" s="96">
        <v>2.0</v>
      </c>
      <c r="G31" s="85">
        <v>2.66</v>
      </c>
      <c r="H31" s="930">
        <f t="shared" ref="H31:H79" si="4">IF( B31 = TRUE ,(G31*F31)*0.05+(G31*F31) , G31*F31 )</f>
        <v>5.32</v>
      </c>
      <c r="I31" s="439"/>
      <c r="J31" s="25"/>
      <c r="K31" s="25"/>
      <c r="L31" s="25"/>
      <c r="M31" s="25"/>
      <c r="N31" s="25"/>
    </row>
    <row r="32" ht="18.0" customHeight="1">
      <c r="A32" s="80"/>
      <c r="B32" s="1038" t="b">
        <v>1</v>
      </c>
      <c r="C32" s="88" t="s">
        <v>111</v>
      </c>
      <c r="D32" s="89" t="s">
        <v>112</v>
      </c>
      <c r="E32" s="89" t="s">
        <v>113</v>
      </c>
      <c r="F32" s="90">
        <v>1.0</v>
      </c>
      <c r="G32" s="91">
        <v>5.18</v>
      </c>
      <c r="H32" s="994">
        <f t="shared" si="4"/>
        <v>5.439</v>
      </c>
      <c r="I32" s="439"/>
      <c r="J32" s="25"/>
      <c r="K32" s="25"/>
      <c r="L32" s="25"/>
      <c r="M32" s="25"/>
      <c r="N32" s="25"/>
    </row>
    <row r="33" ht="18.0" customHeight="1">
      <c r="A33" s="97"/>
      <c r="B33" s="1037" t="b">
        <v>1</v>
      </c>
      <c r="C33" s="94" t="s">
        <v>114</v>
      </c>
      <c r="D33" s="95" t="s">
        <v>115</v>
      </c>
      <c r="E33" s="95" t="s">
        <v>113</v>
      </c>
      <c r="F33" s="96">
        <v>2.0</v>
      </c>
      <c r="G33" s="85">
        <v>2.47</v>
      </c>
      <c r="H33" s="930">
        <f t="shared" si="4"/>
        <v>5.187</v>
      </c>
      <c r="I33" s="439"/>
      <c r="J33" s="25"/>
      <c r="K33" s="25"/>
      <c r="L33" s="25"/>
      <c r="M33" s="25"/>
      <c r="N33" s="25"/>
    </row>
    <row r="34" ht="18.0" customHeight="1">
      <c r="A34" s="80"/>
      <c r="B34" s="1038" t="b">
        <v>1</v>
      </c>
      <c r="C34" s="88" t="s">
        <v>116</v>
      </c>
      <c r="D34" s="89" t="s">
        <v>117</v>
      </c>
      <c r="E34" s="89" t="s">
        <v>113</v>
      </c>
      <c r="F34" s="90">
        <v>1.0</v>
      </c>
      <c r="G34" s="91">
        <v>6.98</v>
      </c>
      <c r="H34" s="994">
        <f t="shared" si="4"/>
        <v>7.329</v>
      </c>
      <c r="I34" s="439"/>
      <c r="J34" s="25"/>
      <c r="K34" s="25"/>
      <c r="L34" s="25"/>
      <c r="M34" s="25"/>
      <c r="N34" s="25"/>
    </row>
    <row r="35" ht="18.0" customHeight="1">
      <c r="A35" s="80"/>
      <c r="B35" s="1037" t="b">
        <v>0</v>
      </c>
      <c r="C35" s="94" t="s">
        <v>118</v>
      </c>
      <c r="D35" s="95" t="s">
        <v>119</v>
      </c>
      <c r="E35" s="95" t="s">
        <v>110</v>
      </c>
      <c r="F35" s="96">
        <v>1.0</v>
      </c>
      <c r="G35" s="85">
        <v>4.47</v>
      </c>
      <c r="H35" s="930">
        <f t="shared" si="4"/>
        <v>4.47</v>
      </c>
      <c r="I35" s="439"/>
      <c r="J35" s="25"/>
      <c r="K35" s="25"/>
      <c r="L35" s="25"/>
      <c r="M35" s="25"/>
      <c r="N35" s="25"/>
    </row>
    <row r="36" ht="18.0" customHeight="1">
      <c r="A36" s="80"/>
      <c r="B36" s="1038" t="b">
        <v>0</v>
      </c>
      <c r="C36" s="88" t="s">
        <v>120</v>
      </c>
      <c r="D36" s="89" t="s">
        <v>121</v>
      </c>
      <c r="E36" s="89" t="s">
        <v>122</v>
      </c>
      <c r="F36" s="90">
        <v>4.0</v>
      </c>
      <c r="G36" s="91">
        <v>2.68</v>
      </c>
      <c r="H36" s="994">
        <f t="shared" si="4"/>
        <v>10.72</v>
      </c>
      <c r="I36" s="439"/>
      <c r="J36" s="25"/>
      <c r="K36" s="25"/>
      <c r="L36" s="25"/>
      <c r="M36" s="25"/>
      <c r="N36" s="25"/>
    </row>
    <row r="37" ht="18.0" customHeight="1">
      <c r="A37" s="97"/>
      <c r="B37" s="1037" t="b">
        <v>0</v>
      </c>
      <c r="C37" s="94" t="s">
        <v>123</v>
      </c>
      <c r="D37" s="95" t="s">
        <v>124</v>
      </c>
      <c r="E37" s="95" t="s">
        <v>110</v>
      </c>
      <c r="F37" s="96">
        <v>1.0</v>
      </c>
      <c r="G37" s="85">
        <v>4.58</v>
      </c>
      <c r="H37" s="930">
        <f t="shared" si="4"/>
        <v>4.58</v>
      </c>
      <c r="I37" s="439"/>
      <c r="J37" s="25"/>
      <c r="K37" s="25"/>
      <c r="L37" s="25"/>
      <c r="M37" s="25"/>
      <c r="N37" s="25"/>
    </row>
    <row r="38" ht="18.0" customHeight="1">
      <c r="A38" s="97"/>
      <c r="B38" s="1038" t="b">
        <v>0</v>
      </c>
      <c r="C38" s="88" t="s">
        <v>125</v>
      </c>
      <c r="D38" s="89" t="s">
        <v>126</v>
      </c>
      <c r="E38" s="89" t="s">
        <v>110</v>
      </c>
      <c r="F38" s="90">
        <v>4.0</v>
      </c>
      <c r="G38" s="91">
        <v>3.88</v>
      </c>
      <c r="H38" s="994">
        <f t="shared" si="4"/>
        <v>15.52</v>
      </c>
      <c r="I38" s="439"/>
      <c r="J38" s="25"/>
      <c r="K38" s="25"/>
      <c r="L38" s="25"/>
      <c r="M38" s="25"/>
      <c r="N38" s="25"/>
    </row>
    <row r="39" ht="18.0" customHeight="1">
      <c r="A39" s="97"/>
      <c r="B39" s="1037" t="b">
        <v>0</v>
      </c>
      <c r="C39" s="94" t="s">
        <v>127</v>
      </c>
      <c r="D39" s="95" t="s">
        <v>128</v>
      </c>
      <c r="E39" s="95" t="s">
        <v>110</v>
      </c>
      <c r="F39" s="96">
        <v>2.0</v>
      </c>
      <c r="G39" s="85">
        <v>3.98</v>
      </c>
      <c r="H39" s="930">
        <f t="shared" si="4"/>
        <v>7.96</v>
      </c>
      <c r="I39" s="439"/>
      <c r="J39" s="25"/>
      <c r="K39" s="25"/>
      <c r="L39" s="25"/>
      <c r="M39" s="25"/>
      <c r="N39" s="25"/>
    </row>
    <row r="40" ht="18.0" customHeight="1">
      <c r="A40" s="97"/>
      <c r="B40" s="1038" t="b">
        <v>0</v>
      </c>
      <c r="C40" s="88" t="s">
        <v>129</v>
      </c>
      <c r="D40" s="89" t="s">
        <v>124</v>
      </c>
      <c r="E40" s="89" t="s">
        <v>110</v>
      </c>
      <c r="F40" s="90">
        <v>1.0</v>
      </c>
      <c r="G40" s="91">
        <v>4.68</v>
      </c>
      <c r="H40" s="994">
        <f t="shared" si="4"/>
        <v>4.68</v>
      </c>
      <c r="I40" s="439"/>
      <c r="J40" s="25"/>
      <c r="K40" s="25"/>
      <c r="L40" s="25"/>
      <c r="M40" s="25"/>
      <c r="N40" s="25"/>
    </row>
    <row r="41" ht="18.0" customHeight="1">
      <c r="A41" s="97"/>
      <c r="B41" s="1037" t="b">
        <v>0</v>
      </c>
      <c r="C41" s="94"/>
      <c r="D41" s="95"/>
      <c r="E41" s="95"/>
      <c r="F41" s="96"/>
      <c r="G41" s="85">
        <v>0.0</v>
      </c>
      <c r="H41" s="930">
        <f t="shared" si="4"/>
        <v>0</v>
      </c>
      <c r="I41" s="439"/>
      <c r="J41" s="25"/>
      <c r="K41" s="25"/>
      <c r="L41" s="25"/>
      <c r="M41" s="25"/>
      <c r="N41" s="25"/>
    </row>
    <row r="42" ht="18.0" customHeight="1">
      <c r="A42" s="97"/>
      <c r="B42" s="1038" t="b">
        <v>0</v>
      </c>
      <c r="C42" s="88"/>
      <c r="D42" s="89"/>
      <c r="E42" s="89"/>
      <c r="F42" s="90"/>
      <c r="G42" s="91">
        <v>0.0</v>
      </c>
      <c r="H42" s="994">
        <f t="shared" si="4"/>
        <v>0</v>
      </c>
      <c r="I42" s="439"/>
      <c r="J42" s="25"/>
      <c r="K42" s="25"/>
      <c r="L42" s="25"/>
      <c r="M42" s="25"/>
      <c r="N42" s="25"/>
    </row>
    <row r="43" ht="18.0" customHeight="1">
      <c r="A43" s="97"/>
      <c r="B43" s="1037" t="b">
        <v>0</v>
      </c>
      <c r="C43" s="94"/>
      <c r="D43" s="95"/>
      <c r="E43" s="95"/>
      <c r="F43" s="96"/>
      <c r="G43" s="85">
        <v>0.0</v>
      </c>
      <c r="H43" s="930">
        <f t="shared" si="4"/>
        <v>0</v>
      </c>
      <c r="I43" s="439"/>
      <c r="J43" s="25"/>
      <c r="K43" s="25"/>
      <c r="L43" s="25"/>
      <c r="M43" s="25"/>
      <c r="N43" s="25"/>
    </row>
    <row r="44" ht="18.0" customHeight="1">
      <c r="A44" s="97"/>
      <c r="B44" s="1038" t="b">
        <v>0</v>
      </c>
      <c r="C44" s="88"/>
      <c r="D44" s="89"/>
      <c r="E44" s="89"/>
      <c r="F44" s="90"/>
      <c r="G44" s="91">
        <v>0.0</v>
      </c>
      <c r="H44" s="994">
        <f t="shared" si="4"/>
        <v>0</v>
      </c>
      <c r="I44" s="439"/>
      <c r="J44" s="25"/>
      <c r="K44" s="25"/>
      <c r="L44" s="25"/>
      <c r="M44" s="25"/>
      <c r="N44" s="25"/>
    </row>
    <row r="45" ht="18.0" customHeight="1">
      <c r="A45" s="97"/>
      <c r="B45" s="1037" t="b">
        <v>0</v>
      </c>
      <c r="C45" s="94"/>
      <c r="D45" s="95"/>
      <c r="E45" s="95"/>
      <c r="F45" s="96"/>
      <c r="G45" s="85">
        <v>0.0</v>
      </c>
      <c r="H45" s="930">
        <f t="shared" si="4"/>
        <v>0</v>
      </c>
      <c r="I45" s="439"/>
      <c r="J45" s="25"/>
      <c r="K45" s="25"/>
      <c r="L45" s="25"/>
      <c r="M45" s="25"/>
      <c r="N45" s="25"/>
    </row>
    <row r="46" ht="18.0" customHeight="1">
      <c r="A46" s="97"/>
      <c r="B46" s="1038" t="b">
        <v>0</v>
      </c>
      <c r="C46" s="88" t="s">
        <v>130</v>
      </c>
      <c r="D46" s="89" t="s">
        <v>131</v>
      </c>
      <c r="E46" s="89" t="s">
        <v>132</v>
      </c>
      <c r="F46" s="90">
        <v>1.0</v>
      </c>
      <c r="G46" s="91">
        <v>10.0</v>
      </c>
      <c r="H46" s="994">
        <f t="shared" si="4"/>
        <v>10</v>
      </c>
      <c r="I46" s="439"/>
      <c r="J46" s="25"/>
      <c r="K46" s="25"/>
      <c r="L46" s="25"/>
      <c r="M46" s="25"/>
      <c r="N46" s="25"/>
    </row>
    <row r="47" ht="18.0" hidden="1" customHeight="1">
      <c r="A47" s="97"/>
      <c r="B47" s="1037" t="b">
        <v>0</v>
      </c>
      <c r="C47" s="94"/>
      <c r="D47" s="95"/>
      <c r="E47" s="95"/>
      <c r="F47" s="96"/>
      <c r="G47" s="85">
        <v>0.0</v>
      </c>
      <c r="H47" s="930">
        <f t="shared" si="4"/>
        <v>0</v>
      </c>
      <c r="I47" s="439"/>
      <c r="J47" s="25"/>
      <c r="K47" s="25"/>
      <c r="L47" s="25"/>
      <c r="M47" s="25"/>
      <c r="N47" s="25"/>
    </row>
    <row r="48" ht="18.0" hidden="1" customHeight="1">
      <c r="A48" s="97"/>
      <c r="B48" s="1038" t="b">
        <v>0</v>
      </c>
      <c r="C48" s="88"/>
      <c r="D48" s="89"/>
      <c r="E48" s="89"/>
      <c r="F48" s="90"/>
      <c r="G48" s="91">
        <v>0.0</v>
      </c>
      <c r="H48" s="994">
        <f t="shared" si="4"/>
        <v>0</v>
      </c>
      <c r="I48" s="439"/>
      <c r="J48" s="25"/>
      <c r="K48" s="25"/>
      <c r="L48" s="25"/>
      <c r="M48" s="25"/>
      <c r="N48" s="25"/>
    </row>
    <row r="49" ht="18.0" hidden="1" customHeight="1">
      <c r="A49" s="97"/>
      <c r="B49" s="1037" t="b">
        <v>0</v>
      </c>
      <c r="C49" s="94"/>
      <c r="D49" s="95"/>
      <c r="E49" s="95"/>
      <c r="F49" s="96"/>
      <c r="G49" s="85">
        <v>0.0</v>
      </c>
      <c r="H49" s="930">
        <f t="shared" si="4"/>
        <v>0</v>
      </c>
      <c r="I49" s="439"/>
      <c r="J49" s="25"/>
      <c r="K49" s="25"/>
      <c r="L49" s="25"/>
      <c r="M49" s="25"/>
      <c r="N49" s="25"/>
    </row>
    <row r="50" ht="18.0" hidden="1" customHeight="1">
      <c r="A50" s="97"/>
      <c r="B50" s="1038" t="b">
        <v>0</v>
      </c>
      <c r="C50" s="88"/>
      <c r="D50" s="89"/>
      <c r="E50" s="89"/>
      <c r="F50" s="90"/>
      <c r="G50" s="91">
        <v>0.0</v>
      </c>
      <c r="H50" s="994">
        <f t="shared" si="4"/>
        <v>0</v>
      </c>
      <c r="I50" s="439"/>
      <c r="J50" s="25"/>
      <c r="K50" s="25"/>
      <c r="L50" s="25"/>
      <c r="M50" s="25"/>
      <c r="N50" s="25"/>
    </row>
    <row r="51" ht="18.0" hidden="1" customHeight="1">
      <c r="A51" s="97"/>
      <c r="B51" s="1037" t="b">
        <v>0</v>
      </c>
      <c r="C51" s="94"/>
      <c r="D51" s="95"/>
      <c r="E51" s="95"/>
      <c r="F51" s="96"/>
      <c r="G51" s="85">
        <v>0.0</v>
      </c>
      <c r="H51" s="930">
        <f t="shared" si="4"/>
        <v>0</v>
      </c>
      <c r="I51" s="439"/>
      <c r="J51" s="25"/>
      <c r="K51" s="25"/>
      <c r="L51" s="25"/>
      <c r="M51" s="25"/>
      <c r="N51" s="25"/>
    </row>
    <row r="52" ht="18.0" hidden="1" customHeight="1">
      <c r="A52" s="97"/>
      <c r="B52" s="1038" t="b">
        <v>0</v>
      </c>
      <c r="C52" s="88"/>
      <c r="D52" s="89"/>
      <c r="E52" s="89"/>
      <c r="F52" s="90"/>
      <c r="G52" s="91">
        <v>0.0</v>
      </c>
      <c r="H52" s="994">
        <f t="shared" si="4"/>
        <v>0</v>
      </c>
      <c r="I52" s="439"/>
      <c r="J52" s="25"/>
      <c r="K52" s="25"/>
      <c r="L52" s="25"/>
      <c r="M52" s="25"/>
      <c r="N52" s="25"/>
    </row>
    <row r="53" ht="18.0" hidden="1" customHeight="1">
      <c r="A53" s="97"/>
      <c r="B53" s="1037" t="b">
        <v>0</v>
      </c>
      <c r="C53" s="94"/>
      <c r="D53" s="95"/>
      <c r="E53" s="95"/>
      <c r="F53" s="96"/>
      <c r="G53" s="85">
        <v>0.0</v>
      </c>
      <c r="H53" s="930">
        <f t="shared" si="4"/>
        <v>0</v>
      </c>
      <c r="I53" s="439"/>
      <c r="J53" s="25"/>
      <c r="K53" s="25"/>
      <c r="L53" s="25"/>
      <c r="M53" s="25"/>
      <c r="N53" s="25"/>
    </row>
    <row r="54" ht="18.0" hidden="1" customHeight="1">
      <c r="A54" s="97"/>
      <c r="B54" s="1038" t="b">
        <v>0</v>
      </c>
      <c r="C54" s="88"/>
      <c r="D54" s="89"/>
      <c r="E54" s="89"/>
      <c r="F54" s="90"/>
      <c r="G54" s="91">
        <v>0.0</v>
      </c>
      <c r="H54" s="994">
        <f t="shared" si="4"/>
        <v>0</v>
      </c>
      <c r="I54" s="439"/>
      <c r="J54" s="25"/>
      <c r="K54" s="25"/>
      <c r="L54" s="25"/>
      <c r="M54" s="25"/>
      <c r="N54" s="25"/>
    </row>
    <row r="55" ht="18.0" hidden="1" customHeight="1">
      <c r="A55" s="97"/>
      <c r="B55" s="1037" t="b">
        <v>0</v>
      </c>
      <c r="C55" s="94"/>
      <c r="D55" s="95"/>
      <c r="E55" s="95"/>
      <c r="F55" s="96"/>
      <c r="G55" s="85">
        <v>0.0</v>
      </c>
      <c r="H55" s="930">
        <f t="shared" si="4"/>
        <v>0</v>
      </c>
      <c r="I55" s="439"/>
      <c r="J55" s="25"/>
      <c r="K55" s="25"/>
      <c r="L55" s="25"/>
      <c r="M55" s="25"/>
      <c r="N55" s="25"/>
    </row>
    <row r="56" ht="18.0" hidden="1" customHeight="1">
      <c r="A56" s="97"/>
      <c r="B56" s="1038" t="b">
        <v>0</v>
      </c>
      <c r="C56" s="88"/>
      <c r="D56" s="89"/>
      <c r="E56" s="89"/>
      <c r="F56" s="90"/>
      <c r="G56" s="91">
        <v>0.0</v>
      </c>
      <c r="H56" s="994">
        <f t="shared" si="4"/>
        <v>0</v>
      </c>
      <c r="I56" s="439"/>
      <c r="J56" s="25"/>
      <c r="K56" s="25"/>
      <c r="L56" s="25"/>
      <c r="M56" s="25"/>
      <c r="N56" s="25"/>
    </row>
    <row r="57" ht="18.0" hidden="1" customHeight="1">
      <c r="A57" s="97"/>
      <c r="B57" s="1037" t="b">
        <v>0</v>
      </c>
      <c r="C57" s="94"/>
      <c r="D57" s="95"/>
      <c r="E57" s="95"/>
      <c r="F57" s="96"/>
      <c r="G57" s="85">
        <v>0.0</v>
      </c>
      <c r="H57" s="930">
        <f t="shared" si="4"/>
        <v>0</v>
      </c>
      <c r="I57" s="439"/>
      <c r="J57" s="25"/>
      <c r="K57" s="25"/>
      <c r="L57" s="25"/>
      <c r="M57" s="25"/>
      <c r="N57" s="25"/>
    </row>
    <row r="58" ht="18.0" hidden="1" customHeight="1">
      <c r="A58" s="97"/>
      <c r="B58" s="1038" t="b">
        <v>0</v>
      </c>
      <c r="C58" s="88"/>
      <c r="D58" s="89"/>
      <c r="E58" s="89"/>
      <c r="F58" s="90"/>
      <c r="G58" s="91">
        <v>0.0</v>
      </c>
      <c r="H58" s="994">
        <f t="shared" si="4"/>
        <v>0</v>
      </c>
      <c r="I58" s="439"/>
      <c r="J58" s="25"/>
      <c r="K58" s="25"/>
      <c r="L58" s="25"/>
      <c r="M58" s="25"/>
      <c r="N58" s="25"/>
    </row>
    <row r="59" ht="18.0" hidden="1" customHeight="1">
      <c r="A59" s="97"/>
      <c r="B59" s="1037" t="b">
        <v>0</v>
      </c>
      <c r="C59" s="94"/>
      <c r="D59" s="95"/>
      <c r="E59" s="95"/>
      <c r="F59" s="96"/>
      <c r="G59" s="85">
        <v>0.0</v>
      </c>
      <c r="H59" s="930">
        <f t="shared" si="4"/>
        <v>0</v>
      </c>
      <c r="I59" s="439"/>
      <c r="J59" s="25"/>
      <c r="K59" s="25"/>
      <c r="L59" s="25"/>
      <c r="M59" s="25"/>
      <c r="N59" s="25"/>
    </row>
    <row r="60" ht="18.0" hidden="1" customHeight="1">
      <c r="A60" s="97"/>
      <c r="B60" s="1038" t="b">
        <v>0</v>
      </c>
      <c r="C60" s="88"/>
      <c r="D60" s="89"/>
      <c r="E60" s="89"/>
      <c r="F60" s="90"/>
      <c r="G60" s="91">
        <v>0.0</v>
      </c>
      <c r="H60" s="994">
        <f t="shared" si="4"/>
        <v>0</v>
      </c>
      <c r="I60" s="439"/>
      <c r="J60" s="25"/>
      <c r="K60" s="25"/>
      <c r="L60" s="25"/>
      <c r="M60" s="25"/>
      <c r="N60" s="25"/>
    </row>
    <row r="61" ht="18.0" hidden="1" customHeight="1">
      <c r="A61" s="97"/>
      <c r="B61" s="1037" t="b">
        <v>0</v>
      </c>
      <c r="C61" s="94"/>
      <c r="D61" s="95"/>
      <c r="E61" s="95"/>
      <c r="F61" s="96"/>
      <c r="G61" s="85">
        <v>0.0</v>
      </c>
      <c r="H61" s="930">
        <f t="shared" si="4"/>
        <v>0</v>
      </c>
      <c r="I61" s="439"/>
      <c r="J61" s="25"/>
      <c r="K61" s="25"/>
      <c r="L61" s="25"/>
      <c r="M61" s="25"/>
      <c r="N61" s="25"/>
    </row>
    <row r="62" ht="18.0" hidden="1" customHeight="1">
      <c r="A62" s="97"/>
      <c r="B62" s="1038" t="b">
        <v>0</v>
      </c>
      <c r="C62" s="88"/>
      <c r="D62" s="89"/>
      <c r="E62" s="89"/>
      <c r="F62" s="90"/>
      <c r="G62" s="91">
        <v>0.0</v>
      </c>
      <c r="H62" s="994">
        <f t="shared" si="4"/>
        <v>0</v>
      </c>
      <c r="I62" s="439"/>
      <c r="J62" s="25"/>
      <c r="K62" s="25"/>
      <c r="L62" s="25"/>
      <c r="M62" s="25"/>
      <c r="N62" s="25"/>
    </row>
    <row r="63" ht="18.0" hidden="1" customHeight="1">
      <c r="A63" s="97"/>
      <c r="B63" s="1037" t="b">
        <v>0</v>
      </c>
      <c r="C63" s="94"/>
      <c r="D63" s="95"/>
      <c r="E63" s="95"/>
      <c r="F63" s="96"/>
      <c r="G63" s="85">
        <v>0.0</v>
      </c>
      <c r="H63" s="930">
        <f t="shared" si="4"/>
        <v>0</v>
      </c>
      <c r="I63" s="439"/>
      <c r="J63" s="25"/>
      <c r="K63" s="25"/>
      <c r="L63" s="25"/>
      <c r="M63" s="25"/>
      <c r="N63" s="25"/>
    </row>
    <row r="64" ht="18.0" hidden="1" customHeight="1">
      <c r="A64" s="97"/>
      <c r="B64" s="1038" t="b">
        <v>0</v>
      </c>
      <c r="C64" s="88"/>
      <c r="D64" s="89"/>
      <c r="E64" s="89"/>
      <c r="F64" s="90"/>
      <c r="G64" s="91">
        <v>0.0</v>
      </c>
      <c r="H64" s="994">
        <f t="shared" si="4"/>
        <v>0</v>
      </c>
      <c r="I64" s="439"/>
      <c r="J64" s="25"/>
      <c r="K64" s="25"/>
      <c r="L64" s="25"/>
      <c r="M64" s="25"/>
      <c r="N64" s="25"/>
    </row>
    <row r="65" ht="18.0" hidden="1" customHeight="1">
      <c r="A65" s="97"/>
      <c r="B65" s="1037" t="b">
        <v>0</v>
      </c>
      <c r="C65" s="94"/>
      <c r="D65" s="95"/>
      <c r="E65" s="95"/>
      <c r="F65" s="96"/>
      <c r="G65" s="85">
        <v>0.0</v>
      </c>
      <c r="H65" s="930">
        <f t="shared" si="4"/>
        <v>0</v>
      </c>
      <c r="I65" s="439"/>
      <c r="J65" s="25"/>
      <c r="K65" s="25"/>
      <c r="L65" s="25"/>
      <c r="M65" s="25"/>
      <c r="N65" s="25"/>
    </row>
    <row r="66" ht="18.0" hidden="1" customHeight="1">
      <c r="A66" s="97"/>
      <c r="B66" s="1038" t="b">
        <v>0</v>
      </c>
      <c r="C66" s="88"/>
      <c r="D66" s="89"/>
      <c r="E66" s="89"/>
      <c r="F66" s="90"/>
      <c r="G66" s="91">
        <v>0.0</v>
      </c>
      <c r="H66" s="994">
        <f t="shared" si="4"/>
        <v>0</v>
      </c>
      <c r="I66" s="439"/>
      <c r="J66" s="25"/>
      <c r="K66" s="25"/>
      <c r="L66" s="25"/>
      <c r="M66" s="25"/>
      <c r="N66" s="25"/>
    </row>
    <row r="67" ht="18.0" hidden="1" customHeight="1">
      <c r="A67" s="97"/>
      <c r="B67" s="1037" t="b">
        <v>0</v>
      </c>
      <c r="C67" s="94"/>
      <c r="D67" s="95"/>
      <c r="E67" s="95"/>
      <c r="F67" s="96"/>
      <c r="G67" s="85">
        <v>0.0</v>
      </c>
      <c r="H67" s="930">
        <f t="shared" si="4"/>
        <v>0</v>
      </c>
      <c r="I67" s="439"/>
      <c r="J67" s="25"/>
      <c r="K67" s="25"/>
      <c r="L67" s="25"/>
      <c r="M67" s="25"/>
      <c r="N67" s="25"/>
    </row>
    <row r="68" ht="18.0" hidden="1" customHeight="1">
      <c r="A68" s="97"/>
      <c r="B68" s="1038" t="b">
        <v>0</v>
      </c>
      <c r="C68" s="88"/>
      <c r="D68" s="89"/>
      <c r="E68" s="89"/>
      <c r="F68" s="90"/>
      <c r="G68" s="91">
        <v>0.0</v>
      </c>
      <c r="H68" s="994">
        <f t="shared" si="4"/>
        <v>0</v>
      </c>
      <c r="I68" s="439"/>
      <c r="J68" s="25"/>
      <c r="K68" s="25"/>
      <c r="L68" s="25"/>
      <c r="M68" s="25"/>
      <c r="N68" s="25"/>
    </row>
    <row r="69" ht="18.0" hidden="1" customHeight="1">
      <c r="A69" s="97"/>
      <c r="B69" s="1037" t="b">
        <v>0</v>
      </c>
      <c r="C69" s="94"/>
      <c r="D69" s="95"/>
      <c r="E69" s="95"/>
      <c r="F69" s="96"/>
      <c r="G69" s="85">
        <v>0.0</v>
      </c>
      <c r="H69" s="930">
        <f t="shared" si="4"/>
        <v>0</v>
      </c>
      <c r="I69" s="439"/>
      <c r="J69" s="25"/>
      <c r="K69" s="25"/>
      <c r="L69" s="25"/>
      <c r="M69" s="25"/>
      <c r="N69" s="25"/>
    </row>
    <row r="70" ht="18.0" hidden="1" customHeight="1">
      <c r="A70" s="97"/>
      <c r="B70" s="1038" t="b">
        <v>0</v>
      </c>
      <c r="C70" s="88"/>
      <c r="D70" s="89"/>
      <c r="E70" s="89"/>
      <c r="F70" s="90"/>
      <c r="G70" s="91">
        <v>0.0</v>
      </c>
      <c r="H70" s="994">
        <f t="shared" si="4"/>
        <v>0</v>
      </c>
      <c r="I70" s="439"/>
      <c r="J70" s="25"/>
      <c r="K70" s="25"/>
      <c r="L70" s="25"/>
      <c r="M70" s="25"/>
      <c r="N70" s="25"/>
    </row>
    <row r="71" ht="18.0" hidden="1" customHeight="1">
      <c r="A71" s="97"/>
      <c r="B71" s="1037" t="b">
        <v>0</v>
      </c>
      <c r="C71" s="94"/>
      <c r="D71" s="95"/>
      <c r="E71" s="95"/>
      <c r="F71" s="96"/>
      <c r="G71" s="85">
        <v>0.0</v>
      </c>
      <c r="H71" s="930">
        <f t="shared" si="4"/>
        <v>0</v>
      </c>
      <c r="I71" s="439"/>
      <c r="J71" s="25"/>
      <c r="K71" s="25"/>
      <c r="L71" s="25"/>
      <c r="M71" s="25"/>
      <c r="N71" s="25"/>
    </row>
    <row r="72" ht="18.0" hidden="1" customHeight="1">
      <c r="A72" s="97"/>
      <c r="B72" s="1038" t="b">
        <v>0</v>
      </c>
      <c r="C72" s="88"/>
      <c r="D72" s="89"/>
      <c r="E72" s="89"/>
      <c r="F72" s="90"/>
      <c r="G72" s="91">
        <v>0.0</v>
      </c>
      <c r="H72" s="994">
        <f t="shared" si="4"/>
        <v>0</v>
      </c>
      <c r="I72" s="439"/>
      <c r="J72" s="25"/>
      <c r="K72" s="25"/>
      <c r="L72" s="25"/>
      <c r="M72" s="25"/>
      <c r="N72" s="25"/>
    </row>
    <row r="73" ht="18.0" hidden="1" customHeight="1">
      <c r="A73" s="97"/>
      <c r="B73" s="1037" t="b">
        <v>0</v>
      </c>
      <c r="C73" s="94"/>
      <c r="D73" s="95"/>
      <c r="E73" s="95"/>
      <c r="F73" s="96"/>
      <c r="G73" s="85">
        <v>0.0</v>
      </c>
      <c r="H73" s="930">
        <f t="shared" si="4"/>
        <v>0</v>
      </c>
      <c r="I73" s="439"/>
      <c r="J73" s="25"/>
      <c r="K73" s="25"/>
      <c r="L73" s="25"/>
      <c r="M73" s="25"/>
      <c r="N73" s="25"/>
    </row>
    <row r="74" ht="18.0" hidden="1" customHeight="1">
      <c r="A74" s="97"/>
      <c r="B74" s="1038" t="b">
        <v>0</v>
      </c>
      <c r="C74" s="88"/>
      <c r="D74" s="89"/>
      <c r="E74" s="89"/>
      <c r="F74" s="90"/>
      <c r="G74" s="91">
        <v>0.0</v>
      </c>
      <c r="H74" s="994">
        <f t="shared" si="4"/>
        <v>0</v>
      </c>
      <c r="I74" s="439"/>
      <c r="J74" s="25"/>
      <c r="K74" s="25"/>
      <c r="L74" s="25"/>
      <c r="M74" s="25"/>
      <c r="N74" s="25"/>
    </row>
    <row r="75" ht="18.0" hidden="1" customHeight="1">
      <c r="A75" s="97"/>
      <c r="B75" s="1037" t="b">
        <v>0</v>
      </c>
      <c r="C75" s="94"/>
      <c r="D75" s="95"/>
      <c r="E75" s="95"/>
      <c r="F75" s="96"/>
      <c r="G75" s="85">
        <v>0.0</v>
      </c>
      <c r="H75" s="930">
        <f t="shared" si="4"/>
        <v>0</v>
      </c>
      <c r="I75" s="439"/>
      <c r="J75" s="25"/>
      <c r="K75" s="25"/>
      <c r="L75" s="25"/>
      <c r="M75" s="25"/>
      <c r="N75" s="25"/>
    </row>
    <row r="76" ht="18.0" hidden="1" customHeight="1">
      <c r="A76" s="97"/>
      <c r="B76" s="1038" t="b">
        <v>0</v>
      </c>
      <c r="C76" s="88"/>
      <c r="D76" s="89"/>
      <c r="E76" s="89"/>
      <c r="F76" s="90"/>
      <c r="G76" s="91">
        <v>0.0</v>
      </c>
      <c r="H76" s="994">
        <f t="shared" si="4"/>
        <v>0</v>
      </c>
      <c r="I76" s="439"/>
      <c r="J76" s="25"/>
      <c r="K76" s="25"/>
      <c r="L76" s="25"/>
      <c r="M76" s="25"/>
      <c r="N76" s="25"/>
    </row>
    <row r="77" ht="18.0" hidden="1" customHeight="1">
      <c r="A77" s="97"/>
      <c r="B77" s="1037" t="b">
        <v>0</v>
      </c>
      <c r="C77" s="94"/>
      <c r="D77" s="95"/>
      <c r="E77" s="95"/>
      <c r="F77" s="96"/>
      <c r="G77" s="85">
        <v>0.0</v>
      </c>
      <c r="H77" s="930">
        <f t="shared" si="4"/>
        <v>0</v>
      </c>
      <c r="I77" s="439"/>
      <c r="J77" s="25"/>
      <c r="K77" s="25"/>
      <c r="L77" s="25"/>
      <c r="M77" s="25"/>
      <c r="N77" s="25"/>
    </row>
    <row r="78" ht="18.0" hidden="1" customHeight="1">
      <c r="A78" s="97"/>
      <c r="B78" s="1038" t="b">
        <v>0</v>
      </c>
      <c r="C78" s="88"/>
      <c r="D78" s="89"/>
      <c r="E78" s="89"/>
      <c r="F78" s="90"/>
      <c r="G78" s="91">
        <v>0.0</v>
      </c>
      <c r="H78" s="994">
        <f t="shared" si="4"/>
        <v>0</v>
      </c>
      <c r="I78" s="439"/>
      <c r="J78" s="25"/>
      <c r="K78" s="25"/>
      <c r="L78" s="25"/>
      <c r="M78" s="25"/>
      <c r="N78" s="25"/>
    </row>
    <row r="79" ht="18.0" hidden="1" customHeight="1">
      <c r="A79" s="65"/>
      <c r="B79" s="1037" t="b">
        <v>0</v>
      </c>
      <c r="C79" s="94"/>
      <c r="D79" s="95"/>
      <c r="E79" s="95"/>
      <c r="F79" s="96"/>
      <c r="G79" s="85">
        <v>0.0</v>
      </c>
      <c r="H79" s="930">
        <f t="shared" si="4"/>
        <v>0</v>
      </c>
      <c r="I79" s="439"/>
      <c r="J79" s="25"/>
      <c r="K79" s="25"/>
      <c r="L79" s="25"/>
      <c r="M79" s="25"/>
      <c r="N79" s="25"/>
    </row>
    <row r="80">
      <c r="A80" s="126"/>
      <c r="B80" s="1039"/>
      <c r="C80" s="1040" t="s">
        <v>610</v>
      </c>
      <c r="D80" s="1007"/>
      <c r="E80" s="1007"/>
      <c r="F80" s="1007"/>
      <c r="G80" s="1007"/>
      <c r="H80" s="1041">
        <f>sum(H31:H79)</f>
        <v>81.205</v>
      </c>
      <c r="I80" s="439"/>
      <c r="J80" s="25"/>
      <c r="K80" s="25"/>
      <c r="L80" s="25"/>
      <c r="M80" s="25"/>
      <c r="N80" s="25"/>
    </row>
    <row r="81">
      <c r="A81" s="126"/>
      <c r="B81" s="126" t="s">
        <v>611</v>
      </c>
      <c r="H81" s="127">
        <f>sum(H31:H79)-L26</f>
        <v>-168.235</v>
      </c>
      <c r="J81" s="25"/>
      <c r="K81" s="25"/>
      <c r="L81" s="25"/>
      <c r="M81" s="25"/>
      <c r="N81" s="25"/>
    </row>
    <row r="82">
      <c r="A82" s="126"/>
      <c r="B82" s="126" t="s">
        <v>134</v>
      </c>
      <c r="H82" s="127">
        <f>'11) 2023 BudgetBill Breakdown'!H273-H80</f>
        <v>-66.855</v>
      </c>
      <c r="J82" s="25"/>
      <c r="K82" s="25"/>
      <c r="L82" s="25"/>
      <c r="M82" s="25"/>
      <c r="N82" s="25"/>
    </row>
    <row r="83">
      <c r="A83" s="126"/>
      <c r="B83" s="126"/>
      <c r="C83" s="126"/>
      <c r="D83" s="126"/>
      <c r="E83" s="126"/>
      <c r="F83" s="126"/>
      <c r="G83" s="126"/>
      <c r="H83" s="128"/>
      <c r="I83" s="128"/>
      <c r="J83" s="25"/>
      <c r="K83" s="25"/>
      <c r="L83" s="25"/>
      <c r="M83" s="25"/>
      <c r="N83" s="25"/>
    </row>
  </sheetData>
  <mergeCells count="96">
    <mergeCell ref="L6:M6"/>
    <mergeCell ref="L7:M7"/>
    <mergeCell ref="L8:M8"/>
    <mergeCell ref="L9:M9"/>
    <mergeCell ref="L10:M10"/>
    <mergeCell ref="B2:I2"/>
    <mergeCell ref="K2:M2"/>
    <mergeCell ref="C3:E3"/>
    <mergeCell ref="L3:M3"/>
    <mergeCell ref="C4:E4"/>
    <mergeCell ref="L4:M4"/>
    <mergeCell ref="L5:M5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C15:E15"/>
    <mergeCell ref="C16:E16"/>
    <mergeCell ref="C17:E17"/>
    <mergeCell ref="C18:E18"/>
    <mergeCell ref="K23:M23"/>
    <mergeCell ref="L25:M25"/>
    <mergeCell ref="C19:E19"/>
    <mergeCell ref="C20:E20"/>
    <mergeCell ref="C21:E21"/>
    <mergeCell ref="K21:L21"/>
    <mergeCell ref="C22:E22"/>
    <mergeCell ref="C23:E23"/>
    <mergeCell ref="C24:E24"/>
    <mergeCell ref="C26:E26"/>
    <mergeCell ref="C27:G27"/>
    <mergeCell ref="H27:I27"/>
    <mergeCell ref="K27:L27"/>
    <mergeCell ref="B29:I29"/>
    <mergeCell ref="H30:I30"/>
    <mergeCell ref="H31:I31"/>
    <mergeCell ref="H81:I81"/>
    <mergeCell ref="H82:I82"/>
    <mergeCell ref="H74:I74"/>
    <mergeCell ref="H75:I75"/>
    <mergeCell ref="H76:I76"/>
    <mergeCell ref="H77:I77"/>
    <mergeCell ref="H78:I78"/>
    <mergeCell ref="H79:I79"/>
    <mergeCell ref="H80:I80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2:I72"/>
    <mergeCell ref="H73:I73"/>
    <mergeCell ref="C80:G80"/>
    <mergeCell ref="B81:G81"/>
    <mergeCell ref="B82:G82"/>
  </mergeCells>
  <dataValidations>
    <dataValidation type="list" allowBlank="1" showErrorMessage="1" sqref="E31:E79">
      <formula1>'08) Drop Down Menus'!$B$2:$B$17</formula1>
    </dataValidation>
    <dataValidation type="list" allowBlank="1" sqref="G4:G26">
      <formula1>'08) Drop Down Menus'!$A$2:$A$17</formula1>
    </dataValidation>
  </dataValidations>
  <printOptions gridLines="1" horizontalCentered="1"/>
  <pageMargins bottom="0.75" footer="0.0" header="0.0" left="0.7" right="0.7" top="0.75"/>
  <pageSetup cellComments="atEnd" orientation="landscape" pageOrder="overThenDown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3.29"/>
    <col customWidth="1" min="2" max="2" width="4.71"/>
    <col customWidth="1" min="3" max="3" width="32.57"/>
    <col customWidth="1" min="4" max="4" width="10.0"/>
    <col customWidth="1" min="5" max="5" width="25.71"/>
    <col customWidth="1" min="6" max="6" width="13.0"/>
    <col customWidth="1" min="7" max="7" width="17.0"/>
    <col customWidth="1" min="8" max="8" width="15.29"/>
    <col customWidth="1" min="9" max="9" width="14.29"/>
    <col customWidth="1" min="10" max="10" width="3.71"/>
    <col customWidth="1" min="11" max="11" width="23.86"/>
    <col customWidth="1" min="12" max="12" width="15.0"/>
    <col customWidth="1" min="13" max="13" width="16.57"/>
    <col customWidth="1" min="14" max="14" width="3.43"/>
  </cols>
  <sheetData>
    <row r="1">
      <c r="A1" s="25"/>
      <c r="B1" s="25"/>
      <c r="C1" s="25"/>
      <c r="D1" s="25"/>
      <c r="E1" s="25"/>
      <c r="F1" s="25"/>
      <c r="G1" s="24"/>
      <c r="H1" s="25"/>
      <c r="I1" s="25"/>
      <c r="J1" s="25"/>
      <c r="K1" s="25"/>
      <c r="L1" s="138"/>
      <c r="M1" s="25"/>
      <c r="N1" s="25"/>
    </row>
    <row r="2">
      <c r="A2" s="25"/>
      <c r="B2" s="187" t="s">
        <v>612</v>
      </c>
      <c r="C2" s="860"/>
      <c r="D2" s="860"/>
      <c r="E2" s="860"/>
      <c r="F2" s="860"/>
      <c r="G2" s="860"/>
      <c r="H2" s="860"/>
      <c r="I2" s="188"/>
      <c r="J2" s="25"/>
      <c r="K2" s="970" t="s">
        <v>470</v>
      </c>
      <c r="L2" s="971"/>
      <c r="M2" s="973"/>
      <c r="N2" s="25"/>
    </row>
    <row r="3">
      <c r="A3" s="25"/>
      <c r="B3" s="861" t="s">
        <v>598</v>
      </c>
      <c r="C3" s="974" t="s">
        <v>140</v>
      </c>
      <c r="D3" s="862"/>
      <c r="E3" s="862"/>
      <c r="F3" s="974" t="s">
        <v>55</v>
      </c>
      <c r="G3" s="974" t="s">
        <v>44</v>
      </c>
      <c r="H3" s="974" t="s">
        <v>2</v>
      </c>
      <c r="I3" s="975" t="s">
        <v>67</v>
      </c>
      <c r="J3" s="25"/>
      <c r="K3" s="976" t="str">
        <f>'08) Drop Down Menus'!A2</f>
        <v>Groceries</v>
      </c>
      <c r="L3" s="85">
        <f t="shared" ref="L3:L10" si="1">sumifs(H$4:H$26,G$4:G$26,K3,B$4:B$26,false)</f>
        <v>50</v>
      </c>
      <c r="M3" s="439"/>
      <c r="N3" s="25"/>
    </row>
    <row r="4">
      <c r="A4" s="25"/>
      <c r="B4" s="897" t="b">
        <v>0</v>
      </c>
      <c r="C4" s="1020" t="s">
        <v>482</v>
      </c>
      <c r="D4" s="225"/>
      <c r="E4" s="225"/>
      <c r="F4" s="985">
        <v>45164.0</v>
      </c>
      <c r="G4" s="986" t="s">
        <v>144</v>
      </c>
      <c r="H4" s="1021">
        <v>20.69</v>
      </c>
      <c r="I4" s="987">
        <f>H4</f>
        <v>20.69</v>
      </c>
      <c r="J4" s="25"/>
      <c r="K4" s="981" t="str">
        <f>'08) Drop Down Menus'!A3</f>
        <v>Cigarettes</v>
      </c>
      <c r="L4" s="988">
        <f t="shared" si="1"/>
        <v>20.69</v>
      </c>
      <c r="M4" s="439"/>
      <c r="N4" s="25"/>
    </row>
    <row r="5">
      <c r="A5" s="25"/>
      <c r="B5" s="898" t="b">
        <v>0</v>
      </c>
      <c r="C5" s="1022" t="s">
        <v>36</v>
      </c>
      <c r="D5" s="862"/>
      <c r="E5" s="862"/>
      <c r="F5" s="982">
        <v>45164.0</v>
      </c>
      <c r="G5" s="983" t="s">
        <v>132</v>
      </c>
      <c r="H5" s="1023">
        <v>65.0</v>
      </c>
      <c r="I5" s="984">
        <f t="shared" ref="I5:I26" si="2">I4+H5</f>
        <v>85.69</v>
      </c>
      <c r="J5" s="25"/>
      <c r="K5" s="976" t="str">
        <f>'08) Drop Down Menus'!A4</f>
        <v>Gas</v>
      </c>
      <c r="L5" s="85">
        <f t="shared" si="1"/>
        <v>0</v>
      </c>
      <c r="M5" s="439"/>
      <c r="N5" s="25"/>
    </row>
    <row r="6">
      <c r="A6" s="25"/>
      <c r="B6" s="897" t="b">
        <v>0</v>
      </c>
      <c r="C6" s="1020" t="s">
        <v>577</v>
      </c>
      <c r="D6" s="225"/>
      <c r="E6" s="225"/>
      <c r="F6" s="985">
        <v>45169.0</v>
      </c>
      <c r="G6" s="986" t="s">
        <v>146</v>
      </c>
      <c r="H6" s="1021">
        <v>6.32</v>
      </c>
      <c r="I6" s="987">
        <f t="shared" si="2"/>
        <v>92.01</v>
      </c>
      <c r="J6" s="25"/>
      <c r="K6" s="981" t="str">
        <f>'08) Drop Down Menus'!A5</f>
        <v>Entertainment</v>
      </c>
      <c r="L6" s="988">
        <f t="shared" si="1"/>
        <v>14.71</v>
      </c>
      <c r="M6" s="439"/>
      <c r="N6" s="25"/>
    </row>
    <row r="7">
      <c r="A7" s="25"/>
      <c r="B7" s="898" t="b">
        <v>0</v>
      </c>
      <c r="C7" s="1022" t="s">
        <v>613</v>
      </c>
      <c r="D7" s="862"/>
      <c r="E7" s="862"/>
      <c r="F7" s="982">
        <v>45168.0</v>
      </c>
      <c r="G7" s="983" t="s">
        <v>146</v>
      </c>
      <c r="H7" s="1023">
        <v>8.39</v>
      </c>
      <c r="I7" s="984">
        <f t="shared" si="2"/>
        <v>100.4</v>
      </c>
      <c r="J7" s="25"/>
      <c r="K7" s="976" t="str">
        <f>'08) Drop Down Menus'!A6</f>
        <v>Medical</v>
      </c>
      <c r="L7" s="85">
        <f t="shared" si="1"/>
        <v>65</v>
      </c>
      <c r="M7" s="439"/>
      <c r="N7" s="25"/>
    </row>
    <row r="8">
      <c r="A8" s="25"/>
      <c r="B8" s="897" t="b">
        <v>0</v>
      </c>
      <c r="C8" s="1020" t="s">
        <v>454</v>
      </c>
      <c r="D8" s="225"/>
      <c r="E8" s="225"/>
      <c r="F8" s="985">
        <v>45165.0</v>
      </c>
      <c r="G8" s="986" t="s">
        <v>110</v>
      </c>
      <c r="H8" s="1021">
        <v>50.0</v>
      </c>
      <c r="I8" s="987">
        <f t="shared" si="2"/>
        <v>150.4</v>
      </c>
      <c r="J8" s="25"/>
      <c r="K8" s="981" t="str">
        <f>'08) Drop Down Menus'!A7</f>
        <v>Vehicle</v>
      </c>
      <c r="L8" s="988">
        <f t="shared" si="1"/>
        <v>0</v>
      </c>
      <c r="M8" s="439"/>
      <c r="N8" s="25"/>
    </row>
    <row r="9">
      <c r="A9" s="25"/>
      <c r="B9" s="898" t="b">
        <v>0</v>
      </c>
      <c r="C9" s="1022"/>
      <c r="D9" s="862"/>
      <c r="E9" s="862"/>
      <c r="F9" s="982"/>
      <c r="G9" s="983"/>
      <c r="H9" s="1023">
        <v>0.0</v>
      </c>
      <c r="I9" s="984">
        <f t="shared" si="2"/>
        <v>150.4</v>
      </c>
      <c r="J9" s="25"/>
      <c r="K9" s="976" t="str">
        <f>'08) Drop Down Menus'!A8</f>
        <v>Maintenance</v>
      </c>
      <c r="L9" s="85">
        <f t="shared" si="1"/>
        <v>0</v>
      </c>
      <c r="M9" s="439"/>
      <c r="N9" s="25"/>
    </row>
    <row r="10">
      <c r="A10" s="25"/>
      <c r="B10" s="897" t="b">
        <v>0</v>
      </c>
      <c r="C10" s="1020"/>
      <c r="D10" s="225"/>
      <c r="E10" s="225"/>
      <c r="F10" s="985"/>
      <c r="G10" s="986"/>
      <c r="H10" s="1021">
        <v>0.0</v>
      </c>
      <c r="I10" s="987">
        <f t="shared" si="2"/>
        <v>150.4</v>
      </c>
      <c r="J10" s="25"/>
      <c r="K10" s="981" t="str">
        <f>'08) Drop Down Menus'!A9</f>
        <v>Debt</v>
      </c>
      <c r="L10" s="988">
        <f t="shared" si="1"/>
        <v>0</v>
      </c>
      <c r="M10" s="439"/>
      <c r="N10" s="25"/>
    </row>
    <row r="11">
      <c r="A11" s="25"/>
      <c r="B11" s="898" t="b">
        <v>0</v>
      </c>
      <c r="C11" s="1022"/>
      <c r="D11" s="862"/>
      <c r="E11" s="862"/>
      <c r="F11" s="982"/>
      <c r="G11" s="983"/>
      <c r="H11" s="1023">
        <v>0.0</v>
      </c>
      <c r="I11" s="984">
        <f t="shared" si="2"/>
        <v>150.4</v>
      </c>
      <c r="J11" s="25"/>
      <c r="K11" s="25"/>
      <c r="L11" s="25"/>
      <c r="M11" s="25"/>
      <c r="N11" s="25"/>
    </row>
    <row r="12">
      <c r="A12" s="25"/>
      <c r="B12" s="897" t="b">
        <v>0</v>
      </c>
      <c r="C12" s="1020"/>
      <c r="D12" s="225"/>
      <c r="E12" s="225"/>
      <c r="F12" s="985"/>
      <c r="G12" s="986"/>
      <c r="H12" s="1021">
        <v>0.0</v>
      </c>
      <c r="I12" s="987">
        <f t="shared" si="2"/>
        <v>150.4</v>
      </c>
      <c r="J12" s="25"/>
      <c r="K12" s="470" t="s">
        <v>44</v>
      </c>
      <c r="L12" s="989" t="s">
        <v>572</v>
      </c>
      <c r="M12" s="990" t="s">
        <v>573</v>
      </c>
      <c r="N12" s="25"/>
    </row>
    <row r="13">
      <c r="A13" s="25"/>
      <c r="B13" s="898" t="b">
        <v>0</v>
      </c>
      <c r="C13" s="1022"/>
      <c r="D13" s="862"/>
      <c r="E13" s="862"/>
      <c r="F13" s="982"/>
      <c r="G13" s="983"/>
      <c r="H13" s="1023">
        <v>0.0</v>
      </c>
      <c r="I13" s="984">
        <f t="shared" si="2"/>
        <v>150.4</v>
      </c>
      <c r="J13" s="25"/>
      <c r="K13" s="991" t="str">
        <f>'08) Drop Down Menus'!A2</f>
        <v>Groceries</v>
      </c>
      <c r="L13" s="930">
        <f>L3+'2023 Expences - 06162023'!K13</f>
        <v>2716.92</v>
      </c>
      <c r="M13" s="992">
        <f t="shared" ref="M13:M20" si="3">L13/M$21</f>
        <v>159.8188235</v>
      </c>
      <c r="N13" s="25"/>
    </row>
    <row r="14">
      <c r="A14" s="25"/>
      <c r="B14" s="897" t="b">
        <v>0</v>
      </c>
      <c r="C14" s="1020"/>
      <c r="D14" s="225"/>
      <c r="E14" s="225"/>
      <c r="F14" s="985"/>
      <c r="G14" s="986"/>
      <c r="H14" s="1021">
        <v>0.0</v>
      </c>
      <c r="I14" s="987">
        <f t="shared" si="2"/>
        <v>150.4</v>
      </c>
      <c r="J14" s="25"/>
      <c r="K14" s="993" t="str">
        <f>'08) Drop Down Menus'!A3</f>
        <v>Cigarettes</v>
      </c>
      <c r="L14" s="994">
        <f>L4+'2023 Expences - 06162023'!K14</f>
        <v>563.66</v>
      </c>
      <c r="M14" s="995">
        <f t="shared" si="3"/>
        <v>33.15647059</v>
      </c>
      <c r="N14" s="25"/>
    </row>
    <row r="15">
      <c r="A15" s="25"/>
      <c r="B15" s="898" t="b">
        <v>0</v>
      </c>
      <c r="C15" s="1022"/>
      <c r="D15" s="862"/>
      <c r="E15" s="862"/>
      <c r="F15" s="982"/>
      <c r="G15" s="983"/>
      <c r="H15" s="1023">
        <v>0.0</v>
      </c>
      <c r="I15" s="984">
        <f t="shared" si="2"/>
        <v>150.4</v>
      </c>
      <c r="J15" s="25"/>
      <c r="K15" s="991" t="str">
        <f>'08) Drop Down Menus'!A4</f>
        <v>Gas</v>
      </c>
      <c r="L15" s="930">
        <f>L5+'2023 Expences - 06162023'!K15</f>
        <v>296.72</v>
      </c>
      <c r="M15" s="984">
        <f t="shared" si="3"/>
        <v>17.45411765</v>
      </c>
      <c r="N15" s="25"/>
    </row>
    <row r="16">
      <c r="A16" s="25"/>
      <c r="B16" s="897" t="b">
        <v>0</v>
      </c>
      <c r="C16" s="1020"/>
      <c r="D16" s="225"/>
      <c r="E16" s="225"/>
      <c r="F16" s="985"/>
      <c r="G16" s="986"/>
      <c r="H16" s="1021">
        <v>0.0</v>
      </c>
      <c r="I16" s="987">
        <f t="shared" si="2"/>
        <v>150.4</v>
      </c>
      <c r="J16" s="25"/>
      <c r="K16" s="993" t="str">
        <f>'08) Drop Down Menus'!A5</f>
        <v>Entertainment</v>
      </c>
      <c r="L16" s="994">
        <f>L6+'2023 Expences - 06162023'!K16</f>
        <v>491.7</v>
      </c>
      <c r="M16" s="995">
        <f t="shared" si="3"/>
        <v>28.92352941</v>
      </c>
      <c r="N16" s="25"/>
    </row>
    <row r="17">
      <c r="A17" s="25"/>
      <c r="B17" s="898" t="b">
        <v>0</v>
      </c>
      <c r="C17" s="1022"/>
      <c r="D17" s="862"/>
      <c r="E17" s="862"/>
      <c r="F17" s="982"/>
      <c r="G17" s="983"/>
      <c r="H17" s="1023">
        <v>0.0</v>
      </c>
      <c r="I17" s="984">
        <f t="shared" si="2"/>
        <v>150.4</v>
      </c>
      <c r="J17" s="25"/>
      <c r="K17" s="991" t="str">
        <f>'08) Drop Down Menus'!A6</f>
        <v>Medical</v>
      </c>
      <c r="L17" s="930">
        <f>L7+'2023 Expences - 06162023'!K17</f>
        <v>277.22</v>
      </c>
      <c r="M17" s="984">
        <f t="shared" si="3"/>
        <v>16.30705882</v>
      </c>
      <c r="N17" s="25"/>
    </row>
    <row r="18">
      <c r="A18" s="25"/>
      <c r="B18" s="897" t="b">
        <v>0</v>
      </c>
      <c r="C18" s="1020"/>
      <c r="D18" s="225"/>
      <c r="E18" s="225"/>
      <c r="F18" s="985"/>
      <c r="G18" s="986"/>
      <c r="H18" s="1021">
        <v>0.0</v>
      </c>
      <c r="I18" s="987">
        <f t="shared" si="2"/>
        <v>150.4</v>
      </c>
      <c r="J18" s="25"/>
      <c r="K18" s="993" t="str">
        <f>'08) Drop Down Menus'!A7</f>
        <v>Vehicle</v>
      </c>
      <c r="L18" s="994">
        <f>L8+'2023 Expences - 06162023'!K18</f>
        <v>144.32</v>
      </c>
      <c r="M18" s="995">
        <f t="shared" si="3"/>
        <v>8.489411765</v>
      </c>
      <c r="N18" s="25"/>
    </row>
    <row r="19">
      <c r="A19" s="25"/>
      <c r="B19" s="418" t="b">
        <v>0</v>
      </c>
      <c r="C19" s="772"/>
      <c r="D19" s="146"/>
      <c r="E19" s="146"/>
      <c r="F19" s="1009"/>
      <c r="G19" s="783"/>
      <c r="H19" s="787">
        <v>0.0</v>
      </c>
      <c r="I19" s="1010">
        <f t="shared" si="2"/>
        <v>150.4</v>
      </c>
      <c r="J19" s="25"/>
      <c r="K19" s="991" t="str">
        <f>'08) Drop Down Menus'!A8</f>
        <v>Maintenance</v>
      </c>
      <c r="L19" s="930">
        <f>L9+'2023 Expences - 06162023'!K19</f>
        <v>600.66</v>
      </c>
      <c r="M19" s="984">
        <f t="shared" si="3"/>
        <v>35.33294118</v>
      </c>
      <c r="N19" s="25"/>
    </row>
    <row r="20">
      <c r="A20" s="25"/>
      <c r="B20" s="418" t="b">
        <v>0</v>
      </c>
      <c r="C20" s="772"/>
      <c r="D20" s="146"/>
      <c r="E20" s="146"/>
      <c r="F20" s="1009"/>
      <c r="G20" s="783"/>
      <c r="H20" s="787">
        <v>0.0</v>
      </c>
      <c r="I20" s="1010">
        <f t="shared" si="2"/>
        <v>150.4</v>
      </c>
      <c r="J20" s="25"/>
      <c r="K20" s="1002" t="str">
        <f>'08) Drop Down Menus'!A9</f>
        <v>Debt</v>
      </c>
      <c r="L20" s="1003">
        <f>L10+'2023 Expences - 06162023'!K20</f>
        <v>350.65</v>
      </c>
      <c r="M20" s="1004">
        <f t="shared" si="3"/>
        <v>20.62647059</v>
      </c>
      <c r="N20" s="25"/>
    </row>
    <row r="21">
      <c r="A21" s="25"/>
      <c r="B21" s="418" t="b">
        <v>0</v>
      </c>
      <c r="C21" s="772"/>
      <c r="D21" s="146"/>
      <c r="E21" s="146"/>
      <c r="F21" s="1009"/>
      <c r="G21" s="783"/>
      <c r="H21" s="787">
        <v>0.0</v>
      </c>
      <c r="I21" s="1010">
        <f t="shared" si="2"/>
        <v>150.4</v>
      </c>
      <c r="J21" s="25"/>
      <c r="K21" s="1024" t="s">
        <v>574</v>
      </c>
      <c r="L21" s="1007"/>
      <c r="M21" s="1025" t="s">
        <v>614</v>
      </c>
      <c r="N21" s="25"/>
    </row>
    <row r="22">
      <c r="A22" s="25"/>
      <c r="B22" s="418" t="b">
        <v>0</v>
      </c>
      <c r="C22" s="772"/>
      <c r="D22" s="146"/>
      <c r="E22" s="146"/>
      <c r="F22" s="1009"/>
      <c r="G22" s="783"/>
      <c r="H22" s="787">
        <v>0.0</v>
      </c>
      <c r="I22" s="1010">
        <f t="shared" si="2"/>
        <v>150.4</v>
      </c>
      <c r="J22" s="25"/>
      <c r="K22" s="25"/>
      <c r="L22" s="25"/>
      <c r="M22" s="25"/>
      <c r="N22" s="25"/>
    </row>
    <row r="23">
      <c r="A23" s="25"/>
      <c r="B23" s="418" t="b">
        <v>0</v>
      </c>
      <c r="C23" s="772"/>
      <c r="D23" s="146"/>
      <c r="E23" s="146"/>
      <c r="F23" s="1009"/>
      <c r="G23" s="783"/>
      <c r="H23" s="787">
        <v>0.0</v>
      </c>
      <c r="I23" s="1010">
        <f t="shared" si="2"/>
        <v>150.4</v>
      </c>
      <c r="J23" s="25"/>
      <c r="K23" s="1026" t="s">
        <v>604</v>
      </c>
      <c r="L23" s="483"/>
      <c r="M23" s="484"/>
      <c r="N23" s="25"/>
    </row>
    <row r="24">
      <c r="A24" s="25"/>
      <c r="B24" s="418" t="b">
        <v>0</v>
      </c>
      <c r="C24" s="772"/>
      <c r="D24" s="146"/>
      <c r="E24" s="146"/>
      <c r="F24" s="1009"/>
      <c r="G24" s="783"/>
      <c r="H24" s="787">
        <v>0.0</v>
      </c>
      <c r="I24" s="1010">
        <f t="shared" si="2"/>
        <v>150.4</v>
      </c>
      <c r="J24" s="25"/>
      <c r="K24" s="898" t="s">
        <v>605</v>
      </c>
      <c r="L24" s="1027"/>
      <c r="M24" s="1028">
        <v>0.0</v>
      </c>
      <c r="N24" s="25"/>
    </row>
    <row r="25">
      <c r="A25" s="25"/>
      <c r="B25" s="418" t="b">
        <v>0</v>
      </c>
      <c r="C25" s="772"/>
      <c r="D25" s="772"/>
      <c r="E25" s="772"/>
      <c r="F25" s="1009"/>
      <c r="G25" s="783"/>
      <c r="H25" s="787">
        <v>0.0</v>
      </c>
      <c r="I25" s="1010">
        <f t="shared" si="2"/>
        <v>150.4</v>
      </c>
      <c r="J25" s="25"/>
      <c r="K25" s="1029" t="s">
        <v>606</v>
      </c>
      <c r="L25" s="1030">
        <f>SUMIF(B4:B26,true,$H$4:$H$24)</f>
        <v>0</v>
      </c>
      <c r="M25" s="1031"/>
      <c r="N25" s="25"/>
    </row>
    <row r="26">
      <c r="A26" s="25"/>
      <c r="B26" s="418" t="b">
        <v>0</v>
      </c>
      <c r="C26" s="772"/>
      <c r="D26" s="146"/>
      <c r="E26" s="146"/>
      <c r="F26" s="1009"/>
      <c r="G26" s="783"/>
      <c r="H26" s="754">
        <v>0.0</v>
      </c>
      <c r="I26" s="1010">
        <f t="shared" si="2"/>
        <v>150.4</v>
      </c>
      <c r="J26" s="25"/>
      <c r="K26" s="898" t="s">
        <v>607</v>
      </c>
      <c r="L26" s="85">
        <v>143.83</v>
      </c>
      <c r="M26" s="1028">
        <f>L26+M24-L25</f>
        <v>143.83</v>
      </c>
      <c r="N26" s="25"/>
    </row>
    <row r="27">
      <c r="A27" s="25"/>
      <c r="B27" s="1016"/>
      <c r="C27" s="1032" t="s">
        <v>455</v>
      </c>
      <c r="D27" s="146"/>
      <c r="E27" s="146"/>
      <c r="F27" s="146"/>
      <c r="G27" s="146"/>
      <c r="H27" s="755">
        <f>I26</f>
        <v>150.4</v>
      </c>
      <c r="I27" s="439"/>
      <c r="J27" s="25"/>
      <c r="K27" s="1033" t="s">
        <v>608</v>
      </c>
      <c r="L27" s="1034"/>
      <c r="M27" s="1035">
        <f>500-M26</f>
        <v>356.17</v>
      </c>
      <c r="N27" s="25"/>
    </row>
    <row r="28">
      <c r="A28" s="65"/>
      <c r="B28" s="65"/>
      <c r="C28" s="65"/>
      <c r="D28" s="65"/>
      <c r="E28" s="65"/>
      <c r="F28" s="65"/>
      <c r="G28" s="75"/>
      <c r="H28" s="75"/>
      <c r="I28" s="65"/>
      <c r="J28" s="25"/>
      <c r="K28" s="25"/>
      <c r="L28" s="25"/>
      <c r="M28" s="25"/>
      <c r="N28" s="25"/>
    </row>
    <row r="29">
      <c r="A29" s="65"/>
      <c r="B29" s="65" t="s">
        <v>609</v>
      </c>
      <c r="J29" s="25"/>
      <c r="K29" s="25"/>
      <c r="L29" s="25"/>
      <c r="M29" s="25"/>
      <c r="N29" s="25"/>
    </row>
    <row r="30" ht="18.0" customHeight="1">
      <c r="A30" s="80"/>
      <c r="B30" s="470" t="s">
        <v>102</v>
      </c>
      <c r="C30" s="989" t="s">
        <v>103</v>
      </c>
      <c r="D30" s="989" t="s">
        <v>104</v>
      </c>
      <c r="E30" s="989" t="s">
        <v>105</v>
      </c>
      <c r="F30" s="989" t="s">
        <v>49</v>
      </c>
      <c r="G30" s="1036" t="s">
        <v>106</v>
      </c>
      <c r="H30" s="1036" t="s">
        <v>107</v>
      </c>
      <c r="I30" s="439"/>
      <c r="J30" s="25"/>
      <c r="K30" s="25"/>
      <c r="L30" s="25"/>
      <c r="M30" s="25"/>
      <c r="N30" s="25"/>
    </row>
    <row r="31" ht="18.0" customHeight="1">
      <c r="A31" s="80"/>
      <c r="B31" s="1037" t="b">
        <v>0</v>
      </c>
      <c r="C31" s="94"/>
      <c r="D31" s="95"/>
      <c r="E31" s="95"/>
      <c r="F31" s="96"/>
      <c r="G31" s="85">
        <v>0.0</v>
      </c>
      <c r="H31" s="930">
        <f t="shared" ref="H31:H79" si="4">IF( B31 = TRUE ,(G31*F31)*0.05+(G31*F31) , G31*F31 )</f>
        <v>0</v>
      </c>
      <c r="I31" s="439"/>
      <c r="J31" s="25"/>
      <c r="K31" s="25"/>
      <c r="L31" s="25"/>
      <c r="M31" s="25"/>
      <c r="N31" s="25"/>
    </row>
    <row r="32" ht="18.0" customHeight="1">
      <c r="A32" s="80"/>
      <c r="B32" s="1038" t="b">
        <v>0</v>
      </c>
      <c r="C32" s="88"/>
      <c r="D32" s="89"/>
      <c r="E32" s="89"/>
      <c r="F32" s="90"/>
      <c r="G32" s="91">
        <v>0.0</v>
      </c>
      <c r="H32" s="994">
        <f t="shared" si="4"/>
        <v>0</v>
      </c>
      <c r="I32" s="439"/>
      <c r="J32" s="25"/>
      <c r="K32" s="25"/>
      <c r="L32" s="25"/>
      <c r="M32" s="25"/>
      <c r="N32" s="25"/>
    </row>
    <row r="33" ht="18.0" customHeight="1">
      <c r="A33" s="97"/>
      <c r="B33" s="1037" t="b">
        <v>0</v>
      </c>
      <c r="C33" s="94"/>
      <c r="D33" s="95"/>
      <c r="E33" s="95"/>
      <c r="F33" s="96"/>
      <c r="G33" s="85">
        <v>0.0</v>
      </c>
      <c r="H33" s="930">
        <f t="shared" si="4"/>
        <v>0</v>
      </c>
      <c r="I33" s="439"/>
      <c r="J33" s="25"/>
      <c r="K33" s="25"/>
      <c r="L33" s="25"/>
      <c r="M33" s="25"/>
      <c r="N33" s="25"/>
    </row>
    <row r="34" ht="18.0" customHeight="1">
      <c r="A34" s="80"/>
      <c r="B34" s="1038" t="b">
        <v>0</v>
      </c>
      <c r="C34" s="88"/>
      <c r="D34" s="89"/>
      <c r="E34" s="89"/>
      <c r="F34" s="90"/>
      <c r="G34" s="91">
        <v>0.0</v>
      </c>
      <c r="H34" s="994">
        <f t="shared" si="4"/>
        <v>0</v>
      </c>
      <c r="I34" s="439"/>
      <c r="J34" s="25"/>
      <c r="K34" s="25"/>
      <c r="L34" s="25"/>
      <c r="M34" s="25"/>
      <c r="N34" s="25"/>
    </row>
    <row r="35" ht="18.0" customHeight="1">
      <c r="A35" s="80"/>
      <c r="B35" s="1037" t="b">
        <v>0</v>
      </c>
      <c r="C35" s="94"/>
      <c r="D35" s="95"/>
      <c r="E35" s="95"/>
      <c r="F35" s="96"/>
      <c r="G35" s="85">
        <v>0.0</v>
      </c>
      <c r="H35" s="930">
        <f t="shared" si="4"/>
        <v>0</v>
      </c>
      <c r="I35" s="439"/>
      <c r="J35" s="25"/>
      <c r="K35" s="25"/>
      <c r="L35" s="25"/>
      <c r="M35" s="25"/>
      <c r="N35" s="25"/>
    </row>
    <row r="36" ht="18.0" customHeight="1">
      <c r="A36" s="80"/>
      <c r="B36" s="1038" t="b">
        <v>0</v>
      </c>
      <c r="C36" s="88"/>
      <c r="D36" s="89"/>
      <c r="E36" s="89"/>
      <c r="F36" s="90"/>
      <c r="G36" s="91">
        <v>0.0</v>
      </c>
      <c r="H36" s="994">
        <f t="shared" si="4"/>
        <v>0</v>
      </c>
      <c r="I36" s="439"/>
      <c r="J36" s="25"/>
      <c r="K36" s="25"/>
      <c r="L36" s="25"/>
      <c r="M36" s="25"/>
      <c r="N36" s="25"/>
    </row>
    <row r="37" ht="18.0" customHeight="1">
      <c r="A37" s="97"/>
      <c r="B37" s="1037" t="b">
        <v>0</v>
      </c>
      <c r="C37" s="94"/>
      <c r="D37" s="95"/>
      <c r="E37" s="95"/>
      <c r="F37" s="96"/>
      <c r="G37" s="85">
        <v>0.0</v>
      </c>
      <c r="H37" s="930">
        <f t="shared" si="4"/>
        <v>0</v>
      </c>
      <c r="I37" s="439"/>
      <c r="J37" s="25"/>
      <c r="K37" s="25"/>
      <c r="L37" s="25"/>
      <c r="M37" s="25"/>
      <c r="N37" s="25"/>
    </row>
    <row r="38" ht="18.0" customHeight="1">
      <c r="A38" s="97"/>
      <c r="B38" s="1038" t="b">
        <v>0</v>
      </c>
      <c r="C38" s="88"/>
      <c r="D38" s="89"/>
      <c r="E38" s="89"/>
      <c r="F38" s="90"/>
      <c r="G38" s="91">
        <v>0.0</v>
      </c>
      <c r="H38" s="994">
        <f t="shared" si="4"/>
        <v>0</v>
      </c>
      <c r="I38" s="439"/>
      <c r="J38" s="25"/>
      <c r="K38" s="25"/>
      <c r="L38" s="25"/>
      <c r="M38" s="25"/>
      <c r="N38" s="25"/>
    </row>
    <row r="39" ht="18.0" customHeight="1">
      <c r="A39" s="97"/>
      <c r="B39" s="1037" t="b">
        <v>0</v>
      </c>
      <c r="C39" s="94"/>
      <c r="D39" s="95"/>
      <c r="E39" s="95"/>
      <c r="F39" s="96"/>
      <c r="G39" s="85">
        <v>0.0</v>
      </c>
      <c r="H39" s="930">
        <f t="shared" si="4"/>
        <v>0</v>
      </c>
      <c r="I39" s="439"/>
      <c r="J39" s="25"/>
      <c r="K39" s="25"/>
      <c r="L39" s="25"/>
      <c r="M39" s="25"/>
      <c r="N39" s="25"/>
    </row>
    <row r="40" ht="18.0" customHeight="1">
      <c r="A40" s="97"/>
      <c r="B40" s="1038" t="b">
        <v>0</v>
      </c>
      <c r="C40" s="1042"/>
      <c r="D40" s="89"/>
      <c r="E40" s="89"/>
      <c r="F40" s="90"/>
      <c r="G40" s="91">
        <v>0.0</v>
      </c>
      <c r="H40" s="994">
        <f t="shared" si="4"/>
        <v>0</v>
      </c>
      <c r="I40" s="439"/>
      <c r="J40" s="25"/>
      <c r="K40" s="25"/>
      <c r="L40" s="25"/>
      <c r="M40" s="25"/>
      <c r="N40" s="25"/>
    </row>
    <row r="41" ht="18.0" customHeight="1">
      <c r="A41" s="97"/>
      <c r="B41" s="1037" t="b">
        <v>0</v>
      </c>
      <c r="C41" s="94"/>
      <c r="D41" s="95"/>
      <c r="E41" s="95"/>
      <c r="F41" s="96"/>
      <c r="G41" s="85">
        <v>0.0</v>
      </c>
      <c r="H41" s="930">
        <f t="shared" si="4"/>
        <v>0</v>
      </c>
      <c r="I41" s="439"/>
      <c r="J41" s="25"/>
      <c r="K41" s="25"/>
      <c r="L41" s="25"/>
      <c r="M41" s="25"/>
      <c r="N41" s="25"/>
    </row>
    <row r="42" ht="18.0" customHeight="1">
      <c r="A42" s="97"/>
      <c r="B42" s="1038" t="b">
        <v>0</v>
      </c>
      <c r="C42" s="88"/>
      <c r="D42" s="89"/>
      <c r="E42" s="89"/>
      <c r="F42" s="90"/>
      <c r="G42" s="91">
        <v>0.0</v>
      </c>
      <c r="H42" s="994">
        <f t="shared" si="4"/>
        <v>0</v>
      </c>
      <c r="I42" s="439"/>
      <c r="J42" s="25"/>
      <c r="K42" s="25"/>
      <c r="L42" s="25"/>
      <c r="M42" s="25"/>
      <c r="N42" s="25"/>
    </row>
    <row r="43" ht="18.0" customHeight="1">
      <c r="A43" s="97"/>
      <c r="B43" s="1037" t="b">
        <v>0</v>
      </c>
      <c r="C43" s="94"/>
      <c r="D43" s="95"/>
      <c r="E43" s="95"/>
      <c r="F43" s="96"/>
      <c r="G43" s="85">
        <v>0.0</v>
      </c>
      <c r="H43" s="930">
        <f t="shared" si="4"/>
        <v>0</v>
      </c>
      <c r="I43" s="439"/>
      <c r="J43" s="25"/>
      <c r="K43" s="25"/>
      <c r="L43" s="25"/>
      <c r="M43" s="25"/>
      <c r="N43" s="25"/>
    </row>
    <row r="44" ht="18.0" customHeight="1">
      <c r="A44" s="97"/>
      <c r="B44" s="1038" t="b">
        <v>0</v>
      </c>
      <c r="C44" s="88"/>
      <c r="D44" s="89"/>
      <c r="E44" s="89"/>
      <c r="F44" s="90"/>
      <c r="G44" s="91">
        <v>0.0</v>
      </c>
      <c r="H44" s="994">
        <f t="shared" si="4"/>
        <v>0</v>
      </c>
      <c r="I44" s="439"/>
      <c r="J44" s="25"/>
      <c r="K44" s="25"/>
      <c r="L44" s="25"/>
      <c r="M44" s="25"/>
      <c r="N44" s="25"/>
    </row>
    <row r="45" ht="18.0" customHeight="1">
      <c r="A45" s="97"/>
      <c r="B45" s="1037" t="b">
        <v>0</v>
      </c>
      <c r="C45" s="94"/>
      <c r="D45" s="95"/>
      <c r="E45" s="95"/>
      <c r="F45" s="96"/>
      <c r="G45" s="85">
        <v>0.0</v>
      </c>
      <c r="H45" s="930">
        <f t="shared" si="4"/>
        <v>0</v>
      </c>
      <c r="I45" s="439"/>
      <c r="J45" s="25"/>
      <c r="K45" s="25"/>
      <c r="L45" s="25"/>
      <c r="M45" s="25"/>
      <c r="N45" s="25"/>
    </row>
    <row r="46" ht="18.0" customHeight="1">
      <c r="A46" s="97"/>
      <c r="B46" s="1038" t="b">
        <v>0</v>
      </c>
      <c r="C46" s="88"/>
      <c r="D46" s="89"/>
      <c r="E46" s="89"/>
      <c r="F46" s="90"/>
      <c r="G46" s="91">
        <v>0.0</v>
      </c>
      <c r="H46" s="994">
        <f t="shared" si="4"/>
        <v>0</v>
      </c>
      <c r="I46" s="439"/>
      <c r="J46" s="25"/>
      <c r="K46" s="25"/>
      <c r="L46" s="25"/>
      <c r="M46" s="25"/>
      <c r="N46" s="25"/>
    </row>
    <row r="47" ht="18.0" hidden="1" customHeight="1">
      <c r="A47" s="97"/>
      <c r="B47" s="1037" t="b">
        <v>0</v>
      </c>
      <c r="C47" s="94"/>
      <c r="D47" s="95"/>
      <c r="E47" s="95"/>
      <c r="F47" s="96"/>
      <c r="G47" s="85">
        <v>0.0</v>
      </c>
      <c r="H47" s="930">
        <f t="shared" si="4"/>
        <v>0</v>
      </c>
      <c r="I47" s="439"/>
      <c r="J47" s="25"/>
      <c r="K47" s="25"/>
      <c r="L47" s="25"/>
      <c r="M47" s="25"/>
      <c r="N47" s="25"/>
    </row>
    <row r="48" ht="18.0" hidden="1" customHeight="1">
      <c r="A48" s="97"/>
      <c r="B48" s="1038" t="b">
        <v>0</v>
      </c>
      <c r="C48" s="88"/>
      <c r="D48" s="89"/>
      <c r="E48" s="89"/>
      <c r="F48" s="90"/>
      <c r="G48" s="91">
        <v>0.0</v>
      </c>
      <c r="H48" s="994">
        <f t="shared" si="4"/>
        <v>0</v>
      </c>
      <c r="I48" s="439"/>
      <c r="J48" s="25"/>
      <c r="K48" s="25"/>
      <c r="L48" s="25"/>
      <c r="M48" s="25"/>
      <c r="N48" s="25"/>
    </row>
    <row r="49" ht="18.0" hidden="1" customHeight="1">
      <c r="A49" s="97"/>
      <c r="B49" s="1037" t="b">
        <v>0</v>
      </c>
      <c r="C49" s="94"/>
      <c r="D49" s="95"/>
      <c r="E49" s="95"/>
      <c r="F49" s="96"/>
      <c r="G49" s="85">
        <v>0.0</v>
      </c>
      <c r="H49" s="930">
        <f t="shared" si="4"/>
        <v>0</v>
      </c>
      <c r="I49" s="439"/>
      <c r="J49" s="25"/>
      <c r="K49" s="25"/>
      <c r="L49" s="25"/>
      <c r="M49" s="25"/>
      <c r="N49" s="25"/>
    </row>
    <row r="50" ht="18.0" hidden="1" customHeight="1">
      <c r="A50" s="97"/>
      <c r="B50" s="1038" t="b">
        <v>0</v>
      </c>
      <c r="C50" s="88"/>
      <c r="D50" s="89"/>
      <c r="E50" s="89"/>
      <c r="F50" s="90"/>
      <c r="G50" s="91">
        <v>0.0</v>
      </c>
      <c r="H50" s="994">
        <f t="shared" si="4"/>
        <v>0</v>
      </c>
      <c r="I50" s="439"/>
      <c r="J50" s="25"/>
      <c r="K50" s="25"/>
      <c r="L50" s="25"/>
      <c r="M50" s="25"/>
      <c r="N50" s="25"/>
    </row>
    <row r="51" ht="18.0" hidden="1" customHeight="1">
      <c r="A51" s="97"/>
      <c r="B51" s="1037" t="b">
        <v>0</v>
      </c>
      <c r="C51" s="94"/>
      <c r="D51" s="95"/>
      <c r="E51" s="95"/>
      <c r="F51" s="96"/>
      <c r="G51" s="85">
        <v>0.0</v>
      </c>
      <c r="H51" s="930">
        <f t="shared" si="4"/>
        <v>0</v>
      </c>
      <c r="I51" s="439"/>
      <c r="J51" s="25"/>
      <c r="K51" s="25"/>
      <c r="L51" s="25"/>
      <c r="M51" s="25"/>
      <c r="N51" s="25"/>
    </row>
    <row r="52" ht="18.0" hidden="1" customHeight="1">
      <c r="A52" s="97"/>
      <c r="B52" s="1038" t="b">
        <v>0</v>
      </c>
      <c r="C52" s="88"/>
      <c r="D52" s="89"/>
      <c r="E52" s="89"/>
      <c r="F52" s="90"/>
      <c r="G52" s="91">
        <v>0.0</v>
      </c>
      <c r="H52" s="994">
        <f t="shared" si="4"/>
        <v>0</v>
      </c>
      <c r="I52" s="439"/>
      <c r="J52" s="25"/>
      <c r="K52" s="25"/>
      <c r="L52" s="25"/>
      <c r="M52" s="25"/>
      <c r="N52" s="25"/>
    </row>
    <row r="53" ht="18.0" hidden="1" customHeight="1">
      <c r="A53" s="97"/>
      <c r="B53" s="1037" t="b">
        <v>0</v>
      </c>
      <c r="C53" s="94"/>
      <c r="D53" s="95"/>
      <c r="E53" s="95"/>
      <c r="F53" s="96"/>
      <c r="G53" s="85">
        <v>0.0</v>
      </c>
      <c r="H53" s="930">
        <f t="shared" si="4"/>
        <v>0</v>
      </c>
      <c r="I53" s="439"/>
      <c r="J53" s="25"/>
      <c r="K53" s="25"/>
      <c r="L53" s="25"/>
      <c r="M53" s="25"/>
      <c r="N53" s="25"/>
    </row>
    <row r="54" ht="18.0" hidden="1" customHeight="1">
      <c r="A54" s="97"/>
      <c r="B54" s="1038" t="b">
        <v>0</v>
      </c>
      <c r="C54" s="88"/>
      <c r="D54" s="89"/>
      <c r="E54" s="89"/>
      <c r="F54" s="90"/>
      <c r="G54" s="91">
        <v>0.0</v>
      </c>
      <c r="H54" s="994">
        <f t="shared" si="4"/>
        <v>0</v>
      </c>
      <c r="I54" s="439"/>
      <c r="J54" s="25"/>
      <c r="K54" s="25"/>
      <c r="L54" s="25"/>
      <c r="M54" s="25"/>
      <c r="N54" s="25"/>
    </row>
    <row r="55" ht="18.0" hidden="1" customHeight="1">
      <c r="A55" s="97"/>
      <c r="B55" s="1037" t="b">
        <v>0</v>
      </c>
      <c r="C55" s="94"/>
      <c r="D55" s="95"/>
      <c r="E55" s="95"/>
      <c r="F55" s="96"/>
      <c r="G55" s="85">
        <v>0.0</v>
      </c>
      <c r="H55" s="930">
        <f t="shared" si="4"/>
        <v>0</v>
      </c>
      <c r="I55" s="439"/>
      <c r="J55" s="25"/>
      <c r="K55" s="25"/>
      <c r="L55" s="25"/>
      <c r="M55" s="25"/>
      <c r="N55" s="25"/>
    </row>
    <row r="56" ht="18.0" hidden="1" customHeight="1">
      <c r="A56" s="97"/>
      <c r="B56" s="1038" t="b">
        <v>0</v>
      </c>
      <c r="C56" s="88"/>
      <c r="D56" s="89"/>
      <c r="E56" s="89"/>
      <c r="F56" s="90"/>
      <c r="G56" s="91">
        <v>0.0</v>
      </c>
      <c r="H56" s="994">
        <f t="shared" si="4"/>
        <v>0</v>
      </c>
      <c r="I56" s="439"/>
      <c r="J56" s="25"/>
      <c r="K56" s="25"/>
      <c r="L56" s="25"/>
      <c r="M56" s="25"/>
      <c r="N56" s="25"/>
    </row>
    <row r="57" ht="18.0" hidden="1" customHeight="1">
      <c r="A57" s="97"/>
      <c r="B57" s="1037" t="b">
        <v>0</v>
      </c>
      <c r="C57" s="94"/>
      <c r="D57" s="95"/>
      <c r="E57" s="95"/>
      <c r="F57" s="96"/>
      <c r="G57" s="85">
        <v>0.0</v>
      </c>
      <c r="H57" s="930">
        <f t="shared" si="4"/>
        <v>0</v>
      </c>
      <c r="I57" s="439"/>
      <c r="J57" s="25"/>
      <c r="K57" s="25"/>
      <c r="L57" s="25"/>
      <c r="M57" s="25"/>
      <c r="N57" s="25"/>
    </row>
    <row r="58" ht="18.0" hidden="1" customHeight="1">
      <c r="A58" s="97"/>
      <c r="B58" s="1038" t="b">
        <v>0</v>
      </c>
      <c r="C58" s="88"/>
      <c r="D58" s="89"/>
      <c r="E58" s="89"/>
      <c r="F58" s="90"/>
      <c r="G58" s="91">
        <v>0.0</v>
      </c>
      <c r="H58" s="994">
        <f t="shared" si="4"/>
        <v>0</v>
      </c>
      <c r="I58" s="439"/>
      <c r="J58" s="25"/>
      <c r="K58" s="25"/>
      <c r="L58" s="25"/>
      <c r="M58" s="25"/>
      <c r="N58" s="25"/>
    </row>
    <row r="59" ht="18.0" hidden="1" customHeight="1">
      <c r="A59" s="97"/>
      <c r="B59" s="1037" t="b">
        <v>0</v>
      </c>
      <c r="C59" s="94"/>
      <c r="D59" s="95"/>
      <c r="E59" s="95"/>
      <c r="F59" s="96"/>
      <c r="G59" s="85">
        <v>0.0</v>
      </c>
      <c r="H59" s="930">
        <f t="shared" si="4"/>
        <v>0</v>
      </c>
      <c r="I59" s="439"/>
      <c r="J59" s="25"/>
      <c r="K59" s="25"/>
      <c r="L59" s="25"/>
      <c r="M59" s="25"/>
      <c r="N59" s="25"/>
    </row>
    <row r="60" ht="18.0" hidden="1" customHeight="1">
      <c r="A60" s="97"/>
      <c r="B60" s="1038" t="b">
        <v>0</v>
      </c>
      <c r="C60" s="88"/>
      <c r="D60" s="89"/>
      <c r="E60" s="89"/>
      <c r="F60" s="90"/>
      <c r="G60" s="91">
        <v>0.0</v>
      </c>
      <c r="H60" s="994">
        <f t="shared" si="4"/>
        <v>0</v>
      </c>
      <c r="I60" s="439"/>
      <c r="J60" s="25"/>
      <c r="K60" s="25"/>
      <c r="L60" s="25"/>
      <c r="M60" s="25"/>
      <c r="N60" s="25"/>
    </row>
    <row r="61" ht="18.0" hidden="1" customHeight="1">
      <c r="A61" s="97"/>
      <c r="B61" s="1037" t="b">
        <v>0</v>
      </c>
      <c r="C61" s="94"/>
      <c r="D61" s="95"/>
      <c r="E61" s="95"/>
      <c r="F61" s="96"/>
      <c r="G61" s="85">
        <v>0.0</v>
      </c>
      <c r="H61" s="930">
        <f t="shared" si="4"/>
        <v>0</v>
      </c>
      <c r="I61" s="439"/>
      <c r="J61" s="25"/>
      <c r="K61" s="25"/>
      <c r="L61" s="25"/>
      <c r="M61" s="25"/>
      <c r="N61" s="25"/>
    </row>
    <row r="62" ht="18.0" hidden="1" customHeight="1">
      <c r="A62" s="97"/>
      <c r="B62" s="1038" t="b">
        <v>0</v>
      </c>
      <c r="C62" s="88"/>
      <c r="D62" s="89"/>
      <c r="E62" s="89"/>
      <c r="F62" s="90"/>
      <c r="G62" s="91">
        <v>0.0</v>
      </c>
      <c r="H62" s="994">
        <f t="shared" si="4"/>
        <v>0</v>
      </c>
      <c r="I62" s="439"/>
      <c r="J62" s="25"/>
      <c r="K62" s="25"/>
      <c r="L62" s="25"/>
      <c r="M62" s="25"/>
      <c r="N62" s="25"/>
    </row>
    <row r="63" ht="18.0" hidden="1" customHeight="1">
      <c r="A63" s="97"/>
      <c r="B63" s="1037" t="b">
        <v>0</v>
      </c>
      <c r="C63" s="94"/>
      <c r="D63" s="95"/>
      <c r="E63" s="95"/>
      <c r="F63" s="96"/>
      <c r="G63" s="85">
        <v>0.0</v>
      </c>
      <c r="H63" s="930">
        <f t="shared" si="4"/>
        <v>0</v>
      </c>
      <c r="I63" s="439"/>
      <c r="J63" s="25"/>
      <c r="K63" s="25"/>
      <c r="L63" s="25"/>
      <c r="M63" s="25"/>
      <c r="N63" s="25"/>
    </row>
    <row r="64" ht="18.0" hidden="1" customHeight="1">
      <c r="A64" s="97"/>
      <c r="B64" s="1038" t="b">
        <v>0</v>
      </c>
      <c r="C64" s="88"/>
      <c r="D64" s="89"/>
      <c r="E64" s="89"/>
      <c r="F64" s="90"/>
      <c r="G64" s="91">
        <v>0.0</v>
      </c>
      <c r="H64" s="994">
        <f t="shared" si="4"/>
        <v>0</v>
      </c>
      <c r="I64" s="439"/>
      <c r="J64" s="25"/>
      <c r="K64" s="25"/>
      <c r="L64" s="25"/>
      <c r="M64" s="25"/>
      <c r="N64" s="25"/>
    </row>
    <row r="65" ht="18.0" hidden="1" customHeight="1">
      <c r="A65" s="97"/>
      <c r="B65" s="1037" t="b">
        <v>0</v>
      </c>
      <c r="C65" s="94"/>
      <c r="D65" s="95"/>
      <c r="E65" s="95"/>
      <c r="F65" s="96"/>
      <c r="G65" s="85">
        <v>0.0</v>
      </c>
      <c r="H65" s="930">
        <f t="shared" si="4"/>
        <v>0</v>
      </c>
      <c r="I65" s="439"/>
      <c r="J65" s="25"/>
      <c r="K65" s="25"/>
      <c r="L65" s="25"/>
      <c r="M65" s="25"/>
      <c r="N65" s="25"/>
    </row>
    <row r="66" ht="18.0" hidden="1" customHeight="1">
      <c r="A66" s="97"/>
      <c r="B66" s="1038" t="b">
        <v>0</v>
      </c>
      <c r="C66" s="88"/>
      <c r="D66" s="89"/>
      <c r="E66" s="89"/>
      <c r="F66" s="90"/>
      <c r="G66" s="91">
        <v>0.0</v>
      </c>
      <c r="H66" s="994">
        <f t="shared" si="4"/>
        <v>0</v>
      </c>
      <c r="I66" s="439"/>
      <c r="J66" s="25"/>
      <c r="K66" s="25"/>
      <c r="L66" s="25"/>
      <c r="M66" s="25"/>
      <c r="N66" s="25"/>
    </row>
    <row r="67" ht="18.0" hidden="1" customHeight="1">
      <c r="A67" s="97"/>
      <c r="B67" s="1037" t="b">
        <v>0</v>
      </c>
      <c r="C67" s="94"/>
      <c r="D67" s="95"/>
      <c r="E67" s="95"/>
      <c r="F67" s="96"/>
      <c r="G67" s="85">
        <v>0.0</v>
      </c>
      <c r="H67" s="930">
        <f t="shared" si="4"/>
        <v>0</v>
      </c>
      <c r="I67" s="439"/>
      <c r="J67" s="25"/>
      <c r="K67" s="25"/>
      <c r="L67" s="25"/>
      <c r="M67" s="25"/>
      <c r="N67" s="25"/>
    </row>
    <row r="68" ht="18.0" hidden="1" customHeight="1">
      <c r="A68" s="97"/>
      <c r="B68" s="1038" t="b">
        <v>0</v>
      </c>
      <c r="C68" s="88"/>
      <c r="D68" s="89"/>
      <c r="E68" s="89"/>
      <c r="F68" s="90"/>
      <c r="G68" s="91">
        <v>0.0</v>
      </c>
      <c r="H68" s="994">
        <f t="shared" si="4"/>
        <v>0</v>
      </c>
      <c r="I68" s="439"/>
      <c r="J68" s="25"/>
      <c r="K68" s="25"/>
      <c r="L68" s="25"/>
      <c r="M68" s="25"/>
      <c r="N68" s="25"/>
    </row>
    <row r="69" ht="18.0" hidden="1" customHeight="1">
      <c r="A69" s="97"/>
      <c r="B69" s="1037" t="b">
        <v>0</v>
      </c>
      <c r="C69" s="94"/>
      <c r="D69" s="95"/>
      <c r="E69" s="95"/>
      <c r="F69" s="96"/>
      <c r="G69" s="85">
        <v>0.0</v>
      </c>
      <c r="H69" s="930">
        <f t="shared" si="4"/>
        <v>0</v>
      </c>
      <c r="I69" s="439"/>
      <c r="J69" s="25"/>
      <c r="K69" s="25"/>
      <c r="L69" s="25"/>
      <c r="M69" s="25"/>
      <c r="N69" s="25"/>
    </row>
    <row r="70" ht="18.0" hidden="1" customHeight="1">
      <c r="A70" s="97"/>
      <c r="B70" s="1038" t="b">
        <v>0</v>
      </c>
      <c r="C70" s="88"/>
      <c r="D70" s="89"/>
      <c r="E70" s="89"/>
      <c r="F70" s="90"/>
      <c r="G70" s="91">
        <v>0.0</v>
      </c>
      <c r="H70" s="994">
        <f t="shared" si="4"/>
        <v>0</v>
      </c>
      <c r="I70" s="439"/>
      <c r="J70" s="25"/>
      <c r="K70" s="25"/>
      <c r="L70" s="25"/>
      <c r="M70" s="25"/>
      <c r="N70" s="25"/>
    </row>
    <row r="71" ht="18.0" hidden="1" customHeight="1">
      <c r="A71" s="97"/>
      <c r="B71" s="1037" t="b">
        <v>0</v>
      </c>
      <c r="C71" s="94"/>
      <c r="D71" s="95"/>
      <c r="E71" s="95"/>
      <c r="F71" s="96"/>
      <c r="G71" s="85">
        <v>0.0</v>
      </c>
      <c r="H71" s="930">
        <f t="shared" si="4"/>
        <v>0</v>
      </c>
      <c r="I71" s="439"/>
      <c r="J71" s="25"/>
      <c r="K71" s="25"/>
      <c r="L71" s="25"/>
      <c r="M71" s="25"/>
      <c r="N71" s="25"/>
    </row>
    <row r="72" ht="18.0" hidden="1" customHeight="1">
      <c r="A72" s="97"/>
      <c r="B72" s="1038" t="b">
        <v>0</v>
      </c>
      <c r="C72" s="88"/>
      <c r="D72" s="89"/>
      <c r="E72" s="89"/>
      <c r="F72" s="90"/>
      <c r="G72" s="91">
        <v>0.0</v>
      </c>
      <c r="H72" s="994">
        <f t="shared" si="4"/>
        <v>0</v>
      </c>
      <c r="I72" s="439"/>
      <c r="J72" s="25"/>
      <c r="K72" s="25"/>
      <c r="L72" s="25"/>
      <c r="M72" s="25"/>
      <c r="N72" s="25"/>
    </row>
    <row r="73" ht="18.0" hidden="1" customHeight="1">
      <c r="A73" s="97"/>
      <c r="B73" s="1037" t="b">
        <v>0</v>
      </c>
      <c r="C73" s="94"/>
      <c r="D73" s="95"/>
      <c r="E73" s="95"/>
      <c r="F73" s="96"/>
      <c r="G73" s="85">
        <v>0.0</v>
      </c>
      <c r="H73" s="930">
        <f t="shared" si="4"/>
        <v>0</v>
      </c>
      <c r="I73" s="439"/>
      <c r="J73" s="25"/>
      <c r="K73" s="25"/>
      <c r="L73" s="25"/>
      <c r="M73" s="25"/>
      <c r="N73" s="25"/>
    </row>
    <row r="74" ht="18.0" hidden="1" customHeight="1">
      <c r="A74" s="97"/>
      <c r="B74" s="1038" t="b">
        <v>0</v>
      </c>
      <c r="C74" s="88"/>
      <c r="D74" s="89"/>
      <c r="E74" s="89"/>
      <c r="F74" s="90"/>
      <c r="G74" s="91">
        <v>0.0</v>
      </c>
      <c r="H74" s="994">
        <f t="shared" si="4"/>
        <v>0</v>
      </c>
      <c r="I74" s="439"/>
      <c r="J74" s="25"/>
      <c r="K74" s="25"/>
      <c r="L74" s="25"/>
      <c r="M74" s="25"/>
      <c r="N74" s="25"/>
    </row>
    <row r="75" ht="18.0" hidden="1" customHeight="1">
      <c r="A75" s="97"/>
      <c r="B75" s="1037" t="b">
        <v>0</v>
      </c>
      <c r="C75" s="94"/>
      <c r="D75" s="95"/>
      <c r="E75" s="95"/>
      <c r="F75" s="96"/>
      <c r="G75" s="85">
        <v>0.0</v>
      </c>
      <c r="H75" s="930">
        <f t="shared" si="4"/>
        <v>0</v>
      </c>
      <c r="I75" s="439"/>
      <c r="J75" s="25"/>
      <c r="K75" s="25"/>
      <c r="L75" s="25"/>
      <c r="M75" s="25"/>
      <c r="N75" s="25"/>
    </row>
    <row r="76" ht="18.0" hidden="1" customHeight="1">
      <c r="A76" s="97"/>
      <c r="B76" s="1038" t="b">
        <v>0</v>
      </c>
      <c r="C76" s="88"/>
      <c r="D76" s="89"/>
      <c r="E76" s="89"/>
      <c r="F76" s="90"/>
      <c r="G76" s="91">
        <v>0.0</v>
      </c>
      <c r="H76" s="994">
        <f t="shared" si="4"/>
        <v>0</v>
      </c>
      <c r="I76" s="439"/>
      <c r="J76" s="25"/>
      <c r="K76" s="25"/>
      <c r="L76" s="25"/>
      <c r="M76" s="25"/>
      <c r="N76" s="25"/>
    </row>
    <row r="77" ht="18.0" hidden="1" customHeight="1">
      <c r="A77" s="97"/>
      <c r="B77" s="1037" t="b">
        <v>0</v>
      </c>
      <c r="C77" s="94"/>
      <c r="D77" s="95"/>
      <c r="E77" s="95"/>
      <c r="F77" s="96"/>
      <c r="G77" s="85">
        <v>0.0</v>
      </c>
      <c r="H77" s="930">
        <f t="shared" si="4"/>
        <v>0</v>
      </c>
      <c r="I77" s="439"/>
      <c r="J77" s="25"/>
      <c r="K77" s="25"/>
      <c r="L77" s="25"/>
      <c r="M77" s="25"/>
      <c r="N77" s="25"/>
    </row>
    <row r="78" ht="18.0" hidden="1" customHeight="1">
      <c r="A78" s="97"/>
      <c r="B78" s="1038" t="b">
        <v>0</v>
      </c>
      <c r="C78" s="88"/>
      <c r="D78" s="89"/>
      <c r="E78" s="89"/>
      <c r="F78" s="90"/>
      <c r="G78" s="91">
        <v>0.0</v>
      </c>
      <c r="H78" s="994">
        <f t="shared" si="4"/>
        <v>0</v>
      </c>
      <c r="I78" s="439"/>
      <c r="J78" s="25"/>
      <c r="K78" s="25"/>
      <c r="L78" s="25"/>
      <c r="M78" s="25"/>
      <c r="N78" s="25"/>
    </row>
    <row r="79" ht="18.0" hidden="1" customHeight="1">
      <c r="A79" s="65"/>
      <c r="B79" s="1037" t="b">
        <v>0</v>
      </c>
      <c r="C79" s="94"/>
      <c r="D79" s="95"/>
      <c r="E79" s="95"/>
      <c r="F79" s="96"/>
      <c r="G79" s="85">
        <v>0.0</v>
      </c>
      <c r="H79" s="930">
        <f t="shared" si="4"/>
        <v>0</v>
      </c>
      <c r="I79" s="439"/>
      <c r="J79" s="25"/>
      <c r="K79" s="25"/>
      <c r="L79" s="25"/>
      <c r="M79" s="25"/>
      <c r="N79" s="25"/>
    </row>
    <row r="80">
      <c r="A80" s="126"/>
      <c r="B80" s="1039"/>
      <c r="C80" s="1040" t="s">
        <v>610</v>
      </c>
      <c r="D80" s="1007"/>
      <c r="E80" s="1007"/>
      <c r="F80" s="1007"/>
      <c r="G80" s="1007"/>
      <c r="H80" s="1041">
        <f>sum(H31:H79)</f>
        <v>0</v>
      </c>
      <c r="I80" s="439"/>
      <c r="J80" s="25"/>
      <c r="K80" s="25"/>
      <c r="L80" s="25"/>
      <c r="M80" s="25"/>
      <c r="N80" s="25"/>
    </row>
    <row r="81">
      <c r="A81" s="126"/>
      <c r="B81" s="126" t="s">
        <v>611</v>
      </c>
      <c r="H81" s="127">
        <f>-(sum(H31:H79)-L26-'11) 2023 BudgetBill Breakdown'!H287)</f>
        <v>144.8</v>
      </c>
      <c r="J81" s="25"/>
      <c r="K81" s="25"/>
      <c r="L81" s="25"/>
      <c r="M81" s="25"/>
      <c r="N81" s="25"/>
    </row>
    <row r="82">
      <c r="A82" s="126"/>
      <c r="B82" s="126" t="s">
        <v>615</v>
      </c>
      <c r="H82" s="127">
        <f>'11) 2023 BudgetBill Breakdown'!H287-H80</f>
        <v>0.97</v>
      </c>
      <c r="J82" s="25"/>
      <c r="K82" s="25"/>
      <c r="L82" s="25"/>
      <c r="M82" s="25"/>
      <c r="N82" s="25"/>
    </row>
    <row r="83">
      <c r="A83" s="126"/>
      <c r="B83" s="126" t="s">
        <v>616</v>
      </c>
      <c r="H83" s="127">
        <f>M26+'11) 2023 BudgetBill Breakdown'!H287</f>
        <v>144.8</v>
      </c>
      <c r="J83" s="25"/>
      <c r="K83" s="25"/>
      <c r="L83" s="25"/>
      <c r="M83" s="25"/>
      <c r="N83" s="25"/>
    </row>
  </sheetData>
  <mergeCells count="98">
    <mergeCell ref="L6:M6"/>
    <mergeCell ref="L7:M7"/>
    <mergeCell ref="L8:M8"/>
    <mergeCell ref="L9:M9"/>
    <mergeCell ref="L10:M10"/>
    <mergeCell ref="B2:I2"/>
    <mergeCell ref="K2:M2"/>
    <mergeCell ref="C3:E3"/>
    <mergeCell ref="L3:M3"/>
    <mergeCell ref="C4:E4"/>
    <mergeCell ref="L4:M4"/>
    <mergeCell ref="L5:M5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C15:E15"/>
    <mergeCell ref="C16:E16"/>
    <mergeCell ref="C17:E17"/>
    <mergeCell ref="C18:E18"/>
    <mergeCell ref="K23:M23"/>
    <mergeCell ref="L25:M25"/>
    <mergeCell ref="C19:E19"/>
    <mergeCell ref="C20:E20"/>
    <mergeCell ref="C21:E21"/>
    <mergeCell ref="K21:L21"/>
    <mergeCell ref="C22:E22"/>
    <mergeCell ref="C23:E23"/>
    <mergeCell ref="C24:E24"/>
    <mergeCell ref="C26:E26"/>
    <mergeCell ref="C27:G27"/>
    <mergeCell ref="H27:I27"/>
    <mergeCell ref="K27:L27"/>
    <mergeCell ref="B29:I29"/>
    <mergeCell ref="H30:I30"/>
    <mergeCell ref="H31:I31"/>
    <mergeCell ref="H81:I81"/>
    <mergeCell ref="H82:I82"/>
    <mergeCell ref="H74:I74"/>
    <mergeCell ref="H75:I75"/>
    <mergeCell ref="H76:I76"/>
    <mergeCell ref="H77:I77"/>
    <mergeCell ref="H78:I78"/>
    <mergeCell ref="H79:I79"/>
    <mergeCell ref="H80:I80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2:I72"/>
    <mergeCell ref="H73:I73"/>
    <mergeCell ref="C80:G80"/>
    <mergeCell ref="B81:G81"/>
    <mergeCell ref="B82:G82"/>
    <mergeCell ref="B83:G83"/>
    <mergeCell ref="H83:I83"/>
  </mergeCells>
  <dataValidations>
    <dataValidation type="list" allowBlank="1" showErrorMessage="1" sqref="E31:E79">
      <formula1>'08) Drop Down Menus'!$B$2:$B$17</formula1>
    </dataValidation>
    <dataValidation type="list" allowBlank="1" sqref="G4:G26">
      <formula1>'08) Drop Down Menus'!$A$2:$A$17</formula1>
    </dataValidation>
  </dataValidations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3.29"/>
    <col customWidth="1" min="2" max="2" width="4.71"/>
    <col customWidth="1" min="3" max="3" width="32.57"/>
    <col customWidth="1" min="4" max="4" width="10.0"/>
    <col customWidth="1" min="5" max="5" width="25.71"/>
    <col customWidth="1" min="6" max="6" width="13.0"/>
    <col customWidth="1" min="7" max="7" width="17.0"/>
    <col customWidth="1" min="8" max="8" width="15.29"/>
    <col customWidth="1" min="9" max="9" width="14.29"/>
    <col customWidth="1" min="10" max="10" width="3.71"/>
    <col customWidth="1" min="11" max="11" width="23.86"/>
    <col customWidth="1" min="12" max="12" width="15.0"/>
    <col customWidth="1" min="13" max="13" width="16.57"/>
    <col customWidth="1" min="14" max="14" width="3.43"/>
  </cols>
  <sheetData>
    <row r="1">
      <c r="A1" s="25"/>
      <c r="B1" s="25"/>
      <c r="C1" s="25"/>
      <c r="D1" s="25"/>
      <c r="E1" s="25"/>
      <c r="F1" s="25"/>
      <c r="G1" s="24"/>
      <c r="H1" s="25"/>
      <c r="I1" s="25"/>
      <c r="J1" s="25"/>
      <c r="K1" s="25"/>
      <c r="L1" s="138"/>
      <c r="M1" s="25"/>
      <c r="N1" s="25"/>
    </row>
    <row r="2">
      <c r="A2" s="25"/>
      <c r="B2" s="187" t="s">
        <v>617</v>
      </c>
      <c r="C2" s="860"/>
      <c r="D2" s="860"/>
      <c r="E2" s="860"/>
      <c r="F2" s="860"/>
      <c r="G2" s="860"/>
      <c r="H2" s="860"/>
      <c r="I2" s="188"/>
      <c r="J2" s="25"/>
      <c r="K2" s="970" t="s">
        <v>470</v>
      </c>
      <c r="L2" s="971"/>
      <c r="M2" s="973"/>
      <c r="N2" s="25"/>
    </row>
    <row r="3">
      <c r="A3" s="25"/>
      <c r="B3" s="861" t="s">
        <v>598</v>
      </c>
      <c r="C3" s="974" t="s">
        <v>140</v>
      </c>
      <c r="D3" s="862"/>
      <c r="E3" s="862"/>
      <c r="F3" s="974" t="s">
        <v>55</v>
      </c>
      <c r="G3" s="974" t="s">
        <v>44</v>
      </c>
      <c r="H3" s="974" t="s">
        <v>2</v>
      </c>
      <c r="I3" s="975" t="s">
        <v>67</v>
      </c>
      <c r="J3" s="25"/>
      <c r="K3" s="976" t="str">
        <f>'08) Drop Down Menus'!A2</f>
        <v>Groceries</v>
      </c>
      <c r="L3" s="85">
        <f t="shared" ref="L3:L10" si="1">sumifs(H$4:H$26,G$4:G$26,K3,B$4:B$26,false)</f>
        <v>162.19</v>
      </c>
      <c r="M3" s="439"/>
      <c r="N3" s="25"/>
    </row>
    <row r="4">
      <c r="A4" s="25"/>
      <c r="B4" s="897" t="b">
        <v>0</v>
      </c>
      <c r="C4" s="1020" t="s">
        <v>41</v>
      </c>
      <c r="D4" s="225"/>
      <c r="E4" s="225"/>
      <c r="F4" s="985">
        <v>45177.0</v>
      </c>
      <c r="G4" s="986" t="s">
        <v>61</v>
      </c>
      <c r="H4" s="1021">
        <v>8.95</v>
      </c>
      <c r="I4" s="987">
        <f>H4</f>
        <v>8.95</v>
      </c>
      <c r="J4" s="25"/>
      <c r="K4" s="981" t="str">
        <f>'08) Drop Down Menus'!A3</f>
        <v>Cigarettes</v>
      </c>
      <c r="L4" s="988">
        <f t="shared" si="1"/>
        <v>80.73</v>
      </c>
      <c r="M4" s="439"/>
      <c r="N4" s="25"/>
    </row>
    <row r="5">
      <c r="A5" s="25"/>
      <c r="B5" s="898" t="b">
        <v>0</v>
      </c>
      <c r="C5" s="1022" t="s">
        <v>553</v>
      </c>
      <c r="D5" s="862"/>
      <c r="E5" s="862"/>
      <c r="F5" s="982">
        <v>45177.0</v>
      </c>
      <c r="G5" s="983" t="s">
        <v>144</v>
      </c>
      <c r="H5" s="1023">
        <v>21.07</v>
      </c>
      <c r="I5" s="984">
        <f t="shared" ref="I5:I26" si="2">I4+H5</f>
        <v>30.02</v>
      </c>
      <c r="J5" s="25"/>
      <c r="K5" s="976" t="str">
        <f>'08) Drop Down Menus'!A4</f>
        <v>Gas</v>
      </c>
      <c r="L5" s="85">
        <f t="shared" si="1"/>
        <v>0</v>
      </c>
      <c r="M5" s="439"/>
      <c r="N5" s="25"/>
    </row>
    <row r="6">
      <c r="A6" s="25"/>
      <c r="B6" s="897" t="b">
        <v>0</v>
      </c>
      <c r="C6" s="1020" t="s">
        <v>618</v>
      </c>
      <c r="D6" s="225"/>
      <c r="E6" s="225"/>
      <c r="F6" s="985">
        <v>45178.0</v>
      </c>
      <c r="G6" s="986" t="s">
        <v>146</v>
      </c>
      <c r="H6" s="1021">
        <v>42.5</v>
      </c>
      <c r="I6" s="987">
        <f t="shared" si="2"/>
        <v>72.52</v>
      </c>
      <c r="J6" s="25"/>
      <c r="K6" s="981" t="str">
        <f>'08) Drop Down Menus'!A5</f>
        <v>Entertainment</v>
      </c>
      <c r="L6" s="988">
        <f t="shared" si="1"/>
        <v>57.54</v>
      </c>
      <c r="M6" s="439"/>
      <c r="N6" s="25"/>
    </row>
    <row r="7">
      <c r="A7" s="25"/>
      <c r="B7" s="898" t="b">
        <v>0</v>
      </c>
      <c r="C7" s="1022" t="s">
        <v>472</v>
      </c>
      <c r="D7" s="862"/>
      <c r="E7" s="862"/>
      <c r="F7" s="982">
        <v>45179.0</v>
      </c>
      <c r="G7" s="983" t="s">
        <v>110</v>
      </c>
      <c r="H7" s="1023">
        <v>119.4</v>
      </c>
      <c r="I7" s="984">
        <f t="shared" si="2"/>
        <v>191.92</v>
      </c>
      <c r="J7" s="25"/>
      <c r="K7" s="976" t="str">
        <f>'08) Drop Down Menus'!A6</f>
        <v>Medical</v>
      </c>
      <c r="L7" s="85">
        <f t="shared" si="1"/>
        <v>0</v>
      </c>
      <c r="M7" s="439"/>
      <c r="N7" s="25"/>
    </row>
    <row r="8">
      <c r="A8" s="25"/>
      <c r="B8" s="897" t="b">
        <v>0</v>
      </c>
      <c r="C8" s="1020" t="s">
        <v>11</v>
      </c>
      <c r="D8" s="225"/>
      <c r="E8" s="225"/>
      <c r="F8" s="985">
        <v>45179.0</v>
      </c>
      <c r="G8" s="986" t="s">
        <v>146</v>
      </c>
      <c r="H8" s="1021">
        <v>15.04</v>
      </c>
      <c r="I8" s="987">
        <f t="shared" si="2"/>
        <v>206.96</v>
      </c>
      <c r="J8" s="25"/>
      <c r="K8" s="981" t="str">
        <f>'08) Drop Down Menus'!A7</f>
        <v>Vehicle</v>
      </c>
      <c r="L8" s="988">
        <f t="shared" si="1"/>
        <v>12</v>
      </c>
      <c r="M8" s="439"/>
      <c r="N8" s="25"/>
    </row>
    <row r="9">
      <c r="A9" s="25"/>
      <c r="B9" s="898" t="b">
        <v>0</v>
      </c>
      <c r="C9" s="1022" t="s">
        <v>619</v>
      </c>
      <c r="D9" s="862"/>
      <c r="E9" s="862"/>
      <c r="F9" s="982">
        <v>45182.0</v>
      </c>
      <c r="G9" s="983" t="s">
        <v>144</v>
      </c>
      <c r="H9" s="1023">
        <v>30.69</v>
      </c>
      <c r="I9" s="984">
        <f t="shared" si="2"/>
        <v>237.65</v>
      </c>
      <c r="J9" s="25"/>
      <c r="K9" s="976" t="str">
        <f>'08) Drop Down Menus'!A8</f>
        <v>Maintenance</v>
      </c>
      <c r="L9" s="85">
        <f t="shared" si="1"/>
        <v>0</v>
      </c>
      <c r="M9" s="439"/>
      <c r="N9" s="25"/>
    </row>
    <row r="10">
      <c r="A10" s="25"/>
      <c r="B10" s="897" t="b">
        <v>0</v>
      </c>
      <c r="C10" s="1020" t="s">
        <v>500</v>
      </c>
      <c r="D10" s="225"/>
      <c r="E10" s="225"/>
      <c r="F10" s="985">
        <v>45184.0</v>
      </c>
      <c r="G10" s="986" t="s">
        <v>110</v>
      </c>
      <c r="H10" s="1021">
        <v>1.25</v>
      </c>
      <c r="I10" s="987">
        <f t="shared" si="2"/>
        <v>238.9</v>
      </c>
      <c r="J10" s="25"/>
      <c r="K10" s="981" t="str">
        <f>'08) Drop Down Menus'!A9</f>
        <v>Debt</v>
      </c>
      <c r="L10" s="988">
        <f t="shared" si="1"/>
        <v>8.95</v>
      </c>
      <c r="M10" s="439"/>
      <c r="N10" s="25"/>
    </row>
    <row r="11">
      <c r="A11" s="25"/>
      <c r="B11" s="898" t="b">
        <v>0</v>
      </c>
      <c r="C11" s="1022" t="s">
        <v>620</v>
      </c>
      <c r="D11" s="862"/>
      <c r="E11" s="862"/>
      <c r="F11" s="982">
        <v>45188.0</v>
      </c>
      <c r="G11" s="983" t="s">
        <v>144</v>
      </c>
      <c r="H11" s="1023">
        <v>28.97</v>
      </c>
      <c r="I11" s="984">
        <f t="shared" si="2"/>
        <v>267.87</v>
      </c>
      <c r="J11" s="25"/>
      <c r="K11" s="25"/>
      <c r="L11" s="25"/>
      <c r="M11" s="25"/>
      <c r="N11" s="25"/>
    </row>
    <row r="12">
      <c r="A12" s="25"/>
      <c r="B12" s="897" t="b">
        <v>0</v>
      </c>
      <c r="C12" s="1020" t="s">
        <v>621</v>
      </c>
      <c r="D12" s="225"/>
      <c r="E12" s="225"/>
      <c r="F12" s="985">
        <v>45188.0</v>
      </c>
      <c r="G12" s="986" t="s">
        <v>147</v>
      </c>
      <c r="H12" s="1021">
        <v>12.0</v>
      </c>
      <c r="I12" s="987">
        <f t="shared" si="2"/>
        <v>279.87</v>
      </c>
      <c r="J12" s="25"/>
      <c r="K12" s="470" t="s">
        <v>44</v>
      </c>
      <c r="L12" s="989" t="s">
        <v>572</v>
      </c>
      <c r="M12" s="990" t="s">
        <v>573</v>
      </c>
      <c r="N12" s="25"/>
    </row>
    <row r="13">
      <c r="A13" s="25"/>
      <c r="B13" s="898" t="b">
        <v>0</v>
      </c>
      <c r="C13" s="1022" t="s">
        <v>622</v>
      </c>
      <c r="D13" s="862"/>
      <c r="E13" s="862"/>
      <c r="F13" s="982">
        <v>45186.0</v>
      </c>
      <c r="G13" s="983" t="s">
        <v>110</v>
      </c>
      <c r="H13" s="1023">
        <v>41.54</v>
      </c>
      <c r="I13" s="984">
        <f t="shared" si="2"/>
        <v>321.41</v>
      </c>
      <c r="J13" s="25"/>
      <c r="K13" s="991" t="str">
        <f>'08) Drop Down Menus'!A2</f>
        <v>Groceries</v>
      </c>
      <c r="L13" s="930">
        <f>L3+'2023 Expences - 06162023'!K13</f>
        <v>2829.11</v>
      </c>
      <c r="M13" s="992">
        <f t="shared" ref="M13:M20" si="3">L13/M$21</f>
        <v>157.1727778</v>
      </c>
      <c r="N13" s="25"/>
    </row>
    <row r="14">
      <c r="A14" s="25"/>
      <c r="B14" s="897" t="b">
        <v>0</v>
      </c>
      <c r="C14" s="1020"/>
      <c r="D14" s="225"/>
      <c r="E14" s="225"/>
      <c r="F14" s="985"/>
      <c r="G14" s="986"/>
      <c r="H14" s="1021">
        <v>0.0</v>
      </c>
      <c r="I14" s="987">
        <f t="shared" si="2"/>
        <v>321.41</v>
      </c>
      <c r="J14" s="25"/>
      <c r="K14" s="993" t="str">
        <f>'08) Drop Down Menus'!A3</f>
        <v>Cigarettes</v>
      </c>
      <c r="L14" s="994">
        <f>L4+'2023 Expences - 06162023'!K14</f>
        <v>623.7</v>
      </c>
      <c r="M14" s="995">
        <f t="shared" si="3"/>
        <v>34.65</v>
      </c>
      <c r="N14" s="25"/>
    </row>
    <row r="15">
      <c r="A15" s="25"/>
      <c r="B15" s="898" t="b">
        <v>0</v>
      </c>
      <c r="C15" s="1022"/>
      <c r="D15" s="862"/>
      <c r="E15" s="862"/>
      <c r="F15" s="982"/>
      <c r="G15" s="983"/>
      <c r="H15" s="1023">
        <v>0.0</v>
      </c>
      <c r="I15" s="984">
        <f t="shared" si="2"/>
        <v>321.41</v>
      </c>
      <c r="J15" s="25"/>
      <c r="K15" s="991" t="str">
        <f>'08) Drop Down Menus'!A4</f>
        <v>Gas</v>
      </c>
      <c r="L15" s="930">
        <f>L5+'2023 Expences - 06162023'!K15</f>
        <v>296.72</v>
      </c>
      <c r="M15" s="984">
        <f t="shared" si="3"/>
        <v>16.48444444</v>
      </c>
      <c r="N15" s="25"/>
    </row>
    <row r="16">
      <c r="A16" s="25"/>
      <c r="B16" s="897" t="b">
        <v>0</v>
      </c>
      <c r="C16" s="1020"/>
      <c r="D16" s="225"/>
      <c r="E16" s="225"/>
      <c r="F16" s="985"/>
      <c r="G16" s="986"/>
      <c r="H16" s="1021">
        <v>0.0</v>
      </c>
      <c r="I16" s="987">
        <f t="shared" si="2"/>
        <v>321.41</v>
      </c>
      <c r="J16" s="25"/>
      <c r="K16" s="993" t="str">
        <f>'08) Drop Down Menus'!A5</f>
        <v>Entertainment</v>
      </c>
      <c r="L16" s="994">
        <f>L6+'2023 Expences - 06162023'!K16</f>
        <v>534.53</v>
      </c>
      <c r="M16" s="995">
        <f t="shared" si="3"/>
        <v>29.69611111</v>
      </c>
      <c r="N16" s="25"/>
    </row>
    <row r="17">
      <c r="A17" s="25"/>
      <c r="B17" s="898" t="b">
        <v>0</v>
      </c>
      <c r="C17" s="1022"/>
      <c r="D17" s="862"/>
      <c r="E17" s="862"/>
      <c r="F17" s="982"/>
      <c r="G17" s="983"/>
      <c r="H17" s="1023">
        <v>0.0</v>
      </c>
      <c r="I17" s="984">
        <f t="shared" si="2"/>
        <v>321.41</v>
      </c>
      <c r="J17" s="25"/>
      <c r="K17" s="991" t="str">
        <f>'08) Drop Down Menus'!A6</f>
        <v>Medical</v>
      </c>
      <c r="L17" s="930">
        <f>L7+'2023 Expences - 06162023'!K17</f>
        <v>212.22</v>
      </c>
      <c r="M17" s="984">
        <f t="shared" si="3"/>
        <v>11.79</v>
      </c>
      <c r="N17" s="25"/>
    </row>
    <row r="18">
      <c r="A18" s="25"/>
      <c r="B18" s="897" t="b">
        <v>0</v>
      </c>
      <c r="C18" s="1020"/>
      <c r="D18" s="225"/>
      <c r="E18" s="225"/>
      <c r="F18" s="985"/>
      <c r="G18" s="986"/>
      <c r="H18" s="1021">
        <v>0.0</v>
      </c>
      <c r="I18" s="987">
        <f t="shared" si="2"/>
        <v>321.41</v>
      </c>
      <c r="J18" s="25"/>
      <c r="K18" s="993" t="str">
        <f>'08) Drop Down Menus'!A7</f>
        <v>Vehicle</v>
      </c>
      <c r="L18" s="994">
        <f>L8+'2023 Expences - 06162023'!K18</f>
        <v>156.32</v>
      </c>
      <c r="M18" s="995">
        <f t="shared" si="3"/>
        <v>8.684444444</v>
      </c>
      <c r="N18" s="25"/>
    </row>
    <row r="19">
      <c r="A19" s="25"/>
      <c r="B19" s="418" t="b">
        <v>0</v>
      </c>
      <c r="C19" s="772"/>
      <c r="D19" s="146"/>
      <c r="E19" s="146"/>
      <c r="F19" s="1009"/>
      <c r="G19" s="783"/>
      <c r="H19" s="787">
        <v>0.0</v>
      </c>
      <c r="I19" s="1010">
        <f t="shared" si="2"/>
        <v>321.41</v>
      </c>
      <c r="J19" s="25"/>
      <c r="K19" s="991" t="str">
        <f>'08) Drop Down Menus'!A8</f>
        <v>Maintenance</v>
      </c>
      <c r="L19" s="930">
        <f>L9+'2023 Expences - 06162023'!K19</f>
        <v>600.66</v>
      </c>
      <c r="M19" s="984">
        <f t="shared" si="3"/>
        <v>33.37</v>
      </c>
      <c r="N19" s="25"/>
    </row>
    <row r="20">
      <c r="A20" s="25"/>
      <c r="B20" s="418" t="b">
        <v>0</v>
      </c>
      <c r="C20" s="772"/>
      <c r="D20" s="146"/>
      <c r="E20" s="146"/>
      <c r="F20" s="1009"/>
      <c r="G20" s="783"/>
      <c r="H20" s="787">
        <v>0.0</v>
      </c>
      <c r="I20" s="1010">
        <f t="shared" si="2"/>
        <v>321.41</v>
      </c>
      <c r="J20" s="25"/>
      <c r="K20" s="1002" t="str">
        <f>'08) Drop Down Menus'!A9</f>
        <v>Debt</v>
      </c>
      <c r="L20" s="1003">
        <f>L10+'2023 Expences - 06162023'!K20</f>
        <v>359.6</v>
      </c>
      <c r="M20" s="1004">
        <f t="shared" si="3"/>
        <v>19.97777778</v>
      </c>
      <c r="N20" s="25"/>
    </row>
    <row r="21">
      <c r="A21" s="25"/>
      <c r="B21" s="418" t="b">
        <v>0</v>
      </c>
      <c r="C21" s="772"/>
      <c r="D21" s="146"/>
      <c r="E21" s="146"/>
      <c r="F21" s="1009"/>
      <c r="G21" s="783"/>
      <c r="H21" s="787">
        <v>0.0</v>
      </c>
      <c r="I21" s="1010">
        <f t="shared" si="2"/>
        <v>321.41</v>
      </c>
      <c r="J21" s="25"/>
      <c r="K21" s="1024" t="s">
        <v>574</v>
      </c>
      <c r="L21" s="1007"/>
      <c r="M21" s="1025" t="s">
        <v>623</v>
      </c>
      <c r="N21" s="25"/>
    </row>
    <row r="22">
      <c r="A22" s="25"/>
      <c r="B22" s="418" t="b">
        <v>0</v>
      </c>
      <c r="C22" s="772"/>
      <c r="D22" s="146"/>
      <c r="E22" s="146"/>
      <c r="F22" s="1009"/>
      <c r="G22" s="783"/>
      <c r="H22" s="787">
        <v>0.0</v>
      </c>
      <c r="I22" s="1010">
        <f t="shared" si="2"/>
        <v>321.41</v>
      </c>
      <c r="J22" s="25"/>
      <c r="K22" s="25"/>
      <c r="L22" s="25"/>
      <c r="M22" s="25"/>
      <c r="N22" s="25"/>
    </row>
    <row r="23">
      <c r="A23" s="25"/>
      <c r="B23" s="418" t="b">
        <v>0</v>
      </c>
      <c r="C23" s="772"/>
      <c r="D23" s="146"/>
      <c r="E23" s="146"/>
      <c r="F23" s="1009"/>
      <c r="G23" s="783"/>
      <c r="H23" s="787">
        <v>0.0</v>
      </c>
      <c r="I23" s="1010">
        <f t="shared" si="2"/>
        <v>321.41</v>
      </c>
      <c r="J23" s="25"/>
      <c r="K23" s="1026" t="s">
        <v>604</v>
      </c>
      <c r="L23" s="483"/>
      <c r="M23" s="484"/>
      <c r="N23" s="25"/>
    </row>
    <row r="24">
      <c r="A24" s="25"/>
      <c r="B24" s="418" t="b">
        <v>0</v>
      </c>
      <c r="C24" s="772"/>
      <c r="D24" s="146"/>
      <c r="E24" s="146"/>
      <c r="F24" s="1009"/>
      <c r="G24" s="783"/>
      <c r="H24" s="787">
        <v>0.0</v>
      </c>
      <c r="I24" s="1010">
        <f t="shared" si="2"/>
        <v>321.41</v>
      </c>
      <c r="J24" s="25"/>
      <c r="K24" s="898" t="s">
        <v>605</v>
      </c>
      <c r="L24" s="1043">
        <v>45180.0</v>
      </c>
      <c r="M24" s="1028">
        <v>25.0</v>
      </c>
      <c r="N24" s="25"/>
    </row>
    <row r="25">
      <c r="A25" s="25"/>
      <c r="B25" s="418" t="b">
        <v>0</v>
      </c>
      <c r="C25" s="772"/>
      <c r="D25" s="772"/>
      <c r="E25" s="772"/>
      <c r="F25" s="1009"/>
      <c r="G25" s="783"/>
      <c r="H25" s="787">
        <v>0.0</v>
      </c>
      <c r="I25" s="1010">
        <f t="shared" si="2"/>
        <v>321.41</v>
      </c>
      <c r="J25" s="25"/>
      <c r="K25" s="1029" t="s">
        <v>606</v>
      </c>
      <c r="L25" s="1030">
        <f>SUMIF(B4:B26,true,$H$4:$H$24)</f>
        <v>0</v>
      </c>
      <c r="M25" s="1031"/>
      <c r="N25" s="25"/>
    </row>
    <row r="26">
      <c r="A26" s="25"/>
      <c r="B26" s="418" t="b">
        <v>0</v>
      </c>
      <c r="C26" s="772"/>
      <c r="D26" s="146"/>
      <c r="E26" s="146"/>
      <c r="F26" s="1009"/>
      <c r="G26" s="783"/>
      <c r="H26" s="754">
        <v>0.0</v>
      </c>
      <c r="I26" s="1010">
        <f t="shared" si="2"/>
        <v>321.41</v>
      </c>
      <c r="J26" s="25"/>
      <c r="K26" s="898" t="s">
        <v>607</v>
      </c>
      <c r="L26" s="85">
        <f>68.74-25</f>
        <v>43.74</v>
      </c>
      <c r="M26" s="1028">
        <f>L26+M24-L25</f>
        <v>68.74</v>
      </c>
      <c r="N26" s="25"/>
    </row>
    <row r="27">
      <c r="A27" s="25"/>
      <c r="B27" s="1016"/>
      <c r="C27" s="1032" t="s">
        <v>455</v>
      </c>
      <c r="D27" s="146"/>
      <c r="E27" s="146"/>
      <c r="F27" s="146"/>
      <c r="G27" s="146"/>
      <c r="H27" s="755">
        <f>I26</f>
        <v>321.41</v>
      </c>
      <c r="I27" s="439"/>
      <c r="J27" s="25"/>
      <c r="K27" s="1033" t="s">
        <v>608</v>
      </c>
      <c r="L27" s="1034"/>
      <c r="M27" s="1035">
        <f>500-M26</f>
        <v>431.26</v>
      </c>
      <c r="N27" s="25"/>
    </row>
    <row r="28">
      <c r="A28" s="65"/>
      <c r="B28" s="65"/>
      <c r="C28" s="65"/>
      <c r="D28" s="65"/>
      <c r="E28" s="65"/>
      <c r="F28" s="65"/>
      <c r="G28" s="75"/>
      <c r="H28" s="75"/>
      <c r="I28" s="65"/>
      <c r="J28" s="25"/>
      <c r="K28" s="25"/>
      <c r="L28" s="25"/>
      <c r="M28" s="25"/>
      <c r="N28" s="25"/>
    </row>
    <row r="29">
      <c r="A29" s="65"/>
      <c r="B29" s="65" t="s">
        <v>609</v>
      </c>
      <c r="J29" s="25"/>
      <c r="K29" s="25"/>
      <c r="L29" s="25"/>
      <c r="M29" s="25"/>
      <c r="N29" s="25"/>
    </row>
    <row r="30" ht="18.0" customHeight="1">
      <c r="A30" s="80"/>
      <c r="B30" s="470" t="s">
        <v>102</v>
      </c>
      <c r="C30" s="989" t="s">
        <v>103</v>
      </c>
      <c r="D30" s="989" t="s">
        <v>104</v>
      </c>
      <c r="E30" s="989" t="s">
        <v>105</v>
      </c>
      <c r="F30" s="989" t="s">
        <v>49</v>
      </c>
      <c r="G30" s="1036" t="s">
        <v>106</v>
      </c>
      <c r="H30" s="1036" t="s">
        <v>107</v>
      </c>
      <c r="I30" s="439"/>
      <c r="J30" s="25"/>
      <c r="K30" s="25"/>
      <c r="L30" s="25"/>
      <c r="M30" s="25"/>
      <c r="N30" s="25"/>
    </row>
    <row r="31" ht="18.0" customHeight="1">
      <c r="A31" s="80"/>
      <c r="B31" s="1037" t="b">
        <v>0</v>
      </c>
      <c r="C31" s="1022"/>
      <c r="D31" s="95"/>
      <c r="E31" s="95"/>
      <c r="F31" s="96"/>
      <c r="G31" s="85">
        <v>0.0</v>
      </c>
      <c r="H31" s="930">
        <f t="shared" ref="H31:H79" si="4">IF( B31 = TRUE ,(G31*F31)*0.05+(G31*F31) , G31*F31 )</f>
        <v>0</v>
      </c>
      <c r="I31" s="439"/>
      <c r="J31" s="25"/>
      <c r="K31" s="25"/>
      <c r="L31" s="25"/>
      <c r="M31" s="25"/>
      <c r="N31" s="25"/>
    </row>
    <row r="32" ht="18.0" customHeight="1">
      <c r="A32" s="80"/>
      <c r="B32" s="1038" t="b">
        <v>0</v>
      </c>
      <c r="C32" s="88"/>
      <c r="D32" s="89"/>
      <c r="E32" s="89"/>
      <c r="F32" s="90"/>
      <c r="G32" s="91">
        <v>0.0</v>
      </c>
      <c r="H32" s="994">
        <f t="shared" si="4"/>
        <v>0</v>
      </c>
      <c r="I32" s="439"/>
      <c r="J32" s="25"/>
      <c r="K32" s="25"/>
      <c r="L32" s="25"/>
      <c r="M32" s="25"/>
      <c r="N32" s="25"/>
    </row>
    <row r="33" ht="18.0" customHeight="1">
      <c r="A33" s="97"/>
      <c r="B33" s="1037" t="b">
        <v>0</v>
      </c>
      <c r="C33" s="94"/>
      <c r="D33" s="95"/>
      <c r="E33" s="95"/>
      <c r="F33" s="96"/>
      <c r="G33" s="85">
        <v>0.0</v>
      </c>
      <c r="H33" s="930">
        <f t="shared" si="4"/>
        <v>0</v>
      </c>
      <c r="I33" s="439"/>
      <c r="J33" s="25"/>
      <c r="K33" s="25"/>
      <c r="L33" s="25"/>
      <c r="M33" s="25"/>
      <c r="N33" s="25"/>
    </row>
    <row r="34" ht="18.0" customHeight="1">
      <c r="A34" s="80"/>
      <c r="B34" s="1038" t="b">
        <v>0</v>
      </c>
      <c r="C34" s="88"/>
      <c r="D34" s="89"/>
      <c r="E34" s="89"/>
      <c r="F34" s="90"/>
      <c r="G34" s="91">
        <v>0.0</v>
      </c>
      <c r="H34" s="994">
        <f t="shared" si="4"/>
        <v>0</v>
      </c>
      <c r="I34" s="439"/>
      <c r="J34" s="25"/>
      <c r="K34" s="25"/>
      <c r="L34" s="25"/>
      <c r="M34" s="25"/>
      <c r="N34" s="25"/>
    </row>
    <row r="35" ht="18.0" customHeight="1">
      <c r="A35" s="80"/>
      <c r="B35" s="1037" t="b">
        <v>0</v>
      </c>
      <c r="C35" s="94"/>
      <c r="D35" s="95"/>
      <c r="E35" s="95"/>
      <c r="F35" s="96"/>
      <c r="G35" s="85">
        <v>0.0</v>
      </c>
      <c r="H35" s="930">
        <f t="shared" si="4"/>
        <v>0</v>
      </c>
      <c r="I35" s="439"/>
      <c r="J35" s="25"/>
      <c r="K35" s="25"/>
      <c r="L35" s="25"/>
      <c r="M35" s="25"/>
      <c r="N35" s="25"/>
    </row>
    <row r="36" ht="18.0" customHeight="1">
      <c r="A36" s="80"/>
      <c r="B36" s="1038" t="b">
        <v>0</v>
      </c>
      <c r="C36" s="88"/>
      <c r="D36" s="89"/>
      <c r="E36" s="89"/>
      <c r="F36" s="90"/>
      <c r="G36" s="91">
        <v>0.0</v>
      </c>
      <c r="H36" s="994">
        <f t="shared" si="4"/>
        <v>0</v>
      </c>
      <c r="I36" s="439"/>
      <c r="J36" s="25"/>
      <c r="K36" s="25"/>
      <c r="L36" s="25"/>
      <c r="M36" s="25"/>
      <c r="N36" s="25"/>
    </row>
    <row r="37" ht="18.0" customHeight="1">
      <c r="A37" s="97"/>
      <c r="B37" s="1037" t="b">
        <v>0</v>
      </c>
      <c r="C37" s="94"/>
      <c r="D37" s="95"/>
      <c r="E37" s="95"/>
      <c r="F37" s="96"/>
      <c r="G37" s="85">
        <v>0.0</v>
      </c>
      <c r="H37" s="930">
        <f t="shared" si="4"/>
        <v>0</v>
      </c>
      <c r="I37" s="439"/>
      <c r="J37" s="25"/>
      <c r="K37" s="25"/>
      <c r="L37" s="25"/>
      <c r="M37" s="25"/>
      <c r="N37" s="25"/>
    </row>
    <row r="38" ht="18.0" customHeight="1">
      <c r="A38" s="97"/>
      <c r="B38" s="1038" t="b">
        <v>0</v>
      </c>
      <c r="C38" s="88"/>
      <c r="D38" s="89"/>
      <c r="E38" s="89"/>
      <c r="F38" s="90"/>
      <c r="G38" s="91">
        <v>0.0</v>
      </c>
      <c r="H38" s="994">
        <f t="shared" si="4"/>
        <v>0</v>
      </c>
      <c r="I38" s="439"/>
      <c r="J38" s="25"/>
      <c r="K38" s="25"/>
      <c r="L38" s="25"/>
      <c r="M38" s="25"/>
      <c r="N38" s="25"/>
    </row>
    <row r="39" ht="18.0" customHeight="1">
      <c r="A39" s="97"/>
      <c r="B39" s="1037" t="b">
        <v>0</v>
      </c>
      <c r="C39" s="94"/>
      <c r="D39" s="95"/>
      <c r="E39" s="95"/>
      <c r="F39" s="96"/>
      <c r="G39" s="85">
        <v>0.0</v>
      </c>
      <c r="H39" s="930">
        <f t="shared" si="4"/>
        <v>0</v>
      </c>
      <c r="I39" s="439"/>
      <c r="J39" s="25"/>
      <c r="K39" s="25"/>
      <c r="L39" s="25"/>
      <c r="M39" s="25"/>
      <c r="N39" s="25"/>
    </row>
    <row r="40" ht="18.0" customHeight="1">
      <c r="A40" s="97"/>
      <c r="B40" s="1038" t="b">
        <v>0</v>
      </c>
      <c r="C40" s="88"/>
      <c r="D40" s="89"/>
      <c r="E40" s="89"/>
      <c r="F40" s="90"/>
      <c r="G40" s="91">
        <v>0.0</v>
      </c>
      <c r="H40" s="994">
        <f t="shared" si="4"/>
        <v>0</v>
      </c>
      <c r="I40" s="439"/>
      <c r="J40" s="25"/>
      <c r="K40" s="25"/>
      <c r="L40" s="25"/>
      <c r="M40" s="25"/>
      <c r="N40" s="25"/>
    </row>
    <row r="41" ht="18.0" customHeight="1">
      <c r="A41" s="97"/>
      <c r="B41" s="1037" t="b">
        <v>0</v>
      </c>
      <c r="C41" s="94"/>
      <c r="D41" s="95"/>
      <c r="E41" s="95"/>
      <c r="F41" s="96"/>
      <c r="G41" s="85">
        <v>0.0</v>
      </c>
      <c r="H41" s="930">
        <f t="shared" si="4"/>
        <v>0</v>
      </c>
      <c r="I41" s="439"/>
      <c r="J41" s="25"/>
      <c r="K41" s="25"/>
      <c r="L41" s="25"/>
      <c r="M41" s="25"/>
      <c r="N41" s="25"/>
    </row>
    <row r="42" ht="18.0" customHeight="1">
      <c r="A42" s="97"/>
      <c r="B42" s="1038" t="b">
        <v>0</v>
      </c>
      <c r="C42" s="88"/>
      <c r="D42" s="89"/>
      <c r="E42" s="89"/>
      <c r="F42" s="90"/>
      <c r="G42" s="91">
        <v>0.0</v>
      </c>
      <c r="H42" s="994">
        <f t="shared" si="4"/>
        <v>0</v>
      </c>
      <c r="I42" s="439"/>
      <c r="J42" s="25"/>
      <c r="K42" s="25"/>
      <c r="L42" s="25"/>
      <c r="M42" s="25"/>
      <c r="N42" s="25"/>
    </row>
    <row r="43" ht="18.0" customHeight="1">
      <c r="A43" s="97"/>
      <c r="B43" s="1037" t="b">
        <v>0</v>
      </c>
      <c r="C43" s="94"/>
      <c r="D43" s="95"/>
      <c r="E43" s="95"/>
      <c r="F43" s="96"/>
      <c r="G43" s="85">
        <v>0.0</v>
      </c>
      <c r="H43" s="930">
        <f t="shared" si="4"/>
        <v>0</v>
      </c>
      <c r="I43" s="439"/>
      <c r="J43" s="25"/>
      <c r="K43" s="25"/>
      <c r="L43" s="25"/>
      <c r="M43" s="25"/>
      <c r="N43" s="25"/>
    </row>
    <row r="44" ht="18.0" customHeight="1">
      <c r="A44" s="97"/>
      <c r="B44" s="1038" t="b">
        <v>0</v>
      </c>
      <c r="C44" s="88"/>
      <c r="D44" s="89"/>
      <c r="E44" s="89"/>
      <c r="F44" s="90"/>
      <c r="G44" s="91">
        <v>0.0</v>
      </c>
      <c r="H44" s="994">
        <f t="shared" si="4"/>
        <v>0</v>
      </c>
      <c r="I44" s="439"/>
      <c r="J44" s="25"/>
      <c r="K44" s="25"/>
      <c r="L44" s="25"/>
      <c r="M44" s="25"/>
      <c r="N44" s="25"/>
    </row>
    <row r="45" ht="18.0" customHeight="1">
      <c r="A45" s="97"/>
      <c r="B45" s="1037" t="b">
        <v>0</v>
      </c>
      <c r="C45" s="94"/>
      <c r="D45" s="95"/>
      <c r="E45" s="95"/>
      <c r="F45" s="96"/>
      <c r="G45" s="85">
        <v>0.0</v>
      </c>
      <c r="H45" s="930">
        <f t="shared" si="4"/>
        <v>0</v>
      </c>
      <c r="I45" s="439"/>
      <c r="J45" s="25"/>
      <c r="K45" s="25"/>
      <c r="L45" s="25"/>
      <c r="M45" s="25"/>
      <c r="N45" s="25"/>
    </row>
    <row r="46" ht="18.0" customHeight="1">
      <c r="A46" s="97"/>
      <c r="B46" s="1038" t="b">
        <v>0</v>
      </c>
      <c r="C46" s="88"/>
      <c r="D46" s="89"/>
      <c r="E46" s="89"/>
      <c r="F46" s="90"/>
      <c r="G46" s="91">
        <v>0.0</v>
      </c>
      <c r="H46" s="994">
        <f t="shared" si="4"/>
        <v>0</v>
      </c>
      <c r="I46" s="439"/>
      <c r="J46" s="25"/>
      <c r="K46" s="25"/>
      <c r="L46" s="25"/>
      <c r="M46" s="25"/>
      <c r="N46" s="25"/>
    </row>
    <row r="47" ht="18.0" hidden="1" customHeight="1">
      <c r="A47" s="97"/>
      <c r="B47" s="1037" t="b">
        <v>0</v>
      </c>
      <c r="C47" s="94"/>
      <c r="D47" s="95"/>
      <c r="E47" s="95"/>
      <c r="F47" s="96"/>
      <c r="G47" s="85">
        <v>0.0</v>
      </c>
      <c r="H47" s="930">
        <f t="shared" si="4"/>
        <v>0</v>
      </c>
      <c r="I47" s="439"/>
      <c r="J47" s="25"/>
      <c r="K47" s="25"/>
      <c r="L47" s="25"/>
      <c r="M47" s="25"/>
      <c r="N47" s="25"/>
    </row>
    <row r="48" ht="18.0" hidden="1" customHeight="1">
      <c r="A48" s="97"/>
      <c r="B48" s="1038" t="b">
        <v>0</v>
      </c>
      <c r="C48" s="88"/>
      <c r="D48" s="89"/>
      <c r="E48" s="89"/>
      <c r="F48" s="90"/>
      <c r="G48" s="91">
        <v>0.0</v>
      </c>
      <c r="H48" s="994">
        <f t="shared" si="4"/>
        <v>0</v>
      </c>
      <c r="I48" s="439"/>
      <c r="J48" s="25"/>
      <c r="K48" s="25"/>
      <c r="L48" s="25"/>
      <c r="M48" s="25"/>
      <c r="N48" s="25"/>
    </row>
    <row r="49" ht="18.0" hidden="1" customHeight="1">
      <c r="A49" s="97"/>
      <c r="B49" s="1037" t="b">
        <v>0</v>
      </c>
      <c r="C49" s="94"/>
      <c r="D49" s="95"/>
      <c r="E49" s="95"/>
      <c r="F49" s="96"/>
      <c r="G49" s="85">
        <v>0.0</v>
      </c>
      <c r="H49" s="930">
        <f t="shared" si="4"/>
        <v>0</v>
      </c>
      <c r="I49" s="439"/>
      <c r="J49" s="25"/>
      <c r="K49" s="25"/>
      <c r="L49" s="25"/>
      <c r="M49" s="25"/>
      <c r="N49" s="25"/>
    </row>
    <row r="50" ht="18.0" hidden="1" customHeight="1">
      <c r="A50" s="97"/>
      <c r="B50" s="1038" t="b">
        <v>0</v>
      </c>
      <c r="C50" s="88"/>
      <c r="D50" s="89"/>
      <c r="E50" s="89"/>
      <c r="F50" s="90"/>
      <c r="G50" s="91">
        <v>0.0</v>
      </c>
      <c r="H50" s="994">
        <f t="shared" si="4"/>
        <v>0</v>
      </c>
      <c r="I50" s="439"/>
      <c r="J50" s="25"/>
      <c r="K50" s="25"/>
      <c r="L50" s="25"/>
      <c r="M50" s="25"/>
      <c r="N50" s="25"/>
    </row>
    <row r="51" ht="18.0" hidden="1" customHeight="1">
      <c r="A51" s="97"/>
      <c r="B51" s="1037" t="b">
        <v>0</v>
      </c>
      <c r="C51" s="94"/>
      <c r="D51" s="95"/>
      <c r="E51" s="95"/>
      <c r="F51" s="96"/>
      <c r="G51" s="85">
        <v>0.0</v>
      </c>
      <c r="H51" s="930">
        <f t="shared" si="4"/>
        <v>0</v>
      </c>
      <c r="I51" s="439"/>
      <c r="J51" s="25"/>
      <c r="K51" s="25"/>
      <c r="L51" s="25"/>
      <c r="M51" s="25"/>
      <c r="N51" s="25"/>
    </row>
    <row r="52" ht="18.0" hidden="1" customHeight="1">
      <c r="A52" s="97"/>
      <c r="B52" s="1038" t="b">
        <v>0</v>
      </c>
      <c r="C52" s="88"/>
      <c r="D52" s="89"/>
      <c r="E52" s="89"/>
      <c r="F52" s="90"/>
      <c r="G52" s="91">
        <v>0.0</v>
      </c>
      <c r="H52" s="994">
        <f t="shared" si="4"/>
        <v>0</v>
      </c>
      <c r="I52" s="439"/>
      <c r="J52" s="25"/>
      <c r="K52" s="25"/>
      <c r="L52" s="25"/>
      <c r="M52" s="25"/>
      <c r="N52" s="25"/>
    </row>
    <row r="53" ht="18.0" hidden="1" customHeight="1">
      <c r="A53" s="97"/>
      <c r="B53" s="1037" t="b">
        <v>0</v>
      </c>
      <c r="C53" s="94"/>
      <c r="D53" s="95"/>
      <c r="E53" s="95"/>
      <c r="F53" s="96"/>
      <c r="G53" s="85">
        <v>0.0</v>
      </c>
      <c r="H53" s="930">
        <f t="shared" si="4"/>
        <v>0</v>
      </c>
      <c r="I53" s="439"/>
      <c r="J53" s="25"/>
      <c r="K53" s="25"/>
      <c r="L53" s="25"/>
      <c r="M53" s="25"/>
      <c r="N53" s="25"/>
    </row>
    <row r="54" ht="18.0" hidden="1" customHeight="1">
      <c r="A54" s="97"/>
      <c r="B54" s="1038" t="b">
        <v>0</v>
      </c>
      <c r="C54" s="88"/>
      <c r="D54" s="89"/>
      <c r="E54" s="89"/>
      <c r="F54" s="90"/>
      <c r="G54" s="91">
        <v>0.0</v>
      </c>
      <c r="H54" s="994">
        <f t="shared" si="4"/>
        <v>0</v>
      </c>
      <c r="I54" s="439"/>
      <c r="J54" s="25"/>
      <c r="K54" s="25"/>
      <c r="L54" s="25"/>
      <c r="M54" s="25"/>
      <c r="N54" s="25"/>
    </row>
    <row r="55" ht="18.0" hidden="1" customHeight="1">
      <c r="A55" s="97"/>
      <c r="B55" s="1037" t="b">
        <v>0</v>
      </c>
      <c r="C55" s="94"/>
      <c r="D55" s="95"/>
      <c r="E55" s="95"/>
      <c r="F55" s="96"/>
      <c r="G55" s="85">
        <v>0.0</v>
      </c>
      <c r="H55" s="930">
        <f t="shared" si="4"/>
        <v>0</v>
      </c>
      <c r="I55" s="439"/>
      <c r="J55" s="25"/>
      <c r="K55" s="25"/>
      <c r="L55" s="25"/>
      <c r="M55" s="25"/>
      <c r="N55" s="25"/>
    </row>
    <row r="56" ht="18.0" hidden="1" customHeight="1">
      <c r="A56" s="97"/>
      <c r="B56" s="1038" t="b">
        <v>0</v>
      </c>
      <c r="C56" s="88"/>
      <c r="D56" s="89"/>
      <c r="E56" s="89"/>
      <c r="F56" s="90"/>
      <c r="G56" s="91">
        <v>0.0</v>
      </c>
      <c r="H56" s="994">
        <f t="shared" si="4"/>
        <v>0</v>
      </c>
      <c r="I56" s="439"/>
      <c r="J56" s="25"/>
      <c r="K56" s="25"/>
      <c r="L56" s="25"/>
      <c r="M56" s="25"/>
      <c r="N56" s="25"/>
    </row>
    <row r="57" ht="18.0" hidden="1" customHeight="1">
      <c r="A57" s="97"/>
      <c r="B57" s="1037" t="b">
        <v>0</v>
      </c>
      <c r="C57" s="94"/>
      <c r="D57" s="95"/>
      <c r="E57" s="95"/>
      <c r="F57" s="96"/>
      <c r="G57" s="85">
        <v>0.0</v>
      </c>
      <c r="H57" s="930">
        <f t="shared" si="4"/>
        <v>0</v>
      </c>
      <c r="I57" s="439"/>
      <c r="J57" s="25"/>
      <c r="K57" s="25"/>
      <c r="L57" s="25"/>
      <c r="M57" s="25"/>
      <c r="N57" s="25"/>
    </row>
    <row r="58" ht="18.0" hidden="1" customHeight="1">
      <c r="A58" s="97"/>
      <c r="B58" s="1038" t="b">
        <v>0</v>
      </c>
      <c r="C58" s="88"/>
      <c r="D58" s="89"/>
      <c r="E58" s="89"/>
      <c r="F58" s="90"/>
      <c r="G58" s="91">
        <v>0.0</v>
      </c>
      <c r="H58" s="994">
        <f t="shared" si="4"/>
        <v>0</v>
      </c>
      <c r="I58" s="439"/>
      <c r="J58" s="25"/>
      <c r="K58" s="25"/>
      <c r="L58" s="25"/>
      <c r="M58" s="25"/>
      <c r="N58" s="25"/>
    </row>
    <row r="59" ht="18.0" hidden="1" customHeight="1">
      <c r="A59" s="97"/>
      <c r="B59" s="1037" t="b">
        <v>0</v>
      </c>
      <c r="C59" s="94"/>
      <c r="D59" s="95"/>
      <c r="E59" s="95"/>
      <c r="F59" s="96"/>
      <c r="G59" s="85">
        <v>0.0</v>
      </c>
      <c r="H59" s="930">
        <f t="shared" si="4"/>
        <v>0</v>
      </c>
      <c r="I59" s="439"/>
      <c r="J59" s="25"/>
      <c r="K59" s="25"/>
      <c r="L59" s="25"/>
      <c r="M59" s="25"/>
      <c r="N59" s="25"/>
    </row>
    <row r="60" ht="18.0" hidden="1" customHeight="1">
      <c r="A60" s="97"/>
      <c r="B60" s="1038" t="b">
        <v>0</v>
      </c>
      <c r="C60" s="88"/>
      <c r="D60" s="89"/>
      <c r="E60" s="89"/>
      <c r="F60" s="90"/>
      <c r="G60" s="91">
        <v>0.0</v>
      </c>
      <c r="H60" s="994">
        <f t="shared" si="4"/>
        <v>0</v>
      </c>
      <c r="I60" s="439"/>
      <c r="J60" s="25"/>
      <c r="K60" s="25"/>
      <c r="L60" s="25"/>
      <c r="M60" s="25"/>
      <c r="N60" s="25"/>
    </row>
    <row r="61" ht="18.0" hidden="1" customHeight="1">
      <c r="A61" s="97"/>
      <c r="B61" s="1037" t="b">
        <v>0</v>
      </c>
      <c r="C61" s="94"/>
      <c r="D61" s="95"/>
      <c r="E61" s="95"/>
      <c r="F61" s="96"/>
      <c r="G61" s="85">
        <v>0.0</v>
      </c>
      <c r="H61" s="930">
        <f t="shared" si="4"/>
        <v>0</v>
      </c>
      <c r="I61" s="439"/>
      <c r="J61" s="25"/>
      <c r="K61" s="25"/>
      <c r="L61" s="25"/>
      <c r="M61" s="25"/>
      <c r="N61" s="25"/>
    </row>
    <row r="62" ht="18.0" hidden="1" customHeight="1">
      <c r="A62" s="97"/>
      <c r="B62" s="1038" t="b">
        <v>0</v>
      </c>
      <c r="C62" s="88"/>
      <c r="D62" s="89"/>
      <c r="E62" s="89"/>
      <c r="F62" s="90"/>
      <c r="G62" s="91">
        <v>0.0</v>
      </c>
      <c r="H62" s="994">
        <f t="shared" si="4"/>
        <v>0</v>
      </c>
      <c r="I62" s="439"/>
      <c r="J62" s="25"/>
      <c r="K62" s="25"/>
      <c r="L62" s="25"/>
      <c r="M62" s="25"/>
      <c r="N62" s="25"/>
    </row>
    <row r="63" ht="18.0" hidden="1" customHeight="1">
      <c r="A63" s="97"/>
      <c r="B63" s="1037" t="b">
        <v>0</v>
      </c>
      <c r="C63" s="94"/>
      <c r="D63" s="95"/>
      <c r="E63" s="95"/>
      <c r="F63" s="96"/>
      <c r="G63" s="85">
        <v>0.0</v>
      </c>
      <c r="H63" s="930">
        <f t="shared" si="4"/>
        <v>0</v>
      </c>
      <c r="I63" s="439"/>
      <c r="J63" s="25"/>
      <c r="K63" s="25"/>
      <c r="L63" s="25"/>
      <c r="M63" s="25"/>
      <c r="N63" s="25"/>
    </row>
    <row r="64" ht="18.0" hidden="1" customHeight="1">
      <c r="A64" s="97"/>
      <c r="B64" s="1038" t="b">
        <v>0</v>
      </c>
      <c r="C64" s="88"/>
      <c r="D64" s="89"/>
      <c r="E64" s="89"/>
      <c r="F64" s="90"/>
      <c r="G64" s="91">
        <v>0.0</v>
      </c>
      <c r="H64" s="994">
        <f t="shared" si="4"/>
        <v>0</v>
      </c>
      <c r="I64" s="439"/>
      <c r="J64" s="25"/>
      <c r="K64" s="25"/>
      <c r="L64" s="25"/>
      <c r="M64" s="25"/>
      <c r="N64" s="25"/>
    </row>
    <row r="65" ht="18.0" hidden="1" customHeight="1">
      <c r="A65" s="97"/>
      <c r="B65" s="1037" t="b">
        <v>0</v>
      </c>
      <c r="C65" s="94"/>
      <c r="D65" s="95"/>
      <c r="E65" s="95"/>
      <c r="F65" s="96"/>
      <c r="G65" s="85">
        <v>0.0</v>
      </c>
      <c r="H65" s="930">
        <f t="shared" si="4"/>
        <v>0</v>
      </c>
      <c r="I65" s="439"/>
      <c r="J65" s="25"/>
      <c r="K65" s="25"/>
      <c r="L65" s="25"/>
      <c r="M65" s="25"/>
      <c r="N65" s="25"/>
    </row>
    <row r="66" ht="18.0" hidden="1" customHeight="1">
      <c r="A66" s="97"/>
      <c r="B66" s="1038" t="b">
        <v>0</v>
      </c>
      <c r="C66" s="88"/>
      <c r="D66" s="89"/>
      <c r="E66" s="89"/>
      <c r="F66" s="90"/>
      <c r="G66" s="91">
        <v>0.0</v>
      </c>
      <c r="H66" s="994">
        <f t="shared" si="4"/>
        <v>0</v>
      </c>
      <c r="I66" s="439"/>
      <c r="J66" s="25"/>
      <c r="K66" s="25"/>
      <c r="L66" s="25"/>
      <c r="M66" s="25"/>
      <c r="N66" s="25"/>
    </row>
    <row r="67" ht="18.0" hidden="1" customHeight="1">
      <c r="A67" s="97"/>
      <c r="B67" s="1037" t="b">
        <v>0</v>
      </c>
      <c r="C67" s="94"/>
      <c r="D67" s="95"/>
      <c r="E67" s="95"/>
      <c r="F67" s="96"/>
      <c r="G67" s="85">
        <v>0.0</v>
      </c>
      <c r="H67" s="930">
        <f t="shared" si="4"/>
        <v>0</v>
      </c>
      <c r="I67" s="439"/>
      <c r="J67" s="25"/>
      <c r="K67" s="25"/>
      <c r="L67" s="25"/>
      <c r="M67" s="25"/>
      <c r="N67" s="25"/>
    </row>
    <row r="68" ht="18.0" hidden="1" customHeight="1">
      <c r="A68" s="97"/>
      <c r="B68" s="1038" t="b">
        <v>0</v>
      </c>
      <c r="C68" s="88"/>
      <c r="D68" s="89"/>
      <c r="E68" s="89"/>
      <c r="F68" s="90"/>
      <c r="G68" s="91">
        <v>0.0</v>
      </c>
      <c r="H68" s="994">
        <f t="shared" si="4"/>
        <v>0</v>
      </c>
      <c r="I68" s="439"/>
      <c r="J68" s="25"/>
      <c r="K68" s="25"/>
      <c r="L68" s="25"/>
      <c r="M68" s="25"/>
      <c r="N68" s="25"/>
    </row>
    <row r="69" ht="18.0" hidden="1" customHeight="1">
      <c r="A69" s="97"/>
      <c r="B69" s="1037" t="b">
        <v>0</v>
      </c>
      <c r="C69" s="94"/>
      <c r="D69" s="95"/>
      <c r="E69" s="95"/>
      <c r="F69" s="96"/>
      <c r="G69" s="85">
        <v>0.0</v>
      </c>
      <c r="H69" s="930">
        <f t="shared" si="4"/>
        <v>0</v>
      </c>
      <c r="I69" s="439"/>
      <c r="J69" s="25"/>
      <c r="K69" s="25"/>
      <c r="L69" s="25"/>
      <c r="M69" s="25"/>
      <c r="N69" s="25"/>
    </row>
    <row r="70" ht="18.0" hidden="1" customHeight="1">
      <c r="A70" s="97"/>
      <c r="B70" s="1038" t="b">
        <v>0</v>
      </c>
      <c r="C70" s="88"/>
      <c r="D70" s="89"/>
      <c r="E70" s="89"/>
      <c r="F70" s="90"/>
      <c r="G70" s="91">
        <v>0.0</v>
      </c>
      <c r="H70" s="994">
        <f t="shared" si="4"/>
        <v>0</v>
      </c>
      <c r="I70" s="439"/>
      <c r="J70" s="25"/>
      <c r="K70" s="25"/>
      <c r="L70" s="25"/>
      <c r="M70" s="25"/>
      <c r="N70" s="25"/>
    </row>
    <row r="71" ht="18.0" hidden="1" customHeight="1">
      <c r="A71" s="97"/>
      <c r="B71" s="1037" t="b">
        <v>0</v>
      </c>
      <c r="C71" s="94"/>
      <c r="D71" s="95"/>
      <c r="E71" s="95"/>
      <c r="F71" s="96"/>
      <c r="G71" s="85">
        <v>0.0</v>
      </c>
      <c r="H71" s="930">
        <f t="shared" si="4"/>
        <v>0</v>
      </c>
      <c r="I71" s="439"/>
      <c r="J71" s="25"/>
      <c r="K71" s="25"/>
      <c r="L71" s="25"/>
      <c r="M71" s="25"/>
      <c r="N71" s="25"/>
    </row>
    <row r="72" ht="18.0" hidden="1" customHeight="1">
      <c r="A72" s="97"/>
      <c r="B72" s="1038" t="b">
        <v>0</v>
      </c>
      <c r="C72" s="88"/>
      <c r="D72" s="89"/>
      <c r="E72" s="89"/>
      <c r="F72" s="90"/>
      <c r="G72" s="91">
        <v>0.0</v>
      </c>
      <c r="H72" s="994">
        <f t="shared" si="4"/>
        <v>0</v>
      </c>
      <c r="I72" s="439"/>
      <c r="J72" s="25"/>
      <c r="K72" s="25"/>
      <c r="L72" s="25"/>
      <c r="M72" s="25"/>
      <c r="N72" s="25"/>
    </row>
    <row r="73" ht="18.0" hidden="1" customHeight="1">
      <c r="A73" s="97"/>
      <c r="B73" s="1037" t="b">
        <v>0</v>
      </c>
      <c r="C73" s="94"/>
      <c r="D73" s="95"/>
      <c r="E73" s="95"/>
      <c r="F73" s="96"/>
      <c r="G73" s="85">
        <v>0.0</v>
      </c>
      <c r="H73" s="930">
        <f t="shared" si="4"/>
        <v>0</v>
      </c>
      <c r="I73" s="439"/>
      <c r="J73" s="25"/>
      <c r="K73" s="25"/>
      <c r="L73" s="25"/>
      <c r="M73" s="25"/>
      <c r="N73" s="25"/>
    </row>
    <row r="74" ht="18.0" hidden="1" customHeight="1">
      <c r="A74" s="97"/>
      <c r="B74" s="1038" t="b">
        <v>0</v>
      </c>
      <c r="C74" s="88"/>
      <c r="D74" s="89"/>
      <c r="E74" s="89"/>
      <c r="F74" s="90"/>
      <c r="G74" s="91">
        <v>0.0</v>
      </c>
      <c r="H74" s="994">
        <f t="shared" si="4"/>
        <v>0</v>
      </c>
      <c r="I74" s="439"/>
      <c r="J74" s="25"/>
      <c r="K74" s="25"/>
      <c r="L74" s="25"/>
      <c r="M74" s="25"/>
      <c r="N74" s="25"/>
    </row>
    <row r="75" ht="18.0" hidden="1" customHeight="1">
      <c r="A75" s="97"/>
      <c r="B75" s="1037" t="b">
        <v>0</v>
      </c>
      <c r="C75" s="94"/>
      <c r="D75" s="95"/>
      <c r="E75" s="95"/>
      <c r="F75" s="96"/>
      <c r="G75" s="85">
        <v>0.0</v>
      </c>
      <c r="H75" s="930">
        <f t="shared" si="4"/>
        <v>0</v>
      </c>
      <c r="I75" s="439"/>
      <c r="J75" s="25"/>
      <c r="K75" s="25"/>
      <c r="L75" s="25"/>
      <c r="M75" s="25"/>
      <c r="N75" s="25"/>
    </row>
    <row r="76" ht="18.0" hidden="1" customHeight="1">
      <c r="A76" s="97"/>
      <c r="B76" s="1038" t="b">
        <v>0</v>
      </c>
      <c r="C76" s="88"/>
      <c r="D76" s="89"/>
      <c r="E76" s="89"/>
      <c r="F76" s="90"/>
      <c r="G76" s="91">
        <v>0.0</v>
      </c>
      <c r="H76" s="994">
        <f t="shared" si="4"/>
        <v>0</v>
      </c>
      <c r="I76" s="439"/>
      <c r="J76" s="25"/>
      <c r="K76" s="25"/>
      <c r="L76" s="25"/>
      <c r="M76" s="25"/>
      <c r="N76" s="25"/>
    </row>
    <row r="77" ht="18.0" hidden="1" customHeight="1">
      <c r="A77" s="97"/>
      <c r="B77" s="1037" t="b">
        <v>0</v>
      </c>
      <c r="C77" s="94"/>
      <c r="D77" s="95"/>
      <c r="E77" s="95"/>
      <c r="F77" s="96"/>
      <c r="G77" s="85">
        <v>0.0</v>
      </c>
      <c r="H77" s="930">
        <f t="shared" si="4"/>
        <v>0</v>
      </c>
      <c r="I77" s="439"/>
      <c r="J77" s="25"/>
      <c r="K77" s="25"/>
      <c r="L77" s="25"/>
      <c r="M77" s="25"/>
      <c r="N77" s="25"/>
    </row>
    <row r="78" ht="18.0" hidden="1" customHeight="1">
      <c r="A78" s="97"/>
      <c r="B78" s="1038" t="b">
        <v>0</v>
      </c>
      <c r="C78" s="88"/>
      <c r="D78" s="89"/>
      <c r="E78" s="89"/>
      <c r="F78" s="90"/>
      <c r="G78" s="91">
        <v>0.0</v>
      </c>
      <c r="H78" s="994">
        <f t="shared" si="4"/>
        <v>0</v>
      </c>
      <c r="I78" s="439"/>
      <c r="J78" s="25"/>
      <c r="K78" s="25"/>
      <c r="L78" s="25"/>
      <c r="M78" s="25"/>
      <c r="N78" s="25"/>
    </row>
    <row r="79" ht="18.0" hidden="1" customHeight="1">
      <c r="A79" s="65"/>
      <c r="B79" s="1037" t="b">
        <v>0</v>
      </c>
      <c r="C79" s="94"/>
      <c r="D79" s="95"/>
      <c r="E79" s="95"/>
      <c r="F79" s="96"/>
      <c r="G79" s="85">
        <v>0.0</v>
      </c>
      <c r="H79" s="930">
        <f t="shared" si="4"/>
        <v>0</v>
      </c>
      <c r="I79" s="439"/>
      <c r="J79" s="25"/>
      <c r="K79" s="25"/>
      <c r="L79" s="25"/>
      <c r="M79" s="25"/>
      <c r="N79" s="25"/>
    </row>
    <row r="80">
      <c r="A80" s="126"/>
      <c r="B80" s="1039"/>
      <c r="C80" s="1040" t="s">
        <v>610</v>
      </c>
      <c r="D80" s="1007"/>
      <c r="E80" s="1007"/>
      <c r="F80" s="1007"/>
      <c r="G80" s="1007"/>
      <c r="H80" s="1041">
        <f>sum(H31:H79)</f>
        <v>0</v>
      </c>
      <c r="I80" s="439"/>
      <c r="J80" s="25"/>
      <c r="K80" s="25"/>
      <c r="L80" s="25"/>
      <c r="M80" s="25"/>
      <c r="N80" s="25"/>
    </row>
    <row r="81">
      <c r="A81" s="126"/>
      <c r="B81" s="126" t="s">
        <v>611</v>
      </c>
      <c r="H81" s="127">
        <f>sum(H31:H79)-M26</f>
        <v>-68.74</v>
      </c>
      <c r="J81" s="25"/>
      <c r="K81" s="25"/>
      <c r="L81" s="25"/>
      <c r="M81" s="25"/>
      <c r="N81" s="25"/>
    </row>
    <row r="82">
      <c r="A82" s="126"/>
      <c r="B82" s="126" t="s">
        <v>134</v>
      </c>
      <c r="H82" s="127">
        <f>'11) 2023 BudgetBill Breakdown'!H306-H80</f>
        <v>53.82</v>
      </c>
      <c r="J82" s="25"/>
      <c r="K82" s="25"/>
      <c r="L82" s="25"/>
      <c r="M82" s="25"/>
      <c r="N82" s="25"/>
    </row>
    <row r="83">
      <c r="A83" s="126"/>
      <c r="B83" s="126"/>
      <c r="C83" s="126"/>
      <c r="D83" s="126"/>
      <c r="E83" s="126"/>
      <c r="F83" s="126"/>
      <c r="G83" s="126"/>
      <c r="H83" s="128"/>
      <c r="I83" s="128"/>
      <c r="J83" s="25"/>
      <c r="K83" s="25"/>
      <c r="L83" s="25"/>
      <c r="M83" s="25"/>
      <c r="N83" s="25"/>
    </row>
  </sheetData>
  <mergeCells count="96">
    <mergeCell ref="L6:M6"/>
    <mergeCell ref="L7:M7"/>
    <mergeCell ref="L8:M8"/>
    <mergeCell ref="L9:M9"/>
    <mergeCell ref="L10:M10"/>
    <mergeCell ref="B2:I2"/>
    <mergeCell ref="K2:M2"/>
    <mergeCell ref="C3:E3"/>
    <mergeCell ref="L3:M3"/>
    <mergeCell ref="C4:E4"/>
    <mergeCell ref="L4:M4"/>
    <mergeCell ref="L5:M5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C15:E15"/>
    <mergeCell ref="C16:E16"/>
    <mergeCell ref="C17:E17"/>
    <mergeCell ref="C18:E18"/>
    <mergeCell ref="K23:M23"/>
    <mergeCell ref="L25:M25"/>
    <mergeCell ref="C19:E19"/>
    <mergeCell ref="C20:E20"/>
    <mergeCell ref="C21:E21"/>
    <mergeCell ref="K21:L21"/>
    <mergeCell ref="C22:E22"/>
    <mergeCell ref="C23:E23"/>
    <mergeCell ref="C24:E24"/>
    <mergeCell ref="C26:E26"/>
    <mergeCell ref="C27:G27"/>
    <mergeCell ref="H27:I27"/>
    <mergeCell ref="K27:L27"/>
    <mergeCell ref="B29:I29"/>
    <mergeCell ref="H30:I30"/>
    <mergeCell ref="H31:I31"/>
    <mergeCell ref="H81:I81"/>
    <mergeCell ref="H82:I82"/>
    <mergeCell ref="H74:I74"/>
    <mergeCell ref="H75:I75"/>
    <mergeCell ref="H76:I76"/>
    <mergeCell ref="H77:I77"/>
    <mergeCell ref="H78:I78"/>
    <mergeCell ref="H79:I79"/>
    <mergeCell ref="H80:I80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2:I72"/>
    <mergeCell ref="H73:I73"/>
    <mergeCell ref="C80:G80"/>
    <mergeCell ref="B81:G81"/>
    <mergeCell ref="B82:G82"/>
  </mergeCells>
  <dataValidations>
    <dataValidation type="list" allowBlank="1" showErrorMessage="1" sqref="E31:E79">
      <formula1>'08) Drop Down Menus'!$B$2:$B$17</formula1>
    </dataValidation>
    <dataValidation type="list" allowBlank="1" sqref="G4:G26">
      <formula1>'08) Drop Down Menus'!$A$2:$A$17</formula1>
    </dataValidation>
  </dataValidations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3.29"/>
    <col customWidth="1" min="2" max="2" width="4.71"/>
    <col customWidth="1" min="3" max="3" width="32.57"/>
    <col customWidth="1" min="4" max="4" width="10.0"/>
    <col customWidth="1" min="5" max="5" width="25.71"/>
    <col customWidth="1" min="6" max="6" width="13.0"/>
    <col customWidth="1" min="7" max="7" width="17.0"/>
    <col customWidth="1" min="8" max="8" width="15.29"/>
    <col customWidth="1" min="9" max="9" width="14.29"/>
    <col customWidth="1" min="10" max="10" width="3.71"/>
    <col customWidth="1" min="11" max="11" width="23.86"/>
    <col customWidth="1" min="12" max="12" width="15.0"/>
    <col customWidth="1" min="13" max="13" width="16.57"/>
    <col customWidth="1" min="14" max="14" width="3.43"/>
  </cols>
  <sheetData>
    <row r="1">
      <c r="A1" s="25"/>
      <c r="B1" s="25"/>
      <c r="C1" s="25"/>
      <c r="D1" s="25"/>
      <c r="E1" s="25"/>
      <c r="F1" s="25"/>
      <c r="G1" s="24"/>
      <c r="H1" s="25"/>
      <c r="I1" s="25"/>
      <c r="J1" s="25"/>
      <c r="K1" s="25"/>
      <c r="L1" s="138"/>
      <c r="M1" s="25"/>
      <c r="N1" s="25"/>
    </row>
    <row r="2">
      <c r="A2" s="25"/>
      <c r="B2" s="187" t="s">
        <v>624</v>
      </c>
      <c r="C2" s="860"/>
      <c r="D2" s="860"/>
      <c r="E2" s="860"/>
      <c r="F2" s="860"/>
      <c r="G2" s="860"/>
      <c r="H2" s="860"/>
      <c r="I2" s="188"/>
      <c r="J2" s="25"/>
      <c r="K2" s="970" t="s">
        <v>470</v>
      </c>
      <c r="L2" s="971"/>
      <c r="M2" s="973"/>
      <c r="N2" s="25"/>
    </row>
    <row r="3">
      <c r="A3" s="25"/>
      <c r="B3" s="861" t="s">
        <v>598</v>
      </c>
      <c r="C3" s="974" t="s">
        <v>140</v>
      </c>
      <c r="D3" s="862"/>
      <c r="E3" s="862"/>
      <c r="F3" s="974" t="s">
        <v>55</v>
      </c>
      <c r="G3" s="974" t="s">
        <v>44</v>
      </c>
      <c r="H3" s="974" t="s">
        <v>2</v>
      </c>
      <c r="I3" s="975" t="s">
        <v>67</v>
      </c>
      <c r="J3" s="25"/>
      <c r="K3" s="976" t="str">
        <f>'08) Drop Down Menus'!A2</f>
        <v>Groceries</v>
      </c>
      <c r="L3" s="85">
        <f t="shared" ref="L3:L10" si="1">sumifs(H$4:H$26,G$4:G$26,K3,B$4:B$26,false)</f>
        <v>225.38</v>
      </c>
      <c r="M3" s="439"/>
      <c r="N3" s="25"/>
    </row>
    <row r="4">
      <c r="A4" s="25"/>
      <c r="B4" s="897" t="b">
        <v>0</v>
      </c>
      <c r="C4" s="1020" t="s">
        <v>500</v>
      </c>
      <c r="D4" s="225"/>
      <c r="E4" s="225"/>
      <c r="F4" s="985">
        <v>45191.0</v>
      </c>
      <c r="G4" s="986" t="s">
        <v>110</v>
      </c>
      <c r="H4" s="1021">
        <f>1.25+2.25</f>
        <v>3.5</v>
      </c>
      <c r="I4" s="987">
        <f>H4</f>
        <v>3.5</v>
      </c>
      <c r="J4" s="25"/>
      <c r="K4" s="981" t="str">
        <f>'08) Drop Down Menus'!A3</f>
        <v>Cigarettes</v>
      </c>
      <c r="L4" s="988">
        <f t="shared" si="1"/>
        <v>70.33</v>
      </c>
      <c r="M4" s="439"/>
      <c r="N4" s="25"/>
    </row>
    <row r="5">
      <c r="A5" s="25"/>
      <c r="B5" s="898" t="b">
        <v>0</v>
      </c>
      <c r="C5" s="1022" t="s">
        <v>36</v>
      </c>
      <c r="D5" s="862"/>
      <c r="E5" s="862"/>
      <c r="F5" s="982">
        <v>45194.0</v>
      </c>
      <c r="G5" s="983" t="s">
        <v>132</v>
      </c>
      <c r="H5" s="1023">
        <v>65.0</v>
      </c>
      <c r="I5" s="984">
        <f t="shared" ref="I5:I26" si="2">I4+H5</f>
        <v>68.5</v>
      </c>
      <c r="J5" s="25"/>
      <c r="K5" s="976" t="str">
        <f>'08) Drop Down Menus'!A4</f>
        <v>Gas</v>
      </c>
      <c r="L5" s="85">
        <f t="shared" si="1"/>
        <v>40.4</v>
      </c>
      <c r="M5" s="439"/>
      <c r="N5" s="25"/>
    </row>
    <row r="6">
      <c r="A6" s="25"/>
      <c r="B6" s="897" t="b">
        <v>0</v>
      </c>
      <c r="C6" s="1020" t="s">
        <v>625</v>
      </c>
      <c r="D6" s="225"/>
      <c r="E6" s="225"/>
      <c r="F6" s="985">
        <v>45198.0</v>
      </c>
      <c r="G6" s="986" t="s">
        <v>146</v>
      </c>
      <c r="H6" s="1021">
        <v>8.39</v>
      </c>
      <c r="I6" s="987">
        <f t="shared" si="2"/>
        <v>76.89</v>
      </c>
      <c r="J6" s="25"/>
      <c r="K6" s="981" t="str">
        <f>'08) Drop Down Menus'!A5</f>
        <v>Entertainment</v>
      </c>
      <c r="L6" s="988">
        <f t="shared" si="1"/>
        <v>29.56</v>
      </c>
      <c r="M6" s="439"/>
      <c r="N6" s="25"/>
    </row>
    <row r="7">
      <c r="A7" s="25"/>
      <c r="B7" s="898" t="b">
        <v>0</v>
      </c>
      <c r="C7" s="1022" t="s">
        <v>474</v>
      </c>
      <c r="D7" s="862"/>
      <c r="E7" s="862"/>
      <c r="F7" s="982">
        <v>45194.0</v>
      </c>
      <c r="G7" s="983" t="s">
        <v>144</v>
      </c>
      <c r="H7" s="1023">
        <v>30.69</v>
      </c>
      <c r="I7" s="984">
        <f t="shared" si="2"/>
        <v>107.58</v>
      </c>
      <c r="J7" s="25"/>
      <c r="K7" s="976" t="str">
        <f>'08) Drop Down Menus'!A6</f>
        <v>Medical</v>
      </c>
      <c r="L7" s="85">
        <f t="shared" si="1"/>
        <v>144</v>
      </c>
      <c r="M7" s="439"/>
      <c r="N7" s="25"/>
    </row>
    <row r="8">
      <c r="A8" s="25"/>
      <c r="B8" s="897" t="b">
        <v>0</v>
      </c>
      <c r="C8" s="1020" t="s">
        <v>474</v>
      </c>
      <c r="D8" s="225"/>
      <c r="E8" s="225"/>
      <c r="F8" s="985">
        <v>45194.0</v>
      </c>
      <c r="G8" s="986" t="s">
        <v>145</v>
      </c>
      <c r="H8" s="1021">
        <v>40.4</v>
      </c>
      <c r="I8" s="987">
        <f t="shared" si="2"/>
        <v>147.98</v>
      </c>
      <c r="J8" s="25"/>
      <c r="K8" s="981" t="str">
        <f>'08) Drop Down Menus'!A7</f>
        <v>Vehicle</v>
      </c>
      <c r="L8" s="988">
        <f t="shared" si="1"/>
        <v>107.47</v>
      </c>
      <c r="M8" s="439"/>
      <c r="N8" s="25"/>
    </row>
    <row r="9">
      <c r="A9" s="25"/>
      <c r="B9" s="898" t="b">
        <v>0</v>
      </c>
      <c r="C9" s="1022" t="s">
        <v>472</v>
      </c>
      <c r="D9" s="862"/>
      <c r="E9" s="862"/>
      <c r="F9" s="982">
        <v>45193.0</v>
      </c>
      <c r="G9" s="983" t="s">
        <v>110</v>
      </c>
      <c r="H9" s="1023">
        <v>149.06</v>
      </c>
      <c r="I9" s="984">
        <f t="shared" si="2"/>
        <v>297.04</v>
      </c>
      <c r="J9" s="25"/>
      <c r="K9" s="976" t="str">
        <f>'08) Drop Down Menus'!A8</f>
        <v>Maintenance</v>
      </c>
      <c r="L9" s="85">
        <f t="shared" si="1"/>
        <v>0</v>
      </c>
      <c r="M9" s="439"/>
      <c r="N9" s="25"/>
    </row>
    <row r="10">
      <c r="A10" s="25"/>
      <c r="B10" s="897" t="b">
        <v>0</v>
      </c>
      <c r="C10" s="1020" t="s">
        <v>626</v>
      </c>
      <c r="D10" s="225"/>
      <c r="E10" s="225"/>
      <c r="F10" s="985">
        <v>45192.0</v>
      </c>
      <c r="G10" s="986" t="s">
        <v>132</v>
      </c>
      <c r="H10" s="1021">
        <v>40.0</v>
      </c>
      <c r="I10" s="987">
        <f t="shared" si="2"/>
        <v>337.04</v>
      </c>
      <c r="J10" s="25"/>
      <c r="K10" s="981" t="str">
        <f>'08) Drop Down Menus'!A9</f>
        <v>Debt</v>
      </c>
      <c r="L10" s="988">
        <f t="shared" si="1"/>
        <v>-0.02</v>
      </c>
      <c r="M10" s="439"/>
      <c r="N10" s="25"/>
    </row>
    <row r="11">
      <c r="A11" s="25"/>
      <c r="B11" s="898" t="b">
        <v>0</v>
      </c>
      <c r="C11" s="1022" t="s">
        <v>622</v>
      </c>
      <c r="D11" s="862"/>
      <c r="E11" s="862"/>
      <c r="F11" s="982">
        <v>45201.0</v>
      </c>
      <c r="G11" s="983" t="s">
        <v>110</v>
      </c>
      <c r="H11" s="1023">
        <v>72.82</v>
      </c>
      <c r="I11" s="984">
        <f t="shared" si="2"/>
        <v>409.86</v>
      </c>
      <c r="J11" s="25"/>
      <c r="K11" s="25"/>
      <c r="L11" s="25"/>
      <c r="M11" s="25"/>
      <c r="N11" s="25"/>
    </row>
    <row r="12">
      <c r="A12" s="25"/>
      <c r="B12" s="897" t="b">
        <v>0</v>
      </c>
      <c r="C12" s="1020" t="s">
        <v>577</v>
      </c>
      <c r="D12" s="225"/>
      <c r="E12" s="225"/>
      <c r="F12" s="985">
        <v>45201.0</v>
      </c>
      <c r="G12" s="986" t="s">
        <v>146</v>
      </c>
      <c r="H12" s="1021">
        <v>6.13</v>
      </c>
      <c r="I12" s="987">
        <f t="shared" si="2"/>
        <v>415.99</v>
      </c>
      <c r="J12" s="25"/>
      <c r="K12" s="470" t="s">
        <v>44</v>
      </c>
      <c r="L12" s="989" t="s">
        <v>572</v>
      </c>
      <c r="M12" s="990" t="s">
        <v>573</v>
      </c>
      <c r="N12" s="25"/>
    </row>
    <row r="13">
      <c r="A13" s="25"/>
      <c r="B13" s="898" t="b">
        <v>0</v>
      </c>
      <c r="C13" s="1022" t="s">
        <v>627</v>
      </c>
      <c r="D13" s="862"/>
      <c r="E13" s="862"/>
      <c r="F13" s="982">
        <v>45201.0</v>
      </c>
      <c r="G13" s="983" t="s">
        <v>132</v>
      </c>
      <c r="H13" s="1023">
        <v>39.0</v>
      </c>
      <c r="I13" s="984">
        <f t="shared" si="2"/>
        <v>454.99</v>
      </c>
      <c r="J13" s="25"/>
      <c r="K13" s="991" t="str">
        <f>'08) Drop Down Menus'!A2</f>
        <v>Groceries</v>
      </c>
      <c r="L13" s="930">
        <f>L3+'2023 Expences - 06162023'!K13</f>
        <v>2892.3</v>
      </c>
      <c r="M13" s="992">
        <f t="shared" ref="M13:M20" si="3">L13/M$21</f>
        <v>152.2263158</v>
      </c>
      <c r="N13" s="25"/>
    </row>
    <row r="14">
      <c r="A14" s="25"/>
      <c r="B14" s="897" t="b">
        <v>0</v>
      </c>
      <c r="C14" s="1020" t="s">
        <v>628</v>
      </c>
      <c r="D14" s="225"/>
      <c r="E14" s="225"/>
      <c r="F14" s="985">
        <v>45202.0</v>
      </c>
      <c r="G14" s="986" t="s">
        <v>147</v>
      </c>
      <c r="H14" s="1021">
        <v>107.47</v>
      </c>
      <c r="I14" s="987">
        <f t="shared" si="2"/>
        <v>562.46</v>
      </c>
      <c r="J14" s="25"/>
      <c r="K14" s="993" t="str">
        <f>'08) Drop Down Menus'!A3</f>
        <v>Cigarettes</v>
      </c>
      <c r="L14" s="994">
        <f>L4+'2023 Expences - 06162023'!K14</f>
        <v>613.3</v>
      </c>
      <c r="M14" s="995">
        <f t="shared" si="3"/>
        <v>32.27894737</v>
      </c>
      <c r="N14" s="25"/>
    </row>
    <row r="15">
      <c r="A15" s="25"/>
      <c r="B15" s="898" t="b">
        <v>0</v>
      </c>
      <c r="C15" s="1022" t="s">
        <v>474</v>
      </c>
      <c r="D15" s="862"/>
      <c r="E15" s="862"/>
      <c r="F15" s="982">
        <v>45199.0</v>
      </c>
      <c r="G15" s="983" t="s">
        <v>144</v>
      </c>
      <c r="H15" s="1023">
        <v>39.64</v>
      </c>
      <c r="I15" s="984">
        <f t="shared" si="2"/>
        <v>602.1</v>
      </c>
      <c r="J15" s="25"/>
      <c r="K15" s="991" t="str">
        <f>'08) Drop Down Menus'!A4</f>
        <v>Gas</v>
      </c>
      <c r="L15" s="930">
        <f>L5+'2023 Expences - 06162023'!K15</f>
        <v>337.12</v>
      </c>
      <c r="M15" s="984">
        <f t="shared" si="3"/>
        <v>17.74315789</v>
      </c>
      <c r="N15" s="25"/>
    </row>
    <row r="16">
      <c r="A16" s="25"/>
      <c r="B16" s="897" t="b">
        <v>0</v>
      </c>
      <c r="C16" s="1020" t="s">
        <v>629</v>
      </c>
      <c r="D16" s="225"/>
      <c r="E16" s="225"/>
      <c r="F16" s="985">
        <v>45200.0</v>
      </c>
      <c r="G16" s="986" t="s">
        <v>61</v>
      </c>
      <c r="H16" s="1021">
        <v>-0.02</v>
      </c>
      <c r="I16" s="987">
        <f t="shared" si="2"/>
        <v>602.08</v>
      </c>
      <c r="J16" s="25"/>
      <c r="K16" s="993" t="str">
        <f>'08) Drop Down Menus'!A5</f>
        <v>Entertainment</v>
      </c>
      <c r="L16" s="994">
        <f>L6+'2023 Expences - 06162023'!K16</f>
        <v>506.55</v>
      </c>
      <c r="M16" s="995">
        <f t="shared" si="3"/>
        <v>26.66052632</v>
      </c>
      <c r="N16" s="25"/>
    </row>
    <row r="17">
      <c r="A17" s="25"/>
      <c r="B17" s="898" t="b">
        <v>0</v>
      </c>
      <c r="C17" s="1022" t="s">
        <v>11</v>
      </c>
      <c r="D17" s="862"/>
      <c r="E17" s="862"/>
      <c r="F17" s="982">
        <v>45200.0</v>
      </c>
      <c r="G17" s="983" t="s">
        <v>146</v>
      </c>
      <c r="H17" s="1023">
        <v>15.04</v>
      </c>
      <c r="I17" s="984">
        <f t="shared" si="2"/>
        <v>617.12</v>
      </c>
      <c r="J17" s="25"/>
      <c r="K17" s="991" t="str">
        <f>'08) Drop Down Menus'!A6</f>
        <v>Medical</v>
      </c>
      <c r="L17" s="930">
        <f>L7+'2023 Expences - 06162023'!K17</f>
        <v>356.22</v>
      </c>
      <c r="M17" s="984">
        <f t="shared" si="3"/>
        <v>18.74842105</v>
      </c>
      <c r="N17" s="25"/>
    </row>
    <row r="18">
      <c r="A18" s="25"/>
      <c r="B18" s="897" t="b">
        <v>0</v>
      </c>
      <c r="C18" s="1020"/>
      <c r="D18" s="225"/>
      <c r="E18" s="225"/>
      <c r="F18" s="985"/>
      <c r="G18" s="986"/>
      <c r="H18" s="1021">
        <v>0.0</v>
      </c>
      <c r="I18" s="987">
        <f t="shared" si="2"/>
        <v>617.12</v>
      </c>
      <c r="J18" s="25"/>
      <c r="K18" s="993" t="str">
        <f>'08) Drop Down Menus'!A7</f>
        <v>Vehicle</v>
      </c>
      <c r="L18" s="994">
        <f>L8+'2023 Expences - 06162023'!K18</f>
        <v>251.79</v>
      </c>
      <c r="M18" s="995">
        <f t="shared" si="3"/>
        <v>13.25210526</v>
      </c>
      <c r="N18" s="25"/>
    </row>
    <row r="19">
      <c r="A19" s="25"/>
      <c r="B19" s="418" t="b">
        <v>0</v>
      </c>
      <c r="C19" s="772"/>
      <c r="D19" s="146"/>
      <c r="E19" s="146"/>
      <c r="F19" s="1009"/>
      <c r="G19" s="783"/>
      <c r="H19" s="787">
        <v>0.0</v>
      </c>
      <c r="I19" s="1010">
        <f t="shared" si="2"/>
        <v>617.12</v>
      </c>
      <c r="J19" s="25"/>
      <c r="K19" s="991" t="str">
        <f>'08) Drop Down Menus'!A8</f>
        <v>Maintenance</v>
      </c>
      <c r="L19" s="930">
        <f>L9+'2023 Expences - 06162023'!K19</f>
        <v>600.66</v>
      </c>
      <c r="M19" s="984">
        <f t="shared" si="3"/>
        <v>31.61368421</v>
      </c>
      <c r="N19" s="25"/>
    </row>
    <row r="20">
      <c r="A20" s="25"/>
      <c r="B20" s="418" t="b">
        <v>0</v>
      </c>
      <c r="C20" s="772"/>
      <c r="D20" s="146"/>
      <c r="E20" s="146"/>
      <c r="F20" s="1009"/>
      <c r="G20" s="783"/>
      <c r="H20" s="787">
        <v>0.0</v>
      </c>
      <c r="I20" s="1010">
        <f t="shared" si="2"/>
        <v>617.12</v>
      </c>
      <c r="J20" s="25"/>
      <c r="K20" s="1002" t="str">
        <f>'08) Drop Down Menus'!A9</f>
        <v>Debt</v>
      </c>
      <c r="L20" s="1003">
        <f>L10+'2023 Expences - 06162023'!K20</f>
        <v>350.63</v>
      </c>
      <c r="M20" s="1004">
        <f t="shared" si="3"/>
        <v>18.45421053</v>
      </c>
      <c r="N20" s="25"/>
    </row>
    <row r="21">
      <c r="A21" s="25"/>
      <c r="B21" s="418" t="b">
        <v>0</v>
      </c>
      <c r="C21" s="772"/>
      <c r="D21" s="146"/>
      <c r="E21" s="146"/>
      <c r="F21" s="1009"/>
      <c r="G21" s="783"/>
      <c r="H21" s="787">
        <v>0.0</v>
      </c>
      <c r="I21" s="1010">
        <f t="shared" si="2"/>
        <v>617.12</v>
      </c>
      <c r="J21" s="25"/>
      <c r="K21" s="1024" t="s">
        <v>574</v>
      </c>
      <c r="L21" s="1007"/>
      <c r="M21" s="1025" t="s">
        <v>630</v>
      </c>
      <c r="N21" s="25"/>
    </row>
    <row r="22">
      <c r="A22" s="25"/>
      <c r="B22" s="418" t="b">
        <v>0</v>
      </c>
      <c r="C22" s="772"/>
      <c r="D22" s="146"/>
      <c r="E22" s="146"/>
      <c r="F22" s="1009"/>
      <c r="G22" s="783"/>
      <c r="H22" s="787">
        <v>0.0</v>
      </c>
      <c r="I22" s="1010">
        <f t="shared" si="2"/>
        <v>617.12</v>
      </c>
      <c r="J22" s="25"/>
      <c r="K22" s="25"/>
      <c r="L22" s="25"/>
      <c r="M22" s="25"/>
      <c r="N22" s="25"/>
    </row>
    <row r="23">
      <c r="A23" s="25"/>
      <c r="B23" s="418" t="b">
        <v>0</v>
      </c>
      <c r="C23" s="772"/>
      <c r="D23" s="146"/>
      <c r="E23" s="146"/>
      <c r="F23" s="1009"/>
      <c r="G23" s="783"/>
      <c r="H23" s="787">
        <v>0.0</v>
      </c>
      <c r="I23" s="1010">
        <f t="shared" si="2"/>
        <v>617.12</v>
      </c>
      <c r="J23" s="25"/>
      <c r="K23" s="1026" t="s">
        <v>604</v>
      </c>
      <c r="L23" s="483"/>
      <c r="M23" s="484"/>
      <c r="N23" s="25"/>
    </row>
    <row r="24">
      <c r="A24" s="25"/>
      <c r="B24" s="418" t="b">
        <v>0</v>
      </c>
      <c r="C24" s="772"/>
      <c r="D24" s="146"/>
      <c r="E24" s="146"/>
      <c r="F24" s="1009"/>
      <c r="G24" s="783"/>
      <c r="H24" s="787">
        <v>0.0</v>
      </c>
      <c r="I24" s="1010">
        <f t="shared" si="2"/>
        <v>617.12</v>
      </c>
      <c r="J24" s="25"/>
      <c r="K24" s="898" t="s">
        <v>605</v>
      </c>
      <c r="L24" s="1027">
        <v>45192.0</v>
      </c>
      <c r="M24" s="1028">
        <v>50.0</v>
      </c>
      <c r="N24" s="25"/>
    </row>
    <row r="25">
      <c r="A25" s="25"/>
      <c r="B25" s="418" t="b">
        <v>0</v>
      </c>
      <c r="C25" s="772"/>
      <c r="D25" s="772"/>
      <c r="E25" s="772"/>
      <c r="F25" s="1009"/>
      <c r="G25" s="783"/>
      <c r="H25" s="787">
        <v>0.0</v>
      </c>
      <c r="I25" s="1010">
        <f t="shared" si="2"/>
        <v>617.12</v>
      </c>
      <c r="J25" s="25"/>
      <c r="K25" s="1029" t="s">
        <v>606</v>
      </c>
      <c r="L25" s="1030">
        <v>0.0</v>
      </c>
      <c r="M25" s="1031"/>
      <c r="N25" s="25"/>
    </row>
    <row r="26">
      <c r="A26" s="25"/>
      <c r="B26" s="418" t="b">
        <v>0</v>
      </c>
      <c r="C26" s="772"/>
      <c r="D26" s="146"/>
      <c r="E26" s="146"/>
      <c r="F26" s="1009"/>
      <c r="G26" s="783"/>
      <c r="H26" s="754">
        <v>0.0</v>
      </c>
      <c r="I26" s="1010">
        <f t="shared" si="2"/>
        <v>617.12</v>
      </c>
      <c r="J26" s="25"/>
      <c r="K26" s="898" t="s">
        <v>607</v>
      </c>
      <c r="L26" s="85">
        <v>68.74</v>
      </c>
      <c r="M26" s="1028">
        <f>L26+M24-L25</f>
        <v>118.74</v>
      </c>
      <c r="N26" s="25"/>
    </row>
    <row r="27">
      <c r="A27" s="25"/>
      <c r="B27" s="1016"/>
      <c r="C27" s="1032" t="s">
        <v>455</v>
      </c>
      <c r="D27" s="146"/>
      <c r="E27" s="146"/>
      <c r="F27" s="146"/>
      <c r="G27" s="146"/>
      <c r="H27" s="755">
        <f>I26</f>
        <v>617.12</v>
      </c>
      <c r="I27" s="439"/>
      <c r="J27" s="25"/>
      <c r="K27" s="1033" t="s">
        <v>608</v>
      </c>
      <c r="L27" s="1034"/>
      <c r="M27" s="1035">
        <f>500-M26</f>
        <v>381.26</v>
      </c>
      <c r="N27" s="25"/>
    </row>
    <row r="28">
      <c r="A28" s="65"/>
      <c r="B28" s="65"/>
      <c r="C28" s="65"/>
      <c r="D28" s="65"/>
      <c r="E28" s="65"/>
      <c r="F28" s="65"/>
      <c r="G28" s="75"/>
      <c r="H28" s="75"/>
      <c r="I28" s="65"/>
      <c r="J28" s="25"/>
      <c r="K28" s="25"/>
      <c r="L28" s="25"/>
      <c r="M28" s="25"/>
      <c r="N28" s="25"/>
    </row>
    <row r="29">
      <c r="A29" s="65"/>
      <c r="B29" s="65" t="s">
        <v>609</v>
      </c>
      <c r="J29" s="25"/>
      <c r="K29" s="25"/>
      <c r="L29" s="25"/>
      <c r="M29" s="25"/>
      <c r="N29" s="25"/>
    </row>
    <row r="30" ht="18.0" customHeight="1">
      <c r="A30" s="80"/>
      <c r="B30" s="470" t="s">
        <v>102</v>
      </c>
      <c r="C30" s="989" t="s">
        <v>103</v>
      </c>
      <c r="D30" s="989" t="s">
        <v>104</v>
      </c>
      <c r="E30" s="989" t="s">
        <v>105</v>
      </c>
      <c r="F30" s="989" t="s">
        <v>49</v>
      </c>
      <c r="G30" s="1036" t="s">
        <v>106</v>
      </c>
      <c r="H30" s="1036" t="s">
        <v>107</v>
      </c>
      <c r="I30" s="439"/>
      <c r="J30" s="25"/>
      <c r="K30" s="25"/>
      <c r="L30" s="25"/>
      <c r="M30" s="25"/>
      <c r="N30" s="25"/>
    </row>
    <row r="31" ht="18.0" customHeight="1">
      <c r="A31" s="80"/>
      <c r="B31" s="1037" t="b">
        <v>0</v>
      </c>
      <c r="C31" s="1022"/>
      <c r="D31" s="95"/>
      <c r="E31" s="95"/>
      <c r="F31" s="96"/>
      <c r="G31" s="85">
        <v>0.0</v>
      </c>
      <c r="H31" s="930">
        <f t="shared" ref="H31:H79" si="4">IF( B31 = TRUE ,(G31*F31)*0.05+(G31*F31) , G31*F31 )</f>
        <v>0</v>
      </c>
      <c r="I31" s="439"/>
      <c r="J31" s="25"/>
      <c r="K31" s="25"/>
      <c r="L31" s="25"/>
      <c r="M31" s="25"/>
      <c r="N31" s="25"/>
    </row>
    <row r="32" ht="18.0" customHeight="1">
      <c r="A32" s="80"/>
      <c r="B32" s="1038" t="b">
        <v>0</v>
      </c>
      <c r="C32" s="88"/>
      <c r="D32" s="89"/>
      <c r="E32" s="89"/>
      <c r="F32" s="90"/>
      <c r="G32" s="91">
        <v>0.0</v>
      </c>
      <c r="H32" s="994">
        <f t="shared" si="4"/>
        <v>0</v>
      </c>
      <c r="I32" s="439"/>
      <c r="J32" s="25"/>
      <c r="K32" s="25"/>
      <c r="L32" s="25"/>
      <c r="M32" s="25"/>
      <c r="N32" s="25"/>
    </row>
    <row r="33" ht="18.0" customHeight="1">
      <c r="A33" s="97"/>
      <c r="B33" s="1037" t="b">
        <v>0</v>
      </c>
      <c r="C33" s="94"/>
      <c r="D33" s="95"/>
      <c r="E33" s="95"/>
      <c r="F33" s="96"/>
      <c r="G33" s="85">
        <v>0.0</v>
      </c>
      <c r="H33" s="930">
        <f t="shared" si="4"/>
        <v>0</v>
      </c>
      <c r="I33" s="439"/>
      <c r="J33" s="25"/>
      <c r="K33" s="25"/>
      <c r="L33" s="25"/>
      <c r="M33" s="25"/>
      <c r="N33" s="25"/>
    </row>
    <row r="34" ht="18.0" customHeight="1">
      <c r="A34" s="80"/>
      <c r="B34" s="1038" t="b">
        <v>0</v>
      </c>
      <c r="C34" s="88"/>
      <c r="D34" s="89"/>
      <c r="E34" s="89"/>
      <c r="F34" s="90"/>
      <c r="G34" s="91">
        <v>0.0</v>
      </c>
      <c r="H34" s="994">
        <f t="shared" si="4"/>
        <v>0</v>
      </c>
      <c r="I34" s="439"/>
      <c r="J34" s="25"/>
      <c r="K34" s="25"/>
      <c r="L34" s="25"/>
      <c r="M34" s="25"/>
      <c r="N34" s="25"/>
    </row>
    <row r="35" ht="18.0" customHeight="1">
      <c r="A35" s="80"/>
      <c r="B35" s="1037" t="b">
        <v>0</v>
      </c>
      <c r="C35" s="94"/>
      <c r="D35" s="95"/>
      <c r="E35" s="95"/>
      <c r="F35" s="96"/>
      <c r="G35" s="85">
        <v>0.0</v>
      </c>
      <c r="H35" s="930">
        <f t="shared" si="4"/>
        <v>0</v>
      </c>
      <c r="I35" s="439"/>
      <c r="J35" s="25"/>
      <c r="K35" s="25"/>
      <c r="L35" s="25"/>
      <c r="M35" s="25"/>
      <c r="N35" s="25"/>
    </row>
    <row r="36" ht="18.0" customHeight="1">
      <c r="A36" s="80"/>
      <c r="B36" s="1038" t="b">
        <v>0</v>
      </c>
      <c r="C36" s="88"/>
      <c r="D36" s="89"/>
      <c r="E36" s="89"/>
      <c r="F36" s="90"/>
      <c r="G36" s="91">
        <v>0.0</v>
      </c>
      <c r="H36" s="994">
        <f t="shared" si="4"/>
        <v>0</v>
      </c>
      <c r="I36" s="439"/>
      <c r="J36" s="25"/>
      <c r="K36" s="25"/>
      <c r="L36" s="25"/>
      <c r="M36" s="25"/>
      <c r="N36" s="25"/>
    </row>
    <row r="37" ht="18.0" customHeight="1">
      <c r="A37" s="97"/>
      <c r="B37" s="1037" t="b">
        <v>0</v>
      </c>
      <c r="C37" s="94"/>
      <c r="D37" s="95"/>
      <c r="E37" s="95"/>
      <c r="F37" s="96"/>
      <c r="G37" s="85">
        <v>0.0</v>
      </c>
      <c r="H37" s="930">
        <f t="shared" si="4"/>
        <v>0</v>
      </c>
      <c r="I37" s="439"/>
      <c r="J37" s="25"/>
      <c r="K37" s="25"/>
      <c r="L37" s="25"/>
      <c r="M37" s="25"/>
      <c r="N37" s="25"/>
    </row>
    <row r="38" ht="18.0" customHeight="1">
      <c r="A38" s="97"/>
      <c r="B38" s="1038" t="b">
        <v>0</v>
      </c>
      <c r="C38" s="88"/>
      <c r="D38" s="89"/>
      <c r="E38" s="89"/>
      <c r="F38" s="90"/>
      <c r="G38" s="91">
        <v>0.0</v>
      </c>
      <c r="H38" s="994">
        <f t="shared" si="4"/>
        <v>0</v>
      </c>
      <c r="I38" s="439"/>
      <c r="J38" s="25"/>
      <c r="K38" s="25"/>
      <c r="L38" s="25"/>
      <c r="M38" s="25"/>
      <c r="N38" s="25"/>
    </row>
    <row r="39" ht="18.0" customHeight="1">
      <c r="A39" s="97"/>
      <c r="B39" s="1037" t="b">
        <v>0</v>
      </c>
      <c r="C39" s="94"/>
      <c r="D39" s="95"/>
      <c r="E39" s="95"/>
      <c r="F39" s="96"/>
      <c r="G39" s="85">
        <v>0.0</v>
      </c>
      <c r="H39" s="930">
        <f t="shared" si="4"/>
        <v>0</v>
      </c>
      <c r="I39" s="439"/>
      <c r="J39" s="25"/>
      <c r="K39" s="25"/>
      <c r="L39" s="25"/>
      <c r="M39" s="25"/>
      <c r="N39" s="25"/>
    </row>
    <row r="40" ht="18.0" customHeight="1">
      <c r="A40" s="97"/>
      <c r="B40" s="1038" t="b">
        <v>0</v>
      </c>
      <c r="C40" s="88"/>
      <c r="D40" s="89"/>
      <c r="E40" s="89"/>
      <c r="F40" s="90"/>
      <c r="G40" s="91">
        <v>0.0</v>
      </c>
      <c r="H40" s="994">
        <f t="shared" si="4"/>
        <v>0</v>
      </c>
      <c r="I40" s="439"/>
      <c r="J40" s="25"/>
      <c r="K40" s="25"/>
      <c r="L40" s="25"/>
      <c r="M40" s="25"/>
      <c r="N40" s="25"/>
    </row>
    <row r="41" ht="18.0" customHeight="1">
      <c r="A41" s="97"/>
      <c r="B41" s="1037" t="b">
        <v>0</v>
      </c>
      <c r="C41" s="94"/>
      <c r="D41" s="95"/>
      <c r="E41" s="95"/>
      <c r="F41" s="96"/>
      <c r="G41" s="85">
        <v>0.0</v>
      </c>
      <c r="H41" s="930">
        <f t="shared" si="4"/>
        <v>0</v>
      </c>
      <c r="I41" s="439"/>
      <c r="J41" s="25"/>
      <c r="K41" s="25"/>
      <c r="L41" s="25"/>
      <c r="M41" s="25"/>
      <c r="N41" s="25"/>
    </row>
    <row r="42" ht="18.0" customHeight="1">
      <c r="A42" s="97"/>
      <c r="B42" s="1038" t="b">
        <v>0</v>
      </c>
      <c r="C42" s="88"/>
      <c r="D42" s="89"/>
      <c r="E42" s="89"/>
      <c r="F42" s="90"/>
      <c r="G42" s="91">
        <v>0.0</v>
      </c>
      <c r="H42" s="994">
        <f t="shared" si="4"/>
        <v>0</v>
      </c>
      <c r="I42" s="439"/>
      <c r="J42" s="25"/>
      <c r="K42" s="25"/>
      <c r="L42" s="25"/>
      <c r="M42" s="25"/>
      <c r="N42" s="25"/>
    </row>
    <row r="43" ht="18.0" customHeight="1">
      <c r="A43" s="97"/>
      <c r="B43" s="1037" t="b">
        <v>0</v>
      </c>
      <c r="C43" s="94"/>
      <c r="D43" s="95"/>
      <c r="E43" s="95"/>
      <c r="F43" s="96"/>
      <c r="G43" s="85">
        <v>0.0</v>
      </c>
      <c r="H43" s="930">
        <f t="shared" si="4"/>
        <v>0</v>
      </c>
      <c r="I43" s="439"/>
      <c r="J43" s="25"/>
      <c r="K43" s="25"/>
      <c r="L43" s="25"/>
      <c r="M43" s="25"/>
      <c r="N43" s="25"/>
    </row>
    <row r="44" ht="18.0" customHeight="1">
      <c r="A44" s="97"/>
      <c r="B44" s="1038" t="b">
        <v>0</v>
      </c>
      <c r="C44" s="88"/>
      <c r="D44" s="89"/>
      <c r="E44" s="89"/>
      <c r="F44" s="90"/>
      <c r="G44" s="91">
        <v>0.0</v>
      </c>
      <c r="H44" s="994">
        <f t="shared" si="4"/>
        <v>0</v>
      </c>
      <c r="I44" s="439"/>
      <c r="J44" s="25"/>
      <c r="K44" s="25"/>
      <c r="L44" s="25"/>
      <c r="M44" s="25"/>
      <c r="N44" s="25"/>
    </row>
    <row r="45" ht="18.0" customHeight="1">
      <c r="A45" s="97"/>
      <c r="B45" s="1037" t="b">
        <v>0</v>
      </c>
      <c r="C45" s="94"/>
      <c r="D45" s="95"/>
      <c r="E45" s="95"/>
      <c r="F45" s="96"/>
      <c r="G45" s="85">
        <v>0.0</v>
      </c>
      <c r="H45" s="930">
        <f t="shared" si="4"/>
        <v>0</v>
      </c>
      <c r="I45" s="439"/>
      <c r="J45" s="25"/>
      <c r="K45" s="25"/>
      <c r="L45" s="25"/>
      <c r="M45" s="25"/>
      <c r="N45" s="25"/>
    </row>
    <row r="46" ht="18.0" customHeight="1">
      <c r="A46" s="97"/>
      <c r="B46" s="1038" t="b">
        <v>0</v>
      </c>
      <c r="C46" s="88"/>
      <c r="D46" s="89"/>
      <c r="E46" s="89"/>
      <c r="F46" s="90"/>
      <c r="G46" s="91">
        <v>0.0</v>
      </c>
      <c r="H46" s="994">
        <f t="shared" si="4"/>
        <v>0</v>
      </c>
      <c r="I46" s="439"/>
      <c r="J46" s="25"/>
      <c r="K46" s="25"/>
      <c r="L46" s="25"/>
      <c r="M46" s="25"/>
      <c r="N46" s="25"/>
    </row>
    <row r="47" ht="18.0" hidden="1" customHeight="1">
      <c r="A47" s="97"/>
      <c r="B47" s="1037" t="b">
        <v>0</v>
      </c>
      <c r="C47" s="94"/>
      <c r="D47" s="95"/>
      <c r="E47" s="95"/>
      <c r="F47" s="96"/>
      <c r="G47" s="85">
        <v>0.0</v>
      </c>
      <c r="H47" s="930">
        <f t="shared" si="4"/>
        <v>0</v>
      </c>
      <c r="I47" s="439"/>
      <c r="J47" s="25"/>
      <c r="K47" s="25"/>
      <c r="L47" s="25"/>
      <c r="M47" s="25"/>
      <c r="N47" s="25"/>
    </row>
    <row r="48" ht="18.0" hidden="1" customHeight="1">
      <c r="A48" s="97"/>
      <c r="B48" s="1038" t="b">
        <v>0</v>
      </c>
      <c r="C48" s="88"/>
      <c r="D48" s="89"/>
      <c r="E48" s="89"/>
      <c r="F48" s="90"/>
      <c r="G48" s="91">
        <v>0.0</v>
      </c>
      <c r="H48" s="994">
        <f t="shared" si="4"/>
        <v>0</v>
      </c>
      <c r="I48" s="439"/>
      <c r="J48" s="25"/>
      <c r="K48" s="25"/>
      <c r="L48" s="25"/>
      <c r="M48" s="25"/>
      <c r="N48" s="25"/>
    </row>
    <row r="49" ht="18.0" hidden="1" customHeight="1">
      <c r="A49" s="97"/>
      <c r="B49" s="1037" t="b">
        <v>0</v>
      </c>
      <c r="C49" s="94"/>
      <c r="D49" s="95"/>
      <c r="E49" s="95"/>
      <c r="F49" s="96"/>
      <c r="G49" s="85">
        <v>0.0</v>
      </c>
      <c r="H49" s="930">
        <f t="shared" si="4"/>
        <v>0</v>
      </c>
      <c r="I49" s="439"/>
      <c r="J49" s="25"/>
      <c r="K49" s="25"/>
      <c r="L49" s="25"/>
      <c r="M49" s="25"/>
      <c r="N49" s="25"/>
    </row>
    <row r="50" ht="18.0" hidden="1" customHeight="1">
      <c r="A50" s="97"/>
      <c r="B50" s="1038" t="b">
        <v>0</v>
      </c>
      <c r="C50" s="88"/>
      <c r="D50" s="89"/>
      <c r="E50" s="89"/>
      <c r="F50" s="90"/>
      <c r="G50" s="91">
        <v>0.0</v>
      </c>
      <c r="H50" s="994">
        <f t="shared" si="4"/>
        <v>0</v>
      </c>
      <c r="I50" s="439"/>
      <c r="J50" s="25"/>
      <c r="K50" s="25"/>
      <c r="L50" s="25"/>
      <c r="M50" s="25"/>
      <c r="N50" s="25"/>
    </row>
    <row r="51" ht="18.0" hidden="1" customHeight="1">
      <c r="A51" s="97"/>
      <c r="B51" s="1037" t="b">
        <v>0</v>
      </c>
      <c r="C51" s="94"/>
      <c r="D51" s="95"/>
      <c r="E51" s="95"/>
      <c r="F51" s="96"/>
      <c r="G51" s="85">
        <v>0.0</v>
      </c>
      <c r="H51" s="930">
        <f t="shared" si="4"/>
        <v>0</v>
      </c>
      <c r="I51" s="439"/>
      <c r="J51" s="25"/>
      <c r="K51" s="25"/>
      <c r="L51" s="25"/>
      <c r="M51" s="25"/>
      <c r="N51" s="25"/>
    </row>
    <row r="52" ht="18.0" hidden="1" customHeight="1">
      <c r="A52" s="97"/>
      <c r="B52" s="1038" t="b">
        <v>0</v>
      </c>
      <c r="C52" s="88"/>
      <c r="D52" s="89"/>
      <c r="E52" s="89"/>
      <c r="F52" s="90"/>
      <c r="G52" s="91">
        <v>0.0</v>
      </c>
      <c r="H52" s="994">
        <f t="shared" si="4"/>
        <v>0</v>
      </c>
      <c r="I52" s="439"/>
      <c r="J52" s="25"/>
      <c r="K52" s="25"/>
      <c r="L52" s="25"/>
      <c r="M52" s="25"/>
      <c r="N52" s="25"/>
    </row>
    <row r="53" ht="18.0" hidden="1" customHeight="1">
      <c r="A53" s="97"/>
      <c r="B53" s="1037" t="b">
        <v>0</v>
      </c>
      <c r="C53" s="94"/>
      <c r="D53" s="95"/>
      <c r="E53" s="95"/>
      <c r="F53" s="96"/>
      <c r="G53" s="85">
        <v>0.0</v>
      </c>
      <c r="H53" s="930">
        <f t="shared" si="4"/>
        <v>0</v>
      </c>
      <c r="I53" s="439"/>
      <c r="J53" s="25"/>
      <c r="K53" s="25"/>
      <c r="L53" s="25"/>
      <c r="M53" s="25"/>
      <c r="N53" s="25"/>
    </row>
    <row r="54" ht="18.0" hidden="1" customHeight="1">
      <c r="A54" s="97"/>
      <c r="B54" s="1038" t="b">
        <v>0</v>
      </c>
      <c r="C54" s="88"/>
      <c r="D54" s="89"/>
      <c r="E54" s="89"/>
      <c r="F54" s="90"/>
      <c r="G54" s="91">
        <v>0.0</v>
      </c>
      <c r="H54" s="994">
        <f t="shared" si="4"/>
        <v>0</v>
      </c>
      <c r="I54" s="439"/>
      <c r="J54" s="25"/>
      <c r="K54" s="25"/>
      <c r="L54" s="25"/>
      <c r="M54" s="25"/>
      <c r="N54" s="25"/>
    </row>
    <row r="55" ht="18.0" hidden="1" customHeight="1">
      <c r="A55" s="97"/>
      <c r="B55" s="1037" t="b">
        <v>0</v>
      </c>
      <c r="C55" s="94"/>
      <c r="D55" s="95"/>
      <c r="E55" s="95"/>
      <c r="F55" s="96"/>
      <c r="G55" s="85">
        <v>0.0</v>
      </c>
      <c r="H55" s="930">
        <f t="shared" si="4"/>
        <v>0</v>
      </c>
      <c r="I55" s="439"/>
      <c r="J55" s="25"/>
      <c r="K55" s="25"/>
      <c r="L55" s="25"/>
      <c r="M55" s="25"/>
      <c r="N55" s="25"/>
    </row>
    <row r="56" ht="18.0" hidden="1" customHeight="1">
      <c r="A56" s="97"/>
      <c r="B56" s="1038" t="b">
        <v>0</v>
      </c>
      <c r="C56" s="88"/>
      <c r="D56" s="89"/>
      <c r="E56" s="89"/>
      <c r="F56" s="90"/>
      <c r="G56" s="91">
        <v>0.0</v>
      </c>
      <c r="H56" s="994">
        <f t="shared" si="4"/>
        <v>0</v>
      </c>
      <c r="I56" s="439"/>
      <c r="J56" s="25"/>
      <c r="K56" s="25"/>
      <c r="L56" s="25"/>
      <c r="M56" s="25"/>
      <c r="N56" s="25"/>
    </row>
    <row r="57" ht="18.0" hidden="1" customHeight="1">
      <c r="A57" s="97"/>
      <c r="B57" s="1037" t="b">
        <v>0</v>
      </c>
      <c r="C57" s="94"/>
      <c r="D57" s="95"/>
      <c r="E57" s="95"/>
      <c r="F57" s="96"/>
      <c r="G57" s="85">
        <v>0.0</v>
      </c>
      <c r="H57" s="930">
        <f t="shared" si="4"/>
        <v>0</v>
      </c>
      <c r="I57" s="439"/>
      <c r="J57" s="25"/>
      <c r="K57" s="25"/>
      <c r="L57" s="25"/>
      <c r="M57" s="25"/>
      <c r="N57" s="25"/>
    </row>
    <row r="58" ht="18.0" hidden="1" customHeight="1">
      <c r="A58" s="97"/>
      <c r="B58" s="1038" t="b">
        <v>0</v>
      </c>
      <c r="C58" s="88"/>
      <c r="D58" s="89"/>
      <c r="E58" s="89"/>
      <c r="F58" s="90"/>
      <c r="G58" s="91">
        <v>0.0</v>
      </c>
      <c r="H58" s="994">
        <f t="shared" si="4"/>
        <v>0</v>
      </c>
      <c r="I58" s="439"/>
      <c r="J58" s="25"/>
      <c r="K58" s="25"/>
      <c r="L58" s="25"/>
      <c r="M58" s="25"/>
      <c r="N58" s="25"/>
    </row>
    <row r="59" ht="18.0" hidden="1" customHeight="1">
      <c r="A59" s="97"/>
      <c r="B59" s="1037" t="b">
        <v>0</v>
      </c>
      <c r="C59" s="94"/>
      <c r="D59" s="95"/>
      <c r="E59" s="95"/>
      <c r="F59" s="96"/>
      <c r="G59" s="85">
        <v>0.0</v>
      </c>
      <c r="H59" s="930">
        <f t="shared" si="4"/>
        <v>0</v>
      </c>
      <c r="I59" s="439"/>
      <c r="J59" s="25"/>
      <c r="K59" s="25"/>
      <c r="L59" s="25"/>
      <c r="M59" s="25"/>
      <c r="N59" s="25"/>
    </row>
    <row r="60" ht="18.0" hidden="1" customHeight="1">
      <c r="A60" s="97"/>
      <c r="B60" s="1038" t="b">
        <v>0</v>
      </c>
      <c r="C60" s="88"/>
      <c r="D60" s="89"/>
      <c r="E60" s="89"/>
      <c r="F60" s="90"/>
      <c r="G60" s="91">
        <v>0.0</v>
      </c>
      <c r="H60" s="994">
        <f t="shared" si="4"/>
        <v>0</v>
      </c>
      <c r="I60" s="439"/>
      <c r="J60" s="25"/>
      <c r="K60" s="25"/>
      <c r="L60" s="25"/>
      <c r="M60" s="25"/>
      <c r="N60" s="25"/>
    </row>
    <row r="61" ht="18.0" hidden="1" customHeight="1">
      <c r="A61" s="97"/>
      <c r="B61" s="1037" t="b">
        <v>0</v>
      </c>
      <c r="C61" s="94"/>
      <c r="D61" s="95"/>
      <c r="E61" s="95"/>
      <c r="F61" s="96"/>
      <c r="G61" s="85">
        <v>0.0</v>
      </c>
      <c r="H61" s="930">
        <f t="shared" si="4"/>
        <v>0</v>
      </c>
      <c r="I61" s="439"/>
      <c r="J61" s="25"/>
      <c r="K61" s="25"/>
      <c r="L61" s="25"/>
      <c r="M61" s="25"/>
      <c r="N61" s="25"/>
    </row>
    <row r="62" ht="18.0" hidden="1" customHeight="1">
      <c r="A62" s="97"/>
      <c r="B62" s="1038" t="b">
        <v>0</v>
      </c>
      <c r="C62" s="88"/>
      <c r="D62" s="89"/>
      <c r="E62" s="89"/>
      <c r="F62" s="90"/>
      <c r="G62" s="91">
        <v>0.0</v>
      </c>
      <c r="H62" s="994">
        <f t="shared" si="4"/>
        <v>0</v>
      </c>
      <c r="I62" s="439"/>
      <c r="J62" s="25"/>
      <c r="K62" s="25"/>
      <c r="L62" s="25"/>
      <c r="M62" s="25"/>
      <c r="N62" s="25"/>
    </row>
    <row r="63" ht="18.0" hidden="1" customHeight="1">
      <c r="A63" s="97"/>
      <c r="B63" s="1037" t="b">
        <v>0</v>
      </c>
      <c r="C63" s="94"/>
      <c r="D63" s="95"/>
      <c r="E63" s="95"/>
      <c r="F63" s="96"/>
      <c r="G63" s="85">
        <v>0.0</v>
      </c>
      <c r="H63" s="930">
        <f t="shared" si="4"/>
        <v>0</v>
      </c>
      <c r="I63" s="439"/>
      <c r="J63" s="25"/>
      <c r="K63" s="25"/>
      <c r="L63" s="25"/>
      <c r="M63" s="25"/>
      <c r="N63" s="25"/>
    </row>
    <row r="64" ht="18.0" hidden="1" customHeight="1">
      <c r="A64" s="97"/>
      <c r="B64" s="1038" t="b">
        <v>0</v>
      </c>
      <c r="C64" s="88"/>
      <c r="D64" s="89"/>
      <c r="E64" s="89"/>
      <c r="F64" s="90"/>
      <c r="G64" s="91">
        <v>0.0</v>
      </c>
      <c r="H64" s="994">
        <f t="shared" si="4"/>
        <v>0</v>
      </c>
      <c r="I64" s="439"/>
      <c r="J64" s="25"/>
      <c r="K64" s="25"/>
      <c r="L64" s="25"/>
      <c r="M64" s="25"/>
      <c r="N64" s="25"/>
    </row>
    <row r="65" ht="18.0" hidden="1" customHeight="1">
      <c r="A65" s="97"/>
      <c r="B65" s="1037" t="b">
        <v>0</v>
      </c>
      <c r="C65" s="94"/>
      <c r="D65" s="95"/>
      <c r="E65" s="95"/>
      <c r="F65" s="96"/>
      <c r="G65" s="85">
        <v>0.0</v>
      </c>
      <c r="H65" s="930">
        <f t="shared" si="4"/>
        <v>0</v>
      </c>
      <c r="I65" s="439"/>
      <c r="J65" s="25"/>
      <c r="K65" s="25"/>
      <c r="L65" s="25"/>
      <c r="M65" s="25"/>
      <c r="N65" s="25"/>
    </row>
    <row r="66" ht="18.0" hidden="1" customHeight="1">
      <c r="A66" s="97"/>
      <c r="B66" s="1038" t="b">
        <v>0</v>
      </c>
      <c r="C66" s="88"/>
      <c r="D66" s="89"/>
      <c r="E66" s="89"/>
      <c r="F66" s="90"/>
      <c r="G66" s="91">
        <v>0.0</v>
      </c>
      <c r="H66" s="994">
        <f t="shared" si="4"/>
        <v>0</v>
      </c>
      <c r="I66" s="439"/>
      <c r="J66" s="25"/>
      <c r="K66" s="25"/>
      <c r="L66" s="25"/>
      <c r="M66" s="25"/>
      <c r="N66" s="25"/>
    </row>
    <row r="67" ht="18.0" hidden="1" customHeight="1">
      <c r="A67" s="97"/>
      <c r="B67" s="1037" t="b">
        <v>0</v>
      </c>
      <c r="C67" s="94"/>
      <c r="D67" s="95"/>
      <c r="E67" s="95"/>
      <c r="F67" s="96"/>
      <c r="G67" s="85">
        <v>0.0</v>
      </c>
      <c r="H67" s="930">
        <f t="shared" si="4"/>
        <v>0</v>
      </c>
      <c r="I67" s="439"/>
      <c r="J67" s="25"/>
      <c r="K67" s="25"/>
      <c r="L67" s="25"/>
      <c r="M67" s="25"/>
      <c r="N67" s="25"/>
    </row>
    <row r="68" ht="18.0" hidden="1" customHeight="1">
      <c r="A68" s="97"/>
      <c r="B68" s="1038" t="b">
        <v>0</v>
      </c>
      <c r="C68" s="88"/>
      <c r="D68" s="89"/>
      <c r="E68" s="89"/>
      <c r="F68" s="90"/>
      <c r="G68" s="91">
        <v>0.0</v>
      </c>
      <c r="H68" s="994">
        <f t="shared" si="4"/>
        <v>0</v>
      </c>
      <c r="I68" s="439"/>
      <c r="J68" s="25"/>
      <c r="K68" s="25"/>
      <c r="L68" s="25"/>
      <c r="M68" s="25"/>
      <c r="N68" s="25"/>
    </row>
    <row r="69" ht="18.0" hidden="1" customHeight="1">
      <c r="A69" s="97"/>
      <c r="B69" s="1037" t="b">
        <v>0</v>
      </c>
      <c r="C69" s="94"/>
      <c r="D69" s="95"/>
      <c r="E69" s="95"/>
      <c r="F69" s="96"/>
      <c r="G69" s="85">
        <v>0.0</v>
      </c>
      <c r="H69" s="930">
        <f t="shared" si="4"/>
        <v>0</v>
      </c>
      <c r="I69" s="439"/>
      <c r="J69" s="25"/>
      <c r="K69" s="25"/>
      <c r="L69" s="25"/>
      <c r="M69" s="25"/>
      <c r="N69" s="25"/>
    </row>
    <row r="70" ht="18.0" hidden="1" customHeight="1">
      <c r="A70" s="97"/>
      <c r="B70" s="1038" t="b">
        <v>0</v>
      </c>
      <c r="C70" s="88"/>
      <c r="D70" s="89"/>
      <c r="E70" s="89"/>
      <c r="F70" s="90"/>
      <c r="G70" s="91">
        <v>0.0</v>
      </c>
      <c r="H70" s="994">
        <f t="shared" si="4"/>
        <v>0</v>
      </c>
      <c r="I70" s="439"/>
      <c r="J70" s="25"/>
      <c r="K70" s="25"/>
      <c r="L70" s="25"/>
      <c r="M70" s="25"/>
      <c r="N70" s="25"/>
    </row>
    <row r="71" ht="18.0" hidden="1" customHeight="1">
      <c r="A71" s="97"/>
      <c r="B71" s="1037" t="b">
        <v>0</v>
      </c>
      <c r="C71" s="94"/>
      <c r="D71" s="95"/>
      <c r="E71" s="95"/>
      <c r="F71" s="96"/>
      <c r="G71" s="85">
        <v>0.0</v>
      </c>
      <c r="H71" s="930">
        <f t="shared" si="4"/>
        <v>0</v>
      </c>
      <c r="I71" s="439"/>
      <c r="J71" s="25"/>
      <c r="K71" s="25"/>
      <c r="L71" s="25"/>
      <c r="M71" s="25"/>
      <c r="N71" s="25"/>
    </row>
    <row r="72" ht="18.0" hidden="1" customHeight="1">
      <c r="A72" s="97"/>
      <c r="B72" s="1038" t="b">
        <v>0</v>
      </c>
      <c r="C72" s="88"/>
      <c r="D72" s="89"/>
      <c r="E72" s="89"/>
      <c r="F72" s="90"/>
      <c r="G72" s="91">
        <v>0.0</v>
      </c>
      <c r="H72" s="994">
        <f t="shared" si="4"/>
        <v>0</v>
      </c>
      <c r="I72" s="439"/>
      <c r="J72" s="25"/>
      <c r="K72" s="25"/>
      <c r="L72" s="25"/>
      <c r="M72" s="25"/>
      <c r="N72" s="25"/>
    </row>
    <row r="73" ht="18.0" hidden="1" customHeight="1">
      <c r="A73" s="97"/>
      <c r="B73" s="1037" t="b">
        <v>0</v>
      </c>
      <c r="C73" s="94"/>
      <c r="D73" s="95"/>
      <c r="E73" s="95"/>
      <c r="F73" s="96"/>
      <c r="G73" s="85">
        <v>0.0</v>
      </c>
      <c r="H73" s="930">
        <f t="shared" si="4"/>
        <v>0</v>
      </c>
      <c r="I73" s="439"/>
      <c r="J73" s="25"/>
      <c r="K73" s="25"/>
      <c r="L73" s="25"/>
      <c r="M73" s="25"/>
      <c r="N73" s="25"/>
    </row>
    <row r="74" ht="18.0" hidden="1" customHeight="1">
      <c r="A74" s="97"/>
      <c r="B74" s="1038" t="b">
        <v>0</v>
      </c>
      <c r="C74" s="88"/>
      <c r="D74" s="89"/>
      <c r="E74" s="89"/>
      <c r="F74" s="90"/>
      <c r="G74" s="91">
        <v>0.0</v>
      </c>
      <c r="H74" s="994">
        <f t="shared" si="4"/>
        <v>0</v>
      </c>
      <c r="I74" s="439"/>
      <c r="J74" s="25"/>
      <c r="K74" s="25"/>
      <c r="L74" s="25"/>
      <c r="M74" s="25"/>
      <c r="N74" s="25"/>
    </row>
    <row r="75" ht="18.0" hidden="1" customHeight="1">
      <c r="A75" s="97"/>
      <c r="B75" s="1037" t="b">
        <v>0</v>
      </c>
      <c r="C75" s="94"/>
      <c r="D75" s="95"/>
      <c r="E75" s="95"/>
      <c r="F75" s="96"/>
      <c r="G75" s="85">
        <v>0.0</v>
      </c>
      <c r="H75" s="930">
        <f t="shared" si="4"/>
        <v>0</v>
      </c>
      <c r="I75" s="439"/>
      <c r="J75" s="25"/>
      <c r="K75" s="25"/>
      <c r="L75" s="25"/>
      <c r="M75" s="25"/>
      <c r="N75" s="25"/>
    </row>
    <row r="76" ht="18.0" hidden="1" customHeight="1">
      <c r="A76" s="97"/>
      <c r="B76" s="1038" t="b">
        <v>0</v>
      </c>
      <c r="C76" s="88"/>
      <c r="D76" s="89"/>
      <c r="E76" s="89"/>
      <c r="F76" s="90"/>
      <c r="G76" s="91">
        <v>0.0</v>
      </c>
      <c r="H76" s="994">
        <f t="shared" si="4"/>
        <v>0</v>
      </c>
      <c r="I76" s="439"/>
      <c r="J76" s="25"/>
      <c r="K76" s="25"/>
      <c r="L76" s="25"/>
      <c r="M76" s="25"/>
      <c r="N76" s="25"/>
    </row>
    <row r="77" ht="18.0" hidden="1" customHeight="1">
      <c r="A77" s="97"/>
      <c r="B77" s="1037" t="b">
        <v>0</v>
      </c>
      <c r="C77" s="94"/>
      <c r="D77" s="95"/>
      <c r="E77" s="95"/>
      <c r="F77" s="96"/>
      <c r="G77" s="85">
        <v>0.0</v>
      </c>
      <c r="H77" s="930">
        <f t="shared" si="4"/>
        <v>0</v>
      </c>
      <c r="I77" s="439"/>
      <c r="J77" s="25"/>
      <c r="K77" s="25"/>
      <c r="L77" s="25"/>
      <c r="M77" s="25"/>
      <c r="N77" s="25"/>
    </row>
    <row r="78" ht="18.0" hidden="1" customHeight="1">
      <c r="A78" s="97"/>
      <c r="B78" s="1038" t="b">
        <v>0</v>
      </c>
      <c r="C78" s="88"/>
      <c r="D78" s="89"/>
      <c r="E78" s="89"/>
      <c r="F78" s="90"/>
      <c r="G78" s="91">
        <v>0.0</v>
      </c>
      <c r="H78" s="994">
        <f t="shared" si="4"/>
        <v>0</v>
      </c>
      <c r="I78" s="439"/>
      <c r="J78" s="25"/>
      <c r="K78" s="25"/>
      <c r="L78" s="25"/>
      <c r="M78" s="25"/>
      <c r="N78" s="25"/>
    </row>
    <row r="79" ht="18.0" hidden="1" customHeight="1">
      <c r="A79" s="65"/>
      <c r="B79" s="1037" t="b">
        <v>0</v>
      </c>
      <c r="C79" s="94"/>
      <c r="D79" s="95"/>
      <c r="E79" s="95"/>
      <c r="F79" s="96"/>
      <c r="G79" s="85">
        <v>0.0</v>
      </c>
      <c r="H79" s="930">
        <f t="shared" si="4"/>
        <v>0</v>
      </c>
      <c r="I79" s="439"/>
      <c r="J79" s="25"/>
      <c r="K79" s="25"/>
      <c r="L79" s="25"/>
      <c r="M79" s="25"/>
      <c r="N79" s="25"/>
    </row>
    <row r="80">
      <c r="A80" s="126"/>
      <c r="B80" s="1039"/>
      <c r="C80" s="1040" t="s">
        <v>610</v>
      </c>
      <c r="D80" s="1007"/>
      <c r="E80" s="1007"/>
      <c r="F80" s="1007"/>
      <c r="G80" s="1007"/>
      <c r="H80" s="1041">
        <f>sum(H31:H79)</f>
        <v>0</v>
      </c>
      <c r="I80" s="439"/>
      <c r="J80" s="25"/>
      <c r="K80" s="25"/>
      <c r="L80" s="25"/>
      <c r="M80" s="25"/>
      <c r="N80" s="25"/>
    </row>
    <row r="81">
      <c r="A81" s="126"/>
      <c r="B81" s="126" t="s">
        <v>611</v>
      </c>
      <c r="H81" s="127">
        <f>sum(H31:H79)-M26</f>
        <v>-118.74</v>
      </c>
      <c r="J81" s="25"/>
      <c r="K81" s="25"/>
      <c r="L81" s="25"/>
      <c r="M81" s="25"/>
      <c r="N81" s="25"/>
    </row>
    <row r="82">
      <c r="A82" s="126"/>
      <c r="B82" s="126" t="s">
        <v>134</v>
      </c>
      <c r="H82" s="127">
        <f>'11) 2023 BudgetBill Breakdown'!H321-H80</f>
        <v>613.27</v>
      </c>
      <c r="J82" s="25"/>
      <c r="K82" s="25"/>
      <c r="L82" s="25"/>
      <c r="M82" s="25"/>
      <c r="N82" s="25"/>
    </row>
    <row r="83">
      <c r="A83" s="126"/>
      <c r="B83" s="126"/>
      <c r="C83" s="126"/>
      <c r="D83" s="126"/>
      <c r="E83" s="126"/>
      <c r="F83" s="126"/>
      <c r="G83" s="126"/>
      <c r="H83" s="128"/>
      <c r="I83" s="128"/>
      <c r="J83" s="25"/>
      <c r="K83" s="25"/>
      <c r="L83" s="25"/>
      <c r="M83" s="25"/>
      <c r="N83" s="25"/>
    </row>
  </sheetData>
  <mergeCells count="96">
    <mergeCell ref="L6:M6"/>
    <mergeCell ref="L7:M7"/>
    <mergeCell ref="L8:M8"/>
    <mergeCell ref="L9:M9"/>
    <mergeCell ref="L10:M10"/>
    <mergeCell ref="B2:I2"/>
    <mergeCell ref="K2:M2"/>
    <mergeCell ref="C3:E3"/>
    <mergeCell ref="L3:M3"/>
    <mergeCell ref="C4:E4"/>
    <mergeCell ref="L4:M4"/>
    <mergeCell ref="L5:M5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C15:E15"/>
    <mergeCell ref="C16:E16"/>
    <mergeCell ref="C17:E17"/>
    <mergeCell ref="C18:E18"/>
    <mergeCell ref="K23:M23"/>
    <mergeCell ref="L25:M25"/>
    <mergeCell ref="C19:E19"/>
    <mergeCell ref="C20:E20"/>
    <mergeCell ref="C21:E21"/>
    <mergeCell ref="K21:L21"/>
    <mergeCell ref="C22:E22"/>
    <mergeCell ref="C23:E23"/>
    <mergeCell ref="C24:E24"/>
    <mergeCell ref="C26:E26"/>
    <mergeCell ref="C27:G27"/>
    <mergeCell ref="H27:I27"/>
    <mergeCell ref="K27:L27"/>
    <mergeCell ref="B29:I29"/>
    <mergeCell ref="H30:I30"/>
    <mergeCell ref="H31:I31"/>
    <mergeCell ref="H81:I81"/>
    <mergeCell ref="H82:I82"/>
    <mergeCell ref="H74:I74"/>
    <mergeCell ref="H75:I75"/>
    <mergeCell ref="H76:I76"/>
    <mergeCell ref="H77:I77"/>
    <mergeCell ref="H78:I78"/>
    <mergeCell ref="H79:I79"/>
    <mergeCell ref="H80:I80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2:I72"/>
    <mergeCell ref="H73:I73"/>
    <mergeCell ref="C80:G80"/>
    <mergeCell ref="B81:G81"/>
    <mergeCell ref="B82:G82"/>
  </mergeCells>
  <dataValidations>
    <dataValidation type="list" allowBlank="1" showErrorMessage="1" sqref="E31:E79">
      <formula1>'08) Drop Down Menus'!$B$2:$B$17</formula1>
    </dataValidation>
    <dataValidation type="list" allowBlank="1" sqref="G4:G26">
      <formula1>'08) Drop Down Menus'!$A$2:$A$17</formula1>
    </dataValidation>
  </dataValidations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3.29"/>
    <col customWidth="1" min="2" max="2" width="4.71"/>
    <col customWidth="1" min="3" max="3" width="32.57"/>
    <col customWidth="1" min="4" max="4" width="10.0"/>
    <col customWidth="1" min="5" max="5" width="25.71"/>
    <col customWidth="1" min="6" max="6" width="13.0"/>
    <col customWidth="1" min="7" max="7" width="17.0"/>
    <col customWidth="1" min="8" max="8" width="15.29"/>
    <col customWidth="1" min="9" max="9" width="14.29"/>
    <col customWidth="1" min="10" max="10" width="3.71"/>
    <col customWidth="1" min="11" max="11" width="23.86"/>
    <col customWidth="1" min="12" max="12" width="15.0"/>
    <col customWidth="1" min="13" max="13" width="16.57"/>
    <col customWidth="1" min="14" max="14" width="3.43"/>
  </cols>
  <sheetData>
    <row r="1">
      <c r="A1" s="25"/>
      <c r="B1" s="25"/>
      <c r="C1" s="25"/>
      <c r="D1" s="25"/>
      <c r="E1" s="25"/>
      <c r="F1" s="25"/>
      <c r="G1" s="24"/>
      <c r="H1" s="25"/>
      <c r="I1" s="25"/>
      <c r="J1" s="25"/>
      <c r="K1" s="25"/>
      <c r="L1" s="138"/>
      <c r="M1" s="25"/>
      <c r="N1" s="25"/>
    </row>
    <row r="2">
      <c r="A2" s="25"/>
      <c r="B2" s="187" t="s">
        <v>624</v>
      </c>
      <c r="C2" s="860"/>
      <c r="D2" s="860"/>
      <c r="E2" s="860"/>
      <c r="F2" s="860"/>
      <c r="G2" s="860"/>
      <c r="H2" s="860"/>
      <c r="I2" s="188"/>
      <c r="J2" s="25"/>
      <c r="K2" s="970" t="s">
        <v>470</v>
      </c>
      <c r="L2" s="971"/>
      <c r="M2" s="973"/>
      <c r="N2" s="25"/>
    </row>
    <row r="3">
      <c r="A3" s="25"/>
      <c r="B3" s="861" t="s">
        <v>598</v>
      </c>
      <c r="C3" s="974" t="s">
        <v>140</v>
      </c>
      <c r="D3" s="862"/>
      <c r="E3" s="862"/>
      <c r="F3" s="974" t="s">
        <v>55</v>
      </c>
      <c r="G3" s="974" t="s">
        <v>44</v>
      </c>
      <c r="H3" s="974" t="s">
        <v>2</v>
      </c>
      <c r="I3" s="975" t="s">
        <v>67</v>
      </c>
      <c r="J3" s="25"/>
      <c r="K3" s="976" t="str">
        <f>'08) Drop Down Menus'!A2</f>
        <v>Groceries</v>
      </c>
      <c r="L3" s="85">
        <f t="shared" ref="L3:L10" si="1">sumifs(H$4:H$26,G$4:G$26,K3,B$4:B$26,false)</f>
        <v>158.04</v>
      </c>
      <c r="M3" s="439"/>
      <c r="N3" s="25"/>
    </row>
    <row r="4">
      <c r="A4" s="25"/>
      <c r="B4" s="897" t="b">
        <v>0</v>
      </c>
      <c r="C4" s="1020" t="s">
        <v>41</v>
      </c>
      <c r="D4" s="225"/>
      <c r="E4" s="225"/>
      <c r="F4" s="985">
        <v>45205.0</v>
      </c>
      <c r="G4" s="986" t="s">
        <v>61</v>
      </c>
      <c r="H4" s="1021">
        <v>8.95</v>
      </c>
      <c r="I4" s="987">
        <f>H4</f>
        <v>8.95</v>
      </c>
      <c r="J4" s="25"/>
      <c r="K4" s="981" t="str">
        <f>'08) Drop Down Menus'!A3</f>
        <v>Cigarettes</v>
      </c>
      <c r="L4" s="988">
        <f t="shared" si="1"/>
        <v>80.93</v>
      </c>
      <c r="M4" s="439"/>
      <c r="N4" s="25"/>
    </row>
    <row r="5">
      <c r="A5" s="25"/>
      <c r="B5" s="898" t="b">
        <v>0</v>
      </c>
      <c r="C5" s="1022" t="s">
        <v>474</v>
      </c>
      <c r="D5" s="862"/>
      <c r="E5" s="862"/>
      <c r="F5" s="982">
        <v>45205.0</v>
      </c>
      <c r="G5" s="983" t="s">
        <v>144</v>
      </c>
      <c r="H5" s="1023">
        <v>30.03</v>
      </c>
      <c r="I5" s="984">
        <f t="shared" ref="I5:I26" si="2">I4+H5</f>
        <v>38.98</v>
      </c>
      <c r="J5" s="25"/>
      <c r="K5" s="976" t="str">
        <f>'08) Drop Down Menus'!A4</f>
        <v>Gas</v>
      </c>
      <c r="L5" s="85">
        <f t="shared" si="1"/>
        <v>0</v>
      </c>
      <c r="M5" s="439"/>
      <c r="N5" s="25"/>
    </row>
    <row r="6">
      <c r="A6" s="25"/>
      <c r="B6" s="897" t="b">
        <v>0</v>
      </c>
      <c r="C6" s="1020" t="s">
        <v>500</v>
      </c>
      <c r="D6" s="225"/>
      <c r="E6" s="225"/>
      <c r="F6" s="985">
        <v>45213.0</v>
      </c>
      <c r="G6" s="986" t="s">
        <v>110</v>
      </c>
      <c r="H6" s="1021">
        <v>3.99</v>
      </c>
      <c r="I6" s="987">
        <f t="shared" si="2"/>
        <v>42.97</v>
      </c>
      <c r="J6" s="25"/>
      <c r="K6" s="981" t="str">
        <f>'08) Drop Down Menus'!A5</f>
        <v>Entertainment</v>
      </c>
      <c r="L6" s="988">
        <f t="shared" si="1"/>
        <v>-4.43</v>
      </c>
      <c r="M6" s="439"/>
      <c r="N6" s="25"/>
    </row>
    <row r="7">
      <c r="A7" s="25"/>
      <c r="B7" s="898" t="b">
        <v>0</v>
      </c>
      <c r="C7" s="1022" t="s">
        <v>508</v>
      </c>
      <c r="D7" s="862"/>
      <c r="E7" s="862"/>
      <c r="F7" s="982">
        <v>45211.0</v>
      </c>
      <c r="G7" s="983" t="s">
        <v>144</v>
      </c>
      <c r="H7" s="1023">
        <v>19.82</v>
      </c>
      <c r="I7" s="984">
        <f t="shared" si="2"/>
        <v>62.79</v>
      </c>
      <c r="J7" s="25"/>
      <c r="K7" s="976" t="str">
        <f>'08) Drop Down Menus'!A6</f>
        <v>Medical</v>
      </c>
      <c r="L7" s="85">
        <f t="shared" si="1"/>
        <v>0</v>
      </c>
      <c r="M7" s="439"/>
      <c r="N7" s="25"/>
    </row>
    <row r="8">
      <c r="A8" s="25"/>
      <c r="B8" s="897" t="b">
        <v>0</v>
      </c>
      <c r="C8" s="1020" t="s">
        <v>588</v>
      </c>
      <c r="D8" s="225"/>
      <c r="E8" s="225"/>
      <c r="F8" s="985">
        <v>45208.0</v>
      </c>
      <c r="G8" s="986" t="s">
        <v>146</v>
      </c>
      <c r="H8" s="1021">
        <v>10.61</v>
      </c>
      <c r="I8" s="987">
        <f t="shared" si="2"/>
        <v>73.4</v>
      </c>
      <c r="J8" s="25"/>
      <c r="K8" s="981" t="str">
        <f>'08) Drop Down Menus'!A7</f>
        <v>Vehicle</v>
      </c>
      <c r="L8" s="988">
        <f t="shared" si="1"/>
        <v>0</v>
      </c>
      <c r="M8" s="439"/>
      <c r="N8" s="25"/>
    </row>
    <row r="9">
      <c r="A9" s="25"/>
      <c r="B9" s="898" t="b">
        <v>0</v>
      </c>
      <c r="C9" s="1022" t="s">
        <v>472</v>
      </c>
      <c r="D9" s="862"/>
      <c r="E9" s="862"/>
      <c r="F9" s="982">
        <v>45207.0</v>
      </c>
      <c r="G9" s="983" t="s">
        <v>110</v>
      </c>
      <c r="H9" s="1023">
        <v>77.98</v>
      </c>
      <c r="I9" s="984">
        <f t="shared" si="2"/>
        <v>151.38</v>
      </c>
      <c r="J9" s="25"/>
      <c r="K9" s="976" t="str">
        <f>'08) Drop Down Menus'!A8</f>
        <v>Maintenance</v>
      </c>
      <c r="L9" s="85">
        <f t="shared" si="1"/>
        <v>0</v>
      </c>
      <c r="M9" s="439"/>
      <c r="N9" s="25"/>
    </row>
    <row r="10">
      <c r="A10" s="25"/>
      <c r="B10" s="897" t="b">
        <v>0</v>
      </c>
      <c r="C10" s="1020" t="s">
        <v>474</v>
      </c>
      <c r="D10" s="225"/>
      <c r="E10" s="225"/>
      <c r="F10" s="985">
        <v>45216.0</v>
      </c>
      <c r="G10" s="986" t="s">
        <v>144</v>
      </c>
      <c r="H10" s="1021">
        <v>31.08</v>
      </c>
      <c r="I10" s="987">
        <f t="shared" si="2"/>
        <v>182.46</v>
      </c>
      <c r="J10" s="25"/>
      <c r="K10" s="981" t="str">
        <f>'08) Drop Down Menus'!A9</f>
        <v>Debt</v>
      </c>
      <c r="L10" s="988">
        <f t="shared" si="1"/>
        <v>8.95</v>
      </c>
      <c r="M10" s="439"/>
      <c r="N10" s="25"/>
    </row>
    <row r="11">
      <c r="A11" s="25"/>
      <c r="B11" s="898" t="b">
        <v>0</v>
      </c>
      <c r="C11" s="1022" t="s">
        <v>472</v>
      </c>
      <c r="D11" s="862"/>
      <c r="E11" s="862"/>
      <c r="F11" s="982">
        <v>45214.0</v>
      </c>
      <c r="G11" s="983" t="s">
        <v>110</v>
      </c>
      <c r="H11" s="1023">
        <v>76.07</v>
      </c>
      <c r="I11" s="984">
        <f t="shared" si="2"/>
        <v>258.53</v>
      </c>
      <c r="J11" s="25"/>
      <c r="K11" s="25"/>
      <c r="L11" s="25"/>
      <c r="M11" s="25"/>
      <c r="N11" s="25"/>
    </row>
    <row r="12">
      <c r="A12" s="25"/>
      <c r="B12" s="897" t="b">
        <v>0</v>
      </c>
      <c r="C12" s="1020" t="s">
        <v>631</v>
      </c>
      <c r="D12" s="225"/>
      <c r="E12" s="225"/>
      <c r="F12" s="985">
        <v>45214.0</v>
      </c>
      <c r="G12" s="986" t="s">
        <v>146</v>
      </c>
      <c r="H12" s="1021">
        <v>-15.04</v>
      </c>
      <c r="I12" s="987">
        <f t="shared" si="2"/>
        <v>243.49</v>
      </c>
      <c r="J12" s="25"/>
      <c r="K12" s="187" t="s">
        <v>44</v>
      </c>
      <c r="L12" s="1044" t="s">
        <v>572</v>
      </c>
      <c r="M12" s="1045" t="s">
        <v>573</v>
      </c>
      <c r="N12" s="25"/>
    </row>
    <row r="13">
      <c r="A13" s="25"/>
      <c r="B13" s="898" t="b">
        <v>0</v>
      </c>
      <c r="C13" s="1022"/>
      <c r="D13" s="862"/>
      <c r="E13" s="862"/>
      <c r="F13" s="982"/>
      <c r="G13" s="983"/>
      <c r="H13" s="1023">
        <v>0.0</v>
      </c>
      <c r="I13" s="984">
        <f t="shared" si="2"/>
        <v>243.49</v>
      </c>
      <c r="J13" s="25"/>
      <c r="K13" s="991" t="str">
        <f>'08) Drop Down Menus'!A2</f>
        <v>Groceries</v>
      </c>
      <c r="L13" s="930">
        <f>L3+'2023 Expences - 06162023'!K13</f>
        <v>2824.96</v>
      </c>
      <c r="M13" s="992">
        <f t="shared" ref="M13:M20" si="3">L13/M$21</f>
        <v>141.248</v>
      </c>
      <c r="N13" s="25"/>
    </row>
    <row r="14">
      <c r="A14" s="25"/>
      <c r="B14" s="897" t="b">
        <v>0</v>
      </c>
      <c r="C14" s="1020"/>
      <c r="D14" s="225"/>
      <c r="E14" s="225"/>
      <c r="F14" s="985"/>
      <c r="G14" s="986"/>
      <c r="H14" s="1021">
        <v>0.0</v>
      </c>
      <c r="I14" s="987">
        <f t="shared" si="2"/>
        <v>243.49</v>
      </c>
      <c r="J14" s="25"/>
      <c r="K14" s="1046" t="str">
        <f>'08) Drop Down Menus'!A3</f>
        <v>Cigarettes</v>
      </c>
      <c r="L14" s="924">
        <f>L4+'2023 Expences - 06162023'!K14</f>
        <v>623.9</v>
      </c>
      <c r="M14" s="987">
        <f t="shared" si="3"/>
        <v>31.195</v>
      </c>
      <c r="N14" s="25"/>
    </row>
    <row r="15">
      <c r="A15" s="25"/>
      <c r="B15" s="898" t="b">
        <v>0</v>
      </c>
      <c r="C15" s="1022"/>
      <c r="D15" s="862"/>
      <c r="E15" s="862"/>
      <c r="F15" s="982"/>
      <c r="G15" s="983"/>
      <c r="H15" s="1023">
        <v>0.0</v>
      </c>
      <c r="I15" s="984">
        <f t="shared" si="2"/>
        <v>243.49</v>
      </c>
      <c r="J15" s="25"/>
      <c r="K15" s="991" t="str">
        <f>'08) Drop Down Menus'!A4</f>
        <v>Gas</v>
      </c>
      <c r="L15" s="930">
        <f>L5+'2023 Expences - 06162023'!K15</f>
        <v>296.72</v>
      </c>
      <c r="M15" s="984">
        <f t="shared" si="3"/>
        <v>14.836</v>
      </c>
      <c r="N15" s="25"/>
    </row>
    <row r="16">
      <c r="A16" s="25"/>
      <c r="B16" s="897" t="b">
        <v>0</v>
      </c>
      <c r="C16" s="1020"/>
      <c r="D16" s="225"/>
      <c r="E16" s="225"/>
      <c r="F16" s="985"/>
      <c r="G16" s="986"/>
      <c r="H16" s="1021">
        <v>0.0</v>
      </c>
      <c r="I16" s="987">
        <f t="shared" si="2"/>
        <v>243.49</v>
      </c>
      <c r="J16" s="25"/>
      <c r="K16" s="1046" t="str">
        <f>'08) Drop Down Menus'!A5</f>
        <v>Entertainment</v>
      </c>
      <c r="L16" s="924">
        <f>L6+'2023 Expences - 06162023'!K16</f>
        <v>472.56</v>
      </c>
      <c r="M16" s="987">
        <f t="shared" si="3"/>
        <v>23.628</v>
      </c>
      <c r="N16" s="25"/>
    </row>
    <row r="17">
      <c r="A17" s="25"/>
      <c r="B17" s="898" t="b">
        <v>0</v>
      </c>
      <c r="C17" s="1022"/>
      <c r="D17" s="862"/>
      <c r="E17" s="862"/>
      <c r="F17" s="982"/>
      <c r="G17" s="983"/>
      <c r="H17" s="1023">
        <v>0.0</v>
      </c>
      <c r="I17" s="984">
        <f t="shared" si="2"/>
        <v>243.49</v>
      </c>
      <c r="J17" s="25"/>
      <c r="K17" s="991" t="str">
        <f>'08) Drop Down Menus'!A6</f>
        <v>Medical</v>
      </c>
      <c r="L17" s="930">
        <f>L7+'2023 Expences - 06162023'!K17</f>
        <v>212.22</v>
      </c>
      <c r="M17" s="984">
        <f t="shared" si="3"/>
        <v>10.611</v>
      </c>
      <c r="N17" s="25"/>
    </row>
    <row r="18">
      <c r="A18" s="25"/>
      <c r="B18" s="897" t="b">
        <v>0</v>
      </c>
      <c r="C18" s="1020"/>
      <c r="D18" s="225"/>
      <c r="E18" s="225"/>
      <c r="F18" s="985"/>
      <c r="G18" s="986"/>
      <c r="H18" s="1021">
        <v>0.0</v>
      </c>
      <c r="I18" s="987">
        <f t="shared" si="2"/>
        <v>243.49</v>
      </c>
      <c r="J18" s="25"/>
      <c r="K18" s="1046" t="str">
        <f>'08) Drop Down Menus'!A7</f>
        <v>Vehicle</v>
      </c>
      <c r="L18" s="924">
        <f>L8+'2023 Expences - 06162023'!K18</f>
        <v>144.32</v>
      </c>
      <c r="M18" s="987">
        <f t="shared" si="3"/>
        <v>7.216</v>
      </c>
      <c r="N18" s="25"/>
    </row>
    <row r="19">
      <c r="A19" s="25"/>
      <c r="B19" s="898" t="b">
        <v>0</v>
      </c>
      <c r="C19" s="1022"/>
      <c r="D19" s="862"/>
      <c r="E19" s="862"/>
      <c r="F19" s="982"/>
      <c r="G19" s="983"/>
      <c r="H19" s="1023">
        <v>0.0</v>
      </c>
      <c r="I19" s="984">
        <f t="shared" si="2"/>
        <v>243.49</v>
      </c>
      <c r="J19" s="25"/>
      <c r="K19" s="991" t="str">
        <f>'08) Drop Down Menus'!A8</f>
        <v>Maintenance</v>
      </c>
      <c r="L19" s="930">
        <f>L9+'2023 Expences - 06162023'!K19</f>
        <v>600.66</v>
      </c>
      <c r="M19" s="984">
        <f t="shared" si="3"/>
        <v>30.033</v>
      </c>
      <c r="N19" s="25"/>
    </row>
    <row r="20">
      <c r="A20" s="25"/>
      <c r="B20" s="897" t="b">
        <v>0</v>
      </c>
      <c r="C20" s="1020"/>
      <c r="D20" s="225"/>
      <c r="E20" s="225"/>
      <c r="F20" s="985"/>
      <c r="G20" s="986"/>
      <c r="H20" s="1021">
        <v>0.0</v>
      </c>
      <c r="I20" s="987">
        <f t="shared" si="2"/>
        <v>243.49</v>
      </c>
      <c r="J20" s="25"/>
      <c r="K20" s="1047" t="str">
        <f>'08) Drop Down Menus'!A9</f>
        <v>Debt</v>
      </c>
      <c r="L20" s="1048">
        <f>L10+'2023 Expences - 06162023'!K20</f>
        <v>359.6</v>
      </c>
      <c r="M20" s="1001">
        <f t="shared" si="3"/>
        <v>17.98</v>
      </c>
      <c r="N20" s="25"/>
    </row>
    <row r="21">
      <c r="A21" s="25"/>
      <c r="B21" s="898" t="b">
        <v>0</v>
      </c>
      <c r="C21" s="1022"/>
      <c r="D21" s="862"/>
      <c r="E21" s="862"/>
      <c r="F21" s="982"/>
      <c r="G21" s="983"/>
      <c r="H21" s="1023">
        <v>0.0</v>
      </c>
      <c r="I21" s="984">
        <f t="shared" si="2"/>
        <v>243.49</v>
      </c>
      <c r="J21" s="25"/>
      <c r="K21" s="1049" t="s">
        <v>574</v>
      </c>
      <c r="L21" s="1050"/>
      <c r="M21" s="1051" t="s">
        <v>632</v>
      </c>
      <c r="N21" s="25"/>
    </row>
    <row r="22">
      <c r="A22" s="25"/>
      <c r="B22" s="897" t="b">
        <v>0</v>
      </c>
      <c r="C22" s="1020"/>
      <c r="D22" s="225"/>
      <c r="E22" s="225"/>
      <c r="F22" s="985"/>
      <c r="G22" s="986"/>
      <c r="H22" s="1021">
        <v>0.0</v>
      </c>
      <c r="I22" s="987">
        <f t="shared" si="2"/>
        <v>243.49</v>
      </c>
      <c r="J22" s="25"/>
      <c r="K22" s="25"/>
      <c r="L22" s="25"/>
      <c r="M22" s="25"/>
      <c r="N22" s="25"/>
    </row>
    <row r="23">
      <c r="A23" s="25"/>
      <c r="B23" s="898" t="b">
        <v>0</v>
      </c>
      <c r="C23" s="1022"/>
      <c r="D23" s="862"/>
      <c r="E23" s="862"/>
      <c r="F23" s="982"/>
      <c r="G23" s="983"/>
      <c r="H23" s="1023">
        <v>0.0</v>
      </c>
      <c r="I23" s="984">
        <f t="shared" si="2"/>
        <v>243.49</v>
      </c>
      <c r="J23" s="25"/>
      <c r="K23" s="187" t="s">
        <v>604</v>
      </c>
      <c r="L23" s="860"/>
      <c r="M23" s="188"/>
      <c r="N23" s="25"/>
    </row>
    <row r="24">
      <c r="A24" s="25"/>
      <c r="B24" s="897" t="b">
        <v>0</v>
      </c>
      <c r="C24" s="1020"/>
      <c r="D24" s="225"/>
      <c r="E24" s="225"/>
      <c r="F24" s="985"/>
      <c r="G24" s="986"/>
      <c r="H24" s="1021">
        <v>0.0</v>
      </c>
      <c r="I24" s="987">
        <f t="shared" si="2"/>
        <v>243.49</v>
      </c>
      <c r="J24" s="25"/>
      <c r="K24" s="898" t="s">
        <v>605</v>
      </c>
      <c r="L24" s="1027"/>
      <c r="M24" s="1028">
        <v>0.0</v>
      </c>
      <c r="N24" s="25"/>
    </row>
    <row r="25">
      <c r="A25" s="25"/>
      <c r="B25" s="898" t="b">
        <v>0</v>
      </c>
      <c r="C25" s="1022"/>
      <c r="D25" s="1022"/>
      <c r="E25" s="1022"/>
      <c r="F25" s="982"/>
      <c r="G25" s="983"/>
      <c r="H25" s="1023">
        <v>0.0</v>
      </c>
      <c r="I25" s="984">
        <f t="shared" si="2"/>
        <v>243.49</v>
      </c>
      <c r="J25" s="25"/>
      <c r="K25" s="897" t="s">
        <v>606</v>
      </c>
      <c r="L25" s="988">
        <v>0.0</v>
      </c>
      <c r="M25" s="226"/>
      <c r="N25" s="25"/>
    </row>
    <row r="26">
      <c r="A26" s="25"/>
      <c r="B26" s="897" t="b">
        <v>0</v>
      </c>
      <c r="C26" s="1020"/>
      <c r="D26" s="225"/>
      <c r="E26" s="225"/>
      <c r="F26" s="985"/>
      <c r="G26" s="986"/>
      <c r="H26" s="988">
        <v>0.0</v>
      </c>
      <c r="I26" s="987">
        <f t="shared" si="2"/>
        <v>243.49</v>
      </c>
      <c r="J26" s="25"/>
      <c r="K26" s="898" t="s">
        <v>607</v>
      </c>
      <c r="L26" s="85">
        <v>109.07</v>
      </c>
      <c r="M26" s="1028">
        <f>L26+M24-L25</f>
        <v>109.07</v>
      </c>
      <c r="N26" s="25"/>
    </row>
    <row r="27">
      <c r="A27" s="25"/>
      <c r="B27" s="1052"/>
      <c r="C27" s="1053" t="s">
        <v>455</v>
      </c>
      <c r="D27" s="1050"/>
      <c r="E27" s="1050"/>
      <c r="F27" s="1050"/>
      <c r="G27" s="1050"/>
      <c r="H27" s="1054">
        <f>I26</f>
        <v>243.49</v>
      </c>
      <c r="I27" s="1055"/>
      <c r="J27" s="25"/>
      <c r="K27" s="1056" t="s">
        <v>608</v>
      </c>
      <c r="L27" s="1050"/>
      <c r="M27" s="1057">
        <f>500-M26</f>
        <v>390.93</v>
      </c>
      <c r="N27" s="25"/>
    </row>
    <row r="28">
      <c r="A28" s="65"/>
      <c r="B28" s="65"/>
      <c r="C28" s="65"/>
      <c r="D28" s="65"/>
      <c r="E28" s="65"/>
      <c r="F28" s="65"/>
      <c r="G28" s="75"/>
      <c r="H28" s="75"/>
      <c r="I28" s="65"/>
      <c r="J28" s="25"/>
      <c r="K28" s="25"/>
      <c r="L28" s="25"/>
      <c r="M28" s="25"/>
      <c r="N28" s="25"/>
    </row>
    <row r="29">
      <c r="A29" s="65"/>
      <c r="B29" s="65" t="s">
        <v>609</v>
      </c>
      <c r="J29" s="25"/>
      <c r="K29" s="25"/>
      <c r="L29" s="25"/>
      <c r="M29" s="25"/>
      <c r="N29" s="25"/>
    </row>
    <row r="30" ht="18.0" customHeight="1">
      <c r="A30" s="80"/>
      <c r="B30" s="187" t="s">
        <v>102</v>
      </c>
      <c r="C30" s="1044" t="s">
        <v>103</v>
      </c>
      <c r="D30" s="1044" t="s">
        <v>104</v>
      </c>
      <c r="E30" s="1044" t="s">
        <v>105</v>
      </c>
      <c r="F30" s="1044" t="s">
        <v>49</v>
      </c>
      <c r="G30" s="1058" t="s">
        <v>106</v>
      </c>
      <c r="H30" s="1058" t="s">
        <v>107</v>
      </c>
      <c r="I30" s="439"/>
      <c r="J30" s="25"/>
      <c r="K30" s="25"/>
      <c r="L30" s="25"/>
      <c r="M30" s="25"/>
      <c r="N30" s="25"/>
    </row>
    <row r="31" ht="18.0" customHeight="1">
      <c r="A31" s="80"/>
      <c r="B31" s="1037" t="b">
        <v>0</v>
      </c>
      <c r="C31" s="1022"/>
      <c r="D31" s="95"/>
      <c r="E31" s="95"/>
      <c r="F31" s="96"/>
      <c r="G31" s="85">
        <v>0.0</v>
      </c>
      <c r="H31" s="930">
        <f t="shared" ref="H31:H79" si="4">IF( B31 = TRUE ,(G31*F31)*0.05+(G31*F31) , G31*F31 )</f>
        <v>0</v>
      </c>
      <c r="I31" s="439"/>
      <c r="J31" s="25"/>
      <c r="K31" s="25"/>
      <c r="L31" s="25"/>
      <c r="M31" s="25"/>
      <c r="N31" s="25"/>
    </row>
    <row r="32" ht="18.0" customHeight="1">
      <c r="A32" s="80"/>
      <c r="B32" s="1059" t="b">
        <v>0</v>
      </c>
      <c r="C32" s="1060"/>
      <c r="D32" s="1061"/>
      <c r="E32" s="1061"/>
      <c r="F32" s="1062"/>
      <c r="G32" s="988">
        <v>0.0</v>
      </c>
      <c r="H32" s="924">
        <f t="shared" si="4"/>
        <v>0</v>
      </c>
      <c r="I32" s="439"/>
      <c r="J32" s="25"/>
      <c r="K32" s="25"/>
      <c r="L32" s="25"/>
      <c r="M32" s="25"/>
      <c r="N32" s="25"/>
    </row>
    <row r="33" ht="18.0" customHeight="1">
      <c r="A33" s="97"/>
      <c r="B33" s="1037" t="b">
        <v>0</v>
      </c>
      <c r="C33" s="94"/>
      <c r="D33" s="95"/>
      <c r="E33" s="95"/>
      <c r="F33" s="96"/>
      <c r="G33" s="85">
        <v>0.0</v>
      </c>
      <c r="H33" s="930">
        <f t="shared" si="4"/>
        <v>0</v>
      </c>
      <c r="I33" s="439"/>
      <c r="J33" s="25"/>
      <c r="K33" s="25"/>
      <c r="L33" s="25"/>
      <c r="M33" s="25"/>
      <c r="N33" s="25"/>
    </row>
    <row r="34" ht="18.0" customHeight="1">
      <c r="A34" s="80"/>
      <c r="B34" s="1059" t="b">
        <v>0</v>
      </c>
      <c r="C34" s="1060"/>
      <c r="D34" s="1061"/>
      <c r="E34" s="1061"/>
      <c r="F34" s="1062"/>
      <c r="G34" s="988">
        <v>0.0</v>
      </c>
      <c r="H34" s="924">
        <f t="shared" si="4"/>
        <v>0</v>
      </c>
      <c r="I34" s="439"/>
      <c r="J34" s="25"/>
      <c r="K34" s="25"/>
      <c r="L34" s="25"/>
      <c r="M34" s="25"/>
      <c r="N34" s="25"/>
    </row>
    <row r="35" ht="18.0" customHeight="1">
      <c r="A35" s="80"/>
      <c r="B35" s="1037" t="b">
        <v>0</v>
      </c>
      <c r="C35" s="94"/>
      <c r="D35" s="95"/>
      <c r="E35" s="95"/>
      <c r="F35" s="96"/>
      <c r="G35" s="85">
        <v>0.0</v>
      </c>
      <c r="H35" s="930">
        <f t="shared" si="4"/>
        <v>0</v>
      </c>
      <c r="I35" s="439"/>
      <c r="J35" s="25"/>
      <c r="K35" s="25"/>
      <c r="L35" s="25"/>
      <c r="M35" s="25"/>
      <c r="N35" s="25"/>
    </row>
    <row r="36" ht="18.0" customHeight="1">
      <c r="A36" s="80"/>
      <c r="B36" s="1059" t="b">
        <v>0</v>
      </c>
      <c r="C36" s="1060"/>
      <c r="D36" s="1061"/>
      <c r="E36" s="1061"/>
      <c r="F36" s="1062"/>
      <c r="G36" s="988">
        <v>0.0</v>
      </c>
      <c r="H36" s="924">
        <f t="shared" si="4"/>
        <v>0</v>
      </c>
      <c r="I36" s="439"/>
      <c r="J36" s="25"/>
      <c r="K36" s="25"/>
      <c r="L36" s="25"/>
      <c r="M36" s="25"/>
      <c r="N36" s="25"/>
    </row>
    <row r="37" ht="18.0" customHeight="1">
      <c r="A37" s="97"/>
      <c r="B37" s="1037" t="b">
        <v>0</v>
      </c>
      <c r="C37" s="94"/>
      <c r="D37" s="95"/>
      <c r="E37" s="95"/>
      <c r="F37" s="96"/>
      <c r="G37" s="85">
        <v>0.0</v>
      </c>
      <c r="H37" s="930">
        <f t="shared" si="4"/>
        <v>0</v>
      </c>
      <c r="I37" s="439"/>
      <c r="J37" s="25"/>
      <c r="K37" s="25"/>
      <c r="L37" s="25"/>
      <c r="M37" s="25"/>
      <c r="N37" s="25"/>
    </row>
    <row r="38" ht="18.0" customHeight="1">
      <c r="A38" s="97"/>
      <c r="B38" s="1059" t="b">
        <v>0</v>
      </c>
      <c r="C38" s="1060"/>
      <c r="D38" s="1061"/>
      <c r="E38" s="1061"/>
      <c r="F38" s="1062"/>
      <c r="G38" s="988">
        <v>0.0</v>
      </c>
      <c r="H38" s="924">
        <f t="shared" si="4"/>
        <v>0</v>
      </c>
      <c r="I38" s="439"/>
      <c r="J38" s="25"/>
      <c r="K38" s="25"/>
      <c r="L38" s="25"/>
      <c r="M38" s="25"/>
      <c r="N38" s="25"/>
    </row>
    <row r="39" ht="18.0" customHeight="1">
      <c r="A39" s="97"/>
      <c r="B39" s="1037" t="b">
        <v>0</v>
      </c>
      <c r="C39" s="94"/>
      <c r="D39" s="95"/>
      <c r="E39" s="95"/>
      <c r="F39" s="96"/>
      <c r="G39" s="85">
        <v>0.0</v>
      </c>
      <c r="H39" s="930">
        <f t="shared" si="4"/>
        <v>0</v>
      </c>
      <c r="I39" s="439"/>
      <c r="J39" s="25"/>
      <c r="K39" s="25"/>
      <c r="L39" s="25"/>
      <c r="M39" s="25"/>
      <c r="N39" s="25"/>
    </row>
    <row r="40" ht="18.0" customHeight="1">
      <c r="A40" s="97"/>
      <c r="B40" s="1059" t="b">
        <v>0</v>
      </c>
      <c r="C40" s="1060"/>
      <c r="D40" s="1061"/>
      <c r="E40" s="1061"/>
      <c r="F40" s="1062"/>
      <c r="G40" s="988">
        <v>0.0</v>
      </c>
      <c r="H40" s="924">
        <f t="shared" si="4"/>
        <v>0</v>
      </c>
      <c r="I40" s="439"/>
      <c r="J40" s="25"/>
      <c r="K40" s="25"/>
      <c r="L40" s="25"/>
      <c r="M40" s="25"/>
      <c r="N40" s="25"/>
    </row>
    <row r="41" ht="18.0" customHeight="1">
      <c r="A41" s="97"/>
      <c r="B41" s="1037" t="b">
        <v>0</v>
      </c>
      <c r="C41" s="94"/>
      <c r="D41" s="95"/>
      <c r="E41" s="95"/>
      <c r="F41" s="96"/>
      <c r="G41" s="85">
        <v>0.0</v>
      </c>
      <c r="H41" s="930">
        <f t="shared" si="4"/>
        <v>0</v>
      </c>
      <c r="I41" s="439"/>
      <c r="J41" s="25"/>
      <c r="K41" s="25"/>
      <c r="L41" s="25"/>
      <c r="M41" s="25"/>
      <c r="N41" s="25"/>
    </row>
    <row r="42" ht="18.0" customHeight="1">
      <c r="A42" s="97"/>
      <c r="B42" s="1059" t="b">
        <v>0</v>
      </c>
      <c r="C42" s="1060"/>
      <c r="D42" s="1061"/>
      <c r="E42" s="1061"/>
      <c r="F42" s="1062"/>
      <c r="G42" s="988">
        <v>0.0</v>
      </c>
      <c r="H42" s="924">
        <f t="shared" si="4"/>
        <v>0</v>
      </c>
      <c r="I42" s="439"/>
      <c r="J42" s="25"/>
      <c r="K42" s="25"/>
      <c r="L42" s="25"/>
      <c r="M42" s="25"/>
      <c r="N42" s="25"/>
    </row>
    <row r="43" ht="18.0" customHeight="1">
      <c r="A43" s="97"/>
      <c r="B43" s="1037" t="b">
        <v>0</v>
      </c>
      <c r="C43" s="94"/>
      <c r="D43" s="95"/>
      <c r="E43" s="95"/>
      <c r="F43" s="96"/>
      <c r="G43" s="85">
        <v>0.0</v>
      </c>
      <c r="H43" s="930">
        <f t="shared" si="4"/>
        <v>0</v>
      </c>
      <c r="I43" s="439"/>
      <c r="J43" s="25"/>
      <c r="K43" s="25"/>
      <c r="L43" s="25"/>
      <c r="M43" s="25"/>
      <c r="N43" s="25"/>
    </row>
    <row r="44" ht="18.0" customHeight="1">
      <c r="A44" s="97"/>
      <c r="B44" s="1059" t="b">
        <v>0</v>
      </c>
      <c r="C44" s="1060"/>
      <c r="D44" s="1061"/>
      <c r="E44" s="1061"/>
      <c r="F44" s="1062"/>
      <c r="G44" s="988">
        <v>0.0</v>
      </c>
      <c r="H44" s="924">
        <f t="shared" si="4"/>
        <v>0</v>
      </c>
      <c r="I44" s="439"/>
      <c r="J44" s="25"/>
      <c r="K44" s="25"/>
      <c r="L44" s="25"/>
      <c r="M44" s="25"/>
      <c r="N44" s="25"/>
    </row>
    <row r="45" ht="18.0" customHeight="1">
      <c r="A45" s="97"/>
      <c r="B45" s="1037" t="b">
        <v>0</v>
      </c>
      <c r="C45" s="94"/>
      <c r="D45" s="95"/>
      <c r="E45" s="95"/>
      <c r="F45" s="96"/>
      <c r="G45" s="85">
        <v>0.0</v>
      </c>
      <c r="H45" s="930">
        <f t="shared" si="4"/>
        <v>0</v>
      </c>
      <c r="I45" s="439"/>
      <c r="J45" s="25"/>
      <c r="K45" s="25"/>
      <c r="L45" s="25"/>
      <c r="M45" s="25"/>
      <c r="N45" s="25"/>
    </row>
    <row r="46" ht="18.0" customHeight="1">
      <c r="A46" s="97"/>
      <c r="B46" s="1059" t="b">
        <v>0</v>
      </c>
      <c r="C46" s="1060"/>
      <c r="D46" s="1061"/>
      <c r="E46" s="1061"/>
      <c r="F46" s="1062"/>
      <c r="G46" s="988">
        <v>0.0</v>
      </c>
      <c r="H46" s="924">
        <f t="shared" si="4"/>
        <v>0</v>
      </c>
      <c r="I46" s="439"/>
      <c r="J46" s="25"/>
      <c r="K46" s="25"/>
      <c r="L46" s="25"/>
      <c r="M46" s="25"/>
      <c r="N46" s="25"/>
    </row>
    <row r="47" ht="18.0" hidden="1" customHeight="1">
      <c r="A47" s="97"/>
      <c r="B47" s="1037" t="b">
        <v>0</v>
      </c>
      <c r="C47" s="94"/>
      <c r="D47" s="95"/>
      <c r="E47" s="95"/>
      <c r="F47" s="96"/>
      <c r="G47" s="85">
        <v>0.0</v>
      </c>
      <c r="H47" s="930">
        <f t="shared" si="4"/>
        <v>0</v>
      </c>
      <c r="I47" s="439"/>
      <c r="J47" s="25"/>
      <c r="K47" s="25"/>
      <c r="L47" s="25"/>
      <c r="M47" s="25"/>
      <c r="N47" s="25"/>
    </row>
    <row r="48" ht="18.0" hidden="1" customHeight="1">
      <c r="A48" s="97"/>
      <c r="B48" s="1059" t="b">
        <v>0</v>
      </c>
      <c r="C48" s="1060"/>
      <c r="D48" s="1061"/>
      <c r="E48" s="1061"/>
      <c r="F48" s="1062"/>
      <c r="G48" s="988">
        <v>0.0</v>
      </c>
      <c r="H48" s="924">
        <f t="shared" si="4"/>
        <v>0</v>
      </c>
      <c r="I48" s="439"/>
      <c r="J48" s="25"/>
      <c r="K48" s="25"/>
      <c r="L48" s="25"/>
      <c r="M48" s="25"/>
      <c r="N48" s="25"/>
    </row>
    <row r="49" ht="18.0" hidden="1" customHeight="1">
      <c r="A49" s="97"/>
      <c r="B49" s="1037" t="b">
        <v>0</v>
      </c>
      <c r="C49" s="94"/>
      <c r="D49" s="95"/>
      <c r="E49" s="95"/>
      <c r="F49" s="96"/>
      <c r="G49" s="85">
        <v>0.0</v>
      </c>
      <c r="H49" s="930">
        <f t="shared" si="4"/>
        <v>0</v>
      </c>
      <c r="I49" s="439"/>
      <c r="J49" s="25"/>
      <c r="K49" s="25"/>
      <c r="L49" s="25"/>
      <c r="M49" s="25"/>
      <c r="N49" s="25"/>
    </row>
    <row r="50" ht="18.0" hidden="1" customHeight="1">
      <c r="A50" s="97"/>
      <c r="B50" s="1059" t="b">
        <v>0</v>
      </c>
      <c r="C50" s="1060"/>
      <c r="D50" s="1061"/>
      <c r="E50" s="1061"/>
      <c r="F50" s="1062"/>
      <c r="G50" s="988">
        <v>0.0</v>
      </c>
      <c r="H50" s="924">
        <f t="shared" si="4"/>
        <v>0</v>
      </c>
      <c r="I50" s="439"/>
      <c r="J50" s="25"/>
      <c r="K50" s="25"/>
      <c r="L50" s="25"/>
      <c r="M50" s="25"/>
      <c r="N50" s="25"/>
    </row>
    <row r="51" ht="18.0" hidden="1" customHeight="1">
      <c r="A51" s="97"/>
      <c r="B51" s="1037" t="b">
        <v>0</v>
      </c>
      <c r="C51" s="94"/>
      <c r="D51" s="95"/>
      <c r="E51" s="95"/>
      <c r="F51" s="96"/>
      <c r="G51" s="85">
        <v>0.0</v>
      </c>
      <c r="H51" s="930">
        <f t="shared" si="4"/>
        <v>0</v>
      </c>
      <c r="I51" s="439"/>
      <c r="J51" s="25"/>
      <c r="K51" s="25"/>
      <c r="L51" s="25"/>
      <c r="M51" s="25"/>
      <c r="N51" s="25"/>
    </row>
    <row r="52" ht="18.0" hidden="1" customHeight="1">
      <c r="A52" s="97"/>
      <c r="B52" s="1059" t="b">
        <v>0</v>
      </c>
      <c r="C52" s="1060"/>
      <c r="D52" s="1061"/>
      <c r="E52" s="1061"/>
      <c r="F52" s="1062"/>
      <c r="G52" s="988">
        <v>0.0</v>
      </c>
      <c r="H52" s="924">
        <f t="shared" si="4"/>
        <v>0</v>
      </c>
      <c r="I52" s="439"/>
      <c r="J52" s="25"/>
      <c r="K52" s="25"/>
      <c r="L52" s="25"/>
      <c r="M52" s="25"/>
      <c r="N52" s="25"/>
    </row>
    <row r="53" ht="18.0" hidden="1" customHeight="1">
      <c r="A53" s="97"/>
      <c r="B53" s="1037" t="b">
        <v>0</v>
      </c>
      <c r="C53" s="94"/>
      <c r="D53" s="95"/>
      <c r="E53" s="95"/>
      <c r="F53" s="96"/>
      <c r="G53" s="85">
        <v>0.0</v>
      </c>
      <c r="H53" s="930">
        <f t="shared" si="4"/>
        <v>0</v>
      </c>
      <c r="I53" s="439"/>
      <c r="J53" s="25"/>
      <c r="K53" s="25"/>
      <c r="L53" s="25"/>
      <c r="M53" s="25"/>
      <c r="N53" s="25"/>
    </row>
    <row r="54" ht="18.0" hidden="1" customHeight="1">
      <c r="A54" s="97"/>
      <c r="B54" s="1059" t="b">
        <v>0</v>
      </c>
      <c r="C54" s="1060"/>
      <c r="D54" s="1061"/>
      <c r="E54" s="1061"/>
      <c r="F54" s="1062"/>
      <c r="G54" s="988">
        <v>0.0</v>
      </c>
      <c r="H54" s="924">
        <f t="shared" si="4"/>
        <v>0</v>
      </c>
      <c r="I54" s="439"/>
      <c r="J54" s="25"/>
      <c r="K54" s="25"/>
      <c r="L54" s="25"/>
      <c r="M54" s="25"/>
      <c r="N54" s="25"/>
    </row>
    <row r="55" ht="18.0" hidden="1" customHeight="1">
      <c r="A55" s="97"/>
      <c r="B55" s="1037" t="b">
        <v>0</v>
      </c>
      <c r="C55" s="94"/>
      <c r="D55" s="95"/>
      <c r="E55" s="95"/>
      <c r="F55" s="96"/>
      <c r="G55" s="85">
        <v>0.0</v>
      </c>
      <c r="H55" s="930">
        <f t="shared" si="4"/>
        <v>0</v>
      </c>
      <c r="I55" s="439"/>
      <c r="J55" s="25"/>
      <c r="K55" s="25"/>
      <c r="L55" s="25"/>
      <c r="M55" s="25"/>
      <c r="N55" s="25"/>
    </row>
    <row r="56" ht="18.0" hidden="1" customHeight="1">
      <c r="A56" s="97"/>
      <c r="B56" s="1059" t="b">
        <v>0</v>
      </c>
      <c r="C56" s="1060"/>
      <c r="D56" s="1061"/>
      <c r="E56" s="1061"/>
      <c r="F56" s="1062"/>
      <c r="G56" s="988">
        <v>0.0</v>
      </c>
      <c r="H56" s="924">
        <f t="shared" si="4"/>
        <v>0</v>
      </c>
      <c r="I56" s="439"/>
      <c r="J56" s="25"/>
      <c r="K56" s="25"/>
      <c r="L56" s="25"/>
      <c r="M56" s="25"/>
      <c r="N56" s="25"/>
    </row>
    <row r="57" ht="18.0" hidden="1" customHeight="1">
      <c r="A57" s="97"/>
      <c r="B57" s="1037" t="b">
        <v>0</v>
      </c>
      <c r="C57" s="94"/>
      <c r="D57" s="95"/>
      <c r="E57" s="95"/>
      <c r="F57" s="96"/>
      <c r="G57" s="85">
        <v>0.0</v>
      </c>
      <c r="H57" s="930">
        <f t="shared" si="4"/>
        <v>0</v>
      </c>
      <c r="I57" s="439"/>
      <c r="J57" s="25"/>
      <c r="K57" s="25"/>
      <c r="L57" s="25"/>
      <c r="M57" s="25"/>
      <c r="N57" s="25"/>
    </row>
    <row r="58" ht="18.0" hidden="1" customHeight="1">
      <c r="A58" s="97"/>
      <c r="B58" s="1059" t="b">
        <v>0</v>
      </c>
      <c r="C58" s="1060"/>
      <c r="D58" s="1061"/>
      <c r="E58" s="1061"/>
      <c r="F58" s="1062"/>
      <c r="G58" s="988">
        <v>0.0</v>
      </c>
      <c r="H58" s="924">
        <f t="shared" si="4"/>
        <v>0</v>
      </c>
      <c r="I58" s="439"/>
      <c r="J58" s="25"/>
      <c r="K58" s="25"/>
      <c r="L58" s="25"/>
      <c r="M58" s="25"/>
      <c r="N58" s="25"/>
    </row>
    <row r="59" ht="18.0" hidden="1" customHeight="1">
      <c r="A59" s="97"/>
      <c r="B59" s="1037" t="b">
        <v>0</v>
      </c>
      <c r="C59" s="94"/>
      <c r="D59" s="95"/>
      <c r="E59" s="95"/>
      <c r="F59" s="96"/>
      <c r="G59" s="85">
        <v>0.0</v>
      </c>
      <c r="H59" s="930">
        <f t="shared" si="4"/>
        <v>0</v>
      </c>
      <c r="I59" s="439"/>
      <c r="J59" s="25"/>
      <c r="K59" s="25"/>
      <c r="L59" s="25"/>
      <c r="M59" s="25"/>
      <c r="N59" s="25"/>
    </row>
    <row r="60" ht="18.0" hidden="1" customHeight="1">
      <c r="A60" s="97"/>
      <c r="B60" s="1059" t="b">
        <v>0</v>
      </c>
      <c r="C60" s="1060"/>
      <c r="D60" s="1061"/>
      <c r="E60" s="1061"/>
      <c r="F60" s="1062"/>
      <c r="G60" s="988">
        <v>0.0</v>
      </c>
      <c r="H60" s="924">
        <f t="shared" si="4"/>
        <v>0</v>
      </c>
      <c r="I60" s="439"/>
      <c r="J60" s="25"/>
      <c r="K60" s="25"/>
      <c r="L60" s="25"/>
      <c r="M60" s="25"/>
      <c r="N60" s="25"/>
    </row>
    <row r="61" ht="18.0" hidden="1" customHeight="1">
      <c r="A61" s="97"/>
      <c r="B61" s="1037" t="b">
        <v>0</v>
      </c>
      <c r="C61" s="94"/>
      <c r="D61" s="95"/>
      <c r="E61" s="95"/>
      <c r="F61" s="96"/>
      <c r="G61" s="85">
        <v>0.0</v>
      </c>
      <c r="H61" s="930">
        <f t="shared" si="4"/>
        <v>0</v>
      </c>
      <c r="I61" s="439"/>
      <c r="J61" s="25"/>
      <c r="K61" s="25"/>
      <c r="L61" s="25"/>
      <c r="M61" s="25"/>
      <c r="N61" s="25"/>
    </row>
    <row r="62" ht="18.0" hidden="1" customHeight="1">
      <c r="A62" s="97"/>
      <c r="B62" s="1059" t="b">
        <v>0</v>
      </c>
      <c r="C62" s="1060"/>
      <c r="D62" s="1061"/>
      <c r="E62" s="1061"/>
      <c r="F62" s="1062"/>
      <c r="G62" s="988">
        <v>0.0</v>
      </c>
      <c r="H62" s="924">
        <f t="shared" si="4"/>
        <v>0</v>
      </c>
      <c r="I62" s="439"/>
      <c r="J62" s="25"/>
      <c r="K62" s="25"/>
      <c r="L62" s="25"/>
      <c r="M62" s="25"/>
      <c r="N62" s="25"/>
    </row>
    <row r="63" ht="18.0" hidden="1" customHeight="1">
      <c r="A63" s="97"/>
      <c r="B63" s="1037" t="b">
        <v>0</v>
      </c>
      <c r="C63" s="94"/>
      <c r="D63" s="95"/>
      <c r="E63" s="95"/>
      <c r="F63" s="96"/>
      <c r="G63" s="85">
        <v>0.0</v>
      </c>
      <c r="H63" s="930">
        <f t="shared" si="4"/>
        <v>0</v>
      </c>
      <c r="I63" s="439"/>
      <c r="J63" s="25"/>
      <c r="K63" s="25"/>
      <c r="L63" s="25"/>
      <c r="M63" s="25"/>
      <c r="N63" s="25"/>
    </row>
    <row r="64" ht="18.0" hidden="1" customHeight="1">
      <c r="A64" s="97"/>
      <c r="B64" s="1059" t="b">
        <v>0</v>
      </c>
      <c r="C64" s="1060"/>
      <c r="D64" s="1061"/>
      <c r="E64" s="1061"/>
      <c r="F64" s="1062"/>
      <c r="G64" s="988">
        <v>0.0</v>
      </c>
      <c r="H64" s="924">
        <f t="shared" si="4"/>
        <v>0</v>
      </c>
      <c r="I64" s="439"/>
      <c r="J64" s="25"/>
      <c r="K64" s="25"/>
      <c r="L64" s="25"/>
      <c r="M64" s="25"/>
      <c r="N64" s="25"/>
    </row>
    <row r="65" ht="18.0" hidden="1" customHeight="1">
      <c r="A65" s="97"/>
      <c r="B65" s="1037" t="b">
        <v>0</v>
      </c>
      <c r="C65" s="94"/>
      <c r="D65" s="95"/>
      <c r="E65" s="95"/>
      <c r="F65" s="96"/>
      <c r="G65" s="85">
        <v>0.0</v>
      </c>
      <c r="H65" s="930">
        <f t="shared" si="4"/>
        <v>0</v>
      </c>
      <c r="I65" s="439"/>
      <c r="J65" s="25"/>
      <c r="K65" s="25"/>
      <c r="L65" s="25"/>
      <c r="M65" s="25"/>
      <c r="N65" s="25"/>
    </row>
    <row r="66" ht="18.0" hidden="1" customHeight="1">
      <c r="A66" s="97"/>
      <c r="B66" s="1059" t="b">
        <v>0</v>
      </c>
      <c r="C66" s="1060"/>
      <c r="D66" s="1061"/>
      <c r="E66" s="1061"/>
      <c r="F66" s="1062"/>
      <c r="G66" s="988">
        <v>0.0</v>
      </c>
      <c r="H66" s="924">
        <f t="shared" si="4"/>
        <v>0</v>
      </c>
      <c r="I66" s="439"/>
      <c r="J66" s="25"/>
      <c r="K66" s="25"/>
      <c r="L66" s="25"/>
      <c r="M66" s="25"/>
      <c r="N66" s="25"/>
    </row>
    <row r="67" ht="18.0" hidden="1" customHeight="1">
      <c r="A67" s="97"/>
      <c r="B67" s="1037" t="b">
        <v>0</v>
      </c>
      <c r="C67" s="94"/>
      <c r="D67" s="95"/>
      <c r="E67" s="95"/>
      <c r="F67" s="96"/>
      <c r="G67" s="85">
        <v>0.0</v>
      </c>
      <c r="H67" s="930">
        <f t="shared" si="4"/>
        <v>0</v>
      </c>
      <c r="I67" s="439"/>
      <c r="J67" s="25"/>
      <c r="K67" s="25"/>
      <c r="L67" s="25"/>
      <c r="M67" s="25"/>
      <c r="N67" s="25"/>
    </row>
    <row r="68" ht="18.0" hidden="1" customHeight="1">
      <c r="A68" s="97"/>
      <c r="B68" s="1059" t="b">
        <v>0</v>
      </c>
      <c r="C68" s="1060"/>
      <c r="D68" s="1061"/>
      <c r="E68" s="1061"/>
      <c r="F68" s="1062"/>
      <c r="G68" s="988">
        <v>0.0</v>
      </c>
      <c r="H68" s="924">
        <f t="shared" si="4"/>
        <v>0</v>
      </c>
      <c r="I68" s="439"/>
      <c r="J68" s="25"/>
      <c r="K68" s="25"/>
      <c r="L68" s="25"/>
      <c r="M68" s="25"/>
      <c r="N68" s="25"/>
    </row>
    <row r="69" ht="18.0" hidden="1" customHeight="1">
      <c r="A69" s="97"/>
      <c r="B69" s="1037" t="b">
        <v>0</v>
      </c>
      <c r="C69" s="94"/>
      <c r="D69" s="95"/>
      <c r="E69" s="95"/>
      <c r="F69" s="96"/>
      <c r="G69" s="85">
        <v>0.0</v>
      </c>
      <c r="H69" s="930">
        <f t="shared" si="4"/>
        <v>0</v>
      </c>
      <c r="I69" s="439"/>
      <c r="J69" s="25"/>
      <c r="K69" s="25"/>
      <c r="L69" s="25"/>
      <c r="M69" s="25"/>
      <c r="N69" s="25"/>
    </row>
    <row r="70" ht="18.0" hidden="1" customHeight="1">
      <c r="A70" s="97"/>
      <c r="B70" s="1059" t="b">
        <v>0</v>
      </c>
      <c r="C70" s="1060"/>
      <c r="D70" s="1061"/>
      <c r="E70" s="1061"/>
      <c r="F70" s="1062"/>
      <c r="G70" s="988">
        <v>0.0</v>
      </c>
      <c r="H70" s="924">
        <f t="shared" si="4"/>
        <v>0</v>
      </c>
      <c r="I70" s="439"/>
      <c r="J70" s="25"/>
      <c r="K70" s="25"/>
      <c r="L70" s="25"/>
      <c r="M70" s="25"/>
      <c r="N70" s="25"/>
    </row>
    <row r="71" ht="18.0" hidden="1" customHeight="1">
      <c r="A71" s="97"/>
      <c r="B71" s="1037" t="b">
        <v>0</v>
      </c>
      <c r="C71" s="94"/>
      <c r="D71" s="95"/>
      <c r="E71" s="95"/>
      <c r="F71" s="96"/>
      <c r="G71" s="85">
        <v>0.0</v>
      </c>
      <c r="H71" s="930">
        <f t="shared" si="4"/>
        <v>0</v>
      </c>
      <c r="I71" s="439"/>
      <c r="J71" s="25"/>
      <c r="K71" s="25"/>
      <c r="L71" s="25"/>
      <c r="M71" s="25"/>
      <c r="N71" s="25"/>
    </row>
    <row r="72" ht="18.0" hidden="1" customHeight="1">
      <c r="A72" s="97"/>
      <c r="B72" s="1059" t="b">
        <v>0</v>
      </c>
      <c r="C72" s="1060"/>
      <c r="D72" s="1061"/>
      <c r="E72" s="1061"/>
      <c r="F72" s="1062"/>
      <c r="G72" s="988">
        <v>0.0</v>
      </c>
      <c r="H72" s="924">
        <f t="shared" si="4"/>
        <v>0</v>
      </c>
      <c r="I72" s="439"/>
      <c r="J72" s="25"/>
      <c r="K72" s="25"/>
      <c r="L72" s="25"/>
      <c r="M72" s="25"/>
      <c r="N72" s="25"/>
    </row>
    <row r="73" ht="18.0" hidden="1" customHeight="1">
      <c r="A73" s="97"/>
      <c r="B73" s="1037" t="b">
        <v>0</v>
      </c>
      <c r="C73" s="94"/>
      <c r="D73" s="95"/>
      <c r="E73" s="95"/>
      <c r="F73" s="96"/>
      <c r="G73" s="85">
        <v>0.0</v>
      </c>
      <c r="H73" s="930">
        <f t="shared" si="4"/>
        <v>0</v>
      </c>
      <c r="I73" s="439"/>
      <c r="J73" s="25"/>
      <c r="K73" s="25"/>
      <c r="L73" s="25"/>
      <c r="M73" s="25"/>
      <c r="N73" s="25"/>
    </row>
    <row r="74" ht="18.0" hidden="1" customHeight="1">
      <c r="A74" s="97"/>
      <c r="B74" s="1059" t="b">
        <v>0</v>
      </c>
      <c r="C74" s="1060"/>
      <c r="D74" s="1061"/>
      <c r="E74" s="1061"/>
      <c r="F74" s="1062"/>
      <c r="G74" s="988">
        <v>0.0</v>
      </c>
      <c r="H74" s="924">
        <f t="shared" si="4"/>
        <v>0</v>
      </c>
      <c r="I74" s="439"/>
      <c r="J74" s="25"/>
      <c r="K74" s="25"/>
      <c r="L74" s="25"/>
      <c r="M74" s="25"/>
      <c r="N74" s="25"/>
    </row>
    <row r="75" ht="18.0" hidden="1" customHeight="1">
      <c r="A75" s="97"/>
      <c r="B75" s="1037" t="b">
        <v>0</v>
      </c>
      <c r="C75" s="94"/>
      <c r="D75" s="95"/>
      <c r="E75" s="95"/>
      <c r="F75" s="96"/>
      <c r="G75" s="85">
        <v>0.0</v>
      </c>
      <c r="H75" s="930">
        <f t="shared" si="4"/>
        <v>0</v>
      </c>
      <c r="I75" s="439"/>
      <c r="J75" s="25"/>
      <c r="K75" s="25"/>
      <c r="L75" s="25"/>
      <c r="M75" s="25"/>
      <c r="N75" s="25"/>
    </row>
    <row r="76" ht="18.0" hidden="1" customHeight="1">
      <c r="A76" s="97"/>
      <c r="B76" s="1059" t="b">
        <v>0</v>
      </c>
      <c r="C76" s="1060"/>
      <c r="D76" s="1061"/>
      <c r="E76" s="1061"/>
      <c r="F76" s="1062"/>
      <c r="G76" s="988">
        <v>0.0</v>
      </c>
      <c r="H76" s="924">
        <f t="shared" si="4"/>
        <v>0</v>
      </c>
      <c r="I76" s="439"/>
      <c r="J76" s="25"/>
      <c r="K76" s="25"/>
      <c r="L76" s="25"/>
      <c r="M76" s="25"/>
      <c r="N76" s="25"/>
    </row>
    <row r="77" ht="18.0" hidden="1" customHeight="1">
      <c r="A77" s="97"/>
      <c r="B77" s="1037" t="b">
        <v>0</v>
      </c>
      <c r="C77" s="94"/>
      <c r="D77" s="95"/>
      <c r="E77" s="95"/>
      <c r="F77" s="96"/>
      <c r="G77" s="85">
        <v>0.0</v>
      </c>
      <c r="H77" s="930">
        <f t="shared" si="4"/>
        <v>0</v>
      </c>
      <c r="I77" s="439"/>
      <c r="J77" s="25"/>
      <c r="K77" s="25"/>
      <c r="L77" s="25"/>
      <c r="M77" s="25"/>
      <c r="N77" s="25"/>
    </row>
    <row r="78" ht="18.0" hidden="1" customHeight="1">
      <c r="A78" s="97"/>
      <c r="B78" s="1059" t="b">
        <v>0</v>
      </c>
      <c r="C78" s="1060"/>
      <c r="D78" s="1061"/>
      <c r="E78" s="1061"/>
      <c r="F78" s="1062"/>
      <c r="G78" s="988">
        <v>0.0</v>
      </c>
      <c r="H78" s="924">
        <f t="shared" si="4"/>
        <v>0</v>
      </c>
      <c r="I78" s="439"/>
      <c r="J78" s="25"/>
      <c r="K78" s="25"/>
      <c r="L78" s="25"/>
      <c r="M78" s="25"/>
      <c r="N78" s="25"/>
    </row>
    <row r="79" ht="18.0" hidden="1" customHeight="1">
      <c r="A79" s="65"/>
      <c r="B79" s="1037" t="b">
        <v>0</v>
      </c>
      <c r="C79" s="94"/>
      <c r="D79" s="95"/>
      <c r="E79" s="95"/>
      <c r="F79" s="96"/>
      <c r="G79" s="85">
        <v>0.0</v>
      </c>
      <c r="H79" s="930">
        <f t="shared" si="4"/>
        <v>0</v>
      </c>
      <c r="I79" s="439"/>
      <c r="J79" s="25"/>
      <c r="K79" s="25"/>
      <c r="L79" s="25"/>
      <c r="M79" s="25"/>
      <c r="N79" s="25"/>
    </row>
    <row r="80">
      <c r="A80" s="126"/>
      <c r="B80" s="1063"/>
      <c r="C80" s="1064" t="s">
        <v>610</v>
      </c>
      <c r="D80" s="1050"/>
      <c r="E80" s="1050"/>
      <c r="F80" s="1050"/>
      <c r="G80" s="1050"/>
      <c r="H80" s="1065">
        <f>sum(H31:H79)</f>
        <v>0</v>
      </c>
      <c r="I80" s="439"/>
      <c r="J80" s="25"/>
      <c r="K80" s="25"/>
      <c r="L80" s="25"/>
      <c r="M80" s="25"/>
      <c r="N80" s="25"/>
    </row>
    <row r="81">
      <c r="A81" s="126"/>
      <c r="B81" s="126" t="s">
        <v>611</v>
      </c>
      <c r="H81" s="127">
        <f>sum(H31:H79)-M26</f>
        <v>-109.07</v>
      </c>
      <c r="J81" s="25"/>
      <c r="K81" s="25"/>
      <c r="L81" s="25"/>
      <c r="M81" s="25"/>
      <c r="N81" s="25"/>
    </row>
    <row r="82">
      <c r="A82" s="126"/>
      <c r="B82" s="126" t="s">
        <v>134</v>
      </c>
      <c r="H82" s="127">
        <f>'11) 2023 BudgetBill Breakdown'!H338-H80</f>
        <v>79.3</v>
      </c>
      <c r="J82" s="25"/>
      <c r="K82" s="25"/>
      <c r="L82" s="25"/>
      <c r="M82" s="25"/>
      <c r="N82" s="25"/>
    </row>
    <row r="83">
      <c r="A83" s="126"/>
      <c r="B83" s="126"/>
      <c r="C83" s="126"/>
      <c r="D83" s="126"/>
      <c r="E83" s="126"/>
      <c r="F83" s="126"/>
      <c r="G83" s="126"/>
      <c r="H83" s="128"/>
      <c r="I83" s="128"/>
      <c r="J83" s="25"/>
      <c r="K83" s="25"/>
      <c r="L83" s="25"/>
      <c r="M83" s="25"/>
      <c r="N83" s="25"/>
    </row>
  </sheetData>
  <mergeCells count="96">
    <mergeCell ref="L6:M6"/>
    <mergeCell ref="L7:M7"/>
    <mergeCell ref="L8:M8"/>
    <mergeCell ref="L9:M9"/>
    <mergeCell ref="L10:M10"/>
    <mergeCell ref="B2:I2"/>
    <mergeCell ref="K2:M2"/>
    <mergeCell ref="C3:E3"/>
    <mergeCell ref="L3:M3"/>
    <mergeCell ref="C4:E4"/>
    <mergeCell ref="L4:M4"/>
    <mergeCell ref="L5:M5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C15:E15"/>
    <mergeCell ref="C16:E16"/>
    <mergeCell ref="C17:E17"/>
    <mergeCell ref="C18:E18"/>
    <mergeCell ref="K23:M23"/>
    <mergeCell ref="L25:M25"/>
    <mergeCell ref="C19:E19"/>
    <mergeCell ref="C20:E20"/>
    <mergeCell ref="C21:E21"/>
    <mergeCell ref="K21:L21"/>
    <mergeCell ref="C22:E22"/>
    <mergeCell ref="C23:E23"/>
    <mergeCell ref="C24:E24"/>
    <mergeCell ref="C26:E26"/>
    <mergeCell ref="C27:G27"/>
    <mergeCell ref="H27:I27"/>
    <mergeCell ref="K27:L27"/>
    <mergeCell ref="B29:I29"/>
    <mergeCell ref="H30:I30"/>
    <mergeCell ref="H31:I31"/>
    <mergeCell ref="H81:I81"/>
    <mergeCell ref="H82:I82"/>
    <mergeCell ref="H74:I74"/>
    <mergeCell ref="H75:I75"/>
    <mergeCell ref="H76:I76"/>
    <mergeCell ref="H77:I77"/>
    <mergeCell ref="H78:I78"/>
    <mergeCell ref="H79:I79"/>
    <mergeCell ref="H80:I80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2:I72"/>
    <mergeCell ref="H73:I73"/>
    <mergeCell ref="C80:G80"/>
    <mergeCell ref="B81:G81"/>
    <mergeCell ref="B82:G82"/>
  </mergeCells>
  <dataValidations>
    <dataValidation type="list" allowBlank="1" showErrorMessage="1" sqref="E31:E79">
      <formula1>'08) Drop Down Menus'!$B$2:$B$17</formula1>
    </dataValidation>
    <dataValidation type="list" allowBlank="1" sqref="G4:G26">
      <formula1>'08) Drop Down Menus'!$A$2:$A$17</formula1>
    </dataValidation>
  </dataValidations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3.29"/>
    <col customWidth="1" min="2" max="2" width="4.71"/>
    <col customWidth="1" min="3" max="3" width="32.57"/>
    <col customWidth="1" min="4" max="4" width="10.0"/>
    <col customWidth="1" min="5" max="5" width="25.71"/>
    <col customWidth="1" min="6" max="6" width="13.0"/>
    <col customWidth="1" min="7" max="7" width="17.0"/>
    <col customWidth="1" min="8" max="8" width="15.29"/>
    <col customWidth="1" min="9" max="9" width="14.29"/>
    <col customWidth="1" min="10" max="10" width="3.71"/>
    <col customWidth="1" min="11" max="11" width="23.86"/>
    <col customWidth="1" min="12" max="12" width="15.0"/>
    <col customWidth="1" min="13" max="13" width="16.57"/>
    <col customWidth="1" min="14" max="14" width="3.43"/>
  </cols>
  <sheetData>
    <row r="1">
      <c r="A1" s="25"/>
      <c r="B1" s="25"/>
      <c r="C1" s="25"/>
      <c r="D1" s="25"/>
      <c r="E1" s="25"/>
      <c r="F1" s="25"/>
      <c r="G1" s="24"/>
      <c r="H1" s="25"/>
      <c r="I1" s="25"/>
      <c r="J1" s="25"/>
      <c r="K1" s="25"/>
      <c r="L1" s="138"/>
      <c r="M1" s="25"/>
      <c r="N1" s="25"/>
    </row>
    <row r="2">
      <c r="A2" s="25"/>
      <c r="B2" s="187" t="s">
        <v>633</v>
      </c>
      <c r="C2" s="860"/>
      <c r="D2" s="860"/>
      <c r="E2" s="860"/>
      <c r="F2" s="860"/>
      <c r="G2" s="860"/>
      <c r="H2" s="860"/>
      <c r="I2" s="188"/>
      <c r="J2" s="25"/>
      <c r="K2" s="970" t="s">
        <v>470</v>
      </c>
      <c r="L2" s="971"/>
      <c r="M2" s="973"/>
      <c r="N2" s="25"/>
    </row>
    <row r="3">
      <c r="A3" s="25"/>
      <c r="B3" s="861" t="s">
        <v>598</v>
      </c>
      <c r="C3" s="974" t="s">
        <v>140</v>
      </c>
      <c r="D3" s="862"/>
      <c r="E3" s="862"/>
      <c r="F3" s="974" t="s">
        <v>55</v>
      </c>
      <c r="G3" s="974" t="s">
        <v>44</v>
      </c>
      <c r="H3" s="974" t="s">
        <v>2</v>
      </c>
      <c r="I3" s="975" t="s">
        <v>67</v>
      </c>
      <c r="J3" s="25"/>
      <c r="K3" s="976" t="str">
        <f>'08) Drop Down Menus'!A2</f>
        <v>Groceries</v>
      </c>
      <c r="L3" s="85">
        <f t="shared" ref="L3:L10" si="1">sumifs(H$4:H$26,G$4:G$26,K3,B$4:B$26,false)</f>
        <v>138.29</v>
      </c>
      <c r="M3" s="439"/>
      <c r="N3" s="25"/>
    </row>
    <row r="4">
      <c r="A4" s="25"/>
      <c r="B4" s="897" t="b">
        <v>0</v>
      </c>
      <c r="C4" s="1020" t="s">
        <v>472</v>
      </c>
      <c r="D4" s="225"/>
      <c r="E4" s="225"/>
      <c r="F4" s="985">
        <v>45220.0</v>
      </c>
      <c r="G4" s="986" t="s">
        <v>21</v>
      </c>
      <c r="H4" s="1021">
        <v>101.91</v>
      </c>
      <c r="I4" s="987">
        <f>H4</f>
        <v>101.91</v>
      </c>
      <c r="J4" s="25"/>
      <c r="K4" s="981" t="str">
        <f>'08) Drop Down Menus'!A3</f>
        <v>Cigarettes</v>
      </c>
      <c r="L4" s="988">
        <f t="shared" si="1"/>
        <v>49.08</v>
      </c>
      <c r="M4" s="439"/>
      <c r="N4" s="25"/>
    </row>
    <row r="5">
      <c r="A5" s="25"/>
      <c r="B5" s="898" t="b">
        <v>0</v>
      </c>
      <c r="C5" s="1022" t="s">
        <v>634</v>
      </c>
      <c r="D5" s="862"/>
      <c r="E5" s="862"/>
      <c r="F5" s="982">
        <v>45220.0</v>
      </c>
      <c r="G5" s="983" t="s">
        <v>21</v>
      </c>
      <c r="H5" s="1023">
        <v>27.46</v>
      </c>
      <c r="I5" s="984">
        <f t="shared" ref="I5:I26" si="2">I4+H5</f>
        <v>129.37</v>
      </c>
      <c r="J5" s="25"/>
      <c r="K5" s="976" t="str">
        <f>'08) Drop Down Menus'!A4</f>
        <v>Gas</v>
      </c>
      <c r="L5" s="85">
        <f t="shared" si="1"/>
        <v>32.7</v>
      </c>
      <c r="M5" s="439"/>
      <c r="N5" s="25"/>
    </row>
    <row r="6">
      <c r="A6" s="25"/>
      <c r="B6" s="897" t="b">
        <v>0</v>
      </c>
      <c r="C6" s="1020" t="s">
        <v>472</v>
      </c>
      <c r="D6" s="225"/>
      <c r="E6" s="225"/>
      <c r="F6" s="985">
        <v>45221.0</v>
      </c>
      <c r="G6" s="986" t="s">
        <v>110</v>
      </c>
      <c r="H6" s="1021">
        <v>72.33</v>
      </c>
      <c r="I6" s="987">
        <f t="shared" si="2"/>
        <v>201.7</v>
      </c>
      <c r="J6" s="25"/>
      <c r="K6" s="981" t="str">
        <f>'08) Drop Down Menus'!A5</f>
        <v>Entertainment</v>
      </c>
      <c r="L6" s="988">
        <f t="shared" si="1"/>
        <v>34.44</v>
      </c>
      <c r="M6" s="439"/>
      <c r="N6" s="25"/>
    </row>
    <row r="7">
      <c r="A7" s="25"/>
      <c r="B7" s="898" t="b">
        <v>0</v>
      </c>
      <c r="C7" s="1022" t="s">
        <v>635</v>
      </c>
      <c r="D7" s="862"/>
      <c r="E7" s="862"/>
      <c r="F7" s="982">
        <v>45222.0</v>
      </c>
      <c r="G7" s="983" t="s">
        <v>132</v>
      </c>
      <c r="H7" s="1023">
        <v>10.0</v>
      </c>
      <c r="I7" s="984">
        <f t="shared" si="2"/>
        <v>211.7</v>
      </c>
      <c r="J7" s="25"/>
      <c r="K7" s="976" t="str">
        <f>'08) Drop Down Menus'!A6</f>
        <v>Medical</v>
      </c>
      <c r="L7" s="85">
        <f t="shared" si="1"/>
        <v>27.97</v>
      </c>
      <c r="M7" s="439"/>
      <c r="N7" s="25"/>
    </row>
    <row r="8">
      <c r="A8" s="25"/>
      <c r="B8" s="897" t="b">
        <v>0</v>
      </c>
      <c r="C8" s="1020" t="s">
        <v>620</v>
      </c>
      <c r="D8" s="225"/>
      <c r="E8" s="225"/>
      <c r="F8" s="985">
        <v>45221.0</v>
      </c>
      <c r="G8" s="986" t="s">
        <v>144</v>
      </c>
      <c r="H8" s="1021">
        <v>18.97</v>
      </c>
      <c r="I8" s="987">
        <f t="shared" si="2"/>
        <v>230.67</v>
      </c>
      <c r="J8" s="25"/>
      <c r="K8" s="981" t="str">
        <f>'08) Drop Down Menus'!A7</f>
        <v>Vehicle</v>
      </c>
      <c r="L8" s="988">
        <f t="shared" si="1"/>
        <v>16.03</v>
      </c>
      <c r="M8" s="439"/>
      <c r="N8" s="25"/>
    </row>
    <row r="9">
      <c r="A9" s="25"/>
      <c r="B9" s="898" t="b">
        <v>0</v>
      </c>
      <c r="C9" s="1022" t="s">
        <v>636</v>
      </c>
      <c r="D9" s="862"/>
      <c r="E9" s="862"/>
      <c r="F9" s="982">
        <v>45221.0</v>
      </c>
      <c r="G9" s="983" t="s">
        <v>132</v>
      </c>
      <c r="H9" s="1023">
        <v>17.97</v>
      </c>
      <c r="I9" s="984">
        <f t="shared" si="2"/>
        <v>248.64</v>
      </c>
      <c r="J9" s="25"/>
      <c r="K9" s="976" t="str">
        <f>'08) Drop Down Menus'!A8</f>
        <v>Maintenance</v>
      </c>
      <c r="L9" s="85">
        <f t="shared" si="1"/>
        <v>174.99</v>
      </c>
      <c r="M9" s="439"/>
      <c r="N9" s="25"/>
    </row>
    <row r="10">
      <c r="A10" s="25"/>
      <c r="B10" s="897" t="b">
        <v>0</v>
      </c>
      <c r="C10" s="1020" t="s">
        <v>146</v>
      </c>
      <c r="D10" s="225"/>
      <c r="E10" s="225"/>
      <c r="F10" s="985">
        <v>45223.0</v>
      </c>
      <c r="G10" s="986" t="s">
        <v>146</v>
      </c>
      <c r="H10" s="1021">
        <v>19.99</v>
      </c>
      <c r="I10" s="987">
        <f t="shared" si="2"/>
        <v>268.63</v>
      </c>
      <c r="J10" s="25"/>
      <c r="K10" s="981" t="str">
        <f>'08) Drop Down Menus'!A9</f>
        <v>Debt</v>
      </c>
      <c r="L10" s="988">
        <f t="shared" si="1"/>
        <v>0</v>
      </c>
      <c r="M10" s="439"/>
      <c r="N10" s="25"/>
    </row>
    <row r="11">
      <c r="A11" s="25"/>
      <c r="B11" s="898" t="b">
        <v>0</v>
      </c>
      <c r="C11" s="1022" t="s">
        <v>577</v>
      </c>
      <c r="D11" s="862"/>
      <c r="E11" s="862"/>
      <c r="F11" s="982">
        <v>45231.0</v>
      </c>
      <c r="G11" s="983" t="s">
        <v>146</v>
      </c>
      <c r="H11" s="1023">
        <v>6.06</v>
      </c>
      <c r="I11" s="984">
        <f t="shared" si="2"/>
        <v>274.69</v>
      </c>
      <c r="J11" s="25"/>
      <c r="K11" s="25"/>
      <c r="L11" s="25"/>
      <c r="M11" s="25"/>
      <c r="N11" s="25"/>
    </row>
    <row r="12">
      <c r="A12" s="25"/>
      <c r="B12" s="897" t="b">
        <v>0</v>
      </c>
      <c r="C12" s="1020" t="s">
        <v>625</v>
      </c>
      <c r="D12" s="225"/>
      <c r="E12" s="225"/>
      <c r="F12" s="985">
        <v>45230.0</v>
      </c>
      <c r="G12" s="986" t="s">
        <v>146</v>
      </c>
      <c r="H12" s="1021">
        <v>8.39</v>
      </c>
      <c r="I12" s="987">
        <f t="shared" si="2"/>
        <v>283.08</v>
      </c>
      <c r="J12" s="25"/>
      <c r="K12" s="470" t="s">
        <v>44</v>
      </c>
      <c r="L12" s="989" t="s">
        <v>572</v>
      </c>
      <c r="M12" s="990" t="s">
        <v>573</v>
      </c>
      <c r="N12" s="25"/>
    </row>
    <row r="13">
      <c r="A13" s="25"/>
      <c r="B13" s="898" t="b">
        <v>0</v>
      </c>
      <c r="C13" s="1022" t="s">
        <v>637</v>
      </c>
      <c r="D13" s="862"/>
      <c r="E13" s="862"/>
      <c r="F13" s="982">
        <v>45228.0</v>
      </c>
      <c r="G13" s="983" t="s">
        <v>145</v>
      </c>
      <c r="H13" s="1023">
        <f>43.7-11</f>
        <v>32.7</v>
      </c>
      <c r="I13" s="984">
        <f t="shared" si="2"/>
        <v>315.78</v>
      </c>
      <c r="J13" s="25"/>
      <c r="K13" s="991" t="str">
        <f>'08) Drop Down Menus'!A2</f>
        <v>Groceries</v>
      </c>
      <c r="L13" s="930">
        <f>L3+'2023 Expences - 06162023'!K13</f>
        <v>2805.21</v>
      </c>
      <c r="M13" s="992">
        <f t="shared" ref="M13:M20" si="3">L13/M$21</f>
        <v>133.5814286</v>
      </c>
      <c r="N13" s="25"/>
    </row>
    <row r="14">
      <c r="A14" s="25"/>
      <c r="B14" s="897" t="b">
        <v>0</v>
      </c>
      <c r="C14" s="1020" t="s">
        <v>638</v>
      </c>
      <c r="D14" s="225"/>
      <c r="E14" s="225"/>
      <c r="F14" s="985">
        <v>45228.0</v>
      </c>
      <c r="G14" s="986" t="s">
        <v>147</v>
      </c>
      <c r="H14" s="1021">
        <v>11.0</v>
      </c>
      <c r="I14" s="987">
        <f t="shared" si="2"/>
        <v>326.78</v>
      </c>
      <c r="J14" s="25"/>
      <c r="K14" s="993" t="str">
        <f>'08) Drop Down Menus'!A3</f>
        <v>Cigarettes</v>
      </c>
      <c r="L14" s="994">
        <f>L4+'2023 Expences - 06162023'!K14</f>
        <v>592.05</v>
      </c>
      <c r="M14" s="995">
        <f t="shared" si="3"/>
        <v>28.19285714</v>
      </c>
      <c r="N14" s="25"/>
    </row>
    <row r="15">
      <c r="A15" s="25"/>
      <c r="B15" s="898" t="b">
        <v>0</v>
      </c>
      <c r="C15" s="1022" t="s">
        <v>639</v>
      </c>
      <c r="D15" s="862"/>
      <c r="E15" s="862"/>
      <c r="F15" s="982">
        <v>45228.0</v>
      </c>
      <c r="G15" s="983" t="s">
        <v>147</v>
      </c>
      <c r="H15" s="1023">
        <v>5.03</v>
      </c>
      <c r="I15" s="984">
        <f t="shared" si="2"/>
        <v>331.81</v>
      </c>
      <c r="J15" s="25"/>
      <c r="K15" s="991" t="str">
        <f>'08) Drop Down Menus'!A4</f>
        <v>Gas</v>
      </c>
      <c r="L15" s="930">
        <f>L5+'2023 Expences - 06162023'!K15</f>
        <v>329.42</v>
      </c>
      <c r="M15" s="984">
        <f t="shared" si="3"/>
        <v>15.68666667</v>
      </c>
      <c r="N15" s="25"/>
    </row>
    <row r="16">
      <c r="A16" s="25"/>
      <c r="B16" s="897" t="b">
        <v>0</v>
      </c>
      <c r="C16" s="1020" t="s">
        <v>622</v>
      </c>
      <c r="D16" s="225"/>
      <c r="E16" s="225"/>
      <c r="F16" s="985">
        <v>45228.0</v>
      </c>
      <c r="G16" s="986" t="s">
        <v>110</v>
      </c>
      <c r="H16" s="1021">
        <v>65.96</v>
      </c>
      <c r="I16" s="987">
        <f t="shared" si="2"/>
        <v>397.77</v>
      </c>
      <c r="J16" s="25"/>
      <c r="K16" s="993" t="str">
        <f>'08) Drop Down Menus'!A5</f>
        <v>Entertainment</v>
      </c>
      <c r="L16" s="994">
        <f>L6+'2023 Expences - 06162023'!K16</f>
        <v>511.43</v>
      </c>
      <c r="M16" s="995">
        <f t="shared" si="3"/>
        <v>24.35380952</v>
      </c>
      <c r="N16" s="25"/>
    </row>
    <row r="17">
      <c r="A17" s="25"/>
      <c r="B17" s="898" t="b">
        <v>0</v>
      </c>
      <c r="C17" s="1022" t="s">
        <v>640</v>
      </c>
      <c r="D17" s="862"/>
      <c r="E17" s="862"/>
      <c r="F17" s="982">
        <v>45228.0</v>
      </c>
      <c r="G17" s="983" t="s">
        <v>21</v>
      </c>
      <c r="H17" s="1023">
        <v>35.14</v>
      </c>
      <c r="I17" s="984">
        <f t="shared" si="2"/>
        <v>432.91</v>
      </c>
      <c r="J17" s="25"/>
      <c r="K17" s="991" t="str">
        <f>'08) Drop Down Menus'!A6</f>
        <v>Medical</v>
      </c>
      <c r="L17" s="930">
        <f>L7+'2023 Expences - 06162023'!K17</f>
        <v>240.19</v>
      </c>
      <c r="M17" s="984">
        <f t="shared" si="3"/>
        <v>11.43761905</v>
      </c>
      <c r="N17" s="25"/>
    </row>
    <row r="18">
      <c r="A18" s="25"/>
      <c r="B18" s="897" t="b">
        <v>0</v>
      </c>
      <c r="C18" s="1020" t="s">
        <v>641</v>
      </c>
      <c r="D18" s="225"/>
      <c r="E18" s="225"/>
      <c r="F18" s="985">
        <v>45228.0</v>
      </c>
      <c r="G18" s="986" t="s">
        <v>21</v>
      </c>
      <c r="H18" s="1021">
        <v>10.48</v>
      </c>
      <c r="I18" s="987">
        <f t="shared" si="2"/>
        <v>443.39</v>
      </c>
      <c r="J18" s="25"/>
      <c r="K18" s="993" t="str">
        <f>'08) Drop Down Menus'!A7</f>
        <v>Vehicle</v>
      </c>
      <c r="L18" s="994">
        <f>L8+'2023 Expences - 06162023'!K18</f>
        <v>160.35</v>
      </c>
      <c r="M18" s="995">
        <f t="shared" si="3"/>
        <v>7.635714286</v>
      </c>
      <c r="N18" s="25"/>
    </row>
    <row r="19">
      <c r="A19" s="25"/>
      <c r="B19" s="418" t="b">
        <v>0</v>
      </c>
      <c r="C19" s="772" t="s">
        <v>642</v>
      </c>
      <c r="D19" s="146"/>
      <c r="E19" s="146"/>
      <c r="F19" s="1009">
        <v>45228.0</v>
      </c>
      <c r="G19" s="783" t="s">
        <v>144</v>
      </c>
      <c r="H19" s="787">
        <v>30.11</v>
      </c>
      <c r="I19" s="1010">
        <f t="shared" si="2"/>
        <v>473.5</v>
      </c>
      <c r="J19" s="25"/>
      <c r="K19" s="991" t="str">
        <f>'08) Drop Down Menus'!A8</f>
        <v>Maintenance</v>
      </c>
      <c r="L19" s="930">
        <f>L9+'2023 Expences - 06162023'!K19</f>
        <v>775.65</v>
      </c>
      <c r="M19" s="984">
        <f t="shared" si="3"/>
        <v>36.93571429</v>
      </c>
      <c r="N19" s="25"/>
    </row>
    <row r="20">
      <c r="A20" s="25"/>
      <c r="B20" s="418" t="b">
        <v>0</v>
      </c>
      <c r="C20" s="772"/>
      <c r="D20" s="146"/>
      <c r="E20" s="146"/>
      <c r="F20" s="1009"/>
      <c r="G20" s="783"/>
      <c r="H20" s="787">
        <v>0.0</v>
      </c>
      <c r="I20" s="1010">
        <f t="shared" si="2"/>
        <v>473.5</v>
      </c>
      <c r="J20" s="25"/>
      <c r="K20" s="1002" t="str">
        <f>'08) Drop Down Menus'!A9</f>
        <v>Debt</v>
      </c>
      <c r="L20" s="1003">
        <f>L10+'2023 Expences - 06162023'!K20</f>
        <v>350.65</v>
      </c>
      <c r="M20" s="1004">
        <f t="shared" si="3"/>
        <v>16.69761905</v>
      </c>
      <c r="N20" s="25"/>
    </row>
    <row r="21">
      <c r="A21" s="25"/>
      <c r="B21" s="418" t="b">
        <v>0</v>
      </c>
      <c r="C21" s="772"/>
      <c r="D21" s="146"/>
      <c r="E21" s="146"/>
      <c r="F21" s="1009"/>
      <c r="G21" s="783"/>
      <c r="H21" s="787">
        <v>0.0</v>
      </c>
      <c r="I21" s="1010">
        <f t="shared" si="2"/>
        <v>473.5</v>
      </c>
      <c r="J21" s="25"/>
      <c r="K21" s="1024" t="s">
        <v>574</v>
      </c>
      <c r="L21" s="1007"/>
      <c r="M21" s="1025" t="s">
        <v>643</v>
      </c>
      <c r="N21" s="25"/>
    </row>
    <row r="22">
      <c r="A22" s="25"/>
      <c r="B22" s="418" t="b">
        <v>0</v>
      </c>
      <c r="C22" s="772"/>
      <c r="D22" s="146"/>
      <c r="E22" s="146"/>
      <c r="F22" s="1009"/>
      <c r="G22" s="783"/>
      <c r="H22" s="787">
        <v>0.0</v>
      </c>
      <c r="I22" s="1010">
        <f t="shared" si="2"/>
        <v>473.5</v>
      </c>
      <c r="J22" s="25"/>
      <c r="K22" s="25"/>
      <c r="L22" s="25"/>
      <c r="M22" s="25"/>
      <c r="N22" s="25"/>
    </row>
    <row r="23">
      <c r="A23" s="25"/>
      <c r="B23" s="418" t="b">
        <v>0</v>
      </c>
      <c r="C23" s="772"/>
      <c r="D23" s="146"/>
      <c r="E23" s="146"/>
      <c r="F23" s="1009"/>
      <c r="G23" s="783"/>
      <c r="H23" s="787">
        <v>0.0</v>
      </c>
      <c r="I23" s="1010">
        <f t="shared" si="2"/>
        <v>473.5</v>
      </c>
      <c r="J23" s="25"/>
      <c r="K23" s="1026" t="s">
        <v>604</v>
      </c>
      <c r="L23" s="483"/>
      <c r="M23" s="484"/>
      <c r="N23" s="25"/>
    </row>
    <row r="24">
      <c r="A24" s="25"/>
      <c r="B24" s="418" t="b">
        <v>0</v>
      </c>
      <c r="C24" s="772"/>
      <c r="D24" s="146"/>
      <c r="E24" s="146"/>
      <c r="F24" s="1009"/>
      <c r="G24" s="783"/>
      <c r="H24" s="787">
        <v>0.0</v>
      </c>
      <c r="I24" s="1010">
        <f t="shared" si="2"/>
        <v>473.5</v>
      </c>
      <c r="J24" s="25"/>
      <c r="K24" s="898" t="s">
        <v>605</v>
      </c>
      <c r="L24" s="1027">
        <v>45225.0</v>
      </c>
      <c r="M24" s="1028">
        <v>50.0</v>
      </c>
      <c r="N24" s="25"/>
    </row>
    <row r="25">
      <c r="A25" s="25"/>
      <c r="B25" s="418" t="b">
        <v>0</v>
      </c>
      <c r="C25" s="772"/>
      <c r="D25" s="772"/>
      <c r="E25" s="772"/>
      <c r="F25" s="1009"/>
      <c r="G25" s="783"/>
      <c r="H25" s="787">
        <v>0.0</v>
      </c>
      <c r="I25" s="1010">
        <f t="shared" si="2"/>
        <v>473.5</v>
      </c>
      <c r="J25" s="25"/>
      <c r="K25" s="1029" t="s">
        <v>606</v>
      </c>
      <c r="L25" s="1030">
        <v>0.0</v>
      </c>
      <c r="M25" s="1031"/>
      <c r="N25" s="25"/>
    </row>
    <row r="26">
      <c r="A26" s="25"/>
      <c r="B26" s="418" t="b">
        <v>0</v>
      </c>
      <c r="C26" s="772"/>
      <c r="D26" s="146"/>
      <c r="E26" s="146"/>
      <c r="F26" s="1009"/>
      <c r="G26" s="783"/>
      <c r="H26" s="754">
        <v>0.0</v>
      </c>
      <c r="I26" s="1010">
        <f t="shared" si="2"/>
        <v>473.5</v>
      </c>
      <c r="J26" s="25"/>
      <c r="K26" s="898" t="s">
        <v>607</v>
      </c>
      <c r="L26" s="85">
        <v>109.07</v>
      </c>
      <c r="M26" s="1028">
        <f>L26+M24-L25</f>
        <v>159.07</v>
      </c>
      <c r="N26" s="25"/>
    </row>
    <row r="27">
      <c r="A27" s="25"/>
      <c r="B27" s="1016"/>
      <c r="C27" s="1032" t="s">
        <v>455</v>
      </c>
      <c r="D27" s="146"/>
      <c r="E27" s="146"/>
      <c r="F27" s="146"/>
      <c r="G27" s="146"/>
      <c r="H27" s="755">
        <f>I26</f>
        <v>473.5</v>
      </c>
      <c r="I27" s="439"/>
      <c r="J27" s="25"/>
      <c r="K27" s="1033" t="s">
        <v>608</v>
      </c>
      <c r="L27" s="1034"/>
      <c r="M27" s="1035">
        <f>500-M26</f>
        <v>340.93</v>
      </c>
      <c r="N27" s="25"/>
    </row>
    <row r="28">
      <c r="A28" s="65"/>
      <c r="B28" s="65"/>
      <c r="C28" s="65"/>
      <c r="D28" s="65"/>
      <c r="E28" s="65"/>
      <c r="F28" s="65"/>
      <c r="G28" s="75"/>
      <c r="H28" s="75"/>
      <c r="I28" s="65"/>
      <c r="J28" s="25"/>
      <c r="K28" s="25"/>
      <c r="L28" s="25"/>
      <c r="M28" s="25"/>
      <c r="N28" s="25"/>
    </row>
    <row r="29">
      <c r="A29" s="65"/>
      <c r="B29" s="65" t="s">
        <v>609</v>
      </c>
      <c r="J29" s="25"/>
      <c r="K29" s="25"/>
      <c r="L29" s="25"/>
      <c r="M29" s="25"/>
      <c r="N29" s="25"/>
    </row>
    <row r="30" ht="18.0" customHeight="1">
      <c r="A30" s="80"/>
      <c r="B30" s="470" t="s">
        <v>102</v>
      </c>
      <c r="C30" s="989" t="s">
        <v>103</v>
      </c>
      <c r="D30" s="989" t="s">
        <v>104</v>
      </c>
      <c r="E30" s="989" t="s">
        <v>105</v>
      </c>
      <c r="F30" s="989" t="s">
        <v>49</v>
      </c>
      <c r="G30" s="1036" t="s">
        <v>106</v>
      </c>
      <c r="H30" s="1036" t="s">
        <v>107</v>
      </c>
      <c r="I30" s="439"/>
      <c r="J30" s="25"/>
      <c r="K30" s="25"/>
      <c r="L30" s="25"/>
      <c r="M30" s="25"/>
      <c r="N30" s="25"/>
    </row>
    <row r="31" ht="18.0" customHeight="1">
      <c r="A31" s="80"/>
      <c r="B31" s="1037" t="b">
        <v>0</v>
      </c>
      <c r="C31" s="1022"/>
      <c r="D31" s="95"/>
      <c r="E31" s="95"/>
      <c r="F31" s="96"/>
      <c r="G31" s="85">
        <v>0.0</v>
      </c>
      <c r="H31" s="930">
        <f t="shared" ref="H31:H79" si="4">IF( B31 = TRUE ,(G31*F31)*0.05+(G31*F31) , G31*F31 )</f>
        <v>0</v>
      </c>
      <c r="I31" s="439"/>
      <c r="J31" s="25"/>
      <c r="K31" s="25"/>
      <c r="L31" s="25"/>
      <c r="M31" s="25"/>
      <c r="N31" s="25"/>
    </row>
    <row r="32" ht="18.0" customHeight="1">
      <c r="A32" s="80"/>
      <c r="B32" s="1038" t="b">
        <v>0</v>
      </c>
      <c r="C32" s="88"/>
      <c r="D32" s="89"/>
      <c r="E32" s="89"/>
      <c r="F32" s="90"/>
      <c r="G32" s="91">
        <v>0.0</v>
      </c>
      <c r="H32" s="994">
        <f t="shared" si="4"/>
        <v>0</v>
      </c>
      <c r="I32" s="439"/>
      <c r="J32" s="25"/>
      <c r="K32" s="25"/>
      <c r="L32" s="25"/>
      <c r="M32" s="25"/>
      <c r="N32" s="25"/>
    </row>
    <row r="33" ht="18.0" customHeight="1">
      <c r="A33" s="97"/>
      <c r="B33" s="1037" t="b">
        <v>0</v>
      </c>
      <c r="C33" s="94"/>
      <c r="D33" s="95"/>
      <c r="E33" s="95"/>
      <c r="F33" s="96"/>
      <c r="G33" s="85">
        <v>0.0</v>
      </c>
      <c r="H33" s="930">
        <f t="shared" si="4"/>
        <v>0</v>
      </c>
      <c r="I33" s="439"/>
      <c r="J33" s="25"/>
      <c r="K33" s="25"/>
      <c r="L33" s="25"/>
      <c r="M33" s="25"/>
      <c r="N33" s="25"/>
    </row>
    <row r="34" ht="18.0" customHeight="1">
      <c r="A34" s="80"/>
      <c r="B34" s="1038" t="b">
        <v>0</v>
      </c>
      <c r="C34" s="88"/>
      <c r="D34" s="89"/>
      <c r="E34" s="89"/>
      <c r="F34" s="90"/>
      <c r="G34" s="91">
        <v>0.0</v>
      </c>
      <c r="H34" s="994">
        <f t="shared" si="4"/>
        <v>0</v>
      </c>
      <c r="I34" s="439"/>
      <c r="J34" s="25"/>
      <c r="K34" s="25"/>
      <c r="L34" s="25"/>
      <c r="M34" s="25"/>
      <c r="N34" s="25"/>
    </row>
    <row r="35" ht="18.0" customHeight="1">
      <c r="A35" s="80"/>
      <c r="B35" s="1037" t="b">
        <v>0</v>
      </c>
      <c r="C35" s="94"/>
      <c r="D35" s="95"/>
      <c r="E35" s="95"/>
      <c r="F35" s="96"/>
      <c r="G35" s="85">
        <v>0.0</v>
      </c>
      <c r="H35" s="930">
        <f t="shared" si="4"/>
        <v>0</v>
      </c>
      <c r="I35" s="439"/>
      <c r="J35" s="25"/>
      <c r="K35" s="25"/>
      <c r="L35" s="25"/>
      <c r="M35" s="25"/>
      <c r="N35" s="25"/>
    </row>
    <row r="36" ht="18.0" customHeight="1">
      <c r="A36" s="80"/>
      <c r="B36" s="1038" t="b">
        <v>0</v>
      </c>
      <c r="C36" s="88"/>
      <c r="D36" s="89"/>
      <c r="E36" s="89"/>
      <c r="F36" s="90"/>
      <c r="G36" s="91">
        <v>0.0</v>
      </c>
      <c r="H36" s="994">
        <f t="shared" si="4"/>
        <v>0</v>
      </c>
      <c r="I36" s="439"/>
      <c r="J36" s="25"/>
      <c r="K36" s="25"/>
      <c r="L36" s="25"/>
      <c r="M36" s="25"/>
      <c r="N36" s="25"/>
    </row>
    <row r="37" ht="18.0" customHeight="1">
      <c r="A37" s="97"/>
      <c r="B37" s="1037" t="b">
        <v>0</v>
      </c>
      <c r="C37" s="94"/>
      <c r="D37" s="95"/>
      <c r="E37" s="95"/>
      <c r="F37" s="96"/>
      <c r="G37" s="85">
        <v>0.0</v>
      </c>
      <c r="H37" s="930">
        <f t="shared" si="4"/>
        <v>0</v>
      </c>
      <c r="I37" s="439"/>
      <c r="J37" s="25"/>
      <c r="K37" s="25"/>
      <c r="L37" s="25"/>
      <c r="M37" s="25"/>
      <c r="N37" s="25"/>
    </row>
    <row r="38" ht="18.0" customHeight="1">
      <c r="A38" s="97"/>
      <c r="B38" s="1038" t="b">
        <v>0</v>
      </c>
      <c r="C38" s="88"/>
      <c r="D38" s="89"/>
      <c r="E38" s="89"/>
      <c r="F38" s="90"/>
      <c r="G38" s="91">
        <v>0.0</v>
      </c>
      <c r="H38" s="994">
        <f t="shared" si="4"/>
        <v>0</v>
      </c>
      <c r="I38" s="439"/>
      <c r="J38" s="25"/>
      <c r="K38" s="25"/>
      <c r="L38" s="25"/>
      <c r="M38" s="25"/>
      <c r="N38" s="25"/>
    </row>
    <row r="39" ht="18.0" customHeight="1">
      <c r="A39" s="97"/>
      <c r="B39" s="1037" t="b">
        <v>0</v>
      </c>
      <c r="C39" s="94"/>
      <c r="D39" s="95"/>
      <c r="E39" s="95"/>
      <c r="F39" s="96"/>
      <c r="G39" s="85">
        <v>0.0</v>
      </c>
      <c r="H39" s="930">
        <f t="shared" si="4"/>
        <v>0</v>
      </c>
      <c r="I39" s="439"/>
      <c r="J39" s="25"/>
      <c r="K39" s="25"/>
      <c r="L39" s="25"/>
      <c r="M39" s="25"/>
      <c r="N39" s="25"/>
    </row>
    <row r="40" ht="18.0" customHeight="1">
      <c r="A40" s="97"/>
      <c r="B40" s="1038" t="b">
        <v>0</v>
      </c>
      <c r="C40" s="88"/>
      <c r="D40" s="89"/>
      <c r="E40" s="89"/>
      <c r="F40" s="90"/>
      <c r="G40" s="91">
        <v>0.0</v>
      </c>
      <c r="H40" s="994">
        <f t="shared" si="4"/>
        <v>0</v>
      </c>
      <c r="I40" s="439"/>
      <c r="J40" s="25"/>
      <c r="K40" s="25"/>
      <c r="L40" s="25"/>
      <c r="M40" s="25"/>
      <c r="N40" s="25"/>
    </row>
    <row r="41" ht="18.0" customHeight="1">
      <c r="A41" s="97"/>
      <c r="B41" s="1037" t="b">
        <v>0</v>
      </c>
      <c r="C41" s="94"/>
      <c r="D41" s="95"/>
      <c r="E41" s="95"/>
      <c r="F41" s="96"/>
      <c r="G41" s="85">
        <v>0.0</v>
      </c>
      <c r="H41" s="930">
        <f t="shared" si="4"/>
        <v>0</v>
      </c>
      <c r="I41" s="439"/>
      <c r="J41" s="25"/>
      <c r="K41" s="25"/>
      <c r="L41" s="25"/>
      <c r="M41" s="25"/>
      <c r="N41" s="25"/>
    </row>
    <row r="42" ht="18.0" customHeight="1">
      <c r="A42" s="97"/>
      <c r="B42" s="1038" t="b">
        <v>0</v>
      </c>
      <c r="C42" s="88"/>
      <c r="D42" s="89"/>
      <c r="E42" s="89"/>
      <c r="F42" s="90"/>
      <c r="G42" s="91">
        <v>0.0</v>
      </c>
      <c r="H42" s="994">
        <f t="shared" si="4"/>
        <v>0</v>
      </c>
      <c r="I42" s="439"/>
      <c r="J42" s="25"/>
      <c r="K42" s="25"/>
      <c r="L42" s="25"/>
      <c r="M42" s="25"/>
      <c r="N42" s="25"/>
    </row>
    <row r="43" ht="18.0" customHeight="1">
      <c r="A43" s="97"/>
      <c r="B43" s="1037" t="b">
        <v>0</v>
      </c>
      <c r="C43" s="94"/>
      <c r="D43" s="95"/>
      <c r="E43" s="95"/>
      <c r="F43" s="96"/>
      <c r="G43" s="85">
        <v>0.0</v>
      </c>
      <c r="H43" s="930">
        <f t="shared" si="4"/>
        <v>0</v>
      </c>
      <c r="I43" s="439"/>
      <c r="J43" s="25"/>
      <c r="K43" s="25"/>
      <c r="L43" s="25"/>
      <c r="M43" s="25"/>
      <c r="N43" s="25"/>
    </row>
    <row r="44" ht="18.0" customHeight="1">
      <c r="A44" s="97"/>
      <c r="B44" s="1038" t="b">
        <v>0</v>
      </c>
      <c r="C44" s="88"/>
      <c r="D44" s="89"/>
      <c r="E44" s="89"/>
      <c r="F44" s="90"/>
      <c r="G44" s="91">
        <v>0.0</v>
      </c>
      <c r="H44" s="994">
        <f t="shared" si="4"/>
        <v>0</v>
      </c>
      <c r="I44" s="439"/>
      <c r="J44" s="25"/>
      <c r="K44" s="25"/>
      <c r="L44" s="25"/>
      <c r="M44" s="25"/>
      <c r="N44" s="25"/>
    </row>
    <row r="45" ht="18.0" customHeight="1">
      <c r="A45" s="97"/>
      <c r="B45" s="1037" t="b">
        <v>0</v>
      </c>
      <c r="C45" s="94"/>
      <c r="D45" s="95"/>
      <c r="E45" s="95"/>
      <c r="F45" s="96"/>
      <c r="G45" s="85">
        <v>0.0</v>
      </c>
      <c r="H45" s="930">
        <f t="shared" si="4"/>
        <v>0</v>
      </c>
      <c r="I45" s="439"/>
      <c r="J45" s="25"/>
      <c r="K45" s="25"/>
      <c r="L45" s="25"/>
      <c r="M45" s="25"/>
      <c r="N45" s="25"/>
    </row>
    <row r="46" ht="18.0" customHeight="1">
      <c r="A46" s="97"/>
      <c r="B46" s="1038" t="b">
        <v>0</v>
      </c>
      <c r="C46" s="88"/>
      <c r="D46" s="89"/>
      <c r="E46" s="89"/>
      <c r="F46" s="90"/>
      <c r="G46" s="91">
        <v>0.0</v>
      </c>
      <c r="H46" s="994">
        <f t="shared" si="4"/>
        <v>0</v>
      </c>
      <c r="I46" s="439"/>
      <c r="J46" s="25"/>
      <c r="K46" s="25"/>
      <c r="L46" s="25"/>
      <c r="M46" s="25"/>
      <c r="N46" s="25"/>
    </row>
    <row r="47" ht="18.0" hidden="1" customHeight="1">
      <c r="A47" s="97"/>
      <c r="B47" s="1037" t="b">
        <v>0</v>
      </c>
      <c r="C47" s="94"/>
      <c r="D47" s="95"/>
      <c r="E47" s="95"/>
      <c r="F47" s="96"/>
      <c r="G47" s="85">
        <v>0.0</v>
      </c>
      <c r="H47" s="930">
        <f t="shared" si="4"/>
        <v>0</v>
      </c>
      <c r="I47" s="439"/>
      <c r="J47" s="25"/>
      <c r="K47" s="25"/>
      <c r="L47" s="25"/>
      <c r="M47" s="25"/>
      <c r="N47" s="25"/>
    </row>
    <row r="48" ht="18.0" hidden="1" customHeight="1">
      <c r="A48" s="97"/>
      <c r="B48" s="1038" t="b">
        <v>0</v>
      </c>
      <c r="C48" s="88"/>
      <c r="D48" s="89"/>
      <c r="E48" s="89"/>
      <c r="F48" s="90"/>
      <c r="G48" s="91">
        <v>0.0</v>
      </c>
      <c r="H48" s="994">
        <f t="shared" si="4"/>
        <v>0</v>
      </c>
      <c r="I48" s="439"/>
      <c r="J48" s="25"/>
      <c r="K48" s="25"/>
      <c r="L48" s="25"/>
      <c r="M48" s="25"/>
      <c r="N48" s="25"/>
    </row>
    <row r="49" ht="18.0" hidden="1" customHeight="1">
      <c r="A49" s="97"/>
      <c r="B49" s="1037" t="b">
        <v>0</v>
      </c>
      <c r="C49" s="94"/>
      <c r="D49" s="95"/>
      <c r="E49" s="95"/>
      <c r="F49" s="96"/>
      <c r="G49" s="85">
        <v>0.0</v>
      </c>
      <c r="H49" s="930">
        <f t="shared" si="4"/>
        <v>0</v>
      </c>
      <c r="I49" s="439"/>
      <c r="J49" s="25"/>
      <c r="K49" s="25"/>
      <c r="L49" s="25"/>
      <c r="M49" s="25"/>
      <c r="N49" s="25"/>
    </row>
    <row r="50" ht="18.0" hidden="1" customHeight="1">
      <c r="A50" s="97"/>
      <c r="B50" s="1038" t="b">
        <v>0</v>
      </c>
      <c r="C50" s="88"/>
      <c r="D50" s="89"/>
      <c r="E50" s="89"/>
      <c r="F50" s="90"/>
      <c r="G50" s="91">
        <v>0.0</v>
      </c>
      <c r="H50" s="994">
        <f t="shared" si="4"/>
        <v>0</v>
      </c>
      <c r="I50" s="439"/>
      <c r="J50" s="25"/>
      <c r="K50" s="25"/>
      <c r="L50" s="25"/>
      <c r="M50" s="25"/>
      <c r="N50" s="25"/>
    </row>
    <row r="51" ht="18.0" hidden="1" customHeight="1">
      <c r="A51" s="97"/>
      <c r="B51" s="1037" t="b">
        <v>0</v>
      </c>
      <c r="C51" s="94"/>
      <c r="D51" s="95"/>
      <c r="E51" s="95"/>
      <c r="F51" s="96"/>
      <c r="G51" s="85">
        <v>0.0</v>
      </c>
      <c r="H51" s="930">
        <f t="shared" si="4"/>
        <v>0</v>
      </c>
      <c r="I51" s="439"/>
      <c r="J51" s="25"/>
      <c r="K51" s="25"/>
      <c r="L51" s="25"/>
      <c r="M51" s="25"/>
      <c r="N51" s="25"/>
    </row>
    <row r="52" ht="18.0" hidden="1" customHeight="1">
      <c r="A52" s="97"/>
      <c r="B52" s="1038" t="b">
        <v>0</v>
      </c>
      <c r="C52" s="88"/>
      <c r="D52" s="89"/>
      <c r="E52" s="89"/>
      <c r="F52" s="90"/>
      <c r="G52" s="91">
        <v>0.0</v>
      </c>
      <c r="H52" s="994">
        <f t="shared" si="4"/>
        <v>0</v>
      </c>
      <c r="I52" s="439"/>
      <c r="J52" s="25"/>
      <c r="K52" s="25"/>
      <c r="L52" s="25"/>
      <c r="M52" s="25"/>
      <c r="N52" s="25"/>
    </row>
    <row r="53" ht="18.0" hidden="1" customHeight="1">
      <c r="A53" s="97"/>
      <c r="B53" s="1037" t="b">
        <v>0</v>
      </c>
      <c r="C53" s="94"/>
      <c r="D53" s="95"/>
      <c r="E53" s="95"/>
      <c r="F53" s="96"/>
      <c r="G53" s="85">
        <v>0.0</v>
      </c>
      <c r="H53" s="930">
        <f t="shared" si="4"/>
        <v>0</v>
      </c>
      <c r="I53" s="439"/>
      <c r="J53" s="25"/>
      <c r="K53" s="25"/>
      <c r="L53" s="25"/>
      <c r="M53" s="25"/>
      <c r="N53" s="25"/>
    </row>
    <row r="54" ht="18.0" hidden="1" customHeight="1">
      <c r="A54" s="97"/>
      <c r="B54" s="1038" t="b">
        <v>0</v>
      </c>
      <c r="C54" s="88"/>
      <c r="D54" s="89"/>
      <c r="E54" s="89"/>
      <c r="F54" s="90"/>
      <c r="G54" s="91">
        <v>0.0</v>
      </c>
      <c r="H54" s="994">
        <f t="shared" si="4"/>
        <v>0</v>
      </c>
      <c r="I54" s="439"/>
      <c r="J54" s="25"/>
      <c r="K54" s="25"/>
      <c r="L54" s="25"/>
      <c r="M54" s="25"/>
      <c r="N54" s="25"/>
    </row>
    <row r="55" ht="18.0" hidden="1" customHeight="1">
      <c r="A55" s="97"/>
      <c r="B55" s="1037" t="b">
        <v>0</v>
      </c>
      <c r="C55" s="94"/>
      <c r="D55" s="95"/>
      <c r="E55" s="95"/>
      <c r="F55" s="96"/>
      <c r="G55" s="85">
        <v>0.0</v>
      </c>
      <c r="H55" s="930">
        <f t="shared" si="4"/>
        <v>0</v>
      </c>
      <c r="I55" s="439"/>
      <c r="J55" s="25"/>
      <c r="K55" s="25"/>
      <c r="L55" s="25"/>
      <c r="M55" s="25"/>
      <c r="N55" s="25"/>
    </row>
    <row r="56" ht="18.0" hidden="1" customHeight="1">
      <c r="A56" s="97"/>
      <c r="B56" s="1038" t="b">
        <v>0</v>
      </c>
      <c r="C56" s="88"/>
      <c r="D56" s="89"/>
      <c r="E56" s="89"/>
      <c r="F56" s="90"/>
      <c r="G56" s="91">
        <v>0.0</v>
      </c>
      <c r="H56" s="994">
        <f t="shared" si="4"/>
        <v>0</v>
      </c>
      <c r="I56" s="439"/>
      <c r="J56" s="25"/>
      <c r="K56" s="25"/>
      <c r="L56" s="25"/>
      <c r="M56" s="25"/>
      <c r="N56" s="25"/>
    </row>
    <row r="57" ht="18.0" hidden="1" customHeight="1">
      <c r="A57" s="97"/>
      <c r="B57" s="1037" t="b">
        <v>0</v>
      </c>
      <c r="C57" s="94"/>
      <c r="D57" s="95"/>
      <c r="E57" s="95"/>
      <c r="F57" s="96"/>
      <c r="G57" s="85">
        <v>0.0</v>
      </c>
      <c r="H57" s="930">
        <f t="shared" si="4"/>
        <v>0</v>
      </c>
      <c r="I57" s="439"/>
      <c r="J57" s="25"/>
      <c r="K57" s="25"/>
      <c r="L57" s="25"/>
      <c r="M57" s="25"/>
      <c r="N57" s="25"/>
    </row>
    <row r="58" ht="18.0" hidden="1" customHeight="1">
      <c r="A58" s="97"/>
      <c r="B58" s="1038" t="b">
        <v>0</v>
      </c>
      <c r="C58" s="88"/>
      <c r="D58" s="89"/>
      <c r="E58" s="89"/>
      <c r="F58" s="90"/>
      <c r="G58" s="91">
        <v>0.0</v>
      </c>
      <c r="H58" s="994">
        <f t="shared" si="4"/>
        <v>0</v>
      </c>
      <c r="I58" s="439"/>
      <c r="J58" s="25"/>
      <c r="K58" s="25"/>
      <c r="L58" s="25"/>
      <c r="M58" s="25"/>
      <c r="N58" s="25"/>
    </row>
    <row r="59" ht="18.0" hidden="1" customHeight="1">
      <c r="A59" s="97"/>
      <c r="B59" s="1037" t="b">
        <v>0</v>
      </c>
      <c r="C59" s="94"/>
      <c r="D59" s="95"/>
      <c r="E59" s="95"/>
      <c r="F59" s="96"/>
      <c r="G59" s="85">
        <v>0.0</v>
      </c>
      <c r="H59" s="930">
        <f t="shared" si="4"/>
        <v>0</v>
      </c>
      <c r="I59" s="439"/>
      <c r="J59" s="25"/>
      <c r="K59" s="25"/>
      <c r="L59" s="25"/>
      <c r="M59" s="25"/>
      <c r="N59" s="25"/>
    </row>
    <row r="60" ht="18.0" hidden="1" customHeight="1">
      <c r="A60" s="97"/>
      <c r="B60" s="1038" t="b">
        <v>0</v>
      </c>
      <c r="C60" s="88"/>
      <c r="D60" s="89"/>
      <c r="E60" s="89"/>
      <c r="F60" s="90"/>
      <c r="G60" s="91">
        <v>0.0</v>
      </c>
      <c r="H60" s="994">
        <f t="shared" si="4"/>
        <v>0</v>
      </c>
      <c r="I60" s="439"/>
      <c r="J60" s="25"/>
      <c r="K60" s="25"/>
      <c r="L60" s="25"/>
      <c r="M60" s="25"/>
      <c r="N60" s="25"/>
    </row>
    <row r="61" ht="18.0" hidden="1" customHeight="1">
      <c r="A61" s="97"/>
      <c r="B61" s="1037" t="b">
        <v>0</v>
      </c>
      <c r="C61" s="94"/>
      <c r="D61" s="95"/>
      <c r="E61" s="95"/>
      <c r="F61" s="96"/>
      <c r="G61" s="85">
        <v>0.0</v>
      </c>
      <c r="H61" s="930">
        <f t="shared" si="4"/>
        <v>0</v>
      </c>
      <c r="I61" s="439"/>
      <c r="J61" s="25"/>
      <c r="K61" s="25"/>
      <c r="L61" s="25"/>
      <c r="M61" s="25"/>
      <c r="N61" s="25"/>
    </row>
    <row r="62" ht="18.0" hidden="1" customHeight="1">
      <c r="A62" s="97"/>
      <c r="B62" s="1038" t="b">
        <v>0</v>
      </c>
      <c r="C62" s="88"/>
      <c r="D62" s="89"/>
      <c r="E62" s="89"/>
      <c r="F62" s="90"/>
      <c r="G62" s="91">
        <v>0.0</v>
      </c>
      <c r="H62" s="994">
        <f t="shared" si="4"/>
        <v>0</v>
      </c>
      <c r="I62" s="439"/>
      <c r="J62" s="25"/>
      <c r="K62" s="25"/>
      <c r="L62" s="25"/>
      <c r="M62" s="25"/>
      <c r="N62" s="25"/>
    </row>
    <row r="63" ht="18.0" hidden="1" customHeight="1">
      <c r="A63" s="97"/>
      <c r="B63" s="1037" t="b">
        <v>0</v>
      </c>
      <c r="C63" s="94"/>
      <c r="D63" s="95"/>
      <c r="E63" s="95"/>
      <c r="F63" s="96"/>
      <c r="G63" s="85">
        <v>0.0</v>
      </c>
      <c r="H63" s="930">
        <f t="shared" si="4"/>
        <v>0</v>
      </c>
      <c r="I63" s="439"/>
      <c r="J63" s="25"/>
      <c r="K63" s="25"/>
      <c r="L63" s="25"/>
      <c r="M63" s="25"/>
      <c r="N63" s="25"/>
    </row>
    <row r="64" ht="18.0" hidden="1" customHeight="1">
      <c r="A64" s="97"/>
      <c r="B64" s="1038" t="b">
        <v>0</v>
      </c>
      <c r="C64" s="88"/>
      <c r="D64" s="89"/>
      <c r="E64" s="89"/>
      <c r="F64" s="90"/>
      <c r="G64" s="91">
        <v>0.0</v>
      </c>
      <c r="H64" s="994">
        <f t="shared" si="4"/>
        <v>0</v>
      </c>
      <c r="I64" s="439"/>
      <c r="J64" s="25"/>
      <c r="K64" s="25"/>
      <c r="L64" s="25"/>
      <c r="M64" s="25"/>
      <c r="N64" s="25"/>
    </row>
    <row r="65" ht="18.0" hidden="1" customHeight="1">
      <c r="A65" s="97"/>
      <c r="B65" s="1037" t="b">
        <v>0</v>
      </c>
      <c r="C65" s="94"/>
      <c r="D65" s="95"/>
      <c r="E65" s="95"/>
      <c r="F65" s="96"/>
      <c r="G65" s="85">
        <v>0.0</v>
      </c>
      <c r="H65" s="930">
        <f t="shared" si="4"/>
        <v>0</v>
      </c>
      <c r="I65" s="439"/>
      <c r="J65" s="25"/>
      <c r="K65" s="25"/>
      <c r="L65" s="25"/>
      <c r="M65" s="25"/>
      <c r="N65" s="25"/>
    </row>
    <row r="66" ht="18.0" hidden="1" customHeight="1">
      <c r="A66" s="97"/>
      <c r="B66" s="1038" t="b">
        <v>0</v>
      </c>
      <c r="C66" s="88"/>
      <c r="D66" s="89"/>
      <c r="E66" s="89"/>
      <c r="F66" s="90"/>
      <c r="G66" s="91">
        <v>0.0</v>
      </c>
      <c r="H66" s="994">
        <f t="shared" si="4"/>
        <v>0</v>
      </c>
      <c r="I66" s="439"/>
      <c r="J66" s="25"/>
      <c r="K66" s="25"/>
      <c r="L66" s="25"/>
      <c r="M66" s="25"/>
      <c r="N66" s="25"/>
    </row>
    <row r="67" ht="18.0" hidden="1" customHeight="1">
      <c r="A67" s="97"/>
      <c r="B67" s="1037" t="b">
        <v>0</v>
      </c>
      <c r="C67" s="94"/>
      <c r="D67" s="95"/>
      <c r="E67" s="95"/>
      <c r="F67" s="96"/>
      <c r="G67" s="85">
        <v>0.0</v>
      </c>
      <c r="H67" s="930">
        <f t="shared" si="4"/>
        <v>0</v>
      </c>
      <c r="I67" s="439"/>
      <c r="J67" s="25"/>
      <c r="K67" s="25"/>
      <c r="L67" s="25"/>
      <c r="M67" s="25"/>
      <c r="N67" s="25"/>
    </row>
    <row r="68" ht="18.0" hidden="1" customHeight="1">
      <c r="A68" s="97"/>
      <c r="B68" s="1038" t="b">
        <v>0</v>
      </c>
      <c r="C68" s="88"/>
      <c r="D68" s="89"/>
      <c r="E68" s="89"/>
      <c r="F68" s="90"/>
      <c r="G68" s="91">
        <v>0.0</v>
      </c>
      <c r="H68" s="994">
        <f t="shared" si="4"/>
        <v>0</v>
      </c>
      <c r="I68" s="439"/>
      <c r="J68" s="25"/>
      <c r="K68" s="25"/>
      <c r="L68" s="25"/>
      <c r="M68" s="25"/>
      <c r="N68" s="25"/>
    </row>
    <row r="69" ht="18.0" hidden="1" customHeight="1">
      <c r="A69" s="97"/>
      <c r="B69" s="1037" t="b">
        <v>0</v>
      </c>
      <c r="C69" s="94"/>
      <c r="D69" s="95"/>
      <c r="E69" s="95"/>
      <c r="F69" s="96"/>
      <c r="G69" s="85">
        <v>0.0</v>
      </c>
      <c r="H69" s="930">
        <f t="shared" si="4"/>
        <v>0</v>
      </c>
      <c r="I69" s="439"/>
      <c r="J69" s="25"/>
      <c r="K69" s="25"/>
      <c r="L69" s="25"/>
      <c r="M69" s="25"/>
      <c r="N69" s="25"/>
    </row>
    <row r="70" ht="18.0" hidden="1" customHeight="1">
      <c r="A70" s="97"/>
      <c r="B70" s="1038" t="b">
        <v>0</v>
      </c>
      <c r="C70" s="88"/>
      <c r="D70" s="89"/>
      <c r="E70" s="89"/>
      <c r="F70" s="90"/>
      <c r="G70" s="91">
        <v>0.0</v>
      </c>
      <c r="H70" s="994">
        <f t="shared" si="4"/>
        <v>0</v>
      </c>
      <c r="I70" s="439"/>
      <c r="J70" s="25"/>
      <c r="K70" s="25"/>
      <c r="L70" s="25"/>
      <c r="M70" s="25"/>
      <c r="N70" s="25"/>
    </row>
    <row r="71" ht="18.0" hidden="1" customHeight="1">
      <c r="A71" s="97"/>
      <c r="B71" s="1037" t="b">
        <v>0</v>
      </c>
      <c r="C71" s="94"/>
      <c r="D71" s="95"/>
      <c r="E71" s="95"/>
      <c r="F71" s="96"/>
      <c r="G71" s="85">
        <v>0.0</v>
      </c>
      <c r="H71" s="930">
        <f t="shared" si="4"/>
        <v>0</v>
      </c>
      <c r="I71" s="439"/>
      <c r="J71" s="25"/>
      <c r="K71" s="25"/>
      <c r="L71" s="25"/>
      <c r="M71" s="25"/>
      <c r="N71" s="25"/>
    </row>
    <row r="72" ht="18.0" hidden="1" customHeight="1">
      <c r="A72" s="97"/>
      <c r="B72" s="1038" t="b">
        <v>0</v>
      </c>
      <c r="C72" s="88"/>
      <c r="D72" s="89"/>
      <c r="E72" s="89"/>
      <c r="F72" s="90"/>
      <c r="G72" s="91">
        <v>0.0</v>
      </c>
      <c r="H72" s="994">
        <f t="shared" si="4"/>
        <v>0</v>
      </c>
      <c r="I72" s="439"/>
      <c r="J72" s="25"/>
      <c r="K72" s="25"/>
      <c r="L72" s="25"/>
      <c r="M72" s="25"/>
      <c r="N72" s="25"/>
    </row>
    <row r="73" ht="18.0" hidden="1" customHeight="1">
      <c r="A73" s="97"/>
      <c r="B73" s="1037" t="b">
        <v>0</v>
      </c>
      <c r="C73" s="94"/>
      <c r="D73" s="95"/>
      <c r="E73" s="95"/>
      <c r="F73" s="96"/>
      <c r="G73" s="85">
        <v>0.0</v>
      </c>
      <c r="H73" s="930">
        <f t="shared" si="4"/>
        <v>0</v>
      </c>
      <c r="I73" s="439"/>
      <c r="J73" s="25"/>
      <c r="K73" s="25"/>
      <c r="L73" s="25"/>
      <c r="M73" s="25"/>
      <c r="N73" s="25"/>
    </row>
    <row r="74" ht="18.0" hidden="1" customHeight="1">
      <c r="A74" s="97"/>
      <c r="B74" s="1038" t="b">
        <v>0</v>
      </c>
      <c r="C74" s="88"/>
      <c r="D74" s="89"/>
      <c r="E74" s="89"/>
      <c r="F74" s="90"/>
      <c r="G74" s="91">
        <v>0.0</v>
      </c>
      <c r="H74" s="994">
        <f t="shared" si="4"/>
        <v>0</v>
      </c>
      <c r="I74" s="439"/>
      <c r="J74" s="25"/>
      <c r="K74" s="25"/>
      <c r="L74" s="25"/>
      <c r="M74" s="25"/>
      <c r="N74" s="25"/>
    </row>
    <row r="75" ht="18.0" hidden="1" customHeight="1">
      <c r="A75" s="97"/>
      <c r="B75" s="1037" t="b">
        <v>0</v>
      </c>
      <c r="C75" s="94"/>
      <c r="D75" s="95"/>
      <c r="E75" s="95"/>
      <c r="F75" s="96"/>
      <c r="G75" s="85">
        <v>0.0</v>
      </c>
      <c r="H75" s="930">
        <f t="shared" si="4"/>
        <v>0</v>
      </c>
      <c r="I75" s="439"/>
      <c r="J75" s="25"/>
      <c r="K75" s="25"/>
      <c r="L75" s="25"/>
      <c r="M75" s="25"/>
      <c r="N75" s="25"/>
    </row>
    <row r="76" ht="18.0" hidden="1" customHeight="1">
      <c r="A76" s="97"/>
      <c r="B76" s="1038" t="b">
        <v>0</v>
      </c>
      <c r="C76" s="88"/>
      <c r="D76" s="89"/>
      <c r="E76" s="89"/>
      <c r="F76" s="90"/>
      <c r="G76" s="91">
        <v>0.0</v>
      </c>
      <c r="H76" s="994">
        <f t="shared" si="4"/>
        <v>0</v>
      </c>
      <c r="I76" s="439"/>
      <c r="J76" s="25"/>
      <c r="K76" s="25"/>
      <c r="L76" s="25"/>
      <c r="M76" s="25"/>
      <c r="N76" s="25"/>
    </row>
    <row r="77" ht="18.0" hidden="1" customHeight="1">
      <c r="A77" s="97"/>
      <c r="B77" s="1037" t="b">
        <v>0</v>
      </c>
      <c r="C77" s="94"/>
      <c r="D77" s="95"/>
      <c r="E77" s="95"/>
      <c r="F77" s="96"/>
      <c r="G77" s="85">
        <v>0.0</v>
      </c>
      <c r="H77" s="930">
        <f t="shared" si="4"/>
        <v>0</v>
      </c>
      <c r="I77" s="439"/>
      <c r="J77" s="25"/>
      <c r="K77" s="25"/>
      <c r="L77" s="25"/>
      <c r="M77" s="25"/>
      <c r="N77" s="25"/>
    </row>
    <row r="78" ht="18.0" hidden="1" customHeight="1">
      <c r="A78" s="97"/>
      <c r="B78" s="1038" t="b">
        <v>0</v>
      </c>
      <c r="C78" s="88"/>
      <c r="D78" s="89"/>
      <c r="E78" s="89"/>
      <c r="F78" s="90"/>
      <c r="G78" s="91">
        <v>0.0</v>
      </c>
      <c r="H78" s="994">
        <f t="shared" si="4"/>
        <v>0</v>
      </c>
      <c r="I78" s="439"/>
      <c r="J78" s="25"/>
      <c r="K78" s="25"/>
      <c r="L78" s="25"/>
      <c r="M78" s="25"/>
      <c r="N78" s="25"/>
    </row>
    <row r="79" ht="18.0" hidden="1" customHeight="1">
      <c r="A79" s="65"/>
      <c r="B79" s="1037" t="b">
        <v>0</v>
      </c>
      <c r="C79" s="94"/>
      <c r="D79" s="95"/>
      <c r="E79" s="95"/>
      <c r="F79" s="96"/>
      <c r="G79" s="85">
        <v>0.0</v>
      </c>
      <c r="H79" s="930">
        <f t="shared" si="4"/>
        <v>0</v>
      </c>
      <c r="I79" s="439"/>
      <c r="J79" s="25"/>
      <c r="K79" s="25"/>
      <c r="L79" s="25"/>
      <c r="M79" s="25"/>
      <c r="N79" s="25"/>
    </row>
    <row r="80">
      <c r="A80" s="126"/>
      <c r="B80" s="1039"/>
      <c r="C80" s="1040" t="s">
        <v>610</v>
      </c>
      <c r="D80" s="1007"/>
      <c r="E80" s="1007"/>
      <c r="F80" s="1007"/>
      <c r="G80" s="1007"/>
      <c r="H80" s="1041">
        <f>sum(H31:H79)</f>
        <v>0</v>
      </c>
      <c r="I80" s="439"/>
      <c r="J80" s="25"/>
      <c r="K80" s="25"/>
      <c r="L80" s="25"/>
      <c r="M80" s="25"/>
      <c r="N80" s="25"/>
    </row>
    <row r="81">
      <c r="A81" s="126"/>
      <c r="B81" s="126" t="s">
        <v>611</v>
      </c>
      <c r="H81" s="127">
        <f>sum(H31:H79)-M26</f>
        <v>-159.07</v>
      </c>
      <c r="J81" s="25"/>
      <c r="K81" s="25"/>
      <c r="L81" s="25"/>
      <c r="M81" s="25"/>
      <c r="N81" s="25"/>
    </row>
    <row r="82">
      <c r="A82" s="126"/>
      <c r="B82" s="126" t="s">
        <v>134</v>
      </c>
      <c r="H82" s="127">
        <f>'11) 2023 BudgetBill Breakdown'!H353-H80</f>
        <v>466.01</v>
      </c>
      <c r="J82" s="25"/>
      <c r="K82" s="25"/>
      <c r="L82" s="25"/>
      <c r="M82" s="25"/>
      <c r="N82" s="25"/>
    </row>
    <row r="83">
      <c r="A83" s="126"/>
      <c r="B83" s="126"/>
      <c r="C83" s="126"/>
      <c r="D83" s="126"/>
      <c r="E83" s="126"/>
      <c r="F83" s="126"/>
      <c r="G83" s="126"/>
      <c r="H83" s="128"/>
      <c r="I83" s="128"/>
      <c r="J83" s="25"/>
      <c r="K83" s="25"/>
      <c r="L83" s="25"/>
      <c r="M83" s="25"/>
      <c r="N83" s="25"/>
    </row>
  </sheetData>
  <mergeCells count="96">
    <mergeCell ref="L6:M6"/>
    <mergeCell ref="L7:M7"/>
    <mergeCell ref="L8:M8"/>
    <mergeCell ref="L9:M9"/>
    <mergeCell ref="L10:M10"/>
    <mergeCell ref="B2:I2"/>
    <mergeCell ref="K2:M2"/>
    <mergeCell ref="C3:E3"/>
    <mergeCell ref="L3:M3"/>
    <mergeCell ref="C4:E4"/>
    <mergeCell ref="L4:M4"/>
    <mergeCell ref="L5:M5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C15:E15"/>
    <mergeCell ref="C16:E16"/>
    <mergeCell ref="C17:E17"/>
    <mergeCell ref="C18:E18"/>
    <mergeCell ref="K23:M23"/>
    <mergeCell ref="L25:M25"/>
    <mergeCell ref="C19:E19"/>
    <mergeCell ref="C20:E20"/>
    <mergeCell ref="C21:E21"/>
    <mergeCell ref="K21:L21"/>
    <mergeCell ref="C22:E22"/>
    <mergeCell ref="C23:E23"/>
    <mergeCell ref="C24:E24"/>
    <mergeCell ref="C26:E26"/>
    <mergeCell ref="C27:G27"/>
    <mergeCell ref="H27:I27"/>
    <mergeCell ref="K27:L27"/>
    <mergeCell ref="B29:I29"/>
    <mergeCell ref="H30:I30"/>
    <mergeCell ref="H31:I31"/>
    <mergeCell ref="H81:I81"/>
    <mergeCell ref="H82:I82"/>
    <mergeCell ref="H74:I74"/>
    <mergeCell ref="H75:I75"/>
    <mergeCell ref="H76:I76"/>
    <mergeCell ref="H77:I77"/>
    <mergeCell ref="H78:I78"/>
    <mergeCell ref="H79:I79"/>
    <mergeCell ref="H80:I80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2:I72"/>
    <mergeCell ref="H73:I73"/>
    <mergeCell ref="C80:G80"/>
    <mergeCell ref="B81:G81"/>
    <mergeCell ref="B82:G82"/>
  </mergeCells>
  <dataValidations>
    <dataValidation type="list" allowBlank="1" showErrorMessage="1" sqref="E31:E79">
      <formula1>'08) Drop Down Menus'!$B$2:$B$17</formula1>
    </dataValidation>
    <dataValidation type="list" allowBlank="1" sqref="G4:G26">
      <formula1>'08) Drop Down Menus'!$A$2:$A$17</formula1>
    </dataValidation>
  </dataValidations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3.29"/>
    <col customWidth="1" min="2" max="2" width="4.71"/>
    <col customWidth="1" min="3" max="3" width="32.57"/>
    <col customWidth="1" min="4" max="4" width="10.0"/>
    <col customWidth="1" min="5" max="5" width="25.71"/>
    <col customWidth="1" min="6" max="6" width="13.0"/>
    <col customWidth="1" min="7" max="7" width="17.0"/>
    <col customWidth="1" min="8" max="8" width="15.29"/>
    <col customWidth="1" min="9" max="9" width="14.29"/>
    <col customWidth="1" min="10" max="10" width="3.71"/>
    <col customWidth="1" min="11" max="11" width="23.86"/>
    <col customWidth="1" min="12" max="12" width="15.0"/>
    <col customWidth="1" min="13" max="13" width="16.57"/>
    <col customWidth="1" min="14" max="14" width="3.43"/>
  </cols>
  <sheetData>
    <row r="1">
      <c r="A1" s="25"/>
      <c r="B1" s="25"/>
      <c r="C1" s="25"/>
      <c r="D1" s="25"/>
      <c r="E1" s="25"/>
      <c r="F1" s="25"/>
      <c r="G1" s="24"/>
      <c r="H1" s="25"/>
      <c r="I1" s="25"/>
      <c r="J1" s="25"/>
      <c r="K1" s="25"/>
      <c r="L1" s="138"/>
      <c r="M1" s="25"/>
      <c r="N1" s="25"/>
    </row>
    <row r="2">
      <c r="A2" s="25"/>
      <c r="B2" s="187" t="s">
        <v>644</v>
      </c>
      <c r="C2" s="860"/>
      <c r="D2" s="860"/>
      <c r="E2" s="860"/>
      <c r="F2" s="860"/>
      <c r="G2" s="860"/>
      <c r="H2" s="860"/>
      <c r="I2" s="188"/>
      <c r="J2" s="25"/>
      <c r="K2" s="970" t="s">
        <v>470</v>
      </c>
      <c r="L2" s="971"/>
      <c r="M2" s="973"/>
      <c r="N2" s="25"/>
    </row>
    <row r="3">
      <c r="A3" s="25"/>
      <c r="B3" s="861" t="s">
        <v>598</v>
      </c>
      <c r="C3" s="974" t="s">
        <v>140</v>
      </c>
      <c r="D3" s="862"/>
      <c r="E3" s="862"/>
      <c r="F3" s="974" t="s">
        <v>55</v>
      </c>
      <c r="G3" s="974" t="s">
        <v>44</v>
      </c>
      <c r="H3" s="974" t="s">
        <v>2</v>
      </c>
      <c r="I3" s="975" t="s">
        <v>67</v>
      </c>
      <c r="J3" s="25"/>
      <c r="K3" s="976" t="str">
        <f>'08) Drop Down Menus'!A2</f>
        <v>Groceries</v>
      </c>
      <c r="L3" s="85">
        <f t="shared" ref="L3:L10" si="1">sumifs(H$4:H$26,G$4:G$26,K3,B$4:B$26,false)</f>
        <v>293.64</v>
      </c>
      <c r="M3" s="439"/>
      <c r="N3" s="25"/>
    </row>
    <row r="4">
      <c r="A4" s="25"/>
      <c r="B4" s="897" t="b">
        <v>0</v>
      </c>
      <c r="C4" s="1020" t="s">
        <v>41</v>
      </c>
      <c r="D4" s="225"/>
      <c r="E4" s="225"/>
      <c r="F4" s="985">
        <v>45233.0</v>
      </c>
      <c r="G4" s="986" t="s">
        <v>61</v>
      </c>
      <c r="H4" s="1021">
        <v>8.95</v>
      </c>
      <c r="I4" s="987">
        <f>H4</f>
        <v>8.95</v>
      </c>
      <c r="J4" s="25"/>
      <c r="K4" s="981" t="str">
        <f>'08) Drop Down Menus'!A3</f>
        <v>Cigarettes</v>
      </c>
      <c r="L4" s="988">
        <f t="shared" si="1"/>
        <v>35.9</v>
      </c>
      <c r="M4" s="439"/>
      <c r="N4" s="25"/>
    </row>
    <row r="5">
      <c r="A5" s="25"/>
      <c r="B5" s="898" t="b">
        <v>0</v>
      </c>
      <c r="C5" s="1022" t="s">
        <v>508</v>
      </c>
      <c r="D5" s="862"/>
      <c r="E5" s="862"/>
      <c r="F5" s="982">
        <v>45240.0</v>
      </c>
      <c r="G5" s="983" t="s">
        <v>144</v>
      </c>
      <c r="H5" s="1023">
        <v>19.82</v>
      </c>
      <c r="I5" s="984">
        <f t="shared" ref="I5:I26" si="2">I4+H5</f>
        <v>28.77</v>
      </c>
      <c r="J5" s="25"/>
      <c r="K5" s="976" t="str">
        <f>'08) Drop Down Menus'!A4</f>
        <v>Gas</v>
      </c>
      <c r="L5" s="85">
        <f t="shared" si="1"/>
        <v>30.96</v>
      </c>
      <c r="M5" s="439"/>
      <c r="N5" s="25"/>
    </row>
    <row r="6">
      <c r="A6" s="25"/>
      <c r="B6" s="897" t="b">
        <v>0</v>
      </c>
      <c r="C6" s="1020" t="s">
        <v>645</v>
      </c>
      <c r="D6" s="225"/>
      <c r="E6" s="225"/>
      <c r="F6" s="985">
        <v>45236.0</v>
      </c>
      <c r="G6" s="986" t="s">
        <v>132</v>
      </c>
      <c r="H6" s="1021">
        <v>23.09</v>
      </c>
      <c r="I6" s="987">
        <f t="shared" si="2"/>
        <v>51.86</v>
      </c>
      <c r="J6" s="25"/>
      <c r="K6" s="981" t="str">
        <f>'08) Drop Down Menus'!A5</f>
        <v>Entertainment</v>
      </c>
      <c r="L6" s="988">
        <f t="shared" si="1"/>
        <v>0</v>
      </c>
      <c r="M6" s="439"/>
      <c r="N6" s="25"/>
    </row>
    <row r="7">
      <c r="A7" s="25"/>
      <c r="B7" s="898" t="b">
        <v>0</v>
      </c>
      <c r="C7" s="1022" t="s">
        <v>646</v>
      </c>
      <c r="D7" s="862"/>
      <c r="E7" s="862"/>
      <c r="F7" s="982">
        <v>45235.0</v>
      </c>
      <c r="G7" s="983" t="s">
        <v>110</v>
      </c>
      <c r="H7" s="1023">
        <v>167.27</v>
      </c>
      <c r="I7" s="984">
        <f t="shared" si="2"/>
        <v>219.13</v>
      </c>
      <c r="J7" s="25"/>
      <c r="K7" s="976" t="str">
        <f>'08) Drop Down Menus'!A6</f>
        <v>Medical</v>
      </c>
      <c r="L7" s="85">
        <f t="shared" si="1"/>
        <v>23.09</v>
      </c>
      <c r="M7" s="439"/>
      <c r="N7" s="25"/>
    </row>
    <row r="8">
      <c r="A8" s="25"/>
      <c r="B8" s="897" t="b">
        <v>0</v>
      </c>
      <c r="C8" s="1020" t="s">
        <v>647</v>
      </c>
      <c r="D8" s="225"/>
      <c r="E8" s="225"/>
      <c r="F8" s="985">
        <v>45233.0</v>
      </c>
      <c r="G8" s="986" t="s">
        <v>145</v>
      </c>
      <c r="H8" s="1021">
        <v>30.96</v>
      </c>
      <c r="I8" s="987">
        <f t="shared" si="2"/>
        <v>250.09</v>
      </c>
      <c r="J8" s="25"/>
      <c r="K8" s="981" t="str">
        <f>'08) Drop Down Menus'!A7</f>
        <v>Vehicle</v>
      </c>
      <c r="L8" s="988">
        <f t="shared" si="1"/>
        <v>0</v>
      </c>
      <c r="M8" s="439"/>
      <c r="N8" s="25"/>
    </row>
    <row r="9">
      <c r="A9" s="25"/>
      <c r="B9" s="898" t="b">
        <v>0</v>
      </c>
      <c r="C9" s="1022" t="s">
        <v>648</v>
      </c>
      <c r="D9" s="862"/>
      <c r="E9" s="862"/>
      <c r="F9" s="982">
        <v>45241.0</v>
      </c>
      <c r="G9" s="983" t="s">
        <v>21</v>
      </c>
      <c r="H9" s="1023">
        <v>23.5</v>
      </c>
      <c r="I9" s="984">
        <f t="shared" si="2"/>
        <v>273.59</v>
      </c>
      <c r="J9" s="25"/>
      <c r="K9" s="976" t="str">
        <f>'08) Drop Down Menus'!A8</f>
        <v>Maintenance</v>
      </c>
      <c r="L9" s="85">
        <f t="shared" si="1"/>
        <v>30.31</v>
      </c>
      <c r="M9" s="439"/>
      <c r="N9" s="25"/>
    </row>
    <row r="10">
      <c r="A10" s="25"/>
      <c r="B10" s="897" t="b">
        <v>0</v>
      </c>
      <c r="C10" s="1020" t="s">
        <v>622</v>
      </c>
      <c r="D10" s="225"/>
      <c r="E10" s="225"/>
      <c r="F10" s="985">
        <v>45241.0</v>
      </c>
      <c r="G10" s="986" t="s">
        <v>21</v>
      </c>
      <c r="H10" s="1021">
        <v>6.81</v>
      </c>
      <c r="I10" s="987">
        <f t="shared" si="2"/>
        <v>280.4</v>
      </c>
      <c r="J10" s="25"/>
      <c r="K10" s="981" t="str">
        <f>'08) Drop Down Menus'!A9</f>
        <v>Debt</v>
      </c>
      <c r="L10" s="988">
        <f t="shared" si="1"/>
        <v>8.95</v>
      </c>
      <c r="M10" s="439"/>
      <c r="N10" s="25"/>
    </row>
    <row r="11">
      <c r="A11" s="25"/>
      <c r="B11" s="898" t="b">
        <v>0</v>
      </c>
      <c r="C11" s="1022" t="s">
        <v>622</v>
      </c>
      <c r="D11" s="862"/>
      <c r="E11" s="862"/>
      <c r="F11" s="982">
        <v>45245.0</v>
      </c>
      <c r="G11" s="983" t="s">
        <v>110</v>
      </c>
      <c r="H11" s="1023">
        <v>126.37</v>
      </c>
      <c r="I11" s="984">
        <f t="shared" si="2"/>
        <v>406.77</v>
      </c>
      <c r="J11" s="25"/>
      <c r="K11" s="25"/>
      <c r="L11" s="25"/>
      <c r="M11" s="25"/>
      <c r="N11" s="25"/>
    </row>
    <row r="12">
      <c r="A12" s="25"/>
      <c r="B12" s="897" t="b">
        <v>0</v>
      </c>
      <c r="C12" s="1020" t="s">
        <v>482</v>
      </c>
      <c r="D12" s="225"/>
      <c r="E12" s="225"/>
      <c r="F12" s="985">
        <v>45245.0</v>
      </c>
      <c r="G12" s="986" t="s">
        <v>144</v>
      </c>
      <c r="H12" s="1021">
        <v>16.08</v>
      </c>
      <c r="I12" s="987">
        <f t="shared" si="2"/>
        <v>422.85</v>
      </c>
      <c r="J12" s="25"/>
      <c r="K12" s="470" t="s">
        <v>44</v>
      </c>
      <c r="L12" s="989" t="s">
        <v>572</v>
      </c>
      <c r="M12" s="990" t="s">
        <v>573</v>
      </c>
      <c r="N12" s="25"/>
    </row>
    <row r="13">
      <c r="A13" s="25"/>
      <c r="B13" s="898" t="b">
        <v>0</v>
      </c>
      <c r="C13" s="1022"/>
      <c r="D13" s="862"/>
      <c r="E13" s="862"/>
      <c r="F13" s="982"/>
      <c r="G13" s="983"/>
      <c r="H13" s="1023">
        <v>0.0</v>
      </c>
      <c r="I13" s="984">
        <f t="shared" si="2"/>
        <v>422.85</v>
      </c>
      <c r="J13" s="25"/>
      <c r="K13" s="991" t="str">
        <f>'08) Drop Down Menus'!A2</f>
        <v>Groceries</v>
      </c>
      <c r="L13" s="930">
        <f>L3+'2023 Expences - 06162023'!K13</f>
        <v>2960.56</v>
      </c>
      <c r="M13" s="992">
        <f t="shared" ref="M13:M20" si="3">L13/M$21</f>
        <v>134.5709091</v>
      </c>
      <c r="N13" s="25"/>
    </row>
    <row r="14">
      <c r="A14" s="25"/>
      <c r="B14" s="897" t="b">
        <v>0</v>
      </c>
      <c r="C14" s="1020"/>
      <c r="D14" s="225"/>
      <c r="E14" s="225"/>
      <c r="F14" s="985"/>
      <c r="G14" s="986"/>
      <c r="H14" s="1021">
        <v>0.0</v>
      </c>
      <c r="I14" s="987">
        <f t="shared" si="2"/>
        <v>422.85</v>
      </c>
      <c r="J14" s="25"/>
      <c r="K14" s="993" t="str">
        <f>'08) Drop Down Menus'!A3</f>
        <v>Cigarettes</v>
      </c>
      <c r="L14" s="994">
        <f>L4+'2023 Expences - 06162023'!K14</f>
        <v>578.87</v>
      </c>
      <c r="M14" s="995">
        <f t="shared" si="3"/>
        <v>26.31227273</v>
      </c>
      <c r="N14" s="25"/>
    </row>
    <row r="15">
      <c r="A15" s="25"/>
      <c r="B15" s="898" t="b">
        <v>0</v>
      </c>
      <c r="C15" s="1022"/>
      <c r="D15" s="862"/>
      <c r="E15" s="862"/>
      <c r="F15" s="982"/>
      <c r="G15" s="983"/>
      <c r="H15" s="1023">
        <v>0.0</v>
      </c>
      <c r="I15" s="984">
        <f t="shared" si="2"/>
        <v>422.85</v>
      </c>
      <c r="J15" s="25"/>
      <c r="K15" s="991" t="str">
        <f>'08) Drop Down Menus'!A4</f>
        <v>Gas</v>
      </c>
      <c r="L15" s="930">
        <f>L5+'2023 Expences - 06162023'!K15</f>
        <v>327.68</v>
      </c>
      <c r="M15" s="984">
        <f t="shared" si="3"/>
        <v>14.89454545</v>
      </c>
      <c r="N15" s="25"/>
    </row>
    <row r="16">
      <c r="A16" s="25"/>
      <c r="B16" s="897" t="b">
        <v>0</v>
      </c>
      <c r="C16" s="1020"/>
      <c r="D16" s="225"/>
      <c r="E16" s="225"/>
      <c r="F16" s="985"/>
      <c r="G16" s="986"/>
      <c r="H16" s="1021">
        <v>0.0</v>
      </c>
      <c r="I16" s="987">
        <f t="shared" si="2"/>
        <v>422.85</v>
      </c>
      <c r="J16" s="25"/>
      <c r="K16" s="993" t="str">
        <f>'08) Drop Down Menus'!A5</f>
        <v>Entertainment</v>
      </c>
      <c r="L16" s="994">
        <f>L6+'2023 Expences - 06162023'!K16</f>
        <v>476.99</v>
      </c>
      <c r="M16" s="995">
        <f t="shared" si="3"/>
        <v>21.68136364</v>
      </c>
      <c r="N16" s="25"/>
    </row>
    <row r="17">
      <c r="A17" s="25"/>
      <c r="B17" s="898" t="b">
        <v>0</v>
      </c>
      <c r="C17" s="1022"/>
      <c r="D17" s="862"/>
      <c r="E17" s="862"/>
      <c r="F17" s="982"/>
      <c r="G17" s="983"/>
      <c r="H17" s="1023">
        <v>0.0</v>
      </c>
      <c r="I17" s="984">
        <f t="shared" si="2"/>
        <v>422.85</v>
      </c>
      <c r="J17" s="25"/>
      <c r="K17" s="991" t="str">
        <f>'08) Drop Down Menus'!A6</f>
        <v>Medical</v>
      </c>
      <c r="L17" s="930">
        <f>L7+'2023 Expences - 06162023'!K17</f>
        <v>235.31</v>
      </c>
      <c r="M17" s="984">
        <f t="shared" si="3"/>
        <v>10.69590909</v>
      </c>
      <c r="N17" s="25"/>
    </row>
    <row r="18">
      <c r="A18" s="25"/>
      <c r="B18" s="897" t="b">
        <v>0</v>
      </c>
      <c r="C18" s="1020"/>
      <c r="D18" s="225"/>
      <c r="E18" s="225"/>
      <c r="F18" s="985"/>
      <c r="G18" s="986"/>
      <c r="H18" s="1021">
        <v>0.0</v>
      </c>
      <c r="I18" s="987">
        <f t="shared" si="2"/>
        <v>422.85</v>
      </c>
      <c r="J18" s="25"/>
      <c r="K18" s="993" t="str">
        <f>'08) Drop Down Menus'!A7</f>
        <v>Vehicle</v>
      </c>
      <c r="L18" s="994">
        <f>L8+'2023 Expences - 06162023'!K18</f>
        <v>144.32</v>
      </c>
      <c r="M18" s="995">
        <f t="shared" si="3"/>
        <v>6.56</v>
      </c>
      <c r="N18" s="25"/>
    </row>
    <row r="19">
      <c r="A19" s="25"/>
      <c r="B19" s="418" t="b">
        <v>0</v>
      </c>
      <c r="C19" s="772"/>
      <c r="D19" s="146"/>
      <c r="E19" s="146"/>
      <c r="F19" s="1009"/>
      <c r="G19" s="783"/>
      <c r="H19" s="787">
        <v>0.0</v>
      </c>
      <c r="I19" s="1010">
        <f t="shared" si="2"/>
        <v>422.85</v>
      </c>
      <c r="J19" s="25"/>
      <c r="K19" s="991" t="str">
        <f>'08) Drop Down Menus'!A8</f>
        <v>Maintenance</v>
      </c>
      <c r="L19" s="930">
        <f>L9+'2023 Expences - 06162023'!K19</f>
        <v>630.97</v>
      </c>
      <c r="M19" s="984">
        <f t="shared" si="3"/>
        <v>28.68045455</v>
      </c>
      <c r="N19" s="25"/>
    </row>
    <row r="20">
      <c r="A20" s="25"/>
      <c r="B20" s="418" t="b">
        <v>0</v>
      </c>
      <c r="C20" s="772"/>
      <c r="D20" s="146"/>
      <c r="E20" s="146"/>
      <c r="F20" s="1009"/>
      <c r="G20" s="783"/>
      <c r="H20" s="787">
        <v>0.0</v>
      </c>
      <c r="I20" s="1010">
        <f t="shared" si="2"/>
        <v>422.85</v>
      </c>
      <c r="J20" s="25"/>
      <c r="K20" s="1002" t="str">
        <f>'08) Drop Down Menus'!A9</f>
        <v>Debt</v>
      </c>
      <c r="L20" s="1003">
        <f>L10+'2023 Expences - 06162023'!K20</f>
        <v>359.6</v>
      </c>
      <c r="M20" s="1004">
        <f t="shared" si="3"/>
        <v>16.34545455</v>
      </c>
      <c r="N20" s="25"/>
    </row>
    <row r="21">
      <c r="A21" s="25"/>
      <c r="B21" s="418" t="b">
        <v>0</v>
      </c>
      <c r="C21" s="772"/>
      <c r="D21" s="146"/>
      <c r="E21" s="146"/>
      <c r="F21" s="1009"/>
      <c r="G21" s="783"/>
      <c r="H21" s="787">
        <v>0.0</v>
      </c>
      <c r="I21" s="1010">
        <f t="shared" si="2"/>
        <v>422.85</v>
      </c>
      <c r="J21" s="25"/>
      <c r="K21" s="1024" t="s">
        <v>574</v>
      </c>
      <c r="L21" s="1007"/>
      <c r="M21" s="1025" t="s">
        <v>649</v>
      </c>
      <c r="N21" s="25"/>
    </row>
    <row r="22">
      <c r="A22" s="25"/>
      <c r="B22" s="418" t="b">
        <v>0</v>
      </c>
      <c r="C22" s="772"/>
      <c r="D22" s="146"/>
      <c r="E22" s="146"/>
      <c r="F22" s="1009"/>
      <c r="G22" s="783"/>
      <c r="H22" s="787">
        <v>0.0</v>
      </c>
      <c r="I22" s="1010">
        <f t="shared" si="2"/>
        <v>422.85</v>
      </c>
      <c r="J22" s="25"/>
      <c r="K22" s="25"/>
      <c r="L22" s="25"/>
      <c r="M22" s="25"/>
      <c r="N22" s="25"/>
    </row>
    <row r="23">
      <c r="A23" s="25"/>
      <c r="B23" s="418" t="b">
        <v>0</v>
      </c>
      <c r="C23" s="772"/>
      <c r="D23" s="146"/>
      <c r="E23" s="146"/>
      <c r="F23" s="1009"/>
      <c r="G23" s="783"/>
      <c r="H23" s="787">
        <v>0.0</v>
      </c>
      <c r="I23" s="1010">
        <f t="shared" si="2"/>
        <v>422.85</v>
      </c>
      <c r="J23" s="25"/>
      <c r="K23" s="1026" t="s">
        <v>604</v>
      </c>
      <c r="L23" s="483"/>
      <c r="M23" s="484"/>
      <c r="N23" s="25"/>
    </row>
    <row r="24">
      <c r="A24" s="25"/>
      <c r="B24" s="418" t="b">
        <v>0</v>
      </c>
      <c r="C24" s="772"/>
      <c r="D24" s="146"/>
      <c r="E24" s="146"/>
      <c r="F24" s="1009"/>
      <c r="G24" s="783"/>
      <c r="H24" s="787">
        <v>0.0</v>
      </c>
      <c r="I24" s="1010">
        <f t="shared" si="2"/>
        <v>422.85</v>
      </c>
      <c r="J24" s="25"/>
      <c r="K24" s="898" t="s">
        <v>605</v>
      </c>
      <c r="L24" s="1027"/>
      <c r="M24" s="1028">
        <v>0.0</v>
      </c>
      <c r="N24" s="25"/>
    </row>
    <row r="25">
      <c r="A25" s="25"/>
      <c r="B25" s="418" t="b">
        <v>0</v>
      </c>
      <c r="C25" s="772"/>
      <c r="D25" s="772"/>
      <c r="E25" s="772"/>
      <c r="F25" s="1009"/>
      <c r="G25" s="783"/>
      <c r="H25" s="787">
        <v>0.0</v>
      </c>
      <c r="I25" s="1010">
        <f t="shared" si="2"/>
        <v>422.85</v>
      </c>
      <c r="J25" s="25"/>
      <c r="K25" s="1029" t="s">
        <v>606</v>
      </c>
      <c r="L25" s="1030">
        <v>0.0</v>
      </c>
      <c r="M25" s="1031"/>
      <c r="N25" s="25"/>
    </row>
    <row r="26">
      <c r="A26" s="25"/>
      <c r="B26" s="418" t="b">
        <v>0</v>
      </c>
      <c r="C26" s="772"/>
      <c r="D26" s="146"/>
      <c r="E26" s="146"/>
      <c r="F26" s="1009"/>
      <c r="G26" s="783"/>
      <c r="H26" s="754">
        <v>0.0</v>
      </c>
      <c r="I26" s="1010">
        <f t="shared" si="2"/>
        <v>422.85</v>
      </c>
      <c r="J26" s="25"/>
      <c r="K26" s="898" t="s">
        <v>607</v>
      </c>
      <c r="L26" s="85">
        <v>149.49</v>
      </c>
      <c r="M26" s="1028">
        <f>L26+M24-L25</f>
        <v>149.49</v>
      </c>
      <c r="N26" s="25"/>
    </row>
    <row r="27">
      <c r="A27" s="25"/>
      <c r="B27" s="1016"/>
      <c r="C27" s="1032" t="s">
        <v>455</v>
      </c>
      <c r="D27" s="146"/>
      <c r="E27" s="146"/>
      <c r="F27" s="146"/>
      <c r="G27" s="146"/>
      <c r="H27" s="755">
        <f>I26</f>
        <v>422.85</v>
      </c>
      <c r="I27" s="439"/>
      <c r="J27" s="25"/>
      <c r="K27" s="1033" t="s">
        <v>608</v>
      </c>
      <c r="L27" s="1034"/>
      <c r="M27" s="1035">
        <f>500-M26</f>
        <v>350.51</v>
      </c>
      <c r="N27" s="25"/>
    </row>
    <row r="28">
      <c r="A28" s="65"/>
      <c r="B28" s="65"/>
      <c r="C28" s="65"/>
      <c r="D28" s="65"/>
      <c r="E28" s="65"/>
      <c r="F28" s="65"/>
      <c r="G28" s="75"/>
      <c r="H28" s="75"/>
      <c r="I28" s="65"/>
      <c r="J28" s="25"/>
      <c r="K28" s="25"/>
      <c r="L28" s="25"/>
      <c r="M28" s="25"/>
      <c r="N28" s="25"/>
    </row>
    <row r="29">
      <c r="A29" s="65"/>
      <c r="B29" s="65" t="s">
        <v>609</v>
      </c>
      <c r="J29" s="25"/>
      <c r="K29" s="25"/>
      <c r="L29" s="25"/>
      <c r="M29" s="25"/>
      <c r="N29" s="25"/>
    </row>
    <row r="30" ht="18.0" customHeight="1">
      <c r="A30" s="80"/>
      <c r="B30" s="470" t="s">
        <v>102</v>
      </c>
      <c r="C30" s="989" t="s">
        <v>103</v>
      </c>
      <c r="D30" s="989" t="s">
        <v>104</v>
      </c>
      <c r="E30" s="989" t="s">
        <v>105</v>
      </c>
      <c r="F30" s="989" t="s">
        <v>49</v>
      </c>
      <c r="G30" s="1036" t="s">
        <v>106</v>
      </c>
      <c r="H30" s="1036" t="s">
        <v>107</v>
      </c>
      <c r="I30" s="439"/>
      <c r="J30" s="25"/>
      <c r="K30" s="25"/>
      <c r="L30" s="25"/>
      <c r="M30" s="25"/>
      <c r="N30" s="25"/>
    </row>
    <row r="31" ht="18.0" customHeight="1">
      <c r="A31" s="80"/>
      <c r="B31" s="1037" t="b">
        <v>0</v>
      </c>
      <c r="C31" s="1022"/>
      <c r="D31" s="95"/>
      <c r="E31" s="95"/>
      <c r="F31" s="96"/>
      <c r="G31" s="85">
        <v>0.0</v>
      </c>
      <c r="H31" s="930">
        <f t="shared" ref="H31:H79" si="4">IF( B31 = TRUE ,(G31*F31)*0.05+(G31*F31) , G31*F31 )</f>
        <v>0</v>
      </c>
      <c r="I31" s="439"/>
      <c r="J31" s="25"/>
      <c r="K31" s="25"/>
      <c r="L31" s="25"/>
      <c r="M31" s="25"/>
      <c r="N31" s="25"/>
    </row>
    <row r="32" ht="18.0" customHeight="1">
      <c r="A32" s="80"/>
      <c r="B32" s="1038" t="b">
        <v>0</v>
      </c>
      <c r="C32" s="88"/>
      <c r="D32" s="89"/>
      <c r="E32" s="89"/>
      <c r="F32" s="90"/>
      <c r="G32" s="91">
        <v>0.0</v>
      </c>
      <c r="H32" s="994">
        <f t="shared" si="4"/>
        <v>0</v>
      </c>
      <c r="I32" s="439"/>
      <c r="J32" s="25"/>
      <c r="K32" s="25"/>
      <c r="L32" s="25"/>
      <c r="M32" s="25"/>
      <c r="N32" s="25"/>
    </row>
    <row r="33" ht="18.0" customHeight="1">
      <c r="A33" s="97"/>
      <c r="B33" s="1037" t="b">
        <v>0</v>
      </c>
      <c r="C33" s="94"/>
      <c r="D33" s="95"/>
      <c r="E33" s="95"/>
      <c r="F33" s="96"/>
      <c r="G33" s="85">
        <v>0.0</v>
      </c>
      <c r="H33" s="930">
        <f t="shared" si="4"/>
        <v>0</v>
      </c>
      <c r="I33" s="439"/>
      <c r="J33" s="25"/>
      <c r="K33" s="25"/>
      <c r="L33" s="25"/>
      <c r="M33" s="25"/>
      <c r="N33" s="25"/>
    </row>
    <row r="34" ht="18.0" customHeight="1">
      <c r="A34" s="80"/>
      <c r="B34" s="1038" t="b">
        <v>0</v>
      </c>
      <c r="C34" s="88"/>
      <c r="D34" s="89"/>
      <c r="E34" s="89"/>
      <c r="F34" s="90"/>
      <c r="G34" s="91">
        <v>0.0</v>
      </c>
      <c r="H34" s="994">
        <f t="shared" si="4"/>
        <v>0</v>
      </c>
      <c r="I34" s="439"/>
      <c r="J34" s="25"/>
      <c r="K34" s="25"/>
      <c r="L34" s="25"/>
      <c r="M34" s="25"/>
      <c r="N34" s="25"/>
    </row>
    <row r="35" ht="18.0" customHeight="1">
      <c r="A35" s="80"/>
      <c r="B35" s="1037" t="b">
        <v>0</v>
      </c>
      <c r="C35" s="94"/>
      <c r="D35" s="95"/>
      <c r="E35" s="95"/>
      <c r="F35" s="96"/>
      <c r="G35" s="85">
        <v>0.0</v>
      </c>
      <c r="H35" s="930">
        <f t="shared" si="4"/>
        <v>0</v>
      </c>
      <c r="I35" s="439"/>
      <c r="J35" s="25"/>
      <c r="K35" s="25"/>
      <c r="L35" s="25"/>
      <c r="M35" s="25"/>
      <c r="N35" s="25"/>
    </row>
    <row r="36" ht="18.0" customHeight="1">
      <c r="A36" s="80"/>
      <c r="B36" s="1038" t="b">
        <v>0</v>
      </c>
      <c r="C36" s="88"/>
      <c r="D36" s="89"/>
      <c r="E36" s="89"/>
      <c r="F36" s="90"/>
      <c r="G36" s="91">
        <v>0.0</v>
      </c>
      <c r="H36" s="994">
        <f t="shared" si="4"/>
        <v>0</v>
      </c>
      <c r="I36" s="439"/>
      <c r="J36" s="25"/>
      <c r="K36" s="25"/>
      <c r="L36" s="25"/>
      <c r="M36" s="25"/>
      <c r="N36" s="25"/>
    </row>
    <row r="37" ht="18.0" customHeight="1">
      <c r="A37" s="97"/>
      <c r="B37" s="1037" t="b">
        <v>0</v>
      </c>
      <c r="C37" s="94"/>
      <c r="D37" s="95"/>
      <c r="E37" s="95"/>
      <c r="F37" s="96"/>
      <c r="G37" s="85">
        <v>0.0</v>
      </c>
      <c r="H37" s="930">
        <f t="shared" si="4"/>
        <v>0</v>
      </c>
      <c r="I37" s="439"/>
      <c r="J37" s="25"/>
      <c r="K37" s="25"/>
      <c r="L37" s="25"/>
      <c r="M37" s="25"/>
      <c r="N37" s="25"/>
    </row>
    <row r="38" ht="18.0" customHeight="1">
      <c r="A38" s="97"/>
      <c r="B38" s="1038" t="b">
        <v>0</v>
      </c>
      <c r="C38" s="88"/>
      <c r="D38" s="89"/>
      <c r="E38" s="89"/>
      <c r="F38" s="90"/>
      <c r="G38" s="91">
        <v>0.0</v>
      </c>
      <c r="H38" s="994">
        <f t="shared" si="4"/>
        <v>0</v>
      </c>
      <c r="I38" s="439"/>
      <c r="J38" s="25"/>
      <c r="K38" s="25"/>
      <c r="L38" s="25"/>
      <c r="M38" s="25"/>
      <c r="N38" s="25"/>
    </row>
    <row r="39" ht="18.0" customHeight="1">
      <c r="A39" s="97"/>
      <c r="B39" s="1037" t="b">
        <v>0</v>
      </c>
      <c r="C39" s="94"/>
      <c r="D39" s="95"/>
      <c r="E39" s="95"/>
      <c r="F39" s="96"/>
      <c r="G39" s="85">
        <v>0.0</v>
      </c>
      <c r="H39" s="930">
        <f t="shared" si="4"/>
        <v>0</v>
      </c>
      <c r="I39" s="439"/>
      <c r="J39" s="25"/>
      <c r="K39" s="25"/>
      <c r="L39" s="25"/>
      <c r="M39" s="25"/>
      <c r="N39" s="25"/>
    </row>
    <row r="40" ht="18.0" customHeight="1">
      <c r="A40" s="97"/>
      <c r="B40" s="1038" t="b">
        <v>0</v>
      </c>
      <c r="C40" s="88"/>
      <c r="D40" s="89"/>
      <c r="E40" s="89"/>
      <c r="F40" s="90"/>
      <c r="G40" s="91">
        <v>0.0</v>
      </c>
      <c r="H40" s="994">
        <f t="shared" si="4"/>
        <v>0</v>
      </c>
      <c r="I40" s="439"/>
      <c r="J40" s="25"/>
      <c r="K40" s="25"/>
      <c r="L40" s="25"/>
      <c r="M40" s="25"/>
      <c r="N40" s="25"/>
    </row>
    <row r="41" ht="18.0" customHeight="1">
      <c r="A41" s="97"/>
      <c r="B41" s="1037" t="b">
        <v>0</v>
      </c>
      <c r="C41" s="94"/>
      <c r="D41" s="95"/>
      <c r="E41" s="95"/>
      <c r="F41" s="96"/>
      <c r="G41" s="85">
        <v>0.0</v>
      </c>
      <c r="H41" s="930">
        <f t="shared" si="4"/>
        <v>0</v>
      </c>
      <c r="I41" s="439"/>
      <c r="J41" s="25"/>
      <c r="K41" s="25"/>
      <c r="L41" s="25"/>
      <c r="M41" s="25"/>
      <c r="N41" s="25"/>
    </row>
    <row r="42" ht="18.0" customHeight="1">
      <c r="A42" s="97"/>
      <c r="B42" s="1038" t="b">
        <v>0</v>
      </c>
      <c r="C42" s="88"/>
      <c r="D42" s="89"/>
      <c r="E42" s="89"/>
      <c r="F42" s="90"/>
      <c r="G42" s="91">
        <v>0.0</v>
      </c>
      <c r="H42" s="994">
        <f t="shared" si="4"/>
        <v>0</v>
      </c>
      <c r="I42" s="439"/>
      <c r="J42" s="25"/>
      <c r="K42" s="25"/>
      <c r="L42" s="25"/>
      <c r="M42" s="25"/>
      <c r="N42" s="25"/>
    </row>
    <row r="43" ht="18.0" customHeight="1">
      <c r="A43" s="97"/>
      <c r="B43" s="1037" t="b">
        <v>0</v>
      </c>
      <c r="C43" s="94"/>
      <c r="D43" s="95"/>
      <c r="E43" s="95"/>
      <c r="F43" s="96"/>
      <c r="G43" s="85">
        <v>0.0</v>
      </c>
      <c r="H43" s="930">
        <f t="shared" si="4"/>
        <v>0</v>
      </c>
      <c r="I43" s="439"/>
      <c r="J43" s="25"/>
      <c r="K43" s="25"/>
      <c r="L43" s="25"/>
      <c r="M43" s="25"/>
      <c r="N43" s="25"/>
    </row>
    <row r="44" ht="18.0" customHeight="1">
      <c r="A44" s="97"/>
      <c r="B44" s="1038" t="b">
        <v>0</v>
      </c>
      <c r="C44" s="88"/>
      <c r="D44" s="89"/>
      <c r="E44" s="89"/>
      <c r="F44" s="90"/>
      <c r="G44" s="91">
        <v>0.0</v>
      </c>
      <c r="H44" s="994">
        <f t="shared" si="4"/>
        <v>0</v>
      </c>
      <c r="I44" s="439"/>
      <c r="J44" s="25"/>
      <c r="K44" s="25"/>
      <c r="L44" s="25"/>
      <c r="M44" s="25"/>
      <c r="N44" s="25"/>
    </row>
    <row r="45" ht="18.0" customHeight="1">
      <c r="A45" s="97"/>
      <c r="B45" s="1037" t="b">
        <v>0</v>
      </c>
      <c r="C45" s="94"/>
      <c r="D45" s="95"/>
      <c r="E45" s="95"/>
      <c r="F45" s="96"/>
      <c r="G45" s="85">
        <v>0.0</v>
      </c>
      <c r="H45" s="930">
        <f t="shared" si="4"/>
        <v>0</v>
      </c>
      <c r="I45" s="439"/>
      <c r="J45" s="25"/>
      <c r="K45" s="25"/>
      <c r="L45" s="25"/>
      <c r="M45" s="25"/>
      <c r="N45" s="25"/>
    </row>
    <row r="46" ht="18.0" customHeight="1">
      <c r="A46" s="97"/>
      <c r="B46" s="1038" t="b">
        <v>0</v>
      </c>
      <c r="C46" s="88"/>
      <c r="D46" s="89"/>
      <c r="E46" s="89"/>
      <c r="F46" s="90"/>
      <c r="G46" s="91">
        <v>0.0</v>
      </c>
      <c r="H46" s="994">
        <f t="shared" si="4"/>
        <v>0</v>
      </c>
      <c r="I46" s="439"/>
      <c r="J46" s="25"/>
      <c r="K46" s="25"/>
      <c r="L46" s="25"/>
      <c r="M46" s="25"/>
      <c r="N46" s="25"/>
    </row>
    <row r="47" ht="18.0" hidden="1" customHeight="1">
      <c r="A47" s="97"/>
      <c r="B47" s="1037" t="b">
        <v>0</v>
      </c>
      <c r="C47" s="94"/>
      <c r="D47" s="95"/>
      <c r="E47" s="95"/>
      <c r="F47" s="96"/>
      <c r="G47" s="85">
        <v>0.0</v>
      </c>
      <c r="H47" s="930">
        <f t="shared" si="4"/>
        <v>0</v>
      </c>
      <c r="I47" s="439"/>
      <c r="J47" s="25"/>
      <c r="K47" s="25"/>
      <c r="L47" s="25"/>
      <c r="M47" s="25"/>
      <c r="N47" s="25"/>
    </row>
    <row r="48" ht="18.0" hidden="1" customHeight="1">
      <c r="A48" s="97"/>
      <c r="B48" s="1038" t="b">
        <v>0</v>
      </c>
      <c r="C48" s="88"/>
      <c r="D48" s="89"/>
      <c r="E48" s="89"/>
      <c r="F48" s="90"/>
      <c r="G48" s="91">
        <v>0.0</v>
      </c>
      <c r="H48" s="994">
        <f t="shared" si="4"/>
        <v>0</v>
      </c>
      <c r="I48" s="439"/>
      <c r="J48" s="25"/>
      <c r="K48" s="25"/>
      <c r="L48" s="25"/>
      <c r="M48" s="25"/>
      <c r="N48" s="25"/>
    </row>
    <row r="49" ht="18.0" hidden="1" customHeight="1">
      <c r="A49" s="97"/>
      <c r="B49" s="1037" t="b">
        <v>0</v>
      </c>
      <c r="C49" s="94"/>
      <c r="D49" s="95"/>
      <c r="E49" s="95"/>
      <c r="F49" s="96"/>
      <c r="G49" s="85">
        <v>0.0</v>
      </c>
      <c r="H49" s="930">
        <f t="shared" si="4"/>
        <v>0</v>
      </c>
      <c r="I49" s="439"/>
      <c r="J49" s="25"/>
      <c r="K49" s="25"/>
      <c r="L49" s="25"/>
      <c r="M49" s="25"/>
      <c r="N49" s="25"/>
    </row>
    <row r="50" ht="18.0" hidden="1" customHeight="1">
      <c r="A50" s="97"/>
      <c r="B50" s="1038" t="b">
        <v>0</v>
      </c>
      <c r="C50" s="88"/>
      <c r="D50" s="89"/>
      <c r="E50" s="89"/>
      <c r="F50" s="90"/>
      <c r="G50" s="91">
        <v>0.0</v>
      </c>
      <c r="H50" s="994">
        <f t="shared" si="4"/>
        <v>0</v>
      </c>
      <c r="I50" s="439"/>
      <c r="J50" s="25"/>
      <c r="K50" s="25"/>
      <c r="L50" s="25"/>
      <c r="M50" s="25"/>
      <c r="N50" s="25"/>
    </row>
    <row r="51" ht="18.0" hidden="1" customHeight="1">
      <c r="A51" s="97"/>
      <c r="B51" s="1037" t="b">
        <v>0</v>
      </c>
      <c r="C51" s="94"/>
      <c r="D51" s="95"/>
      <c r="E51" s="95"/>
      <c r="F51" s="96"/>
      <c r="G51" s="85">
        <v>0.0</v>
      </c>
      <c r="H51" s="930">
        <f t="shared" si="4"/>
        <v>0</v>
      </c>
      <c r="I51" s="439"/>
      <c r="J51" s="25"/>
      <c r="K51" s="25"/>
      <c r="L51" s="25"/>
      <c r="M51" s="25"/>
      <c r="N51" s="25"/>
    </row>
    <row r="52" ht="18.0" hidden="1" customHeight="1">
      <c r="A52" s="97"/>
      <c r="B52" s="1038" t="b">
        <v>0</v>
      </c>
      <c r="C52" s="88"/>
      <c r="D52" s="89"/>
      <c r="E52" s="89"/>
      <c r="F52" s="90"/>
      <c r="G52" s="91">
        <v>0.0</v>
      </c>
      <c r="H52" s="994">
        <f t="shared" si="4"/>
        <v>0</v>
      </c>
      <c r="I52" s="439"/>
      <c r="J52" s="25"/>
      <c r="K52" s="25"/>
      <c r="L52" s="25"/>
      <c r="M52" s="25"/>
      <c r="N52" s="25"/>
    </row>
    <row r="53" ht="18.0" hidden="1" customHeight="1">
      <c r="A53" s="97"/>
      <c r="B53" s="1037" t="b">
        <v>0</v>
      </c>
      <c r="C53" s="94"/>
      <c r="D53" s="95"/>
      <c r="E53" s="95"/>
      <c r="F53" s="96"/>
      <c r="G53" s="85">
        <v>0.0</v>
      </c>
      <c r="H53" s="930">
        <f t="shared" si="4"/>
        <v>0</v>
      </c>
      <c r="I53" s="439"/>
      <c r="J53" s="25"/>
      <c r="K53" s="25"/>
      <c r="L53" s="25"/>
      <c r="M53" s="25"/>
      <c r="N53" s="25"/>
    </row>
    <row r="54" ht="18.0" hidden="1" customHeight="1">
      <c r="A54" s="97"/>
      <c r="B54" s="1038" t="b">
        <v>0</v>
      </c>
      <c r="C54" s="88"/>
      <c r="D54" s="89"/>
      <c r="E54" s="89"/>
      <c r="F54" s="90"/>
      <c r="G54" s="91">
        <v>0.0</v>
      </c>
      <c r="H54" s="994">
        <f t="shared" si="4"/>
        <v>0</v>
      </c>
      <c r="I54" s="439"/>
      <c r="J54" s="25"/>
      <c r="K54" s="25"/>
      <c r="L54" s="25"/>
      <c r="M54" s="25"/>
      <c r="N54" s="25"/>
    </row>
    <row r="55" ht="18.0" hidden="1" customHeight="1">
      <c r="A55" s="97"/>
      <c r="B55" s="1037" t="b">
        <v>0</v>
      </c>
      <c r="C55" s="94"/>
      <c r="D55" s="95"/>
      <c r="E55" s="95"/>
      <c r="F55" s="96"/>
      <c r="G55" s="85">
        <v>0.0</v>
      </c>
      <c r="H55" s="930">
        <f t="shared" si="4"/>
        <v>0</v>
      </c>
      <c r="I55" s="439"/>
      <c r="J55" s="25"/>
      <c r="K55" s="25"/>
      <c r="L55" s="25"/>
      <c r="M55" s="25"/>
      <c r="N55" s="25"/>
    </row>
    <row r="56" ht="18.0" hidden="1" customHeight="1">
      <c r="A56" s="97"/>
      <c r="B56" s="1038" t="b">
        <v>0</v>
      </c>
      <c r="C56" s="88"/>
      <c r="D56" s="89"/>
      <c r="E56" s="89"/>
      <c r="F56" s="90"/>
      <c r="G56" s="91">
        <v>0.0</v>
      </c>
      <c r="H56" s="994">
        <f t="shared" si="4"/>
        <v>0</v>
      </c>
      <c r="I56" s="439"/>
      <c r="J56" s="25"/>
      <c r="K56" s="25"/>
      <c r="L56" s="25"/>
      <c r="M56" s="25"/>
      <c r="N56" s="25"/>
    </row>
    <row r="57" ht="18.0" hidden="1" customHeight="1">
      <c r="A57" s="97"/>
      <c r="B57" s="1037" t="b">
        <v>0</v>
      </c>
      <c r="C57" s="94"/>
      <c r="D57" s="95"/>
      <c r="E57" s="95"/>
      <c r="F57" s="96"/>
      <c r="G57" s="85">
        <v>0.0</v>
      </c>
      <c r="H57" s="930">
        <f t="shared" si="4"/>
        <v>0</v>
      </c>
      <c r="I57" s="439"/>
      <c r="J57" s="25"/>
      <c r="K57" s="25"/>
      <c r="L57" s="25"/>
      <c r="M57" s="25"/>
      <c r="N57" s="25"/>
    </row>
    <row r="58" ht="18.0" hidden="1" customHeight="1">
      <c r="A58" s="97"/>
      <c r="B58" s="1038" t="b">
        <v>0</v>
      </c>
      <c r="C58" s="88"/>
      <c r="D58" s="89"/>
      <c r="E58" s="89"/>
      <c r="F58" s="90"/>
      <c r="G58" s="91">
        <v>0.0</v>
      </c>
      <c r="H58" s="994">
        <f t="shared" si="4"/>
        <v>0</v>
      </c>
      <c r="I58" s="439"/>
      <c r="J58" s="25"/>
      <c r="K58" s="25"/>
      <c r="L58" s="25"/>
      <c r="M58" s="25"/>
      <c r="N58" s="25"/>
    </row>
    <row r="59" ht="18.0" hidden="1" customHeight="1">
      <c r="A59" s="97"/>
      <c r="B59" s="1037" t="b">
        <v>0</v>
      </c>
      <c r="C59" s="94"/>
      <c r="D59" s="95"/>
      <c r="E59" s="95"/>
      <c r="F59" s="96"/>
      <c r="G59" s="85">
        <v>0.0</v>
      </c>
      <c r="H59" s="930">
        <f t="shared" si="4"/>
        <v>0</v>
      </c>
      <c r="I59" s="439"/>
      <c r="J59" s="25"/>
      <c r="K59" s="25"/>
      <c r="L59" s="25"/>
      <c r="M59" s="25"/>
      <c r="N59" s="25"/>
    </row>
    <row r="60" ht="18.0" hidden="1" customHeight="1">
      <c r="A60" s="97"/>
      <c r="B60" s="1038" t="b">
        <v>0</v>
      </c>
      <c r="C60" s="88"/>
      <c r="D60" s="89"/>
      <c r="E60" s="89"/>
      <c r="F60" s="90"/>
      <c r="G60" s="91">
        <v>0.0</v>
      </c>
      <c r="H60" s="994">
        <f t="shared" si="4"/>
        <v>0</v>
      </c>
      <c r="I60" s="439"/>
      <c r="J60" s="25"/>
      <c r="K60" s="25"/>
      <c r="L60" s="25"/>
      <c r="M60" s="25"/>
      <c r="N60" s="25"/>
    </row>
    <row r="61" ht="18.0" hidden="1" customHeight="1">
      <c r="A61" s="97"/>
      <c r="B61" s="1037" t="b">
        <v>0</v>
      </c>
      <c r="C61" s="94"/>
      <c r="D61" s="95"/>
      <c r="E61" s="95"/>
      <c r="F61" s="96"/>
      <c r="G61" s="85">
        <v>0.0</v>
      </c>
      <c r="H61" s="930">
        <f t="shared" si="4"/>
        <v>0</v>
      </c>
      <c r="I61" s="439"/>
      <c r="J61" s="25"/>
      <c r="K61" s="25"/>
      <c r="L61" s="25"/>
      <c r="M61" s="25"/>
      <c r="N61" s="25"/>
    </row>
    <row r="62" ht="18.0" hidden="1" customHeight="1">
      <c r="A62" s="97"/>
      <c r="B62" s="1038" t="b">
        <v>0</v>
      </c>
      <c r="C62" s="88"/>
      <c r="D62" s="89"/>
      <c r="E62" s="89"/>
      <c r="F62" s="90"/>
      <c r="G62" s="91">
        <v>0.0</v>
      </c>
      <c r="H62" s="994">
        <f t="shared" si="4"/>
        <v>0</v>
      </c>
      <c r="I62" s="439"/>
      <c r="J62" s="25"/>
      <c r="K62" s="25"/>
      <c r="L62" s="25"/>
      <c r="M62" s="25"/>
      <c r="N62" s="25"/>
    </row>
    <row r="63" ht="18.0" hidden="1" customHeight="1">
      <c r="A63" s="97"/>
      <c r="B63" s="1037" t="b">
        <v>0</v>
      </c>
      <c r="C63" s="94"/>
      <c r="D63" s="95"/>
      <c r="E63" s="95"/>
      <c r="F63" s="96"/>
      <c r="G63" s="85">
        <v>0.0</v>
      </c>
      <c r="H63" s="930">
        <f t="shared" si="4"/>
        <v>0</v>
      </c>
      <c r="I63" s="439"/>
      <c r="J63" s="25"/>
      <c r="K63" s="25"/>
      <c r="L63" s="25"/>
      <c r="M63" s="25"/>
      <c r="N63" s="25"/>
    </row>
    <row r="64" ht="18.0" hidden="1" customHeight="1">
      <c r="A64" s="97"/>
      <c r="B64" s="1038" t="b">
        <v>0</v>
      </c>
      <c r="C64" s="88"/>
      <c r="D64" s="89"/>
      <c r="E64" s="89"/>
      <c r="F64" s="90"/>
      <c r="G64" s="91">
        <v>0.0</v>
      </c>
      <c r="H64" s="994">
        <f t="shared" si="4"/>
        <v>0</v>
      </c>
      <c r="I64" s="439"/>
      <c r="J64" s="25"/>
      <c r="K64" s="25"/>
      <c r="L64" s="25"/>
      <c r="M64" s="25"/>
      <c r="N64" s="25"/>
    </row>
    <row r="65" ht="18.0" hidden="1" customHeight="1">
      <c r="A65" s="97"/>
      <c r="B65" s="1037" t="b">
        <v>0</v>
      </c>
      <c r="C65" s="94"/>
      <c r="D65" s="95"/>
      <c r="E65" s="95"/>
      <c r="F65" s="96"/>
      <c r="G65" s="85">
        <v>0.0</v>
      </c>
      <c r="H65" s="930">
        <f t="shared" si="4"/>
        <v>0</v>
      </c>
      <c r="I65" s="439"/>
      <c r="J65" s="25"/>
      <c r="K65" s="25"/>
      <c r="L65" s="25"/>
      <c r="M65" s="25"/>
      <c r="N65" s="25"/>
    </row>
    <row r="66" ht="18.0" hidden="1" customHeight="1">
      <c r="A66" s="97"/>
      <c r="B66" s="1038" t="b">
        <v>0</v>
      </c>
      <c r="C66" s="88"/>
      <c r="D66" s="89"/>
      <c r="E66" s="89"/>
      <c r="F66" s="90"/>
      <c r="G66" s="91">
        <v>0.0</v>
      </c>
      <c r="H66" s="994">
        <f t="shared" si="4"/>
        <v>0</v>
      </c>
      <c r="I66" s="439"/>
      <c r="J66" s="25"/>
      <c r="K66" s="25"/>
      <c r="L66" s="25"/>
      <c r="M66" s="25"/>
      <c r="N66" s="25"/>
    </row>
    <row r="67" ht="18.0" hidden="1" customHeight="1">
      <c r="A67" s="97"/>
      <c r="B67" s="1037" t="b">
        <v>0</v>
      </c>
      <c r="C67" s="94"/>
      <c r="D67" s="95"/>
      <c r="E67" s="95"/>
      <c r="F67" s="96"/>
      <c r="G67" s="85">
        <v>0.0</v>
      </c>
      <c r="H67" s="930">
        <f t="shared" si="4"/>
        <v>0</v>
      </c>
      <c r="I67" s="439"/>
      <c r="J67" s="25"/>
      <c r="K67" s="25"/>
      <c r="L67" s="25"/>
      <c r="M67" s="25"/>
      <c r="N67" s="25"/>
    </row>
    <row r="68" ht="18.0" hidden="1" customHeight="1">
      <c r="A68" s="97"/>
      <c r="B68" s="1038" t="b">
        <v>0</v>
      </c>
      <c r="C68" s="88"/>
      <c r="D68" s="89"/>
      <c r="E68" s="89"/>
      <c r="F68" s="90"/>
      <c r="G68" s="91">
        <v>0.0</v>
      </c>
      <c r="H68" s="994">
        <f t="shared" si="4"/>
        <v>0</v>
      </c>
      <c r="I68" s="439"/>
      <c r="J68" s="25"/>
      <c r="K68" s="25"/>
      <c r="L68" s="25"/>
      <c r="M68" s="25"/>
      <c r="N68" s="25"/>
    </row>
    <row r="69" ht="18.0" hidden="1" customHeight="1">
      <c r="A69" s="97"/>
      <c r="B69" s="1037" t="b">
        <v>0</v>
      </c>
      <c r="C69" s="94"/>
      <c r="D69" s="95"/>
      <c r="E69" s="95"/>
      <c r="F69" s="96"/>
      <c r="G69" s="85">
        <v>0.0</v>
      </c>
      <c r="H69" s="930">
        <f t="shared" si="4"/>
        <v>0</v>
      </c>
      <c r="I69" s="439"/>
      <c r="J69" s="25"/>
      <c r="K69" s="25"/>
      <c r="L69" s="25"/>
      <c r="M69" s="25"/>
      <c r="N69" s="25"/>
    </row>
    <row r="70" ht="18.0" hidden="1" customHeight="1">
      <c r="A70" s="97"/>
      <c r="B70" s="1038" t="b">
        <v>0</v>
      </c>
      <c r="C70" s="88"/>
      <c r="D70" s="89"/>
      <c r="E70" s="89"/>
      <c r="F70" s="90"/>
      <c r="G70" s="91">
        <v>0.0</v>
      </c>
      <c r="H70" s="994">
        <f t="shared" si="4"/>
        <v>0</v>
      </c>
      <c r="I70" s="439"/>
      <c r="J70" s="25"/>
      <c r="K70" s="25"/>
      <c r="L70" s="25"/>
      <c r="M70" s="25"/>
      <c r="N70" s="25"/>
    </row>
    <row r="71" ht="18.0" hidden="1" customHeight="1">
      <c r="A71" s="97"/>
      <c r="B71" s="1037" t="b">
        <v>0</v>
      </c>
      <c r="C71" s="94"/>
      <c r="D71" s="95"/>
      <c r="E71" s="95"/>
      <c r="F71" s="96"/>
      <c r="G71" s="85">
        <v>0.0</v>
      </c>
      <c r="H71" s="930">
        <f t="shared" si="4"/>
        <v>0</v>
      </c>
      <c r="I71" s="439"/>
      <c r="J71" s="25"/>
      <c r="K71" s="25"/>
      <c r="L71" s="25"/>
      <c r="M71" s="25"/>
      <c r="N71" s="25"/>
    </row>
    <row r="72" ht="18.0" hidden="1" customHeight="1">
      <c r="A72" s="97"/>
      <c r="B72" s="1038" t="b">
        <v>0</v>
      </c>
      <c r="C72" s="88"/>
      <c r="D72" s="89"/>
      <c r="E72" s="89"/>
      <c r="F72" s="90"/>
      <c r="G72" s="91">
        <v>0.0</v>
      </c>
      <c r="H72" s="994">
        <f t="shared" si="4"/>
        <v>0</v>
      </c>
      <c r="I72" s="439"/>
      <c r="J72" s="25"/>
      <c r="K72" s="25"/>
      <c r="L72" s="25"/>
      <c r="M72" s="25"/>
      <c r="N72" s="25"/>
    </row>
    <row r="73" ht="18.0" hidden="1" customHeight="1">
      <c r="A73" s="97"/>
      <c r="B73" s="1037" t="b">
        <v>0</v>
      </c>
      <c r="C73" s="94"/>
      <c r="D73" s="95"/>
      <c r="E73" s="95"/>
      <c r="F73" s="96"/>
      <c r="G73" s="85">
        <v>0.0</v>
      </c>
      <c r="H73" s="930">
        <f t="shared" si="4"/>
        <v>0</v>
      </c>
      <c r="I73" s="439"/>
      <c r="J73" s="25"/>
      <c r="K73" s="25"/>
      <c r="L73" s="25"/>
      <c r="M73" s="25"/>
      <c r="N73" s="25"/>
    </row>
    <row r="74" ht="18.0" hidden="1" customHeight="1">
      <c r="A74" s="97"/>
      <c r="B74" s="1038" t="b">
        <v>0</v>
      </c>
      <c r="C74" s="88"/>
      <c r="D74" s="89"/>
      <c r="E74" s="89"/>
      <c r="F74" s="90"/>
      <c r="G74" s="91">
        <v>0.0</v>
      </c>
      <c r="H74" s="994">
        <f t="shared" si="4"/>
        <v>0</v>
      </c>
      <c r="I74" s="439"/>
      <c r="J74" s="25"/>
      <c r="K74" s="25"/>
      <c r="L74" s="25"/>
      <c r="M74" s="25"/>
      <c r="N74" s="25"/>
    </row>
    <row r="75" ht="18.0" hidden="1" customHeight="1">
      <c r="A75" s="97"/>
      <c r="B75" s="1037" t="b">
        <v>0</v>
      </c>
      <c r="C75" s="94"/>
      <c r="D75" s="95"/>
      <c r="E75" s="95"/>
      <c r="F75" s="96"/>
      <c r="G75" s="85">
        <v>0.0</v>
      </c>
      <c r="H75" s="930">
        <f t="shared" si="4"/>
        <v>0</v>
      </c>
      <c r="I75" s="439"/>
      <c r="J75" s="25"/>
      <c r="K75" s="25"/>
      <c r="L75" s="25"/>
      <c r="M75" s="25"/>
      <c r="N75" s="25"/>
    </row>
    <row r="76" ht="18.0" hidden="1" customHeight="1">
      <c r="A76" s="97"/>
      <c r="B76" s="1038" t="b">
        <v>0</v>
      </c>
      <c r="C76" s="88"/>
      <c r="D76" s="89"/>
      <c r="E76" s="89"/>
      <c r="F76" s="90"/>
      <c r="G76" s="91">
        <v>0.0</v>
      </c>
      <c r="H76" s="994">
        <f t="shared" si="4"/>
        <v>0</v>
      </c>
      <c r="I76" s="439"/>
      <c r="J76" s="25"/>
      <c r="K76" s="25"/>
      <c r="L76" s="25"/>
      <c r="M76" s="25"/>
      <c r="N76" s="25"/>
    </row>
    <row r="77" ht="18.0" hidden="1" customHeight="1">
      <c r="A77" s="97"/>
      <c r="B77" s="1037" t="b">
        <v>0</v>
      </c>
      <c r="C77" s="94"/>
      <c r="D77" s="95"/>
      <c r="E77" s="95"/>
      <c r="F77" s="96"/>
      <c r="G77" s="85">
        <v>0.0</v>
      </c>
      <c r="H77" s="930">
        <f t="shared" si="4"/>
        <v>0</v>
      </c>
      <c r="I77" s="439"/>
      <c r="J77" s="25"/>
      <c r="K77" s="25"/>
      <c r="L77" s="25"/>
      <c r="M77" s="25"/>
      <c r="N77" s="25"/>
    </row>
    <row r="78" ht="18.0" hidden="1" customHeight="1">
      <c r="A78" s="97"/>
      <c r="B78" s="1038" t="b">
        <v>0</v>
      </c>
      <c r="C78" s="88"/>
      <c r="D78" s="89"/>
      <c r="E78" s="89"/>
      <c r="F78" s="90"/>
      <c r="G78" s="91">
        <v>0.0</v>
      </c>
      <c r="H78" s="994">
        <f t="shared" si="4"/>
        <v>0</v>
      </c>
      <c r="I78" s="439"/>
      <c r="J78" s="25"/>
      <c r="K78" s="25"/>
      <c r="L78" s="25"/>
      <c r="M78" s="25"/>
      <c r="N78" s="25"/>
    </row>
    <row r="79" ht="18.0" hidden="1" customHeight="1">
      <c r="A79" s="65"/>
      <c r="B79" s="1037" t="b">
        <v>0</v>
      </c>
      <c r="C79" s="94"/>
      <c r="D79" s="95"/>
      <c r="E79" s="95"/>
      <c r="F79" s="96"/>
      <c r="G79" s="85">
        <v>0.0</v>
      </c>
      <c r="H79" s="930">
        <f t="shared" si="4"/>
        <v>0</v>
      </c>
      <c r="I79" s="439"/>
      <c r="J79" s="25"/>
      <c r="K79" s="25"/>
      <c r="L79" s="25"/>
      <c r="M79" s="25"/>
      <c r="N79" s="25"/>
    </row>
    <row r="80">
      <c r="A80" s="126"/>
      <c r="B80" s="1039"/>
      <c r="C80" s="1040" t="s">
        <v>610</v>
      </c>
      <c r="D80" s="1007"/>
      <c r="E80" s="1007"/>
      <c r="F80" s="1007"/>
      <c r="G80" s="1007"/>
      <c r="H80" s="1041">
        <f>sum(H31:H79)</f>
        <v>0</v>
      </c>
      <c r="I80" s="439"/>
      <c r="J80" s="25"/>
      <c r="K80" s="25"/>
      <c r="L80" s="25"/>
      <c r="M80" s="25"/>
      <c r="N80" s="25"/>
    </row>
    <row r="81">
      <c r="A81" s="126"/>
      <c r="B81" s="126" t="s">
        <v>611</v>
      </c>
      <c r="H81" s="127">
        <f>sum(H31:H79)-M26</f>
        <v>-149.49</v>
      </c>
      <c r="J81" s="25"/>
      <c r="K81" s="25"/>
      <c r="L81" s="25"/>
      <c r="M81" s="25"/>
      <c r="N81" s="25"/>
    </row>
    <row r="82">
      <c r="A82" s="126"/>
      <c r="B82" s="126" t="s">
        <v>134</v>
      </c>
      <c r="H82" s="127">
        <f>'11) 2023 BudgetBill Breakdown'!H371-H80</f>
        <v>57.06</v>
      </c>
      <c r="J82" s="25"/>
      <c r="K82" s="25"/>
      <c r="L82" s="25"/>
      <c r="M82" s="25"/>
      <c r="N82" s="25"/>
    </row>
    <row r="83">
      <c r="A83" s="126"/>
      <c r="B83" s="126"/>
      <c r="C83" s="126"/>
      <c r="D83" s="126"/>
      <c r="E83" s="126"/>
      <c r="F83" s="126"/>
      <c r="G83" s="126"/>
      <c r="H83" s="128"/>
      <c r="I83" s="128"/>
      <c r="J83" s="25"/>
      <c r="K83" s="25"/>
      <c r="L83" s="25"/>
      <c r="M83" s="25"/>
      <c r="N83" s="25"/>
    </row>
  </sheetData>
  <mergeCells count="96">
    <mergeCell ref="L6:M6"/>
    <mergeCell ref="L7:M7"/>
    <mergeCell ref="L8:M8"/>
    <mergeCell ref="L9:M9"/>
    <mergeCell ref="L10:M10"/>
    <mergeCell ref="B2:I2"/>
    <mergeCell ref="K2:M2"/>
    <mergeCell ref="C3:E3"/>
    <mergeCell ref="L3:M3"/>
    <mergeCell ref="C4:E4"/>
    <mergeCell ref="L4:M4"/>
    <mergeCell ref="L5:M5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C15:E15"/>
    <mergeCell ref="C16:E16"/>
    <mergeCell ref="C17:E17"/>
    <mergeCell ref="C18:E18"/>
    <mergeCell ref="K23:M23"/>
    <mergeCell ref="L25:M25"/>
    <mergeCell ref="C19:E19"/>
    <mergeCell ref="C20:E20"/>
    <mergeCell ref="C21:E21"/>
    <mergeCell ref="K21:L21"/>
    <mergeCell ref="C22:E22"/>
    <mergeCell ref="C23:E23"/>
    <mergeCell ref="C24:E24"/>
    <mergeCell ref="C26:E26"/>
    <mergeCell ref="C27:G27"/>
    <mergeCell ref="H27:I27"/>
    <mergeCell ref="K27:L27"/>
    <mergeCell ref="B29:I29"/>
    <mergeCell ref="H30:I30"/>
    <mergeCell ref="H31:I31"/>
    <mergeCell ref="H81:I81"/>
    <mergeCell ref="H82:I82"/>
    <mergeCell ref="H74:I74"/>
    <mergeCell ref="H75:I75"/>
    <mergeCell ref="H76:I76"/>
    <mergeCell ref="H77:I77"/>
    <mergeCell ref="H78:I78"/>
    <mergeCell ref="H79:I79"/>
    <mergeCell ref="H80:I80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2:I72"/>
    <mergeCell ref="H73:I73"/>
    <mergeCell ref="C80:G80"/>
    <mergeCell ref="B81:G81"/>
    <mergeCell ref="B82:G82"/>
  </mergeCells>
  <dataValidations>
    <dataValidation type="list" allowBlank="1" showErrorMessage="1" sqref="E31:E79">
      <formula1>'08) Drop Down Menus'!$B$2:$B$17</formula1>
    </dataValidation>
    <dataValidation type="list" allowBlank="1" sqref="G4:G26">
      <formula1>'08) Drop Down Menus'!$A$2:$A$17</formula1>
    </dataValidation>
  </dataValidations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3.29"/>
    <col customWidth="1" min="2" max="2" width="4.71"/>
    <col customWidth="1" min="3" max="3" width="32.57"/>
    <col customWidth="1" min="4" max="4" width="10.0"/>
    <col customWidth="1" min="5" max="5" width="25.71"/>
    <col customWidth="1" min="6" max="6" width="13.0"/>
    <col customWidth="1" min="7" max="7" width="17.0"/>
    <col customWidth="1" min="8" max="8" width="15.29"/>
    <col customWidth="1" min="9" max="9" width="14.29"/>
    <col customWidth="1" min="10" max="10" width="3.71"/>
    <col customWidth="1" min="11" max="11" width="23.86"/>
    <col customWidth="1" min="12" max="12" width="15.0"/>
    <col customWidth="1" min="13" max="13" width="16.57"/>
    <col customWidth="1" min="14" max="14" width="3.43"/>
  </cols>
  <sheetData>
    <row r="1">
      <c r="A1" s="25"/>
      <c r="B1" s="25"/>
      <c r="C1" s="25"/>
      <c r="D1" s="25"/>
      <c r="E1" s="25"/>
      <c r="F1" s="25"/>
      <c r="G1" s="24"/>
      <c r="H1" s="25"/>
      <c r="I1" s="25"/>
      <c r="J1" s="25"/>
      <c r="K1" s="25"/>
      <c r="L1" s="138"/>
      <c r="M1" s="25"/>
      <c r="N1" s="25"/>
    </row>
    <row r="2">
      <c r="A2" s="25"/>
      <c r="B2" s="187" t="s">
        <v>650</v>
      </c>
      <c r="C2" s="860"/>
      <c r="D2" s="860"/>
      <c r="E2" s="860"/>
      <c r="F2" s="860"/>
      <c r="G2" s="860"/>
      <c r="H2" s="860"/>
      <c r="I2" s="188"/>
      <c r="J2" s="25"/>
      <c r="K2" s="970" t="s">
        <v>470</v>
      </c>
      <c r="L2" s="971"/>
      <c r="M2" s="973"/>
      <c r="N2" s="25"/>
    </row>
    <row r="3">
      <c r="A3" s="25"/>
      <c r="B3" s="861" t="s">
        <v>598</v>
      </c>
      <c r="C3" s="974" t="s">
        <v>140</v>
      </c>
      <c r="D3" s="862"/>
      <c r="E3" s="862"/>
      <c r="F3" s="974" t="s">
        <v>55</v>
      </c>
      <c r="G3" s="974" t="s">
        <v>44</v>
      </c>
      <c r="H3" s="974" t="s">
        <v>2</v>
      </c>
      <c r="I3" s="975" t="s">
        <v>67</v>
      </c>
      <c r="J3" s="25"/>
      <c r="K3" s="976" t="str">
        <f>'08) Drop Down Menus'!A2</f>
        <v>Groceries</v>
      </c>
      <c r="L3" s="85">
        <f t="shared" ref="L3:L10" si="1">sumifs(H$4:H$26,G$4:G$26,K3,B$4:B$26,false)</f>
        <v>39.61</v>
      </c>
      <c r="M3" s="439"/>
      <c r="N3" s="25"/>
    </row>
    <row r="4">
      <c r="A4" s="25"/>
      <c r="B4" s="897" t="b">
        <v>0</v>
      </c>
      <c r="C4" s="1020" t="s">
        <v>651</v>
      </c>
      <c r="D4" s="225"/>
      <c r="E4" s="225"/>
      <c r="F4" s="985">
        <v>45254.0</v>
      </c>
      <c r="G4" s="986" t="s">
        <v>146</v>
      </c>
      <c r="H4" s="1021">
        <v>25.19</v>
      </c>
      <c r="I4" s="987">
        <f>H4</f>
        <v>25.19</v>
      </c>
      <c r="J4" s="25"/>
      <c r="K4" s="981" t="str">
        <f>'08) Drop Down Menus'!A3</f>
        <v>Cigarettes</v>
      </c>
      <c r="L4" s="988">
        <f t="shared" si="1"/>
        <v>59.99</v>
      </c>
      <c r="M4" s="439"/>
      <c r="N4" s="25"/>
    </row>
    <row r="5">
      <c r="A5" s="25"/>
      <c r="B5" s="898" t="b">
        <v>0</v>
      </c>
      <c r="C5" s="1022" t="s">
        <v>635</v>
      </c>
      <c r="D5" s="862"/>
      <c r="E5" s="862"/>
      <c r="F5" s="982">
        <v>45252.0</v>
      </c>
      <c r="G5" s="983" t="s">
        <v>132</v>
      </c>
      <c r="H5" s="1023">
        <v>10.0</v>
      </c>
      <c r="I5" s="984">
        <f t="shared" ref="I5:I26" si="2">I4+H5</f>
        <v>35.19</v>
      </c>
      <c r="J5" s="25"/>
      <c r="K5" s="976" t="str">
        <f>'08) Drop Down Menus'!A4</f>
        <v>Gas</v>
      </c>
      <c r="L5" s="85">
        <f t="shared" si="1"/>
        <v>0</v>
      </c>
      <c r="M5" s="439"/>
      <c r="N5" s="25"/>
    </row>
    <row r="6">
      <c r="A6" s="25"/>
      <c r="B6" s="897" t="b">
        <v>0</v>
      </c>
      <c r="C6" s="1020" t="s">
        <v>475</v>
      </c>
      <c r="D6" s="225"/>
      <c r="E6" s="225"/>
      <c r="F6" s="985">
        <v>45251.0</v>
      </c>
      <c r="G6" s="986" t="s">
        <v>144</v>
      </c>
      <c r="H6" s="1021">
        <v>30.03</v>
      </c>
      <c r="I6" s="987">
        <f t="shared" si="2"/>
        <v>65.22</v>
      </c>
      <c r="J6" s="25"/>
      <c r="K6" s="981" t="str">
        <f>'08) Drop Down Menus'!A5</f>
        <v>Entertainment</v>
      </c>
      <c r="L6" s="988">
        <f t="shared" si="1"/>
        <v>25.19</v>
      </c>
      <c r="M6" s="439"/>
      <c r="N6" s="25"/>
    </row>
    <row r="7">
      <c r="A7" s="25"/>
      <c r="B7" s="898" t="b">
        <v>0</v>
      </c>
      <c r="C7" s="1022" t="s">
        <v>472</v>
      </c>
      <c r="D7" s="862"/>
      <c r="E7" s="862"/>
      <c r="F7" s="982">
        <v>45251.0</v>
      </c>
      <c r="G7" s="983" t="s">
        <v>110</v>
      </c>
      <c r="H7" s="1023">
        <v>39.61</v>
      </c>
      <c r="I7" s="984">
        <f t="shared" si="2"/>
        <v>104.83</v>
      </c>
      <c r="J7" s="25"/>
      <c r="K7" s="976" t="str">
        <f>'08) Drop Down Menus'!A6</f>
        <v>Medical</v>
      </c>
      <c r="L7" s="85">
        <f t="shared" si="1"/>
        <v>10</v>
      </c>
      <c r="M7" s="439"/>
      <c r="N7" s="25"/>
    </row>
    <row r="8">
      <c r="A8" s="25"/>
      <c r="B8" s="897" t="b">
        <v>0</v>
      </c>
      <c r="C8" s="1020" t="s">
        <v>652</v>
      </c>
      <c r="D8" s="225"/>
      <c r="E8" s="225"/>
      <c r="F8" s="985">
        <v>45256.0</v>
      </c>
      <c r="G8" s="986" t="s">
        <v>144</v>
      </c>
      <c r="H8" s="1021">
        <v>29.96</v>
      </c>
      <c r="I8" s="987">
        <f t="shared" si="2"/>
        <v>134.79</v>
      </c>
      <c r="J8" s="25"/>
      <c r="K8" s="981" t="str">
        <f>'08) Drop Down Menus'!A7</f>
        <v>Vehicle</v>
      </c>
      <c r="L8" s="988">
        <f t="shared" si="1"/>
        <v>0</v>
      </c>
      <c r="M8" s="439"/>
      <c r="N8" s="25"/>
    </row>
    <row r="9">
      <c r="A9" s="25"/>
      <c r="B9" s="898" t="b">
        <v>0</v>
      </c>
      <c r="C9" s="1022"/>
      <c r="D9" s="862"/>
      <c r="E9" s="862"/>
      <c r="F9" s="982"/>
      <c r="G9" s="983"/>
      <c r="H9" s="1023">
        <v>0.0</v>
      </c>
      <c r="I9" s="984">
        <f t="shared" si="2"/>
        <v>134.79</v>
      </c>
      <c r="J9" s="25"/>
      <c r="K9" s="976" t="str">
        <f>'08) Drop Down Menus'!A8</f>
        <v>Maintenance</v>
      </c>
      <c r="L9" s="85">
        <f t="shared" si="1"/>
        <v>0</v>
      </c>
      <c r="M9" s="439"/>
      <c r="N9" s="25"/>
    </row>
    <row r="10">
      <c r="A10" s="25"/>
      <c r="B10" s="897" t="b">
        <v>0</v>
      </c>
      <c r="C10" s="1020"/>
      <c r="D10" s="225"/>
      <c r="E10" s="225"/>
      <c r="F10" s="985"/>
      <c r="G10" s="986"/>
      <c r="H10" s="1021">
        <v>0.0</v>
      </c>
      <c r="I10" s="987">
        <f t="shared" si="2"/>
        <v>134.79</v>
      </c>
      <c r="J10" s="25"/>
      <c r="K10" s="981" t="str">
        <f>'08) Drop Down Menus'!A9</f>
        <v>Debt</v>
      </c>
      <c r="L10" s="988">
        <f t="shared" si="1"/>
        <v>0</v>
      </c>
      <c r="M10" s="439"/>
      <c r="N10" s="25"/>
    </row>
    <row r="11">
      <c r="A11" s="25"/>
      <c r="B11" s="898" t="b">
        <v>0</v>
      </c>
      <c r="C11" s="1022"/>
      <c r="D11" s="862"/>
      <c r="E11" s="862"/>
      <c r="F11" s="982"/>
      <c r="G11" s="983"/>
      <c r="H11" s="1023">
        <v>0.0</v>
      </c>
      <c r="I11" s="984">
        <f t="shared" si="2"/>
        <v>134.79</v>
      </c>
      <c r="J11" s="25"/>
      <c r="K11" s="25"/>
      <c r="L11" s="25"/>
      <c r="M11" s="25"/>
      <c r="N11" s="25"/>
    </row>
    <row r="12">
      <c r="A12" s="25"/>
      <c r="B12" s="897" t="b">
        <v>0</v>
      </c>
      <c r="C12" s="1020"/>
      <c r="D12" s="225"/>
      <c r="E12" s="225"/>
      <c r="F12" s="985"/>
      <c r="G12" s="986"/>
      <c r="H12" s="1021">
        <v>0.0</v>
      </c>
      <c r="I12" s="987">
        <f t="shared" si="2"/>
        <v>134.79</v>
      </c>
      <c r="J12" s="25"/>
      <c r="K12" s="470" t="s">
        <v>44</v>
      </c>
      <c r="L12" s="989" t="s">
        <v>572</v>
      </c>
      <c r="M12" s="990" t="s">
        <v>573</v>
      </c>
      <c r="N12" s="25"/>
    </row>
    <row r="13">
      <c r="A13" s="25"/>
      <c r="B13" s="898" t="b">
        <v>0</v>
      </c>
      <c r="C13" s="1022"/>
      <c r="D13" s="862"/>
      <c r="E13" s="862"/>
      <c r="F13" s="982"/>
      <c r="G13" s="983"/>
      <c r="H13" s="1023">
        <v>0.0</v>
      </c>
      <c r="I13" s="984">
        <f t="shared" si="2"/>
        <v>134.79</v>
      </c>
      <c r="J13" s="25"/>
      <c r="K13" s="991" t="str">
        <f>'08) Drop Down Menus'!A2</f>
        <v>Groceries</v>
      </c>
      <c r="L13" s="930">
        <f>L3+'2023 Expences - 06162023'!K13</f>
        <v>2706.53</v>
      </c>
      <c r="M13" s="992">
        <f t="shared" ref="M13:M20" si="3">L13/M$21</f>
        <v>117.6752174</v>
      </c>
      <c r="N13" s="25"/>
    </row>
    <row r="14">
      <c r="A14" s="25"/>
      <c r="B14" s="897" t="b">
        <v>0</v>
      </c>
      <c r="C14" s="1020"/>
      <c r="D14" s="225"/>
      <c r="E14" s="225"/>
      <c r="F14" s="985"/>
      <c r="G14" s="986"/>
      <c r="H14" s="1021">
        <v>0.0</v>
      </c>
      <c r="I14" s="987">
        <f t="shared" si="2"/>
        <v>134.79</v>
      </c>
      <c r="J14" s="25"/>
      <c r="K14" s="993" t="str">
        <f>'08) Drop Down Menus'!A3</f>
        <v>Cigarettes</v>
      </c>
      <c r="L14" s="994">
        <f>L4+'2023 Expences - 06162023'!K14</f>
        <v>602.96</v>
      </c>
      <c r="M14" s="995">
        <f t="shared" si="3"/>
        <v>26.21565217</v>
      </c>
      <c r="N14" s="25"/>
    </row>
    <row r="15">
      <c r="A15" s="25"/>
      <c r="B15" s="898" t="b">
        <v>0</v>
      </c>
      <c r="C15" s="1022"/>
      <c r="D15" s="862"/>
      <c r="E15" s="862"/>
      <c r="F15" s="982"/>
      <c r="G15" s="983"/>
      <c r="H15" s="1023">
        <v>0.0</v>
      </c>
      <c r="I15" s="984">
        <f t="shared" si="2"/>
        <v>134.79</v>
      </c>
      <c r="J15" s="25"/>
      <c r="K15" s="991" t="str">
        <f>'08) Drop Down Menus'!A4</f>
        <v>Gas</v>
      </c>
      <c r="L15" s="930">
        <f>L5+'2023 Expences - 06162023'!K15</f>
        <v>296.72</v>
      </c>
      <c r="M15" s="984">
        <f t="shared" si="3"/>
        <v>12.90086957</v>
      </c>
      <c r="N15" s="25"/>
    </row>
    <row r="16">
      <c r="A16" s="25"/>
      <c r="B16" s="897" t="b">
        <v>0</v>
      </c>
      <c r="C16" s="1020"/>
      <c r="D16" s="225"/>
      <c r="E16" s="225"/>
      <c r="F16" s="985"/>
      <c r="G16" s="986"/>
      <c r="H16" s="1021">
        <v>0.0</v>
      </c>
      <c r="I16" s="987">
        <f t="shared" si="2"/>
        <v>134.79</v>
      </c>
      <c r="J16" s="25"/>
      <c r="K16" s="993" t="str">
        <f>'08) Drop Down Menus'!A5</f>
        <v>Entertainment</v>
      </c>
      <c r="L16" s="994">
        <f>L6+'2023 Expences - 06162023'!K16</f>
        <v>502.18</v>
      </c>
      <c r="M16" s="995">
        <f t="shared" si="3"/>
        <v>21.83391304</v>
      </c>
      <c r="N16" s="25"/>
    </row>
    <row r="17">
      <c r="A17" s="25"/>
      <c r="B17" s="898" t="b">
        <v>0</v>
      </c>
      <c r="C17" s="1022"/>
      <c r="D17" s="862"/>
      <c r="E17" s="862"/>
      <c r="F17" s="982"/>
      <c r="G17" s="983"/>
      <c r="H17" s="1023">
        <v>0.0</v>
      </c>
      <c r="I17" s="984">
        <f t="shared" si="2"/>
        <v>134.79</v>
      </c>
      <c r="J17" s="25"/>
      <c r="K17" s="991" t="str">
        <f>'08) Drop Down Menus'!A6</f>
        <v>Medical</v>
      </c>
      <c r="L17" s="930">
        <f>L7+'2023 Expences - 06162023'!K17</f>
        <v>222.22</v>
      </c>
      <c r="M17" s="984">
        <f t="shared" si="3"/>
        <v>9.66173913</v>
      </c>
      <c r="N17" s="25"/>
    </row>
    <row r="18">
      <c r="A18" s="25"/>
      <c r="B18" s="897" t="b">
        <v>0</v>
      </c>
      <c r="C18" s="1020"/>
      <c r="D18" s="225"/>
      <c r="E18" s="225"/>
      <c r="F18" s="985"/>
      <c r="G18" s="986"/>
      <c r="H18" s="1021">
        <v>0.0</v>
      </c>
      <c r="I18" s="987">
        <f t="shared" si="2"/>
        <v>134.79</v>
      </c>
      <c r="J18" s="25"/>
      <c r="K18" s="993" t="str">
        <f>'08) Drop Down Menus'!A7</f>
        <v>Vehicle</v>
      </c>
      <c r="L18" s="994">
        <f>L8+'2023 Expences - 06162023'!K18</f>
        <v>144.32</v>
      </c>
      <c r="M18" s="995">
        <f t="shared" si="3"/>
        <v>6.274782609</v>
      </c>
      <c r="N18" s="25"/>
    </row>
    <row r="19">
      <c r="A19" s="25"/>
      <c r="B19" s="418" t="b">
        <v>0</v>
      </c>
      <c r="C19" s="772"/>
      <c r="D19" s="146"/>
      <c r="E19" s="146"/>
      <c r="F19" s="1009"/>
      <c r="G19" s="783"/>
      <c r="H19" s="787">
        <v>0.0</v>
      </c>
      <c r="I19" s="1010">
        <f t="shared" si="2"/>
        <v>134.79</v>
      </c>
      <c r="J19" s="25"/>
      <c r="K19" s="991" t="str">
        <f>'08) Drop Down Menus'!A8</f>
        <v>Maintenance</v>
      </c>
      <c r="L19" s="930">
        <f>L9+'2023 Expences - 06162023'!K19</f>
        <v>600.66</v>
      </c>
      <c r="M19" s="984">
        <f t="shared" si="3"/>
        <v>26.11565217</v>
      </c>
      <c r="N19" s="25"/>
    </row>
    <row r="20">
      <c r="A20" s="25"/>
      <c r="B20" s="418" t="b">
        <v>0</v>
      </c>
      <c r="C20" s="772"/>
      <c r="D20" s="146"/>
      <c r="E20" s="146"/>
      <c r="F20" s="1009"/>
      <c r="G20" s="783"/>
      <c r="H20" s="787">
        <v>0.0</v>
      </c>
      <c r="I20" s="1010">
        <f t="shared" si="2"/>
        <v>134.79</v>
      </c>
      <c r="J20" s="25"/>
      <c r="K20" s="1002" t="str">
        <f>'08) Drop Down Menus'!A9</f>
        <v>Debt</v>
      </c>
      <c r="L20" s="1003">
        <f>L10+'2023 Expences - 06162023'!K20</f>
        <v>350.65</v>
      </c>
      <c r="M20" s="1004">
        <f t="shared" si="3"/>
        <v>15.24565217</v>
      </c>
      <c r="N20" s="25"/>
    </row>
    <row r="21">
      <c r="A21" s="25"/>
      <c r="B21" s="418" t="b">
        <v>0</v>
      </c>
      <c r="C21" s="772"/>
      <c r="D21" s="146"/>
      <c r="E21" s="146"/>
      <c r="F21" s="1009"/>
      <c r="G21" s="783"/>
      <c r="H21" s="787">
        <v>0.0</v>
      </c>
      <c r="I21" s="1010">
        <f t="shared" si="2"/>
        <v>134.79</v>
      </c>
      <c r="J21" s="25"/>
      <c r="K21" s="1024" t="s">
        <v>574</v>
      </c>
      <c r="L21" s="1007"/>
      <c r="M21" s="1025" t="s">
        <v>653</v>
      </c>
      <c r="N21" s="25"/>
    </row>
    <row r="22">
      <c r="A22" s="25"/>
      <c r="B22" s="418" t="b">
        <v>0</v>
      </c>
      <c r="C22" s="772"/>
      <c r="D22" s="146"/>
      <c r="E22" s="146"/>
      <c r="F22" s="1009"/>
      <c r="G22" s="783"/>
      <c r="H22" s="787">
        <v>0.0</v>
      </c>
      <c r="I22" s="1010">
        <f t="shared" si="2"/>
        <v>134.79</v>
      </c>
      <c r="J22" s="25"/>
      <c r="K22" s="25"/>
      <c r="L22" s="25"/>
      <c r="M22" s="25"/>
      <c r="N22" s="25"/>
    </row>
    <row r="23">
      <c r="A23" s="25"/>
      <c r="B23" s="418" t="b">
        <v>0</v>
      </c>
      <c r="C23" s="772"/>
      <c r="D23" s="146"/>
      <c r="E23" s="146"/>
      <c r="F23" s="1009"/>
      <c r="G23" s="783"/>
      <c r="H23" s="787">
        <v>0.0</v>
      </c>
      <c r="I23" s="1010">
        <f t="shared" si="2"/>
        <v>134.79</v>
      </c>
      <c r="J23" s="25"/>
      <c r="K23" s="1026" t="s">
        <v>604</v>
      </c>
      <c r="L23" s="483"/>
      <c r="M23" s="484"/>
      <c r="N23" s="25"/>
    </row>
    <row r="24">
      <c r="A24" s="25"/>
      <c r="B24" s="418" t="b">
        <v>0</v>
      </c>
      <c r="C24" s="772"/>
      <c r="D24" s="146"/>
      <c r="E24" s="146"/>
      <c r="F24" s="1009"/>
      <c r="G24" s="783"/>
      <c r="H24" s="787">
        <v>0.0</v>
      </c>
      <c r="I24" s="1010">
        <f t="shared" si="2"/>
        <v>134.79</v>
      </c>
      <c r="J24" s="25"/>
      <c r="K24" s="898" t="s">
        <v>605</v>
      </c>
      <c r="L24" s="1027"/>
      <c r="M24" s="1028">
        <v>0.0</v>
      </c>
      <c r="N24" s="25"/>
    </row>
    <row r="25">
      <c r="A25" s="25"/>
      <c r="B25" s="418" t="b">
        <v>0</v>
      </c>
      <c r="C25" s="772"/>
      <c r="D25" s="772"/>
      <c r="E25" s="772"/>
      <c r="F25" s="1009"/>
      <c r="G25" s="783"/>
      <c r="H25" s="787">
        <v>0.0</v>
      </c>
      <c r="I25" s="1010">
        <f t="shared" si="2"/>
        <v>134.79</v>
      </c>
      <c r="J25" s="25"/>
      <c r="K25" s="1029" t="s">
        <v>606</v>
      </c>
      <c r="L25" s="1030">
        <v>0.0</v>
      </c>
      <c r="M25" s="1031"/>
      <c r="N25" s="25"/>
    </row>
    <row r="26">
      <c r="A26" s="25"/>
      <c r="B26" s="418" t="b">
        <v>0</v>
      </c>
      <c r="C26" s="772"/>
      <c r="D26" s="146"/>
      <c r="E26" s="146"/>
      <c r="F26" s="1009"/>
      <c r="G26" s="783"/>
      <c r="H26" s="754">
        <v>0.0</v>
      </c>
      <c r="I26" s="1010">
        <f t="shared" si="2"/>
        <v>134.79</v>
      </c>
      <c r="J26" s="25"/>
      <c r="K26" s="898" t="s">
        <v>607</v>
      </c>
      <c r="L26" s="85">
        <v>174.49</v>
      </c>
      <c r="M26" s="1028">
        <f>L26+M24-L25</f>
        <v>174.49</v>
      </c>
      <c r="N26" s="25"/>
    </row>
    <row r="27">
      <c r="A27" s="25"/>
      <c r="B27" s="1016"/>
      <c r="C27" s="1032" t="s">
        <v>455</v>
      </c>
      <c r="D27" s="146"/>
      <c r="E27" s="146"/>
      <c r="F27" s="146"/>
      <c r="G27" s="146"/>
      <c r="H27" s="755">
        <f>I26</f>
        <v>134.79</v>
      </c>
      <c r="I27" s="439"/>
      <c r="J27" s="25"/>
      <c r="K27" s="1033" t="s">
        <v>608</v>
      </c>
      <c r="L27" s="1034"/>
      <c r="M27" s="1035">
        <f>500-M26</f>
        <v>325.51</v>
      </c>
      <c r="N27" s="25"/>
    </row>
    <row r="28">
      <c r="A28" s="65"/>
      <c r="B28" s="65"/>
      <c r="C28" s="65"/>
      <c r="D28" s="65"/>
      <c r="E28" s="65"/>
      <c r="F28" s="65"/>
      <c r="G28" s="75"/>
      <c r="H28" s="75"/>
      <c r="I28" s="65"/>
      <c r="J28" s="25"/>
      <c r="K28" s="25"/>
      <c r="L28" s="25"/>
      <c r="M28" s="25"/>
      <c r="N28" s="25"/>
    </row>
    <row r="29">
      <c r="A29" s="65"/>
      <c r="B29" s="65" t="s">
        <v>609</v>
      </c>
      <c r="J29" s="25"/>
      <c r="K29" s="1026" t="s">
        <v>654</v>
      </c>
      <c r="L29" s="483"/>
      <c r="M29" s="484"/>
      <c r="N29" s="25"/>
    </row>
    <row r="30" ht="18.0" customHeight="1">
      <c r="A30" s="80"/>
      <c r="B30" s="470" t="s">
        <v>102</v>
      </c>
      <c r="C30" s="989" t="s">
        <v>103</v>
      </c>
      <c r="D30" s="989" t="s">
        <v>104</v>
      </c>
      <c r="E30" s="989" t="s">
        <v>105</v>
      </c>
      <c r="F30" s="989" t="s">
        <v>49</v>
      </c>
      <c r="G30" s="1036" t="s">
        <v>106</v>
      </c>
      <c r="H30" s="1036" t="s">
        <v>107</v>
      </c>
      <c r="I30" s="439"/>
      <c r="J30" s="25"/>
      <c r="K30" s="898" t="s">
        <v>605</v>
      </c>
      <c r="L30" s="1027"/>
      <c r="M30" s="1028">
        <v>0.0</v>
      </c>
      <c r="N30" s="25"/>
    </row>
    <row r="31" ht="18.0" customHeight="1">
      <c r="A31" s="80"/>
      <c r="B31" s="1037" t="b">
        <v>0</v>
      </c>
      <c r="C31" s="1022"/>
      <c r="D31" s="95"/>
      <c r="E31" s="95"/>
      <c r="F31" s="96"/>
      <c r="G31" s="85">
        <v>0.0</v>
      </c>
      <c r="H31" s="930">
        <f t="shared" ref="H31:H79" si="4">IF( B31 = TRUE ,(G31*F31)*0.05+(G31*F31) , G31*F31 )</f>
        <v>0</v>
      </c>
      <c r="I31" s="439"/>
      <c r="J31" s="25"/>
      <c r="K31" s="1029" t="s">
        <v>606</v>
      </c>
      <c r="L31" s="1030">
        <v>0.0</v>
      </c>
      <c r="M31" s="1031"/>
      <c r="N31" s="25"/>
    </row>
    <row r="32" ht="18.0" customHeight="1">
      <c r="A32" s="80"/>
      <c r="B32" s="1038" t="b">
        <v>0</v>
      </c>
      <c r="C32" s="88"/>
      <c r="D32" s="89"/>
      <c r="E32" s="89"/>
      <c r="F32" s="90"/>
      <c r="G32" s="91">
        <v>0.0</v>
      </c>
      <c r="H32" s="994">
        <f t="shared" si="4"/>
        <v>0</v>
      </c>
      <c r="I32" s="439"/>
      <c r="J32" s="25"/>
      <c r="K32" s="898" t="s">
        <v>607</v>
      </c>
      <c r="L32" s="85">
        <v>167.0</v>
      </c>
      <c r="M32" s="1028">
        <f>L32+M30-L31</f>
        <v>167</v>
      </c>
      <c r="N32" s="25"/>
    </row>
    <row r="33" ht="18.0" customHeight="1">
      <c r="A33" s="97"/>
      <c r="B33" s="1037" t="b">
        <v>0</v>
      </c>
      <c r="C33" s="94"/>
      <c r="D33" s="95"/>
      <c r="E33" s="95"/>
      <c r="F33" s="96"/>
      <c r="G33" s="85">
        <v>0.0</v>
      </c>
      <c r="H33" s="930">
        <f t="shared" si="4"/>
        <v>0</v>
      </c>
      <c r="I33" s="439"/>
      <c r="J33" s="25"/>
      <c r="K33" s="1033" t="s">
        <v>608</v>
      </c>
      <c r="L33" s="1034"/>
      <c r="M33" s="1035">
        <f>400-M32</f>
        <v>233</v>
      </c>
      <c r="N33" s="25"/>
    </row>
    <row r="34" ht="18.0" customHeight="1">
      <c r="A34" s="80"/>
      <c r="B34" s="1038" t="b">
        <v>0</v>
      </c>
      <c r="C34" s="88"/>
      <c r="D34" s="89"/>
      <c r="E34" s="89"/>
      <c r="F34" s="90"/>
      <c r="G34" s="91">
        <v>0.0</v>
      </c>
      <c r="H34" s="994">
        <f t="shared" si="4"/>
        <v>0</v>
      </c>
      <c r="I34" s="439"/>
      <c r="J34" s="25"/>
      <c r="K34" s="25"/>
      <c r="L34" s="25"/>
      <c r="M34" s="25"/>
      <c r="N34" s="25"/>
    </row>
    <row r="35" ht="18.0" customHeight="1">
      <c r="A35" s="80"/>
      <c r="B35" s="1037" t="b">
        <v>0</v>
      </c>
      <c r="C35" s="94"/>
      <c r="D35" s="95"/>
      <c r="E35" s="95"/>
      <c r="F35" s="96"/>
      <c r="G35" s="85">
        <v>0.0</v>
      </c>
      <c r="H35" s="930">
        <f t="shared" si="4"/>
        <v>0</v>
      </c>
      <c r="I35" s="439"/>
      <c r="J35" s="25"/>
      <c r="K35" s="1066" t="s">
        <v>655</v>
      </c>
      <c r="L35" s="1067">
        <f>M26+M32</f>
        <v>341.49</v>
      </c>
      <c r="M35" s="439"/>
      <c r="N35" s="25"/>
    </row>
    <row r="36" ht="18.0" customHeight="1">
      <c r="A36" s="80"/>
      <c r="B36" s="1038" t="b">
        <v>0</v>
      </c>
      <c r="C36" s="88"/>
      <c r="D36" s="89"/>
      <c r="E36" s="89"/>
      <c r="F36" s="90"/>
      <c r="G36" s="91">
        <v>0.0</v>
      </c>
      <c r="H36" s="994">
        <f t="shared" si="4"/>
        <v>0</v>
      </c>
      <c r="I36" s="439"/>
      <c r="J36" s="25"/>
      <c r="K36" s="1066" t="s">
        <v>656</v>
      </c>
      <c r="L36" s="1067">
        <f>-(M27+M33)</f>
        <v>-558.51</v>
      </c>
      <c r="M36" s="439"/>
      <c r="N36" s="25"/>
    </row>
    <row r="37" ht="18.0" customHeight="1">
      <c r="A37" s="97"/>
      <c r="B37" s="1037" t="b">
        <v>0</v>
      </c>
      <c r="C37" s="94"/>
      <c r="D37" s="95"/>
      <c r="E37" s="95"/>
      <c r="F37" s="96"/>
      <c r="G37" s="85">
        <v>0.0</v>
      </c>
      <c r="H37" s="930">
        <f t="shared" si="4"/>
        <v>0</v>
      </c>
      <c r="I37" s="439"/>
      <c r="J37" s="25"/>
      <c r="K37" s="25"/>
      <c r="L37" s="25"/>
      <c r="M37" s="25"/>
      <c r="N37" s="25"/>
    </row>
    <row r="38" ht="18.0" customHeight="1">
      <c r="A38" s="97"/>
      <c r="B38" s="1038" t="b">
        <v>0</v>
      </c>
      <c r="C38" s="88"/>
      <c r="D38" s="89"/>
      <c r="E38" s="89"/>
      <c r="F38" s="90"/>
      <c r="G38" s="91">
        <v>0.0</v>
      </c>
      <c r="H38" s="994">
        <f t="shared" si="4"/>
        <v>0</v>
      </c>
      <c r="I38" s="439"/>
      <c r="J38" s="25"/>
      <c r="K38" s="25"/>
      <c r="L38" s="25"/>
      <c r="M38" s="25"/>
      <c r="N38" s="25"/>
    </row>
    <row r="39" ht="18.0" customHeight="1">
      <c r="A39" s="97"/>
      <c r="B39" s="1037" t="b">
        <v>0</v>
      </c>
      <c r="C39" s="94"/>
      <c r="D39" s="95"/>
      <c r="E39" s="95"/>
      <c r="F39" s="96"/>
      <c r="G39" s="85">
        <v>0.0</v>
      </c>
      <c r="H39" s="930">
        <f t="shared" si="4"/>
        <v>0</v>
      </c>
      <c r="I39" s="439"/>
      <c r="J39" s="25"/>
      <c r="K39" s="25"/>
      <c r="L39" s="25"/>
      <c r="M39" s="25"/>
      <c r="N39" s="25"/>
    </row>
    <row r="40" ht="18.0" customHeight="1">
      <c r="A40" s="97"/>
      <c r="B40" s="1038" t="b">
        <v>0</v>
      </c>
      <c r="C40" s="88"/>
      <c r="D40" s="89"/>
      <c r="E40" s="89"/>
      <c r="F40" s="90"/>
      <c r="G40" s="91">
        <v>0.0</v>
      </c>
      <c r="H40" s="994">
        <f t="shared" si="4"/>
        <v>0</v>
      </c>
      <c r="I40" s="439"/>
      <c r="J40" s="25"/>
      <c r="K40" s="25"/>
      <c r="L40" s="25"/>
      <c r="M40" s="25"/>
      <c r="N40" s="25"/>
    </row>
    <row r="41" ht="18.0" customHeight="1">
      <c r="A41" s="97"/>
      <c r="B41" s="1037" t="b">
        <v>0</v>
      </c>
      <c r="C41" s="94"/>
      <c r="D41" s="95"/>
      <c r="E41" s="95"/>
      <c r="F41" s="96"/>
      <c r="G41" s="85">
        <v>0.0</v>
      </c>
      <c r="H41" s="930">
        <f t="shared" si="4"/>
        <v>0</v>
      </c>
      <c r="I41" s="439"/>
      <c r="J41" s="25"/>
      <c r="K41" s="25"/>
      <c r="L41" s="25"/>
      <c r="M41" s="25"/>
      <c r="N41" s="25"/>
    </row>
    <row r="42" ht="18.0" customHeight="1">
      <c r="A42" s="97"/>
      <c r="B42" s="1038" t="b">
        <v>0</v>
      </c>
      <c r="C42" s="88"/>
      <c r="D42" s="89"/>
      <c r="E42" s="89"/>
      <c r="F42" s="90"/>
      <c r="G42" s="91">
        <v>0.0</v>
      </c>
      <c r="H42" s="994">
        <f t="shared" si="4"/>
        <v>0</v>
      </c>
      <c r="I42" s="439"/>
      <c r="J42" s="25"/>
      <c r="K42" s="25"/>
      <c r="L42" s="25"/>
      <c r="M42" s="25"/>
      <c r="N42" s="25"/>
    </row>
    <row r="43" ht="18.0" customHeight="1">
      <c r="A43" s="97"/>
      <c r="B43" s="1037" t="b">
        <v>0</v>
      </c>
      <c r="C43" s="94"/>
      <c r="D43" s="95"/>
      <c r="E43" s="95"/>
      <c r="F43" s="96"/>
      <c r="G43" s="85">
        <v>0.0</v>
      </c>
      <c r="H43" s="930">
        <f t="shared" si="4"/>
        <v>0</v>
      </c>
      <c r="I43" s="439"/>
      <c r="J43" s="25"/>
      <c r="K43" s="25"/>
      <c r="L43" s="25"/>
      <c r="M43" s="25"/>
      <c r="N43" s="25"/>
    </row>
    <row r="44" ht="18.0" customHeight="1">
      <c r="A44" s="97"/>
      <c r="B44" s="1038" t="b">
        <v>0</v>
      </c>
      <c r="C44" s="88"/>
      <c r="D44" s="89"/>
      <c r="E44" s="89"/>
      <c r="F44" s="90"/>
      <c r="G44" s="91">
        <v>0.0</v>
      </c>
      <c r="H44" s="994">
        <f t="shared" si="4"/>
        <v>0</v>
      </c>
      <c r="I44" s="439"/>
      <c r="J44" s="25"/>
      <c r="K44" s="25"/>
      <c r="L44" s="25"/>
      <c r="M44" s="25"/>
      <c r="N44" s="25"/>
    </row>
    <row r="45" ht="18.0" customHeight="1">
      <c r="A45" s="97"/>
      <c r="B45" s="1037" t="b">
        <v>0</v>
      </c>
      <c r="C45" s="94"/>
      <c r="D45" s="95"/>
      <c r="E45" s="95"/>
      <c r="F45" s="96"/>
      <c r="G45" s="85">
        <v>0.0</v>
      </c>
      <c r="H45" s="930">
        <f t="shared" si="4"/>
        <v>0</v>
      </c>
      <c r="I45" s="439"/>
      <c r="J45" s="25"/>
      <c r="K45" s="25"/>
      <c r="L45" s="25"/>
      <c r="M45" s="25"/>
      <c r="N45" s="25"/>
    </row>
    <row r="46" ht="18.0" customHeight="1">
      <c r="A46" s="97"/>
      <c r="B46" s="1038" t="b">
        <v>0</v>
      </c>
      <c r="C46" s="88"/>
      <c r="D46" s="89"/>
      <c r="E46" s="89"/>
      <c r="F46" s="90"/>
      <c r="G46" s="91">
        <v>0.0</v>
      </c>
      <c r="H46" s="994">
        <f t="shared" si="4"/>
        <v>0</v>
      </c>
      <c r="I46" s="439"/>
      <c r="J46" s="25"/>
      <c r="K46" s="25"/>
      <c r="L46" s="25"/>
      <c r="M46" s="25"/>
      <c r="N46" s="25"/>
    </row>
    <row r="47" ht="18.0" customHeight="1">
      <c r="A47" s="97"/>
      <c r="B47" s="1037" t="b">
        <v>0</v>
      </c>
      <c r="C47" s="94"/>
      <c r="D47" s="95"/>
      <c r="E47" s="95"/>
      <c r="F47" s="96"/>
      <c r="G47" s="85">
        <v>0.0</v>
      </c>
      <c r="H47" s="930">
        <f t="shared" si="4"/>
        <v>0</v>
      </c>
      <c r="I47" s="439"/>
      <c r="J47" s="25"/>
      <c r="K47" s="25"/>
      <c r="L47" s="25"/>
      <c r="M47" s="25"/>
      <c r="N47" s="25"/>
    </row>
    <row r="48" ht="18.0" customHeight="1">
      <c r="A48" s="97"/>
      <c r="B48" s="1038" t="b">
        <v>0</v>
      </c>
      <c r="C48" s="88"/>
      <c r="D48" s="89"/>
      <c r="E48" s="89"/>
      <c r="F48" s="90"/>
      <c r="G48" s="91">
        <v>0.0</v>
      </c>
      <c r="H48" s="994">
        <f t="shared" si="4"/>
        <v>0</v>
      </c>
      <c r="I48" s="439"/>
      <c r="J48" s="25"/>
      <c r="K48" s="25"/>
      <c r="L48" s="25"/>
      <c r="M48" s="25"/>
      <c r="N48" s="25"/>
    </row>
    <row r="49" ht="18.0" customHeight="1">
      <c r="A49" s="97"/>
      <c r="B49" s="1037" t="b">
        <v>0</v>
      </c>
      <c r="C49" s="94"/>
      <c r="D49" s="95"/>
      <c r="E49" s="95"/>
      <c r="F49" s="96"/>
      <c r="G49" s="85">
        <v>0.0</v>
      </c>
      <c r="H49" s="930">
        <f t="shared" si="4"/>
        <v>0</v>
      </c>
      <c r="I49" s="439"/>
      <c r="J49" s="25"/>
      <c r="K49" s="25"/>
      <c r="L49" s="25"/>
      <c r="M49" s="25"/>
      <c r="N49" s="25"/>
    </row>
    <row r="50" ht="18.0" customHeight="1">
      <c r="A50" s="97"/>
      <c r="B50" s="1038" t="b">
        <v>0</v>
      </c>
      <c r="C50" s="88"/>
      <c r="D50" s="89"/>
      <c r="E50" s="89"/>
      <c r="F50" s="90"/>
      <c r="G50" s="91">
        <v>0.0</v>
      </c>
      <c r="H50" s="994">
        <f t="shared" si="4"/>
        <v>0</v>
      </c>
      <c r="I50" s="439"/>
      <c r="J50" s="25"/>
      <c r="K50" s="25"/>
      <c r="L50" s="25"/>
      <c r="M50" s="25"/>
      <c r="N50" s="25"/>
    </row>
    <row r="51" ht="18.0" customHeight="1">
      <c r="A51" s="97"/>
      <c r="B51" s="1037" t="b">
        <v>0</v>
      </c>
      <c r="C51" s="94"/>
      <c r="D51" s="95"/>
      <c r="E51" s="95"/>
      <c r="F51" s="96"/>
      <c r="G51" s="85">
        <v>0.0</v>
      </c>
      <c r="H51" s="930">
        <f t="shared" si="4"/>
        <v>0</v>
      </c>
      <c r="I51" s="439"/>
      <c r="J51" s="25"/>
      <c r="K51" s="25"/>
      <c r="L51" s="25"/>
      <c r="M51" s="25"/>
      <c r="N51" s="25"/>
    </row>
    <row r="52" ht="18.0" customHeight="1">
      <c r="A52" s="97"/>
      <c r="B52" s="1038" t="b">
        <v>0</v>
      </c>
      <c r="C52" s="88"/>
      <c r="D52" s="89"/>
      <c r="E52" s="89"/>
      <c r="F52" s="90"/>
      <c r="G52" s="91">
        <v>0.0</v>
      </c>
      <c r="H52" s="994">
        <f t="shared" si="4"/>
        <v>0</v>
      </c>
      <c r="I52" s="439"/>
      <c r="J52" s="25"/>
      <c r="K52" s="25"/>
      <c r="L52" s="25"/>
      <c r="M52" s="25"/>
      <c r="N52" s="25"/>
    </row>
    <row r="53" ht="18.0" customHeight="1">
      <c r="A53" s="97"/>
      <c r="B53" s="1037" t="b">
        <v>0</v>
      </c>
      <c r="C53" s="94"/>
      <c r="D53" s="95"/>
      <c r="E53" s="95"/>
      <c r="F53" s="96"/>
      <c r="G53" s="85">
        <v>0.0</v>
      </c>
      <c r="H53" s="930">
        <f t="shared" si="4"/>
        <v>0</v>
      </c>
      <c r="I53" s="439"/>
      <c r="J53" s="25"/>
      <c r="K53" s="25"/>
      <c r="L53" s="25"/>
      <c r="M53" s="25"/>
      <c r="N53" s="25"/>
    </row>
    <row r="54" ht="18.0" customHeight="1">
      <c r="A54" s="97"/>
      <c r="B54" s="1038" t="b">
        <v>0</v>
      </c>
      <c r="C54" s="88"/>
      <c r="D54" s="89"/>
      <c r="E54" s="89"/>
      <c r="F54" s="90"/>
      <c r="G54" s="91">
        <v>0.0</v>
      </c>
      <c r="H54" s="994">
        <f t="shared" si="4"/>
        <v>0</v>
      </c>
      <c r="I54" s="439"/>
      <c r="J54" s="25"/>
      <c r="K54" s="25"/>
      <c r="L54" s="25"/>
      <c r="M54" s="25"/>
      <c r="N54" s="25"/>
    </row>
    <row r="55" ht="18.0" customHeight="1">
      <c r="A55" s="97"/>
      <c r="B55" s="1037" t="b">
        <v>0</v>
      </c>
      <c r="C55" s="94"/>
      <c r="D55" s="95"/>
      <c r="E55" s="95"/>
      <c r="F55" s="96"/>
      <c r="G55" s="85">
        <v>0.0</v>
      </c>
      <c r="H55" s="930">
        <f t="shared" si="4"/>
        <v>0</v>
      </c>
      <c r="I55" s="439"/>
      <c r="J55" s="25"/>
      <c r="K55" s="25"/>
      <c r="L55" s="25"/>
      <c r="M55" s="25"/>
      <c r="N55" s="25"/>
    </row>
    <row r="56" ht="18.0" customHeight="1">
      <c r="A56" s="97"/>
      <c r="B56" s="1038" t="b">
        <v>0</v>
      </c>
      <c r="C56" s="88"/>
      <c r="D56" s="89"/>
      <c r="E56" s="89"/>
      <c r="F56" s="90"/>
      <c r="G56" s="91">
        <v>0.0</v>
      </c>
      <c r="H56" s="994">
        <f t="shared" si="4"/>
        <v>0</v>
      </c>
      <c r="I56" s="439"/>
      <c r="J56" s="25"/>
      <c r="K56" s="25"/>
      <c r="L56" s="25"/>
      <c r="M56" s="25"/>
      <c r="N56" s="25"/>
    </row>
    <row r="57" ht="18.0" customHeight="1">
      <c r="A57" s="97"/>
      <c r="B57" s="1037" t="b">
        <v>0</v>
      </c>
      <c r="C57" s="94"/>
      <c r="D57" s="95"/>
      <c r="E57" s="95"/>
      <c r="F57" s="96"/>
      <c r="G57" s="85">
        <v>0.0</v>
      </c>
      <c r="H57" s="930">
        <f t="shared" si="4"/>
        <v>0</v>
      </c>
      <c r="I57" s="439"/>
      <c r="J57" s="25"/>
      <c r="K57" s="25"/>
      <c r="L57" s="25"/>
      <c r="M57" s="25"/>
      <c r="N57" s="25"/>
    </row>
    <row r="58" ht="18.0" customHeight="1">
      <c r="A58" s="97"/>
      <c r="B58" s="1038" t="b">
        <v>0</v>
      </c>
      <c r="C58" s="88"/>
      <c r="D58" s="89"/>
      <c r="E58" s="89"/>
      <c r="F58" s="90"/>
      <c r="G58" s="91">
        <v>0.0</v>
      </c>
      <c r="H58" s="994">
        <f t="shared" si="4"/>
        <v>0</v>
      </c>
      <c r="I58" s="439"/>
      <c r="J58" s="25"/>
      <c r="K58" s="25"/>
      <c r="L58" s="25"/>
      <c r="M58" s="25"/>
      <c r="N58" s="25"/>
    </row>
    <row r="59" ht="18.0" customHeight="1">
      <c r="A59" s="97"/>
      <c r="B59" s="1037" t="b">
        <v>0</v>
      </c>
      <c r="C59" s="94"/>
      <c r="D59" s="95"/>
      <c r="E59" s="95"/>
      <c r="F59" s="96"/>
      <c r="G59" s="85">
        <v>0.0</v>
      </c>
      <c r="H59" s="930">
        <f t="shared" si="4"/>
        <v>0</v>
      </c>
      <c r="I59" s="439"/>
      <c r="J59" s="25"/>
      <c r="K59" s="25"/>
      <c r="L59" s="25"/>
      <c r="M59" s="25"/>
      <c r="N59" s="25"/>
    </row>
    <row r="60" ht="18.0" customHeight="1">
      <c r="A60" s="97"/>
      <c r="B60" s="1038" t="b">
        <v>0</v>
      </c>
      <c r="C60" s="88"/>
      <c r="D60" s="89"/>
      <c r="E60" s="89"/>
      <c r="F60" s="90"/>
      <c r="G60" s="91">
        <v>0.0</v>
      </c>
      <c r="H60" s="994">
        <f t="shared" si="4"/>
        <v>0</v>
      </c>
      <c r="I60" s="439"/>
      <c r="J60" s="25"/>
      <c r="K60" s="25"/>
      <c r="L60" s="25"/>
      <c r="M60" s="25"/>
      <c r="N60" s="25"/>
    </row>
    <row r="61" ht="18.0" customHeight="1">
      <c r="A61" s="97"/>
      <c r="B61" s="1037" t="b">
        <v>0</v>
      </c>
      <c r="C61" s="94"/>
      <c r="D61" s="95"/>
      <c r="E61" s="95"/>
      <c r="F61" s="96"/>
      <c r="G61" s="85">
        <v>0.0</v>
      </c>
      <c r="H61" s="930">
        <f t="shared" si="4"/>
        <v>0</v>
      </c>
      <c r="I61" s="439"/>
      <c r="J61" s="25"/>
      <c r="K61" s="25"/>
      <c r="L61" s="25"/>
      <c r="M61" s="25"/>
      <c r="N61" s="25"/>
    </row>
    <row r="62" ht="18.0" customHeight="1">
      <c r="A62" s="97"/>
      <c r="B62" s="1038" t="b">
        <v>0</v>
      </c>
      <c r="C62" s="88"/>
      <c r="D62" s="89"/>
      <c r="E62" s="89"/>
      <c r="F62" s="90"/>
      <c r="G62" s="91">
        <v>0.0</v>
      </c>
      <c r="H62" s="994">
        <f t="shared" si="4"/>
        <v>0</v>
      </c>
      <c r="I62" s="439"/>
      <c r="J62" s="25"/>
      <c r="K62" s="25"/>
      <c r="L62" s="25"/>
      <c r="M62" s="25"/>
      <c r="N62" s="25"/>
    </row>
    <row r="63" ht="18.0" customHeight="1">
      <c r="A63" s="97"/>
      <c r="B63" s="1037" t="b">
        <v>0</v>
      </c>
      <c r="C63" s="94"/>
      <c r="D63" s="95"/>
      <c r="E63" s="95"/>
      <c r="F63" s="96"/>
      <c r="G63" s="85">
        <v>0.0</v>
      </c>
      <c r="H63" s="930">
        <f t="shared" si="4"/>
        <v>0</v>
      </c>
      <c r="I63" s="439"/>
      <c r="J63" s="25"/>
      <c r="K63" s="25"/>
      <c r="L63" s="25"/>
      <c r="M63" s="25"/>
      <c r="N63" s="25"/>
    </row>
    <row r="64" ht="18.0" customHeight="1">
      <c r="A64" s="97"/>
      <c r="B64" s="1038" t="b">
        <v>0</v>
      </c>
      <c r="C64" s="88"/>
      <c r="D64" s="89"/>
      <c r="E64" s="89"/>
      <c r="F64" s="90"/>
      <c r="G64" s="91">
        <v>0.0</v>
      </c>
      <c r="H64" s="994">
        <f t="shared" si="4"/>
        <v>0</v>
      </c>
      <c r="I64" s="439"/>
      <c r="J64" s="25"/>
      <c r="K64" s="25"/>
      <c r="L64" s="25"/>
      <c r="M64" s="25"/>
      <c r="N64" s="25"/>
    </row>
    <row r="65" ht="18.0" customHeight="1">
      <c r="A65" s="97"/>
      <c r="B65" s="1037" t="b">
        <v>0</v>
      </c>
      <c r="C65" s="94"/>
      <c r="D65" s="95"/>
      <c r="E65" s="95"/>
      <c r="F65" s="96"/>
      <c r="G65" s="85">
        <v>0.0</v>
      </c>
      <c r="H65" s="930">
        <f t="shared" si="4"/>
        <v>0</v>
      </c>
      <c r="I65" s="439"/>
      <c r="J65" s="25"/>
      <c r="K65" s="25"/>
      <c r="L65" s="25"/>
      <c r="M65" s="25"/>
      <c r="N65" s="25"/>
    </row>
    <row r="66" ht="18.0" customHeight="1">
      <c r="A66" s="97"/>
      <c r="B66" s="1038" t="b">
        <v>0</v>
      </c>
      <c r="C66" s="88"/>
      <c r="D66" s="89"/>
      <c r="E66" s="89"/>
      <c r="F66" s="90"/>
      <c r="G66" s="91">
        <v>0.0</v>
      </c>
      <c r="H66" s="994">
        <f t="shared" si="4"/>
        <v>0</v>
      </c>
      <c r="I66" s="439"/>
      <c r="J66" s="25"/>
      <c r="K66" s="25"/>
      <c r="L66" s="25"/>
      <c r="M66" s="25"/>
      <c r="N66" s="25"/>
    </row>
    <row r="67" ht="18.0" customHeight="1">
      <c r="A67" s="97"/>
      <c r="B67" s="1037" t="b">
        <v>0</v>
      </c>
      <c r="C67" s="94"/>
      <c r="D67" s="95"/>
      <c r="E67" s="95"/>
      <c r="F67" s="96"/>
      <c r="G67" s="85">
        <v>0.0</v>
      </c>
      <c r="H67" s="930">
        <f t="shared" si="4"/>
        <v>0</v>
      </c>
      <c r="I67" s="439"/>
      <c r="J67" s="25"/>
      <c r="K67" s="25"/>
      <c r="L67" s="25"/>
      <c r="M67" s="25"/>
      <c r="N67" s="25"/>
    </row>
    <row r="68" ht="18.0" customHeight="1">
      <c r="A68" s="97"/>
      <c r="B68" s="1038" t="b">
        <v>0</v>
      </c>
      <c r="C68" s="88"/>
      <c r="D68" s="89"/>
      <c r="E68" s="89"/>
      <c r="F68" s="90"/>
      <c r="G68" s="91">
        <v>0.0</v>
      </c>
      <c r="H68" s="994">
        <f t="shared" si="4"/>
        <v>0</v>
      </c>
      <c r="I68" s="439"/>
      <c r="J68" s="25"/>
      <c r="K68" s="25"/>
      <c r="L68" s="25"/>
      <c r="M68" s="25"/>
      <c r="N68" s="25"/>
    </row>
    <row r="69" ht="18.0" customHeight="1">
      <c r="A69" s="97"/>
      <c r="B69" s="1037" t="b">
        <v>0</v>
      </c>
      <c r="C69" s="94"/>
      <c r="D69" s="95"/>
      <c r="E69" s="95"/>
      <c r="F69" s="96"/>
      <c r="G69" s="85">
        <v>0.0</v>
      </c>
      <c r="H69" s="930">
        <f t="shared" si="4"/>
        <v>0</v>
      </c>
      <c r="I69" s="439"/>
      <c r="J69" s="25"/>
      <c r="K69" s="25"/>
      <c r="L69" s="25"/>
      <c r="M69" s="25"/>
      <c r="N69" s="25"/>
    </row>
    <row r="70" ht="18.0" customHeight="1">
      <c r="A70" s="97"/>
      <c r="B70" s="1038" t="b">
        <v>0</v>
      </c>
      <c r="C70" s="88"/>
      <c r="D70" s="89"/>
      <c r="E70" s="89"/>
      <c r="F70" s="90"/>
      <c r="G70" s="91">
        <v>0.0</v>
      </c>
      <c r="H70" s="994">
        <f t="shared" si="4"/>
        <v>0</v>
      </c>
      <c r="I70" s="439"/>
      <c r="J70" s="25"/>
      <c r="K70" s="25"/>
      <c r="L70" s="25"/>
      <c r="M70" s="25"/>
      <c r="N70" s="25"/>
    </row>
    <row r="71" ht="18.0" customHeight="1">
      <c r="A71" s="97"/>
      <c r="B71" s="1037" t="b">
        <v>0</v>
      </c>
      <c r="C71" s="94"/>
      <c r="D71" s="95"/>
      <c r="E71" s="95"/>
      <c r="F71" s="96"/>
      <c r="G71" s="85">
        <v>0.0</v>
      </c>
      <c r="H71" s="930">
        <f t="shared" si="4"/>
        <v>0</v>
      </c>
      <c r="I71" s="439"/>
      <c r="J71" s="25"/>
      <c r="K71" s="25"/>
      <c r="L71" s="25"/>
      <c r="M71" s="25"/>
      <c r="N71" s="25"/>
    </row>
    <row r="72" ht="18.0" customHeight="1">
      <c r="A72" s="97"/>
      <c r="B72" s="1038" t="b">
        <v>0</v>
      </c>
      <c r="C72" s="88"/>
      <c r="D72" s="89"/>
      <c r="E72" s="89"/>
      <c r="F72" s="90"/>
      <c r="G72" s="91">
        <v>0.0</v>
      </c>
      <c r="H72" s="994">
        <f t="shared" si="4"/>
        <v>0</v>
      </c>
      <c r="I72" s="439"/>
      <c r="J72" s="25"/>
      <c r="K72" s="25"/>
      <c r="L72" s="25"/>
      <c r="M72" s="25"/>
      <c r="N72" s="25"/>
    </row>
    <row r="73" ht="18.0" customHeight="1">
      <c r="A73" s="97"/>
      <c r="B73" s="1037" t="b">
        <v>0</v>
      </c>
      <c r="C73" s="94"/>
      <c r="D73" s="95"/>
      <c r="E73" s="95"/>
      <c r="F73" s="96"/>
      <c r="G73" s="85">
        <v>0.0</v>
      </c>
      <c r="H73" s="930">
        <f t="shared" si="4"/>
        <v>0</v>
      </c>
      <c r="I73" s="439"/>
      <c r="J73" s="25"/>
      <c r="K73" s="25"/>
      <c r="L73" s="25"/>
      <c r="M73" s="25"/>
      <c r="N73" s="25"/>
    </row>
    <row r="74" ht="18.0" customHeight="1">
      <c r="A74" s="97"/>
      <c r="B74" s="1038" t="b">
        <v>0</v>
      </c>
      <c r="C74" s="88"/>
      <c r="D74" s="89"/>
      <c r="E74" s="89"/>
      <c r="F74" s="90"/>
      <c r="G74" s="91">
        <v>0.0</v>
      </c>
      <c r="H74" s="994">
        <f t="shared" si="4"/>
        <v>0</v>
      </c>
      <c r="I74" s="439"/>
      <c r="J74" s="25"/>
      <c r="K74" s="25"/>
      <c r="L74" s="25"/>
      <c r="M74" s="25"/>
      <c r="N74" s="25"/>
    </row>
    <row r="75" ht="18.0" customHeight="1">
      <c r="A75" s="97"/>
      <c r="B75" s="1037" t="b">
        <v>0</v>
      </c>
      <c r="C75" s="94"/>
      <c r="D75" s="95"/>
      <c r="E75" s="95"/>
      <c r="F75" s="96"/>
      <c r="G75" s="85">
        <v>0.0</v>
      </c>
      <c r="H75" s="930">
        <f t="shared" si="4"/>
        <v>0</v>
      </c>
      <c r="I75" s="439"/>
      <c r="J75" s="25"/>
      <c r="K75" s="25"/>
      <c r="L75" s="25"/>
      <c r="M75" s="25"/>
      <c r="N75" s="25"/>
    </row>
    <row r="76" ht="18.0" customHeight="1">
      <c r="A76" s="97"/>
      <c r="B76" s="1038" t="b">
        <v>0</v>
      </c>
      <c r="C76" s="88"/>
      <c r="D76" s="89"/>
      <c r="E76" s="89"/>
      <c r="F76" s="90"/>
      <c r="G76" s="91">
        <v>0.0</v>
      </c>
      <c r="H76" s="994">
        <f t="shared" si="4"/>
        <v>0</v>
      </c>
      <c r="I76" s="439"/>
      <c r="J76" s="25"/>
      <c r="K76" s="25"/>
      <c r="L76" s="25"/>
      <c r="M76" s="25"/>
      <c r="N76" s="25"/>
    </row>
    <row r="77" ht="18.0" customHeight="1">
      <c r="A77" s="97"/>
      <c r="B77" s="1037" t="b">
        <v>0</v>
      </c>
      <c r="C77" s="94"/>
      <c r="D77" s="95"/>
      <c r="E77" s="95"/>
      <c r="F77" s="96"/>
      <c r="G77" s="85">
        <v>0.0</v>
      </c>
      <c r="H77" s="930">
        <f t="shared" si="4"/>
        <v>0</v>
      </c>
      <c r="I77" s="439"/>
      <c r="J77" s="25"/>
      <c r="K77" s="25"/>
      <c r="L77" s="25"/>
      <c r="M77" s="25"/>
      <c r="N77" s="25"/>
    </row>
    <row r="78" ht="18.0" customHeight="1">
      <c r="A78" s="97"/>
      <c r="B78" s="1038" t="b">
        <v>0</v>
      </c>
      <c r="C78" s="88"/>
      <c r="D78" s="89"/>
      <c r="E78" s="89"/>
      <c r="F78" s="90"/>
      <c r="G78" s="91">
        <v>0.0</v>
      </c>
      <c r="H78" s="994">
        <f t="shared" si="4"/>
        <v>0</v>
      </c>
      <c r="I78" s="439"/>
      <c r="J78" s="25"/>
      <c r="K78" s="25"/>
      <c r="L78" s="25"/>
      <c r="M78" s="25"/>
      <c r="N78" s="25"/>
    </row>
    <row r="79" ht="18.0" customHeight="1">
      <c r="A79" s="65"/>
      <c r="B79" s="1037" t="b">
        <v>0</v>
      </c>
      <c r="C79" s="94"/>
      <c r="D79" s="95"/>
      <c r="E79" s="95"/>
      <c r="F79" s="96"/>
      <c r="G79" s="85">
        <v>0.0</v>
      </c>
      <c r="H79" s="930">
        <f t="shared" si="4"/>
        <v>0</v>
      </c>
      <c r="I79" s="439"/>
      <c r="J79" s="25"/>
      <c r="K79" s="25"/>
      <c r="L79" s="25"/>
      <c r="M79" s="25"/>
      <c r="N79" s="25"/>
    </row>
    <row r="80">
      <c r="A80" s="126"/>
      <c r="B80" s="1039"/>
      <c r="C80" s="1040" t="s">
        <v>610</v>
      </c>
      <c r="D80" s="1007"/>
      <c r="E80" s="1007"/>
      <c r="F80" s="1007"/>
      <c r="G80" s="1007"/>
      <c r="H80" s="1041">
        <f>sum(H31:H79)</f>
        <v>0</v>
      </c>
      <c r="I80" s="439"/>
      <c r="J80" s="25"/>
      <c r="K80" s="25"/>
      <c r="L80" s="25"/>
      <c r="M80" s="25"/>
      <c r="N80" s="25"/>
    </row>
    <row r="81">
      <c r="A81" s="126"/>
      <c r="B81" s="126" t="s">
        <v>611</v>
      </c>
      <c r="H81" s="127">
        <f>-sum(H31:H79)+L35+'11) 2023 BudgetBill Breakdown'!H389</f>
        <v>472.42</v>
      </c>
      <c r="J81" s="25"/>
      <c r="K81" s="25"/>
      <c r="L81" s="25"/>
      <c r="M81" s="25"/>
      <c r="N81" s="25"/>
    </row>
    <row r="82">
      <c r="A82" s="126"/>
      <c r="B82" s="126" t="s">
        <v>657</v>
      </c>
      <c r="H82" s="127">
        <f>'11) 2023 BudgetBill Breakdown'!H389-H80</f>
        <v>130.93</v>
      </c>
      <c r="J82" s="25"/>
      <c r="K82" s="25"/>
      <c r="L82" s="25"/>
      <c r="M82" s="25"/>
      <c r="N82" s="25"/>
    </row>
    <row r="83">
      <c r="A83" s="126"/>
      <c r="B83" s="126"/>
      <c r="C83" s="126"/>
      <c r="D83" s="126"/>
      <c r="E83" s="126"/>
      <c r="F83" s="126"/>
      <c r="G83" s="126"/>
      <c r="H83" s="128"/>
      <c r="I83" s="128"/>
      <c r="J83" s="25"/>
      <c r="K83" s="25"/>
      <c r="L83" s="25"/>
      <c r="M83" s="25"/>
      <c r="N83" s="25"/>
    </row>
  </sheetData>
  <mergeCells count="101">
    <mergeCell ref="L6:M6"/>
    <mergeCell ref="L7:M7"/>
    <mergeCell ref="L8:M8"/>
    <mergeCell ref="L9:M9"/>
    <mergeCell ref="L10:M10"/>
    <mergeCell ref="B2:I2"/>
    <mergeCell ref="K2:M2"/>
    <mergeCell ref="C3:E3"/>
    <mergeCell ref="L3:M3"/>
    <mergeCell ref="C4:E4"/>
    <mergeCell ref="L4:M4"/>
    <mergeCell ref="L5:M5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C15:E15"/>
    <mergeCell ref="C16:E16"/>
    <mergeCell ref="C17:E17"/>
    <mergeCell ref="C18:E18"/>
    <mergeCell ref="K23:M23"/>
    <mergeCell ref="L25:M25"/>
    <mergeCell ref="C19:E19"/>
    <mergeCell ref="C20:E20"/>
    <mergeCell ref="C21:E21"/>
    <mergeCell ref="K21:L21"/>
    <mergeCell ref="C22:E22"/>
    <mergeCell ref="C23:E23"/>
    <mergeCell ref="C24:E24"/>
    <mergeCell ref="C26:E26"/>
    <mergeCell ref="C27:G27"/>
    <mergeCell ref="H27:I27"/>
    <mergeCell ref="K27:L27"/>
    <mergeCell ref="B29:I29"/>
    <mergeCell ref="K29:M29"/>
    <mergeCell ref="H30:I30"/>
    <mergeCell ref="B82:G82"/>
    <mergeCell ref="H82:I82"/>
    <mergeCell ref="H77:I77"/>
    <mergeCell ref="H78:I78"/>
    <mergeCell ref="H79:I79"/>
    <mergeCell ref="C80:G80"/>
    <mergeCell ref="H80:I80"/>
    <mergeCell ref="B81:G81"/>
    <mergeCell ref="H81:I81"/>
    <mergeCell ref="H31:I31"/>
    <mergeCell ref="L31:M31"/>
    <mergeCell ref="H32:I32"/>
    <mergeCell ref="H33:I33"/>
    <mergeCell ref="K33:L33"/>
    <mergeCell ref="H34:I34"/>
    <mergeCell ref="L35:M35"/>
    <mergeCell ref="L36:M36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2:I72"/>
    <mergeCell ref="H73:I73"/>
    <mergeCell ref="H74:I74"/>
    <mergeCell ref="H75:I75"/>
    <mergeCell ref="H76:I76"/>
  </mergeCells>
  <conditionalFormatting sqref="L36:M36">
    <cfRule type="cellIs" dxfId="0" priority="1" operator="lessThan">
      <formula>0</formula>
    </cfRule>
  </conditionalFormatting>
  <conditionalFormatting sqref="L36:M36">
    <cfRule type="cellIs" dxfId="29" priority="2" operator="greaterThan">
      <formula>0</formula>
    </cfRule>
  </conditionalFormatting>
  <conditionalFormatting sqref="L35:M35">
    <cfRule type="cellIs" dxfId="0" priority="3" operator="lessThan">
      <formula>0</formula>
    </cfRule>
  </conditionalFormatting>
  <conditionalFormatting sqref="L35:M35">
    <cfRule type="cellIs" dxfId="34" priority="4" operator="greaterThan">
      <formula>0</formula>
    </cfRule>
  </conditionalFormatting>
  <dataValidations>
    <dataValidation type="list" allowBlank="1" showErrorMessage="1" sqref="E31:E79">
      <formula1>'08) Drop Down Menus'!$B$2:$B$17</formula1>
    </dataValidation>
    <dataValidation type="list" allowBlank="1" sqref="G4:G26">
      <formula1>'08) Drop Down Menus'!$A$2:$A$17</formula1>
    </dataValidation>
  </dataValidations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3.29"/>
    <col customWidth="1" min="2" max="2" width="4.71"/>
    <col customWidth="1" min="3" max="3" width="32.57"/>
    <col customWidth="1" min="4" max="4" width="10.0"/>
    <col customWidth="1" min="5" max="5" width="25.71"/>
    <col customWidth="1" min="6" max="6" width="13.0"/>
    <col customWidth="1" min="7" max="7" width="17.0"/>
    <col customWidth="1" min="8" max="8" width="15.29"/>
    <col customWidth="1" min="9" max="9" width="14.29"/>
    <col customWidth="1" min="10" max="10" width="3.71"/>
    <col customWidth="1" min="11" max="11" width="23.86"/>
    <col customWidth="1" min="12" max="12" width="15.0"/>
    <col customWidth="1" min="13" max="13" width="16.57"/>
    <col customWidth="1" min="14" max="14" width="3.43"/>
  </cols>
  <sheetData>
    <row r="1">
      <c r="A1" s="25"/>
      <c r="B1" s="25"/>
      <c r="C1" s="25"/>
      <c r="D1" s="25"/>
      <c r="E1" s="25"/>
      <c r="F1" s="25"/>
      <c r="G1" s="24"/>
      <c r="H1" s="25"/>
      <c r="I1" s="25"/>
      <c r="J1" s="25"/>
      <c r="K1" s="25"/>
      <c r="L1" s="138"/>
      <c r="M1" s="25"/>
      <c r="N1" s="25"/>
    </row>
    <row r="2">
      <c r="A2" s="25"/>
      <c r="B2" s="187" t="s">
        <v>658</v>
      </c>
      <c r="C2" s="860"/>
      <c r="D2" s="860"/>
      <c r="E2" s="860"/>
      <c r="F2" s="860"/>
      <c r="G2" s="860"/>
      <c r="H2" s="860"/>
      <c r="I2" s="188"/>
      <c r="J2" s="25"/>
      <c r="K2" s="970" t="s">
        <v>470</v>
      </c>
      <c r="L2" s="971"/>
      <c r="M2" s="973"/>
      <c r="N2" s="25"/>
    </row>
    <row r="3">
      <c r="A3" s="25"/>
      <c r="B3" s="861" t="s">
        <v>598</v>
      </c>
      <c r="C3" s="974" t="s">
        <v>140</v>
      </c>
      <c r="D3" s="862"/>
      <c r="E3" s="862"/>
      <c r="F3" s="974" t="s">
        <v>55</v>
      </c>
      <c r="G3" s="974" t="s">
        <v>44</v>
      </c>
      <c r="H3" s="974" t="s">
        <v>2</v>
      </c>
      <c r="I3" s="975" t="s">
        <v>67</v>
      </c>
      <c r="J3" s="25"/>
      <c r="K3" s="976" t="str">
        <f>'08) Drop Down Menus'!A2</f>
        <v>Groceries</v>
      </c>
      <c r="L3" s="85">
        <f t="shared" ref="L3:L12" si="1">sumifs(H$4:H$30,G$4:G$30,K3,B$4:B$30,false)</f>
        <v>137.55</v>
      </c>
      <c r="M3" s="439"/>
      <c r="N3" s="25"/>
    </row>
    <row r="4">
      <c r="A4" s="25"/>
      <c r="B4" s="897" t="b">
        <v>0</v>
      </c>
      <c r="C4" s="1020" t="s">
        <v>482</v>
      </c>
      <c r="D4" s="225"/>
      <c r="E4" s="225"/>
      <c r="F4" s="985">
        <v>45262.0</v>
      </c>
      <c r="G4" s="986" t="s">
        <v>144</v>
      </c>
      <c r="H4" s="1021">
        <v>31.08</v>
      </c>
      <c r="I4" s="987">
        <f>H4</f>
        <v>31.08</v>
      </c>
      <c r="J4" s="25"/>
      <c r="K4" s="981" t="str">
        <f>'08) Drop Down Menus'!A3</f>
        <v>Cigarettes</v>
      </c>
      <c r="L4" s="988">
        <f t="shared" si="1"/>
        <v>31.08</v>
      </c>
      <c r="M4" s="439"/>
      <c r="N4" s="25"/>
    </row>
    <row r="5">
      <c r="A5" s="25"/>
      <c r="B5" s="898" t="b">
        <v>0</v>
      </c>
      <c r="C5" s="1022" t="s">
        <v>482</v>
      </c>
      <c r="D5" s="862"/>
      <c r="E5" s="862"/>
      <c r="F5" s="982">
        <v>45262.0</v>
      </c>
      <c r="G5" s="983" t="s">
        <v>145</v>
      </c>
      <c r="H5" s="1023">
        <v>25.05</v>
      </c>
      <c r="I5" s="984">
        <f t="shared" ref="I5:I7" si="2">I4+H5</f>
        <v>56.13</v>
      </c>
      <c r="J5" s="25"/>
      <c r="K5" s="976" t="str">
        <f>'08) Drop Down Menus'!A4</f>
        <v>Gas</v>
      </c>
      <c r="L5" s="85">
        <f t="shared" si="1"/>
        <v>25.05</v>
      </c>
      <c r="M5" s="439"/>
      <c r="N5" s="25"/>
    </row>
    <row r="6">
      <c r="A6" s="25"/>
      <c r="B6" s="897" t="b">
        <v>0</v>
      </c>
      <c r="C6" s="1020" t="s">
        <v>472</v>
      </c>
      <c r="D6" s="225"/>
      <c r="E6" s="225"/>
      <c r="F6" s="985">
        <v>45262.0</v>
      </c>
      <c r="G6" s="986" t="s">
        <v>110</v>
      </c>
      <c r="H6" s="1021">
        <v>137.55</v>
      </c>
      <c r="I6" s="987">
        <f t="shared" si="2"/>
        <v>193.68</v>
      </c>
      <c r="J6" s="25"/>
      <c r="K6" s="981" t="str">
        <f>'08) Drop Down Menus'!A5</f>
        <v>Entertainment</v>
      </c>
      <c r="L6" s="988">
        <f t="shared" si="1"/>
        <v>0</v>
      </c>
      <c r="M6" s="439"/>
      <c r="N6" s="25"/>
    </row>
    <row r="7">
      <c r="A7" s="25"/>
      <c r="B7" s="898" t="b">
        <v>0</v>
      </c>
      <c r="C7" s="1022"/>
      <c r="D7" s="862"/>
      <c r="E7" s="862"/>
      <c r="F7" s="982"/>
      <c r="G7" s="983"/>
      <c r="H7" s="1023">
        <v>0.0</v>
      </c>
      <c r="I7" s="984">
        <f t="shared" si="2"/>
        <v>193.68</v>
      </c>
      <c r="J7" s="25"/>
      <c r="K7" s="976" t="str">
        <f>'08) Drop Down Menus'!A6</f>
        <v>Medical</v>
      </c>
      <c r="L7" s="85">
        <f t="shared" si="1"/>
        <v>0</v>
      </c>
      <c r="M7" s="439"/>
      <c r="N7" s="25"/>
    </row>
    <row r="8">
      <c r="A8" s="25"/>
      <c r="B8" s="897" t="b">
        <v>0</v>
      </c>
      <c r="C8" s="1020"/>
      <c r="D8" s="1020"/>
      <c r="E8" s="1020"/>
      <c r="F8" s="985"/>
      <c r="G8" s="986"/>
      <c r="H8" s="1021"/>
      <c r="I8" s="987"/>
      <c r="J8" s="25"/>
      <c r="K8" s="981" t="str">
        <f>'08) Drop Down Menus'!A7</f>
        <v>Vehicle</v>
      </c>
      <c r="L8" s="988">
        <f t="shared" si="1"/>
        <v>0</v>
      </c>
      <c r="M8" s="439"/>
      <c r="N8" s="25"/>
    </row>
    <row r="9">
      <c r="A9" s="25"/>
      <c r="B9" s="898" t="b">
        <v>0</v>
      </c>
      <c r="C9" s="1022"/>
      <c r="D9" s="862"/>
      <c r="E9" s="862"/>
      <c r="F9" s="982"/>
      <c r="G9" s="983"/>
      <c r="H9" s="1023">
        <v>0.0</v>
      </c>
      <c r="I9" s="984">
        <f>I7+H9</f>
        <v>193.68</v>
      </c>
      <c r="J9" s="25"/>
      <c r="K9" s="976" t="str">
        <f>'08) Drop Down Menus'!A8</f>
        <v>Maintenance</v>
      </c>
      <c r="L9" s="85">
        <f t="shared" si="1"/>
        <v>0</v>
      </c>
      <c r="M9" s="439"/>
      <c r="N9" s="25"/>
    </row>
    <row r="10">
      <c r="A10" s="25"/>
      <c r="B10" s="897" t="b">
        <v>0</v>
      </c>
      <c r="C10" s="1020"/>
      <c r="D10" s="1020"/>
      <c r="E10" s="1020"/>
      <c r="F10" s="985"/>
      <c r="G10" s="986"/>
      <c r="H10" s="1021"/>
      <c r="I10" s="987"/>
      <c r="J10" s="25"/>
      <c r="K10" s="981" t="str">
        <f>'08) Drop Down Menus'!A9</f>
        <v>Debt</v>
      </c>
      <c r="L10" s="988">
        <f t="shared" si="1"/>
        <v>0</v>
      </c>
      <c r="M10" s="439"/>
      <c r="N10" s="25"/>
    </row>
    <row r="11">
      <c r="A11" s="25"/>
      <c r="B11" s="898" t="b">
        <v>0</v>
      </c>
      <c r="C11" s="1022"/>
      <c r="D11" s="862"/>
      <c r="E11" s="862"/>
      <c r="F11" s="982"/>
      <c r="G11" s="983"/>
      <c r="H11" s="1023">
        <v>0.0</v>
      </c>
      <c r="I11" s="984">
        <f>I9+H11</f>
        <v>193.68</v>
      </c>
      <c r="J11" s="25"/>
      <c r="K11" s="976" t="str">
        <f>'08) Drop Down Menus'!A10</f>
        <v>Holiday Gifts</v>
      </c>
      <c r="L11" s="85">
        <f t="shared" si="1"/>
        <v>0</v>
      </c>
      <c r="M11" s="439"/>
      <c r="N11" s="25"/>
    </row>
    <row r="12">
      <c r="A12" s="25"/>
      <c r="B12" s="897" t="b">
        <v>0</v>
      </c>
      <c r="C12" s="1020"/>
      <c r="D12" s="225"/>
      <c r="E12" s="225"/>
      <c r="F12" s="985"/>
      <c r="G12" s="986"/>
      <c r="H12" s="1021">
        <v>0.0</v>
      </c>
      <c r="I12" s="987">
        <f t="shared" ref="I12:I16" si="3">I11+H12</f>
        <v>193.68</v>
      </c>
      <c r="J12" s="25"/>
      <c r="K12" s="981" t="str">
        <f>'08) Drop Down Menus'!A11</f>
        <v>Haircut</v>
      </c>
      <c r="L12" s="988">
        <f t="shared" si="1"/>
        <v>0</v>
      </c>
      <c r="M12" s="439"/>
      <c r="N12" s="25"/>
    </row>
    <row r="13">
      <c r="A13" s="25"/>
      <c r="B13" s="898" t="b">
        <v>0</v>
      </c>
      <c r="C13" s="1022"/>
      <c r="D13" s="862"/>
      <c r="E13" s="862"/>
      <c r="F13" s="982"/>
      <c r="G13" s="983"/>
      <c r="H13" s="1023">
        <v>0.0</v>
      </c>
      <c r="I13" s="984">
        <f t="shared" si="3"/>
        <v>193.68</v>
      </c>
      <c r="J13" s="25"/>
      <c r="K13" s="25"/>
      <c r="L13" s="25"/>
      <c r="M13" s="25"/>
      <c r="N13" s="25"/>
    </row>
    <row r="14">
      <c r="A14" s="25"/>
      <c r="B14" s="897" t="b">
        <v>0</v>
      </c>
      <c r="C14" s="1020"/>
      <c r="D14" s="225"/>
      <c r="E14" s="225"/>
      <c r="F14" s="985"/>
      <c r="G14" s="986"/>
      <c r="H14" s="1021">
        <v>0.0</v>
      </c>
      <c r="I14" s="987">
        <f t="shared" si="3"/>
        <v>193.68</v>
      </c>
      <c r="J14" s="25"/>
      <c r="K14" s="470" t="s">
        <v>44</v>
      </c>
      <c r="L14" s="989" t="s">
        <v>572</v>
      </c>
      <c r="M14" s="990" t="s">
        <v>573</v>
      </c>
      <c r="N14" s="25"/>
    </row>
    <row r="15">
      <c r="A15" s="25"/>
      <c r="B15" s="898" t="b">
        <v>0</v>
      </c>
      <c r="C15" s="1022"/>
      <c r="D15" s="862"/>
      <c r="E15" s="862"/>
      <c r="F15" s="982"/>
      <c r="G15" s="983"/>
      <c r="H15" s="1023">
        <v>0.0</v>
      </c>
      <c r="I15" s="984">
        <f t="shared" si="3"/>
        <v>193.68</v>
      </c>
      <c r="J15" s="25"/>
      <c r="K15" s="991" t="str">
        <f>'08) Drop Down Menus'!A2</f>
        <v>Groceries</v>
      </c>
      <c r="L15" s="930">
        <f>L3+'2023 Expences - 11172023'!L17</f>
        <v>359.77</v>
      </c>
      <c r="M15" s="992">
        <f t="shared" ref="M15:M24" si="4">L15/M$25</f>
        <v>14.99041667</v>
      </c>
      <c r="N15" s="25"/>
    </row>
    <row r="16">
      <c r="A16" s="25"/>
      <c r="B16" s="897" t="b">
        <v>0</v>
      </c>
      <c r="C16" s="1020"/>
      <c r="D16" s="225"/>
      <c r="E16" s="225"/>
      <c r="F16" s="985"/>
      <c r="G16" s="986"/>
      <c r="H16" s="1021">
        <v>0.0</v>
      </c>
      <c r="I16" s="987">
        <f t="shared" si="3"/>
        <v>193.68</v>
      </c>
      <c r="J16" s="25"/>
      <c r="K16" s="993" t="str">
        <f>'08) Drop Down Menus'!A3</f>
        <v>Cigarettes</v>
      </c>
      <c r="L16" s="994">
        <f>L4+'2023 Expences - 11172023'!L18</f>
        <v>175.4</v>
      </c>
      <c r="M16" s="1068">
        <f t="shared" si="4"/>
        <v>7.308333333</v>
      </c>
      <c r="N16" s="25"/>
    </row>
    <row r="17">
      <c r="A17" s="25"/>
      <c r="B17" s="898" t="b">
        <v>0</v>
      </c>
      <c r="C17" s="1022"/>
      <c r="D17" s="1022"/>
      <c r="E17" s="1022"/>
      <c r="F17" s="982"/>
      <c r="G17" s="983"/>
      <c r="H17" s="1023"/>
      <c r="I17" s="984"/>
      <c r="J17" s="25"/>
      <c r="K17" s="991" t="str">
        <f>'08) Drop Down Menus'!A4</f>
        <v>Gas</v>
      </c>
      <c r="L17" s="930">
        <f>L5+'2023 Expences - 11172023'!L19</f>
        <v>625.71</v>
      </c>
      <c r="M17" s="992">
        <f t="shared" si="4"/>
        <v>26.07125</v>
      </c>
      <c r="N17" s="25"/>
    </row>
    <row r="18">
      <c r="A18" s="25"/>
      <c r="B18" s="897" t="b">
        <v>0</v>
      </c>
      <c r="C18" s="1020"/>
      <c r="D18" s="1020"/>
      <c r="E18" s="1020"/>
      <c r="F18" s="985"/>
      <c r="G18" s="986"/>
      <c r="H18" s="1021"/>
      <c r="I18" s="987"/>
      <c r="J18" s="25"/>
      <c r="K18" s="993" t="str">
        <f>'08) Drop Down Menus'!A5</f>
        <v>Entertainment</v>
      </c>
      <c r="L18" s="994">
        <f>L6+'2023 Expences - 11172023'!L20</f>
        <v>350.65</v>
      </c>
      <c r="M18" s="1068">
        <f t="shared" si="4"/>
        <v>14.61041667</v>
      </c>
      <c r="N18" s="25"/>
    </row>
    <row r="19">
      <c r="A19" s="25"/>
      <c r="B19" s="898" t="b">
        <v>0</v>
      </c>
      <c r="C19" s="1022"/>
      <c r="D19" s="862"/>
      <c r="E19" s="862"/>
      <c r="F19" s="982"/>
      <c r="G19" s="983"/>
      <c r="H19" s="1023">
        <v>0.0</v>
      </c>
      <c r="I19" s="984">
        <f>I16+H19</f>
        <v>193.68</v>
      </c>
      <c r="J19" s="25"/>
      <c r="K19" s="991" t="str">
        <f>'08) Drop Down Menus'!A6</f>
        <v>Medical</v>
      </c>
      <c r="L19" s="930">
        <f>L7+'2023 Expences - 11172023'!L21</f>
        <v>0</v>
      </c>
      <c r="M19" s="992">
        <f t="shared" si="4"/>
        <v>0</v>
      </c>
      <c r="N19" s="25"/>
    </row>
    <row r="20">
      <c r="A20" s="25"/>
      <c r="B20" s="897" t="b">
        <v>0</v>
      </c>
      <c r="C20" s="1020"/>
      <c r="D20" s="225"/>
      <c r="E20" s="225"/>
      <c r="F20" s="985"/>
      <c r="G20" s="986"/>
      <c r="H20" s="1021">
        <v>0.0</v>
      </c>
      <c r="I20" s="987">
        <f t="shared" ref="I20:I30" si="5">I19+H20</f>
        <v>193.68</v>
      </c>
      <c r="J20" s="25"/>
      <c r="K20" s="993" t="str">
        <f>'08) Drop Down Menus'!A7</f>
        <v>Vehicle</v>
      </c>
      <c r="L20" s="994">
        <f>L8+'2023 Expences - 11172023'!L22</f>
        <v>0</v>
      </c>
      <c r="M20" s="1068">
        <f t="shared" si="4"/>
        <v>0</v>
      </c>
      <c r="N20" s="25"/>
    </row>
    <row r="21">
      <c r="A21" s="25"/>
      <c r="B21" s="898" t="b">
        <v>0</v>
      </c>
      <c r="C21" s="1022"/>
      <c r="D21" s="862"/>
      <c r="E21" s="862"/>
      <c r="F21" s="982"/>
      <c r="G21" s="983"/>
      <c r="H21" s="1023">
        <v>0.0</v>
      </c>
      <c r="I21" s="984">
        <f t="shared" si="5"/>
        <v>193.68</v>
      </c>
      <c r="J21" s="25"/>
      <c r="K21" s="991" t="str">
        <f>'08) Drop Down Menus'!A8</f>
        <v>Maintenance</v>
      </c>
      <c r="L21" s="930">
        <f>L9+'2023 Expences - 11172023'!L23</f>
        <v>0</v>
      </c>
      <c r="M21" s="992">
        <f t="shared" si="4"/>
        <v>0</v>
      </c>
      <c r="N21" s="25"/>
    </row>
    <row r="22">
      <c r="A22" s="25"/>
      <c r="B22" s="897" t="b">
        <v>0</v>
      </c>
      <c r="C22" s="1020"/>
      <c r="D22" s="225"/>
      <c r="E22" s="225"/>
      <c r="F22" s="985"/>
      <c r="G22" s="986"/>
      <c r="H22" s="1021">
        <v>0.0</v>
      </c>
      <c r="I22" s="987">
        <f t="shared" si="5"/>
        <v>193.68</v>
      </c>
      <c r="J22" s="25"/>
      <c r="K22" s="993" t="str">
        <f>'08) Drop Down Menus'!A9</f>
        <v>Debt</v>
      </c>
      <c r="L22" s="994">
        <f>L10+'2023 Expences - 11172023'!L24</f>
        <v>0</v>
      </c>
      <c r="M22" s="1068">
        <f t="shared" si="4"/>
        <v>0</v>
      </c>
      <c r="N22" s="25"/>
    </row>
    <row r="23">
      <c r="A23" s="25"/>
      <c r="B23" s="418" t="b">
        <v>0</v>
      </c>
      <c r="C23" s="772"/>
      <c r="D23" s="146"/>
      <c r="E23" s="146"/>
      <c r="F23" s="1009"/>
      <c r="G23" s="783"/>
      <c r="H23" s="787">
        <v>0.0</v>
      </c>
      <c r="I23" s="1010">
        <f t="shared" si="5"/>
        <v>193.68</v>
      </c>
      <c r="J23" s="25"/>
      <c r="K23" s="991" t="str">
        <f>'08) Drop Down Menus'!A10</f>
        <v>Holiday Gifts</v>
      </c>
      <c r="L23" s="930">
        <f>L11+'2023 Expences - 11172023'!L25</f>
        <v>0</v>
      </c>
      <c r="M23" s="992">
        <f t="shared" si="4"/>
        <v>0</v>
      </c>
      <c r="N23" s="25"/>
    </row>
    <row r="24">
      <c r="A24" s="25"/>
      <c r="B24" s="418" t="b">
        <v>0</v>
      </c>
      <c r="C24" s="772"/>
      <c r="D24" s="146"/>
      <c r="E24" s="146"/>
      <c r="F24" s="1009"/>
      <c r="G24" s="783"/>
      <c r="H24" s="787">
        <v>0.0</v>
      </c>
      <c r="I24" s="1010">
        <f t="shared" si="5"/>
        <v>193.68</v>
      </c>
      <c r="J24" s="25"/>
      <c r="K24" s="993" t="str">
        <f>'08) Drop Down Menus'!A11</f>
        <v>Haircut</v>
      </c>
      <c r="L24" s="994">
        <f>L12+'2023 Expences - 11172023'!L26</f>
        <v>174.49</v>
      </c>
      <c r="M24" s="1068">
        <f t="shared" si="4"/>
        <v>7.270416667</v>
      </c>
      <c r="N24" s="25"/>
    </row>
    <row r="25">
      <c r="A25" s="25"/>
      <c r="B25" s="418" t="b">
        <v>0</v>
      </c>
      <c r="C25" s="772"/>
      <c r="D25" s="146"/>
      <c r="E25" s="146"/>
      <c r="F25" s="1009"/>
      <c r="G25" s="783"/>
      <c r="H25" s="787">
        <v>0.0</v>
      </c>
      <c r="I25" s="1010">
        <f t="shared" si="5"/>
        <v>193.68</v>
      </c>
      <c r="J25" s="25"/>
      <c r="K25" s="1024" t="s">
        <v>574</v>
      </c>
      <c r="L25" s="1007"/>
      <c r="M25" s="1025" t="s">
        <v>659</v>
      </c>
      <c r="N25" s="25"/>
    </row>
    <row r="26">
      <c r="A26" s="25"/>
      <c r="B26" s="418" t="b">
        <v>0</v>
      </c>
      <c r="C26" s="772"/>
      <c r="D26" s="146"/>
      <c r="E26" s="146"/>
      <c r="F26" s="1009"/>
      <c r="G26" s="783"/>
      <c r="H26" s="787">
        <v>0.0</v>
      </c>
      <c r="I26" s="1010">
        <f t="shared" si="5"/>
        <v>193.68</v>
      </c>
      <c r="J26" s="25"/>
      <c r="K26" s="25"/>
      <c r="L26" s="25"/>
      <c r="M26" s="25"/>
      <c r="N26" s="25"/>
    </row>
    <row r="27">
      <c r="A27" s="25"/>
      <c r="B27" s="418" t="b">
        <v>0</v>
      </c>
      <c r="C27" s="772"/>
      <c r="D27" s="146"/>
      <c r="E27" s="146"/>
      <c r="F27" s="1009"/>
      <c r="G27" s="783"/>
      <c r="H27" s="787">
        <v>0.0</v>
      </c>
      <c r="I27" s="1010">
        <f t="shared" si="5"/>
        <v>193.68</v>
      </c>
      <c r="J27" s="25"/>
      <c r="K27" s="1026" t="s">
        <v>604</v>
      </c>
      <c r="L27" s="483"/>
      <c r="M27" s="484"/>
      <c r="N27" s="25"/>
    </row>
    <row r="28">
      <c r="A28" s="25"/>
      <c r="B28" s="418" t="b">
        <v>0</v>
      </c>
      <c r="C28" s="772"/>
      <c r="D28" s="146"/>
      <c r="E28" s="146"/>
      <c r="F28" s="1009"/>
      <c r="G28" s="783"/>
      <c r="H28" s="787">
        <v>0.0</v>
      </c>
      <c r="I28" s="1010">
        <f t="shared" si="5"/>
        <v>193.68</v>
      </c>
      <c r="J28" s="25"/>
      <c r="K28" s="898" t="s">
        <v>605</v>
      </c>
      <c r="L28" s="1027"/>
      <c r="M28" s="1028">
        <v>0.0</v>
      </c>
      <c r="N28" s="25"/>
    </row>
    <row r="29">
      <c r="A29" s="25"/>
      <c r="B29" s="418" t="b">
        <v>0</v>
      </c>
      <c r="C29" s="772"/>
      <c r="D29" s="772"/>
      <c r="E29" s="772"/>
      <c r="F29" s="1009"/>
      <c r="G29" s="783"/>
      <c r="H29" s="787">
        <v>0.0</v>
      </c>
      <c r="I29" s="1010">
        <f t="shared" si="5"/>
        <v>193.68</v>
      </c>
      <c r="J29" s="25"/>
      <c r="K29" s="1029" t="s">
        <v>606</v>
      </c>
      <c r="L29" s="1030">
        <v>0.0</v>
      </c>
      <c r="M29" s="1031"/>
      <c r="N29" s="25"/>
    </row>
    <row r="30">
      <c r="A30" s="25"/>
      <c r="B30" s="418" t="b">
        <v>0</v>
      </c>
      <c r="C30" s="772"/>
      <c r="D30" s="146"/>
      <c r="E30" s="146"/>
      <c r="F30" s="1009"/>
      <c r="G30" s="783"/>
      <c r="H30" s="754">
        <v>0.0</v>
      </c>
      <c r="I30" s="1010">
        <f t="shared" si="5"/>
        <v>193.68</v>
      </c>
      <c r="J30" s="25"/>
      <c r="K30" s="898" t="s">
        <v>607</v>
      </c>
      <c r="L30" s="85">
        <v>149.49</v>
      </c>
      <c r="M30" s="1028">
        <f>L30+M28-L29</f>
        <v>149.49</v>
      </c>
      <c r="N30" s="25"/>
    </row>
    <row r="31">
      <c r="A31" s="25"/>
      <c r="B31" s="1016"/>
      <c r="C31" s="1032" t="s">
        <v>455</v>
      </c>
      <c r="D31" s="146"/>
      <c r="E31" s="146"/>
      <c r="F31" s="146"/>
      <c r="G31" s="146"/>
      <c r="H31" s="755">
        <f>I30</f>
        <v>193.68</v>
      </c>
      <c r="I31" s="439"/>
      <c r="J31" s="25"/>
      <c r="K31" s="1033" t="s">
        <v>608</v>
      </c>
      <c r="L31" s="1034"/>
      <c r="M31" s="1035">
        <f>500-M30</f>
        <v>350.51</v>
      </c>
      <c r="N31" s="25"/>
    </row>
    <row r="32">
      <c r="A32" s="65"/>
      <c r="B32" s="65"/>
      <c r="C32" s="65"/>
      <c r="D32" s="65"/>
      <c r="E32" s="65"/>
      <c r="F32" s="65"/>
      <c r="G32" s="75"/>
      <c r="H32" s="75"/>
      <c r="I32" s="65"/>
      <c r="J32" s="25"/>
      <c r="K32" s="25"/>
      <c r="L32" s="25"/>
      <c r="M32" s="25"/>
      <c r="N32" s="25"/>
    </row>
    <row r="33">
      <c r="A33" s="65"/>
      <c r="B33" s="65" t="s">
        <v>609</v>
      </c>
      <c r="J33" s="25"/>
      <c r="K33" s="25"/>
      <c r="L33" s="25"/>
      <c r="M33" s="25"/>
      <c r="N33" s="25"/>
    </row>
    <row r="34" ht="18.0" customHeight="1">
      <c r="A34" s="80"/>
      <c r="B34" s="470" t="s">
        <v>102</v>
      </c>
      <c r="C34" s="989" t="s">
        <v>103</v>
      </c>
      <c r="D34" s="989" t="s">
        <v>104</v>
      </c>
      <c r="E34" s="989" t="s">
        <v>105</v>
      </c>
      <c r="F34" s="989" t="s">
        <v>49</v>
      </c>
      <c r="G34" s="1036" t="s">
        <v>106</v>
      </c>
      <c r="H34" s="1036" t="s">
        <v>107</v>
      </c>
      <c r="I34" s="439"/>
      <c r="J34" s="25"/>
      <c r="K34" s="25"/>
      <c r="L34" s="25"/>
      <c r="M34" s="25"/>
      <c r="N34" s="25"/>
    </row>
    <row r="35" ht="18.0" customHeight="1">
      <c r="A35" s="80"/>
      <c r="B35" s="1037" t="b">
        <v>0</v>
      </c>
      <c r="C35" s="1022"/>
      <c r="D35" s="95"/>
      <c r="E35" s="95"/>
      <c r="F35" s="96"/>
      <c r="G35" s="85">
        <v>0.0</v>
      </c>
      <c r="H35" s="930">
        <f t="shared" ref="H35:H83" si="6">IF( B35 = TRUE ,(G35*F35)*0.05+(G35*F35) , G35*F35 )</f>
        <v>0</v>
      </c>
      <c r="I35" s="439"/>
      <c r="J35" s="25"/>
      <c r="K35" s="25"/>
      <c r="L35" s="25"/>
      <c r="M35" s="25"/>
      <c r="N35" s="25"/>
    </row>
    <row r="36" ht="18.0" customHeight="1">
      <c r="A36" s="80"/>
      <c r="B36" s="1038" t="b">
        <v>0</v>
      </c>
      <c r="C36" s="88"/>
      <c r="D36" s="89"/>
      <c r="E36" s="89"/>
      <c r="F36" s="90"/>
      <c r="G36" s="91">
        <v>0.0</v>
      </c>
      <c r="H36" s="994">
        <f t="shared" si="6"/>
        <v>0</v>
      </c>
      <c r="I36" s="439"/>
      <c r="J36" s="25"/>
      <c r="K36" s="25"/>
      <c r="L36" s="25"/>
      <c r="M36" s="25"/>
      <c r="N36" s="25"/>
    </row>
    <row r="37" ht="18.0" customHeight="1">
      <c r="A37" s="97"/>
      <c r="B37" s="1037" t="b">
        <v>0</v>
      </c>
      <c r="C37" s="94"/>
      <c r="D37" s="95"/>
      <c r="E37" s="95"/>
      <c r="F37" s="96"/>
      <c r="G37" s="85">
        <v>0.0</v>
      </c>
      <c r="H37" s="930">
        <f t="shared" si="6"/>
        <v>0</v>
      </c>
      <c r="I37" s="439"/>
      <c r="J37" s="25"/>
      <c r="K37" s="25"/>
      <c r="L37" s="25"/>
      <c r="M37" s="25"/>
      <c r="N37" s="25"/>
    </row>
    <row r="38" ht="18.0" customHeight="1">
      <c r="A38" s="80"/>
      <c r="B38" s="1038" t="b">
        <v>0</v>
      </c>
      <c r="C38" s="88"/>
      <c r="D38" s="89"/>
      <c r="E38" s="89"/>
      <c r="F38" s="90"/>
      <c r="G38" s="91">
        <v>0.0</v>
      </c>
      <c r="H38" s="994">
        <f t="shared" si="6"/>
        <v>0</v>
      </c>
      <c r="I38" s="439"/>
      <c r="J38" s="25"/>
      <c r="K38" s="25"/>
      <c r="L38" s="25"/>
      <c r="M38" s="25"/>
      <c r="N38" s="25"/>
    </row>
    <row r="39" ht="18.0" customHeight="1">
      <c r="A39" s="80"/>
      <c r="B39" s="1037" t="b">
        <v>0</v>
      </c>
      <c r="C39" s="94"/>
      <c r="D39" s="95"/>
      <c r="E39" s="95"/>
      <c r="F39" s="96"/>
      <c r="G39" s="85">
        <v>0.0</v>
      </c>
      <c r="H39" s="930">
        <f t="shared" si="6"/>
        <v>0</v>
      </c>
      <c r="I39" s="439"/>
      <c r="J39" s="25"/>
      <c r="K39" s="25"/>
      <c r="L39" s="25"/>
      <c r="M39" s="25"/>
      <c r="N39" s="25"/>
    </row>
    <row r="40" ht="18.0" customHeight="1">
      <c r="A40" s="80"/>
      <c r="B40" s="1038" t="b">
        <v>0</v>
      </c>
      <c r="C40" s="88"/>
      <c r="D40" s="89"/>
      <c r="E40" s="89"/>
      <c r="F40" s="90"/>
      <c r="G40" s="91">
        <v>0.0</v>
      </c>
      <c r="H40" s="994">
        <f t="shared" si="6"/>
        <v>0</v>
      </c>
      <c r="I40" s="439"/>
      <c r="J40" s="25"/>
      <c r="K40" s="25"/>
      <c r="L40" s="25"/>
      <c r="M40" s="25"/>
      <c r="N40" s="25"/>
    </row>
    <row r="41" ht="18.0" customHeight="1">
      <c r="A41" s="97"/>
      <c r="B41" s="1037" t="b">
        <v>0</v>
      </c>
      <c r="C41" s="94"/>
      <c r="D41" s="95"/>
      <c r="E41" s="95"/>
      <c r="F41" s="96"/>
      <c r="G41" s="85">
        <v>0.0</v>
      </c>
      <c r="H41" s="930">
        <f t="shared" si="6"/>
        <v>0</v>
      </c>
      <c r="I41" s="439"/>
      <c r="J41" s="25"/>
      <c r="K41" s="25"/>
      <c r="L41" s="25"/>
      <c r="M41" s="25"/>
      <c r="N41" s="25"/>
    </row>
    <row r="42" ht="18.0" customHeight="1">
      <c r="A42" s="97"/>
      <c r="B42" s="1038" t="b">
        <v>0</v>
      </c>
      <c r="C42" s="88"/>
      <c r="D42" s="89"/>
      <c r="E42" s="89"/>
      <c r="F42" s="90"/>
      <c r="G42" s="91">
        <v>0.0</v>
      </c>
      <c r="H42" s="994">
        <f t="shared" si="6"/>
        <v>0</v>
      </c>
      <c r="I42" s="439"/>
      <c r="J42" s="25"/>
      <c r="K42" s="25"/>
      <c r="L42" s="25"/>
      <c r="M42" s="25"/>
      <c r="N42" s="25"/>
    </row>
    <row r="43" ht="18.0" customHeight="1">
      <c r="A43" s="97"/>
      <c r="B43" s="1037" t="b">
        <v>0</v>
      </c>
      <c r="C43" s="94"/>
      <c r="D43" s="95"/>
      <c r="E43" s="95"/>
      <c r="F43" s="96"/>
      <c r="G43" s="85">
        <v>0.0</v>
      </c>
      <c r="H43" s="930">
        <f t="shared" si="6"/>
        <v>0</v>
      </c>
      <c r="I43" s="439"/>
      <c r="J43" s="25"/>
      <c r="K43" s="25"/>
      <c r="L43" s="25"/>
      <c r="M43" s="25"/>
      <c r="N43" s="25"/>
    </row>
    <row r="44" ht="18.0" customHeight="1">
      <c r="A44" s="97"/>
      <c r="B44" s="1038" t="b">
        <v>0</v>
      </c>
      <c r="C44" s="88"/>
      <c r="D44" s="89"/>
      <c r="E44" s="89"/>
      <c r="F44" s="90"/>
      <c r="G44" s="91">
        <v>0.0</v>
      </c>
      <c r="H44" s="994">
        <f t="shared" si="6"/>
        <v>0</v>
      </c>
      <c r="I44" s="439"/>
      <c r="J44" s="25"/>
      <c r="K44" s="25"/>
      <c r="L44" s="25"/>
      <c r="M44" s="25"/>
      <c r="N44" s="25"/>
    </row>
    <row r="45" ht="18.0" customHeight="1">
      <c r="A45" s="97"/>
      <c r="B45" s="1037" t="b">
        <v>0</v>
      </c>
      <c r="C45" s="94"/>
      <c r="D45" s="95"/>
      <c r="E45" s="95"/>
      <c r="F45" s="96"/>
      <c r="G45" s="85">
        <v>0.0</v>
      </c>
      <c r="H45" s="930">
        <f t="shared" si="6"/>
        <v>0</v>
      </c>
      <c r="I45" s="439"/>
      <c r="J45" s="25"/>
      <c r="K45" s="25"/>
      <c r="L45" s="25"/>
      <c r="M45" s="25"/>
      <c r="N45" s="25"/>
    </row>
    <row r="46" ht="18.0" customHeight="1">
      <c r="A46" s="97"/>
      <c r="B46" s="1038" t="b">
        <v>0</v>
      </c>
      <c r="C46" s="88"/>
      <c r="D46" s="89"/>
      <c r="E46" s="89"/>
      <c r="F46" s="90"/>
      <c r="G46" s="91">
        <v>0.0</v>
      </c>
      <c r="H46" s="994">
        <f t="shared" si="6"/>
        <v>0</v>
      </c>
      <c r="I46" s="439"/>
      <c r="J46" s="25"/>
      <c r="K46" s="25"/>
      <c r="L46" s="25"/>
      <c r="M46" s="25"/>
      <c r="N46" s="25"/>
    </row>
    <row r="47" ht="18.0" customHeight="1">
      <c r="A47" s="97"/>
      <c r="B47" s="1037" t="b">
        <v>0</v>
      </c>
      <c r="C47" s="94"/>
      <c r="D47" s="95"/>
      <c r="E47" s="95"/>
      <c r="F47" s="96"/>
      <c r="G47" s="85">
        <v>0.0</v>
      </c>
      <c r="H47" s="930">
        <f t="shared" si="6"/>
        <v>0</v>
      </c>
      <c r="I47" s="439"/>
      <c r="J47" s="25"/>
      <c r="K47" s="25"/>
      <c r="L47" s="25"/>
      <c r="M47" s="25"/>
      <c r="N47" s="25"/>
    </row>
    <row r="48" ht="18.0" customHeight="1">
      <c r="A48" s="97"/>
      <c r="B48" s="1038" t="b">
        <v>0</v>
      </c>
      <c r="C48" s="88"/>
      <c r="D48" s="89"/>
      <c r="E48" s="89"/>
      <c r="F48" s="90"/>
      <c r="G48" s="91">
        <v>0.0</v>
      </c>
      <c r="H48" s="994">
        <f t="shared" si="6"/>
        <v>0</v>
      </c>
      <c r="I48" s="439"/>
      <c r="J48" s="25"/>
      <c r="K48" s="25"/>
      <c r="L48" s="25"/>
      <c r="M48" s="25"/>
      <c r="N48" s="25"/>
    </row>
    <row r="49" ht="18.0" customHeight="1">
      <c r="A49" s="97"/>
      <c r="B49" s="1037" t="b">
        <v>0</v>
      </c>
      <c r="C49" s="94"/>
      <c r="D49" s="95"/>
      <c r="E49" s="95"/>
      <c r="F49" s="96"/>
      <c r="G49" s="85">
        <v>0.0</v>
      </c>
      <c r="H49" s="930">
        <f t="shared" si="6"/>
        <v>0</v>
      </c>
      <c r="I49" s="439"/>
      <c r="J49" s="25"/>
      <c r="K49" s="25"/>
      <c r="L49" s="25"/>
      <c r="M49" s="25"/>
      <c r="N49" s="25"/>
    </row>
    <row r="50" ht="18.0" customHeight="1">
      <c r="A50" s="97"/>
      <c r="B50" s="1038" t="b">
        <v>0</v>
      </c>
      <c r="C50" s="88"/>
      <c r="D50" s="89"/>
      <c r="E50" s="89"/>
      <c r="F50" s="90"/>
      <c r="G50" s="91">
        <v>0.0</v>
      </c>
      <c r="H50" s="994">
        <f t="shared" si="6"/>
        <v>0</v>
      </c>
      <c r="I50" s="439"/>
      <c r="J50" s="25"/>
      <c r="K50" s="25"/>
      <c r="L50" s="25"/>
      <c r="M50" s="25"/>
      <c r="N50" s="25"/>
    </row>
    <row r="51" ht="18.0" hidden="1" customHeight="1">
      <c r="A51" s="97"/>
      <c r="B51" s="1037" t="b">
        <v>0</v>
      </c>
      <c r="C51" s="94"/>
      <c r="D51" s="95"/>
      <c r="E51" s="95"/>
      <c r="F51" s="96"/>
      <c r="G51" s="85">
        <v>0.0</v>
      </c>
      <c r="H51" s="930">
        <f t="shared" si="6"/>
        <v>0</v>
      </c>
      <c r="I51" s="439"/>
      <c r="J51" s="25"/>
      <c r="K51" s="25"/>
      <c r="L51" s="25"/>
      <c r="M51" s="25"/>
      <c r="N51" s="25"/>
    </row>
    <row r="52" ht="18.0" hidden="1" customHeight="1">
      <c r="A52" s="97"/>
      <c r="B52" s="1038" t="b">
        <v>0</v>
      </c>
      <c r="C52" s="88"/>
      <c r="D52" s="89"/>
      <c r="E52" s="89"/>
      <c r="F52" s="90"/>
      <c r="G52" s="91">
        <v>0.0</v>
      </c>
      <c r="H52" s="994">
        <f t="shared" si="6"/>
        <v>0</v>
      </c>
      <c r="I52" s="439"/>
      <c r="J52" s="25"/>
      <c r="K52" s="25"/>
      <c r="L52" s="25"/>
      <c r="M52" s="25"/>
      <c r="N52" s="25"/>
    </row>
    <row r="53" ht="18.0" hidden="1" customHeight="1">
      <c r="A53" s="97"/>
      <c r="B53" s="1037" t="b">
        <v>0</v>
      </c>
      <c r="C53" s="94"/>
      <c r="D53" s="95"/>
      <c r="E53" s="95"/>
      <c r="F53" s="96"/>
      <c r="G53" s="85">
        <v>0.0</v>
      </c>
      <c r="H53" s="930">
        <f t="shared" si="6"/>
        <v>0</v>
      </c>
      <c r="I53" s="439"/>
      <c r="J53" s="25"/>
      <c r="K53" s="25"/>
      <c r="L53" s="25"/>
      <c r="M53" s="25"/>
      <c r="N53" s="25"/>
    </row>
    <row r="54" ht="18.0" hidden="1" customHeight="1">
      <c r="A54" s="97"/>
      <c r="B54" s="1038" t="b">
        <v>0</v>
      </c>
      <c r="C54" s="88"/>
      <c r="D54" s="89"/>
      <c r="E54" s="89"/>
      <c r="F54" s="90"/>
      <c r="G54" s="91">
        <v>0.0</v>
      </c>
      <c r="H54" s="994">
        <f t="shared" si="6"/>
        <v>0</v>
      </c>
      <c r="I54" s="439"/>
      <c r="J54" s="25"/>
      <c r="K54" s="25"/>
      <c r="L54" s="25"/>
      <c r="M54" s="25"/>
      <c r="N54" s="25"/>
    </row>
    <row r="55" ht="18.0" hidden="1" customHeight="1">
      <c r="A55" s="97"/>
      <c r="B55" s="1037" t="b">
        <v>0</v>
      </c>
      <c r="C55" s="94"/>
      <c r="D55" s="95"/>
      <c r="E55" s="95"/>
      <c r="F55" s="96"/>
      <c r="G55" s="85">
        <v>0.0</v>
      </c>
      <c r="H55" s="930">
        <f t="shared" si="6"/>
        <v>0</v>
      </c>
      <c r="I55" s="439"/>
      <c r="J55" s="25"/>
      <c r="K55" s="25"/>
      <c r="L55" s="25"/>
      <c r="M55" s="25"/>
      <c r="N55" s="25"/>
    </row>
    <row r="56" ht="18.0" hidden="1" customHeight="1">
      <c r="A56" s="97"/>
      <c r="B56" s="1038" t="b">
        <v>0</v>
      </c>
      <c r="C56" s="88"/>
      <c r="D56" s="89"/>
      <c r="E56" s="89"/>
      <c r="F56" s="90"/>
      <c r="G56" s="91">
        <v>0.0</v>
      </c>
      <c r="H56" s="994">
        <f t="shared" si="6"/>
        <v>0</v>
      </c>
      <c r="I56" s="439"/>
      <c r="J56" s="25"/>
      <c r="K56" s="25"/>
      <c r="L56" s="25"/>
      <c r="M56" s="25"/>
      <c r="N56" s="25"/>
    </row>
    <row r="57" ht="18.0" hidden="1" customHeight="1">
      <c r="A57" s="97"/>
      <c r="B57" s="1037" t="b">
        <v>0</v>
      </c>
      <c r="C57" s="94"/>
      <c r="D57" s="95"/>
      <c r="E57" s="95"/>
      <c r="F57" s="96"/>
      <c r="G57" s="85">
        <v>0.0</v>
      </c>
      <c r="H57" s="930">
        <f t="shared" si="6"/>
        <v>0</v>
      </c>
      <c r="I57" s="439"/>
      <c r="J57" s="25"/>
      <c r="K57" s="25"/>
      <c r="L57" s="25"/>
      <c r="M57" s="25"/>
      <c r="N57" s="25"/>
    </row>
    <row r="58" ht="18.0" hidden="1" customHeight="1">
      <c r="A58" s="97"/>
      <c r="B58" s="1038" t="b">
        <v>0</v>
      </c>
      <c r="C58" s="88"/>
      <c r="D58" s="89"/>
      <c r="E58" s="89"/>
      <c r="F58" s="90"/>
      <c r="G58" s="91">
        <v>0.0</v>
      </c>
      <c r="H58" s="994">
        <f t="shared" si="6"/>
        <v>0</v>
      </c>
      <c r="I58" s="439"/>
      <c r="J58" s="25"/>
      <c r="K58" s="25"/>
      <c r="L58" s="25"/>
      <c r="M58" s="25"/>
      <c r="N58" s="25"/>
    </row>
    <row r="59" ht="18.0" hidden="1" customHeight="1">
      <c r="A59" s="97"/>
      <c r="B59" s="1037" t="b">
        <v>0</v>
      </c>
      <c r="C59" s="94"/>
      <c r="D59" s="95"/>
      <c r="E59" s="95"/>
      <c r="F59" s="96"/>
      <c r="G59" s="85">
        <v>0.0</v>
      </c>
      <c r="H59" s="930">
        <f t="shared" si="6"/>
        <v>0</v>
      </c>
      <c r="I59" s="439"/>
      <c r="J59" s="25"/>
      <c r="K59" s="25"/>
      <c r="L59" s="25"/>
      <c r="M59" s="25"/>
      <c r="N59" s="25"/>
    </row>
    <row r="60" ht="18.0" hidden="1" customHeight="1">
      <c r="A60" s="97"/>
      <c r="B60" s="1038" t="b">
        <v>0</v>
      </c>
      <c r="C60" s="88"/>
      <c r="D60" s="89"/>
      <c r="E60" s="89"/>
      <c r="F60" s="90"/>
      <c r="G60" s="91">
        <v>0.0</v>
      </c>
      <c r="H60" s="994">
        <f t="shared" si="6"/>
        <v>0</v>
      </c>
      <c r="I60" s="439"/>
      <c r="J60" s="25"/>
      <c r="K60" s="25"/>
      <c r="L60" s="25"/>
      <c r="M60" s="25"/>
      <c r="N60" s="25"/>
    </row>
    <row r="61" ht="18.0" hidden="1" customHeight="1">
      <c r="A61" s="97"/>
      <c r="B61" s="1037" t="b">
        <v>0</v>
      </c>
      <c r="C61" s="94"/>
      <c r="D61" s="95"/>
      <c r="E61" s="95"/>
      <c r="F61" s="96"/>
      <c r="G61" s="85">
        <v>0.0</v>
      </c>
      <c r="H61" s="930">
        <f t="shared" si="6"/>
        <v>0</v>
      </c>
      <c r="I61" s="439"/>
      <c r="J61" s="25"/>
      <c r="K61" s="25"/>
      <c r="L61" s="25"/>
      <c r="M61" s="25"/>
      <c r="N61" s="25"/>
    </row>
    <row r="62" ht="18.0" hidden="1" customHeight="1">
      <c r="A62" s="97"/>
      <c r="B62" s="1038" t="b">
        <v>0</v>
      </c>
      <c r="C62" s="88"/>
      <c r="D62" s="89"/>
      <c r="E62" s="89"/>
      <c r="F62" s="90"/>
      <c r="G62" s="91">
        <v>0.0</v>
      </c>
      <c r="H62" s="994">
        <f t="shared" si="6"/>
        <v>0</v>
      </c>
      <c r="I62" s="439"/>
      <c r="J62" s="25"/>
      <c r="K62" s="25"/>
      <c r="L62" s="25"/>
      <c r="M62" s="25"/>
      <c r="N62" s="25"/>
    </row>
    <row r="63" ht="18.0" hidden="1" customHeight="1">
      <c r="A63" s="97"/>
      <c r="B63" s="1037" t="b">
        <v>0</v>
      </c>
      <c r="C63" s="94"/>
      <c r="D63" s="95"/>
      <c r="E63" s="95"/>
      <c r="F63" s="96"/>
      <c r="G63" s="85">
        <v>0.0</v>
      </c>
      <c r="H63" s="930">
        <f t="shared" si="6"/>
        <v>0</v>
      </c>
      <c r="I63" s="439"/>
      <c r="J63" s="25"/>
      <c r="K63" s="25"/>
      <c r="L63" s="25"/>
      <c r="M63" s="25"/>
      <c r="N63" s="25"/>
    </row>
    <row r="64" ht="18.0" hidden="1" customHeight="1">
      <c r="A64" s="97"/>
      <c r="B64" s="1038" t="b">
        <v>0</v>
      </c>
      <c r="C64" s="88"/>
      <c r="D64" s="89"/>
      <c r="E64" s="89"/>
      <c r="F64" s="90"/>
      <c r="G64" s="91">
        <v>0.0</v>
      </c>
      <c r="H64" s="994">
        <f t="shared" si="6"/>
        <v>0</v>
      </c>
      <c r="I64" s="439"/>
      <c r="J64" s="25"/>
      <c r="K64" s="25"/>
      <c r="L64" s="25"/>
      <c r="M64" s="25"/>
      <c r="N64" s="25"/>
    </row>
    <row r="65" ht="18.0" hidden="1" customHeight="1">
      <c r="A65" s="97"/>
      <c r="B65" s="1037" t="b">
        <v>0</v>
      </c>
      <c r="C65" s="94"/>
      <c r="D65" s="95"/>
      <c r="E65" s="95"/>
      <c r="F65" s="96"/>
      <c r="G65" s="85">
        <v>0.0</v>
      </c>
      <c r="H65" s="930">
        <f t="shared" si="6"/>
        <v>0</v>
      </c>
      <c r="I65" s="439"/>
      <c r="J65" s="25"/>
      <c r="K65" s="25"/>
      <c r="L65" s="25"/>
      <c r="M65" s="25"/>
      <c r="N65" s="25"/>
    </row>
    <row r="66" ht="18.0" hidden="1" customHeight="1">
      <c r="A66" s="97"/>
      <c r="B66" s="1038" t="b">
        <v>0</v>
      </c>
      <c r="C66" s="88"/>
      <c r="D66" s="89"/>
      <c r="E66" s="89"/>
      <c r="F66" s="90"/>
      <c r="G66" s="91">
        <v>0.0</v>
      </c>
      <c r="H66" s="994">
        <f t="shared" si="6"/>
        <v>0</v>
      </c>
      <c r="I66" s="439"/>
      <c r="J66" s="25"/>
      <c r="K66" s="25"/>
      <c r="L66" s="25"/>
      <c r="M66" s="25"/>
      <c r="N66" s="25"/>
    </row>
    <row r="67" ht="18.0" hidden="1" customHeight="1">
      <c r="A67" s="97"/>
      <c r="B67" s="1037" t="b">
        <v>0</v>
      </c>
      <c r="C67" s="94"/>
      <c r="D67" s="95"/>
      <c r="E67" s="95"/>
      <c r="F67" s="96"/>
      <c r="G67" s="85">
        <v>0.0</v>
      </c>
      <c r="H67" s="930">
        <f t="shared" si="6"/>
        <v>0</v>
      </c>
      <c r="I67" s="439"/>
      <c r="J67" s="25"/>
      <c r="K67" s="25"/>
      <c r="L67" s="25"/>
      <c r="M67" s="25"/>
      <c r="N67" s="25"/>
    </row>
    <row r="68" ht="18.0" hidden="1" customHeight="1">
      <c r="A68" s="97"/>
      <c r="B68" s="1038" t="b">
        <v>0</v>
      </c>
      <c r="C68" s="88"/>
      <c r="D68" s="89"/>
      <c r="E68" s="89"/>
      <c r="F68" s="90"/>
      <c r="G68" s="91">
        <v>0.0</v>
      </c>
      <c r="H68" s="994">
        <f t="shared" si="6"/>
        <v>0</v>
      </c>
      <c r="I68" s="439"/>
      <c r="J68" s="25"/>
      <c r="K68" s="25"/>
      <c r="L68" s="25"/>
      <c r="M68" s="25"/>
      <c r="N68" s="25"/>
    </row>
    <row r="69" ht="18.0" hidden="1" customHeight="1">
      <c r="A69" s="97"/>
      <c r="B69" s="1037" t="b">
        <v>0</v>
      </c>
      <c r="C69" s="94"/>
      <c r="D69" s="95"/>
      <c r="E69" s="95"/>
      <c r="F69" s="96"/>
      <c r="G69" s="85">
        <v>0.0</v>
      </c>
      <c r="H69" s="930">
        <f t="shared" si="6"/>
        <v>0</v>
      </c>
      <c r="I69" s="439"/>
      <c r="J69" s="25"/>
      <c r="K69" s="25"/>
      <c r="L69" s="25"/>
      <c r="M69" s="25"/>
      <c r="N69" s="25"/>
    </row>
    <row r="70" ht="18.0" hidden="1" customHeight="1">
      <c r="A70" s="97"/>
      <c r="B70" s="1038" t="b">
        <v>0</v>
      </c>
      <c r="C70" s="88"/>
      <c r="D70" s="89"/>
      <c r="E70" s="89"/>
      <c r="F70" s="90"/>
      <c r="G70" s="91">
        <v>0.0</v>
      </c>
      <c r="H70" s="994">
        <f t="shared" si="6"/>
        <v>0</v>
      </c>
      <c r="I70" s="439"/>
      <c r="J70" s="25"/>
      <c r="K70" s="25"/>
      <c r="L70" s="25"/>
      <c r="M70" s="25"/>
      <c r="N70" s="25"/>
    </row>
    <row r="71" ht="18.0" hidden="1" customHeight="1">
      <c r="A71" s="97"/>
      <c r="B71" s="1037" t="b">
        <v>0</v>
      </c>
      <c r="C71" s="94"/>
      <c r="D71" s="95"/>
      <c r="E71" s="95"/>
      <c r="F71" s="96"/>
      <c r="G71" s="85">
        <v>0.0</v>
      </c>
      <c r="H71" s="930">
        <f t="shared" si="6"/>
        <v>0</v>
      </c>
      <c r="I71" s="439"/>
      <c r="J71" s="25"/>
      <c r="K71" s="25"/>
      <c r="L71" s="25"/>
      <c r="M71" s="25"/>
      <c r="N71" s="25"/>
    </row>
    <row r="72" ht="18.0" hidden="1" customHeight="1">
      <c r="A72" s="97"/>
      <c r="B72" s="1038" t="b">
        <v>0</v>
      </c>
      <c r="C72" s="88"/>
      <c r="D72" s="89"/>
      <c r="E72" s="89"/>
      <c r="F72" s="90"/>
      <c r="G72" s="91">
        <v>0.0</v>
      </c>
      <c r="H72" s="994">
        <f t="shared" si="6"/>
        <v>0</v>
      </c>
      <c r="I72" s="439"/>
      <c r="J72" s="25"/>
      <c r="K72" s="25"/>
      <c r="L72" s="25"/>
      <c r="M72" s="25"/>
      <c r="N72" s="25"/>
    </row>
    <row r="73" ht="18.0" hidden="1" customHeight="1">
      <c r="A73" s="97"/>
      <c r="B73" s="1037" t="b">
        <v>0</v>
      </c>
      <c r="C73" s="94"/>
      <c r="D73" s="95"/>
      <c r="E73" s="95"/>
      <c r="F73" s="96"/>
      <c r="G73" s="85">
        <v>0.0</v>
      </c>
      <c r="H73" s="930">
        <f t="shared" si="6"/>
        <v>0</v>
      </c>
      <c r="I73" s="439"/>
      <c r="J73" s="25"/>
      <c r="K73" s="25"/>
      <c r="L73" s="25"/>
      <c r="M73" s="25"/>
      <c r="N73" s="25"/>
    </row>
    <row r="74" ht="18.0" hidden="1" customHeight="1">
      <c r="A74" s="97"/>
      <c r="B74" s="1038" t="b">
        <v>0</v>
      </c>
      <c r="C74" s="88"/>
      <c r="D74" s="89"/>
      <c r="E74" s="89"/>
      <c r="F74" s="90"/>
      <c r="G74" s="91">
        <v>0.0</v>
      </c>
      <c r="H74" s="994">
        <f t="shared" si="6"/>
        <v>0</v>
      </c>
      <c r="I74" s="439"/>
      <c r="J74" s="25"/>
      <c r="K74" s="25"/>
      <c r="L74" s="25"/>
      <c r="M74" s="25"/>
      <c r="N74" s="25"/>
    </row>
    <row r="75" ht="18.0" hidden="1" customHeight="1">
      <c r="A75" s="97"/>
      <c r="B75" s="1037" t="b">
        <v>0</v>
      </c>
      <c r="C75" s="94"/>
      <c r="D75" s="95"/>
      <c r="E75" s="95"/>
      <c r="F75" s="96"/>
      <c r="G75" s="85">
        <v>0.0</v>
      </c>
      <c r="H75" s="930">
        <f t="shared" si="6"/>
        <v>0</v>
      </c>
      <c r="I75" s="439"/>
      <c r="J75" s="25"/>
      <c r="K75" s="25"/>
      <c r="L75" s="25"/>
      <c r="M75" s="25"/>
      <c r="N75" s="25"/>
    </row>
    <row r="76" ht="18.0" hidden="1" customHeight="1">
      <c r="A76" s="97"/>
      <c r="B76" s="1038" t="b">
        <v>0</v>
      </c>
      <c r="C76" s="88"/>
      <c r="D76" s="89"/>
      <c r="E76" s="89"/>
      <c r="F76" s="90"/>
      <c r="G76" s="91">
        <v>0.0</v>
      </c>
      <c r="H76" s="994">
        <f t="shared" si="6"/>
        <v>0</v>
      </c>
      <c r="I76" s="439"/>
      <c r="J76" s="25"/>
      <c r="K76" s="25"/>
      <c r="L76" s="25"/>
      <c r="M76" s="25"/>
      <c r="N76" s="25"/>
    </row>
    <row r="77" ht="18.0" hidden="1" customHeight="1">
      <c r="A77" s="97"/>
      <c r="B77" s="1037" t="b">
        <v>0</v>
      </c>
      <c r="C77" s="94"/>
      <c r="D77" s="95"/>
      <c r="E77" s="95"/>
      <c r="F77" s="96"/>
      <c r="G77" s="85">
        <v>0.0</v>
      </c>
      <c r="H77" s="930">
        <f t="shared" si="6"/>
        <v>0</v>
      </c>
      <c r="I77" s="439"/>
      <c r="J77" s="25"/>
      <c r="K77" s="25"/>
      <c r="L77" s="25"/>
      <c r="M77" s="25"/>
      <c r="N77" s="25"/>
    </row>
    <row r="78" ht="18.0" hidden="1" customHeight="1">
      <c r="A78" s="97"/>
      <c r="B78" s="1038" t="b">
        <v>0</v>
      </c>
      <c r="C78" s="88"/>
      <c r="D78" s="89"/>
      <c r="E78" s="89"/>
      <c r="F78" s="90"/>
      <c r="G78" s="91">
        <v>0.0</v>
      </c>
      <c r="H78" s="994">
        <f t="shared" si="6"/>
        <v>0</v>
      </c>
      <c r="I78" s="439"/>
      <c r="J78" s="25"/>
      <c r="K78" s="25"/>
      <c r="L78" s="25"/>
      <c r="M78" s="25"/>
      <c r="N78" s="25"/>
    </row>
    <row r="79" ht="18.0" hidden="1" customHeight="1">
      <c r="A79" s="97"/>
      <c r="B79" s="1037" t="b">
        <v>0</v>
      </c>
      <c r="C79" s="94"/>
      <c r="D79" s="95"/>
      <c r="E79" s="95"/>
      <c r="F79" s="96"/>
      <c r="G79" s="85">
        <v>0.0</v>
      </c>
      <c r="H79" s="930">
        <f t="shared" si="6"/>
        <v>0</v>
      </c>
      <c r="I79" s="439"/>
      <c r="J79" s="25"/>
      <c r="K79" s="25"/>
      <c r="L79" s="25"/>
      <c r="M79" s="25"/>
      <c r="N79" s="25"/>
    </row>
    <row r="80" ht="18.0" hidden="1" customHeight="1">
      <c r="A80" s="97"/>
      <c r="B80" s="1038" t="b">
        <v>0</v>
      </c>
      <c r="C80" s="88"/>
      <c r="D80" s="89"/>
      <c r="E80" s="89"/>
      <c r="F80" s="90"/>
      <c r="G80" s="91">
        <v>0.0</v>
      </c>
      <c r="H80" s="994">
        <f t="shared" si="6"/>
        <v>0</v>
      </c>
      <c r="I80" s="439"/>
      <c r="J80" s="25"/>
      <c r="K80" s="25"/>
      <c r="L80" s="25"/>
      <c r="M80" s="25"/>
      <c r="N80" s="25"/>
    </row>
    <row r="81" ht="18.0" hidden="1" customHeight="1">
      <c r="A81" s="97"/>
      <c r="B81" s="1037" t="b">
        <v>0</v>
      </c>
      <c r="C81" s="94"/>
      <c r="D81" s="95"/>
      <c r="E81" s="95"/>
      <c r="F81" s="96"/>
      <c r="G81" s="85">
        <v>0.0</v>
      </c>
      <c r="H81" s="930">
        <f t="shared" si="6"/>
        <v>0</v>
      </c>
      <c r="I81" s="439"/>
      <c r="J81" s="25"/>
      <c r="K81" s="25"/>
      <c r="L81" s="25"/>
      <c r="M81" s="25"/>
      <c r="N81" s="25"/>
    </row>
    <row r="82" ht="18.0" hidden="1" customHeight="1">
      <c r="A82" s="97"/>
      <c r="B82" s="1038" t="b">
        <v>0</v>
      </c>
      <c r="C82" s="88"/>
      <c r="D82" s="89"/>
      <c r="E82" s="89"/>
      <c r="F82" s="90"/>
      <c r="G82" s="91">
        <v>0.0</v>
      </c>
      <c r="H82" s="994">
        <f t="shared" si="6"/>
        <v>0</v>
      </c>
      <c r="I82" s="439"/>
      <c r="J82" s="25"/>
      <c r="K82" s="25"/>
      <c r="L82" s="25"/>
      <c r="M82" s="25"/>
      <c r="N82" s="25"/>
    </row>
    <row r="83" ht="18.0" hidden="1" customHeight="1">
      <c r="A83" s="65"/>
      <c r="B83" s="1037" t="b">
        <v>0</v>
      </c>
      <c r="C83" s="94"/>
      <c r="D83" s="95"/>
      <c r="E83" s="95"/>
      <c r="F83" s="96"/>
      <c r="G83" s="85">
        <v>0.0</v>
      </c>
      <c r="H83" s="930">
        <f t="shared" si="6"/>
        <v>0</v>
      </c>
      <c r="I83" s="439"/>
      <c r="J83" s="25"/>
      <c r="K83" s="25"/>
      <c r="L83" s="25"/>
      <c r="M83" s="25"/>
      <c r="N83" s="25"/>
    </row>
    <row r="84">
      <c r="A84" s="126"/>
      <c r="B84" s="1039"/>
      <c r="C84" s="1040" t="s">
        <v>610</v>
      </c>
      <c r="D84" s="1007"/>
      <c r="E84" s="1007"/>
      <c r="F84" s="1007"/>
      <c r="G84" s="1007"/>
      <c r="H84" s="1041">
        <f>sum(H35:H83)</f>
        <v>0</v>
      </c>
      <c r="I84" s="439"/>
      <c r="J84" s="25"/>
      <c r="K84" s="25"/>
      <c r="L84" s="25"/>
      <c r="M84" s="25"/>
      <c r="N84" s="25"/>
    </row>
    <row r="85">
      <c r="A85" s="126"/>
      <c r="B85" s="126" t="s">
        <v>611</v>
      </c>
      <c r="H85" s="127">
        <f>sum(H35:H83)-M30</f>
        <v>-149.49</v>
      </c>
      <c r="J85" s="25"/>
      <c r="K85" s="25"/>
      <c r="L85" s="25"/>
      <c r="M85" s="25"/>
      <c r="N85" s="25"/>
    </row>
    <row r="86">
      <c r="A86" s="126"/>
      <c r="B86" s="126" t="s">
        <v>134</v>
      </c>
      <c r="H86" s="127">
        <f>'11) 2023 BudgetBill Breakdown'!H371-H84</f>
        <v>57.06</v>
      </c>
      <c r="J86" s="25"/>
      <c r="K86" s="25"/>
      <c r="L86" s="25"/>
      <c r="M86" s="25"/>
      <c r="N86" s="25"/>
    </row>
    <row r="87">
      <c r="A87" s="126"/>
      <c r="B87" s="126"/>
      <c r="C87" s="126"/>
      <c r="D87" s="126"/>
      <c r="E87" s="126"/>
      <c r="F87" s="126"/>
      <c r="G87" s="126"/>
      <c r="H87" s="128"/>
      <c r="I87" s="128"/>
      <c r="J87" s="25"/>
      <c r="K87" s="25"/>
      <c r="L87" s="25"/>
      <c r="M87" s="25"/>
      <c r="N87" s="25"/>
    </row>
  </sheetData>
  <mergeCells count="98">
    <mergeCell ref="L6:M6"/>
    <mergeCell ref="L7:M7"/>
    <mergeCell ref="L8:M8"/>
    <mergeCell ref="L9:M9"/>
    <mergeCell ref="L10:M10"/>
    <mergeCell ref="L11:M11"/>
    <mergeCell ref="L12:M12"/>
    <mergeCell ref="B2:I2"/>
    <mergeCell ref="K2:M2"/>
    <mergeCell ref="C3:E3"/>
    <mergeCell ref="L3:M3"/>
    <mergeCell ref="C4:E4"/>
    <mergeCell ref="L4:M4"/>
    <mergeCell ref="L5:M5"/>
    <mergeCell ref="C5:E5"/>
    <mergeCell ref="C6:E6"/>
    <mergeCell ref="C7:E7"/>
    <mergeCell ref="C9:E9"/>
    <mergeCell ref="C11:E11"/>
    <mergeCell ref="C12:E12"/>
    <mergeCell ref="C13:E13"/>
    <mergeCell ref="C14:E14"/>
    <mergeCell ref="C15:E15"/>
    <mergeCell ref="C16:E16"/>
    <mergeCell ref="C19:E19"/>
    <mergeCell ref="C20:E20"/>
    <mergeCell ref="C21:E21"/>
    <mergeCell ref="C22:E22"/>
    <mergeCell ref="K27:M27"/>
    <mergeCell ref="L29:M29"/>
    <mergeCell ref="C23:E23"/>
    <mergeCell ref="C24:E24"/>
    <mergeCell ref="C25:E25"/>
    <mergeCell ref="K25:L25"/>
    <mergeCell ref="C26:E26"/>
    <mergeCell ref="C27:E27"/>
    <mergeCell ref="C28:E28"/>
    <mergeCell ref="C30:E30"/>
    <mergeCell ref="C31:G31"/>
    <mergeCell ref="H31:I31"/>
    <mergeCell ref="K31:L31"/>
    <mergeCell ref="B33:I33"/>
    <mergeCell ref="H34:I34"/>
    <mergeCell ref="H35:I35"/>
    <mergeCell ref="H85:I85"/>
    <mergeCell ref="H86:I86"/>
    <mergeCell ref="H78:I78"/>
    <mergeCell ref="H79:I79"/>
    <mergeCell ref="H80:I80"/>
    <mergeCell ref="H81:I81"/>
    <mergeCell ref="H82:I82"/>
    <mergeCell ref="H83:I83"/>
    <mergeCell ref="H84:I84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2:I72"/>
    <mergeCell ref="H73:I73"/>
    <mergeCell ref="H74:I74"/>
    <mergeCell ref="H75:I75"/>
    <mergeCell ref="H76:I76"/>
    <mergeCell ref="H77:I77"/>
    <mergeCell ref="C84:G84"/>
    <mergeCell ref="B85:G85"/>
    <mergeCell ref="B86:G86"/>
  </mergeCells>
  <dataValidations>
    <dataValidation type="list" allowBlank="1" showErrorMessage="1" sqref="E35:E83">
      <formula1>'08) Drop Down Menus'!$B$2:$B$17</formula1>
    </dataValidation>
    <dataValidation type="list" allowBlank="1" sqref="G4:G30">
      <formula1>'08) Drop Down Menus'!$A$2:$A$17</formula1>
    </dataValidation>
  </dataValidations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3.29"/>
    <col customWidth="1" min="2" max="2" width="4.71"/>
    <col customWidth="1" min="3" max="3" width="32.57"/>
    <col customWidth="1" min="4" max="4" width="10.0"/>
    <col customWidth="1" min="5" max="5" width="25.71"/>
    <col customWidth="1" min="6" max="6" width="13.0"/>
    <col customWidth="1" min="7" max="7" width="17.0"/>
    <col customWidth="1" min="8" max="8" width="15.29"/>
    <col customWidth="1" min="9" max="9" width="14.29"/>
    <col customWidth="1" min="10" max="10" width="3.71"/>
    <col customWidth="1" min="11" max="11" width="23.86"/>
    <col customWidth="1" min="12" max="12" width="15.0"/>
    <col customWidth="1" min="13" max="13" width="16.57"/>
    <col customWidth="1" min="14" max="14" width="3.43"/>
  </cols>
  <sheetData>
    <row r="1">
      <c r="A1" s="25"/>
      <c r="B1" s="25"/>
      <c r="C1" s="25"/>
      <c r="D1" s="25"/>
      <c r="E1" s="25"/>
      <c r="F1" s="25"/>
      <c r="G1" s="24"/>
      <c r="H1" s="25"/>
      <c r="I1" s="25"/>
      <c r="J1" s="25"/>
      <c r="K1" s="25"/>
      <c r="L1" s="138"/>
      <c r="M1" s="25"/>
      <c r="N1" s="25"/>
    </row>
    <row r="2">
      <c r="A2" s="25"/>
      <c r="B2" s="187" t="s">
        <v>660</v>
      </c>
      <c r="C2" s="860"/>
      <c r="D2" s="860"/>
      <c r="E2" s="860"/>
      <c r="F2" s="860"/>
      <c r="G2" s="860"/>
      <c r="H2" s="860"/>
      <c r="I2" s="188"/>
      <c r="J2" s="25"/>
      <c r="K2" s="970" t="s">
        <v>470</v>
      </c>
      <c r="L2" s="971"/>
      <c r="M2" s="973"/>
      <c r="N2" s="25"/>
    </row>
    <row r="3">
      <c r="A3" s="25"/>
      <c r="B3" s="861" t="s">
        <v>598</v>
      </c>
      <c r="C3" s="974" t="s">
        <v>140</v>
      </c>
      <c r="D3" s="862"/>
      <c r="E3" s="862"/>
      <c r="F3" s="974" t="s">
        <v>55</v>
      </c>
      <c r="G3" s="974" t="s">
        <v>44</v>
      </c>
      <c r="H3" s="974" t="s">
        <v>2</v>
      </c>
      <c r="I3" s="975" t="s">
        <v>67</v>
      </c>
      <c r="J3" s="25"/>
      <c r="K3" s="976" t="str">
        <f>'08) Drop Down Menus'!A2</f>
        <v>Groceries</v>
      </c>
      <c r="L3" s="85">
        <f t="shared" ref="L3:L14" si="1">sumifs(H$4:H$34,G$4:G$34,K3,B$4:B$34,false)</f>
        <v>229.8</v>
      </c>
      <c r="M3" s="439"/>
      <c r="N3" s="25"/>
    </row>
    <row r="4">
      <c r="A4" s="25"/>
      <c r="B4" s="897" t="b">
        <v>0</v>
      </c>
      <c r="C4" s="1020" t="s">
        <v>500</v>
      </c>
      <c r="D4" s="225"/>
      <c r="E4" s="225"/>
      <c r="F4" s="985">
        <v>45275.0</v>
      </c>
      <c r="G4" s="986" t="s">
        <v>110</v>
      </c>
      <c r="H4" s="1021">
        <v>2.04</v>
      </c>
      <c r="I4" s="987">
        <f>H4</f>
        <v>2.04</v>
      </c>
      <c r="J4" s="25"/>
      <c r="K4" s="981" t="str">
        <f>'08) Drop Down Menus'!A3</f>
        <v>Cigarettes</v>
      </c>
      <c r="L4" s="988">
        <f t="shared" si="1"/>
        <v>39.93</v>
      </c>
      <c r="M4" s="439"/>
      <c r="N4" s="25"/>
    </row>
    <row r="5">
      <c r="A5" s="25"/>
      <c r="B5" s="898" t="b">
        <v>0</v>
      </c>
      <c r="C5" s="1022" t="s">
        <v>482</v>
      </c>
      <c r="D5" s="862"/>
      <c r="E5" s="862"/>
      <c r="F5" s="982">
        <v>45276.0</v>
      </c>
      <c r="G5" s="983" t="s">
        <v>110</v>
      </c>
      <c r="H5" s="1023">
        <v>15.81</v>
      </c>
      <c r="I5" s="984">
        <f t="shared" ref="I5:I34" si="2">I4+H5</f>
        <v>17.85</v>
      </c>
      <c r="J5" s="25"/>
      <c r="K5" s="976" t="str">
        <f>'08) Drop Down Menus'!A4</f>
        <v>Gas</v>
      </c>
      <c r="L5" s="85">
        <f t="shared" si="1"/>
        <v>0</v>
      </c>
      <c r="M5" s="439"/>
      <c r="N5" s="25"/>
    </row>
    <row r="6">
      <c r="A6" s="25"/>
      <c r="B6" s="897" t="b">
        <v>0</v>
      </c>
      <c r="C6" s="1020" t="s">
        <v>508</v>
      </c>
      <c r="D6" s="225"/>
      <c r="E6" s="225"/>
      <c r="F6" s="985">
        <v>45276.0</v>
      </c>
      <c r="G6" s="986" t="s">
        <v>144</v>
      </c>
      <c r="H6" s="1021">
        <v>20.96</v>
      </c>
      <c r="I6" s="987">
        <f t="shared" si="2"/>
        <v>38.81</v>
      </c>
      <c r="J6" s="25"/>
      <c r="K6" s="981" t="str">
        <f>'08) Drop Down Menus'!A5</f>
        <v>Entertainment</v>
      </c>
      <c r="L6" s="988">
        <f t="shared" si="1"/>
        <v>65.08</v>
      </c>
      <c r="M6" s="439"/>
      <c r="N6" s="25"/>
    </row>
    <row r="7">
      <c r="A7" s="25"/>
      <c r="B7" s="898" t="b">
        <v>0</v>
      </c>
      <c r="C7" s="1022" t="s">
        <v>454</v>
      </c>
      <c r="D7" s="862"/>
      <c r="E7" s="862"/>
      <c r="F7" s="982">
        <v>45276.0</v>
      </c>
      <c r="G7" s="983" t="s">
        <v>21</v>
      </c>
      <c r="H7" s="1023">
        <v>200.0</v>
      </c>
      <c r="I7" s="984">
        <f t="shared" si="2"/>
        <v>238.81</v>
      </c>
      <c r="J7" s="25"/>
      <c r="K7" s="976" t="str">
        <f>'08) Drop Down Menus'!A6</f>
        <v>Medical</v>
      </c>
      <c r="L7" s="85">
        <f t="shared" si="1"/>
        <v>65</v>
      </c>
      <c r="M7" s="439"/>
      <c r="N7" s="25"/>
    </row>
    <row r="8">
      <c r="A8" s="25"/>
      <c r="B8" s="897" t="b">
        <v>0</v>
      </c>
      <c r="C8" s="1020" t="s">
        <v>454</v>
      </c>
      <c r="D8" s="225"/>
      <c r="E8" s="225"/>
      <c r="F8" s="985">
        <v>45276.0</v>
      </c>
      <c r="G8" s="986" t="s">
        <v>110</v>
      </c>
      <c r="H8" s="1021">
        <v>188.21</v>
      </c>
      <c r="I8" s="987">
        <f t="shared" si="2"/>
        <v>427.02</v>
      </c>
      <c r="J8" s="25"/>
      <c r="K8" s="981" t="str">
        <f>'08) Drop Down Menus'!A7</f>
        <v>Vehicle</v>
      </c>
      <c r="L8" s="988">
        <f t="shared" si="1"/>
        <v>0</v>
      </c>
      <c r="M8" s="439"/>
      <c r="N8" s="25"/>
    </row>
    <row r="9">
      <c r="A9" s="25"/>
      <c r="B9" s="898" t="b">
        <v>0</v>
      </c>
      <c r="C9" s="1022" t="s">
        <v>661</v>
      </c>
      <c r="D9" s="862"/>
      <c r="E9" s="862"/>
      <c r="F9" s="982">
        <v>45277.0</v>
      </c>
      <c r="G9" s="983" t="s">
        <v>146</v>
      </c>
      <c r="H9" s="1023">
        <v>31.49</v>
      </c>
      <c r="I9" s="984">
        <f t="shared" si="2"/>
        <v>458.51</v>
      </c>
      <c r="J9" s="25"/>
      <c r="K9" s="976" t="str">
        <f>'08) Drop Down Menus'!A8</f>
        <v>Maintenance</v>
      </c>
      <c r="L9" s="85">
        <f t="shared" si="1"/>
        <v>200</v>
      </c>
      <c r="M9" s="439"/>
      <c r="N9" s="25"/>
    </row>
    <row r="10">
      <c r="A10" s="25"/>
      <c r="B10" s="897" t="b">
        <v>0</v>
      </c>
      <c r="C10" s="1020" t="s">
        <v>662</v>
      </c>
      <c r="D10" s="225"/>
      <c r="E10" s="225"/>
      <c r="F10" s="985">
        <v>45283.0</v>
      </c>
      <c r="G10" s="986" t="s">
        <v>149</v>
      </c>
      <c r="H10" s="1021">
        <v>57.29</v>
      </c>
      <c r="I10" s="987">
        <f t="shared" si="2"/>
        <v>515.8</v>
      </c>
      <c r="J10" s="25"/>
      <c r="K10" s="981" t="str">
        <f>'08) Drop Down Menus'!A9</f>
        <v>Debt</v>
      </c>
      <c r="L10" s="988">
        <f t="shared" si="1"/>
        <v>0</v>
      </c>
      <c r="M10" s="439"/>
      <c r="N10" s="25"/>
    </row>
    <row r="11">
      <c r="A11" s="25"/>
      <c r="B11" s="898" t="b">
        <v>0</v>
      </c>
      <c r="C11" s="1022" t="s">
        <v>663</v>
      </c>
      <c r="D11" s="862"/>
      <c r="E11" s="862"/>
      <c r="F11" s="1069">
        <v>45283.0</v>
      </c>
      <c r="G11" s="983" t="s">
        <v>149</v>
      </c>
      <c r="H11" s="1023">
        <v>38.82</v>
      </c>
      <c r="I11" s="984">
        <f t="shared" si="2"/>
        <v>554.62</v>
      </c>
      <c r="J11" s="25"/>
      <c r="K11" s="976" t="str">
        <f>'08) Drop Down Menus'!A10</f>
        <v>Holiday Gifts</v>
      </c>
      <c r="L11" s="85">
        <f t="shared" si="1"/>
        <v>459.33</v>
      </c>
      <c r="M11" s="439"/>
      <c r="N11" s="25"/>
    </row>
    <row r="12">
      <c r="A12" s="25"/>
      <c r="B12" s="897" t="b">
        <v>0</v>
      </c>
      <c r="C12" s="1020" t="s">
        <v>664</v>
      </c>
      <c r="D12" s="225"/>
      <c r="E12" s="225"/>
      <c r="F12" s="985">
        <v>45283.0</v>
      </c>
      <c r="G12" s="986" t="s">
        <v>149</v>
      </c>
      <c r="H12" s="1021">
        <v>22.01</v>
      </c>
      <c r="I12" s="987">
        <f t="shared" si="2"/>
        <v>576.63</v>
      </c>
      <c r="J12" s="25"/>
      <c r="K12" s="981" t="str">
        <f>'08) Drop Down Menus'!A11</f>
        <v>Haircut</v>
      </c>
      <c r="L12" s="988">
        <f t="shared" si="1"/>
        <v>25.27</v>
      </c>
      <c r="M12" s="439"/>
      <c r="N12" s="25"/>
    </row>
    <row r="13">
      <c r="A13" s="25"/>
      <c r="B13" s="898" t="b">
        <v>0</v>
      </c>
      <c r="C13" s="1022" t="s">
        <v>664</v>
      </c>
      <c r="D13" s="862"/>
      <c r="E13" s="862"/>
      <c r="F13" s="982">
        <v>45283.0</v>
      </c>
      <c r="G13" s="983" t="s">
        <v>149</v>
      </c>
      <c r="H13" s="1023">
        <v>138.09</v>
      </c>
      <c r="I13" s="984">
        <f t="shared" si="2"/>
        <v>714.72</v>
      </c>
      <c r="J13" s="25"/>
      <c r="K13" s="976" t="str">
        <f>'08) Drop Down Menus'!A12</f>
        <v>Subscription - Video</v>
      </c>
      <c r="L13" s="85">
        <f t="shared" si="1"/>
        <v>0</v>
      </c>
      <c r="M13" s="439"/>
      <c r="N13" s="25"/>
    </row>
    <row r="14">
      <c r="A14" s="25"/>
      <c r="B14" s="897" t="b">
        <v>0</v>
      </c>
      <c r="C14" s="1020" t="s">
        <v>664</v>
      </c>
      <c r="D14" s="225"/>
      <c r="E14" s="225"/>
      <c r="F14" s="985">
        <v>45283.0</v>
      </c>
      <c r="G14" s="986" t="s">
        <v>149</v>
      </c>
      <c r="H14" s="1021">
        <v>10.0</v>
      </c>
      <c r="I14" s="987">
        <f t="shared" si="2"/>
        <v>724.72</v>
      </c>
      <c r="J14" s="25"/>
      <c r="K14" s="981" t="str">
        <f>'08) Drop Down Menus'!A13</f>
        <v>Subscription - Game</v>
      </c>
      <c r="L14" s="988">
        <f t="shared" si="1"/>
        <v>0</v>
      </c>
      <c r="M14" s="439"/>
      <c r="N14" s="25"/>
    </row>
    <row r="15">
      <c r="A15" s="25"/>
      <c r="B15" s="898" t="b">
        <v>0</v>
      </c>
      <c r="C15" s="1022" t="s">
        <v>150</v>
      </c>
      <c r="D15" s="862"/>
      <c r="E15" s="862"/>
      <c r="F15" s="982">
        <v>45283.0</v>
      </c>
      <c r="G15" s="983" t="s">
        <v>150</v>
      </c>
      <c r="H15" s="1023">
        <v>25.27</v>
      </c>
      <c r="I15" s="984">
        <f t="shared" si="2"/>
        <v>749.99</v>
      </c>
      <c r="J15" s="25"/>
      <c r="K15" s="25"/>
      <c r="L15" s="25"/>
      <c r="M15" s="25"/>
      <c r="N15" s="25"/>
    </row>
    <row r="16">
      <c r="A16" s="25"/>
      <c r="B16" s="897" t="b">
        <v>0</v>
      </c>
      <c r="C16" s="1020" t="s">
        <v>664</v>
      </c>
      <c r="D16" s="225"/>
      <c r="E16" s="225"/>
      <c r="F16" s="985">
        <v>45284.0</v>
      </c>
      <c r="G16" s="986" t="s">
        <v>149</v>
      </c>
      <c r="H16" s="1021">
        <v>46.28</v>
      </c>
      <c r="I16" s="987">
        <f t="shared" si="2"/>
        <v>796.27</v>
      </c>
      <c r="J16" s="25"/>
      <c r="K16" s="470" t="s">
        <v>44</v>
      </c>
      <c r="L16" s="989" t="s">
        <v>572</v>
      </c>
      <c r="M16" s="990" t="s">
        <v>573</v>
      </c>
      <c r="N16" s="25"/>
    </row>
    <row r="17">
      <c r="A17" s="25"/>
      <c r="B17" s="898" t="b">
        <v>0</v>
      </c>
      <c r="C17" s="1022" t="s">
        <v>664</v>
      </c>
      <c r="D17" s="862"/>
      <c r="E17" s="862"/>
      <c r="F17" s="982">
        <v>45284.0</v>
      </c>
      <c r="G17" s="983" t="s">
        <v>149</v>
      </c>
      <c r="H17" s="1023">
        <v>146.84</v>
      </c>
      <c r="I17" s="984">
        <f t="shared" si="2"/>
        <v>943.11</v>
      </c>
      <c r="J17" s="25"/>
      <c r="K17" s="991" t="str">
        <f>'08) Drop Down Menus'!A2</f>
        <v>Groceries</v>
      </c>
      <c r="L17" s="930">
        <f>-(SUMIF('11) 2023 BudgetBill Breakdown'!B$1:B91,K17, '11) 2023 BudgetBill Breakdown'!F$1:F91))</f>
        <v>5125.26</v>
      </c>
      <c r="M17" s="992">
        <f t="shared" ref="M17:M28" si="3">L17/M$29</f>
        <v>205.0104</v>
      </c>
      <c r="N17" s="25"/>
    </row>
    <row r="18">
      <c r="A18" s="25"/>
      <c r="B18" s="897" t="b">
        <v>0</v>
      </c>
      <c r="C18" s="1020" t="s">
        <v>665</v>
      </c>
      <c r="D18" s="225"/>
      <c r="E18" s="225"/>
      <c r="F18" s="985">
        <v>45284.0</v>
      </c>
      <c r="G18" s="986" t="s">
        <v>110</v>
      </c>
      <c r="H18" s="1021">
        <v>13.53</v>
      </c>
      <c r="I18" s="987">
        <f t="shared" si="2"/>
        <v>956.64</v>
      </c>
      <c r="J18" s="25"/>
      <c r="K18" s="993" t="str">
        <f>'08) Drop Down Menus'!A3</f>
        <v>Cigarettes</v>
      </c>
      <c r="L18" s="994">
        <f>-(SUMIF('11) 2023 BudgetBill Breakdown'!B$1:B91,K18, '11) 2023 BudgetBill Breakdown'!F$1:F91))</f>
        <v>1304.4</v>
      </c>
      <c r="M18" s="1068">
        <f t="shared" si="3"/>
        <v>52.176</v>
      </c>
      <c r="N18" s="25"/>
    </row>
    <row r="19">
      <c r="A19" s="25"/>
      <c r="B19" s="898" t="b">
        <v>0</v>
      </c>
      <c r="C19" s="1022" t="s">
        <v>666</v>
      </c>
      <c r="D19" s="862"/>
      <c r="E19" s="862"/>
      <c r="F19" s="982">
        <v>45286.0</v>
      </c>
      <c r="G19" s="983" t="s">
        <v>146</v>
      </c>
      <c r="H19" s="1023">
        <v>19.95</v>
      </c>
      <c r="I19" s="984">
        <f t="shared" si="2"/>
        <v>976.59</v>
      </c>
      <c r="J19" s="25"/>
      <c r="K19" s="991" t="str">
        <f>'08) Drop Down Menus'!A4</f>
        <v>Gas</v>
      </c>
      <c r="L19" s="930">
        <f>-(SUMIF('11) 2023 BudgetBill Breakdown'!B$1:B91,K19, '11) 2023 BudgetBill Breakdown'!F$1:F91))</f>
        <v>499.15</v>
      </c>
      <c r="M19" s="992">
        <f t="shared" si="3"/>
        <v>19.966</v>
      </c>
      <c r="N19" s="25"/>
    </row>
    <row r="20">
      <c r="A20" s="25"/>
      <c r="B20" s="897" t="b">
        <v>0</v>
      </c>
      <c r="C20" s="1020" t="s">
        <v>667</v>
      </c>
      <c r="D20" s="225"/>
      <c r="E20" s="225"/>
      <c r="F20" s="985">
        <v>45276.0</v>
      </c>
      <c r="G20" s="986" t="s">
        <v>110</v>
      </c>
      <c r="H20" s="1021">
        <v>4.08</v>
      </c>
      <c r="I20" s="987">
        <f t="shared" si="2"/>
        <v>980.67</v>
      </c>
      <c r="J20" s="25"/>
      <c r="K20" s="993" t="str">
        <f>'08) Drop Down Menus'!A5</f>
        <v>Entertainment</v>
      </c>
      <c r="L20" s="994">
        <f>-(SUMIF('11) 2023 BudgetBill Breakdown'!B$1:B91,K20, '11) 2023 BudgetBill Breakdown'!F$1:F91))</f>
        <v>872.64</v>
      </c>
      <c r="M20" s="1068">
        <f t="shared" si="3"/>
        <v>34.9056</v>
      </c>
      <c r="N20" s="25"/>
    </row>
    <row r="21">
      <c r="A21" s="25"/>
      <c r="B21" s="898" t="b">
        <v>0</v>
      </c>
      <c r="C21" s="1070" t="s">
        <v>36</v>
      </c>
      <c r="F21" s="1071">
        <v>45280.0</v>
      </c>
      <c r="G21" s="983" t="s">
        <v>132</v>
      </c>
      <c r="H21" s="1023">
        <v>65.0</v>
      </c>
      <c r="I21" s="984">
        <f t="shared" si="2"/>
        <v>1045.67</v>
      </c>
      <c r="J21" s="25"/>
      <c r="K21" s="991" t="str">
        <f>'08) Drop Down Menus'!A6</f>
        <v>Medical</v>
      </c>
      <c r="L21" s="930">
        <f>-(SUMIF('11) 2023 BudgetBill Breakdown'!B$1:B91,K21, '11) 2023 BudgetBill Breakdown'!F$1:F91))</f>
        <v>733.12</v>
      </c>
      <c r="M21" s="992">
        <f t="shared" si="3"/>
        <v>29.3248</v>
      </c>
      <c r="N21" s="25"/>
    </row>
    <row r="22">
      <c r="A22" s="25"/>
      <c r="B22" s="897" t="b">
        <v>0</v>
      </c>
      <c r="C22" s="1020" t="s">
        <v>620</v>
      </c>
      <c r="D22" s="225"/>
      <c r="E22" s="225"/>
      <c r="F22" s="985">
        <v>45280.0</v>
      </c>
      <c r="G22" s="986" t="s">
        <v>144</v>
      </c>
      <c r="H22" s="1021">
        <v>18.97</v>
      </c>
      <c r="I22" s="987">
        <f t="shared" si="2"/>
        <v>1064.64</v>
      </c>
      <c r="J22" s="25"/>
      <c r="K22" s="993" t="str">
        <f>'08) Drop Down Menus'!A7</f>
        <v>Vehicle</v>
      </c>
      <c r="L22" s="994">
        <f>-(SUMIF('11) 2023 BudgetBill Breakdown'!B$1:B91,K22, '11) 2023 BudgetBill Breakdown'!F$1:F91))</f>
        <v>496.5</v>
      </c>
      <c r="M22" s="1068">
        <f t="shared" si="3"/>
        <v>19.86</v>
      </c>
      <c r="N22" s="25"/>
    </row>
    <row r="23">
      <c r="A23" s="25"/>
      <c r="B23" s="898" t="b">
        <v>0</v>
      </c>
      <c r="C23" s="1022" t="s">
        <v>668</v>
      </c>
      <c r="D23" s="862"/>
      <c r="E23" s="862"/>
      <c r="F23" s="982">
        <v>45281.0</v>
      </c>
      <c r="G23" s="983" t="s">
        <v>146</v>
      </c>
      <c r="H23" s="1023">
        <v>13.64</v>
      </c>
      <c r="I23" s="984">
        <f t="shared" si="2"/>
        <v>1078.28</v>
      </c>
      <c r="J23" s="25"/>
      <c r="K23" s="991" t="str">
        <f>'08) Drop Down Menus'!A8</f>
        <v>Maintenance</v>
      </c>
      <c r="L23" s="930">
        <f>-(SUMIF('11) 2023 BudgetBill Breakdown'!B$1:B91,K23, '11) 2023 BudgetBill Breakdown'!F$1:F91))</f>
        <v>1018.37</v>
      </c>
      <c r="M23" s="992">
        <f t="shared" si="3"/>
        <v>40.7348</v>
      </c>
      <c r="N23" s="25"/>
    </row>
    <row r="24">
      <c r="A24" s="25"/>
      <c r="B24" s="897" t="b">
        <v>0</v>
      </c>
      <c r="C24" s="1020" t="s">
        <v>667</v>
      </c>
      <c r="D24" s="225"/>
      <c r="E24" s="225"/>
      <c r="F24" s="985">
        <v>45284.0</v>
      </c>
      <c r="G24" s="986" t="s">
        <v>110</v>
      </c>
      <c r="H24" s="1021">
        <f>4.09+2.04</f>
        <v>6.13</v>
      </c>
      <c r="I24" s="987">
        <f t="shared" si="2"/>
        <v>1084.41</v>
      </c>
      <c r="J24" s="25"/>
      <c r="K24" s="993" t="str">
        <f>'08) Drop Down Menus'!A9</f>
        <v>Debt</v>
      </c>
      <c r="L24" s="994">
        <f>-(SUMIF('11) 2023 BudgetBill Breakdown'!B$1:B91,K24, '11) 2023 BudgetBill Breakdown'!F$1:F91))</f>
        <v>673.69</v>
      </c>
      <c r="M24" s="1068">
        <f t="shared" si="3"/>
        <v>26.9476</v>
      </c>
      <c r="N24" s="25"/>
    </row>
    <row r="25">
      <c r="A25" s="25"/>
      <c r="B25" s="898" t="b">
        <v>0</v>
      </c>
      <c r="C25" s="1022"/>
      <c r="D25" s="1022"/>
      <c r="E25" s="1022"/>
      <c r="F25" s="982"/>
      <c r="G25" s="983"/>
      <c r="H25" s="85">
        <v>0.0</v>
      </c>
      <c r="I25" s="984">
        <f t="shared" si="2"/>
        <v>1084.41</v>
      </c>
      <c r="J25" s="25"/>
      <c r="K25" s="991" t="str">
        <f>'08) Drop Down Menus'!A10</f>
        <v>Holiday Gifts</v>
      </c>
      <c r="L25" s="930">
        <f>-(SUMIF('11) 2023 BudgetBill Breakdown'!B$1:B91,K25, '11) 2023 BudgetBill Breakdown'!F$1:F91))</f>
        <v>459.33</v>
      </c>
      <c r="M25" s="992">
        <f t="shared" si="3"/>
        <v>18.3732</v>
      </c>
      <c r="N25" s="25"/>
    </row>
    <row r="26">
      <c r="A26" s="25"/>
      <c r="B26" s="897" t="b">
        <v>0</v>
      </c>
      <c r="C26" s="1020"/>
      <c r="D26" s="1020"/>
      <c r="E26" s="1020"/>
      <c r="F26" s="985"/>
      <c r="G26" s="986"/>
      <c r="H26" s="988">
        <v>0.0</v>
      </c>
      <c r="I26" s="987">
        <f t="shared" si="2"/>
        <v>1084.41</v>
      </c>
      <c r="J26" s="25"/>
      <c r="K26" s="993" t="str">
        <f>'08) Drop Down Menus'!A11</f>
        <v>Haircut</v>
      </c>
      <c r="L26" s="994">
        <f>-(SUMIF('11) 2023 BudgetBill Breakdown'!B$1:B91,K26, '11) 2023 BudgetBill Breakdown'!F$1:F91))</f>
        <v>25.27</v>
      </c>
      <c r="M26" s="1068">
        <f t="shared" si="3"/>
        <v>1.0108</v>
      </c>
      <c r="N26" s="25"/>
    </row>
    <row r="27">
      <c r="A27" s="25"/>
      <c r="B27" s="898" t="b">
        <v>0</v>
      </c>
      <c r="C27" s="1022"/>
      <c r="D27" s="1022"/>
      <c r="E27" s="1022"/>
      <c r="F27" s="982"/>
      <c r="G27" s="983"/>
      <c r="H27" s="85">
        <v>0.0</v>
      </c>
      <c r="I27" s="984">
        <f t="shared" si="2"/>
        <v>1084.41</v>
      </c>
      <c r="J27" s="25"/>
      <c r="K27" s="991" t="str">
        <f>'08) Drop Down Menus'!A12</f>
        <v>Subscription - Video</v>
      </c>
      <c r="L27" s="930">
        <f>-(SUMIF('11) 2023 BudgetBill Breakdown'!B$1:B91,K27, '11) 2023 BudgetBill Breakdown'!F$1:F91))</f>
        <v>131.93</v>
      </c>
      <c r="M27" s="992">
        <f t="shared" si="3"/>
        <v>5.2772</v>
      </c>
      <c r="N27" s="25"/>
    </row>
    <row r="28">
      <c r="A28" s="25"/>
      <c r="B28" s="897" t="b">
        <v>0</v>
      </c>
      <c r="G28" s="986"/>
      <c r="H28" s="988">
        <v>0.0</v>
      </c>
      <c r="I28" s="987">
        <f t="shared" si="2"/>
        <v>1084.41</v>
      </c>
      <c r="J28" s="25"/>
      <c r="K28" s="993" t="str">
        <f>'08) Drop Down Menus'!A13</f>
        <v>Subscription - Game</v>
      </c>
      <c r="L28" s="994">
        <f>-(SUMIF('11) 2023 BudgetBill Breakdown'!B$1:B91,K28, '11) 2023 BudgetBill Breakdown'!F$1:F91))</f>
        <v>125.38</v>
      </c>
      <c r="M28" s="1068">
        <f t="shared" si="3"/>
        <v>5.0152</v>
      </c>
      <c r="N28" s="25"/>
    </row>
    <row r="29">
      <c r="A29" s="25"/>
      <c r="B29" s="898" t="b">
        <v>0</v>
      </c>
      <c r="C29" s="1022"/>
      <c r="D29" s="862"/>
      <c r="E29" s="862"/>
      <c r="F29" s="982"/>
      <c r="G29" s="983"/>
      <c r="H29" s="85">
        <v>0.0</v>
      </c>
      <c r="I29" s="984">
        <f t="shared" si="2"/>
        <v>1084.41</v>
      </c>
      <c r="J29" s="25"/>
      <c r="K29" s="1024" t="s">
        <v>574</v>
      </c>
      <c r="L29" s="1007"/>
      <c r="M29" s="1025" t="s">
        <v>669</v>
      </c>
      <c r="N29" s="25"/>
    </row>
    <row r="30">
      <c r="A30" s="25"/>
      <c r="B30" s="897" t="b">
        <v>0</v>
      </c>
      <c r="C30" s="1020"/>
      <c r="D30" s="225"/>
      <c r="E30" s="225"/>
      <c r="F30" s="985"/>
      <c r="G30" s="986"/>
      <c r="H30" s="988">
        <v>0.0</v>
      </c>
      <c r="I30" s="987">
        <f t="shared" si="2"/>
        <v>1084.41</v>
      </c>
      <c r="J30" s="25"/>
      <c r="K30" s="25"/>
      <c r="L30" s="25"/>
      <c r="M30" s="25"/>
      <c r="N30" s="25"/>
    </row>
    <row r="31">
      <c r="A31" s="25"/>
      <c r="B31" s="898" t="b">
        <v>0</v>
      </c>
      <c r="C31" s="1022"/>
      <c r="D31" s="862"/>
      <c r="E31" s="862"/>
      <c r="F31" s="982"/>
      <c r="G31" s="983"/>
      <c r="H31" s="85">
        <v>0.0</v>
      </c>
      <c r="I31" s="984">
        <f t="shared" si="2"/>
        <v>1084.41</v>
      </c>
      <c r="J31" s="25"/>
      <c r="K31" s="1026" t="s">
        <v>670</v>
      </c>
      <c r="L31" s="483"/>
      <c r="M31" s="484"/>
      <c r="N31" s="25"/>
    </row>
    <row r="32">
      <c r="A32" s="25"/>
      <c r="B32" s="897" t="b">
        <v>0</v>
      </c>
      <c r="C32" s="1020"/>
      <c r="D32" s="225"/>
      <c r="E32" s="225"/>
      <c r="F32" s="985"/>
      <c r="G32" s="986"/>
      <c r="H32" s="988">
        <v>0.0</v>
      </c>
      <c r="I32" s="987">
        <f t="shared" si="2"/>
        <v>1084.41</v>
      </c>
      <c r="J32" s="25"/>
      <c r="K32" s="898" t="s">
        <v>605</v>
      </c>
      <c r="L32" s="1027">
        <v>45276.0</v>
      </c>
      <c r="M32" s="1028">
        <v>50.0</v>
      </c>
      <c r="N32" s="25"/>
    </row>
    <row r="33">
      <c r="A33" s="25"/>
      <c r="B33" s="898" t="b">
        <v>0</v>
      </c>
      <c r="C33" s="1022"/>
      <c r="D33" s="862"/>
      <c r="E33" s="862"/>
      <c r="F33" s="982"/>
      <c r="G33" s="983"/>
      <c r="H33" s="85">
        <v>0.0</v>
      </c>
      <c r="I33" s="984">
        <f t="shared" si="2"/>
        <v>1084.41</v>
      </c>
      <c r="J33" s="25"/>
      <c r="K33" s="1072" t="s">
        <v>671</v>
      </c>
      <c r="L33" s="1073">
        <v>500.0</v>
      </c>
      <c r="M33" s="1031"/>
      <c r="N33" s="25"/>
    </row>
    <row r="34">
      <c r="A34" s="25"/>
      <c r="B34" s="897" t="b">
        <v>0</v>
      </c>
      <c r="C34" s="1020"/>
      <c r="D34" s="225"/>
      <c r="E34" s="225"/>
      <c r="F34" s="985"/>
      <c r="G34" s="986"/>
      <c r="H34" s="988">
        <v>0.0</v>
      </c>
      <c r="I34" s="987">
        <f t="shared" si="2"/>
        <v>1084.41</v>
      </c>
      <c r="J34" s="25"/>
      <c r="K34" s="898" t="s">
        <v>606</v>
      </c>
      <c r="L34" s="85">
        <v>0.0</v>
      </c>
      <c r="M34" s="265"/>
      <c r="N34" s="25"/>
    </row>
    <row r="35">
      <c r="A35" s="25"/>
      <c r="B35" s="1052"/>
      <c r="C35" s="1053" t="s">
        <v>455</v>
      </c>
      <c r="D35" s="1050"/>
      <c r="E35" s="1050"/>
      <c r="F35" s="1050"/>
      <c r="G35" s="1050"/>
      <c r="H35" s="1054">
        <f>I34</f>
        <v>1084.41</v>
      </c>
      <c r="I35" s="1055"/>
      <c r="J35" s="25"/>
      <c r="K35" s="1029" t="s">
        <v>607</v>
      </c>
      <c r="L35" s="1030">
        <f>215.57-50</f>
        <v>165.57</v>
      </c>
      <c r="M35" s="1074">
        <f>L35+M32-L34</f>
        <v>215.57</v>
      </c>
      <c r="N35" s="25"/>
    </row>
    <row r="36">
      <c r="A36" s="65"/>
      <c r="B36" s="65"/>
      <c r="C36" s="65"/>
      <c r="D36" s="65"/>
      <c r="E36" s="65"/>
      <c r="F36" s="65"/>
      <c r="G36" s="75"/>
      <c r="H36" s="75"/>
      <c r="I36" s="65"/>
      <c r="J36" s="25"/>
      <c r="K36" s="1033" t="s">
        <v>608</v>
      </c>
      <c r="L36" s="1034"/>
      <c r="M36" s="1035">
        <f>L33-M35</f>
        <v>284.43</v>
      </c>
      <c r="N36" s="25"/>
    </row>
    <row r="37">
      <c r="A37" s="65"/>
      <c r="B37" s="65" t="s">
        <v>609</v>
      </c>
      <c r="J37" s="25"/>
      <c r="N37" s="25"/>
    </row>
    <row r="38" ht="18.0" customHeight="1">
      <c r="A38" s="80"/>
      <c r="B38" s="470" t="s">
        <v>102</v>
      </c>
      <c r="C38" s="989" t="s">
        <v>103</v>
      </c>
      <c r="D38" s="989" t="s">
        <v>104</v>
      </c>
      <c r="E38" s="989" t="s">
        <v>105</v>
      </c>
      <c r="F38" s="989" t="s">
        <v>49</v>
      </c>
      <c r="G38" s="1036" t="s">
        <v>106</v>
      </c>
      <c r="H38" s="1036" t="s">
        <v>107</v>
      </c>
      <c r="I38" s="439"/>
      <c r="J38" s="25"/>
      <c r="K38" s="1026" t="s">
        <v>654</v>
      </c>
      <c r="L38" s="483"/>
      <c r="M38" s="484"/>
      <c r="N38" s="25"/>
    </row>
    <row r="39" ht="18.0" customHeight="1">
      <c r="A39" s="80"/>
      <c r="B39" s="1037" t="b">
        <v>0</v>
      </c>
      <c r="C39" s="1022"/>
      <c r="D39" s="95"/>
      <c r="E39" s="95"/>
      <c r="F39" s="96"/>
      <c r="G39" s="85">
        <v>0.0</v>
      </c>
      <c r="H39" s="930">
        <f t="shared" ref="H39:H87" si="4">IF( B39 = TRUE ,(G39*F39)*0.05+(G39*F39) , G39*F39 )</f>
        <v>0</v>
      </c>
      <c r="I39" s="439"/>
      <c r="J39" s="25"/>
      <c r="K39" s="898" t="s">
        <v>605</v>
      </c>
      <c r="L39" s="1027">
        <v>45276.0</v>
      </c>
      <c r="M39" s="1028">
        <v>50.0</v>
      </c>
      <c r="N39" s="25"/>
    </row>
    <row r="40" ht="18.0" customHeight="1">
      <c r="A40" s="80"/>
      <c r="B40" s="1038" t="b">
        <v>0</v>
      </c>
      <c r="C40" s="88"/>
      <c r="D40" s="89"/>
      <c r="E40" s="89"/>
      <c r="F40" s="90"/>
      <c r="G40" s="91">
        <v>0.0</v>
      </c>
      <c r="H40" s="994">
        <f t="shared" si="4"/>
        <v>0</v>
      </c>
      <c r="I40" s="439"/>
      <c r="J40" s="25"/>
      <c r="K40" s="1072" t="s">
        <v>671</v>
      </c>
      <c r="L40" s="1075">
        <v>400.0</v>
      </c>
      <c r="M40" s="1031"/>
      <c r="N40" s="25"/>
    </row>
    <row r="41" ht="18.0" customHeight="1">
      <c r="A41" s="97"/>
      <c r="B41" s="1037" t="b">
        <v>0</v>
      </c>
      <c r="C41" s="94"/>
      <c r="D41" s="95"/>
      <c r="E41" s="95"/>
      <c r="F41" s="96"/>
      <c r="G41" s="85">
        <v>0.0</v>
      </c>
      <c r="H41" s="930">
        <f t="shared" si="4"/>
        <v>0</v>
      </c>
      <c r="I41" s="439"/>
      <c r="J41" s="25"/>
      <c r="K41" s="898" t="s">
        <v>606</v>
      </c>
      <c r="L41" s="85">
        <v>0.0</v>
      </c>
      <c r="M41" s="265"/>
      <c r="N41" s="25"/>
    </row>
    <row r="42" ht="18.0" customHeight="1">
      <c r="A42" s="80"/>
      <c r="B42" s="1038" t="b">
        <v>0</v>
      </c>
      <c r="C42" s="88"/>
      <c r="D42" s="89"/>
      <c r="E42" s="89"/>
      <c r="F42" s="90"/>
      <c r="G42" s="91">
        <v>0.0</v>
      </c>
      <c r="H42" s="994">
        <f t="shared" si="4"/>
        <v>0</v>
      </c>
      <c r="I42" s="439"/>
      <c r="J42" s="25"/>
      <c r="K42" s="1029" t="s">
        <v>607</v>
      </c>
      <c r="L42" s="1030">
        <v>150.0</v>
      </c>
      <c r="M42" s="1074">
        <f>L42+M39-L41</f>
        <v>200</v>
      </c>
      <c r="N42" s="25"/>
    </row>
    <row r="43" ht="18.0" customHeight="1">
      <c r="A43" s="80"/>
      <c r="B43" s="1037" t="b">
        <v>0</v>
      </c>
      <c r="C43" s="94"/>
      <c r="D43" s="95"/>
      <c r="E43" s="95"/>
      <c r="F43" s="96"/>
      <c r="G43" s="85">
        <v>0.0</v>
      </c>
      <c r="H43" s="930">
        <f t="shared" si="4"/>
        <v>0</v>
      </c>
      <c r="I43" s="439"/>
      <c r="J43" s="25"/>
      <c r="K43" s="1033" t="s">
        <v>608</v>
      </c>
      <c r="L43" s="1034"/>
      <c r="M43" s="1035">
        <f>L40-M42</f>
        <v>200</v>
      </c>
      <c r="N43" s="25"/>
    </row>
    <row r="44" ht="18.0" customHeight="1">
      <c r="A44" s="80"/>
      <c r="B44" s="1038" t="b">
        <v>0</v>
      </c>
      <c r="C44" s="88"/>
      <c r="D44" s="89"/>
      <c r="E44" s="89"/>
      <c r="F44" s="90"/>
      <c r="G44" s="91">
        <v>0.0</v>
      </c>
      <c r="H44" s="994">
        <f t="shared" si="4"/>
        <v>0</v>
      </c>
      <c r="I44" s="439"/>
      <c r="J44" s="25"/>
      <c r="K44" s="25"/>
      <c r="L44" s="25"/>
      <c r="M44" s="25"/>
      <c r="N44" s="25"/>
    </row>
    <row r="45" ht="18.0" customHeight="1">
      <c r="A45" s="97"/>
      <c r="B45" s="1037" t="b">
        <v>0</v>
      </c>
      <c r="C45" s="94"/>
      <c r="D45" s="95"/>
      <c r="E45" s="95"/>
      <c r="F45" s="96"/>
      <c r="G45" s="85">
        <v>0.0</v>
      </c>
      <c r="H45" s="930">
        <f t="shared" si="4"/>
        <v>0</v>
      </c>
      <c r="I45" s="439"/>
      <c r="J45" s="25"/>
      <c r="K45" s="25"/>
      <c r="L45" s="25"/>
      <c r="M45" s="25"/>
      <c r="N45" s="25"/>
    </row>
    <row r="46" ht="18.0" customHeight="1">
      <c r="A46" s="97"/>
      <c r="B46" s="1038" t="b">
        <v>0</v>
      </c>
      <c r="C46" s="88"/>
      <c r="D46" s="89"/>
      <c r="E46" s="89"/>
      <c r="F46" s="90"/>
      <c r="G46" s="91">
        <v>0.0</v>
      </c>
      <c r="H46" s="994">
        <f t="shared" si="4"/>
        <v>0</v>
      </c>
      <c r="I46" s="439"/>
      <c r="J46" s="25"/>
      <c r="K46" s="25"/>
      <c r="L46" s="25"/>
      <c r="M46" s="25"/>
      <c r="N46" s="25"/>
    </row>
    <row r="47" ht="18.0" customHeight="1">
      <c r="A47" s="97"/>
      <c r="B47" s="1037" t="b">
        <v>0</v>
      </c>
      <c r="C47" s="94"/>
      <c r="D47" s="95"/>
      <c r="E47" s="95"/>
      <c r="F47" s="96"/>
      <c r="G47" s="85">
        <v>0.0</v>
      </c>
      <c r="H47" s="930">
        <f t="shared" si="4"/>
        <v>0</v>
      </c>
      <c r="I47" s="439"/>
      <c r="J47" s="25"/>
      <c r="K47" s="25"/>
      <c r="L47" s="25"/>
      <c r="M47" s="25"/>
      <c r="N47" s="25"/>
    </row>
    <row r="48" ht="18.0" customHeight="1">
      <c r="A48" s="97"/>
      <c r="B48" s="1038" t="b">
        <v>0</v>
      </c>
      <c r="C48" s="88"/>
      <c r="D48" s="89"/>
      <c r="E48" s="89"/>
      <c r="F48" s="90"/>
      <c r="G48" s="91">
        <v>0.0</v>
      </c>
      <c r="H48" s="994">
        <f t="shared" si="4"/>
        <v>0</v>
      </c>
      <c r="I48" s="439"/>
      <c r="J48" s="25"/>
      <c r="K48" s="25"/>
      <c r="L48" s="25"/>
      <c r="M48" s="25"/>
      <c r="N48" s="25"/>
    </row>
    <row r="49" ht="18.0" customHeight="1">
      <c r="A49" s="97"/>
      <c r="B49" s="1037" t="b">
        <v>0</v>
      </c>
      <c r="C49" s="94"/>
      <c r="D49" s="95"/>
      <c r="E49" s="95"/>
      <c r="F49" s="96"/>
      <c r="G49" s="85">
        <v>0.0</v>
      </c>
      <c r="H49" s="930">
        <f t="shared" si="4"/>
        <v>0</v>
      </c>
      <c r="I49" s="439"/>
      <c r="J49" s="25"/>
      <c r="K49" s="25"/>
      <c r="L49" s="25"/>
      <c r="M49" s="25"/>
      <c r="N49" s="25"/>
    </row>
    <row r="50" ht="18.0" customHeight="1">
      <c r="A50" s="97"/>
      <c r="B50" s="1038" t="b">
        <v>0</v>
      </c>
      <c r="C50" s="88"/>
      <c r="D50" s="89"/>
      <c r="E50" s="89"/>
      <c r="F50" s="90"/>
      <c r="G50" s="91">
        <v>0.0</v>
      </c>
      <c r="H50" s="994">
        <f t="shared" si="4"/>
        <v>0</v>
      </c>
      <c r="I50" s="439"/>
      <c r="J50" s="25"/>
      <c r="K50" s="25"/>
      <c r="L50" s="25"/>
      <c r="M50" s="25"/>
      <c r="N50" s="25"/>
    </row>
    <row r="51" ht="18.0" customHeight="1">
      <c r="A51" s="97"/>
      <c r="B51" s="1037" t="b">
        <v>0</v>
      </c>
      <c r="C51" s="94"/>
      <c r="D51" s="95"/>
      <c r="E51" s="95"/>
      <c r="F51" s="96"/>
      <c r="G51" s="85">
        <v>0.0</v>
      </c>
      <c r="H51" s="930">
        <f t="shared" si="4"/>
        <v>0</v>
      </c>
      <c r="I51" s="439"/>
      <c r="J51" s="25"/>
      <c r="K51" s="25"/>
      <c r="L51" s="25"/>
      <c r="M51" s="25"/>
      <c r="N51" s="25"/>
    </row>
    <row r="52" ht="18.0" customHeight="1">
      <c r="A52" s="97"/>
      <c r="B52" s="1038" t="b">
        <v>0</v>
      </c>
      <c r="C52" s="88"/>
      <c r="D52" s="89"/>
      <c r="E52" s="89"/>
      <c r="F52" s="90"/>
      <c r="G52" s="91">
        <v>0.0</v>
      </c>
      <c r="H52" s="994">
        <f t="shared" si="4"/>
        <v>0</v>
      </c>
      <c r="I52" s="439"/>
      <c r="J52" s="25"/>
      <c r="K52" s="25"/>
      <c r="L52" s="25"/>
      <c r="M52" s="25"/>
      <c r="N52" s="25"/>
    </row>
    <row r="53" ht="18.0" customHeight="1">
      <c r="A53" s="97"/>
      <c r="B53" s="1037" t="b">
        <v>0</v>
      </c>
      <c r="C53" s="94"/>
      <c r="D53" s="95"/>
      <c r="E53" s="95"/>
      <c r="F53" s="96"/>
      <c r="G53" s="85">
        <v>0.0</v>
      </c>
      <c r="H53" s="930">
        <f t="shared" si="4"/>
        <v>0</v>
      </c>
      <c r="I53" s="439"/>
      <c r="J53" s="25"/>
      <c r="K53" s="25"/>
      <c r="L53" s="25"/>
      <c r="M53" s="25"/>
      <c r="N53" s="25"/>
    </row>
    <row r="54" ht="18.0" customHeight="1">
      <c r="A54" s="97"/>
      <c r="B54" s="1038" t="b">
        <v>0</v>
      </c>
      <c r="C54" s="88"/>
      <c r="D54" s="89"/>
      <c r="E54" s="89"/>
      <c r="F54" s="90"/>
      <c r="G54" s="91">
        <v>0.0</v>
      </c>
      <c r="H54" s="994">
        <f t="shared" si="4"/>
        <v>0</v>
      </c>
      <c r="I54" s="439"/>
      <c r="J54" s="25"/>
      <c r="K54" s="25"/>
      <c r="L54" s="25"/>
      <c r="M54" s="25"/>
      <c r="N54" s="25"/>
    </row>
    <row r="55" ht="18.0" hidden="1" customHeight="1">
      <c r="A55" s="97"/>
      <c r="B55" s="1037" t="b">
        <v>0</v>
      </c>
      <c r="C55" s="94"/>
      <c r="D55" s="95"/>
      <c r="E55" s="95"/>
      <c r="F55" s="96"/>
      <c r="G55" s="85">
        <v>0.0</v>
      </c>
      <c r="H55" s="930">
        <f t="shared" si="4"/>
        <v>0</v>
      </c>
      <c r="I55" s="439"/>
      <c r="J55" s="25"/>
      <c r="K55" s="25"/>
      <c r="L55" s="25"/>
      <c r="M55" s="25"/>
      <c r="N55" s="25"/>
    </row>
    <row r="56" ht="18.0" hidden="1" customHeight="1">
      <c r="A56" s="97"/>
      <c r="B56" s="1038" t="b">
        <v>0</v>
      </c>
      <c r="C56" s="88"/>
      <c r="D56" s="89"/>
      <c r="E56" s="89"/>
      <c r="F56" s="90"/>
      <c r="G56" s="91">
        <v>0.0</v>
      </c>
      <c r="H56" s="994">
        <f t="shared" si="4"/>
        <v>0</v>
      </c>
      <c r="I56" s="439"/>
      <c r="J56" s="25"/>
      <c r="K56" s="25"/>
      <c r="L56" s="25"/>
      <c r="M56" s="25"/>
      <c r="N56" s="25"/>
    </row>
    <row r="57" ht="18.0" hidden="1" customHeight="1">
      <c r="A57" s="97"/>
      <c r="B57" s="1037" t="b">
        <v>0</v>
      </c>
      <c r="C57" s="94"/>
      <c r="D57" s="95"/>
      <c r="E57" s="95"/>
      <c r="F57" s="96"/>
      <c r="G57" s="85">
        <v>0.0</v>
      </c>
      <c r="H57" s="930">
        <f t="shared" si="4"/>
        <v>0</v>
      </c>
      <c r="I57" s="439"/>
      <c r="J57" s="25"/>
      <c r="K57" s="25"/>
      <c r="L57" s="25"/>
      <c r="M57" s="25"/>
      <c r="N57" s="25"/>
    </row>
    <row r="58" ht="18.0" hidden="1" customHeight="1">
      <c r="A58" s="97"/>
      <c r="B58" s="1038" t="b">
        <v>0</v>
      </c>
      <c r="C58" s="88"/>
      <c r="D58" s="89"/>
      <c r="E58" s="89"/>
      <c r="F58" s="90"/>
      <c r="G58" s="91">
        <v>0.0</v>
      </c>
      <c r="H58" s="994">
        <f t="shared" si="4"/>
        <v>0</v>
      </c>
      <c r="I58" s="439"/>
      <c r="J58" s="25"/>
      <c r="K58" s="25"/>
      <c r="L58" s="25"/>
      <c r="M58" s="25"/>
      <c r="N58" s="25"/>
    </row>
    <row r="59" ht="18.0" hidden="1" customHeight="1">
      <c r="A59" s="97"/>
      <c r="B59" s="1037" t="b">
        <v>0</v>
      </c>
      <c r="C59" s="94"/>
      <c r="D59" s="95"/>
      <c r="E59" s="95"/>
      <c r="F59" s="96"/>
      <c r="G59" s="85">
        <v>0.0</v>
      </c>
      <c r="H59" s="930">
        <f t="shared" si="4"/>
        <v>0</v>
      </c>
      <c r="I59" s="439"/>
      <c r="J59" s="25"/>
      <c r="K59" s="25"/>
      <c r="L59" s="25"/>
      <c r="M59" s="25"/>
      <c r="N59" s="25"/>
    </row>
    <row r="60" ht="18.0" hidden="1" customHeight="1">
      <c r="A60" s="97"/>
      <c r="B60" s="1038" t="b">
        <v>0</v>
      </c>
      <c r="C60" s="88"/>
      <c r="D60" s="89"/>
      <c r="E60" s="89"/>
      <c r="F60" s="90"/>
      <c r="G60" s="91">
        <v>0.0</v>
      </c>
      <c r="H60" s="994">
        <f t="shared" si="4"/>
        <v>0</v>
      </c>
      <c r="I60" s="439"/>
      <c r="J60" s="25"/>
      <c r="K60" s="25"/>
      <c r="L60" s="25"/>
      <c r="M60" s="25"/>
      <c r="N60" s="25"/>
    </row>
    <row r="61" ht="18.0" hidden="1" customHeight="1">
      <c r="A61" s="97"/>
      <c r="B61" s="1037" t="b">
        <v>0</v>
      </c>
      <c r="C61" s="94"/>
      <c r="D61" s="95"/>
      <c r="E61" s="95"/>
      <c r="F61" s="96"/>
      <c r="G61" s="85">
        <v>0.0</v>
      </c>
      <c r="H61" s="930">
        <f t="shared" si="4"/>
        <v>0</v>
      </c>
      <c r="I61" s="439"/>
      <c r="J61" s="25"/>
      <c r="K61" s="25"/>
      <c r="L61" s="25"/>
      <c r="M61" s="25"/>
      <c r="N61" s="25"/>
    </row>
    <row r="62" ht="18.0" hidden="1" customHeight="1">
      <c r="A62" s="97"/>
      <c r="B62" s="1038" t="b">
        <v>0</v>
      </c>
      <c r="C62" s="88"/>
      <c r="D62" s="89"/>
      <c r="E62" s="89"/>
      <c r="F62" s="90"/>
      <c r="G62" s="91">
        <v>0.0</v>
      </c>
      <c r="H62" s="994">
        <f t="shared" si="4"/>
        <v>0</v>
      </c>
      <c r="I62" s="439"/>
      <c r="J62" s="25"/>
      <c r="K62" s="25"/>
      <c r="L62" s="25"/>
      <c r="M62" s="25"/>
      <c r="N62" s="25"/>
    </row>
    <row r="63" ht="18.0" hidden="1" customHeight="1">
      <c r="A63" s="97"/>
      <c r="B63" s="1037" t="b">
        <v>0</v>
      </c>
      <c r="C63" s="94"/>
      <c r="D63" s="95"/>
      <c r="E63" s="95"/>
      <c r="F63" s="96"/>
      <c r="G63" s="85">
        <v>0.0</v>
      </c>
      <c r="H63" s="930">
        <f t="shared" si="4"/>
        <v>0</v>
      </c>
      <c r="I63" s="439"/>
      <c r="J63" s="25"/>
      <c r="K63" s="25"/>
      <c r="L63" s="25"/>
      <c r="M63" s="25"/>
      <c r="N63" s="25"/>
    </row>
    <row r="64" ht="18.0" hidden="1" customHeight="1">
      <c r="A64" s="97"/>
      <c r="B64" s="1038" t="b">
        <v>0</v>
      </c>
      <c r="C64" s="88"/>
      <c r="D64" s="89"/>
      <c r="E64" s="89"/>
      <c r="F64" s="90"/>
      <c r="G64" s="91">
        <v>0.0</v>
      </c>
      <c r="H64" s="994">
        <f t="shared" si="4"/>
        <v>0</v>
      </c>
      <c r="I64" s="439"/>
      <c r="J64" s="25"/>
      <c r="K64" s="25"/>
      <c r="L64" s="25"/>
      <c r="M64" s="25"/>
      <c r="N64" s="25"/>
    </row>
    <row r="65" ht="18.0" hidden="1" customHeight="1">
      <c r="A65" s="97"/>
      <c r="B65" s="1037" t="b">
        <v>0</v>
      </c>
      <c r="C65" s="94"/>
      <c r="D65" s="95"/>
      <c r="E65" s="95"/>
      <c r="F65" s="96"/>
      <c r="G65" s="85">
        <v>0.0</v>
      </c>
      <c r="H65" s="930">
        <f t="shared" si="4"/>
        <v>0</v>
      </c>
      <c r="I65" s="439"/>
      <c r="J65" s="25"/>
      <c r="K65" s="25"/>
      <c r="L65" s="25"/>
      <c r="M65" s="25"/>
      <c r="N65" s="25"/>
    </row>
    <row r="66" ht="18.0" hidden="1" customHeight="1">
      <c r="A66" s="97"/>
      <c r="B66" s="1038" t="b">
        <v>0</v>
      </c>
      <c r="C66" s="88"/>
      <c r="D66" s="89"/>
      <c r="E66" s="89"/>
      <c r="F66" s="90"/>
      <c r="G66" s="91">
        <v>0.0</v>
      </c>
      <c r="H66" s="994">
        <f t="shared" si="4"/>
        <v>0</v>
      </c>
      <c r="I66" s="439"/>
      <c r="J66" s="25"/>
      <c r="K66" s="25"/>
      <c r="L66" s="25"/>
      <c r="M66" s="25"/>
      <c r="N66" s="25"/>
    </row>
    <row r="67" ht="18.0" hidden="1" customHeight="1">
      <c r="A67" s="97"/>
      <c r="B67" s="1037" t="b">
        <v>0</v>
      </c>
      <c r="C67" s="94"/>
      <c r="D67" s="95"/>
      <c r="E67" s="95"/>
      <c r="F67" s="96"/>
      <c r="G67" s="85">
        <v>0.0</v>
      </c>
      <c r="H67" s="930">
        <f t="shared" si="4"/>
        <v>0</v>
      </c>
      <c r="I67" s="439"/>
      <c r="J67" s="25"/>
      <c r="K67" s="25"/>
      <c r="L67" s="25"/>
      <c r="M67" s="25"/>
      <c r="N67" s="25"/>
    </row>
    <row r="68" ht="18.0" hidden="1" customHeight="1">
      <c r="A68" s="97"/>
      <c r="B68" s="1038" t="b">
        <v>0</v>
      </c>
      <c r="C68" s="88"/>
      <c r="D68" s="89"/>
      <c r="E68" s="89"/>
      <c r="F68" s="90"/>
      <c r="G68" s="91">
        <v>0.0</v>
      </c>
      <c r="H68" s="994">
        <f t="shared" si="4"/>
        <v>0</v>
      </c>
      <c r="I68" s="439"/>
      <c r="J68" s="25"/>
      <c r="K68" s="25"/>
      <c r="L68" s="25"/>
      <c r="M68" s="25"/>
      <c r="N68" s="25"/>
    </row>
    <row r="69" ht="18.0" hidden="1" customHeight="1">
      <c r="A69" s="97"/>
      <c r="B69" s="1037" t="b">
        <v>0</v>
      </c>
      <c r="C69" s="94"/>
      <c r="D69" s="95"/>
      <c r="E69" s="95"/>
      <c r="F69" s="96"/>
      <c r="G69" s="85">
        <v>0.0</v>
      </c>
      <c r="H69" s="930">
        <f t="shared" si="4"/>
        <v>0</v>
      </c>
      <c r="I69" s="439"/>
      <c r="J69" s="25"/>
      <c r="K69" s="25"/>
      <c r="L69" s="25"/>
      <c r="M69" s="25"/>
      <c r="N69" s="25"/>
    </row>
    <row r="70" ht="18.0" hidden="1" customHeight="1">
      <c r="A70" s="97"/>
      <c r="B70" s="1038" t="b">
        <v>0</v>
      </c>
      <c r="C70" s="88"/>
      <c r="D70" s="89"/>
      <c r="E70" s="89"/>
      <c r="F70" s="90"/>
      <c r="G70" s="91">
        <v>0.0</v>
      </c>
      <c r="H70" s="994">
        <f t="shared" si="4"/>
        <v>0</v>
      </c>
      <c r="I70" s="439"/>
      <c r="J70" s="25"/>
      <c r="K70" s="25"/>
      <c r="L70" s="25"/>
      <c r="M70" s="25"/>
      <c r="N70" s="25"/>
    </row>
    <row r="71" ht="18.0" hidden="1" customHeight="1">
      <c r="A71" s="97"/>
      <c r="B71" s="1037" t="b">
        <v>0</v>
      </c>
      <c r="C71" s="94"/>
      <c r="D71" s="95"/>
      <c r="E71" s="95"/>
      <c r="F71" s="96"/>
      <c r="G71" s="85">
        <v>0.0</v>
      </c>
      <c r="H71" s="930">
        <f t="shared" si="4"/>
        <v>0</v>
      </c>
      <c r="I71" s="439"/>
      <c r="J71" s="25"/>
      <c r="K71" s="25"/>
      <c r="L71" s="25"/>
      <c r="M71" s="25"/>
      <c r="N71" s="25"/>
    </row>
    <row r="72" ht="18.0" hidden="1" customHeight="1">
      <c r="A72" s="97"/>
      <c r="B72" s="1038" t="b">
        <v>0</v>
      </c>
      <c r="C72" s="88"/>
      <c r="D72" s="89"/>
      <c r="E72" s="89"/>
      <c r="F72" s="90"/>
      <c r="G72" s="91">
        <v>0.0</v>
      </c>
      <c r="H72" s="994">
        <f t="shared" si="4"/>
        <v>0</v>
      </c>
      <c r="I72" s="439"/>
      <c r="J72" s="25"/>
      <c r="K72" s="25"/>
      <c r="L72" s="25"/>
      <c r="M72" s="25"/>
      <c r="N72" s="25"/>
    </row>
    <row r="73" ht="18.0" hidden="1" customHeight="1">
      <c r="A73" s="97"/>
      <c r="B73" s="1037" t="b">
        <v>0</v>
      </c>
      <c r="C73" s="94"/>
      <c r="D73" s="95"/>
      <c r="E73" s="95"/>
      <c r="F73" s="96"/>
      <c r="G73" s="85">
        <v>0.0</v>
      </c>
      <c r="H73" s="930">
        <f t="shared" si="4"/>
        <v>0</v>
      </c>
      <c r="I73" s="439"/>
      <c r="J73" s="25"/>
      <c r="K73" s="25"/>
      <c r="L73" s="25"/>
      <c r="M73" s="25"/>
      <c r="N73" s="25"/>
    </row>
    <row r="74" ht="18.0" hidden="1" customHeight="1">
      <c r="A74" s="97"/>
      <c r="B74" s="1038" t="b">
        <v>0</v>
      </c>
      <c r="C74" s="88"/>
      <c r="D74" s="89"/>
      <c r="E74" s="89"/>
      <c r="F74" s="90"/>
      <c r="G74" s="91">
        <v>0.0</v>
      </c>
      <c r="H74" s="994">
        <f t="shared" si="4"/>
        <v>0</v>
      </c>
      <c r="I74" s="439"/>
      <c r="J74" s="25"/>
      <c r="K74" s="25"/>
      <c r="L74" s="25"/>
      <c r="M74" s="25"/>
      <c r="N74" s="25"/>
    </row>
    <row r="75" ht="18.0" hidden="1" customHeight="1">
      <c r="A75" s="97"/>
      <c r="B75" s="1037" t="b">
        <v>0</v>
      </c>
      <c r="C75" s="94"/>
      <c r="D75" s="95"/>
      <c r="E75" s="95"/>
      <c r="F75" s="96"/>
      <c r="G75" s="85">
        <v>0.0</v>
      </c>
      <c r="H75" s="930">
        <f t="shared" si="4"/>
        <v>0</v>
      </c>
      <c r="I75" s="439"/>
      <c r="J75" s="25"/>
      <c r="K75" s="25"/>
      <c r="L75" s="25"/>
      <c r="M75" s="25"/>
      <c r="N75" s="25"/>
    </row>
    <row r="76" ht="18.0" hidden="1" customHeight="1">
      <c r="A76" s="97"/>
      <c r="B76" s="1038" t="b">
        <v>0</v>
      </c>
      <c r="C76" s="88"/>
      <c r="D76" s="89"/>
      <c r="E76" s="89"/>
      <c r="F76" s="90"/>
      <c r="G76" s="91">
        <v>0.0</v>
      </c>
      <c r="H76" s="994">
        <f t="shared" si="4"/>
        <v>0</v>
      </c>
      <c r="I76" s="439"/>
      <c r="J76" s="25"/>
      <c r="K76" s="25"/>
      <c r="L76" s="25"/>
      <c r="M76" s="25"/>
      <c r="N76" s="25"/>
    </row>
    <row r="77" ht="18.0" hidden="1" customHeight="1">
      <c r="A77" s="97"/>
      <c r="B77" s="1037" t="b">
        <v>0</v>
      </c>
      <c r="C77" s="94"/>
      <c r="D77" s="95"/>
      <c r="E77" s="95"/>
      <c r="F77" s="96"/>
      <c r="G77" s="85">
        <v>0.0</v>
      </c>
      <c r="H77" s="930">
        <f t="shared" si="4"/>
        <v>0</v>
      </c>
      <c r="I77" s="439"/>
      <c r="J77" s="25"/>
      <c r="K77" s="25"/>
      <c r="L77" s="25"/>
      <c r="M77" s="25"/>
      <c r="N77" s="25"/>
    </row>
    <row r="78" ht="18.0" hidden="1" customHeight="1">
      <c r="A78" s="97"/>
      <c r="B78" s="1038" t="b">
        <v>0</v>
      </c>
      <c r="C78" s="88"/>
      <c r="D78" s="89"/>
      <c r="E78" s="89"/>
      <c r="F78" s="90"/>
      <c r="G78" s="91">
        <v>0.0</v>
      </c>
      <c r="H78" s="994">
        <f t="shared" si="4"/>
        <v>0</v>
      </c>
      <c r="I78" s="439"/>
      <c r="J78" s="25"/>
      <c r="K78" s="25"/>
      <c r="L78" s="25"/>
      <c r="M78" s="25"/>
      <c r="N78" s="25"/>
    </row>
    <row r="79" ht="18.0" hidden="1" customHeight="1">
      <c r="A79" s="97"/>
      <c r="B79" s="1037" t="b">
        <v>0</v>
      </c>
      <c r="C79" s="94"/>
      <c r="D79" s="95"/>
      <c r="E79" s="95"/>
      <c r="F79" s="96"/>
      <c r="G79" s="85">
        <v>0.0</v>
      </c>
      <c r="H79" s="930">
        <f t="shared" si="4"/>
        <v>0</v>
      </c>
      <c r="I79" s="439"/>
      <c r="J79" s="25"/>
      <c r="K79" s="25"/>
      <c r="L79" s="25"/>
      <c r="M79" s="25"/>
      <c r="N79" s="25"/>
    </row>
    <row r="80" ht="18.0" hidden="1" customHeight="1">
      <c r="A80" s="97"/>
      <c r="B80" s="1038" t="b">
        <v>0</v>
      </c>
      <c r="C80" s="88"/>
      <c r="D80" s="89"/>
      <c r="E80" s="89"/>
      <c r="F80" s="90"/>
      <c r="G80" s="91">
        <v>0.0</v>
      </c>
      <c r="H80" s="994">
        <f t="shared" si="4"/>
        <v>0</v>
      </c>
      <c r="I80" s="439"/>
      <c r="J80" s="25"/>
      <c r="K80" s="25"/>
      <c r="L80" s="25"/>
      <c r="M80" s="25"/>
      <c r="N80" s="25"/>
    </row>
    <row r="81" ht="18.0" hidden="1" customHeight="1">
      <c r="A81" s="97"/>
      <c r="B81" s="1037" t="b">
        <v>0</v>
      </c>
      <c r="C81" s="94"/>
      <c r="D81" s="95"/>
      <c r="E81" s="95"/>
      <c r="F81" s="96"/>
      <c r="G81" s="85">
        <v>0.0</v>
      </c>
      <c r="H81" s="930">
        <f t="shared" si="4"/>
        <v>0</v>
      </c>
      <c r="I81" s="439"/>
      <c r="J81" s="25"/>
      <c r="K81" s="25"/>
      <c r="L81" s="25"/>
      <c r="M81" s="25"/>
      <c r="N81" s="25"/>
    </row>
    <row r="82" ht="18.0" hidden="1" customHeight="1">
      <c r="A82" s="97"/>
      <c r="B82" s="1038" t="b">
        <v>0</v>
      </c>
      <c r="C82" s="88"/>
      <c r="D82" s="89"/>
      <c r="E82" s="89"/>
      <c r="F82" s="90"/>
      <c r="G82" s="91">
        <v>0.0</v>
      </c>
      <c r="H82" s="994">
        <f t="shared" si="4"/>
        <v>0</v>
      </c>
      <c r="I82" s="439"/>
      <c r="J82" s="25"/>
      <c r="K82" s="25"/>
      <c r="L82" s="25"/>
      <c r="M82" s="25"/>
      <c r="N82" s="25"/>
    </row>
    <row r="83" ht="18.0" hidden="1" customHeight="1">
      <c r="A83" s="97"/>
      <c r="B83" s="1037" t="b">
        <v>0</v>
      </c>
      <c r="C83" s="94"/>
      <c r="D83" s="95"/>
      <c r="E83" s="95"/>
      <c r="F83" s="96"/>
      <c r="G83" s="85">
        <v>0.0</v>
      </c>
      <c r="H83" s="930">
        <f t="shared" si="4"/>
        <v>0</v>
      </c>
      <c r="I83" s="439"/>
      <c r="J83" s="25"/>
      <c r="K83" s="25"/>
      <c r="L83" s="25"/>
      <c r="M83" s="25"/>
      <c r="N83" s="25"/>
    </row>
    <row r="84" ht="18.0" hidden="1" customHeight="1">
      <c r="A84" s="97"/>
      <c r="B84" s="1038" t="b">
        <v>0</v>
      </c>
      <c r="C84" s="88"/>
      <c r="D84" s="89"/>
      <c r="E84" s="89"/>
      <c r="F84" s="90"/>
      <c r="G84" s="91">
        <v>0.0</v>
      </c>
      <c r="H84" s="994">
        <f t="shared" si="4"/>
        <v>0</v>
      </c>
      <c r="I84" s="439"/>
      <c r="J84" s="25"/>
      <c r="K84" s="25"/>
      <c r="L84" s="25"/>
      <c r="M84" s="25"/>
      <c r="N84" s="25"/>
    </row>
    <row r="85" ht="18.0" hidden="1" customHeight="1">
      <c r="A85" s="97"/>
      <c r="B85" s="1037" t="b">
        <v>0</v>
      </c>
      <c r="C85" s="94"/>
      <c r="D85" s="95"/>
      <c r="E85" s="95"/>
      <c r="F85" s="96"/>
      <c r="G85" s="85">
        <v>0.0</v>
      </c>
      <c r="H85" s="930">
        <f t="shared" si="4"/>
        <v>0</v>
      </c>
      <c r="I85" s="439"/>
      <c r="J85" s="25"/>
      <c r="K85" s="25"/>
      <c r="L85" s="25"/>
      <c r="M85" s="25"/>
      <c r="N85" s="25"/>
    </row>
    <row r="86" ht="18.0" hidden="1" customHeight="1">
      <c r="A86" s="97"/>
      <c r="B86" s="1038" t="b">
        <v>0</v>
      </c>
      <c r="C86" s="88"/>
      <c r="D86" s="89"/>
      <c r="E86" s="89"/>
      <c r="F86" s="90"/>
      <c r="G86" s="91">
        <v>0.0</v>
      </c>
      <c r="H86" s="994">
        <f t="shared" si="4"/>
        <v>0</v>
      </c>
      <c r="I86" s="439"/>
      <c r="J86" s="25"/>
      <c r="K86" s="25"/>
      <c r="L86" s="25"/>
      <c r="M86" s="25"/>
      <c r="N86" s="25"/>
    </row>
    <row r="87" ht="18.0" hidden="1" customHeight="1">
      <c r="A87" s="65"/>
      <c r="B87" s="1037" t="b">
        <v>0</v>
      </c>
      <c r="C87" s="94"/>
      <c r="D87" s="95"/>
      <c r="E87" s="95"/>
      <c r="F87" s="96"/>
      <c r="G87" s="85">
        <v>0.0</v>
      </c>
      <c r="H87" s="930">
        <f t="shared" si="4"/>
        <v>0</v>
      </c>
      <c r="I87" s="439"/>
      <c r="J87" s="25"/>
      <c r="K87" s="25"/>
      <c r="L87" s="25"/>
      <c r="M87" s="25"/>
      <c r="N87" s="25"/>
    </row>
    <row r="88">
      <c r="A88" s="126"/>
      <c r="B88" s="1039"/>
      <c r="C88" s="1040" t="s">
        <v>610</v>
      </c>
      <c r="D88" s="1007"/>
      <c r="E88" s="1007"/>
      <c r="F88" s="1007"/>
      <c r="G88" s="1007"/>
      <c r="H88" s="1041">
        <f>sum(H39:H87)</f>
        <v>0</v>
      </c>
      <c r="I88" s="439"/>
      <c r="J88" s="25"/>
      <c r="K88" s="25"/>
      <c r="L88" s="25"/>
      <c r="M88" s="25"/>
      <c r="N88" s="25"/>
    </row>
    <row r="89">
      <c r="A89" s="126"/>
      <c r="B89" s="126" t="s">
        <v>672</v>
      </c>
      <c r="H89" s="127">
        <f>-(sum(H39:H87)-(M35+'11) 2023 BudgetBill Breakdown'!H430))</f>
        <v>282.4</v>
      </c>
      <c r="J89" s="25"/>
      <c r="K89" s="25"/>
      <c r="L89" s="25"/>
      <c r="M89" s="25"/>
      <c r="N89" s="25"/>
    </row>
    <row r="90">
      <c r="A90" s="126"/>
      <c r="B90" s="126" t="s">
        <v>134</v>
      </c>
      <c r="H90" s="127">
        <f>'11) 2023 BudgetBill Breakdown'!H430-H88</f>
        <v>66.83</v>
      </c>
      <c r="J90" s="25"/>
      <c r="K90" s="25"/>
      <c r="L90" s="25"/>
      <c r="M90" s="25"/>
      <c r="N90" s="25"/>
    </row>
    <row r="91">
      <c r="A91" s="126"/>
      <c r="B91" s="126"/>
      <c r="C91" s="126"/>
      <c r="D91" s="126"/>
      <c r="E91" s="126"/>
      <c r="F91" s="126"/>
      <c r="G91" s="126"/>
      <c r="H91" s="128"/>
      <c r="I91" s="128"/>
      <c r="J91" s="25"/>
      <c r="K91" s="25"/>
      <c r="L91" s="25"/>
      <c r="M91" s="25"/>
      <c r="N91" s="25"/>
    </row>
  </sheetData>
  <mergeCells count="110">
    <mergeCell ref="K38:M38"/>
    <mergeCell ref="L40:M40"/>
    <mergeCell ref="L13:M13"/>
    <mergeCell ref="L14:M14"/>
    <mergeCell ref="K29:L29"/>
    <mergeCell ref="K31:M31"/>
    <mergeCell ref="L33:M33"/>
    <mergeCell ref="L34:M34"/>
    <mergeCell ref="K36:L36"/>
    <mergeCell ref="H43:I43"/>
    <mergeCell ref="K43:L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2:I72"/>
    <mergeCell ref="H73:I73"/>
    <mergeCell ref="H74:I74"/>
    <mergeCell ref="H75:I75"/>
    <mergeCell ref="H76:I76"/>
    <mergeCell ref="H77:I77"/>
    <mergeCell ref="H78:I78"/>
    <mergeCell ref="H79:I79"/>
    <mergeCell ref="H80:I80"/>
    <mergeCell ref="H81:I81"/>
    <mergeCell ref="H82:I82"/>
    <mergeCell ref="H83:I83"/>
    <mergeCell ref="B89:G89"/>
    <mergeCell ref="B90:G90"/>
    <mergeCell ref="H90:I90"/>
    <mergeCell ref="H84:I84"/>
    <mergeCell ref="H85:I85"/>
    <mergeCell ref="H86:I86"/>
    <mergeCell ref="H87:I87"/>
    <mergeCell ref="C88:G88"/>
    <mergeCell ref="H88:I88"/>
    <mergeCell ref="H89:I89"/>
    <mergeCell ref="B2:I2"/>
    <mergeCell ref="K2:M2"/>
    <mergeCell ref="C3:E3"/>
    <mergeCell ref="L3:M3"/>
    <mergeCell ref="C4:E4"/>
    <mergeCell ref="L4:M4"/>
    <mergeCell ref="L5:M5"/>
    <mergeCell ref="C5:E5"/>
    <mergeCell ref="C6:E6"/>
    <mergeCell ref="C7:E7"/>
    <mergeCell ref="C8:E8"/>
    <mergeCell ref="C9:E9"/>
    <mergeCell ref="C10:E10"/>
    <mergeCell ref="C11:E11"/>
    <mergeCell ref="L6:M6"/>
    <mergeCell ref="L7:M7"/>
    <mergeCell ref="L8:M8"/>
    <mergeCell ref="L9:M9"/>
    <mergeCell ref="L10:M10"/>
    <mergeCell ref="L11:M11"/>
    <mergeCell ref="L12:M12"/>
    <mergeCell ref="C12:E12"/>
    <mergeCell ref="C13:E13"/>
    <mergeCell ref="C14:E14"/>
    <mergeCell ref="C15:E15"/>
    <mergeCell ref="C16:E16"/>
    <mergeCell ref="C17:E17"/>
    <mergeCell ref="C18:E18"/>
    <mergeCell ref="C19:E19"/>
    <mergeCell ref="C20:E20"/>
    <mergeCell ref="C21:E21"/>
    <mergeCell ref="C22:E22"/>
    <mergeCell ref="C23:E23"/>
    <mergeCell ref="C24:E24"/>
    <mergeCell ref="C29:E29"/>
    <mergeCell ref="C30:E30"/>
    <mergeCell ref="C31:E31"/>
    <mergeCell ref="C32:E32"/>
    <mergeCell ref="C33:E33"/>
    <mergeCell ref="C34:E34"/>
    <mergeCell ref="C35:G35"/>
    <mergeCell ref="B37:I37"/>
    <mergeCell ref="H35:I35"/>
    <mergeCell ref="H38:I38"/>
    <mergeCell ref="H39:I39"/>
    <mergeCell ref="H40:I40"/>
    <mergeCell ref="H41:I41"/>
    <mergeCell ref="L41:M41"/>
    <mergeCell ref="H42:I42"/>
  </mergeCells>
  <dataValidations>
    <dataValidation type="list" allowBlank="1" showErrorMessage="1" sqref="E39:E87">
      <formula1>'08) Drop Down Menus'!$B$2:$B$17</formula1>
    </dataValidation>
    <dataValidation type="list" allowBlank="1" sqref="G4:G34">
      <formula1>'08) Drop Down Menus'!$A$2:$A$17</formula1>
    </dataValidation>
  </dataValidations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3.29"/>
    <col customWidth="1" min="2" max="2" width="4.71"/>
    <col customWidth="1" min="3" max="3" width="32.57"/>
    <col customWidth="1" min="4" max="4" width="10.0"/>
    <col customWidth="1" min="5" max="5" width="25.71"/>
    <col customWidth="1" min="6" max="6" width="13.0"/>
    <col customWidth="1" min="7" max="7" width="17.0"/>
    <col customWidth="1" min="8" max="8" width="15.29"/>
    <col customWidth="1" min="9" max="9" width="14.29"/>
    <col customWidth="1" min="10" max="10" width="3.71"/>
    <col customWidth="1" min="11" max="11" width="23.86"/>
    <col customWidth="1" min="12" max="12" width="15.0"/>
    <col customWidth="1" min="13" max="13" width="16.57"/>
    <col customWidth="1" min="14" max="14" width="3.43"/>
  </cols>
  <sheetData>
    <row r="1">
      <c r="A1" s="25"/>
      <c r="B1" s="25"/>
      <c r="C1" s="25"/>
      <c r="D1" s="25"/>
      <c r="E1" s="25"/>
      <c r="F1" s="25"/>
      <c r="G1" s="24"/>
      <c r="H1" s="25"/>
      <c r="I1" s="25"/>
      <c r="J1" s="25"/>
      <c r="K1" s="25"/>
      <c r="L1" s="138"/>
      <c r="M1" s="25"/>
      <c r="N1" s="25"/>
    </row>
    <row r="2">
      <c r="A2" s="25"/>
      <c r="B2" s="1076" t="s">
        <v>673</v>
      </c>
      <c r="C2" s="1077"/>
      <c r="D2" s="1077"/>
      <c r="E2" s="1077"/>
      <c r="F2" s="1077"/>
      <c r="G2" s="1077"/>
      <c r="H2" s="1077"/>
      <c r="I2" s="1078"/>
      <c r="J2" s="25"/>
      <c r="K2" s="907" t="s">
        <v>470</v>
      </c>
      <c r="L2" s="908"/>
      <c r="M2" s="910"/>
      <c r="N2" s="25"/>
    </row>
    <row r="3">
      <c r="A3" s="25"/>
      <c r="B3" s="1079" t="s">
        <v>598</v>
      </c>
      <c r="C3" s="974" t="s">
        <v>140</v>
      </c>
      <c r="D3" s="862"/>
      <c r="E3" s="862"/>
      <c r="F3" s="974" t="s">
        <v>55</v>
      </c>
      <c r="G3" s="974" t="s">
        <v>44</v>
      </c>
      <c r="H3" s="974" t="s">
        <v>2</v>
      </c>
      <c r="I3" s="1080" t="s">
        <v>67</v>
      </c>
      <c r="J3" s="25"/>
      <c r="K3" s="1081" t="str">
        <f>'08) Drop Down Menus'!A2</f>
        <v>Groceries</v>
      </c>
      <c r="L3" s="85">
        <f>sumifs(H$4:H$30,G$4:G$30,K3,B$4:B$30,false)</f>
        <v>268.64</v>
      </c>
      <c r="M3" s="147"/>
      <c r="N3" s="25"/>
    </row>
    <row r="4">
      <c r="A4" s="25"/>
      <c r="B4" s="931" t="b">
        <v>0</v>
      </c>
      <c r="C4" s="1020" t="s">
        <v>674</v>
      </c>
      <c r="D4" s="225"/>
      <c r="E4" s="225"/>
      <c r="F4" s="985">
        <v>45295.0</v>
      </c>
      <c r="G4" s="986" t="s">
        <v>146</v>
      </c>
      <c r="H4" s="1021">
        <v>10.0</v>
      </c>
      <c r="I4" s="935">
        <f>H4</f>
        <v>10</v>
      </c>
      <c r="J4" s="25"/>
      <c r="K4" s="1082" t="str">
        <f>'08) Drop Down Menus'!A3</f>
        <v>Cigarettes</v>
      </c>
      <c r="L4" s="988">
        <f t="shared" ref="L4:L14" si="1">sumifs(H$4:H$26,G$4:G$26,K4,B$4:B$26,false)</f>
        <v>42.5</v>
      </c>
      <c r="M4" s="147"/>
      <c r="N4" s="25"/>
    </row>
    <row r="5">
      <c r="A5" s="25"/>
      <c r="B5" s="925" t="b">
        <v>0</v>
      </c>
      <c r="C5" s="1022" t="s">
        <v>675</v>
      </c>
      <c r="D5" s="862"/>
      <c r="E5" s="862"/>
      <c r="F5" s="982">
        <v>45294.0</v>
      </c>
      <c r="G5" s="983" t="s">
        <v>146</v>
      </c>
      <c r="H5" s="1023">
        <v>27.55</v>
      </c>
      <c r="I5" s="86">
        <f t="shared" ref="I5:I30" si="2">I4+H5</f>
        <v>37.55</v>
      </c>
      <c r="J5" s="25"/>
      <c r="K5" s="1081" t="str">
        <f>'08) Drop Down Menus'!A4</f>
        <v>Gas</v>
      </c>
      <c r="L5" s="85">
        <f t="shared" si="1"/>
        <v>24.64</v>
      </c>
      <c r="M5" s="147"/>
      <c r="N5" s="25"/>
    </row>
    <row r="6">
      <c r="A6" s="25"/>
      <c r="B6" s="931" t="b">
        <v>0</v>
      </c>
      <c r="C6" s="1020" t="s">
        <v>472</v>
      </c>
      <c r="D6" s="225"/>
      <c r="E6" s="225"/>
      <c r="F6" s="985">
        <v>45293.0</v>
      </c>
      <c r="G6" s="986" t="s">
        <v>110</v>
      </c>
      <c r="H6" s="1021">
        <v>11.47</v>
      </c>
      <c r="I6" s="935">
        <f t="shared" si="2"/>
        <v>49.02</v>
      </c>
      <c r="J6" s="25"/>
      <c r="K6" s="1082" t="str">
        <f>'08) Drop Down Menus'!A5</f>
        <v>Entertainment</v>
      </c>
      <c r="L6" s="988">
        <f t="shared" si="1"/>
        <v>57.54</v>
      </c>
      <c r="M6" s="147"/>
      <c r="N6" s="25"/>
    </row>
    <row r="7">
      <c r="A7" s="25"/>
      <c r="B7" s="925" t="b">
        <v>0</v>
      </c>
      <c r="C7" s="1022" t="s">
        <v>472</v>
      </c>
      <c r="D7" s="862"/>
      <c r="E7" s="862"/>
      <c r="F7" s="982">
        <v>45293.0</v>
      </c>
      <c r="G7" s="983" t="s">
        <v>110</v>
      </c>
      <c r="H7" s="1023">
        <v>7.13</v>
      </c>
      <c r="I7" s="86">
        <f t="shared" si="2"/>
        <v>56.15</v>
      </c>
      <c r="J7" s="25"/>
      <c r="K7" s="1081" t="str">
        <f>'08) Drop Down Menus'!A6</f>
        <v>Medical</v>
      </c>
      <c r="L7" s="85">
        <f t="shared" si="1"/>
        <v>0</v>
      </c>
      <c r="M7" s="147"/>
      <c r="N7" s="25"/>
    </row>
    <row r="8">
      <c r="A8" s="25"/>
      <c r="B8" s="931" t="b">
        <v>0</v>
      </c>
      <c r="C8" s="1020" t="s">
        <v>676</v>
      </c>
      <c r="D8" s="225"/>
      <c r="E8" s="225"/>
      <c r="F8" s="985">
        <v>45293.0</v>
      </c>
      <c r="G8" s="986" t="s">
        <v>144</v>
      </c>
      <c r="H8" s="1021">
        <v>21.76</v>
      </c>
      <c r="I8" s="935">
        <f t="shared" si="2"/>
        <v>77.91</v>
      </c>
      <c r="J8" s="25"/>
      <c r="K8" s="1082" t="str">
        <f>'08) Drop Down Menus'!A7</f>
        <v>Vehicle</v>
      </c>
      <c r="L8" s="988">
        <f t="shared" si="1"/>
        <v>0</v>
      </c>
      <c r="M8" s="147"/>
      <c r="N8" s="25"/>
    </row>
    <row r="9">
      <c r="A9" s="25"/>
      <c r="B9" s="925" t="b">
        <v>0</v>
      </c>
      <c r="C9" s="1022" t="s">
        <v>677</v>
      </c>
      <c r="D9" s="862"/>
      <c r="E9" s="862"/>
      <c r="F9" s="982">
        <v>45293.0</v>
      </c>
      <c r="G9" s="983" t="s">
        <v>146</v>
      </c>
      <c r="H9" s="1023">
        <v>5.0</v>
      </c>
      <c r="I9" s="86">
        <f t="shared" si="2"/>
        <v>82.91</v>
      </c>
      <c r="J9" s="25"/>
      <c r="K9" s="1081" t="str">
        <f>'08) Drop Down Menus'!A8</f>
        <v>Maintenance</v>
      </c>
      <c r="L9" s="85">
        <f t="shared" si="1"/>
        <v>20</v>
      </c>
      <c r="M9" s="147"/>
      <c r="N9" s="25"/>
    </row>
    <row r="10">
      <c r="A10" s="25"/>
      <c r="B10" s="931" t="b">
        <v>0</v>
      </c>
      <c r="C10" s="1020" t="s">
        <v>678</v>
      </c>
      <c r="D10" s="225"/>
      <c r="E10" s="225"/>
      <c r="F10" s="985">
        <v>45293.0</v>
      </c>
      <c r="G10" s="986" t="s">
        <v>110</v>
      </c>
      <c r="H10" s="1021">
        <v>200.0</v>
      </c>
      <c r="I10" s="935">
        <f t="shared" si="2"/>
        <v>282.91</v>
      </c>
      <c r="J10" s="25"/>
      <c r="K10" s="1082" t="str">
        <f>'08) Drop Down Menus'!A9</f>
        <v>Debt</v>
      </c>
      <c r="L10" s="988">
        <f t="shared" si="1"/>
        <v>0</v>
      </c>
      <c r="M10" s="147"/>
      <c r="N10" s="25"/>
    </row>
    <row r="11">
      <c r="A11" s="25"/>
      <c r="B11" s="925" t="b">
        <v>0</v>
      </c>
      <c r="C11" s="1022" t="s">
        <v>679</v>
      </c>
      <c r="D11" s="862"/>
      <c r="E11" s="862"/>
      <c r="F11" s="982">
        <v>45293.0</v>
      </c>
      <c r="G11" s="983" t="s">
        <v>21</v>
      </c>
      <c r="H11" s="1023">
        <v>20.0</v>
      </c>
      <c r="I11" s="86">
        <f t="shared" si="2"/>
        <v>302.91</v>
      </c>
      <c r="J11" s="25"/>
      <c r="K11" s="1081" t="str">
        <f>'08) Drop Down Menus'!A10</f>
        <v>Holiday Gifts</v>
      </c>
      <c r="L11" s="85">
        <f t="shared" si="1"/>
        <v>0</v>
      </c>
      <c r="M11" s="147"/>
      <c r="N11" s="25"/>
    </row>
    <row r="12">
      <c r="A12" s="25"/>
      <c r="B12" s="931" t="b">
        <v>0</v>
      </c>
      <c r="C12" s="1020" t="s">
        <v>680</v>
      </c>
      <c r="D12" s="225"/>
      <c r="E12" s="225"/>
      <c r="F12" s="985">
        <v>45301.0</v>
      </c>
      <c r="G12" s="986" t="s">
        <v>110</v>
      </c>
      <c r="H12" s="1021">
        <v>29.43</v>
      </c>
      <c r="I12" s="935">
        <f t="shared" si="2"/>
        <v>332.34</v>
      </c>
      <c r="J12" s="25"/>
      <c r="K12" s="1082" t="str">
        <f>'08) Drop Down Menus'!A11</f>
        <v>Haircut</v>
      </c>
      <c r="L12" s="988">
        <f t="shared" si="1"/>
        <v>0</v>
      </c>
      <c r="M12" s="147"/>
      <c r="N12" s="25"/>
    </row>
    <row r="13">
      <c r="A13" s="25"/>
      <c r="B13" s="925" t="b">
        <v>0</v>
      </c>
      <c r="C13" s="1022" t="s">
        <v>681</v>
      </c>
      <c r="D13" s="862"/>
      <c r="E13" s="862"/>
      <c r="F13" s="982">
        <v>45301.0</v>
      </c>
      <c r="G13" s="983" t="s">
        <v>146</v>
      </c>
      <c r="H13" s="1023">
        <v>14.99</v>
      </c>
      <c r="I13" s="86">
        <f t="shared" si="2"/>
        <v>347.33</v>
      </c>
      <c r="J13" s="25"/>
      <c r="K13" s="1081" t="str">
        <f>'08) Drop Down Menus'!A12</f>
        <v>Subscription - Video</v>
      </c>
      <c r="L13" s="85">
        <f t="shared" si="1"/>
        <v>0</v>
      </c>
      <c r="M13" s="147"/>
      <c r="N13" s="25"/>
    </row>
    <row r="14">
      <c r="A14" s="25"/>
      <c r="B14" s="931" t="b">
        <v>0</v>
      </c>
      <c r="C14" s="1020" t="s">
        <v>622</v>
      </c>
      <c r="D14" s="225"/>
      <c r="E14" s="225"/>
      <c r="F14" s="985">
        <v>45301.0</v>
      </c>
      <c r="G14" s="986" t="s">
        <v>110</v>
      </c>
      <c r="H14" s="1021">
        <v>20.61</v>
      </c>
      <c r="I14" s="935">
        <f t="shared" si="2"/>
        <v>367.94</v>
      </c>
      <c r="J14" s="25"/>
      <c r="K14" s="1083" t="str">
        <f>'08) Drop Down Menus'!A13</f>
        <v>Subscription - Game</v>
      </c>
      <c r="L14" s="1084">
        <f t="shared" si="1"/>
        <v>0</v>
      </c>
      <c r="M14" s="151"/>
      <c r="N14" s="25"/>
    </row>
    <row r="15">
      <c r="A15" s="25"/>
      <c r="B15" s="925" t="b">
        <v>0</v>
      </c>
      <c r="C15" s="1022" t="s">
        <v>682</v>
      </c>
      <c r="D15" s="862"/>
      <c r="E15" s="862"/>
      <c r="F15" s="982">
        <v>45301.0</v>
      </c>
      <c r="G15" s="983" t="s">
        <v>145</v>
      </c>
      <c r="H15" s="1023">
        <v>24.64</v>
      </c>
      <c r="I15" s="86">
        <f t="shared" si="2"/>
        <v>392.58</v>
      </c>
      <c r="J15" s="25"/>
      <c r="K15" s="25"/>
      <c r="L15" s="25"/>
      <c r="M15" s="25"/>
      <c r="N15" s="25"/>
    </row>
    <row r="16">
      <c r="A16" s="25"/>
      <c r="B16" s="931" t="b">
        <v>0</v>
      </c>
      <c r="C16" s="1020" t="s">
        <v>652</v>
      </c>
      <c r="D16" s="225"/>
      <c r="E16" s="225"/>
      <c r="F16" s="985">
        <v>45301.0</v>
      </c>
      <c r="G16" s="986" t="s">
        <v>144</v>
      </c>
      <c r="H16" s="1021">
        <v>20.74</v>
      </c>
      <c r="I16" s="935">
        <f t="shared" si="2"/>
        <v>413.32</v>
      </c>
      <c r="J16" s="25"/>
      <c r="K16" s="1085" t="s">
        <v>44</v>
      </c>
      <c r="L16" s="1086" t="s">
        <v>572</v>
      </c>
      <c r="M16" s="1087" t="s">
        <v>573</v>
      </c>
      <c r="N16" s="25"/>
    </row>
    <row r="17">
      <c r="A17" s="25"/>
      <c r="B17" s="925" t="b">
        <v>0</v>
      </c>
      <c r="C17" s="1022"/>
      <c r="D17" s="862"/>
      <c r="E17" s="862"/>
      <c r="F17" s="982"/>
      <c r="G17" s="983"/>
      <c r="H17" s="1023">
        <v>0.0</v>
      </c>
      <c r="I17" s="86">
        <f t="shared" si="2"/>
        <v>413.32</v>
      </c>
      <c r="J17" s="25"/>
      <c r="K17" s="1088" t="str">
        <f>'08) Drop Down Menus'!A2</f>
        <v>Groceries</v>
      </c>
      <c r="L17" s="930">
        <f>SUMIF('11) 2023 BudgetBill Breakdown'!B$1:B87,K17, '11) 2023 BudgetBill Breakdown'!F$1:F87)</f>
        <v>-5125.26</v>
      </c>
      <c r="M17" s="1089">
        <f t="shared" ref="M17:M28" si="3">L17/M$29</f>
        <v>-205.0104</v>
      </c>
      <c r="N17" s="25"/>
    </row>
    <row r="18">
      <c r="A18" s="25"/>
      <c r="B18" s="931" t="b">
        <v>0</v>
      </c>
      <c r="C18" s="1020"/>
      <c r="D18" s="225"/>
      <c r="E18" s="225"/>
      <c r="F18" s="985"/>
      <c r="G18" s="986"/>
      <c r="H18" s="1021">
        <v>0.0</v>
      </c>
      <c r="I18" s="935">
        <f t="shared" si="2"/>
        <v>413.32</v>
      </c>
      <c r="J18" s="25"/>
      <c r="K18" s="1090" t="str">
        <f>'08) Drop Down Menus'!A3</f>
        <v>Cigarettes</v>
      </c>
      <c r="L18" s="994">
        <f>SUMIF('11) 2023 BudgetBill Breakdown'!B$1:B87,K18, '11) 2023 BudgetBill Breakdown'!F$1:F87)</f>
        <v>-1304.4</v>
      </c>
      <c r="M18" s="1091">
        <f t="shared" si="3"/>
        <v>-52.176</v>
      </c>
      <c r="N18" s="25"/>
    </row>
    <row r="19">
      <c r="A19" s="25"/>
      <c r="B19" s="925" t="b">
        <v>0</v>
      </c>
      <c r="C19" s="1022"/>
      <c r="D19" s="862"/>
      <c r="E19" s="862"/>
      <c r="F19" s="982"/>
      <c r="G19" s="983"/>
      <c r="H19" s="1023">
        <v>0.0</v>
      </c>
      <c r="I19" s="86">
        <f t="shared" si="2"/>
        <v>413.32</v>
      </c>
      <c r="J19" s="25"/>
      <c r="K19" s="1088" t="str">
        <f>'08) Drop Down Menus'!A4</f>
        <v>Gas</v>
      </c>
      <c r="L19" s="930">
        <f>SUMIF('11) 2023 BudgetBill Breakdown'!B$1:B87,K19, '11) 2023 BudgetBill Breakdown'!F$1:F87)</f>
        <v>-499.15</v>
      </c>
      <c r="M19" s="1089">
        <f t="shared" si="3"/>
        <v>-19.966</v>
      </c>
      <c r="N19" s="25"/>
    </row>
    <row r="20">
      <c r="A20" s="25"/>
      <c r="B20" s="931" t="b">
        <v>0</v>
      </c>
      <c r="C20" s="1020"/>
      <c r="D20" s="225"/>
      <c r="E20" s="225"/>
      <c r="F20" s="985"/>
      <c r="G20" s="986"/>
      <c r="H20" s="1021">
        <v>0.0</v>
      </c>
      <c r="I20" s="935">
        <f t="shared" si="2"/>
        <v>413.32</v>
      </c>
      <c r="J20" s="25"/>
      <c r="K20" s="1090" t="str">
        <f>'08) Drop Down Menus'!A5</f>
        <v>Entertainment</v>
      </c>
      <c r="L20" s="994">
        <f>SUMIF('11) 2023 BudgetBill Breakdown'!B$1:B87,K20, '11) 2023 BudgetBill Breakdown'!F$1:F87)</f>
        <v>-872.64</v>
      </c>
      <c r="M20" s="1091">
        <f t="shared" si="3"/>
        <v>-34.9056</v>
      </c>
      <c r="N20" s="25"/>
    </row>
    <row r="21">
      <c r="A21" s="25"/>
      <c r="B21" s="925" t="b">
        <v>0</v>
      </c>
      <c r="C21" s="1022"/>
      <c r="D21" s="862"/>
      <c r="E21" s="862"/>
      <c r="F21" s="982"/>
      <c r="G21" s="983"/>
      <c r="H21" s="1023">
        <v>0.0</v>
      </c>
      <c r="I21" s="86">
        <f t="shared" si="2"/>
        <v>413.32</v>
      </c>
      <c r="J21" s="25"/>
      <c r="K21" s="1088" t="str">
        <f>'08) Drop Down Menus'!A6</f>
        <v>Medical</v>
      </c>
      <c r="L21" s="930">
        <f>SUMIF('11) 2023 BudgetBill Breakdown'!B$1:B87,K21, '11) 2023 BudgetBill Breakdown'!F$1:F87)</f>
        <v>-733.12</v>
      </c>
      <c r="M21" s="1089">
        <f t="shared" si="3"/>
        <v>-29.3248</v>
      </c>
      <c r="N21" s="25"/>
    </row>
    <row r="22">
      <c r="A22" s="25"/>
      <c r="B22" s="931" t="b">
        <v>0</v>
      </c>
      <c r="C22" s="1020"/>
      <c r="D22" s="225"/>
      <c r="E22" s="225"/>
      <c r="F22" s="985"/>
      <c r="G22" s="986"/>
      <c r="H22" s="1021">
        <v>0.0</v>
      </c>
      <c r="I22" s="935">
        <f t="shared" si="2"/>
        <v>413.32</v>
      </c>
      <c r="J22" s="25"/>
      <c r="K22" s="1090" t="str">
        <f>'08) Drop Down Menus'!A7</f>
        <v>Vehicle</v>
      </c>
      <c r="L22" s="994">
        <f>SUMIF('11) 2023 BudgetBill Breakdown'!B$1:B87,K22, '11) 2023 BudgetBill Breakdown'!F$1:F87)</f>
        <v>-496.5</v>
      </c>
      <c r="M22" s="1091">
        <f t="shared" si="3"/>
        <v>-19.86</v>
      </c>
      <c r="N22" s="25"/>
    </row>
    <row r="23">
      <c r="A23" s="25"/>
      <c r="B23" s="925" t="b">
        <v>0</v>
      </c>
      <c r="C23" s="1022"/>
      <c r="D23" s="862"/>
      <c r="E23" s="862"/>
      <c r="F23" s="982"/>
      <c r="G23" s="983"/>
      <c r="H23" s="1023">
        <v>0.0</v>
      </c>
      <c r="I23" s="86">
        <f t="shared" si="2"/>
        <v>413.32</v>
      </c>
      <c r="J23" s="25"/>
      <c r="K23" s="1088" t="str">
        <f>'08) Drop Down Menus'!A8</f>
        <v>Maintenance</v>
      </c>
      <c r="L23" s="930">
        <f>SUMIF('11) 2023 BudgetBill Breakdown'!B$1:B87,K23, '11) 2023 BudgetBill Breakdown'!F$1:F87)</f>
        <v>-1018.37</v>
      </c>
      <c r="M23" s="1089">
        <f t="shared" si="3"/>
        <v>-40.7348</v>
      </c>
      <c r="N23" s="25"/>
    </row>
    <row r="24">
      <c r="A24" s="25"/>
      <c r="B24" s="931" t="b">
        <v>0</v>
      </c>
      <c r="C24" s="1020"/>
      <c r="D24" s="225"/>
      <c r="E24" s="225"/>
      <c r="F24" s="985"/>
      <c r="G24" s="986"/>
      <c r="H24" s="1021">
        <v>0.0</v>
      </c>
      <c r="I24" s="935">
        <f t="shared" si="2"/>
        <v>413.32</v>
      </c>
      <c r="J24" s="25"/>
      <c r="K24" s="1090" t="str">
        <f>'08) Drop Down Menus'!A9</f>
        <v>Debt</v>
      </c>
      <c r="L24" s="994">
        <f>SUMIF('11) 2023 BudgetBill Breakdown'!B$1:B87,K24, '11) 2023 BudgetBill Breakdown'!F$1:F87)</f>
        <v>-673.69</v>
      </c>
      <c r="M24" s="1091">
        <f t="shared" si="3"/>
        <v>-26.9476</v>
      </c>
      <c r="N24" s="25"/>
    </row>
    <row r="25">
      <c r="A25" s="25"/>
      <c r="B25" s="925" t="b">
        <v>0</v>
      </c>
      <c r="C25" s="1022"/>
      <c r="D25" s="862"/>
      <c r="E25" s="862"/>
      <c r="F25" s="982"/>
      <c r="G25" s="983"/>
      <c r="H25" s="1023">
        <v>0.0</v>
      </c>
      <c r="I25" s="86">
        <f t="shared" si="2"/>
        <v>413.32</v>
      </c>
      <c r="J25" s="25"/>
      <c r="K25" s="1088" t="str">
        <f>'08) Drop Down Menus'!A10</f>
        <v>Holiday Gifts</v>
      </c>
      <c r="L25" s="930">
        <f>SUMIF('11) 2023 BudgetBill Breakdown'!B$1:B87,K25, '11) 2023 BudgetBill Breakdown'!F$1:F87)</f>
        <v>-459.33</v>
      </c>
      <c r="M25" s="1089">
        <f t="shared" si="3"/>
        <v>-18.3732</v>
      </c>
      <c r="N25" s="25"/>
    </row>
    <row r="26">
      <c r="A26" s="25"/>
      <c r="B26" s="931" t="b">
        <v>0</v>
      </c>
      <c r="C26" s="1020"/>
      <c r="D26" s="225"/>
      <c r="E26" s="225"/>
      <c r="F26" s="985"/>
      <c r="G26" s="986"/>
      <c r="H26" s="1021">
        <v>0.0</v>
      </c>
      <c r="I26" s="935">
        <f t="shared" si="2"/>
        <v>413.32</v>
      </c>
      <c r="J26" s="25"/>
      <c r="K26" s="1090" t="str">
        <f>'08) Drop Down Menus'!A11</f>
        <v>Haircut</v>
      </c>
      <c r="L26" s="994">
        <f>SUMIF('11) 2023 BudgetBill Breakdown'!B$1:B87,K26, '11) 2023 BudgetBill Breakdown'!F$1:F87)</f>
        <v>-25.27</v>
      </c>
      <c r="M26" s="1091">
        <f t="shared" si="3"/>
        <v>-1.0108</v>
      </c>
      <c r="N26" s="25"/>
    </row>
    <row r="27">
      <c r="A27" s="25"/>
      <c r="B27" s="925" t="b">
        <v>0</v>
      </c>
      <c r="C27" s="1022"/>
      <c r="D27" s="862"/>
      <c r="E27" s="862"/>
      <c r="F27" s="982"/>
      <c r="G27" s="983"/>
      <c r="H27" s="1023">
        <v>0.0</v>
      </c>
      <c r="I27" s="86">
        <f t="shared" si="2"/>
        <v>413.32</v>
      </c>
      <c r="J27" s="25"/>
      <c r="K27" s="1088" t="str">
        <f>'08) Drop Down Menus'!A12</f>
        <v>Subscription - Video</v>
      </c>
      <c r="L27" s="930">
        <f>SUMIF('11) 2023 BudgetBill Breakdown'!B$1:B87,K27, '11) 2023 BudgetBill Breakdown'!F$1:F87)</f>
        <v>-131.93</v>
      </c>
      <c r="M27" s="1089">
        <f t="shared" si="3"/>
        <v>-5.2772</v>
      </c>
      <c r="N27" s="25"/>
    </row>
    <row r="28">
      <c r="A28" s="25"/>
      <c r="B28" s="931" t="b">
        <v>0</v>
      </c>
      <c r="C28" s="1020"/>
      <c r="D28" s="225"/>
      <c r="E28" s="225"/>
      <c r="F28" s="985"/>
      <c r="G28" s="986"/>
      <c r="H28" s="1021">
        <v>0.0</v>
      </c>
      <c r="I28" s="935">
        <f t="shared" si="2"/>
        <v>413.32</v>
      </c>
      <c r="J28" s="25"/>
      <c r="K28" s="1090" t="str">
        <f>'08) Drop Down Menus'!A13</f>
        <v>Subscription - Game</v>
      </c>
      <c r="L28" s="994">
        <f>SUMIF('11) 2023 BudgetBill Breakdown'!B$1:B87,K28, '11) 2023 BudgetBill Breakdown'!F$1:F87)</f>
        <v>-125.38</v>
      </c>
      <c r="M28" s="1091">
        <f t="shared" si="3"/>
        <v>-5.0152</v>
      </c>
      <c r="N28" s="25"/>
    </row>
    <row r="29">
      <c r="A29" s="25"/>
      <c r="B29" s="925" t="b">
        <v>0</v>
      </c>
      <c r="C29" s="1022"/>
      <c r="D29" s="862"/>
      <c r="E29" s="862"/>
      <c r="F29" s="982"/>
      <c r="G29" s="983"/>
      <c r="H29" s="1023">
        <v>0.0</v>
      </c>
      <c r="I29" s="86">
        <f t="shared" si="2"/>
        <v>413.32</v>
      </c>
      <c r="J29" s="25"/>
      <c r="K29" s="1092" t="s">
        <v>574</v>
      </c>
      <c r="L29" s="1093"/>
      <c r="M29" s="1094" t="s">
        <v>669</v>
      </c>
      <c r="N29" s="25"/>
    </row>
    <row r="30">
      <c r="A30" s="25"/>
      <c r="B30" s="931" t="b">
        <v>0</v>
      </c>
      <c r="C30" s="1020"/>
      <c r="D30" s="225"/>
      <c r="E30" s="225"/>
      <c r="F30" s="985"/>
      <c r="G30" s="986"/>
      <c r="H30" s="1021">
        <v>0.0</v>
      </c>
      <c r="I30" s="935">
        <f t="shared" si="2"/>
        <v>413.32</v>
      </c>
      <c r="J30" s="25"/>
      <c r="K30" s="25"/>
      <c r="L30" s="25"/>
      <c r="M30" s="25"/>
      <c r="N30" s="25"/>
    </row>
    <row r="31">
      <c r="A31" s="25"/>
      <c r="B31" s="1095"/>
      <c r="C31" s="1096" t="s">
        <v>455</v>
      </c>
      <c r="D31" s="1097"/>
      <c r="E31" s="1097"/>
      <c r="F31" s="1097"/>
      <c r="G31" s="1097"/>
      <c r="H31" s="1098">
        <f>I26</f>
        <v>413.32</v>
      </c>
      <c r="I31" s="1099"/>
      <c r="J31" s="25"/>
      <c r="K31" s="1100" t="s">
        <v>670</v>
      </c>
      <c r="L31" s="1101"/>
      <c r="M31" s="1102"/>
      <c r="N31" s="25"/>
    </row>
    <row r="32">
      <c r="A32" s="65"/>
      <c r="B32" s="65"/>
      <c r="C32" s="65"/>
      <c r="D32" s="65"/>
      <c r="E32" s="65"/>
      <c r="F32" s="65"/>
      <c r="G32" s="75"/>
      <c r="H32" s="75"/>
      <c r="I32" s="65"/>
      <c r="J32" s="25"/>
      <c r="K32" s="925" t="s">
        <v>605</v>
      </c>
      <c r="L32" s="1027">
        <v>45276.0</v>
      </c>
      <c r="M32" s="1103">
        <v>50.0</v>
      </c>
      <c r="N32" s="25"/>
    </row>
    <row r="33">
      <c r="A33" s="65"/>
      <c r="B33" s="65" t="s">
        <v>609</v>
      </c>
      <c r="J33" s="25"/>
      <c r="K33" s="1104" t="s">
        <v>671</v>
      </c>
      <c r="L33" s="1073">
        <v>500.0</v>
      </c>
      <c r="M33" s="1105"/>
      <c r="N33" s="25"/>
    </row>
    <row r="34" ht="18.0" customHeight="1">
      <c r="A34" s="80"/>
      <c r="B34" s="1085" t="s">
        <v>102</v>
      </c>
      <c r="C34" s="1086" t="s">
        <v>103</v>
      </c>
      <c r="D34" s="1086" t="s">
        <v>104</v>
      </c>
      <c r="E34" s="1086" t="s">
        <v>105</v>
      </c>
      <c r="F34" s="1086" t="s">
        <v>49</v>
      </c>
      <c r="G34" s="1106" t="s">
        <v>106</v>
      </c>
      <c r="H34" s="1106" t="s">
        <v>107</v>
      </c>
      <c r="I34" s="178"/>
      <c r="J34" s="25"/>
      <c r="K34" s="925" t="s">
        <v>606</v>
      </c>
      <c r="L34" s="85">
        <v>0.0</v>
      </c>
      <c r="M34" s="1107"/>
      <c r="N34" s="25"/>
    </row>
    <row r="35" ht="18.0" customHeight="1">
      <c r="A35" s="80"/>
      <c r="B35" s="1108" t="b">
        <v>0</v>
      </c>
      <c r="C35" s="1022"/>
      <c r="D35" s="95"/>
      <c r="E35" s="95"/>
      <c r="F35" s="96"/>
      <c r="G35" s="85">
        <v>0.0</v>
      </c>
      <c r="H35" s="930">
        <f t="shared" ref="H35:H83" si="4">IF( B35 = TRUE ,(G35*F35)*0.05+(G35*F35) , G35*F35 )</f>
        <v>0</v>
      </c>
      <c r="I35" s="147"/>
      <c r="J35" s="25"/>
      <c r="K35" s="1109" t="s">
        <v>607</v>
      </c>
      <c r="L35" s="1030">
        <f>215.57-50</f>
        <v>165.57</v>
      </c>
      <c r="M35" s="1110">
        <f>L35+M32-L34</f>
        <v>215.57</v>
      </c>
      <c r="N35" s="25"/>
    </row>
    <row r="36" ht="18.0" customHeight="1">
      <c r="A36" s="80"/>
      <c r="B36" s="1111" t="b">
        <v>0</v>
      </c>
      <c r="C36" s="88"/>
      <c r="D36" s="89"/>
      <c r="E36" s="89"/>
      <c r="F36" s="90"/>
      <c r="G36" s="91">
        <v>0.0</v>
      </c>
      <c r="H36" s="994">
        <f t="shared" si="4"/>
        <v>0</v>
      </c>
      <c r="I36" s="147"/>
      <c r="J36" s="25"/>
      <c r="K36" s="1112" t="s">
        <v>608</v>
      </c>
      <c r="L36" s="1113"/>
      <c r="M36" s="1114">
        <f>L33-M35</f>
        <v>284.43</v>
      </c>
      <c r="N36" s="25"/>
    </row>
    <row r="37" ht="18.0" customHeight="1">
      <c r="A37" s="97"/>
      <c r="B37" s="1108" t="b">
        <v>0</v>
      </c>
      <c r="C37" s="94"/>
      <c r="D37" s="95"/>
      <c r="E37" s="95"/>
      <c r="F37" s="96"/>
      <c r="G37" s="85">
        <v>0.0</v>
      </c>
      <c r="H37" s="930">
        <f t="shared" si="4"/>
        <v>0</v>
      </c>
      <c r="I37" s="147"/>
      <c r="J37" s="25"/>
      <c r="N37" s="25"/>
    </row>
    <row r="38" ht="18.0" customHeight="1">
      <c r="A38" s="80"/>
      <c r="B38" s="1111" t="b">
        <v>0</v>
      </c>
      <c r="C38" s="88"/>
      <c r="D38" s="89"/>
      <c r="E38" s="89"/>
      <c r="F38" s="90"/>
      <c r="G38" s="91">
        <v>0.0</v>
      </c>
      <c r="H38" s="994">
        <f t="shared" si="4"/>
        <v>0</v>
      </c>
      <c r="I38" s="147"/>
      <c r="J38" s="25"/>
      <c r="K38" s="1100" t="s">
        <v>654</v>
      </c>
      <c r="L38" s="1101"/>
      <c r="M38" s="1102"/>
      <c r="N38" s="25"/>
    </row>
    <row r="39" ht="18.0" customHeight="1">
      <c r="A39" s="80"/>
      <c r="B39" s="1108" t="b">
        <v>0</v>
      </c>
      <c r="C39" s="94"/>
      <c r="D39" s="95"/>
      <c r="E39" s="95"/>
      <c r="F39" s="96"/>
      <c r="G39" s="85">
        <v>0.0</v>
      </c>
      <c r="H39" s="930">
        <f t="shared" si="4"/>
        <v>0</v>
      </c>
      <c r="I39" s="147"/>
      <c r="J39" s="25"/>
      <c r="K39" s="925" t="s">
        <v>605</v>
      </c>
      <c r="L39" s="1027">
        <v>45276.0</v>
      </c>
      <c r="M39" s="1103">
        <v>50.0</v>
      </c>
      <c r="N39" s="25"/>
    </row>
    <row r="40" ht="18.0" customHeight="1">
      <c r="A40" s="80"/>
      <c r="B40" s="1111" t="b">
        <v>0</v>
      </c>
      <c r="C40" s="88"/>
      <c r="D40" s="89"/>
      <c r="E40" s="89"/>
      <c r="F40" s="90"/>
      <c r="G40" s="91">
        <v>0.0</v>
      </c>
      <c r="H40" s="994">
        <f t="shared" si="4"/>
        <v>0</v>
      </c>
      <c r="I40" s="147"/>
      <c r="J40" s="25"/>
      <c r="K40" s="1104" t="s">
        <v>671</v>
      </c>
      <c r="L40" s="1075">
        <v>400.0</v>
      </c>
      <c r="M40" s="1105"/>
      <c r="N40" s="25"/>
    </row>
    <row r="41" ht="18.0" customHeight="1">
      <c r="A41" s="97"/>
      <c r="B41" s="1108" t="b">
        <v>0</v>
      </c>
      <c r="C41" s="94"/>
      <c r="D41" s="95"/>
      <c r="E41" s="95"/>
      <c r="F41" s="96"/>
      <c r="G41" s="85">
        <v>0.0</v>
      </c>
      <c r="H41" s="930">
        <f t="shared" si="4"/>
        <v>0</v>
      </c>
      <c r="I41" s="147"/>
      <c r="J41" s="25"/>
      <c r="K41" s="925" t="s">
        <v>606</v>
      </c>
      <c r="L41" s="85">
        <v>0.0</v>
      </c>
      <c r="M41" s="1107"/>
      <c r="N41" s="25"/>
    </row>
    <row r="42" ht="18.0" customHeight="1">
      <c r="A42" s="97"/>
      <c r="B42" s="1111" t="b">
        <v>0</v>
      </c>
      <c r="C42" s="88"/>
      <c r="D42" s="89"/>
      <c r="E42" s="89"/>
      <c r="F42" s="90"/>
      <c r="G42" s="91">
        <v>0.0</v>
      </c>
      <c r="H42" s="994">
        <f t="shared" si="4"/>
        <v>0</v>
      </c>
      <c r="I42" s="147"/>
      <c r="J42" s="25"/>
      <c r="K42" s="1109" t="s">
        <v>607</v>
      </c>
      <c r="L42" s="1030">
        <v>150.0</v>
      </c>
      <c r="M42" s="1110">
        <f>L42+M39-L41</f>
        <v>200</v>
      </c>
      <c r="N42" s="25"/>
    </row>
    <row r="43" ht="18.0" customHeight="1">
      <c r="A43" s="97"/>
      <c r="B43" s="1108" t="b">
        <v>0</v>
      </c>
      <c r="C43" s="94"/>
      <c r="D43" s="95"/>
      <c r="E43" s="95"/>
      <c r="F43" s="96"/>
      <c r="G43" s="85">
        <v>0.0</v>
      </c>
      <c r="H43" s="930">
        <f t="shared" si="4"/>
        <v>0</v>
      </c>
      <c r="I43" s="147"/>
      <c r="J43" s="25"/>
      <c r="K43" s="1112" t="s">
        <v>608</v>
      </c>
      <c r="L43" s="1113"/>
      <c r="M43" s="1114">
        <f>L40-M42</f>
        <v>200</v>
      </c>
      <c r="N43" s="25"/>
    </row>
    <row r="44" ht="18.0" customHeight="1">
      <c r="A44" s="97"/>
      <c r="B44" s="1111" t="b">
        <v>0</v>
      </c>
      <c r="C44" s="88"/>
      <c r="D44" s="89"/>
      <c r="E44" s="89"/>
      <c r="F44" s="90"/>
      <c r="G44" s="91">
        <v>0.0</v>
      </c>
      <c r="H44" s="994">
        <f t="shared" si="4"/>
        <v>0</v>
      </c>
      <c r="I44" s="147"/>
      <c r="J44" s="25"/>
      <c r="K44" s="25"/>
      <c r="L44" s="25"/>
      <c r="M44" s="25"/>
      <c r="N44" s="25"/>
    </row>
    <row r="45" ht="18.0" customHeight="1">
      <c r="A45" s="97"/>
      <c r="B45" s="1108" t="b">
        <v>0</v>
      </c>
      <c r="C45" s="94"/>
      <c r="D45" s="95"/>
      <c r="E45" s="95"/>
      <c r="F45" s="96"/>
      <c r="G45" s="85">
        <v>0.0</v>
      </c>
      <c r="H45" s="930">
        <f t="shared" si="4"/>
        <v>0</v>
      </c>
      <c r="I45" s="147"/>
      <c r="J45" s="25"/>
      <c r="K45" s="1115" t="s">
        <v>683</v>
      </c>
      <c r="L45" s="1116"/>
      <c r="M45" s="1117"/>
      <c r="N45" s="25"/>
    </row>
    <row r="46" ht="18.0" customHeight="1">
      <c r="A46" s="97"/>
      <c r="B46" s="1111" t="b">
        <v>0</v>
      </c>
      <c r="C46" s="88"/>
      <c r="D46" s="89"/>
      <c r="E46" s="89"/>
      <c r="F46" s="90"/>
      <c r="G46" s="91">
        <v>0.0</v>
      </c>
      <c r="H46" s="994">
        <f t="shared" si="4"/>
        <v>0</v>
      </c>
      <c r="I46" s="147"/>
      <c r="J46" s="25"/>
      <c r="K46" s="1118" t="s">
        <v>684</v>
      </c>
      <c r="L46" s="862"/>
      <c r="M46" s="1103">
        <v>311.0</v>
      </c>
      <c r="N46" s="25"/>
    </row>
    <row r="47" ht="18.0" customHeight="1">
      <c r="A47" s="97"/>
      <c r="B47" s="1108" t="b">
        <v>0</v>
      </c>
      <c r="C47" s="94"/>
      <c r="D47" s="95"/>
      <c r="E47" s="95"/>
      <c r="F47" s="96"/>
      <c r="G47" s="85">
        <v>0.0</v>
      </c>
      <c r="H47" s="930">
        <f t="shared" si="4"/>
        <v>0</v>
      </c>
      <c r="I47" s="147"/>
      <c r="J47" s="25"/>
      <c r="K47" s="1119" t="s">
        <v>685</v>
      </c>
      <c r="L47" s="1120"/>
      <c r="M47" s="1121">
        <v>90.0</v>
      </c>
      <c r="N47" s="25"/>
    </row>
    <row r="48" ht="18.0" customHeight="1">
      <c r="A48" s="97"/>
      <c r="B48" s="1111" t="b">
        <v>0</v>
      </c>
      <c r="C48" s="88"/>
      <c r="D48" s="89"/>
      <c r="E48" s="89"/>
      <c r="F48" s="90"/>
      <c r="G48" s="91">
        <v>0.0</v>
      </c>
      <c r="H48" s="994">
        <f t="shared" si="4"/>
        <v>0</v>
      </c>
      <c r="I48" s="147"/>
      <c r="J48" s="25"/>
      <c r="K48" s="1118" t="s">
        <v>686</v>
      </c>
      <c r="L48" s="862"/>
      <c r="M48" s="86">
        <f>M46-M47</f>
        <v>221</v>
      </c>
      <c r="N48" s="25"/>
    </row>
    <row r="49" ht="18.0" customHeight="1">
      <c r="A49" s="97"/>
      <c r="B49" s="1108" t="b">
        <v>0</v>
      </c>
      <c r="C49" s="94"/>
      <c r="D49" s="95"/>
      <c r="E49" s="95"/>
      <c r="F49" s="96"/>
      <c r="G49" s="85">
        <v>0.0</v>
      </c>
      <c r="H49" s="930">
        <f t="shared" si="4"/>
        <v>0</v>
      </c>
      <c r="I49" s="147"/>
      <c r="J49" s="25"/>
      <c r="K49" s="1122" t="s">
        <v>687</v>
      </c>
      <c r="L49" s="1123"/>
      <c r="M49" s="1124">
        <f>'11) 2023 BudgetBill Breakdown'!H451-M47</f>
        <v>33.25</v>
      </c>
      <c r="N49" s="25"/>
    </row>
    <row r="50" ht="18.0" customHeight="1">
      <c r="A50" s="97"/>
      <c r="B50" s="1111" t="b">
        <v>0</v>
      </c>
      <c r="C50" s="88"/>
      <c r="D50" s="89"/>
      <c r="E50" s="89"/>
      <c r="F50" s="90"/>
      <c r="G50" s="91">
        <v>0.0</v>
      </c>
      <c r="H50" s="994">
        <f t="shared" si="4"/>
        <v>0</v>
      </c>
      <c r="I50" s="147"/>
      <c r="J50" s="25"/>
      <c r="K50" s="25"/>
      <c r="L50" s="25"/>
      <c r="M50" s="25"/>
      <c r="N50" s="25"/>
    </row>
    <row r="51" ht="18.0" hidden="1" customHeight="1">
      <c r="A51" s="97"/>
      <c r="B51" s="1108" t="b">
        <v>0</v>
      </c>
      <c r="C51" s="94"/>
      <c r="D51" s="95"/>
      <c r="E51" s="95"/>
      <c r="F51" s="96"/>
      <c r="G51" s="85">
        <v>0.0</v>
      </c>
      <c r="H51" s="930">
        <f t="shared" si="4"/>
        <v>0</v>
      </c>
      <c r="I51" s="147"/>
      <c r="J51" s="25"/>
      <c r="K51" s="25"/>
      <c r="L51" s="25"/>
      <c r="M51" s="25"/>
      <c r="N51" s="25"/>
    </row>
    <row r="52" ht="18.0" hidden="1" customHeight="1">
      <c r="A52" s="97"/>
      <c r="B52" s="1111" t="b">
        <v>0</v>
      </c>
      <c r="C52" s="88"/>
      <c r="D52" s="89"/>
      <c r="E52" s="89"/>
      <c r="F52" s="90"/>
      <c r="G52" s="91">
        <v>0.0</v>
      </c>
      <c r="H52" s="994">
        <f t="shared" si="4"/>
        <v>0</v>
      </c>
      <c r="I52" s="147"/>
      <c r="J52" s="25"/>
      <c r="K52" s="25"/>
      <c r="L52" s="25"/>
      <c r="M52" s="25"/>
      <c r="N52" s="25"/>
    </row>
    <row r="53" ht="18.0" hidden="1" customHeight="1">
      <c r="A53" s="97"/>
      <c r="B53" s="1108" t="b">
        <v>0</v>
      </c>
      <c r="C53" s="94"/>
      <c r="D53" s="95"/>
      <c r="E53" s="95"/>
      <c r="F53" s="96"/>
      <c r="G53" s="85">
        <v>0.0</v>
      </c>
      <c r="H53" s="930">
        <f t="shared" si="4"/>
        <v>0</v>
      </c>
      <c r="I53" s="147"/>
      <c r="J53" s="25"/>
      <c r="K53" s="25"/>
      <c r="L53" s="25"/>
      <c r="M53" s="25"/>
      <c r="N53" s="25"/>
    </row>
    <row r="54" ht="18.0" hidden="1" customHeight="1">
      <c r="A54" s="97"/>
      <c r="B54" s="1111" t="b">
        <v>0</v>
      </c>
      <c r="C54" s="88"/>
      <c r="D54" s="89"/>
      <c r="E54" s="89"/>
      <c r="F54" s="90"/>
      <c r="G54" s="91">
        <v>0.0</v>
      </c>
      <c r="H54" s="994">
        <f t="shared" si="4"/>
        <v>0</v>
      </c>
      <c r="I54" s="147"/>
      <c r="J54" s="25"/>
      <c r="K54" s="25"/>
      <c r="L54" s="25"/>
      <c r="M54" s="25"/>
      <c r="N54" s="25"/>
    </row>
    <row r="55" ht="18.0" hidden="1" customHeight="1">
      <c r="A55" s="97"/>
      <c r="B55" s="1108" t="b">
        <v>0</v>
      </c>
      <c r="C55" s="94"/>
      <c r="D55" s="95"/>
      <c r="E55" s="95"/>
      <c r="F55" s="96"/>
      <c r="G55" s="85">
        <v>0.0</v>
      </c>
      <c r="H55" s="930">
        <f t="shared" si="4"/>
        <v>0</v>
      </c>
      <c r="I55" s="147"/>
      <c r="J55" s="25"/>
      <c r="K55" s="25"/>
      <c r="L55" s="25"/>
      <c r="M55" s="25"/>
      <c r="N55" s="25"/>
    </row>
    <row r="56" ht="18.0" hidden="1" customHeight="1">
      <c r="A56" s="97"/>
      <c r="B56" s="1111" t="b">
        <v>0</v>
      </c>
      <c r="C56" s="88"/>
      <c r="D56" s="89"/>
      <c r="E56" s="89"/>
      <c r="F56" s="90"/>
      <c r="G56" s="91">
        <v>0.0</v>
      </c>
      <c r="H56" s="994">
        <f t="shared" si="4"/>
        <v>0</v>
      </c>
      <c r="I56" s="147"/>
      <c r="J56" s="25"/>
      <c r="K56" s="25"/>
      <c r="L56" s="25"/>
      <c r="M56" s="25"/>
      <c r="N56" s="25"/>
    </row>
    <row r="57" ht="18.0" hidden="1" customHeight="1">
      <c r="A57" s="97"/>
      <c r="B57" s="1108" t="b">
        <v>0</v>
      </c>
      <c r="C57" s="94"/>
      <c r="D57" s="95"/>
      <c r="E57" s="95"/>
      <c r="F57" s="96"/>
      <c r="G57" s="85">
        <v>0.0</v>
      </c>
      <c r="H57" s="930">
        <f t="shared" si="4"/>
        <v>0</v>
      </c>
      <c r="I57" s="147"/>
      <c r="J57" s="25"/>
      <c r="K57" s="25"/>
      <c r="L57" s="25"/>
      <c r="M57" s="25"/>
      <c r="N57" s="25"/>
    </row>
    <row r="58" ht="18.0" hidden="1" customHeight="1">
      <c r="A58" s="97"/>
      <c r="B58" s="1111" t="b">
        <v>0</v>
      </c>
      <c r="C58" s="88"/>
      <c r="D58" s="89"/>
      <c r="E58" s="89"/>
      <c r="F58" s="90"/>
      <c r="G58" s="91">
        <v>0.0</v>
      </c>
      <c r="H58" s="994">
        <f t="shared" si="4"/>
        <v>0</v>
      </c>
      <c r="I58" s="147"/>
      <c r="J58" s="25"/>
      <c r="K58" s="25"/>
      <c r="L58" s="25"/>
      <c r="M58" s="25"/>
      <c r="N58" s="25"/>
    </row>
    <row r="59" ht="18.0" hidden="1" customHeight="1">
      <c r="A59" s="97"/>
      <c r="B59" s="1108" t="b">
        <v>0</v>
      </c>
      <c r="C59" s="94"/>
      <c r="D59" s="95"/>
      <c r="E59" s="95"/>
      <c r="F59" s="96"/>
      <c r="G59" s="85">
        <v>0.0</v>
      </c>
      <c r="H59" s="930">
        <f t="shared" si="4"/>
        <v>0</v>
      </c>
      <c r="I59" s="147"/>
      <c r="J59" s="25"/>
      <c r="K59" s="25"/>
      <c r="L59" s="25"/>
      <c r="M59" s="25"/>
      <c r="N59" s="25"/>
    </row>
    <row r="60" ht="18.0" hidden="1" customHeight="1">
      <c r="A60" s="97"/>
      <c r="B60" s="1111" t="b">
        <v>0</v>
      </c>
      <c r="C60" s="88"/>
      <c r="D60" s="89"/>
      <c r="E60" s="89"/>
      <c r="F60" s="90"/>
      <c r="G60" s="91">
        <v>0.0</v>
      </c>
      <c r="H60" s="994">
        <f t="shared" si="4"/>
        <v>0</v>
      </c>
      <c r="I60" s="147"/>
      <c r="J60" s="25"/>
      <c r="K60" s="25"/>
      <c r="L60" s="25"/>
      <c r="M60" s="25"/>
      <c r="N60" s="25"/>
    </row>
    <row r="61" ht="18.0" hidden="1" customHeight="1">
      <c r="A61" s="97"/>
      <c r="B61" s="1108" t="b">
        <v>0</v>
      </c>
      <c r="C61" s="94"/>
      <c r="D61" s="95"/>
      <c r="E61" s="95"/>
      <c r="F61" s="96"/>
      <c r="G61" s="85">
        <v>0.0</v>
      </c>
      <c r="H61" s="930">
        <f t="shared" si="4"/>
        <v>0</v>
      </c>
      <c r="I61" s="147"/>
      <c r="J61" s="25"/>
      <c r="K61" s="25"/>
      <c r="L61" s="25"/>
      <c r="M61" s="25"/>
      <c r="N61" s="25"/>
    </row>
    <row r="62" ht="18.0" hidden="1" customHeight="1">
      <c r="A62" s="97"/>
      <c r="B62" s="1111" t="b">
        <v>0</v>
      </c>
      <c r="C62" s="88"/>
      <c r="D62" s="89"/>
      <c r="E62" s="89"/>
      <c r="F62" s="90"/>
      <c r="G62" s="91">
        <v>0.0</v>
      </c>
      <c r="H62" s="994">
        <f t="shared" si="4"/>
        <v>0</v>
      </c>
      <c r="I62" s="147"/>
      <c r="J62" s="25"/>
      <c r="K62" s="25"/>
      <c r="L62" s="25"/>
      <c r="M62" s="25"/>
      <c r="N62" s="25"/>
    </row>
    <row r="63" ht="18.0" hidden="1" customHeight="1">
      <c r="A63" s="97"/>
      <c r="B63" s="1108" t="b">
        <v>0</v>
      </c>
      <c r="C63" s="94"/>
      <c r="D63" s="95"/>
      <c r="E63" s="95"/>
      <c r="F63" s="96"/>
      <c r="G63" s="85">
        <v>0.0</v>
      </c>
      <c r="H63" s="930">
        <f t="shared" si="4"/>
        <v>0</v>
      </c>
      <c r="I63" s="147"/>
      <c r="J63" s="25"/>
      <c r="K63" s="25"/>
      <c r="L63" s="25"/>
      <c r="M63" s="25"/>
      <c r="N63" s="25"/>
    </row>
    <row r="64" ht="18.0" hidden="1" customHeight="1">
      <c r="A64" s="97"/>
      <c r="B64" s="1111" t="b">
        <v>0</v>
      </c>
      <c r="C64" s="88"/>
      <c r="D64" s="89"/>
      <c r="E64" s="89"/>
      <c r="F64" s="90"/>
      <c r="G64" s="91">
        <v>0.0</v>
      </c>
      <c r="H64" s="994">
        <f t="shared" si="4"/>
        <v>0</v>
      </c>
      <c r="I64" s="147"/>
      <c r="J64" s="25"/>
      <c r="K64" s="25"/>
      <c r="L64" s="25"/>
      <c r="M64" s="25"/>
      <c r="N64" s="25"/>
    </row>
    <row r="65" ht="18.0" hidden="1" customHeight="1">
      <c r="A65" s="97"/>
      <c r="B65" s="1108" t="b">
        <v>0</v>
      </c>
      <c r="C65" s="94"/>
      <c r="D65" s="95"/>
      <c r="E65" s="95"/>
      <c r="F65" s="96"/>
      <c r="G65" s="85">
        <v>0.0</v>
      </c>
      <c r="H65" s="930">
        <f t="shared" si="4"/>
        <v>0</v>
      </c>
      <c r="I65" s="147"/>
      <c r="J65" s="25"/>
      <c r="K65" s="25"/>
      <c r="L65" s="25"/>
      <c r="M65" s="25"/>
      <c r="N65" s="25"/>
    </row>
    <row r="66" ht="18.0" hidden="1" customHeight="1">
      <c r="A66" s="97"/>
      <c r="B66" s="1111" t="b">
        <v>0</v>
      </c>
      <c r="C66" s="88"/>
      <c r="D66" s="89"/>
      <c r="E66" s="89"/>
      <c r="F66" s="90"/>
      <c r="G66" s="91">
        <v>0.0</v>
      </c>
      <c r="H66" s="994">
        <f t="shared" si="4"/>
        <v>0</v>
      </c>
      <c r="I66" s="147"/>
      <c r="J66" s="25"/>
      <c r="K66" s="25"/>
      <c r="L66" s="25"/>
      <c r="M66" s="25"/>
      <c r="N66" s="25"/>
    </row>
    <row r="67" ht="18.0" hidden="1" customHeight="1">
      <c r="A67" s="97"/>
      <c r="B67" s="1108" t="b">
        <v>0</v>
      </c>
      <c r="C67" s="94"/>
      <c r="D67" s="95"/>
      <c r="E67" s="95"/>
      <c r="F67" s="96"/>
      <c r="G67" s="85">
        <v>0.0</v>
      </c>
      <c r="H67" s="930">
        <f t="shared" si="4"/>
        <v>0</v>
      </c>
      <c r="I67" s="147"/>
      <c r="J67" s="25"/>
      <c r="K67" s="25"/>
      <c r="L67" s="25"/>
      <c r="M67" s="25"/>
      <c r="N67" s="25"/>
    </row>
    <row r="68" ht="18.0" hidden="1" customHeight="1">
      <c r="A68" s="97"/>
      <c r="B68" s="1111" t="b">
        <v>0</v>
      </c>
      <c r="C68" s="88"/>
      <c r="D68" s="89"/>
      <c r="E68" s="89"/>
      <c r="F68" s="90"/>
      <c r="G68" s="91">
        <v>0.0</v>
      </c>
      <c r="H68" s="994">
        <f t="shared" si="4"/>
        <v>0</v>
      </c>
      <c r="I68" s="147"/>
      <c r="J68" s="25"/>
      <c r="K68" s="25"/>
      <c r="L68" s="25"/>
      <c r="M68" s="25"/>
      <c r="N68" s="25"/>
    </row>
    <row r="69" ht="18.0" hidden="1" customHeight="1">
      <c r="A69" s="97"/>
      <c r="B69" s="1108" t="b">
        <v>0</v>
      </c>
      <c r="C69" s="94"/>
      <c r="D69" s="95"/>
      <c r="E69" s="95"/>
      <c r="F69" s="96"/>
      <c r="G69" s="85">
        <v>0.0</v>
      </c>
      <c r="H69" s="930">
        <f t="shared" si="4"/>
        <v>0</v>
      </c>
      <c r="I69" s="147"/>
      <c r="J69" s="25"/>
      <c r="K69" s="25"/>
      <c r="L69" s="25"/>
      <c r="M69" s="25"/>
      <c r="N69" s="25"/>
    </row>
    <row r="70" ht="18.0" hidden="1" customHeight="1">
      <c r="A70" s="97"/>
      <c r="B70" s="1111" t="b">
        <v>0</v>
      </c>
      <c r="C70" s="88"/>
      <c r="D70" s="89"/>
      <c r="E70" s="89"/>
      <c r="F70" s="90"/>
      <c r="G70" s="91">
        <v>0.0</v>
      </c>
      <c r="H70" s="994">
        <f t="shared" si="4"/>
        <v>0</v>
      </c>
      <c r="I70" s="147"/>
      <c r="J70" s="25"/>
      <c r="K70" s="25"/>
      <c r="L70" s="25"/>
      <c r="M70" s="25"/>
      <c r="N70" s="25"/>
    </row>
    <row r="71" ht="18.0" hidden="1" customHeight="1">
      <c r="A71" s="97"/>
      <c r="B71" s="1108" t="b">
        <v>0</v>
      </c>
      <c r="C71" s="94"/>
      <c r="D71" s="95"/>
      <c r="E71" s="95"/>
      <c r="F71" s="96"/>
      <c r="G71" s="85">
        <v>0.0</v>
      </c>
      <c r="H71" s="930">
        <f t="shared" si="4"/>
        <v>0</v>
      </c>
      <c r="I71" s="147"/>
      <c r="J71" s="25"/>
      <c r="K71" s="25"/>
      <c r="L71" s="25"/>
      <c r="M71" s="25"/>
      <c r="N71" s="25"/>
    </row>
    <row r="72" ht="18.0" hidden="1" customHeight="1">
      <c r="A72" s="97"/>
      <c r="B72" s="1111" t="b">
        <v>0</v>
      </c>
      <c r="C72" s="88"/>
      <c r="D72" s="89"/>
      <c r="E72" s="89"/>
      <c r="F72" s="90"/>
      <c r="G72" s="91">
        <v>0.0</v>
      </c>
      <c r="H72" s="994">
        <f t="shared" si="4"/>
        <v>0</v>
      </c>
      <c r="I72" s="147"/>
      <c r="J72" s="25"/>
      <c r="K72" s="25"/>
      <c r="L72" s="25"/>
      <c r="M72" s="25"/>
      <c r="N72" s="25"/>
    </row>
    <row r="73" ht="18.0" hidden="1" customHeight="1">
      <c r="A73" s="97"/>
      <c r="B73" s="1108" t="b">
        <v>0</v>
      </c>
      <c r="C73" s="94"/>
      <c r="D73" s="95"/>
      <c r="E73" s="95"/>
      <c r="F73" s="96"/>
      <c r="G73" s="85">
        <v>0.0</v>
      </c>
      <c r="H73" s="930">
        <f t="shared" si="4"/>
        <v>0</v>
      </c>
      <c r="I73" s="147"/>
      <c r="J73" s="25"/>
      <c r="K73" s="25"/>
      <c r="L73" s="25"/>
      <c r="M73" s="25"/>
      <c r="N73" s="25"/>
    </row>
    <row r="74" ht="18.0" hidden="1" customHeight="1">
      <c r="A74" s="97"/>
      <c r="B74" s="1111" t="b">
        <v>0</v>
      </c>
      <c r="C74" s="88"/>
      <c r="D74" s="89"/>
      <c r="E74" s="89"/>
      <c r="F74" s="90"/>
      <c r="G74" s="91">
        <v>0.0</v>
      </c>
      <c r="H74" s="994">
        <f t="shared" si="4"/>
        <v>0</v>
      </c>
      <c r="I74" s="147"/>
      <c r="J74" s="25"/>
      <c r="K74" s="25"/>
      <c r="L74" s="25"/>
      <c r="M74" s="25"/>
      <c r="N74" s="25"/>
    </row>
    <row r="75" ht="18.0" hidden="1" customHeight="1">
      <c r="A75" s="97"/>
      <c r="B75" s="1108" t="b">
        <v>0</v>
      </c>
      <c r="C75" s="94"/>
      <c r="D75" s="95"/>
      <c r="E75" s="95"/>
      <c r="F75" s="96"/>
      <c r="G75" s="85">
        <v>0.0</v>
      </c>
      <c r="H75" s="930">
        <f t="shared" si="4"/>
        <v>0</v>
      </c>
      <c r="I75" s="147"/>
      <c r="J75" s="25"/>
      <c r="K75" s="25"/>
      <c r="L75" s="25"/>
      <c r="M75" s="25"/>
      <c r="N75" s="25"/>
    </row>
    <row r="76" ht="18.0" hidden="1" customHeight="1">
      <c r="A76" s="97"/>
      <c r="B76" s="1111" t="b">
        <v>0</v>
      </c>
      <c r="C76" s="88"/>
      <c r="D76" s="89"/>
      <c r="E76" s="89"/>
      <c r="F76" s="90"/>
      <c r="G76" s="91">
        <v>0.0</v>
      </c>
      <c r="H76" s="994">
        <f t="shared" si="4"/>
        <v>0</v>
      </c>
      <c r="I76" s="147"/>
      <c r="J76" s="25"/>
      <c r="K76" s="25"/>
      <c r="L76" s="25"/>
      <c r="M76" s="25"/>
      <c r="N76" s="25"/>
    </row>
    <row r="77" ht="18.0" hidden="1" customHeight="1">
      <c r="A77" s="97"/>
      <c r="B77" s="1108" t="b">
        <v>0</v>
      </c>
      <c r="C77" s="94"/>
      <c r="D77" s="95"/>
      <c r="E77" s="95"/>
      <c r="F77" s="96"/>
      <c r="G77" s="85">
        <v>0.0</v>
      </c>
      <c r="H77" s="930">
        <f t="shared" si="4"/>
        <v>0</v>
      </c>
      <c r="I77" s="147"/>
      <c r="J77" s="25"/>
      <c r="K77" s="25"/>
      <c r="L77" s="25"/>
      <c r="M77" s="25"/>
      <c r="N77" s="25"/>
    </row>
    <row r="78" ht="18.0" hidden="1" customHeight="1">
      <c r="A78" s="97"/>
      <c r="B78" s="1111" t="b">
        <v>0</v>
      </c>
      <c r="C78" s="88"/>
      <c r="D78" s="89"/>
      <c r="E78" s="89"/>
      <c r="F78" s="90"/>
      <c r="G78" s="91">
        <v>0.0</v>
      </c>
      <c r="H78" s="994">
        <f t="shared" si="4"/>
        <v>0</v>
      </c>
      <c r="I78" s="147"/>
      <c r="J78" s="25"/>
      <c r="K78" s="25"/>
      <c r="L78" s="25"/>
      <c r="M78" s="25"/>
      <c r="N78" s="25"/>
    </row>
    <row r="79" ht="18.0" hidden="1" customHeight="1">
      <c r="A79" s="97"/>
      <c r="B79" s="1108" t="b">
        <v>0</v>
      </c>
      <c r="C79" s="94"/>
      <c r="D79" s="95"/>
      <c r="E79" s="95"/>
      <c r="F79" s="96"/>
      <c r="G79" s="85">
        <v>0.0</v>
      </c>
      <c r="H79" s="930">
        <f t="shared" si="4"/>
        <v>0</v>
      </c>
      <c r="I79" s="147"/>
      <c r="J79" s="25"/>
      <c r="K79" s="25"/>
      <c r="L79" s="25"/>
      <c r="M79" s="25"/>
      <c r="N79" s="25"/>
    </row>
    <row r="80" ht="18.0" hidden="1" customHeight="1">
      <c r="A80" s="97"/>
      <c r="B80" s="1111" t="b">
        <v>0</v>
      </c>
      <c r="C80" s="88"/>
      <c r="D80" s="89"/>
      <c r="E80" s="89"/>
      <c r="F80" s="90"/>
      <c r="G80" s="91">
        <v>0.0</v>
      </c>
      <c r="H80" s="994">
        <f t="shared" si="4"/>
        <v>0</v>
      </c>
      <c r="I80" s="147"/>
      <c r="J80" s="25"/>
      <c r="K80" s="25"/>
      <c r="L80" s="25"/>
      <c r="M80" s="25"/>
      <c r="N80" s="25"/>
    </row>
    <row r="81" ht="18.0" hidden="1" customHeight="1">
      <c r="A81" s="97"/>
      <c r="B81" s="1108" t="b">
        <v>0</v>
      </c>
      <c r="C81" s="94"/>
      <c r="D81" s="95"/>
      <c r="E81" s="95"/>
      <c r="F81" s="96"/>
      <c r="G81" s="85">
        <v>0.0</v>
      </c>
      <c r="H81" s="930">
        <f t="shared" si="4"/>
        <v>0</v>
      </c>
      <c r="I81" s="147"/>
      <c r="J81" s="25"/>
      <c r="K81" s="25"/>
      <c r="L81" s="25"/>
      <c r="M81" s="25"/>
      <c r="N81" s="25"/>
    </row>
    <row r="82" ht="18.0" hidden="1" customHeight="1">
      <c r="A82" s="97"/>
      <c r="B82" s="1111" t="b">
        <v>0</v>
      </c>
      <c r="C82" s="88"/>
      <c r="D82" s="89"/>
      <c r="E82" s="89"/>
      <c r="F82" s="90"/>
      <c r="G82" s="91">
        <v>0.0</v>
      </c>
      <c r="H82" s="994">
        <f t="shared" si="4"/>
        <v>0</v>
      </c>
      <c r="I82" s="147"/>
      <c r="J82" s="25"/>
      <c r="K82" s="25"/>
      <c r="L82" s="25"/>
      <c r="M82" s="25"/>
      <c r="N82" s="25"/>
    </row>
    <row r="83" ht="18.0" hidden="1" customHeight="1">
      <c r="A83" s="65"/>
      <c r="B83" s="1108" t="b">
        <v>0</v>
      </c>
      <c r="C83" s="94"/>
      <c r="D83" s="95"/>
      <c r="E83" s="95"/>
      <c r="F83" s="96"/>
      <c r="G83" s="85">
        <v>0.0</v>
      </c>
      <c r="H83" s="930">
        <f t="shared" si="4"/>
        <v>0</v>
      </c>
      <c r="I83" s="147"/>
      <c r="J83" s="25"/>
      <c r="K83" s="25"/>
      <c r="L83" s="25"/>
      <c r="M83" s="25"/>
      <c r="N83" s="25"/>
    </row>
    <row r="84">
      <c r="A84" s="126"/>
      <c r="B84" s="1125"/>
      <c r="C84" s="1126" t="s">
        <v>610</v>
      </c>
      <c r="D84" s="1093"/>
      <c r="E84" s="1093"/>
      <c r="F84" s="1093"/>
      <c r="G84" s="1093"/>
      <c r="H84" s="1127">
        <f>sum(H35:H83)</f>
        <v>0</v>
      </c>
      <c r="I84" s="151"/>
      <c r="J84" s="25"/>
      <c r="K84" s="25"/>
      <c r="L84" s="25"/>
      <c r="M84" s="25"/>
      <c r="N84" s="25"/>
    </row>
    <row r="85">
      <c r="A85" s="126"/>
      <c r="B85" s="126" t="s">
        <v>611</v>
      </c>
      <c r="H85" s="127">
        <f>sum(H35:H83)-M30</f>
        <v>0</v>
      </c>
      <c r="J85" s="25"/>
      <c r="K85" s="25"/>
      <c r="L85" s="25"/>
      <c r="M85" s="25"/>
      <c r="N85" s="25"/>
    </row>
    <row r="86">
      <c r="A86" s="126"/>
      <c r="B86" s="126" t="s">
        <v>134</v>
      </c>
      <c r="H86" s="127">
        <f>'11) 2023 BudgetBill Breakdown'!H353-H84</f>
        <v>466.01</v>
      </c>
      <c r="J86" s="25"/>
      <c r="K86" s="1128">
        <v>45289.0</v>
      </c>
      <c r="N86" s="25"/>
    </row>
    <row r="87">
      <c r="A87" s="126"/>
      <c r="B87" s="126"/>
      <c r="C87" s="126"/>
      <c r="D87" s="126"/>
      <c r="E87" s="126"/>
      <c r="F87" s="126"/>
      <c r="G87" s="126"/>
      <c r="H87" s="128"/>
      <c r="I87" s="128"/>
      <c r="J87" s="25"/>
      <c r="K87" s="25"/>
      <c r="L87" s="25"/>
      <c r="M87" s="25"/>
      <c r="N87" s="25"/>
    </row>
  </sheetData>
  <mergeCells count="116">
    <mergeCell ref="H31:I31"/>
    <mergeCell ref="K31:M31"/>
    <mergeCell ref="C26:E26"/>
    <mergeCell ref="C27:E27"/>
    <mergeCell ref="C28:E28"/>
    <mergeCell ref="C29:E29"/>
    <mergeCell ref="K29:L29"/>
    <mergeCell ref="C30:E30"/>
    <mergeCell ref="C31:G31"/>
    <mergeCell ref="B2:I2"/>
    <mergeCell ref="K2:M2"/>
    <mergeCell ref="C3:E3"/>
    <mergeCell ref="L3:M3"/>
    <mergeCell ref="C4:E4"/>
    <mergeCell ref="L4:M4"/>
    <mergeCell ref="L5:M5"/>
    <mergeCell ref="C5:E5"/>
    <mergeCell ref="C6:E6"/>
    <mergeCell ref="C7:E7"/>
    <mergeCell ref="C8:E8"/>
    <mergeCell ref="C9:E9"/>
    <mergeCell ref="C10:E10"/>
    <mergeCell ref="C11:E11"/>
    <mergeCell ref="L13:M13"/>
    <mergeCell ref="L14:M14"/>
    <mergeCell ref="L6:M6"/>
    <mergeCell ref="L7:M7"/>
    <mergeCell ref="L8:M8"/>
    <mergeCell ref="L9:M9"/>
    <mergeCell ref="L10:M10"/>
    <mergeCell ref="L11:M11"/>
    <mergeCell ref="L12:M12"/>
    <mergeCell ref="C12:E12"/>
    <mergeCell ref="C13:E13"/>
    <mergeCell ref="C14:E14"/>
    <mergeCell ref="C15:E15"/>
    <mergeCell ref="C16:E16"/>
    <mergeCell ref="C17:E17"/>
    <mergeCell ref="C18:E18"/>
    <mergeCell ref="C19:E19"/>
    <mergeCell ref="C20:E20"/>
    <mergeCell ref="C21:E21"/>
    <mergeCell ref="C22:E22"/>
    <mergeCell ref="C23:E23"/>
    <mergeCell ref="C24:E24"/>
    <mergeCell ref="C25:E25"/>
    <mergeCell ref="B33:I33"/>
    <mergeCell ref="L33:M33"/>
    <mergeCell ref="H34:I34"/>
    <mergeCell ref="L34:M34"/>
    <mergeCell ref="H35:I35"/>
    <mergeCell ref="H36:I36"/>
    <mergeCell ref="K36:L36"/>
    <mergeCell ref="H70:I70"/>
    <mergeCell ref="H71:I71"/>
    <mergeCell ref="H72:I72"/>
    <mergeCell ref="H73:I73"/>
    <mergeCell ref="H74:I74"/>
    <mergeCell ref="H75:I75"/>
    <mergeCell ref="H76:I76"/>
    <mergeCell ref="H77:I77"/>
    <mergeCell ref="H78:I78"/>
    <mergeCell ref="H79:I79"/>
    <mergeCell ref="H80:I80"/>
    <mergeCell ref="H81:I81"/>
    <mergeCell ref="H82:I82"/>
    <mergeCell ref="H83:I83"/>
    <mergeCell ref="H37:I37"/>
    <mergeCell ref="H38:I38"/>
    <mergeCell ref="K38:M38"/>
    <mergeCell ref="H39:I39"/>
    <mergeCell ref="H40:I40"/>
    <mergeCell ref="L40:M40"/>
    <mergeCell ref="L41:M41"/>
    <mergeCell ref="H41:I41"/>
    <mergeCell ref="H42:I42"/>
    <mergeCell ref="H43:I43"/>
    <mergeCell ref="K43:L43"/>
    <mergeCell ref="H44:I44"/>
    <mergeCell ref="H45:I45"/>
    <mergeCell ref="K45:M45"/>
    <mergeCell ref="H46:I46"/>
    <mergeCell ref="K46:L46"/>
    <mergeCell ref="H47:I47"/>
    <mergeCell ref="K47:L47"/>
    <mergeCell ref="H48:I48"/>
    <mergeCell ref="K48:L48"/>
    <mergeCell ref="K49:L49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C84:G84"/>
    <mergeCell ref="H84:I84"/>
    <mergeCell ref="B85:G85"/>
    <mergeCell ref="H85:I85"/>
    <mergeCell ref="B86:G86"/>
    <mergeCell ref="H86:I86"/>
    <mergeCell ref="K86:M86"/>
  </mergeCells>
  <dataValidations>
    <dataValidation type="list" allowBlank="1" showErrorMessage="1" sqref="E35:E83">
      <formula1>'08) Drop Down Menus'!$B$2:$B$17</formula1>
    </dataValidation>
    <dataValidation type="list" allowBlank="1" sqref="G4:G30">
      <formula1>'08) Drop Down Menus'!$A$2:$A$17</formula1>
    </dataValidation>
  </dataValidations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3.29"/>
    <col customWidth="1" min="2" max="2" width="4.71"/>
    <col customWidth="1" min="3" max="3" width="32.57"/>
    <col customWidth="1" min="4" max="4" width="11.86"/>
    <col customWidth="1" min="5" max="5" width="25.71"/>
    <col customWidth="1" min="6" max="6" width="13.0"/>
    <col customWidth="1" min="7" max="7" width="23.86"/>
    <col customWidth="1" min="8" max="8" width="15.29"/>
    <col customWidth="1" min="9" max="9" width="14.29"/>
    <col customWidth="1" min="10" max="10" width="3.71"/>
    <col customWidth="1" min="11" max="11" width="23.86"/>
    <col customWidth="1" min="12" max="12" width="15.0"/>
    <col customWidth="1" min="13" max="13" width="6.0"/>
    <col customWidth="1" min="14" max="14" width="16.57"/>
    <col customWidth="1" min="15" max="15" width="3.43"/>
  </cols>
  <sheetData>
    <row r="1">
      <c r="A1" s="25"/>
      <c r="B1" s="25"/>
      <c r="C1" s="25"/>
      <c r="D1" s="25"/>
      <c r="E1" s="25"/>
      <c r="F1" s="25"/>
      <c r="G1" s="24"/>
      <c r="H1" s="25"/>
      <c r="I1" s="25"/>
      <c r="J1" s="25"/>
      <c r="K1" s="25"/>
      <c r="L1" s="138"/>
      <c r="M1" s="25"/>
      <c r="N1" s="25"/>
      <c r="O1" s="25"/>
    </row>
    <row r="2">
      <c r="A2" s="25"/>
      <c r="B2" s="1085" t="s">
        <v>688</v>
      </c>
      <c r="C2" s="1129"/>
      <c r="D2" s="1129"/>
      <c r="E2" s="1129"/>
      <c r="F2" s="1129"/>
      <c r="G2" s="1129"/>
      <c r="H2" s="1129"/>
      <c r="I2" s="1130"/>
      <c r="J2" s="25"/>
      <c r="K2" s="1131" t="s">
        <v>470</v>
      </c>
      <c r="L2" s="1132"/>
      <c r="M2" s="1132"/>
      <c r="N2" s="1133"/>
      <c r="O2" s="25"/>
    </row>
    <row r="3">
      <c r="A3" s="25"/>
      <c r="B3" s="1079" t="s">
        <v>598</v>
      </c>
      <c r="C3" s="974" t="s">
        <v>140</v>
      </c>
      <c r="D3" s="862"/>
      <c r="E3" s="862"/>
      <c r="F3" s="974" t="s">
        <v>55</v>
      </c>
      <c r="G3" s="974" t="s">
        <v>44</v>
      </c>
      <c r="H3" s="974" t="s">
        <v>2</v>
      </c>
      <c r="I3" s="1080" t="s">
        <v>67</v>
      </c>
      <c r="J3" s="25"/>
      <c r="K3" s="1081" t="str">
        <f>'08) Drop Down Menus'!A2</f>
        <v>Groceries</v>
      </c>
      <c r="L3" s="85">
        <f>sumifs(H$4:H$30,G$4:G$30,K3,B$4:B$30,false)</f>
        <v>309.83</v>
      </c>
      <c r="M3" s="862"/>
      <c r="N3" s="1107"/>
      <c r="O3" s="25"/>
    </row>
    <row r="4">
      <c r="A4" s="25"/>
      <c r="B4" s="1134" t="b">
        <v>0</v>
      </c>
      <c r="C4" s="1042" t="s">
        <v>689</v>
      </c>
      <c r="D4" s="1135"/>
      <c r="E4" s="1135"/>
      <c r="F4" s="1136">
        <v>45303.0</v>
      </c>
      <c r="G4" s="1137" t="s">
        <v>11</v>
      </c>
      <c r="H4" s="1138">
        <v>15.04</v>
      </c>
      <c r="I4" s="92">
        <f>H4</f>
        <v>15.04</v>
      </c>
      <c r="J4" s="25"/>
      <c r="K4" s="1139" t="str">
        <f>'08) Drop Down Menus'!A3</f>
        <v>Cigarettes</v>
      </c>
      <c r="L4" s="91">
        <f t="shared" ref="L4:L14" si="1">sumifs(H$4:H$26,G$4:G$26,K4,B$4:B$26,false)</f>
        <v>61.93</v>
      </c>
      <c r="M4" s="1135"/>
      <c r="N4" s="1140"/>
      <c r="O4" s="25"/>
    </row>
    <row r="5">
      <c r="A5" s="25"/>
      <c r="B5" s="925" t="b">
        <v>0</v>
      </c>
      <c r="C5" s="1022" t="s">
        <v>490</v>
      </c>
      <c r="D5" s="862"/>
      <c r="E5" s="862"/>
      <c r="F5" s="982">
        <v>45304.0</v>
      </c>
      <c r="G5" s="983" t="s">
        <v>144</v>
      </c>
      <c r="H5" s="1023">
        <v>20.98</v>
      </c>
      <c r="I5" s="86">
        <f t="shared" ref="I5:I30" si="2">I4+H5</f>
        <v>36.02</v>
      </c>
      <c r="J5" s="25"/>
      <c r="K5" s="1081" t="str">
        <f>'08) Drop Down Menus'!A4</f>
        <v>Gas</v>
      </c>
      <c r="L5" s="85">
        <f t="shared" si="1"/>
        <v>0</v>
      </c>
      <c r="M5" s="862"/>
      <c r="N5" s="1107"/>
      <c r="O5" s="25"/>
    </row>
    <row r="6">
      <c r="A6" s="25"/>
      <c r="B6" s="1134" t="b">
        <v>0</v>
      </c>
      <c r="C6" s="1042" t="s">
        <v>690</v>
      </c>
      <c r="D6" s="1135"/>
      <c r="E6" s="1135"/>
      <c r="F6" s="1136">
        <v>45304.0</v>
      </c>
      <c r="G6" s="1137" t="s">
        <v>110</v>
      </c>
      <c r="H6" s="1138">
        <v>2.0</v>
      </c>
      <c r="I6" s="92">
        <f t="shared" si="2"/>
        <v>38.02</v>
      </c>
      <c r="J6" s="25"/>
      <c r="K6" s="1139" t="str">
        <f>'08) Drop Down Menus'!A5</f>
        <v>Entertainment</v>
      </c>
      <c r="L6" s="91">
        <f t="shared" si="1"/>
        <v>46.98</v>
      </c>
      <c r="M6" s="1135"/>
      <c r="N6" s="1140"/>
      <c r="O6" s="25"/>
    </row>
    <row r="7">
      <c r="A7" s="25"/>
      <c r="B7" s="925" t="b">
        <v>0</v>
      </c>
      <c r="C7" s="1022" t="s">
        <v>472</v>
      </c>
      <c r="D7" s="862"/>
      <c r="E7" s="862"/>
      <c r="F7" s="982">
        <v>45305.0</v>
      </c>
      <c r="G7" s="983" t="s">
        <v>110</v>
      </c>
      <c r="H7" s="1023">
        <v>128.44</v>
      </c>
      <c r="I7" s="86">
        <f t="shared" si="2"/>
        <v>166.46</v>
      </c>
      <c r="J7" s="25"/>
      <c r="K7" s="1081" t="str">
        <f>'08) Drop Down Menus'!A6</f>
        <v>Medical</v>
      </c>
      <c r="L7" s="85">
        <f t="shared" si="1"/>
        <v>0</v>
      </c>
      <c r="M7" s="862"/>
      <c r="N7" s="1107"/>
      <c r="O7" s="25"/>
    </row>
    <row r="8">
      <c r="A8" s="25"/>
      <c r="B8" s="1134" t="b">
        <v>0</v>
      </c>
      <c r="C8" s="1042" t="s">
        <v>691</v>
      </c>
      <c r="D8" s="1135"/>
      <c r="E8" s="1135"/>
      <c r="F8" s="1136">
        <v>45310.0</v>
      </c>
      <c r="G8" s="1137" t="s">
        <v>144</v>
      </c>
      <c r="H8" s="1138">
        <v>20.96</v>
      </c>
      <c r="I8" s="92">
        <f t="shared" si="2"/>
        <v>187.42</v>
      </c>
      <c r="J8" s="25"/>
      <c r="K8" s="1139" t="str">
        <f>'08) Drop Down Menus'!A7</f>
        <v>Vehicle</v>
      </c>
      <c r="L8" s="91">
        <f t="shared" si="1"/>
        <v>0</v>
      </c>
      <c r="M8" s="1135"/>
      <c r="N8" s="1140"/>
      <c r="O8" s="25"/>
    </row>
    <row r="9">
      <c r="A9" s="25"/>
      <c r="B9" s="925" t="b">
        <v>0</v>
      </c>
      <c r="C9" s="1022" t="s">
        <v>692</v>
      </c>
      <c r="D9" s="862"/>
      <c r="E9" s="862"/>
      <c r="F9" s="982">
        <v>45311.0</v>
      </c>
      <c r="G9" s="983" t="s">
        <v>146</v>
      </c>
      <c r="H9" s="1023">
        <v>13.64</v>
      </c>
      <c r="I9" s="86">
        <f t="shared" si="2"/>
        <v>201.06</v>
      </c>
      <c r="J9" s="25"/>
      <c r="K9" s="1081" t="str">
        <f>'08) Drop Down Menus'!A8</f>
        <v>Maintenance</v>
      </c>
      <c r="L9" s="85">
        <f t="shared" si="1"/>
        <v>0</v>
      </c>
      <c r="M9" s="862"/>
      <c r="N9" s="1107"/>
      <c r="O9" s="25"/>
    </row>
    <row r="10">
      <c r="A10" s="25"/>
      <c r="B10" s="1134" t="b">
        <v>0</v>
      </c>
      <c r="C10" s="1042" t="s">
        <v>472</v>
      </c>
      <c r="D10" s="1135"/>
      <c r="E10" s="1135"/>
      <c r="F10" s="1136">
        <v>45312.0</v>
      </c>
      <c r="G10" s="1137" t="s">
        <v>110</v>
      </c>
      <c r="H10" s="1138">
        <v>179.39</v>
      </c>
      <c r="I10" s="92">
        <f t="shared" si="2"/>
        <v>380.45</v>
      </c>
      <c r="J10" s="25"/>
      <c r="K10" s="1139" t="str">
        <f>'08) Drop Down Menus'!A9</f>
        <v>Debt</v>
      </c>
      <c r="L10" s="91">
        <f t="shared" si="1"/>
        <v>0</v>
      </c>
      <c r="M10" s="1135"/>
      <c r="N10" s="1140"/>
      <c r="O10" s="25"/>
    </row>
    <row r="11">
      <c r="A11" s="25"/>
      <c r="B11" s="925" t="b">
        <v>0</v>
      </c>
      <c r="C11" s="1022" t="s">
        <v>693</v>
      </c>
      <c r="D11" s="862"/>
      <c r="E11" s="862"/>
      <c r="F11" s="982">
        <v>45315.0</v>
      </c>
      <c r="G11" s="983" t="s">
        <v>146</v>
      </c>
      <c r="H11" s="1023">
        <v>28.34</v>
      </c>
      <c r="I11" s="86">
        <f t="shared" si="2"/>
        <v>408.79</v>
      </c>
      <c r="J11" s="25"/>
      <c r="K11" s="1081" t="str">
        <f>'08) Drop Down Menus'!A10</f>
        <v>Holiday Gifts</v>
      </c>
      <c r="L11" s="85">
        <f t="shared" si="1"/>
        <v>0</v>
      </c>
      <c r="M11" s="862"/>
      <c r="N11" s="1107"/>
      <c r="O11" s="25"/>
    </row>
    <row r="12">
      <c r="A12" s="25"/>
      <c r="B12" s="1134" t="b">
        <v>0</v>
      </c>
      <c r="C12" s="1042" t="s">
        <v>694</v>
      </c>
      <c r="D12" s="1135"/>
      <c r="E12" s="1135"/>
      <c r="F12" s="1136">
        <v>45316.0</v>
      </c>
      <c r="G12" s="1137" t="s">
        <v>144</v>
      </c>
      <c r="H12" s="1138">
        <v>19.99</v>
      </c>
      <c r="I12" s="92">
        <f t="shared" si="2"/>
        <v>428.78</v>
      </c>
      <c r="J12" s="25"/>
      <c r="K12" s="1139" t="str">
        <f>'08) Drop Down Menus'!A11</f>
        <v>Haircut</v>
      </c>
      <c r="L12" s="91">
        <f t="shared" si="1"/>
        <v>0</v>
      </c>
      <c r="M12" s="1135"/>
      <c r="N12" s="1140"/>
      <c r="O12" s="25"/>
    </row>
    <row r="13">
      <c r="A13" s="25"/>
      <c r="B13" s="925" t="b">
        <v>0</v>
      </c>
      <c r="C13" s="1022" t="s">
        <v>695</v>
      </c>
      <c r="D13" s="862"/>
      <c r="E13" s="862"/>
      <c r="F13" s="982">
        <v>45316.0</v>
      </c>
      <c r="G13" s="983" t="s">
        <v>146</v>
      </c>
      <c r="H13" s="1023">
        <v>5.0</v>
      </c>
      <c r="I13" s="86">
        <f t="shared" si="2"/>
        <v>433.78</v>
      </c>
      <c r="J13" s="25"/>
      <c r="K13" s="1081" t="str">
        <f>'08) Drop Down Menus'!A12</f>
        <v>Subscription - Video</v>
      </c>
      <c r="L13" s="85">
        <f t="shared" si="1"/>
        <v>15.04</v>
      </c>
      <c r="M13" s="862"/>
      <c r="N13" s="1107"/>
      <c r="O13" s="25"/>
    </row>
    <row r="14">
      <c r="A14" s="25"/>
      <c r="B14" s="1134" t="b">
        <v>0</v>
      </c>
      <c r="C14" s="1042"/>
      <c r="D14" s="1135"/>
      <c r="E14" s="1135"/>
      <c r="F14" s="1136"/>
      <c r="G14" s="1137"/>
      <c r="H14" s="1138">
        <v>0.0</v>
      </c>
      <c r="I14" s="92">
        <f t="shared" si="2"/>
        <v>433.78</v>
      </c>
      <c r="J14" s="25"/>
      <c r="K14" s="1141" t="str">
        <f>'08) Drop Down Menus'!A13</f>
        <v>Subscription - Game</v>
      </c>
      <c r="L14" s="1142">
        <f t="shared" si="1"/>
        <v>0</v>
      </c>
      <c r="M14" s="1143"/>
      <c r="N14" s="1144"/>
      <c r="O14" s="25"/>
    </row>
    <row r="15">
      <c r="A15" s="25"/>
      <c r="B15" s="925" t="b">
        <v>0</v>
      </c>
      <c r="C15" s="1022"/>
      <c r="D15" s="862"/>
      <c r="E15" s="862"/>
      <c r="F15" s="982"/>
      <c r="G15" s="983"/>
      <c r="H15" s="1023">
        <v>0.0</v>
      </c>
      <c r="I15" s="86">
        <f t="shared" si="2"/>
        <v>433.78</v>
      </c>
      <c r="J15" s="25"/>
      <c r="K15" s="25"/>
      <c r="L15" s="25"/>
      <c r="M15" s="25"/>
      <c r="N15" s="25"/>
      <c r="O15" s="25"/>
    </row>
    <row r="16" hidden="1">
      <c r="A16" s="25"/>
      <c r="B16" s="1134" t="b">
        <v>0</v>
      </c>
      <c r="C16" s="1042"/>
      <c r="D16" s="1135"/>
      <c r="E16" s="1135"/>
      <c r="F16" s="1136"/>
      <c r="G16" s="1137"/>
      <c r="H16" s="1138">
        <v>0.0</v>
      </c>
      <c r="I16" s="92">
        <f t="shared" si="2"/>
        <v>433.78</v>
      </c>
      <c r="J16" s="25"/>
      <c r="K16" s="1085" t="s">
        <v>44</v>
      </c>
      <c r="L16" s="1086" t="s">
        <v>572</v>
      </c>
      <c r="M16" s="1086"/>
      <c r="N16" s="1087" t="s">
        <v>573</v>
      </c>
      <c r="O16" s="25"/>
    </row>
    <row r="17" hidden="1">
      <c r="A17" s="25"/>
      <c r="B17" s="925" t="b">
        <v>0</v>
      </c>
      <c r="C17" s="1022"/>
      <c r="D17" s="862"/>
      <c r="E17" s="862"/>
      <c r="F17" s="982"/>
      <c r="G17" s="983"/>
      <c r="H17" s="1023">
        <v>0.0</v>
      </c>
      <c r="I17" s="86">
        <f t="shared" si="2"/>
        <v>433.78</v>
      </c>
      <c r="J17" s="25"/>
      <c r="K17" s="1088" t="str">
        <f>'08) Drop Down Menus'!A2</f>
        <v>Groceries</v>
      </c>
      <c r="L17" s="930">
        <f>SUMIF('01) BudgetBill Breakdown'!B$1:B90,K17, '01) BudgetBill Breakdown'!G$1:G90)</f>
        <v>-13261.67</v>
      </c>
      <c r="M17" s="1145"/>
      <c r="N17" s="1089">
        <f t="shared" ref="N17:N28" si="3">L17/N$29</f>
        <v>-13261.67</v>
      </c>
      <c r="O17" s="25"/>
    </row>
    <row r="18" hidden="1">
      <c r="A18" s="25"/>
      <c r="B18" s="1134" t="b">
        <v>0</v>
      </c>
      <c r="C18" s="1042"/>
      <c r="D18" s="1135"/>
      <c r="E18" s="1135"/>
      <c r="F18" s="1136"/>
      <c r="G18" s="1137"/>
      <c r="H18" s="1138">
        <v>0.0</v>
      </c>
      <c r="I18" s="92">
        <f t="shared" si="2"/>
        <v>433.78</v>
      </c>
      <c r="J18" s="25"/>
      <c r="K18" s="1090" t="str">
        <f>'08) Drop Down Menus'!A3</f>
        <v>Cigarettes</v>
      </c>
      <c r="L18" s="994">
        <f>SUMIF('01) BudgetBill Breakdown'!B$1:B90,K18, '01) BudgetBill Breakdown'!G$1:G90)</f>
        <v>-3195.64</v>
      </c>
      <c r="M18" s="1146"/>
      <c r="N18" s="1091">
        <f t="shared" si="3"/>
        <v>-3195.64</v>
      </c>
      <c r="O18" s="25"/>
    </row>
    <row r="19" hidden="1">
      <c r="A19" s="25"/>
      <c r="B19" s="925" t="b">
        <v>0</v>
      </c>
      <c r="C19" s="1022"/>
      <c r="D19" s="862"/>
      <c r="E19" s="862"/>
      <c r="F19" s="982"/>
      <c r="G19" s="983"/>
      <c r="H19" s="1023">
        <v>0.0</v>
      </c>
      <c r="I19" s="86">
        <f t="shared" si="2"/>
        <v>433.78</v>
      </c>
      <c r="J19" s="25"/>
      <c r="K19" s="1088" t="str">
        <f>'08) Drop Down Menus'!A4</f>
        <v>Gas</v>
      </c>
      <c r="L19" s="930">
        <f>SUMIF('01) BudgetBill Breakdown'!B$1:B90,K19, '01) BudgetBill Breakdown'!G$1:G90)</f>
        <v>-1119.6</v>
      </c>
      <c r="M19" s="1145"/>
      <c r="N19" s="1089">
        <f t="shared" si="3"/>
        <v>-1119.6</v>
      </c>
      <c r="O19" s="25"/>
    </row>
    <row r="20" hidden="1">
      <c r="A20" s="25"/>
      <c r="B20" s="1134" t="b">
        <v>0</v>
      </c>
      <c r="C20" s="1042"/>
      <c r="D20" s="1135"/>
      <c r="E20" s="1135"/>
      <c r="F20" s="1136"/>
      <c r="G20" s="1137"/>
      <c r="H20" s="1138">
        <v>0.0</v>
      </c>
      <c r="I20" s="92">
        <f t="shared" si="2"/>
        <v>433.78</v>
      </c>
      <c r="J20" s="25"/>
      <c r="K20" s="1090" t="str">
        <f>'08) Drop Down Menus'!A5</f>
        <v>Entertainment</v>
      </c>
      <c r="L20" s="994">
        <f>SUMIF('01) BudgetBill Breakdown'!B$1:B90,K20, '01) BudgetBill Breakdown'!G$1:G90)</f>
        <v>-5169.91</v>
      </c>
      <c r="M20" s="1146"/>
      <c r="N20" s="1091">
        <f t="shared" si="3"/>
        <v>-5169.91</v>
      </c>
      <c r="O20" s="25"/>
    </row>
    <row r="21" hidden="1">
      <c r="A21" s="25"/>
      <c r="B21" s="925" t="b">
        <v>0</v>
      </c>
      <c r="C21" s="1022"/>
      <c r="D21" s="862"/>
      <c r="E21" s="862"/>
      <c r="F21" s="982"/>
      <c r="G21" s="983"/>
      <c r="H21" s="1023">
        <v>0.0</v>
      </c>
      <c r="I21" s="86">
        <f t="shared" si="2"/>
        <v>433.78</v>
      </c>
      <c r="J21" s="25"/>
      <c r="K21" s="1088" t="str">
        <f>'08) Drop Down Menus'!A6</f>
        <v>Medical</v>
      </c>
      <c r="L21" s="930">
        <f>SUMIF('01) BudgetBill Breakdown'!B$1:B90,K21, '01) BudgetBill Breakdown'!G$1:G90)</f>
        <v>-1229.54</v>
      </c>
      <c r="M21" s="1145"/>
      <c r="N21" s="1089">
        <f t="shared" si="3"/>
        <v>-1229.54</v>
      </c>
      <c r="O21" s="25"/>
    </row>
    <row r="22" hidden="1">
      <c r="A22" s="25"/>
      <c r="B22" s="1134" t="b">
        <v>0</v>
      </c>
      <c r="C22" s="1042"/>
      <c r="D22" s="1135"/>
      <c r="E22" s="1135"/>
      <c r="F22" s="1136"/>
      <c r="G22" s="1137"/>
      <c r="H22" s="1138">
        <v>0.0</v>
      </c>
      <c r="I22" s="92">
        <f t="shared" si="2"/>
        <v>433.78</v>
      </c>
      <c r="J22" s="25"/>
      <c r="K22" s="1090" t="str">
        <f>'08) Drop Down Menus'!A7</f>
        <v>Vehicle</v>
      </c>
      <c r="L22" s="994">
        <f>SUMIF('01) BudgetBill Breakdown'!B$1:B90,K22, '01) BudgetBill Breakdown'!G$1:G90)</f>
        <v>-798.37</v>
      </c>
      <c r="M22" s="1146"/>
      <c r="N22" s="1091">
        <f t="shared" si="3"/>
        <v>-798.37</v>
      </c>
      <c r="O22" s="25"/>
    </row>
    <row r="23" hidden="1">
      <c r="A23" s="25"/>
      <c r="B23" s="925" t="b">
        <v>0</v>
      </c>
      <c r="C23" s="1022"/>
      <c r="D23" s="862"/>
      <c r="E23" s="862"/>
      <c r="F23" s="982"/>
      <c r="G23" s="983"/>
      <c r="H23" s="1023">
        <v>0.0</v>
      </c>
      <c r="I23" s="86">
        <f t="shared" si="2"/>
        <v>433.78</v>
      </c>
      <c r="J23" s="25"/>
      <c r="K23" s="1088" t="str">
        <f>'08) Drop Down Menus'!A8</f>
        <v>Maintenance</v>
      </c>
      <c r="L23" s="930">
        <f>SUMIF('01) BudgetBill Breakdown'!B$1:B90,K23, '01) BudgetBill Breakdown'!G$1:G90)</f>
        <v>-2502.98</v>
      </c>
      <c r="M23" s="1145"/>
      <c r="N23" s="1089">
        <f t="shared" si="3"/>
        <v>-2502.98</v>
      </c>
      <c r="O23" s="25"/>
    </row>
    <row r="24" hidden="1">
      <c r="A24" s="25"/>
      <c r="B24" s="1134" t="b">
        <v>0</v>
      </c>
      <c r="C24" s="1042"/>
      <c r="D24" s="1135"/>
      <c r="E24" s="1135"/>
      <c r="F24" s="1136"/>
      <c r="G24" s="1137"/>
      <c r="H24" s="1138">
        <v>0.0</v>
      </c>
      <c r="I24" s="92">
        <f t="shared" si="2"/>
        <v>433.78</v>
      </c>
      <c r="J24" s="25"/>
      <c r="K24" s="1090" t="str">
        <f>'08) Drop Down Menus'!A9</f>
        <v>Debt</v>
      </c>
      <c r="L24" s="994">
        <f>SUMIF('01) BudgetBill Breakdown'!B$1:B90,K24, '01) BudgetBill Breakdown'!G$1:G90)</f>
        <v>-4471.64</v>
      </c>
      <c r="M24" s="1146"/>
      <c r="N24" s="1091">
        <f t="shared" si="3"/>
        <v>-4471.64</v>
      </c>
      <c r="O24" s="25"/>
    </row>
    <row r="25" hidden="1">
      <c r="A25" s="25"/>
      <c r="B25" s="925" t="b">
        <v>0</v>
      </c>
      <c r="C25" s="1022"/>
      <c r="D25" s="862"/>
      <c r="E25" s="862"/>
      <c r="F25" s="982"/>
      <c r="G25" s="983"/>
      <c r="H25" s="1023">
        <v>0.0</v>
      </c>
      <c r="I25" s="86">
        <f t="shared" si="2"/>
        <v>433.78</v>
      </c>
      <c r="J25" s="25"/>
      <c r="K25" s="1088" t="str">
        <f>'08) Drop Down Menus'!A10</f>
        <v>Holiday Gifts</v>
      </c>
      <c r="L25" s="930">
        <f>SUMIF('01) BudgetBill Breakdown'!B$1:B90,K25, '01) BudgetBill Breakdown'!G$1:G90)</f>
        <v>-437.29</v>
      </c>
      <c r="M25" s="1145"/>
      <c r="N25" s="1089">
        <f t="shared" si="3"/>
        <v>-437.29</v>
      </c>
      <c r="O25" s="25"/>
    </row>
    <row r="26" hidden="1">
      <c r="A26" s="25"/>
      <c r="B26" s="1134" t="b">
        <v>0</v>
      </c>
      <c r="C26" s="1042"/>
      <c r="D26" s="1135"/>
      <c r="E26" s="1135"/>
      <c r="F26" s="1136"/>
      <c r="G26" s="1137"/>
      <c r="H26" s="1138">
        <v>0.0</v>
      </c>
      <c r="I26" s="92">
        <f t="shared" si="2"/>
        <v>433.78</v>
      </c>
      <c r="J26" s="25"/>
      <c r="K26" s="1090" t="str">
        <f>'08) Drop Down Menus'!A11</f>
        <v>Haircut</v>
      </c>
      <c r="L26" s="994">
        <f>SUMIF('01) BudgetBill Breakdown'!B$1:B90,K26, '01) BudgetBill Breakdown'!G$1:G90)</f>
        <v>-350.23</v>
      </c>
      <c r="M26" s="1146"/>
      <c r="N26" s="1091">
        <f t="shared" si="3"/>
        <v>-350.23</v>
      </c>
      <c r="O26" s="25"/>
    </row>
    <row r="27" hidden="1">
      <c r="A27" s="25"/>
      <c r="B27" s="925" t="b">
        <v>0</v>
      </c>
      <c r="C27" s="1022"/>
      <c r="D27" s="862"/>
      <c r="E27" s="862"/>
      <c r="F27" s="982"/>
      <c r="G27" s="983"/>
      <c r="H27" s="1023">
        <v>0.0</v>
      </c>
      <c r="I27" s="86">
        <f t="shared" si="2"/>
        <v>433.78</v>
      </c>
      <c r="J27" s="25"/>
      <c r="K27" s="1088" t="str">
        <f>'08) Drop Down Menus'!A12</f>
        <v>Subscription - Video</v>
      </c>
      <c r="L27" s="930">
        <f>SUMIF('01) BudgetBill Breakdown'!B$1:B90,K27, '01) BudgetBill Breakdown'!G$1:G90)</f>
        <v>-642.57</v>
      </c>
      <c r="M27" s="1145"/>
      <c r="N27" s="1089">
        <f t="shared" si="3"/>
        <v>-642.57</v>
      </c>
      <c r="O27" s="25"/>
    </row>
    <row r="28" hidden="1">
      <c r="A28" s="25"/>
      <c r="B28" s="1134" t="b">
        <v>0</v>
      </c>
      <c r="C28" s="1042"/>
      <c r="D28" s="1135"/>
      <c r="E28" s="1135"/>
      <c r="F28" s="1136"/>
      <c r="G28" s="1137"/>
      <c r="H28" s="1138">
        <v>0.0</v>
      </c>
      <c r="I28" s="92">
        <f t="shared" si="2"/>
        <v>433.78</v>
      </c>
      <c r="J28" s="25"/>
      <c r="K28" s="1090" t="str">
        <f>'08) Drop Down Menus'!A13</f>
        <v>Subscription - Game</v>
      </c>
      <c r="L28" s="994">
        <f>SUMIF('01) BudgetBill Breakdown'!B$1:B90,K28, '01) BudgetBill Breakdown'!G$1:G90)</f>
        <v>-137.11</v>
      </c>
      <c r="M28" s="1146"/>
      <c r="N28" s="1091">
        <f t="shared" si="3"/>
        <v>-137.11</v>
      </c>
      <c r="O28" s="25"/>
    </row>
    <row r="29" hidden="1">
      <c r="A29" s="25"/>
      <c r="B29" s="925" t="b">
        <v>0</v>
      </c>
      <c r="C29" s="1022"/>
      <c r="D29" s="862"/>
      <c r="E29" s="862"/>
      <c r="F29" s="982"/>
      <c r="G29" s="983"/>
      <c r="H29" s="1023">
        <v>0.0</v>
      </c>
      <c r="I29" s="86">
        <f t="shared" si="2"/>
        <v>433.78</v>
      </c>
      <c r="J29" s="25"/>
      <c r="K29" s="1092" t="s">
        <v>574</v>
      </c>
      <c r="L29" s="1093"/>
      <c r="M29" s="1147"/>
      <c r="N29" s="1094" t="s">
        <v>696</v>
      </c>
      <c r="O29" s="25"/>
    </row>
    <row r="30" ht="18.0" hidden="1" customHeight="1">
      <c r="A30" s="25"/>
      <c r="B30" s="1134" t="b">
        <v>0</v>
      </c>
      <c r="C30" s="1042"/>
      <c r="D30" s="1135"/>
      <c r="E30" s="1135"/>
      <c r="F30" s="1136"/>
      <c r="G30" s="1137"/>
      <c r="H30" s="1138">
        <v>0.0</v>
      </c>
      <c r="I30" s="92">
        <f t="shared" si="2"/>
        <v>433.78</v>
      </c>
      <c r="J30" s="25"/>
      <c r="K30" s="25"/>
      <c r="L30" s="25"/>
      <c r="M30" s="25"/>
      <c r="N30" s="25"/>
      <c r="O30" s="25"/>
    </row>
    <row r="31" ht="18.0" customHeight="1">
      <c r="A31" s="25"/>
      <c r="B31" s="1148"/>
      <c r="C31" s="1149" t="s">
        <v>455</v>
      </c>
      <c r="D31" s="1150"/>
      <c r="E31" s="1150"/>
      <c r="F31" s="1150"/>
      <c r="G31" s="1150"/>
      <c r="H31" s="1151">
        <f>I26</f>
        <v>433.78</v>
      </c>
      <c r="I31" s="1152"/>
      <c r="J31" s="25"/>
      <c r="K31" s="1115" t="s">
        <v>683</v>
      </c>
      <c r="L31" s="1116"/>
      <c r="M31" s="1116"/>
      <c r="N31" s="1117"/>
      <c r="O31" s="25"/>
    </row>
    <row r="32" ht="18.0" customHeight="1">
      <c r="A32" s="65"/>
      <c r="B32" s="65"/>
      <c r="J32" s="25"/>
      <c r="K32" s="1118" t="s">
        <v>684</v>
      </c>
      <c r="L32" s="862"/>
      <c r="M32" s="862"/>
      <c r="N32" s="1103">
        <v>90.0</v>
      </c>
      <c r="O32" s="25"/>
    </row>
    <row r="33" ht="18.0" customHeight="1">
      <c r="A33" s="65"/>
      <c r="B33" s="65" t="s">
        <v>609</v>
      </c>
      <c r="J33" s="25"/>
      <c r="K33" s="1119" t="s">
        <v>685</v>
      </c>
      <c r="L33" s="1120"/>
      <c r="M33" s="1120"/>
      <c r="N33" s="1121">
        <v>70.0</v>
      </c>
      <c r="O33" s="25"/>
    </row>
    <row r="34" ht="18.0" customHeight="1">
      <c r="A34" s="80"/>
      <c r="B34" s="1085" t="s">
        <v>102</v>
      </c>
      <c r="C34" s="1086" t="s">
        <v>103</v>
      </c>
      <c r="D34" s="1086" t="s">
        <v>104</v>
      </c>
      <c r="E34" s="1086" t="s">
        <v>105</v>
      </c>
      <c r="F34" s="1086" t="s">
        <v>49</v>
      </c>
      <c r="G34" s="1106" t="s">
        <v>106</v>
      </c>
      <c r="H34" s="1106" t="s">
        <v>107</v>
      </c>
      <c r="I34" s="1130"/>
      <c r="J34" s="25"/>
      <c r="K34" s="1118" t="s">
        <v>686</v>
      </c>
      <c r="L34" s="862"/>
      <c r="M34" s="862"/>
      <c r="N34" s="86">
        <f>N32-N33</f>
        <v>20</v>
      </c>
      <c r="O34" s="25"/>
    </row>
    <row r="35" ht="18.0" customHeight="1">
      <c r="A35" s="80"/>
      <c r="B35" s="1108" t="b">
        <v>0</v>
      </c>
      <c r="C35" s="1022"/>
      <c r="D35" s="95"/>
      <c r="E35" s="95"/>
      <c r="F35" s="96"/>
      <c r="G35" s="85">
        <v>0.0</v>
      </c>
      <c r="H35" s="930">
        <f t="shared" ref="H35:H83" si="4">IF( B35 = TRUE ,(G35*F35)*0.05+(G35*F35) , G35*F35 )</f>
        <v>0</v>
      </c>
      <c r="I35" s="1107"/>
      <c r="J35" s="25"/>
      <c r="K35" s="1122" t="s">
        <v>687</v>
      </c>
      <c r="L35" s="1123"/>
      <c r="M35" s="1123"/>
      <c r="N35" s="1124" t="str">
        <f>#REF!-N33</f>
        <v>#REF!</v>
      </c>
      <c r="O35" s="25"/>
    </row>
    <row r="36" ht="18.0" customHeight="1">
      <c r="A36" s="80"/>
      <c r="B36" s="1111" t="b">
        <v>0</v>
      </c>
      <c r="C36" s="88"/>
      <c r="D36" s="89"/>
      <c r="E36" s="89"/>
      <c r="F36" s="90"/>
      <c r="G36" s="91">
        <v>0.0</v>
      </c>
      <c r="H36" s="994">
        <f t="shared" si="4"/>
        <v>0</v>
      </c>
      <c r="I36" s="1140"/>
      <c r="J36" s="25"/>
      <c r="O36" s="25"/>
    </row>
    <row r="37" ht="18.0" customHeight="1">
      <c r="A37" s="97"/>
      <c r="B37" s="1108" t="b">
        <v>0</v>
      </c>
      <c r="C37" s="94"/>
      <c r="D37" s="95"/>
      <c r="E37" s="95"/>
      <c r="F37" s="96"/>
      <c r="G37" s="85">
        <v>0.0</v>
      </c>
      <c r="H37" s="930">
        <f t="shared" si="4"/>
        <v>0</v>
      </c>
      <c r="I37" s="1107"/>
      <c r="J37" s="25"/>
      <c r="K37" s="1100" t="s">
        <v>670</v>
      </c>
      <c r="L37" s="1101"/>
      <c r="M37" s="1101"/>
      <c r="N37" s="1102"/>
      <c r="O37" s="25"/>
    </row>
    <row r="38" ht="18.0" customHeight="1">
      <c r="A38" s="80"/>
      <c r="B38" s="1111" t="b">
        <v>0</v>
      </c>
      <c r="C38" s="88"/>
      <c r="D38" s="89"/>
      <c r="E38" s="89"/>
      <c r="F38" s="90"/>
      <c r="G38" s="91">
        <v>0.0</v>
      </c>
      <c r="H38" s="994">
        <f t="shared" si="4"/>
        <v>0</v>
      </c>
      <c r="I38" s="1140"/>
      <c r="J38" s="25"/>
      <c r="K38" s="925" t="s">
        <v>605</v>
      </c>
      <c r="L38" s="1043">
        <v>45303.0</v>
      </c>
      <c r="M38" s="862"/>
      <c r="N38" s="1103">
        <v>50.0</v>
      </c>
      <c r="O38" s="25"/>
    </row>
    <row r="39" ht="18.0" customHeight="1">
      <c r="A39" s="80"/>
      <c r="B39" s="1108" t="b">
        <v>0</v>
      </c>
      <c r="C39" s="94"/>
      <c r="D39" s="95"/>
      <c r="E39" s="95"/>
      <c r="F39" s="96"/>
      <c r="G39" s="85">
        <v>0.0</v>
      </c>
      <c r="H39" s="930">
        <f t="shared" si="4"/>
        <v>0</v>
      </c>
      <c r="I39" s="1107"/>
      <c r="J39" s="25"/>
      <c r="K39" s="1104" t="s">
        <v>671</v>
      </c>
      <c r="L39" s="1073">
        <v>500.0</v>
      </c>
      <c r="M39" s="1153"/>
      <c r="N39" s="1105"/>
      <c r="O39" s="25"/>
    </row>
    <row r="40" ht="18.0" customHeight="1">
      <c r="A40" s="80"/>
      <c r="B40" s="1111" t="b">
        <v>0</v>
      </c>
      <c r="C40" s="88"/>
      <c r="D40" s="89"/>
      <c r="E40" s="89"/>
      <c r="F40" s="90"/>
      <c r="G40" s="91">
        <v>0.0</v>
      </c>
      <c r="H40" s="994">
        <f t="shared" si="4"/>
        <v>0</v>
      </c>
      <c r="I40" s="1140"/>
      <c r="J40" s="25"/>
      <c r="K40" s="925" t="s">
        <v>606</v>
      </c>
      <c r="L40" s="85">
        <v>0.0</v>
      </c>
      <c r="M40" s="862"/>
      <c r="N40" s="1107"/>
      <c r="O40" s="25"/>
    </row>
    <row r="41" ht="18.0" customHeight="1">
      <c r="A41" s="97"/>
      <c r="B41" s="1108" t="b">
        <v>0</v>
      </c>
      <c r="C41" s="94"/>
      <c r="D41" s="95"/>
      <c r="E41" s="95"/>
      <c r="F41" s="96"/>
      <c r="G41" s="85">
        <v>0.0</v>
      </c>
      <c r="H41" s="930">
        <f t="shared" si="4"/>
        <v>0</v>
      </c>
      <c r="I41" s="1107"/>
      <c r="J41" s="25"/>
      <c r="K41" s="1109" t="s">
        <v>607</v>
      </c>
      <c r="L41" s="1030">
        <v>207.66</v>
      </c>
      <c r="M41" s="1153"/>
      <c r="N41" s="1154">
        <f>L41+N38-L40</f>
        <v>257.66</v>
      </c>
      <c r="O41" s="25"/>
    </row>
    <row r="42" ht="18.0" customHeight="1">
      <c r="A42" s="97"/>
      <c r="B42" s="1111" t="b">
        <v>0</v>
      </c>
      <c r="C42" s="88"/>
      <c r="D42" s="89"/>
      <c r="E42" s="89"/>
      <c r="F42" s="90"/>
      <c r="G42" s="91">
        <v>0.0</v>
      </c>
      <c r="H42" s="994">
        <f t="shared" si="4"/>
        <v>0</v>
      </c>
      <c r="I42" s="1140"/>
      <c r="J42" s="25"/>
      <c r="K42" s="1112" t="s">
        <v>608</v>
      </c>
      <c r="L42" s="1113"/>
      <c r="M42" s="1113"/>
      <c r="N42" s="1114">
        <f>L39-N41</f>
        <v>242.34</v>
      </c>
      <c r="O42" s="25"/>
    </row>
    <row r="43" ht="18.0" customHeight="1">
      <c r="A43" s="97"/>
      <c r="B43" s="1108" t="b">
        <v>0</v>
      </c>
      <c r="C43" s="94"/>
      <c r="D43" s="95"/>
      <c r="E43" s="95"/>
      <c r="F43" s="96"/>
      <c r="G43" s="85">
        <v>0.0</v>
      </c>
      <c r="H43" s="930">
        <f t="shared" si="4"/>
        <v>0</v>
      </c>
      <c r="I43" s="1107"/>
      <c r="J43" s="25"/>
      <c r="K43" s="25"/>
      <c r="L43" s="25"/>
      <c r="M43" s="25"/>
      <c r="N43" s="25"/>
      <c r="O43" s="25"/>
    </row>
    <row r="44" ht="18.0" customHeight="1">
      <c r="A44" s="97"/>
      <c r="B44" s="1111" t="b">
        <v>0</v>
      </c>
      <c r="C44" s="88"/>
      <c r="D44" s="89"/>
      <c r="E44" s="89"/>
      <c r="F44" s="90"/>
      <c r="G44" s="91">
        <v>0.0</v>
      </c>
      <c r="H44" s="994">
        <f t="shared" si="4"/>
        <v>0</v>
      </c>
      <c r="I44" s="1140"/>
      <c r="J44" s="25"/>
      <c r="K44" s="1100" t="s">
        <v>654</v>
      </c>
      <c r="L44" s="1101"/>
      <c r="M44" s="1101"/>
      <c r="N44" s="1102"/>
      <c r="O44" s="25"/>
    </row>
    <row r="45" ht="18.0" customHeight="1">
      <c r="A45" s="97"/>
      <c r="B45" s="1108" t="b">
        <v>0</v>
      </c>
      <c r="C45" s="94"/>
      <c r="D45" s="95"/>
      <c r="E45" s="95"/>
      <c r="F45" s="96"/>
      <c r="G45" s="85">
        <v>0.0</v>
      </c>
      <c r="H45" s="930">
        <f t="shared" si="4"/>
        <v>0</v>
      </c>
      <c r="I45" s="1107"/>
      <c r="J45" s="25"/>
      <c r="K45" s="925" t="s">
        <v>605</v>
      </c>
      <c r="L45" s="1027">
        <v>45276.0</v>
      </c>
      <c r="M45" s="862"/>
      <c r="N45" s="1103">
        <v>50.0</v>
      </c>
    </row>
    <row r="46" ht="18.0" customHeight="1">
      <c r="A46" s="97"/>
      <c r="B46" s="1111" t="b">
        <v>0</v>
      </c>
      <c r="C46" s="88"/>
      <c r="D46" s="89"/>
      <c r="E46" s="89"/>
      <c r="F46" s="90"/>
      <c r="G46" s="91">
        <v>0.0</v>
      </c>
      <c r="H46" s="994">
        <f t="shared" si="4"/>
        <v>0</v>
      </c>
      <c r="I46" s="1140"/>
      <c r="J46" s="25"/>
      <c r="K46" s="1104" t="s">
        <v>671</v>
      </c>
      <c r="L46" s="1075">
        <v>400.0</v>
      </c>
      <c r="M46" s="1153"/>
      <c r="N46" s="1105"/>
    </row>
    <row r="47" ht="18.0" customHeight="1">
      <c r="A47" s="97"/>
      <c r="B47" s="1108" t="b">
        <v>0</v>
      </c>
      <c r="C47" s="94"/>
      <c r="D47" s="95"/>
      <c r="E47" s="95"/>
      <c r="F47" s="96"/>
      <c r="G47" s="85">
        <v>0.0</v>
      </c>
      <c r="H47" s="930">
        <f t="shared" si="4"/>
        <v>0</v>
      </c>
      <c r="I47" s="1107"/>
      <c r="J47" s="25"/>
      <c r="K47" s="925" t="s">
        <v>606</v>
      </c>
      <c r="L47" s="85">
        <v>0.0</v>
      </c>
      <c r="M47" s="862"/>
      <c r="N47" s="1107"/>
    </row>
    <row r="48" ht="18.0" customHeight="1">
      <c r="A48" s="97"/>
      <c r="B48" s="1111" t="b">
        <v>0</v>
      </c>
      <c r="C48" s="88"/>
      <c r="D48" s="89"/>
      <c r="E48" s="89"/>
      <c r="F48" s="90"/>
      <c r="G48" s="91">
        <v>0.0</v>
      </c>
      <c r="H48" s="994">
        <f t="shared" si="4"/>
        <v>0</v>
      </c>
      <c r="I48" s="1140"/>
      <c r="J48" s="25"/>
      <c r="K48" s="1109" t="s">
        <v>607</v>
      </c>
      <c r="L48" s="1030">
        <v>195.0</v>
      </c>
      <c r="M48" s="1153"/>
      <c r="N48" s="1154">
        <f>L48+N45-L47</f>
        <v>245</v>
      </c>
    </row>
    <row r="49" ht="18.0" customHeight="1">
      <c r="A49" s="97"/>
      <c r="B49" s="1108" t="b">
        <v>0</v>
      </c>
      <c r="C49" s="94"/>
      <c r="D49" s="95"/>
      <c r="E49" s="95"/>
      <c r="F49" s="96"/>
      <c r="G49" s="85">
        <v>0.0</v>
      </c>
      <c r="H49" s="930">
        <f t="shared" si="4"/>
        <v>0</v>
      </c>
      <c r="I49" s="1107"/>
      <c r="J49" s="25"/>
      <c r="K49" s="1112" t="s">
        <v>608</v>
      </c>
      <c r="L49" s="1113"/>
      <c r="M49" s="1113"/>
      <c r="N49" s="1114">
        <f>L46-N48</f>
        <v>155</v>
      </c>
    </row>
    <row r="50" ht="18.0" customHeight="1">
      <c r="A50" s="97"/>
      <c r="B50" s="1111" t="b">
        <v>0</v>
      </c>
      <c r="C50" s="88"/>
      <c r="D50" s="89"/>
      <c r="E50" s="89"/>
      <c r="F50" s="90"/>
      <c r="G50" s="91">
        <v>0.0</v>
      </c>
      <c r="H50" s="994">
        <f t="shared" si="4"/>
        <v>0</v>
      </c>
      <c r="I50" s="1140"/>
      <c r="J50" s="25"/>
      <c r="K50" s="25"/>
      <c r="L50" s="25"/>
      <c r="M50" s="25"/>
      <c r="N50" s="25"/>
      <c r="O50" s="25"/>
    </row>
    <row r="51" ht="18.0" hidden="1" customHeight="1">
      <c r="A51" s="97"/>
      <c r="B51" s="1108" t="b">
        <v>0</v>
      </c>
      <c r="C51" s="94"/>
      <c r="D51" s="95"/>
      <c r="E51" s="95"/>
      <c r="F51" s="96"/>
      <c r="G51" s="85">
        <v>0.0</v>
      </c>
      <c r="H51" s="930">
        <f t="shared" si="4"/>
        <v>0</v>
      </c>
      <c r="I51" s="1107"/>
      <c r="J51" s="25"/>
      <c r="K51" s="25"/>
      <c r="L51" s="25"/>
      <c r="M51" s="25"/>
      <c r="N51" s="25"/>
      <c r="O51" s="25"/>
    </row>
    <row r="52" ht="18.0" hidden="1" customHeight="1">
      <c r="A52" s="97"/>
      <c r="B52" s="1111" t="b">
        <v>0</v>
      </c>
      <c r="C52" s="88"/>
      <c r="D52" s="89"/>
      <c r="E52" s="89"/>
      <c r="F52" s="90"/>
      <c r="G52" s="91">
        <v>0.0</v>
      </c>
      <c r="H52" s="994">
        <f t="shared" si="4"/>
        <v>0</v>
      </c>
      <c r="I52" s="1140"/>
      <c r="J52" s="25"/>
      <c r="K52" s="25"/>
      <c r="L52" s="25"/>
      <c r="M52" s="25"/>
      <c r="N52" s="25"/>
      <c r="O52" s="25"/>
    </row>
    <row r="53" ht="18.0" hidden="1" customHeight="1">
      <c r="A53" s="97"/>
      <c r="B53" s="1108" t="b">
        <v>0</v>
      </c>
      <c r="C53" s="94"/>
      <c r="D53" s="95"/>
      <c r="E53" s="95"/>
      <c r="F53" s="96"/>
      <c r="G53" s="85">
        <v>0.0</v>
      </c>
      <c r="H53" s="930">
        <f t="shared" si="4"/>
        <v>0</v>
      </c>
      <c r="I53" s="1107"/>
      <c r="J53" s="25"/>
      <c r="K53" s="25"/>
      <c r="L53" s="25"/>
      <c r="M53" s="25"/>
      <c r="N53" s="25"/>
      <c r="O53" s="25"/>
    </row>
    <row r="54" ht="18.0" hidden="1" customHeight="1">
      <c r="A54" s="97"/>
      <c r="B54" s="1111" t="b">
        <v>0</v>
      </c>
      <c r="C54" s="88"/>
      <c r="D54" s="89"/>
      <c r="E54" s="89"/>
      <c r="F54" s="90"/>
      <c r="G54" s="91">
        <v>0.0</v>
      </c>
      <c r="H54" s="994">
        <f t="shared" si="4"/>
        <v>0</v>
      </c>
      <c r="I54" s="1140"/>
      <c r="J54" s="25"/>
      <c r="K54" s="25"/>
      <c r="L54" s="25"/>
      <c r="M54" s="25"/>
      <c r="N54" s="25"/>
      <c r="O54" s="25"/>
    </row>
    <row r="55" ht="18.0" hidden="1" customHeight="1">
      <c r="A55" s="97"/>
      <c r="B55" s="1108" t="b">
        <v>0</v>
      </c>
      <c r="C55" s="94"/>
      <c r="D55" s="95"/>
      <c r="E55" s="95"/>
      <c r="F55" s="96"/>
      <c r="G55" s="85">
        <v>0.0</v>
      </c>
      <c r="H55" s="930">
        <f t="shared" si="4"/>
        <v>0</v>
      </c>
      <c r="I55" s="1107"/>
      <c r="J55" s="25"/>
      <c r="K55" s="25"/>
      <c r="L55" s="25"/>
      <c r="M55" s="25"/>
      <c r="N55" s="25"/>
      <c r="O55" s="25"/>
    </row>
    <row r="56" ht="18.0" hidden="1" customHeight="1">
      <c r="A56" s="97"/>
      <c r="B56" s="1111" t="b">
        <v>0</v>
      </c>
      <c r="C56" s="88"/>
      <c r="D56" s="89"/>
      <c r="E56" s="89"/>
      <c r="F56" s="90"/>
      <c r="G56" s="91">
        <v>0.0</v>
      </c>
      <c r="H56" s="994">
        <f t="shared" si="4"/>
        <v>0</v>
      </c>
      <c r="I56" s="1140"/>
      <c r="J56" s="25"/>
      <c r="K56" s="25"/>
      <c r="L56" s="25"/>
      <c r="M56" s="25"/>
      <c r="N56" s="25"/>
      <c r="O56" s="25"/>
    </row>
    <row r="57" ht="18.0" hidden="1" customHeight="1">
      <c r="A57" s="97"/>
      <c r="B57" s="1108" t="b">
        <v>0</v>
      </c>
      <c r="C57" s="94"/>
      <c r="D57" s="95"/>
      <c r="E57" s="95"/>
      <c r="F57" s="96"/>
      <c r="G57" s="85">
        <v>0.0</v>
      </c>
      <c r="H57" s="930">
        <f t="shared" si="4"/>
        <v>0</v>
      </c>
      <c r="I57" s="1107"/>
      <c r="J57" s="25"/>
      <c r="K57" s="25"/>
      <c r="L57" s="25"/>
      <c r="M57" s="25"/>
      <c r="N57" s="25"/>
      <c r="O57" s="25"/>
    </row>
    <row r="58" ht="18.0" hidden="1" customHeight="1">
      <c r="A58" s="97"/>
      <c r="B58" s="1111" t="b">
        <v>0</v>
      </c>
      <c r="C58" s="88"/>
      <c r="D58" s="89"/>
      <c r="E58" s="89"/>
      <c r="F58" s="90"/>
      <c r="G58" s="91">
        <v>0.0</v>
      </c>
      <c r="H58" s="994">
        <f t="shared" si="4"/>
        <v>0</v>
      </c>
      <c r="I58" s="1140"/>
      <c r="J58" s="25"/>
      <c r="K58" s="25"/>
      <c r="L58" s="25"/>
      <c r="M58" s="25"/>
      <c r="N58" s="25"/>
      <c r="O58" s="25"/>
    </row>
    <row r="59" ht="18.0" hidden="1" customHeight="1">
      <c r="A59" s="97"/>
      <c r="B59" s="1108" t="b">
        <v>0</v>
      </c>
      <c r="C59" s="94"/>
      <c r="D59" s="95"/>
      <c r="E59" s="95"/>
      <c r="F59" s="96"/>
      <c r="G59" s="85">
        <v>0.0</v>
      </c>
      <c r="H59" s="930">
        <f t="shared" si="4"/>
        <v>0</v>
      </c>
      <c r="I59" s="1107"/>
      <c r="J59" s="25"/>
      <c r="K59" s="25"/>
      <c r="L59" s="25"/>
      <c r="M59" s="25"/>
      <c r="N59" s="25"/>
      <c r="O59" s="25"/>
    </row>
    <row r="60" ht="18.0" hidden="1" customHeight="1">
      <c r="A60" s="97"/>
      <c r="B60" s="1111" t="b">
        <v>0</v>
      </c>
      <c r="C60" s="88"/>
      <c r="D60" s="89"/>
      <c r="E60" s="89"/>
      <c r="F60" s="90"/>
      <c r="G60" s="91">
        <v>0.0</v>
      </c>
      <c r="H60" s="994">
        <f t="shared" si="4"/>
        <v>0</v>
      </c>
      <c r="I60" s="1140"/>
      <c r="J60" s="25"/>
      <c r="K60" s="25"/>
      <c r="L60" s="25"/>
      <c r="M60" s="25"/>
      <c r="N60" s="25"/>
      <c r="O60" s="25"/>
    </row>
    <row r="61" ht="18.0" hidden="1" customHeight="1">
      <c r="A61" s="97"/>
      <c r="B61" s="1108" t="b">
        <v>0</v>
      </c>
      <c r="C61" s="94"/>
      <c r="D61" s="95"/>
      <c r="E61" s="95"/>
      <c r="F61" s="96"/>
      <c r="G61" s="85">
        <v>0.0</v>
      </c>
      <c r="H61" s="930">
        <f t="shared" si="4"/>
        <v>0</v>
      </c>
      <c r="I61" s="1107"/>
      <c r="J61" s="25"/>
      <c r="K61" s="25"/>
      <c r="L61" s="25"/>
      <c r="M61" s="25"/>
      <c r="N61" s="25"/>
      <c r="O61" s="25"/>
    </row>
    <row r="62" ht="18.0" hidden="1" customHeight="1">
      <c r="A62" s="97"/>
      <c r="B62" s="1111" t="b">
        <v>0</v>
      </c>
      <c r="C62" s="88"/>
      <c r="D62" s="89"/>
      <c r="E62" s="89"/>
      <c r="F62" s="90"/>
      <c r="G62" s="91">
        <v>0.0</v>
      </c>
      <c r="H62" s="994">
        <f t="shared" si="4"/>
        <v>0</v>
      </c>
      <c r="I62" s="1140"/>
      <c r="J62" s="25"/>
      <c r="K62" s="25"/>
      <c r="L62" s="25"/>
      <c r="M62" s="25"/>
      <c r="N62" s="25"/>
      <c r="O62" s="25"/>
    </row>
    <row r="63" ht="18.0" hidden="1" customHeight="1">
      <c r="A63" s="97"/>
      <c r="B63" s="1108" t="b">
        <v>0</v>
      </c>
      <c r="C63" s="94"/>
      <c r="D63" s="95"/>
      <c r="E63" s="95"/>
      <c r="F63" s="96"/>
      <c r="G63" s="85">
        <v>0.0</v>
      </c>
      <c r="H63" s="930">
        <f t="shared" si="4"/>
        <v>0</v>
      </c>
      <c r="I63" s="1107"/>
      <c r="J63" s="25"/>
      <c r="K63" s="25"/>
      <c r="L63" s="25"/>
      <c r="M63" s="25"/>
      <c r="N63" s="25"/>
      <c r="O63" s="25"/>
    </row>
    <row r="64" ht="18.0" hidden="1" customHeight="1">
      <c r="A64" s="97"/>
      <c r="B64" s="1111" t="b">
        <v>0</v>
      </c>
      <c r="C64" s="88"/>
      <c r="D64" s="89"/>
      <c r="E64" s="89"/>
      <c r="F64" s="90"/>
      <c r="G64" s="91">
        <v>0.0</v>
      </c>
      <c r="H64" s="994">
        <f t="shared" si="4"/>
        <v>0</v>
      </c>
      <c r="I64" s="1140"/>
      <c r="J64" s="25"/>
      <c r="K64" s="25"/>
      <c r="L64" s="25"/>
      <c r="M64" s="25"/>
      <c r="N64" s="25"/>
      <c r="O64" s="25"/>
    </row>
    <row r="65" ht="18.0" hidden="1" customHeight="1">
      <c r="A65" s="97"/>
      <c r="B65" s="1108" t="b">
        <v>0</v>
      </c>
      <c r="C65" s="94"/>
      <c r="D65" s="95"/>
      <c r="E65" s="95"/>
      <c r="F65" s="96"/>
      <c r="G65" s="85">
        <v>0.0</v>
      </c>
      <c r="H65" s="930">
        <f t="shared" si="4"/>
        <v>0</v>
      </c>
      <c r="I65" s="1107"/>
      <c r="J65" s="25"/>
      <c r="K65" s="25"/>
      <c r="L65" s="25"/>
      <c r="M65" s="25"/>
      <c r="N65" s="25"/>
      <c r="O65" s="25"/>
    </row>
    <row r="66" ht="18.0" hidden="1" customHeight="1">
      <c r="A66" s="97"/>
      <c r="B66" s="1111" t="b">
        <v>0</v>
      </c>
      <c r="C66" s="88"/>
      <c r="D66" s="89"/>
      <c r="E66" s="89"/>
      <c r="F66" s="90"/>
      <c r="G66" s="91">
        <v>0.0</v>
      </c>
      <c r="H66" s="994">
        <f t="shared" si="4"/>
        <v>0</v>
      </c>
      <c r="I66" s="1140"/>
      <c r="J66" s="25"/>
      <c r="K66" s="25"/>
      <c r="L66" s="25"/>
      <c r="M66" s="25"/>
      <c r="N66" s="25"/>
      <c r="O66" s="25"/>
    </row>
    <row r="67" ht="18.0" hidden="1" customHeight="1">
      <c r="A67" s="97"/>
      <c r="B67" s="1108" t="b">
        <v>0</v>
      </c>
      <c r="C67" s="94"/>
      <c r="D67" s="95"/>
      <c r="E67" s="95"/>
      <c r="F67" s="96"/>
      <c r="G67" s="85">
        <v>0.0</v>
      </c>
      <c r="H67" s="930">
        <f t="shared" si="4"/>
        <v>0</v>
      </c>
      <c r="I67" s="1107"/>
      <c r="J67" s="25"/>
      <c r="K67" s="25"/>
      <c r="L67" s="25"/>
      <c r="M67" s="25"/>
      <c r="N67" s="25"/>
      <c r="O67" s="25"/>
    </row>
    <row r="68" ht="18.0" hidden="1" customHeight="1">
      <c r="A68" s="97"/>
      <c r="B68" s="1111" t="b">
        <v>0</v>
      </c>
      <c r="C68" s="88"/>
      <c r="D68" s="89"/>
      <c r="E68" s="89"/>
      <c r="F68" s="90"/>
      <c r="G68" s="91">
        <v>0.0</v>
      </c>
      <c r="H68" s="994">
        <f t="shared" si="4"/>
        <v>0</v>
      </c>
      <c r="I68" s="1140"/>
      <c r="J68" s="25"/>
      <c r="K68" s="25"/>
      <c r="L68" s="25"/>
      <c r="M68" s="25"/>
      <c r="N68" s="25"/>
      <c r="O68" s="25"/>
    </row>
    <row r="69" ht="18.0" hidden="1" customHeight="1">
      <c r="A69" s="97"/>
      <c r="B69" s="1108" t="b">
        <v>0</v>
      </c>
      <c r="C69" s="94"/>
      <c r="D69" s="95"/>
      <c r="E69" s="95"/>
      <c r="F69" s="96"/>
      <c r="G69" s="85">
        <v>0.0</v>
      </c>
      <c r="H69" s="930">
        <f t="shared" si="4"/>
        <v>0</v>
      </c>
      <c r="I69" s="1107"/>
      <c r="J69" s="25"/>
      <c r="K69" s="25"/>
      <c r="L69" s="25"/>
      <c r="M69" s="25"/>
      <c r="N69" s="25"/>
      <c r="O69" s="25"/>
    </row>
    <row r="70" ht="18.0" hidden="1" customHeight="1">
      <c r="A70" s="97"/>
      <c r="B70" s="1111" t="b">
        <v>0</v>
      </c>
      <c r="C70" s="88"/>
      <c r="D70" s="89"/>
      <c r="E70" s="89"/>
      <c r="F70" s="90"/>
      <c r="G70" s="91">
        <v>0.0</v>
      </c>
      <c r="H70" s="994">
        <f t="shared" si="4"/>
        <v>0</v>
      </c>
      <c r="I70" s="1140"/>
      <c r="J70" s="25"/>
      <c r="K70" s="25"/>
      <c r="L70" s="25"/>
      <c r="M70" s="25"/>
      <c r="N70" s="25"/>
      <c r="O70" s="25"/>
    </row>
    <row r="71" ht="18.0" hidden="1" customHeight="1">
      <c r="A71" s="97"/>
      <c r="B71" s="1108" t="b">
        <v>0</v>
      </c>
      <c r="C71" s="94"/>
      <c r="D71" s="95"/>
      <c r="E71" s="95"/>
      <c r="F71" s="96"/>
      <c r="G71" s="85">
        <v>0.0</v>
      </c>
      <c r="H71" s="930">
        <f t="shared" si="4"/>
        <v>0</v>
      </c>
      <c r="I71" s="1107"/>
      <c r="J71" s="25"/>
      <c r="K71" s="25"/>
      <c r="L71" s="25"/>
      <c r="M71" s="25"/>
      <c r="N71" s="25"/>
      <c r="O71" s="25"/>
    </row>
    <row r="72" ht="18.0" hidden="1" customHeight="1">
      <c r="A72" s="97"/>
      <c r="B72" s="1111" t="b">
        <v>0</v>
      </c>
      <c r="C72" s="88"/>
      <c r="D72" s="89"/>
      <c r="E72" s="89"/>
      <c r="F72" s="90"/>
      <c r="G72" s="91">
        <v>0.0</v>
      </c>
      <c r="H72" s="994">
        <f t="shared" si="4"/>
        <v>0</v>
      </c>
      <c r="I72" s="1140"/>
      <c r="J72" s="25"/>
      <c r="K72" s="25"/>
      <c r="L72" s="25"/>
      <c r="M72" s="25"/>
      <c r="N72" s="25"/>
      <c r="O72" s="25"/>
    </row>
    <row r="73" ht="18.0" hidden="1" customHeight="1">
      <c r="A73" s="97"/>
      <c r="B73" s="1108" t="b">
        <v>0</v>
      </c>
      <c r="C73" s="94"/>
      <c r="D73" s="95"/>
      <c r="E73" s="95"/>
      <c r="F73" s="96"/>
      <c r="G73" s="85">
        <v>0.0</v>
      </c>
      <c r="H73" s="930">
        <f t="shared" si="4"/>
        <v>0</v>
      </c>
      <c r="I73" s="1107"/>
      <c r="J73" s="25"/>
      <c r="K73" s="25"/>
      <c r="L73" s="25"/>
      <c r="M73" s="25"/>
      <c r="N73" s="25"/>
      <c r="O73" s="25"/>
    </row>
    <row r="74" ht="18.0" hidden="1" customHeight="1">
      <c r="A74" s="97"/>
      <c r="B74" s="1111" t="b">
        <v>0</v>
      </c>
      <c r="C74" s="88"/>
      <c r="D74" s="89"/>
      <c r="E74" s="89"/>
      <c r="F74" s="90"/>
      <c r="G74" s="91">
        <v>0.0</v>
      </c>
      <c r="H74" s="994">
        <f t="shared" si="4"/>
        <v>0</v>
      </c>
      <c r="I74" s="1140"/>
      <c r="J74" s="25"/>
      <c r="K74" s="25"/>
      <c r="L74" s="25"/>
      <c r="M74" s="25"/>
      <c r="N74" s="25"/>
      <c r="O74" s="25"/>
    </row>
    <row r="75" ht="18.0" hidden="1" customHeight="1">
      <c r="A75" s="97"/>
      <c r="B75" s="1108" t="b">
        <v>0</v>
      </c>
      <c r="C75" s="94"/>
      <c r="D75" s="95"/>
      <c r="E75" s="95"/>
      <c r="F75" s="96"/>
      <c r="G75" s="85">
        <v>0.0</v>
      </c>
      <c r="H75" s="930">
        <f t="shared" si="4"/>
        <v>0</v>
      </c>
      <c r="I75" s="1107"/>
      <c r="J75" s="25"/>
      <c r="K75" s="25"/>
      <c r="L75" s="25"/>
      <c r="M75" s="25"/>
      <c r="N75" s="25"/>
      <c r="O75" s="25"/>
    </row>
    <row r="76" ht="18.0" hidden="1" customHeight="1">
      <c r="A76" s="97"/>
      <c r="B76" s="1111" t="b">
        <v>0</v>
      </c>
      <c r="C76" s="88"/>
      <c r="D76" s="89"/>
      <c r="E76" s="89"/>
      <c r="F76" s="90"/>
      <c r="G76" s="91">
        <v>0.0</v>
      </c>
      <c r="H76" s="994">
        <f t="shared" si="4"/>
        <v>0</v>
      </c>
      <c r="I76" s="1140"/>
      <c r="J76" s="25"/>
      <c r="K76" s="25"/>
      <c r="L76" s="25"/>
      <c r="M76" s="25"/>
      <c r="N76" s="25"/>
      <c r="O76" s="25"/>
    </row>
    <row r="77" ht="18.0" hidden="1" customHeight="1">
      <c r="A77" s="97"/>
      <c r="B77" s="1108" t="b">
        <v>0</v>
      </c>
      <c r="C77" s="94"/>
      <c r="D77" s="95"/>
      <c r="E77" s="95"/>
      <c r="F77" s="96"/>
      <c r="G77" s="85">
        <v>0.0</v>
      </c>
      <c r="H77" s="930">
        <f t="shared" si="4"/>
        <v>0</v>
      </c>
      <c r="I77" s="1107"/>
      <c r="J77" s="25"/>
      <c r="K77" s="25"/>
      <c r="L77" s="25"/>
      <c r="M77" s="25"/>
      <c r="N77" s="25"/>
      <c r="O77" s="25"/>
    </row>
    <row r="78" ht="18.0" hidden="1" customHeight="1">
      <c r="A78" s="97"/>
      <c r="B78" s="1111" t="b">
        <v>0</v>
      </c>
      <c r="C78" s="88"/>
      <c r="D78" s="89"/>
      <c r="E78" s="89"/>
      <c r="F78" s="90"/>
      <c r="G78" s="91">
        <v>0.0</v>
      </c>
      <c r="H78" s="994">
        <f t="shared" si="4"/>
        <v>0</v>
      </c>
      <c r="I78" s="1140"/>
      <c r="J78" s="25"/>
      <c r="K78" s="25"/>
      <c r="L78" s="25"/>
      <c r="M78" s="25"/>
      <c r="N78" s="25"/>
      <c r="O78" s="25"/>
    </row>
    <row r="79" ht="18.0" hidden="1" customHeight="1">
      <c r="A79" s="97"/>
      <c r="B79" s="1108" t="b">
        <v>0</v>
      </c>
      <c r="C79" s="94"/>
      <c r="D79" s="95"/>
      <c r="E79" s="95"/>
      <c r="F79" s="96"/>
      <c r="G79" s="85">
        <v>0.0</v>
      </c>
      <c r="H79" s="930">
        <f t="shared" si="4"/>
        <v>0</v>
      </c>
      <c r="I79" s="1107"/>
      <c r="J79" s="25"/>
      <c r="K79" s="25"/>
      <c r="L79" s="25"/>
      <c r="M79" s="25"/>
      <c r="N79" s="25"/>
      <c r="O79" s="25"/>
    </row>
    <row r="80" ht="18.0" hidden="1" customHeight="1">
      <c r="A80" s="97"/>
      <c r="B80" s="1111" t="b">
        <v>0</v>
      </c>
      <c r="C80" s="88"/>
      <c r="D80" s="89"/>
      <c r="E80" s="89"/>
      <c r="F80" s="90"/>
      <c r="G80" s="91">
        <v>0.0</v>
      </c>
      <c r="H80" s="994">
        <f t="shared" si="4"/>
        <v>0</v>
      </c>
      <c r="I80" s="1140"/>
      <c r="J80" s="25"/>
      <c r="K80" s="25"/>
      <c r="L80" s="25"/>
      <c r="M80" s="25"/>
      <c r="N80" s="25"/>
      <c r="O80" s="25"/>
    </row>
    <row r="81" ht="18.0" hidden="1" customHeight="1">
      <c r="A81" s="97"/>
      <c r="B81" s="1108" t="b">
        <v>0</v>
      </c>
      <c r="C81" s="94"/>
      <c r="D81" s="95"/>
      <c r="E81" s="95"/>
      <c r="F81" s="96"/>
      <c r="G81" s="85">
        <v>0.0</v>
      </c>
      <c r="H81" s="930">
        <f t="shared" si="4"/>
        <v>0</v>
      </c>
      <c r="I81" s="1107"/>
      <c r="J81" s="25"/>
      <c r="K81" s="25"/>
      <c r="L81" s="25"/>
      <c r="M81" s="25"/>
      <c r="N81" s="25"/>
      <c r="O81" s="25"/>
    </row>
    <row r="82" ht="18.0" hidden="1" customHeight="1">
      <c r="A82" s="97"/>
      <c r="B82" s="1111" t="b">
        <v>0</v>
      </c>
      <c r="C82" s="88"/>
      <c r="D82" s="89"/>
      <c r="E82" s="89"/>
      <c r="F82" s="90"/>
      <c r="G82" s="91">
        <v>0.0</v>
      </c>
      <c r="H82" s="994">
        <f t="shared" si="4"/>
        <v>0</v>
      </c>
      <c r="I82" s="1140"/>
      <c r="J82" s="25"/>
      <c r="K82" s="25"/>
      <c r="L82" s="25"/>
      <c r="M82" s="25"/>
      <c r="N82" s="25"/>
      <c r="O82" s="25"/>
    </row>
    <row r="83" ht="18.0" hidden="1" customHeight="1">
      <c r="A83" s="65"/>
      <c r="B83" s="1108" t="b">
        <v>0</v>
      </c>
      <c r="C83" s="94"/>
      <c r="D83" s="95"/>
      <c r="E83" s="95"/>
      <c r="F83" s="96"/>
      <c r="G83" s="85">
        <v>0.0</v>
      </c>
      <c r="H83" s="930">
        <f t="shared" si="4"/>
        <v>0</v>
      </c>
      <c r="I83" s="1107"/>
      <c r="J83" s="25"/>
      <c r="K83" s="25"/>
      <c r="L83" s="25"/>
      <c r="M83" s="25"/>
      <c r="N83" s="25"/>
      <c r="O83" s="25"/>
    </row>
    <row r="84" hidden="1">
      <c r="A84" s="126"/>
      <c r="B84" s="1125"/>
      <c r="C84" s="1126" t="s">
        <v>610</v>
      </c>
      <c r="D84" s="1093"/>
      <c r="E84" s="1093"/>
      <c r="F84" s="1093"/>
      <c r="G84" s="1093"/>
      <c r="H84" s="1127">
        <f>sum(H35:H83)</f>
        <v>0</v>
      </c>
      <c r="I84" s="1155"/>
      <c r="J84" s="25"/>
      <c r="K84" s="25"/>
      <c r="L84" s="25"/>
      <c r="M84" s="25"/>
      <c r="N84" s="25"/>
      <c r="O84" s="25"/>
    </row>
    <row r="85">
      <c r="A85" s="126"/>
      <c r="B85" s="126" t="s">
        <v>611</v>
      </c>
      <c r="H85" s="127">
        <f>sum(H35:H83)-N30</f>
        <v>0</v>
      </c>
      <c r="J85" s="25"/>
      <c r="K85" s="1156" t="s">
        <v>697</v>
      </c>
      <c r="L85" s="1157" t="s">
        <v>698</v>
      </c>
      <c r="M85" s="1116"/>
      <c r="N85" s="1158">
        <v>45305.0</v>
      </c>
      <c r="O85" s="25"/>
    </row>
    <row r="86">
      <c r="A86" s="126"/>
      <c r="B86" s="126" t="s">
        <v>134</v>
      </c>
      <c r="H86" s="128" t="str">
        <f>#REF!-H84</f>
        <v>#REF!</v>
      </c>
      <c r="J86" s="25"/>
      <c r="K86" s="1159" t="s">
        <v>699</v>
      </c>
      <c r="L86" s="1160" t="str">
        <f>#REF!-N32</f>
        <v>#REF!</v>
      </c>
      <c r="M86" s="1161" t="s">
        <v>700</v>
      </c>
      <c r="N86" s="1162" t="str">
        <f>L86+N32+N41+N48</f>
        <v>#REF!</v>
      </c>
      <c r="O86" s="25"/>
    </row>
    <row r="87">
      <c r="A87" s="126"/>
      <c r="J87" s="25"/>
      <c r="K87" s="1163" t="s">
        <v>701</v>
      </c>
      <c r="O87" s="25"/>
    </row>
    <row r="88">
      <c r="A88" s="126"/>
      <c r="J88" s="25"/>
      <c r="K88" s="25"/>
      <c r="L88" s="25"/>
      <c r="M88" s="25"/>
      <c r="N88" s="25"/>
      <c r="O88" s="25"/>
    </row>
    <row r="89">
      <c r="A89" s="126"/>
      <c r="J89" s="25"/>
      <c r="K89" s="1128">
        <v>45327.0</v>
      </c>
      <c r="O89" s="25"/>
    </row>
    <row r="90">
      <c r="A90" s="126"/>
      <c r="B90" s="126"/>
      <c r="C90" s="126"/>
      <c r="D90" s="126"/>
      <c r="E90" s="126"/>
      <c r="F90" s="126"/>
      <c r="G90" s="126"/>
      <c r="H90" s="128"/>
      <c r="I90" s="128"/>
      <c r="J90" s="25"/>
      <c r="K90" s="25"/>
      <c r="L90" s="25"/>
      <c r="M90" s="25"/>
      <c r="N90" s="25"/>
      <c r="O90" s="25"/>
    </row>
  </sheetData>
  <mergeCells count="123">
    <mergeCell ref="H31:I31"/>
    <mergeCell ref="K31:N31"/>
    <mergeCell ref="C26:E26"/>
    <mergeCell ref="C27:E27"/>
    <mergeCell ref="C28:E28"/>
    <mergeCell ref="C29:E29"/>
    <mergeCell ref="K29:L29"/>
    <mergeCell ref="C30:E30"/>
    <mergeCell ref="C31:G31"/>
    <mergeCell ref="B2:I2"/>
    <mergeCell ref="K2:N2"/>
    <mergeCell ref="C3:E3"/>
    <mergeCell ref="L3:N3"/>
    <mergeCell ref="C4:E4"/>
    <mergeCell ref="L4:N4"/>
    <mergeCell ref="L5:N5"/>
    <mergeCell ref="C5:E5"/>
    <mergeCell ref="C6:E6"/>
    <mergeCell ref="C7:E7"/>
    <mergeCell ref="C8:E8"/>
    <mergeCell ref="C9:E9"/>
    <mergeCell ref="C10:E10"/>
    <mergeCell ref="C11:E11"/>
    <mergeCell ref="L13:N13"/>
    <mergeCell ref="L14:N14"/>
    <mergeCell ref="L6:N6"/>
    <mergeCell ref="L7:N7"/>
    <mergeCell ref="L8:N8"/>
    <mergeCell ref="L9:N9"/>
    <mergeCell ref="L10:N10"/>
    <mergeCell ref="L11:N11"/>
    <mergeCell ref="L12:N12"/>
    <mergeCell ref="C12:E12"/>
    <mergeCell ref="C13:E13"/>
    <mergeCell ref="C14:E14"/>
    <mergeCell ref="C15:E15"/>
    <mergeCell ref="C16:E16"/>
    <mergeCell ref="C17:E17"/>
    <mergeCell ref="C18:E18"/>
    <mergeCell ref="C19:E19"/>
    <mergeCell ref="C20:E20"/>
    <mergeCell ref="C21:E21"/>
    <mergeCell ref="C22:E22"/>
    <mergeCell ref="C23:E23"/>
    <mergeCell ref="C24:E24"/>
    <mergeCell ref="C25:E25"/>
    <mergeCell ref="B32:I32"/>
    <mergeCell ref="K32:M32"/>
    <mergeCell ref="B33:I33"/>
    <mergeCell ref="K33:M33"/>
    <mergeCell ref="H34:I34"/>
    <mergeCell ref="K34:M34"/>
    <mergeCell ref="K35:M35"/>
    <mergeCell ref="H67:I67"/>
    <mergeCell ref="H68:I68"/>
    <mergeCell ref="H69:I69"/>
    <mergeCell ref="H70:I70"/>
    <mergeCell ref="H71:I71"/>
    <mergeCell ref="H72:I72"/>
    <mergeCell ref="H73:I73"/>
    <mergeCell ref="H74:I74"/>
    <mergeCell ref="H75:I75"/>
    <mergeCell ref="H76:I76"/>
    <mergeCell ref="H77:I77"/>
    <mergeCell ref="H78:I78"/>
    <mergeCell ref="H79:I79"/>
    <mergeCell ref="H80:I80"/>
    <mergeCell ref="B85:G85"/>
    <mergeCell ref="B86:G86"/>
    <mergeCell ref="H86:I86"/>
    <mergeCell ref="K87:N87"/>
    <mergeCell ref="K89:N89"/>
    <mergeCell ref="H81:I81"/>
    <mergeCell ref="H82:I82"/>
    <mergeCell ref="H83:I83"/>
    <mergeCell ref="C84:G84"/>
    <mergeCell ref="H84:I84"/>
    <mergeCell ref="H85:I85"/>
    <mergeCell ref="L85:M85"/>
    <mergeCell ref="H35:I35"/>
    <mergeCell ref="H36:I36"/>
    <mergeCell ref="H37:I37"/>
    <mergeCell ref="K37:N37"/>
    <mergeCell ref="H38:I38"/>
    <mergeCell ref="L38:M38"/>
    <mergeCell ref="L39:N39"/>
    <mergeCell ref="H39:I39"/>
    <mergeCell ref="H40:I40"/>
    <mergeCell ref="H41:I41"/>
    <mergeCell ref="H42:I42"/>
    <mergeCell ref="H43:I43"/>
    <mergeCell ref="H44:I44"/>
    <mergeCell ref="H45:I45"/>
    <mergeCell ref="L48:M48"/>
    <mergeCell ref="K49:M49"/>
    <mergeCell ref="L40:N40"/>
    <mergeCell ref="L41:M41"/>
    <mergeCell ref="K42:M42"/>
    <mergeCell ref="K44:N44"/>
    <mergeCell ref="L45:M45"/>
    <mergeCell ref="L46:N46"/>
    <mergeCell ref="L47:N47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</mergeCells>
  <dataValidations>
    <dataValidation type="list" allowBlank="1" showErrorMessage="1" sqref="E35:E83">
      <formula1>'08) Drop Down Menus'!$B$2:$B$17</formula1>
    </dataValidation>
    <dataValidation type="list" allowBlank="1" sqref="G4:G30">
      <formula1>'08) Drop Down Menus'!$A$2:$A$17</formula1>
    </dataValidation>
  </dataValidations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3.29"/>
    <col customWidth="1" min="2" max="2" width="4.71"/>
    <col customWidth="1" min="3" max="3" width="32.57"/>
    <col customWidth="1" min="4" max="4" width="10.0"/>
    <col customWidth="1" min="5" max="5" width="25.71"/>
    <col customWidth="1" min="6" max="6" width="13.0"/>
    <col customWidth="1" min="7" max="7" width="23.86"/>
    <col customWidth="1" min="8" max="8" width="15.29"/>
    <col customWidth="1" min="9" max="9" width="14.29"/>
    <col customWidth="1" min="10" max="10" width="3.71"/>
    <col customWidth="1" min="11" max="11" width="23.86"/>
    <col customWidth="1" min="12" max="12" width="15.0"/>
    <col customWidth="1" min="13" max="13" width="16.57"/>
    <col customWidth="1" min="14" max="14" width="3.43"/>
  </cols>
  <sheetData>
    <row r="1">
      <c r="A1" s="25"/>
      <c r="B1" s="25"/>
      <c r="C1" s="25"/>
      <c r="D1" s="25"/>
      <c r="E1" s="25"/>
      <c r="F1" s="25"/>
      <c r="G1" s="24"/>
      <c r="H1" s="25"/>
      <c r="I1" s="25"/>
      <c r="J1" s="25"/>
      <c r="K1" s="25"/>
      <c r="L1" s="138"/>
      <c r="M1" s="25"/>
      <c r="N1" s="25"/>
    </row>
    <row r="2">
      <c r="A2" s="25"/>
      <c r="B2" s="1085" t="s">
        <v>688</v>
      </c>
      <c r="C2" s="1129"/>
      <c r="D2" s="1129"/>
      <c r="E2" s="1129"/>
      <c r="F2" s="1129"/>
      <c r="G2" s="1129"/>
      <c r="H2" s="1129"/>
      <c r="I2" s="1130"/>
      <c r="J2" s="25"/>
      <c r="K2" s="1131" t="s">
        <v>470</v>
      </c>
      <c r="L2" s="1132"/>
      <c r="M2" s="1133"/>
      <c r="N2" s="25"/>
    </row>
    <row r="3">
      <c r="A3" s="25"/>
      <c r="B3" s="1079" t="s">
        <v>598</v>
      </c>
      <c r="C3" s="974" t="s">
        <v>140</v>
      </c>
      <c r="D3" s="862"/>
      <c r="E3" s="862"/>
      <c r="F3" s="974" t="s">
        <v>55</v>
      </c>
      <c r="G3" s="974" t="s">
        <v>44</v>
      </c>
      <c r="H3" s="974" t="s">
        <v>2</v>
      </c>
      <c r="I3" s="1080" t="s">
        <v>67</v>
      </c>
      <c r="J3" s="25"/>
      <c r="K3" s="1081" t="str">
        <f>'08) Drop Down Menus'!A2</f>
        <v>Groceries</v>
      </c>
      <c r="L3" s="85">
        <f>sumifs(H$4:H$30,G$4:G$30,K3,B$4:B$30,false)</f>
        <v>251.76</v>
      </c>
      <c r="M3" s="1107"/>
      <c r="N3" s="25"/>
    </row>
    <row r="4">
      <c r="A4" s="25"/>
      <c r="B4" s="1134" t="b">
        <v>0</v>
      </c>
      <c r="C4" s="1042" t="s">
        <v>702</v>
      </c>
      <c r="D4" s="1135"/>
      <c r="E4" s="1135"/>
      <c r="F4" s="1136">
        <v>45319.0</v>
      </c>
      <c r="G4" s="1137" t="s">
        <v>145</v>
      </c>
      <c r="H4" s="1138">
        <v>31.17</v>
      </c>
      <c r="I4" s="92">
        <f>H4</f>
        <v>31.17</v>
      </c>
      <c r="J4" s="25"/>
      <c r="K4" s="1139" t="str">
        <f>'08) Drop Down Menus'!A3</f>
        <v>Cigarettes</v>
      </c>
      <c r="L4" s="91">
        <f t="shared" ref="L4:L14" si="1">sumifs(H$4:H$26,G$4:G$26,K4,B$4:B$26,false)</f>
        <v>45.79</v>
      </c>
      <c r="M4" s="1140"/>
      <c r="N4" s="25"/>
    </row>
    <row r="5">
      <c r="A5" s="25"/>
      <c r="B5" s="925" t="b">
        <v>0</v>
      </c>
      <c r="C5" s="1022" t="s">
        <v>703</v>
      </c>
      <c r="D5" s="862"/>
      <c r="E5" s="862"/>
      <c r="F5" s="982">
        <v>45319.0</v>
      </c>
      <c r="G5" s="983" t="s">
        <v>144</v>
      </c>
      <c r="H5" s="1023">
        <v>24.5</v>
      </c>
      <c r="I5" s="86">
        <f t="shared" ref="I5:I30" si="2">I4+H5</f>
        <v>55.67</v>
      </c>
      <c r="J5" s="25"/>
      <c r="K5" s="1081" t="str">
        <f>'08) Drop Down Menus'!A4</f>
        <v>Gas</v>
      </c>
      <c r="L5" s="85">
        <f t="shared" si="1"/>
        <v>31.17</v>
      </c>
      <c r="M5" s="1107"/>
      <c r="N5" s="25"/>
    </row>
    <row r="6">
      <c r="A6" s="25"/>
      <c r="B6" s="1134" t="b">
        <v>0</v>
      </c>
      <c r="C6" s="1042" t="s">
        <v>704</v>
      </c>
      <c r="D6" s="1135"/>
      <c r="E6" s="1135"/>
      <c r="F6" s="1136">
        <v>45319.0</v>
      </c>
      <c r="G6" s="1137" t="s">
        <v>146</v>
      </c>
      <c r="H6" s="1138">
        <v>5.0</v>
      </c>
      <c r="I6" s="92">
        <f t="shared" si="2"/>
        <v>60.67</v>
      </c>
      <c r="J6" s="25"/>
      <c r="K6" s="1139" t="str">
        <f>'08) Drop Down Menus'!A5</f>
        <v>Entertainment</v>
      </c>
      <c r="L6" s="91">
        <f t="shared" si="1"/>
        <v>25</v>
      </c>
      <c r="M6" s="1140"/>
      <c r="N6" s="25"/>
    </row>
    <row r="7">
      <c r="A7" s="25"/>
      <c r="B7" s="925" t="b">
        <v>0</v>
      </c>
      <c r="C7" s="1022" t="s">
        <v>472</v>
      </c>
      <c r="D7" s="862"/>
      <c r="E7" s="862"/>
      <c r="F7" s="982">
        <v>45319.0</v>
      </c>
      <c r="G7" s="983" t="s">
        <v>110</v>
      </c>
      <c r="H7" s="1023">
        <v>131.42</v>
      </c>
      <c r="I7" s="86">
        <f t="shared" si="2"/>
        <v>192.09</v>
      </c>
      <c r="J7" s="25"/>
      <c r="K7" s="1081" t="str">
        <f>'08) Drop Down Menus'!A6</f>
        <v>Medical</v>
      </c>
      <c r="L7" s="85">
        <f t="shared" si="1"/>
        <v>0</v>
      </c>
      <c r="M7" s="1107"/>
      <c r="N7" s="25"/>
    </row>
    <row r="8">
      <c r="A8" s="25"/>
      <c r="B8" s="1134" t="b">
        <v>0</v>
      </c>
      <c r="C8" s="1042" t="s">
        <v>625</v>
      </c>
      <c r="D8" s="1135"/>
      <c r="E8" s="1135"/>
      <c r="F8" s="1136">
        <v>45320.0</v>
      </c>
      <c r="G8" s="1137" t="s">
        <v>11</v>
      </c>
      <c r="H8" s="1138">
        <v>8.39</v>
      </c>
      <c r="I8" s="92">
        <f t="shared" si="2"/>
        <v>200.48</v>
      </c>
      <c r="J8" s="25"/>
      <c r="K8" s="1139" t="str">
        <f>'08) Drop Down Menus'!A7</f>
        <v>Vehicle</v>
      </c>
      <c r="L8" s="91">
        <f t="shared" si="1"/>
        <v>0</v>
      </c>
      <c r="M8" s="1140"/>
      <c r="N8" s="25"/>
    </row>
    <row r="9">
      <c r="A9" s="25"/>
      <c r="B9" s="925" t="b">
        <v>0</v>
      </c>
      <c r="C9" s="1022" t="s">
        <v>472</v>
      </c>
      <c r="D9" s="862"/>
      <c r="E9" s="862"/>
      <c r="F9" s="982">
        <v>45320.0</v>
      </c>
      <c r="G9" s="983" t="s">
        <v>146</v>
      </c>
      <c r="H9" s="1023">
        <v>10.0</v>
      </c>
      <c r="I9" s="86">
        <f t="shared" si="2"/>
        <v>210.48</v>
      </c>
      <c r="J9" s="25"/>
      <c r="K9" s="1081" t="str">
        <f>'08) Drop Down Menus'!A8</f>
        <v>Maintenance</v>
      </c>
      <c r="L9" s="85">
        <f t="shared" si="1"/>
        <v>0</v>
      </c>
      <c r="M9" s="1107"/>
      <c r="N9" s="25"/>
    </row>
    <row r="10">
      <c r="A10" s="25"/>
      <c r="B10" s="1134" t="b">
        <v>0</v>
      </c>
      <c r="C10" s="1042" t="s">
        <v>22</v>
      </c>
      <c r="D10" s="1135"/>
      <c r="E10" s="1135"/>
      <c r="F10" s="1136">
        <v>45326.0</v>
      </c>
      <c r="G10" s="1137" t="s">
        <v>146</v>
      </c>
      <c r="H10" s="1138">
        <v>10.0</v>
      </c>
      <c r="I10" s="92">
        <f t="shared" si="2"/>
        <v>220.48</v>
      </c>
      <c r="J10" s="25"/>
      <c r="K10" s="1139" t="str">
        <f>'08) Drop Down Menus'!A9</f>
        <v>Debt</v>
      </c>
      <c r="L10" s="91">
        <f t="shared" si="1"/>
        <v>0</v>
      </c>
      <c r="M10" s="1140"/>
      <c r="N10" s="25"/>
    </row>
    <row r="11">
      <c r="A11" s="25"/>
      <c r="B11" s="925" t="b">
        <v>0</v>
      </c>
      <c r="C11" s="1022" t="s">
        <v>500</v>
      </c>
      <c r="D11" s="862"/>
      <c r="E11" s="862"/>
      <c r="F11" s="982">
        <v>45326.0</v>
      </c>
      <c r="G11" s="983" t="s">
        <v>110</v>
      </c>
      <c r="H11" s="1023">
        <f>2.04+2.04</f>
        <v>4.08</v>
      </c>
      <c r="I11" s="86">
        <f t="shared" si="2"/>
        <v>224.56</v>
      </c>
      <c r="J11" s="25"/>
      <c r="K11" s="1081" t="str">
        <f>'08) Drop Down Menus'!A10</f>
        <v>Holiday Gifts</v>
      </c>
      <c r="L11" s="85">
        <f t="shared" si="1"/>
        <v>0</v>
      </c>
      <c r="M11" s="1107"/>
      <c r="N11" s="25"/>
    </row>
    <row r="12">
      <c r="A12" s="25"/>
      <c r="B12" s="1134" t="b">
        <v>0</v>
      </c>
      <c r="C12" s="1042" t="s">
        <v>472</v>
      </c>
      <c r="D12" s="1135"/>
      <c r="E12" s="1135"/>
      <c r="F12" s="1136">
        <v>45326.0</v>
      </c>
      <c r="G12" s="1137" t="s">
        <v>110</v>
      </c>
      <c r="H12" s="1138">
        <v>114.22</v>
      </c>
      <c r="I12" s="92">
        <f t="shared" si="2"/>
        <v>338.78</v>
      </c>
      <c r="J12" s="25"/>
      <c r="K12" s="1139" t="str">
        <f>'08) Drop Down Menus'!A11</f>
        <v>Haircut</v>
      </c>
      <c r="L12" s="91">
        <f t="shared" si="1"/>
        <v>0</v>
      </c>
      <c r="M12" s="1140"/>
      <c r="N12" s="25"/>
    </row>
    <row r="13">
      <c r="A13" s="25"/>
      <c r="B13" s="925" t="b">
        <v>0</v>
      </c>
      <c r="C13" s="1022" t="s">
        <v>691</v>
      </c>
      <c r="D13" s="862"/>
      <c r="E13" s="862"/>
      <c r="F13" s="982">
        <v>45327.0</v>
      </c>
      <c r="G13" s="983" t="s">
        <v>144</v>
      </c>
      <c r="H13" s="1023">
        <v>21.29</v>
      </c>
      <c r="I13" s="86">
        <f t="shared" si="2"/>
        <v>360.07</v>
      </c>
      <c r="J13" s="25"/>
      <c r="K13" s="1081" t="str">
        <f>'08) Drop Down Menus'!A12</f>
        <v>Subscription - Video</v>
      </c>
      <c r="L13" s="85">
        <f t="shared" si="1"/>
        <v>8.39</v>
      </c>
      <c r="M13" s="1107"/>
      <c r="N13" s="25"/>
    </row>
    <row r="14">
      <c r="A14" s="25"/>
      <c r="B14" s="1134" t="b">
        <v>0</v>
      </c>
      <c r="C14" s="1042" t="s">
        <v>705</v>
      </c>
      <c r="D14" s="1135"/>
      <c r="E14" s="1135"/>
      <c r="F14" s="1136">
        <v>45330.0</v>
      </c>
      <c r="G14" s="1137" t="s">
        <v>148</v>
      </c>
      <c r="H14" s="1138">
        <v>14.99</v>
      </c>
      <c r="I14" s="92">
        <f t="shared" si="2"/>
        <v>375.06</v>
      </c>
      <c r="J14" s="25"/>
      <c r="K14" s="1141" t="str">
        <f>'08) Drop Down Menus'!A13</f>
        <v>Subscription - Game</v>
      </c>
      <c r="L14" s="1142">
        <f t="shared" si="1"/>
        <v>14.99</v>
      </c>
      <c r="M14" s="1144"/>
      <c r="N14" s="25"/>
    </row>
    <row r="15">
      <c r="A15" s="25"/>
      <c r="B15" s="925" t="b">
        <v>0</v>
      </c>
      <c r="C15" s="1022" t="s">
        <v>500</v>
      </c>
      <c r="D15" s="862"/>
      <c r="E15" s="862"/>
      <c r="F15" s="982">
        <v>45332.0</v>
      </c>
      <c r="G15" s="983" t="s">
        <v>110</v>
      </c>
      <c r="H15" s="1023">
        <v>2.04</v>
      </c>
      <c r="I15" s="86">
        <f t="shared" si="2"/>
        <v>377.1</v>
      </c>
      <c r="J15" s="25"/>
      <c r="K15" s="25"/>
      <c r="L15" s="25"/>
      <c r="M15" s="25"/>
      <c r="N15" s="25"/>
    </row>
    <row r="16">
      <c r="A16" s="25"/>
      <c r="B16" s="1134" t="b">
        <v>0</v>
      </c>
      <c r="C16" s="1042"/>
      <c r="D16" s="1135"/>
      <c r="E16" s="1135"/>
      <c r="F16" s="1136"/>
      <c r="G16" s="1137"/>
      <c r="H16" s="1138">
        <v>0.0</v>
      </c>
      <c r="I16" s="92">
        <f t="shared" si="2"/>
        <v>377.1</v>
      </c>
      <c r="J16" s="25"/>
      <c r="K16" s="1085" t="s">
        <v>44</v>
      </c>
      <c r="L16" s="1086" t="s">
        <v>572</v>
      </c>
      <c r="M16" s="1087" t="s">
        <v>573</v>
      </c>
      <c r="N16" s="25"/>
    </row>
    <row r="17">
      <c r="A17" s="25"/>
      <c r="B17" s="925" t="b">
        <v>0</v>
      </c>
      <c r="C17" s="1022"/>
      <c r="D17" s="862"/>
      <c r="E17" s="862"/>
      <c r="F17" s="982"/>
      <c r="G17" s="983"/>
      <c r="H17" s="1023">
        <v>0.0</v>
      </c>
      <c r="I17" s="86">
        <f t="shared" si="2"/>
        <v>377.1</v>
      </c>
      <c r="J17" s="25"/>
      <c r="K17" s="1088" t="str">
        <f>'08) Drop Down Menus'!A2</f>
        <v>Groceries</v>
      </c>
      <c r="L17" s="930">
        <f>SUMIF('01) BudgetBill Breakdown'!B$1:B87,K3, '01) BudgetBill Breakdown'!G$1:G87)</f>
        <v>-13261.67</v>
      </c>
      <c r="M17" s="1089">
        <f t="shared" ref="M17:M28" si="3">L17/M$29</f>
        <v>-6630.835</v>
      </c>
      <c r="N17" s="25"/>
    </row>
    <row r="18">
      <c r="A18" s="25"/>
      <c r="B18" s="1134" t="b">
        <v>0</v>
      </c>
      <c r="C18" s="1042"/>
      <c r="D18" s="1135"/>
      <c r="E18" s="1135"/>
      <c r="F18" s="1136"/>
      <c r="G18" s="1137"/>
      <c r="H18" s="1138">
        <v>0.0</v>
      </c>
      <c r="I18" s="92">
        <f t="shared" si="2"/>
        <v>377.1</v>
      </c>
      <c r="J18" s="25"/>
      <c r="K18" s="1090" t="str">
        <f>'08) Drop Down Menus'!A3</f>
        <v>Cigarettes</v>
      </c>
      <c r="L18" s="994">
        <f>SUMIF('01) BudgetBill Breakdown'!B$1:B87,K18, '01) BudgetBill Breakdown'!G$1:G87)</f>
        <v>-3195.64</v>
      </c>
      <c r="M18" s="1091">
        <f t="shared" si="3"/>
        <v>-1597.82</v>
      </c>
      <c r="N18" s="25"/>
    </row>
    <row r="19">
      <c r="A19" s="25"/>
      <c r="B19" s="925" t="b">
        <v>0</v>
      </c>
      <c r="C19" s="1022"/>
      <c r="D19" s="862"/>
      <c r="E19" s="862"/>
      <c r="F19" s="982"/>
      <c r="G19" s="983"/>
      <c r="H19" s="1023">
        <v>0.0</v>
      </c>
      <c r="I19" s="86">
        <f t="shared" si="2"/>
        <v>377.1</v>
      </c>
      <c r="J19" s="25"/>
      <c r="K19" s="1088" t="str">
        <f>'08) Drop Down Menus'!A4</f>
        <v>Gas</v>
      </c>
      <c r="L19" s="930">
        <f>SUMIF('01) BudgetBill Breakdown'!B$1:B87,K19, '01) BudgetBill Breakdown'!G$1:G87)</f>
        <v>-1119.6</v>
      </c>
      <c r="M19" s="1089">
        <f t="shared" si="3"/>
        <v>-559.8</v>
      </c>
      <c r="N19" s="25"/>
    </row>
    <row r="20">
      <c r="A20" s="25"/>
      <c r="B20" s="1134" t="b">
        <v>0</v>
      </c>
      <c r="C20" s="1042"/>
      <c r="D20" s="1135"/>
      <c r="E20" s="1135"/>
      <c r="F20" s="1136"/>
      <c r="G20" s="1137"/>
      <c r="H20" s="1138">
        <v>0.0</v>
      </c>
      <c r="I20" s="92">
        <f t="shared" si="2"/>
        <v>377.1</v>
      </c>
      <c r="J20" s="25"/>
      <c r="K20" s="1090" t="str">
        <f>'08) Drop Down Menus'!A5</f>
        <v>Entertainment</v>
      </c>
      <c r="L20" s="994">
        <f>SUMIF('01) BudgetBill Breakdown'!B$1:B87,K20, '01) BudgetBill Breakdown'!G$1:G87)</f>
        <v>-5169.91</v>
      </c>
      <c r="M20" s="1091">
        <f t="shared" si="3"/>
        <v>-2584.955</v>
      </c>
      <c r="N20" s="25"/>
    </row>
    <row r="21">
      <c r="A21" s="25"/>
      <c r="B21" s="925" t="b">
        <v>0</v>
      </c>
      <c r="C21" s="1022"/>
      <c r="D21" s="862"/>
      <c r="E21" s="862"/>
      <c r="F21" s="982"/>
      <c r="G21" s="983"/>
      <c r="H21" s="1023">
        <v>0.0</v>
      </c>
      <c r="I21" s="86">
        <f t="shared" si="2"/>
        <v>377.1</v>
      </c>
      <c r="J21" s="25"/>
      <c r="K21" s="1088" t="str">
        <f>'08) Drop Down Menus'!A6</f>
        <v>Medical</v>
      </c>
      <c r="L21" s="930">
        <f>SUMIF('01) BudgetBill Breakdown'!B$1:B87,K21, '01) BudgetBill Breakdown'!G$1:G87)</f>
        <v>-1229.54</v>
      </c>
      <c r="M21" s="1089">
        <f t="shared" si="3"/>
        <v>-614.77</v>
      </c>
      <c r="N21" s="25"/>
    </row>
    <row r="22">
      <c r="A22" s="25"/>
      <c r="B22" s="1134" t="b">
        <v>0</v>
      </c>
      <c r="C22" s="1042"/>
      <c r="D22" s="1135"/>
      <c r="E22" s="1135"/>
      <c r="F22" s="1136"/>
      <c r="G22" s="1137"/>
      <c r="H22" s="1138">
        <v>0.0</v>
      </c>
      <c r="I22" s="92">
        <f t="shared" si="2"/>
        <v>377.1</v>
      </c>
      <c r="J22" s="25"/>
      <c r="K22" s="1090" t="str">
        <f>'08) Drop Down Menus'!A7</f>
        <v>Vehicle</v>
      </c>
      <c r="L22" s="994">
        <f>SUMIF('01) BudgetBill Breakdown'!B$1:B87,K22, '01) BudgetBill Breakdown'!G$1:G87)</f>
        <v>-798.37</v>
      </c>
      <c r="M22" s="1091">
        <f t="shared" si="3"/>
        <v>-399.185</v>
      </c>
      <c r="N22" s="25"/>
    </row>
    <row r="23">
      <c r="A23" s="25"/>
      <c r="B23" s="925" t="b">
        <v>0</v>
      </c>
      <c r="C23" s="1022"/>
      <c r="D23" s="862"/>
      <c r="E23" s="862"/>
      <c r="F23" s="982"/>
      <c r="G23" s="983"/>
      <c r="H23" s="1023">
        <v>0.0</v>
      </c>
      <c r="I23" s="86">
        <f t="shared" si="2"/>
        <v>377.1</v>
      </c>
      <c r="J23" s="25"/>
      <c r="K23" s="1088" t="str">
        <f>'08) Drop Down Menus'!A8</f>
        <v>Maintenance</v>
      </c>
      <c r="L23" s="930">
        <f>SUMIF('01) BudgetBill Breakdown'!B$1:B87,K23, '01) BudgetBill Breakdown'!G$1:G87)</f>
        <v>-2502.98</v>
      </c>
      <c r="M23" s="1089">
        <f t="shared" si="3"/>
        <v>-1251.49</v>
      </c>
      <c r="N23" s="25"/>
    </row>
    <row r="24">
      <c r="A24" s="25"/>
      <c r="B24" s="1134" t="b">
        <v>0</v>
      </c>
      <c r="C24" s="1042"/>
      <c r="D24" s="1135"/>
      <c r="E24" s="1135"/>
      <c r="F24" s="1136"/>
      <c r="G24" s="1137"/>
      <c r="H24" s="1138">
        <v>0.0</v>
      </c>
      <c r="I24" s="92">
        <f t="shared" si="2"/>
        <v>377.1</v>
      </c>
      <c r="J24" s="25"/>
      <c r="K24" s="1090" t="str">
        <f>'08) Drop Down Menus'!A9</f>
        <v>Debt</v>
      </c>
      <c r="L24" s="994">
        <f>SUMIF('01) BudgetBill Breakdown'!B$1:B87,K24, '01) BudgetBill Breakdown'!G$1:G87)</f>
        <v>-4471.64</v>
      </c>
      <c r="M24" s="1091">
        <f t="shared" si="3"/>
        <v>-2235.82</v>
      </c>
      <c r="N24" s="25"/>
    </row>
    <row r="25">
      <c r="A25" s="25"/>
      <c r="B25" s="925" t="b">
        <v>0</v>
      </c>
      <c r="C25" s="1022"/>
      <c r="D25" s="862"/>
      <c r="E25" s="862"/>
      <c r="F25" s="982"/>
      <c r="G25" s="983"/>
      <c r="H25" s="1023">
        <v>0.0</v>
      </c>
      <c r="I25" s="86">
        <f t="shared" si="2"/>
        <v>377.1</v>
      </c>
      <c r="J25" s="25"/>
      <c r="K25" s="1088" t="str">
        <f>'08) Drop Down Menus'!A10</f>
        <v>Holiday Gifts</v>
      </c>
      <c r="L25" s="930">
        <f>SUMIF('01) BudgetBill Breakdown'!B$1:B87,K25, '01) BudgetBill Breakdown'!G$1:G87)</f>
        <v>-437.29</v>
      </c>
      <c r="M25" s="1089">
        <f t="shared" si="3"/>
        <v>-218.645</v>
      </c>
      <c r="N25" s="25"/>
    </row>
    <row r="26">
      <c r="A26" s="25"/>
      <c r="B26" s="1134" t="b">
        <v>0</v>
      </c>
      <c r="C26" s="1042"/>
      <c r="D26" s="1135"/>
      <c r="E26" s="1135"/>
      <c r="F26" s="1136"/>
      <c r="G26" s="1137"/>
      <c r="H26" s="1138">
        <v>0.0</v>
      </c>
      <c r="I26" s="92">
        <f t="shared" si="2"/>
        <v>377.1</v>
      </c>
      <c r="J26" s="25"/>
      <c r="K26" s="1090" t="str">
        <f>'08) Drop Down Menus'!A11</f>
        <v>Haircut</v>
      </c>
      <c r="L26" s="994">
        <f>SUMIF('01) BudgetBill Breakdown'!B$1:B87,K26, '01) BudgetBill Breakdown'!G$1:G87)</f>
        <v>-350.23</v>
      </c>
      <c r="M26" s="1091">
        <f t="shared" si="3"/>
        <v>-175.115</v>
      </c>
      <c r="N26" s="25"/>
    </row>
    <row r="27">
      <c r="A27" s="25"/>
      <c r="B27" s="925" t="b">
        <v>0</v>
      </c>
      <c r="C27" s="1022"/>
      <c r="D27" s="862"/>
      <c r="E27" s="862"/>
      <c r="F27" s="982"/>
      <c r="G27" s="983"/>
      <c r="H27" s="1023">
        <v>0.0</v>
      </c>
      <c r="I27" s="86">
        <f t="shared" si="2"/>
        <v>377.1</v>
      </c>
      <c r="J27" s="25"/>
      <c r="K27" s="1088" t="str">
        <f>'08) Drop Down Menus'!A12</f>
        <v>Subscription - Video</v>
      </c>
      <c r="L27" s="930">
        <f>SUMIF('01) BudgetBill Breakdown'!B$1:B87,K27, '01) BudgetBill Breakdown'!G$1:G87)</f>
        <v>-642.57</v>
      </c>
      <c r="M27" s="1089">
        <f t="shared" si="3"/>
        <v>-321.285</v>
      </c>
      <c r="N27" s="25"/>
    </row>
    <row r="28">
      <c r="A28" s="25"/>
      <c r="B28" s="1134" t="b">
        <v>0</v>
      </c>
      <c r="C28" s="1042"/>
      <c r="D28" s="1135"/>
      <c r="E28" s="1135"/>
      <c r="F28" s="1136"/>
      <c r="G28" s="1137"/>
      <c r="H28" s="1138">
        <v>0.0</v>
      </c>
      <c r="I28" s="92">
        <f t="shared" si="2"/>
        <v>377.1</v>
      </c>
      <c r="J28" s="25"/>
      <c r="K28" s="1090" t="str">
        <f>'08) Drop Down Menus'!A13</f>
        <v>Subscription - Game</v>
      </c>
      <c r="L28" s="994">
        <f>SUMIF('01) BudgetBill Breakdown'!B$1:B87,K28, '01) BudgetBill Breakdown'!G$1:G87)</f>
        <v>-137.11</v>
      </c>
      <c r="M28" s="1091">
        <f t="shared" si="3"/>
        <v>-68.555</v>
      </c>
      <c r="N28" s="25"/>
    </row>
    <row r="29">
      <c r="A29" s="25"/>
      <c r="B29" s="925" t="b">
        <v>0</v>
      </c>
      <c r="C29" s="1022"/>
      <c r="D29" s="862"/>
      <c r="E29" s="862"/>
      <c r="F29" s="982"/>
      <c r="G29" s="983"/>
      <c r="H29" s="1023">
        <v>0.0</v>
      </c>
      <c r="I29" s="86">
        <f t="shared" si="2"/>
        <v>377.1</v>
      </c>
      <c r="J29" s="25"/>
      <c r="K29" s="1092" t="s">
        <v>574</v>
      </c>
      <c r="L29" s="1093"/>
      <c r="M29" s="1094" t="s">
        <v>706</v>
      </c>
      <c r="N29" s="25"/>
    </row>
    <row r="30" ht="18.0" customHeight="1">
      <c r="A30" s="25"/>
      <c r="B30" s="1134" t="b">
        <v>0</v>
      </c>
      <c r="C30" s="1042"/>
      <c r="D30" s="1135"/>
      <c r="E30" s="1135"/>
      <c r="F30" s="1136"/>
      <c r="G30" s="1137"/>
      <c r="H30" s="1138">
        <v>0.0</v>
      </c>
      <c r="I30" s="92">
        <f t="shared" si="2"/>
        <v>377.1</v>
      </c>
      <c r="J30" s="25"/>
      <c r="K30" s="25"/>
      <c r="L30" s="25"/>
      <c r="M30" s="25"/>
      <c r="N30" s="25"/>
    </row>
    <row r="31" ht="18.0" customHeight="1">
      <c r="A31" s="25"/>
      <c r="B31" s="1148"/>
      <c r="C31" s="1149" t="s">
        <v>455</v>
      </c>
      <c r="D31" s="1150"/>
      <c r="E31" s="1150"/>
      <c r="F31" s="1150"/>
      <c r="G31" s="1150"/>
      <c r="H31" s="1151">
        <f>I26</f>
        <v>377.1</v>
      </c>
      <c r="I31" s="1152"/>
      <c r="J31" s="25"/>
      <c r="K31" s="1115" t="s">
        <v>683</v>
      </c>
      <c r="L31" s="1116"/>
      <c r="M31" s="1117"/>
      <c r="N31" s="25"/>
    </row>
    <row r="32" ht="18.0" customHeight="1">
      <c r="A32" s="65"/>
      <c r="B32" s="65"/>
      <c r="C32" s="65"/>
      <c r="D32" s="65"/>
      <c r="E32" s="65"/>
      <c r="F32" s="65"/>
      <c r="G32" s="75"/>
      <c r="H32" s="75"/>
      <c r="I32" s="65"/>
      <c r="J32" s="25"/>
      <c r="K32" s="1118" t="s">
        <v>684</v>
      </c>
      <c r="L32" s="862"/>
      <c r="M32" s="1103">
        <v>0.0</v>
      </c>
      <c r="N32" s="25"/>
    </row>
    <row r="33" ht="18.0" customHeight="1">
      <c r="A33" s="65"/>
      <c r="B33" s="65" t="s">
        <v>609</v>
      </c>
      <c r="J33" s="25"/>
      <c r="K33" s="1119" t="s">
        <v>685</v>
      </c>
      <c r="L33" s="1120"/>
      <c r="M33" s="1121">
        <v>0.0</v>
      </c>
      <c r="N33" s="25"/>
    </row>
    <row r="34" ht="18.0" customHeight="1">
      <c r="A34" s="80"/>
      <c r="B34" s="1085" t="s">
        <v>102</v>
      </c>
      <c r="C34" s="1086" t="s">
        <v>103</v>
      </c>
      <c r="D34" s="1086" t="s">
        <v>104</v>
      </c>
      <c r="E34" s="1086" t="s">
        <v>105</v>
      </c>
      <c r="F34" s="1086" t="s">
        <v>49</v>
      </c>
      <c r="G34" s="1106" t="s">
        <v>106</v>
      </c>
      <c r="H34" s="1106" t="s">
        <v>107</v>
      </c>
      <c r="I34" s="1130"/>
      <c r="J34" s="25"/>
      <c r="K34" s="1118" t="s">
        <v>686</v>
      </c>
      <c r="L34" s="862"/>
      <c r="M34" s="86">
        <f>M32-M33</f>
        <v>0</v>
      </c>
      <c r="N34" s="25"/>
    </row>
    <row r="35" ht="18.0" customHeight="1">
      <c r="A35" s="80"/>
      <c r="B35" s="1108" t="b">
        <v>0</v>
      </c>
      <c r="C35" s="1022"/>
      <c r="D35" s="95"/>
      <c r="E35" s="95"/>
      <c r="F35" s="96"/>
      <c r="G35" s="85">
        <v>0.0</v>
      </c>
      <c r="H35" s="930">
        <f t="shared" ref="H35:H83" si="4">IF( B35 = TRUE ,(G35*F35)*0.05+(G35*F35) , G35*F35 )</f>
        <v>0</v>
      </c>
      <c r="I35" s="1107"/>
      <c r="J35" s="25"/>
      <c r="K35" s="1122" t="s">
        <v>687</v>
      </c>
      <c r="L35" s="1123"/>
      <c r="M35" s="1124" t="str">
        <f>#REF!-M33</f>
        <v>#REF!</v>
      </c>
      <c r="N35" s="25"/>
    </row>
    <row r="36" ht="18.0" customHeight="1">
      <c r="A36" s="80"/>
      <c r="B36" s="1111" t="b">
        <v>0</v>
      </c>
      <c r="C36" s="88"/>
      <c r="D36" s="89"/>
      <c r="E36" s="89"/>
      <c r="F36" s="90"/>
      <c r="G36" s="91">
        <v>0.0</v>
      </c>
      <c r="H36" s="994">
        <f t="shared" si="4"/>
        <v>0</v>
      </c>
      <c r="I36" s="1140"/>
      <c r="J36" s="25"/>
      <c r="N36" s="25"/>
    </row>
    <row r="37" ht="18.0" customHeight="1">
      <c r="A37" s="97"/>
      <c r="B37" s="1108" t="b">
        <v>0</v>
      </c>
      <c r="C37" s="94"/>
      <c r="D37" s="95"/>
      <c r="E37" s="95"/>
      <c r="F37" s="96"/>
      <c r="G37" s="85">
        <v>0.0</v>
      </c>
      <c r="H37" s="930">
        <f t="shared" si="4"/>
        <v>0</v>
      </c>
      <c r="I37" s="1107"/>
      <c r="J37" s="25"/>
      <c r="K37" s="1100" t="s">
        <v>670</v>
      </c>
      <c r="L37" s="1101"/>
      <c r="M37" s="1102"/>
      <c r="N37" s="25"/>
    </row>
    <row r="38" ht="18.0" customHeight="1">
      <c r="A38" s="80"/>
      <c r="B38" s="1111" t="b">
        <v>0</v>
      </c>
      <c r="C38" s="88"/>
      <c r="D38" s="89"/>
      <c r="E38" s="89"/>
      <c r="F38" s="90"/>
      <c r="G38" s="91">
        <v>0.0</v>
      </c>
      <c r="H38" s="994">
        <f t="shared" si="4"/>
        <v>0</v>
      </c>
      <c r="I38" s="1140"/>
      <c r="J38" s="25"/>
      <c r="K38" s="925" t="s">
        <v>605</v>
      </c>
      <c r="L38" s="1027"/>
      <c r="M38" s="1103">
        <v>0.0</v>
      </c>
      <c r="N38" s="25"/>
    </row>
    <row r="39" ht="18.0" customHeight="1">
      <c r="A39" s="80"/>
      <c r="B39" s="1108" t="b">
        <v>0</v>
      </c>
      <c r="C39" s="94"/>
      <c r="D39" s="95"/>
      <c r="E39" s="95"/>
      <c r="F39" s="96"/>
      <c r="G39" s="85">
        <v>0.0</v>
      </c>
      <c r="H39" s="930">
        <f t="shared" si="4"/>
        <v>0</v>
      </c>
      <c r="I39" s="1107"/>
      <c r="J39" s="25"/>
      <c r="K39" s="1104" t="s">
        <v>671</v>
      </c>
      <c r="L39" s="1073">
        <v>500.0</v>
      </c>
      <c r="M39" s="1105"/>
      <c r="N39" s="25"/>
    </row>
    <row r="40" ht="18.0" customHeight="1">
      <c r="A40" s="80"/>
      <c r="B40" s="1111" t="b">
        <v>0</v>
      </c>
      <c r="C40" s="88"/>
      <c r="D40" s="89"/>
      <c r="E40" s="89"/>
      <c r="F40" s="90"/>
      <c r="G40" s="91">
        <v>0.0</v>
      </c>
      <c r="H40" s="994">
        <f t="shared" si="4"/>
        <v>0</v>
      </c>
      <c r="I40" s="1140"/>
      <c r="J40" s="25"/>
      <c r="K40" s="925" t="s">
        <v>606</v>
      </c>
      <c r="L40" s="85">
        <v>0.0</v>
      </c>
      <c r="M40" s="1107"/>
      <c r="N40" s="25"/>
    </row>
    <row r="41" ht="18.0" customHeight="1">
      <c r="A41" s="97"/>
      <c r="B41" s="1108" t="b">
        <v>0</v>
      </c>
      <c r="C41" s="94"/>
      <c r="D41" s="95"/>
      <c r="E41" s="95"/>
      <c r="F41" s="96"/>
      <c r="G41" s="85">
        <v>0.0</v>
      </c>
      <c r="H41" s="930">
        <f t="shared" si="4"/>
        <v>0</v>
      </c>
      <c r="I41" s="1107"/>
      <c r="J41" s="25"/>
      <c r="K41" s="1109" t="s">
        <v>607</v>
      </c>
      <c r="L41" s="1030">
        <v>0.0</v>
      </c>
      <c r="M41" s="1110">
        <f>L41+M38-L40</f>
        <v>0</v>
      </c>
      <c r="N41" s="25"/>
    </row>
    <row r="42" ht="18.0" customHeight="1">
      <c r="A42" s="97"/>
      <c r="B42" s="1111" t="b">
        <v>0</v>
      </c>
      <c r="C42" s="88"/>
      <c r="D42" s="89"/>
      <c r="E42" s="89"/>
      <c r="F42" s="90"/>
      <c r="G42" s="91">
        <v>0.0</v>
      </c>
      <c r="H42" s="994">
        <f t="shared" si="4"/>
        <v>0</v>
      </c>
      <c r="I42" s="1140"/>
      <c r="J42" s="25"/>
      <c r="K42" s="1112" t="s">
        <v>608</v>
      </c>
      <c r="L42" s="1113"/>
      <c r="M42" s="1114">
        <f>L39-M41</f>
        <v>500</v>
      </c>
      <c r="N42" s="25"/>
    </row>
    <row r="43" ht="18.0" customHeight="1">
      <c r="A43" s="97"/>
      <c r="B43" s="1108" t="b">
        <v>0</v>
      </c>
      <c r="C43" s="94"/>
      <c r="D43" s="95"/>
      <c r="E43" s="95"/>
      <c r="F43" s="96"/>
      <c r="G43" s="85">
        <v>0.0</v>
      </c>
      <c r="H43" s="930">
        <f t="shared" si="4"/>
        <v>0</v>
      </c>
      <c r="I43" s="1107"/>
      <c r="J43" s="25"/>
      <c r="K43" s="25"/>
      <c r="L43" s="25"/>
      <c r="M43" s="25"/>
      <c r="N43" s="25"/>
    </row>
    <row r="44" ht="18.0" customHeight="1">
      <c r="A44" s="97"/>
      <c r="B44" s="1111" t="b">
        <v>0</v>
      </c>
      <c r="C44" s="88"/>
      <c r="D44" s="89"/>
      <c r="E44" s="89"/>
      <c r="F44" s="90"/>
      <c r="G44" s="91">
        <v>0.0</v>
      </c>
      <c r="H44" s="994">
        <f t="shared" si="4"/>
        <v>0</v>
      </c>
      <c r="I44" s="1140"/>
      <c r="J44" s="25"/>
      <c r="K44" s="1100" t="s">
        <v>654</v>
      </c>
      <c r="L44" s="1101"/>
      <c r="M44" s="1102"/>
      <c r="N44" s="25"/>
    </row>
    <row r="45" ht="18.0" customHeight="1">
      <c r="A45" s="97"/>
      <c r="B45" s="1108" t="b">
        <v>0</v>
      </c>
      <c r="C45" s="94"/>
      <c r="D45" s="95"/>
      <c r="E45" s="95"/>
      <c r="F45" s="96"/>
      <c r="G45" s="85">
        <v>0.0</v>
      </c>
      <c r="H45" s="930">
        <f t="shared" si="4"/>
        <v>0</v>
      </c>
      <c r="I45" s="1107"/>
      <c r="J45" s="25"/>
      <c r="K45" s="925" t="s">
        <v>605</v>
      </c>
      <c r="L45" s="1027">
        <v>45276.0</v>
      </c>
      <c r="M45" s="1103">
        <v>0.0</v>
      </c>
    </row>
    <row r="46" ht="18.0" customHeight="1">
      <c r="A46" s="97"/>
      <c r="B46" s="1111" t="b">
        <v>0</v>
      </c>
      <c r="C46" s="88"/>
      <c r="D46" s="89"/>
      <c r="E46" s="89"/>
      <c r="F46" s="90"/>
      <c r="G46" s="91">
        <v>0.0</v>
      </c>
      <c r="H46" s="994">
        <f t="shared" si="4"/>
        <v>0</v>
      </c>
      <c r="I46" s="1140"/>
      <c r="J46" s="25"/>
      <c r="K46" s="1104" t="s">
        <v>671</v>
      </c>
      <c r="L46" s="1075">
        <v>400.0</v>
      </c>
      <c r="M46" s="1105"/>
    </row>
    <row r="47" ht="18.0" customHeight="1">
      <c r="A47" s="97"/>
      <c r="B47" s="1108" t="b">
        <v>0</v>
      </c>
      <c r="C47" s="94"/>
      <c r="D47" s="95"/>
      <c r="E47" s="95"/>
      <c r="F47" s="96"/>
      <c r="G47" s="85">
        <v>0.0</v>
      </c>
      <c r="H47" s="930">
        <f t="shared" si="4"/>
        <v>0</v>
      </c>
      <c r="I47" s="1107"/>
      <c r="J47" s="25"/>
      <c r="K47" s="925" t="s">
        <v>606</v>
      </c>
      <c r="L47" s="85">
        <v>0.0</v>
      </c>
      <c r="M47" s="1107"/>
    </row>
    <row r="48" ht="18.0" customHeight="1">
      <c r="A48" s="97"/>
      <c r="B48" s="1111" t="b">
        <v>0</v>
      </c>
      <c r="C48" s="88"/>
      <c r="D48" s="89"/>
      <c r="E48" s="89"/>
      <c r="F48" s="90"/>
      <c r="G48" s="91">
        <v>0.0</v>
      </c>
      <c r="H48" s="994">
        <f t="shared" si="4"/>
        <v>0</v>
      </c>
      <c r="I48" s="1140"/>
      <c r="J48" s="25"/>
      <c r="K48" s="1109" t="s">
        <v>607</v>
      </c>
      <c r="L48" s="1030">
        <v>0.0</v>
      </c>
      <c r="M48" s="1110">
        <f>L48+M45-L47</f>
        <v>0</v>
      </c>
    </row>
    <row r="49" ht="18.0" customHeight="1">
      <c r="A49" s="97"/>
      <c r="B49" s="1108" t="b">
        <v>0</v>
      </c>
      <c r="C49" s="94"/>
      <c r="D49" s="95"/>
      <c r="E49" s="95"/>
      <c r="F49" s="96"/>
      <c r="G49" s="85">
        <v>0.0</v>
      </c>
      <c r="H49" s="930">
        <f t="shared" si="4"/>
        <v>0</v>
      </c>
      <c r="I49" s="1107"/>
      <c r="J49" s="25"/>
      <c r="K49" s="1112" t="s">
        <v>608</v>
      </c>
      <c r="L49" s="1113"/>
      <c r="M49" s="1114">
        <f>L46-M48</f>
        <v>400</v>
      </c>
    </row>
    <row r="50" ht="18.0" customHeight="1">
      <c r="A50" s="97"/>
      <c r="B50" s="1111" t="b">
        <v>0</v>
      </c>
      <c r="C50" s="88"/>
      <c r="D50" s="89"/>
      <c r="E50" s="89"/>
      <c r="F50" s="90"/>
      <c r="G50" s="91">
        <v>0.0</v>
      </c>
      <c r="H50" s="994">
        <f t="shared" si="4"/>
        <v>0</v>
      </c>
      <c r="I50" s="1140"/>
      <c r="J50" s="25"/>
      <c r="K50" s="25"/>
      <c r="L50" s="25"/>
      <c r="M50" s="25"/>
      <c r="N50" s="25"/>
    </row>
    <row r="51" ht="18.0" hidden="1" customHeight="1">
      <c r="A51" s="97"/>
      <c r="B51" s="1108" t="b">
        <v>0</v>
      </c>
      <c r="C51" s="94"/>
      <c r="D51" s="95"/>
      <c r="E51" s="95"/>
      <c r="F51" s="96"/>
      <c r="G51" s="85">
        <v>0.0</v>
      </c>
      <c r="H51" s="930">
        <f t="shared" si="4"/>
        <v>0</v>
      </c>
      <c r="I51" s="1107"/>
      <c r="J51" s="25"/>
      <c r="K51" s="25"/>
      <c r="L51" s="25"/>
      <c r="M51" s="25"/>
      <c r="N51" s="25"/>
    </row>
    <row r="52" ht="18.0" hidden="1" customHeight="1">
      <c r="A52" s="97"/>
      <c r="B52" s="1111" t="b">
        <v>0</v>
      </c>
      <c r="C52" s="88"/>
      <c r="D52" s="89"/>
      <c r="E52" s="89"/>
      <c r="F52" s="90"/>
      <c r="G52" s="91">
        <v>0.0</v>
      </c>
      <c r="H52" s="994">
        <f t="shared" si="4"/>
        <v>0</v>
      </c>
      <c r="I52" s="1140"/>
      <c r="J52" s="25"/>
      <c r="K52" s="25"/>
      <c r="L52" s="25"/>
      <c r="M52" s="25"/>
      <c r="N52" s="25"/>
    </row>
    <row r="53" ht="18.0" hidden="1" customHeight="1">
      <c r="A53" s="97"/>
      <c r="B53" s="1108" t="b">
        <v>0</v>
      </c>
      <c r="C53" s="94"/>
      <c r="D53" s="95"/>
      <c r="E53" s="95"/>
      <c r="F53" s="96"/>
      <c r="G53" s="85">
        <v>0.0</v>
      </c>
      <c r="H53" s="930">
        <f t="shared" si="4"/>
        <v>0</v>
      </c>
      <c r="I53" s="1107"/>
      <c r="J53" s="25"/>
      <c r="K53" s="25"/>
      <c r="L53" s="25"/>
      <c r="M53" s="25"/>
      <c r="N53" s="25"/>
    </row>
    <row r="54" ht="18.0" hidden="1" customHeight="1">
      <c r="A54" s="97"/>
      <c r="B54" s="1111" t="b">
        <v>0</v>
      </c>
      <c r="C54" s="88"/>
      <c r="D54" s="89"/>
      <c r="E54" s="89"/>
      <c r="F54" s="90"/>
      <c r="G54" s="91">
        <v>0.0</v>
      </c>
      <c r="H54" s="994">
        <f t="shared" si="4"/>
        <v>0</v>
      </c>
      <c r="I54" s="1140"/>
      <c r="J54" s="25"/>
      <c r="K54" s="25"/>
      <c r="L54" s="25"/>
      <c r="M54" s="25"/>
      <c r="N54" s="25"/>
    </row>
    <row r="55" ht="18.0" hidden="1" customHeight="1">
      <c r="A55" s="97"/>
      <c r="B55" s="1108" t="b">
        <v>0</v>
      </c>
      <c r="C55" s="94"/>
      <c r="D55" s="95"/>
      <c r="E55" s="95"/>
      <c r="F55" s="96"/>
      <c r="G55" s="85">
        <v>0.0</v>
      </c>
      <c r="H55" s="930">
        <f t="shared" si="4"/>
        <v>0</v>
      </c>
      <c r="I55" s="1107"/>
      <c r="J55" s="25"/>
      <c r="K55" s="25"/>
      <c r="L55" s="25"/>
      <c r="M55" s="25"/>
      <c r="N55" s="25"/>
    </row>
    <row r="56" ht="18.0" hidden="1" customHeight="1">
      <c r="A56" s="97"/>
      <c r="B56" s="1111" t="b">
        <v>0</v>
      </c>
      <c r="C56" s="88"/>
      <c r="D56" s="89"/>
      <c r="E56" s="89"/>
      <c r="F56" s="90"/>
      <c r="G56" s="91">
        <v>0.0</v>
      </c>
      <c r="H56" s="994">
        <f t="shared" si="4"/>
        <v>0</v>
      </c>
      <c r="I56" s="1140"/>
      <c r="J56" s="25"/>
      <c r="K56" s="25"/>
      <c r="L56" s="25"/>
      <c r="M56" s="25"/>
      <c r="N56" s="25"/>
    </row>
    <row r="57" ht="18.0" hidden="1" customHeight="1">
      <c r="A57" s="97"/>
      <c r="B57" s="1108" t="b">
        <v>0</v>
      </c>
      <c r="C57" s="94"/>
      <c r="D57" s="95"/>
      <c r="E57" s="95"/>
      <c r="F57" s="96"/>
      <c r="G57" s="85">
        <v>0.0</v>
      </c>
      <c r="H57" s="930">
        <f t="shared" si="4"/>
        <v>0</v>
      </c>
      <c r="I57" s="1107"/>
      <c r="J57" s="25"/>
      <c r="K57" s="25"/>
      <c r="L57" s="25"/>
      <c r="M57" s="25"/>
      <c r="N57" s="25"/>
    </row>
    <row r="58" ht="18.0" hidden="1" customHeight="1">
      <c r="A58" s="97"/>
      <c r="B58" s="1111" t="b">
        <v>0</v>
      </c>
      <c r="C58" s="88"/>
      <c r="D58" s="89"/>
      <c r="E58" s="89"/>
      <c r="F58" s="90"/>
      <c r="G58" s="91">
        <v>0.0</v>
      </c>
      <c r="H58" s="994">
        <f t="shared" si="4"/>
        <v>0</v>
      </c>
      <c r="I58" s="1140"/>
      <c r="J58" s="25"/>
      <c r="K58" s="25"/>
      <c r="L58" s="25"/>
      <c r="M58" s="25"/>
      <c r="N58" s="25"/>
    </row>
    <row r="59" ht="18.0" hidden="1" customHeight="1">
      <c r="A59" s="97"/>
      <c r="B59" s="1108" t="b">
        <v>0</v>
      </c>
      <c r="C59" s="94"/>
      <c r="D59" s="95"/>
      <c r="E59" s="95"/>
      <c r="F59" s="96"/>
      <c r="G59" s="85">
        <v>0.0</v>
      </c>
      <c r="H59" s="930">
        <f t="shared" si="4"/>
        <v>0</v>
      </c>
      <c r="I59" s="1107"/>
      <c r="J59" s="25"/>
      <c r="K59" s="25"/>
      <c r="L59" s="25"/>
      <c r="M59" s="25"/>
      <c r="N59" s="25"/>
    </row>
    <row r="60" ht="18.0" hidden="1" customHeight="1">
      <c r="A60" s="97"/>
      <c r="B60" s="1111" t="b">
        <v>0</v>
      </c>
      <c r="C60" s="88"/>
      <c r="D60" s="89"/>
      <c r="E60" s="89"/>
      <c r="F60" s="90"/>
      <c r="G60" s="91">
        <v>0.0</v>
      </c>
      <c r="H60" s="994">
        <f t="shared" si="4"/>
        <v>0</v>
      </c>
      <c r="I60" s="1140"/>
      <c r="J60" s="25"/>
      <c r="K60" s="25"/>
      <c r="L60" s="25"/>
      <c r="M60" s="25"/>
      <c r="N60" s="25"/>
    </row>
    <row r="61" ht="18.0" hidden="1" customHeight="1">
      <c r="A61" s="97"/>
      <c r="B61" s="1108" t="b">
        <v>0</v>
      </c>
      <c r="C61" s="94"/>
      <c r="D61" s="95"/>
      <c r="E61" s="95"/>
      <c r="F61" s="96"/>
      <c r="G61" s="85">
        <v>0.0</v>
      </c>
      <c r="H61" s="930">
        <f t="shared" si="4"/>
        <v>0</v>
      </c>
      <c r="I61" s="1107"/>
      <c r="J61" s="25"/>
      <c r="K61" s="25"/>
      <c r="L61" s="25"/>
      <c r="M61" s="25"/>
      <c r="N61" s="25"/>
    </row>
    <row r="62" ht="18.0" hidden="1" customHeight="1">
      <c r="A62" s="97"/>
      <c r="B62" s="1111" t="b">
        <v>0</v>
      </c>
      <c r="C62" s="88"/>
      <c r="D62" s="89"/>
      <c r="E62" s="89"/>
      <c r="F62" s="90"/>
      <c r="G62" s="91">
        <v>0.0</v>
      </c>
      <c r="H62" s="994">
        <f t="shared" si="4"/>
        <v>0</v>
      </c>
      <c r="I62" s="1140"/>
      <c r="J62" s="25"/>
      <c r="K62" s="25"/>
      <c r="L62" s="25"/>
      <c r="M62" s="25"/>
      <c r="N62" s="25"/>
    </row>
    <row r="63" ht="18.0" hidden="1" customHeight="1">
      <c r="A63" s="97"/>
      <c r="B63" s="1108" t="b">
        <v>0</v>
      </c>
      <c r="C63" s="94"/>
      <c r="D63" s="95"/>
      <c r="E63" s="95"/>
      <c r="F63" s="96"/>
      <c r="G63" s="85">
        <v>0.0</v>
      </c>
      <c r="H63" s="930">
        <f t="shared" si="4"/>
        <v>0</v>
      </c>
      <c r="I63" s="1107"/>
      <c r="J63" s="25"/>
      <c r="K63" s="25"/>
      <c r="L63" s="25"/>
      <c r="M63" s="25"/>
      <c r="N63" s="25"/>
    </row>
    <row r="64" ht="18.0" hidden="1" customHeight="1">
      <c r="A64" s="97"/>
      <c r="B64" s="1111" t="b">
        <v>0</v>
      </c>
      <c r="C64" s="88"/>
      <c r="D64" s="89"/>
      <c r="E64" s="89"/>
      <c r="F64" s="90"/>
      <c r="G64" s="91">
        <v>0.0</v>
      </c>
      <c r="H64" s="994">
        <f t="shared" si="4"/>
        <v>0</v>
      </c>
      <c r="I64" s="1140"/>
      <c r="J64" s="25"/>
      <c r="K64" s="25"/>
      <c r="L64" s="25"/>
      <c r="M64" s="25"/>
      <c r="N64" s="25"/>
    </row>
    <row r="65" ht="18.0" hidden="1" customHeight="1">
      <c r="A65" s="97"/>
      <c r="B65" s="1108" t="b">
        <v>0</v>
      </c>
      <c r="C65" s="94"/>
      <c r="D65" s="95"/>
      <c r="E65" s="95"/>
      <c r="F65" s="96"/>
      <c r="G65" s="85">
        <v>0.0</v>
      </c>
      <c r="H65" s="930">
        <f t="shared" si="4"/>
        <v>0</v>
      </c>
      <c r="I65" s="1107"/>
      <c r="J65" s="25"/>
      <c r="K65" s="25"/>
      <c r="L65" s="25"/>
      <c r="M65" s="25"/>
      <c r="N65" s="25"/>
    </row>
    <row r="66" ht="18.0" hidden="1" customHeight="1">
      <c r="A66" s="97"/>
      <c r="B66" s="1111" t="b">
        <v>0</v>
      </c>
      <c r="C66" s="88"/>
      <c r="D66" s="89"/>
      <c r="E66" s="89"/>
      <c r="F66" s="90"/>
      <c r="G66" s="91">
        <v>0.0</v>
      </c>
      <c r="H66" s="994">
        <f t="shared" si="4"/>
        <v>0</v>
      </c>
      <c r="I66" s="1140"/>
      <c r="J66" s="25"/>
      <c r="K66" s="25"/>
      <c r="L66" s="25"/>
      <c r="M66" s="25"/>
      <c r="N66" s="25"/>
    </row>
    <row r="67" ht="18.0" hidden="1" customHeight="1">
      <c r="A67" s="97"/>
      <c r="B67" s="1108" t="b">
        <v>0</v>
      </c>
      <c r="C67" s="94"/>
      <c r="D67" s="95"/>
      <c r="E67" s="95"/>
      <c r="F67" s="96"/>
      <c r="G67" s="85">
        <v>0.0</v>
      </c>
      <c r="H67" s="930">
        <f t="shared" si="4"/>
        <v>0</v>
      </c>
      <c r="I67" s="1107"/>
      <c r="J67" s="25"/>
      <c r="K67" s="25"/>
      <c r="L67" s="25"/>
      <c r="M67" s="25"/>
      <c r="N67" s="25"/>
    </row>
    <row r="68" ht="18.0" hidden="1" customHeight="1">
      <c r="A68" s="97"/>
      <c r="B68" s="1111" t="b">
        <v>0</v>
      </c>
      <c r="C68" s="88"/>
      <c r="D68" s="89"/>
      <c r="E68" s="89"/>
      <c r="F68" s="90"/>
      <c r="G68" s="91">
        <v>0.0</v>
      </c>
      <c r="H68" s="994">
        <f t="shared" si="4"/>
        <v>0</v>
      </c>
      <c r="I68" s="1140"/>
      <c r="J68" s="25"/>
      <c r="K68" s="25"/>
      <c r="L68" s="25"/>
      <c r="M68" s="25"/>
      <c r="N68" s="25"/>
    </row>
    <row r="69" ht="18.0" hidden="1" customHeight="1">
      <c r="A69" s="97"/>
      <c r="B69" s="1108" t="b">
        <v>0</v>
      </c>
      <c r="C69" s="94"/>
      <c r="D69" s="95"/>
      <c r="E69" s="95"/>
      <c r="F69" s="96"/>
      <c r="G69" s="85">
        <v>0.0</v>
      </c>
      <c r="H69" s="930">
        <f t="shared" si="4"/>
        <v>0</v>
      </c>
      <c r="I69" s="1107"/>
      <c r="J69" s="25"/>
      <c r="K69" s="25"/>
      <c r="L69" s="25"/>
      <c r="M69" s="25"/>
      <c r="N69" s="25"/>
    </row>
    <row r="70" ht="18.0" hidden="1" customHeight="1">
      <c r="A70" s="97"/>
      <c r="B70" s="1111" t="b">
        <v>0</v>
      </c>
      <c r="C70" s="88"/>
      <c r="D70" s="89"/>
      <c r="E70" s="89"/>
      <c r="F70" s="90"/>
      <c r="G70" s="91">
        <v>0.0</v>
      </c>
      <c r="H70" s="994">
        <f t="shared" si="4"/>
        <v>0</v>
      </c>
      <c r="I70" s="1140"/>
      <c r="J70" s="25"/>
      <c r="K70" s="25"/>
      <c r="L70" s="25"/>
      <c r="M70" s="25"/>
      <c r="N70" s="25"/>
    </row>
    <row r="71" ht="18.0" hidden="1" customHeight="1">
      <c r="A71" s="97"/>
      <c r="B71" s="1108" t="b">
        <v>0</v>
      </c>
      <c r="C71" s="94"/>
      <c r="D71" s="95"/>
      <c r="E71" s="95"/>
      <c r="F71" s="96"/>
      <c r="G71" s="85">
        <v>0.0</v>
      </c>
      <c r="H71" s="930">
        <f t="shared" si="4"/>
        <v>0</v>
      </c>
      <c r="I71" s="1107"/>
      <c r="J71" s="25"/>
      <c r="K71" s="25"/>
      <c r="L71" s="25"/>
      <c r="M71" s="25"/>
      <c r="N71" s="25"/>
    </row>
    <row r="72" ht="18.0" hidden="1" customHeight="1">
      <c r="A72" s="97"/>
      <c r="B72" s="1111" t="b">
        <v>0</v>
      </c>
      <c r="C72" s="88"/>
      <c r="D72" s="89"/>
      <c r="E72" s="89"/>
      <c r="F72" s="90"/>
      <c r="G72" s="91">
        <v>0.0</v>
      </c>
      <c r="H72" s="994">
        <f t="shared" si="4"/>
        <v>0</v>
      </c>
      <c r="I72" s="1140"/>
      <c r="J72" s="25"/>
      <c r="K72" s="25"/>
      <c r="L72" s="25"/>
      <c r="M72" s="25"/>
      <c r="N72" s="25"/>
    </row>
    <row r="73" ht="18.0" hidden="1" customHeight="1">
      <c r="A73" s="97"/>
      <c r="B73" s="1108" t="b">
        <v>0</v>
      </c>
      <c r="C73" s="94"/>
      <c r="D73" s="95"/>
      <c r="E73" s="95"/>
      <c r="F73" s="96"/>
      <c r="G73" s="85">
        <v>0.0</v>
      </c>
      <c r="H73" s="930">
        <f t="shared" si="4"/>
        <v>0</v>
      </c>
      <c r="I73" s="1107"/>
      <c r="J73" s="25"/>
      <c r="K73" s="25"/>
      <c r="L73" s="25"/>
      <c r="M73" s="25"/>
      <c r="N73" s="25"/>
    </row>
    <row r="74" ht="18.0" hidden="1" customHeight="1">
      <c r="A74" s="97"/>
      <c r="B74" s="1111" t="b">
        <v>0</v>
      </c>
      <c r="C74" s="88"/>
      <c r="D74" s="89"/>
      <c r="E74" s="89"/>
      <c r="F74" s="90"/>
      <c r="G74" s="91">
        <v>0.0</v>
      </c>
      <c r="H74" s="994">
        <f t="shared" si="4"/>
        <v>0</v>
      </c>
      <c r="I74" s="1140"/>
      <c r="J74" s="25"/>
      <c r="K74" s="25"/>
      <c r="L74" s="25"/>
      <c r="M74" s="25"/>
      <c r="N74" s="25"/>
    </row>
    <row r="75" ht="18.0" hidden="1" customHeight="1">
      <c r="A75" s="97"/>
      <c r="B75" s="1108" t="b">
        <v>0</v>
      </c>
      <c r="C75" s="94"/>
      <c r="D75" s="95"/>
      <c r="E75" s="95"/>
      <c r="F75" s="96"/>
      <c r="G75" s="85">
        <v>0.0</v>
      </c>
      <c r="H75" s="930">
        <f t="shared" si="4"/>
        <v>0</v>
      </c>
      <c r="I75" s="1107"/>
      <c r="J75" s="25"/>
      <c r="K75" s="25"/>
      <c r="L75" s="25"/>
      <c r="M75" s="25"/>
      <c r="N75" s="25"/>
    </row>
    <row r="76" ht="18.0" hidden="1" customHeight="1">
      <c r="A76" s="97"/>
      <c r="B76" s="1111" t="b">
        <v>0</v>
      </c>
      <c r="C76" s="88"/>
      <c r="D76" s="89"/>
      <c r="E76" s="89"/>
      <c r="F76" s="90"/>
      <c r="G76" s="91">
        <v>0.0</v>
      </c>
      <c r="H76" s="994">
        <f t="shared" si="4"/>
        <v>0</v>
      </c>
      <c r="I76" s="1140"/>
      <c r="J76" s="25"/>
      <c r="K76" s="25"/>
      <c r="L76" s="25"/>
      <c r="M76" s="25"/>
      <c r="N76" s="25"/>
    </row>
    <row r="77" ht="18.0" hidden="1" customHeight="1">
      <c r="A77" s="97"/>
      <c r="B77" s="1108" t="b">
        <v>0</v>
      </c>
      <c r="C77" s="94"/>
      <c r="D77" s="95"/>
      <c r="E77" s="95"/>
      <c r="F77" s="96"/>
      <c r="G77" s="85">
        <v>0.0</v>
      </c>
      <c r="H77" s="930">
        <f t="shared" si="4"/>
        <v>0</v>
      </c>
      <c r="I77" s="1107"/>
      <c r="J77" s="25"/>
      <c r="K77" s="25"/>
      <c r="L77" s="25"/>
      <c r="M77" s="25"/>
      <c r="N77" s="25"/>
    </row>
    <row r="78" ht="18.0" hidden="1" customHeight="1">
      <c r="A78" s="97"/>
      <c r="B78" s="1111" t="b">
        <v>0</v>
      </c>
      <c r="C78" s="88"/>
      <c r="D78" s="89"/>
      <c r="E78" s="89"/>
      <c r="F78" s="90"/>
      <c r="G78" s="91">
        <v>0.0</v>
      </c>
      <c r="H78" s="994">
        <f t="shared" si="4"/>
        <v>0</v>
      </c>
      <c r="I78" s="1140"/>
      <c r="J78" s="25"/>
      <c r="K78" s="25"/>
      <c r="L78" s="25"/>
      <c r="M78" s="25"/>
      <c r="N78" s="25"/>
    </row>
    <row r="79" ht="18.0" hidden="1" customHeight="1">
      <c r="A79" s="97"/>
      <c r="B79" s="1108" t="b">
        <v>0</v>
      </c>
      <c r="C79" s="94"/>
      <c r="D79" s="95"/>
      <c r="E79" s="95"/>
      <c r="F79" s="96"/>
      <c r="G79" s="85">
        <v>0.0</v>
      </c>
      <c r="H79" s="930">
        <f t="shared" si="4"/>
        <v>0</v>
      </c>
      <c r="I79" s="1107"/>
      <c r="J79" s="25"/>
      <c r="K79" s="25"/>
      <c r="L79" s="25"/>
      <c r="M79" s="25"/>
      <c r="N79" s="25"/>
    </row>
    <row r="80" ht="18.0" hidden="1" customHeight="1">
      <c r="A80" s="97"/>
      <c r="B80" s="1111" t="b">
        <v>0</v>
      </c>
      <c r="C80" s="88"/>
      <c r="D80" s="89"/>
      <c r="E80" s="89"/>
      <c r="F80" s="90"/>
      <c r="G80" s="91">
        <v>0.0</v>
      </c>
      <c r="H80" s="994">
        <f t="shared" si="4"/>
        <v>0</v>
      </c>
      <c r="I80" s="1140"/>
      <c r="J80" s="25"/>
      <c r="K80" s="25"/>
      <c r="L80" s="25"/>
      <c r="M80" s="25"/>
      <c r="N80" s="25"/>
    </row>
    <row r="81" ht="18.0" hidden="1" customHeight="1">
      <c r="A81" s="97"/>
      <c r="B81" s="1108" t="b">
        <v>0</v>
      </c>
      <c r="C81" s="94"/>
      <c r="D81" s="95"/>
      <c r="E81" s="95"/>
      <c r="F81" s="96"/>
      <c r="G81" s="85">
        <v>0.0</v>
      </c>
      <c r="H81" s="930">
        <f t="shared" si="4"/>
        <v>0</v>
      </c>
      <c r="I81" s="1107"/>
      <c r="J81" s="25"/>
      <c r="K81" s="25"/>
      <c r="L81" s="25"/>
      <c r="M81" s="25"/>
      <c r="N81" s="25"/>
    </row>
    <row r="82" ht="18.0" hidden="1" customHeight="1">
      <c r="A82" s="97"/>
      <c r="B82" s="1111" t="b">
        <v>0</v>
      </c>
      <c r="C82" s="88"/>
      <c r="D82" s="89"/>
      <c r="E82" s="89"/>
      <c r="F82" s="90"/>
      <c r="G82" s="91">
        <v>0.0</v>
      </c>
      <c r="H82" s="994">
        <f t="shared" si="4"/>
        <v>0</v>
      </c>
      <c r="I82" s="1140"/>
      <c r="J82" s="25"/>
      <c r="K82" s="25"/>
      <c r="L82" s="25"/>
      <c r="M82" s="25"/>
      <c r="N82" s="25"/>
    </row>
    <row r="83" ht="18.0" hidden="1" customHeight="1">
      <c r="A83" s="65"/>
      <c r="B83" s="1108" t="b">
        <v>0</v>
      </c>
      <c r="C83" s="94"/>
      <c r="D83" s="95"/>
      <c r="E83" s="95"/>
      <c r="F83" s="96"/>
      <c r="G83" s="85">
        <v>0.0</v>
      </c>
      <c r="H83" s="930">
        <f t="shared" si="4"/>
        <v>0</v>
      </c>
      <c r="I83" s="1107"/>
      <c r="J83" s="25"/>
      <c r="K83" s="25"/>
      <c r="L83" s="25"/>
      <c r="M83" s="25"/>
      <c r="N83" s="25"/>
    </row>
    <row r="84">
      <c r="A84" s="126"/>
      <c r="B84" s="1125"/>
      <c r="C84" s="1126" t="s">
        <v>610</v>
      </c>
      <c r="D84" s="1093"/>
      <c r="E84" s="1093"/>
      <c r="F84" s="1093"/>
      <c r="G84" s="1093"/>
      <c r="H84" s="1127">
        <f>sum(H35:H83)</f>
        <v>0</v>
      </c>
      <c r="I84" s="1155"/>
      <c r="J84" s="25"/>
      <c r="K84" s="25"/>
      <c r="L84" s="25"/>
      <c r="M84" s="25"/>
      <c r="N84" s="25"/>
    </row>
    <row r="85">
      <c r="A85" s="126"/>
      <c r="B85" s="126" t="s">
        <v>611</v>
      </c>
      <c r="H85" s="127">
        <f>sum(H35:H83)-M30</f>
        <v>0</v>
      </c>
      <c r="J85" s="25"/>
      <c r="K85" s="25"/>
      <c r="L85" s="25"/>
      <c r="M85" s="25"/>
      <c r="N85" s="25"/>
    </row>
    <row r="86">
      <c r="A86" s="126"/>
      <c r="B86" s="126" t="s">
        <v>134</v>
      </c>
      <c r="H86" s="128" t="str">
        <f>#REF!-H84</f>
        <v>#REF!</v>
      </c>
      <c r="J86" s="25"/>
      <c r="K86" s="1128">
        <v>45327.0</v>
      </c>
      <c r="N86" s="25"/>
    </row>
    <row r="87">
      <c r="A87" s="126"/>
      <c r="B87" s="126"/>
      <c r="C87" s="126"/>
      <c r="D87" s="126"/>
      <c r="E87" s="126"/>
      <c r="F87" s="126"/>
      <c r="G87" s="126"/>
      <c r="H87" s="128"/>
      <c r="I87" s="128"/>
      <c r="J87" s="25"/>
      <c r="K87" s="25"/>
      <c r="L87" s="25"/>
      <c r="M87" s="25"/>
      <c r="N87" s="25"/>
    </row>
  </sheetData>
  <mergeCells count="116">
    <mergeCell ref="B2:I2"/>
    <mergeCell ref="K2:M2"/>
    <mergeCell ref="C3:E3"/>
    <mergeCell ref="L3:M3"/>
    <mergeCell ref="C4:E4"/>
    <mergeCell ref="L4:M4"/>
    <mergeCell ref="L5:M5"/>
    <mergeCell ref="C5:E5"/>
    <mergeCell ref="C6:E6"/>
    <mergeCell ref="C7:E7"/>
    <mergeCell ref="C8:E8"/>
    <mergeCell ref="C9:E9"/>
    <mergeCell ref="C10:E10"/>
    <mergeCell ref="C11:E11"/>
    <mergeCell ref="L13:M13"/>
    <mergeCell ref="L14:M14"/>
    <mergeCell ref="L6:M6"/>
    <mergeCell ref="L7:M7"/>
    <mergeCell ref="L8:M8"/>
    <mergeCell ref="L9:M9"/>
    <mergeCell ref="L10:M10"/>
    <mergeCell ref="L11:M11"/>
    <mergeCell ref="L12:M12"/>
    <mergeCell ref="C12:E12"/>
    <mergeCell ref="C13:E13"/>
    <mergeCell ref="C14:E14"/>
    <mergeCell ref="C15:E15"/>
    <mergeCell ref="C16:E16"/>
    <mergeCell ref="C17:E17"/>
    <mergeCell ref="C18:E18"/>
    <mergeCell ref="C19:E19"/>
    <mergeCell ref="C20:E20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K29:L29"/>
    <mergeCell ref="C30:E30"/>
    <mergeCell ref="C31:G31"/>
    <mergeCell ref="H67:I67"/>
    <mergeCell ref="H68:I68"/>
    <mergeCell ref="H69:I69"/>
    <mergeCell ref="H70:I70"/>
    <mergeCell ref="H71:I71"/>
    <mergeCell ref="H72:I72"/>
    <mergeCell ref="H73:I73"/>
    <mergeCell ref="H74:I74"/>
    <mergeCell ref="H75:I75"/>
    <mergeCell ref="H76:I76"/>
    <mergeCell ref="H77:I77"/>
    <mergeCell ref="H78:I78"/>
    <mergeCell ref="H79:I79"/>
    <mergeCell ref="H80:I80"/>
    <mergeCell ref="B86:G86"/>
    <mergeCell ref="H86:I86"/>
    <mergeCell ref="K86:M86"/>
    <mergeCell ref="H81:I81"/>
    <mergeCell ref="H82:I82"/>
    <mergeCell ref="H83:I83"/>
    <mergeCell ref="C84:G84"/>
    <mergeCell ref="H84:I84"/>
    <mergeCell ref="B85:G85"/>
    <mergeCell ref="H85:I85"/>
    <mergeCell ref="H31:I31"/>
    <mergeCell ref="K31:M31"/>
    <mergeCell ref="K32:L32"/>
    <mergeCell ref="B33:I33"/>
    <mergeCell ref="K33:L33"/>
    <mergeCell ref="H34:I34"/>
    <mergeCell ref="H35:I35"/>
    <mergeCell ref="L40:M40"/>
    <mergeCell ref="K42:L42"/>
    <mergeCell ref="K44:M44"/>
    <mergeCell ref="L46:M46"/>
    <mergeCell ref="L47:M47"/>
    <mergeCell ref="K49:L49"/>
    <mergeCell ref="K34:L34"/>
    <mergeCell ref="K35:L35"/>
    <mergeCell ref="H36:I36"/>
    <mergeCell ref="H37:I37"/>
    <mergeCell ref="K37:M37"/>
    <mergeCell ref="H38:I38"/>
    <mergeCell ref="L39:M39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</mergeCells>
  <dataValidations>
    <dataValidation type="list" allowBlank="1" showErrorMessage="1" sqref="E35:E83">
      <formula1>'08) Drop Down Menus'!$B$2:$B$17</formula1>
    </dataValidation>
    <dataValidation type="list" allowBlank="1" sqref="G4:G30">
      <formula1>'08) Drop Down Menus'!$A$2:$A$17</formula1>
    </dataValidation>
  </dataValidations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3.29"/>
    <col customWidth="1" min="2" max="2" width="4.71"/>
    <col customWidth="1" min="3" max="3" width="32.57"/>
    <col customWidth="1" min="4" max="4" width="10.0"/>
    <col customWidth="1" min="5" max="5" width="25.71"/>
    <col customWidth="1" min="6" max="6" width="13.0"/>
    <col customWidth="1" min="7" max="7" width="23.86"/>
    <col customWidth="1" min="8" max="8" width="15.29"/>
    <col customWidth="1" min="9" max="9" width="14.29"/>
    <col customWidth="1" min="10" max="10" width="3.71"/>
    <col customWidth="1" min="11" max="11" width="23.86"/>
    <col customWidth="1" min="12" max="12" width="15.0"/>
    <col customWidth="1" min="13" max="13" width="16.57"/>
    <col customWidth="1" min="14" max="14" width="3.43"/>
  </cols>
  <sheetData>
    <row r="1">
      <c r="A1" s="25"/>
      <c r="B1" s="25"/>
      <c r="C1" s="25"/>
      <c r="D1" s="25"/>
      <c r="E1" s="25"/>
      <c r="F1" s="25"/>
      <c r="G1" s="24"/>
      <c r="H1" s="25"/>
      <c r="I1" s="25"/>
      <c r="J1" s="25"/>
      <c r="K1" s="25"/>
      <c r="L1" s="138"/>
      <c r="M1" s="25"/>
      <c r="N1" s="25"/>
    </row>
    <row r="2">
      <c r="A2" s="25"/>
      <c r="B2" s="1085" t="s">
        <v>707</v>
      </c>
      <c r="C2" s="1129"/>
      <c r="D2" s="1129"/>
      <c r="E2" s="1129"/>
      <c r="F2" s="1129"/>
      <c r="G2" s="1129"/>
      <c r="H2" s="1129"/>
      <c r="I2" s="1130"/>
      <c r="J2" s="25"/>
      <c r="K2" s="1131" t="s">
        <v>470</v>
      </c>
      <c r="L2" s="1132"/>
      <c r="M2" s="1133"/>
      <c r="N2" s="25"/>
    </row>
    <row r="3">
      <c r="A3" s="25"/>
      <c r="B3" s="1079" t="s">
        <v>598</v>
      </c>
      <c r="C3" s="974" t="s">
        <v>140</v>
      </c>
      <c r="D3" s="862"/>
      <c r="E3" s="862"/>
      <c r="F3" s="974" t="s">
        <v>55</v>
      </c>
      <c r="G3" s="974" t="s">
        <v>44</v>
      </c>
      <c r="H3" s="974" t="s">
        <v>2</v>
      </c>
      <c r="I3" s="1080" t="s">
        <v>67</v>
      </c>
      <c r="J3" s="25"/>
      <c r="K3" s="1081" t="str">
        <f>'08) Drop Down Menus'!A2</f>
        <v>Groceries</v>
      </c>
      <c r="L3" s="85">
        <f t="shared" ref="L3:L15" si="1">sumifs(H$4:H$30,G$4:G$30,K3,B$4:B$30,false)</f>
        <v>274</v>
      </c>
      <c r="M3" s="1107"/>
      <c r="N3" s="25"/>
    </row>
    <row r="4">
      <c r="A4" s="25"/>
      <c r="B4" s="1134" t="b">
        <v>0</v>
      </c>
      <c r="C4" s="1042" t="s">
        <v>708</v>
      </c>
      <c r="D4" s="1135"/>
      <c r="E4" s="1135"/>
      <c r="F4" s="1136">
        <v>45332.0</v>
      </c>
      <c r="G4" s="1137" t="s">
        <v>146</v>
      </c>
      <c r="H4" s="1138">
        <v>10.0</v>
      </c>
      <c r="I4" s="92">
        <f>H4</f>
        <v>10</v>
      </c>
      <c r="J4" s="25"/>
      <c r="K4" s="1139" t="str">
        <f>'08) Drop Down Menus'!A3</f>
        <v>Cigarettes</v>
      </c>
      <c r="L4" s="91">
        <f t="shared" si="1"/>
        <v>44.26</v>
      </c>
      <c r="M4" s="1140"/>
      <c r="N4" s="25"/>
    </row>
    <row r="5">
      <c r="A5" s="25"/>
      <c r="B5" s="925" t="b">
        <v>0</v>
      </c>
      <c r="C5" s="1022" t="s">
        <v>689</v>
      </c>
      <c r="D5" s="862"/>
      <c r="E5" s="862"/>
      <c r="F5" s="982">
        <v>45334.0</v>
      </c>
      <c r="G5" s="983" t="s">
        <v>11</v>
      </c>
      <c r="H5" s="1023">
        <v>15.04</v>
      </c>
      <c r="I5" s="86">
        <f t="shared" ref="I5:I30" si="2">I4+H5</f>
        <v>25.04</v>
      </c>
      <c r="J5" s="25"/>
      <c r="K5" s="1081" t="str">
        <f>'08) Drop Down Menus'!A4</f>
        <v>Gas</v>
      </c>
      <c r="L5" s="85">
        <f t="shared" si="1"/>
        <v>0</v>
      </c>
      <c r="M5" s="1107"/>
      <c r="N5" s="25"/>
    </row>
    <row r="6">
      <c r="A6" s="25"/>
      <c r="B6" s="1134" t="b">
        <v>0</v>
      </c>
      <c r="C6" s="1042" t="s">
        <v>622</v>
      </c>
      <c r="D6" s="1135"/>
      <c r="E6" s="1135"/>
      <c r="F6" s="1136">
        <v>45333.0</v>
      </c>
      <c r="G6" s="1137" t="s">
        <v>110</v>
      </c>
      <c r="H6" s="1138">
        <v>120.55</v>
      </c>
      <c r="I6" s="92">
        <f t="shared" si="2"/>
        <v>145.59</v>
      </c>
      <c r="J6" s="25"/>
      <c r="K6" s="1139" t="str">
        <f>'08) Drop Down Menus'!A5</f>
        <v>Entertainment</v>
      </c>
      <c r="L6" s="91">
        <f t="shared" si="1"/>
        <v>10</v>
      </c>
      <c r="M6" s="1140"/>
      <c r="N6" s="25"/>
    </row>
    <row r="7">
      <c r="A7" s="25"/>
      <c r="B7" s="925" t="b">
        <v>0</v>
      </c>
      <c r="C7" s="1022" t="s">
        <v>709</v>
      </c>
      <c r="D7" s="862"/>
      <c r="E7" s="862"/>
      <c r="F7" s="982">
        <v>45332.0</v>
      </c>
      <c r="G7" s="983" t="s">
        <v>144</v>
      </c>
      <c r="H7" s="1023">
        <v>22.13</v>
      </c>
      <c r="I7" s="86">
        <f t="shared" si="2"/>
        <v>167.72</v>
      </c>
      <c r="J7" s="25"/>
      <c r="K7" s="1081" t="str">
        <f>'08) Drop Down Menus'!A6</f>
        <v>Medical</v>
      </c>
      <c r="L7" s="85">
        <f t="shared" si="1"/>
        <v>0</v>
      </c>
      <c r="M7" s="1107"/>
      <c r="N7" s="25"/>
    </row>
    <row r="8">
      <c r="A8" s="25"/>
      <c r="B8" s="1134" t="b">
        <v>0</v>
      </c>
      <c r="C8" s="1042" t="s">
        <v>709</v>
      </c>
      <c r="D8" s="1135"/>
      <c r="E8" s="1135"/>
      <c r="F8" s="1136">
        <v>45338.0</v>
      </c>
      <c r="G8" s="1137" t="s">
        <v>144</v>
      </c>
      <c r="H8" s="1138">
        <v>22.13</v>
      </c>
      <c r="I8" s="92">
        <f t="shared" si="2"/>
        <v>189.85</v>
      </c>
      <c r="J8" s="25"/>
      <c r="K8" s="1139" t="str">
        <f>'08) Drop Down Menus'!A7</f>
        <v>Vehicle</v>
      </c>
      <c r="L8" s="91">
        <f t="shared" si="1"/>
        <v>0</v>
      </c>
      <c r="M8" s="1140"/>
      <c r="N8" s="25"/>
    </row>
    <row r="9">
      <c r="A9" s="25"/>
      <c r="B9" s="925" t="b">
        <v>0</v>
      </c>
      <c r="C9" s="1022" t="s">
        <v>622</v>
      </c>
      <c r="D9" s="862"/>
      <c r="E9" s="862"/>
      <c r="F9" s="982">
        <v>45340.0</v>
      </c>
      <c r="G9" s="983" t="s">
        <v>110</v>
      </c>
      <c r="H9" s="1023">
        <v>153.45</v>
      </c>
      <c r="I9" s="86">
        <f t="shared" si="2"/>
        <v>343.3</v>
      </c>
      <c r="J9" s="25"/>
      <c r="K9" s="1081" t="str">
        <f>'08) Drop Down Menus'!A8</f>
        <v>Maintenance</v>
      </c>
      <c r="L9" s="85">
        <f t="shared" si="1"/>
        <v>0</v>
      </c>
      <c r="M9" s="1107"/>
      <c r="N9" s="25"/>
    </row>
    <row r="10">
      <c r="A10" s="25"/>
      <c r="B10" s="1134" t="b">
        <v>0</v>
      </c>
      <c r="C10" s="1042" t="s">
        <v>710</v>
      </c>
      <c r="D10" s="1135"/>
      <c r="E10" s="1135"/>
      <c r="F10" s="1136">
        <v>45340.0</v>
      </c>
      <c r="G10" s="1137" t="s">
        <v>52</v>
      </c>
      <c r="H10" s="1138">
        <v>109.21</v>
      </c>
      <c r="I10" s="92">
        <f t="shared" si="2"/>
        <v>452.51</v>
      </c>
      <c r="J10" s="25"/>
      <c r="K10" s="1139" t="str">
        <f>'08) Drop Down Menus'!A9</f>
        <v>Debt</v>
      </c>
      <c r="L10" s="91">
        <f t="shared" si="1"/>
        <v>732.96</v>
      </c>
      <c r="M10" s="1140"/>
      <c r="N10" s="25"/>
    </row>
    <row r="11">
      <c r="A11" s="25"/>
      <c r="B11" s="925" t="b">
        <v>0</v>
      </c>
      <c r="C11" s="1022" t="s">
        <v>711</v>
      </c>
      <c r="D11" s="862"/>
      <c r="E11" s="862"/>
      <c r="F11" s="982">
        <v>45340.0</v>
      </c>
      <c r="G11" s="983" t="s">
        <v>52</v>
      </c>
      <c r="H11" s="1023">
        <v>199.25</v>
      </c>
      <c r="I11" s="86">
        <f t="shared" si="2"/>
        <v>651.76</v>
      </c>
      <c r="J11" s="25"/>
      <c r="K11" s="1081" t="str">
        <f>'08) Drop Down Menus'!A10</f>
        <v>Holiday Gifts</v>
      </c>
      <c r="L11" s="85">
        <f t="shared" si="1"/>
        <v>0</v>
      </c>
      <c r="M11" s="1107"/>
      <c r="N11" s="25"/>
    </row>
    <row r="12">
      <c r="A12" s="25"/>
      <c r="B12" s="1134" t="b">
        <v>0</v>
      </c>
      <c r="C12" s="1042" t="s">
        <v>712</v>
      </c>
      <c r="D12" s="1135"/>
      <c r="E12" s="1135"/>
      <c r="F12" s="1136">
        <v>45340.0</v>
      </c>
      <c r="G12" s="1137" t="s">
        <v>61</v>
      </c>
      <c r="H12" s="1138">
        <v>732.96</v>
      </c>
      <c r="I12" s="92">
        <f t="shared" si="2"/>
        <v>1384.72</v>
      </c>
      <c r="J12" s="25"/>
      <c r="K12" s="1139" t="str">
        <f>'08) Drop Down Menus'!A11</f>
        <v>Haircut</v>
      </c>
      <c r="L12" s="91">
        <f t="shared" si="1"/>
        <v>0</v>
      </c>
      <c r="M12" s="1140"/>
      <c r="N12" s="25"/>
    </row>
    <row r="13">
      <c r="A13" s="25"/>
      <c r="B13" s="925" t="b">
        <v>0</v>
      </c>
      <c r="C13" s="1022"/>
      <c r="D13" s="862"/>
      <c r="E13" s="862"/>
      <c r="F13" s="982"/>
      <c r="G13" s="983"/>
      <c r="H13" s="1023">
        <v>0.0</v>
      </c>
      <c r="I13" s="86">
        <f t="shared" si="2"/>
        <v>1384.72</v>
      </c>
      <c r="J13" s="25"/>
      <c r="K13" s="1081" t="str">
        <f>'08) Drop Down Menus'!A12</f>
        <v>Subscription - Video</v>
      </c>
      <c r="L13" s="85">
        <f t="shared" si="1"/>
        <v>15.04</v>
      </c>
      <c r="M13" s="1107"/>
      <c r="N13" s="25"/>
    </row>
    <row r="14">
      <c r="A14" s="25"/>
      <c r="B14" s="1134" t="b">
        <v>0</v>
      </c>
      <c r="C14" s="1042"/>
      <c r="D14" s="1135"/>
      <c r="E14" s="1135"/>
      <c r="F14" s="1136"/>
      <c r="G14" s="1137"/>
      <c r="H14" s="1138">
        <v>0.0</v>
      </c>
      <c r="I14" s="92">
        <f t="shared" si="2"/>
        <v>1384.72</v>
      </c>
      <c r="J14" s="25"/>
      <c r="K14" s="1139" t="str">
        <f>'08) Drop Down Menus'!A13</f>
        <v>Subscription - Game</v>
      </c>
      <c r="L14" s="91">
        <f t="shared" si="1"/>
        <v>0</v>
      </c>
      <c r="M14" s="1140"/>
      <c r="N14" s="25"/>
    </row>
    <row r="15">
      <c r="A15" s="25"/>
      <c r="B15" s="925" t="b">
        <v>0</v>
      </c>
      <c r="C15" s="1022"/>
      <c r="D15" s="862"/>
      <c r="E15" s="862"/>
      <c r="F15" s="982"/>
      <c r="G15" s="983"/>
      <c r="H15" s="1023">
        <v>0.0</v>
      </c>
      <c r="I15" s="86">
        <f t="shared" si="2"/>
        <v>1384.72</v>
      </c>
      <c r="J15" s="25"/>
      <c r="K15" s="1164" t="str">
        <f>'08) Drop Down Menus'!A14</f>
        <v>Credit Cards</v>
      </c>
      <c r="L15" s="1165">
        <f t="shared" si="1"/>
        <v>308.46</v>
      </c>
      <c r="M15" s="1166"/>
      <c r="N15" s="25"/>
    </row>
    <row r="16">
      <c r="A16" s="25"/>
      <c r="B16" s="1134" t="b">
        <v>0</v>
      </c>
      <c r="C16" s="1042"/>
      <c r="D16" s="1135"/>
      <c r="E16" s="1135"/>
      <c r="F16" s="1136"/>
      <c r="G16" s="1137"/>
      <c r="H16" s="1138">
        <v>0.0</v>
      </c>
      <c r="I16" s="92">
        <f t="shared" si="2"/>
        <v>1384.72</v>
      </c>
      <c r="J16" s="25"/>
      <c r="N16" s="25"/>
    </row>
    <row r="17">
      <c r="A17" s="25"/>
      <c r="B17" s="925" t="b">
        <v>0</v>
      </c>
      <c r="C17" s="1022"/>
      <c r="D17" s="862"/>
      <c r="E17" s="862"/>
      <c r="F17" s="982"/>
      <c r="G17" s="983"/>
      <c r="H17" s="1023">
        <v>0.0</v>
      </c>
      <c r="I17" s="86">
        <f t="shared" si="2"/>
        <v>1384.72</v>
      </c>
      <c r="J17" s="25"/>
      <c r="K17" s="1085" t="s">
        <v>44</v>
      </c>
      <c r="L17" s="1086" t="s">
        <v>572</v>
      </c>
      <c r="M17" s="1087" t="s">
        <v>573</v>
      </c>
      <c r="N17" s="25"/>
    </row>
    <row r="18">
      <c r="A18" s="25"/>
      <c r="B18" s="1134" t="b">
        <v>0</v>
      </c>
      <c r="C18" s="1042"/>
      <c r="D18" s="1135"/>
      <c r="E18" s="1135"/>
      <c r="F18" s="1136"/>
      <c r="G18" s="1137"/>
      <c r="H18" s="1138">
        <v>0.0</v>
      </c>
      <c r="I18" s="92">
        <f t="shared" si="2"/>
        <v>1384.72</v>
      </c>
      <c r="J18" s="25"/>
      <c r="K18" s="1088" t="str">
        <f>'08) Drop Down Menus'!A2</f>
        <v>Groceries</v>
      </c>
      <c r="L18" s="930">
        <f>SUMIF('01) BudgetBill Breakdown'!B$1:B54,K3, '01) BudgetBill Breakdown'!G$1:G54)</f>
        <v>-13261.67</v>
      </c>
      <c r="M18" s="1089">
        <f t="shared" ref="M18:M30" si="3">L18/M$31</f>
        <v>-4420.556667</v>
      </c>
      <c r="N18" s="25"/>
    </row>
    <row r="19">
      <c r="A19" s="25"/>
      <c r="B19" s="925" t="b">
        <v>0</v>
      </c>
      <c r="C19" s="1022"/>
      <c r="D19" s="862"/>
      <c r="E19" s="862"/>
      <c r="F19" s="982"/>
      <c r="G19" s="983"/>
      <c r="H19" s="1023">
        <v>0.0</v>
      </c>
      <c r="I19" s="86">
        <f t="shared" si="2"/>
        <v>1384.72</v>
      </c>
      <c r="J19" s="25"/>
      <c r="K19" s="1090" t="str">
        <f>'08) Drop Down Menus'!A3</f>
        <v>Cigarettes</v>
      </c>
      <c r="L19" s="994">
        <f>SUMIF('01) BudgetBill Breakdown'!B$1:B54,K19, '01) BudgetBill Breakdown'!G$1:G54)</f>
        <v>-3195.64</v>
      </c>
      <c r="M19" s="1091">
        <f t="shared" si="3"/>
        <v>-1065.213333</v>
      </c>
      <c r="N19" s="25"/>
    </row>
    <row r="20">
      <c r="A20" s="25"/>
      <c r="B20" s="1134" t="b">
        <v>0</v>
      </c>
      <c r="C20" s="1042"/>
      <c r="D20" s="1135"/>
      <c r="E20" s="1135"/>
      <c r="F20" s="1136"/>
      <c r="G20" s="1137"/>
      <c r="H20" s="1138">
        <v>0.0</v>
      </c>
      <c r="I20" s="92">
        <f t="shared" si="2"/>
        <v>1384.72</v>
      </c>
      <c r="J20" s="25"/>
      <c r="K20" s="1088" t="str">
        <f>'08) Drop Down Menus'!A4</f>
        <v>Gas</v>
      </c>
      <c r="L20" s="930">
        <f>SUMIF('01) BudgetBill Breakdown'!B$1:B54,K20, '01) BudgetBill Breakdown'!G$1:G54)</f>
        <v>-1119.6</v>
      </c>
      <c r="M20" s="1089">
        <f t="shared" si="3"/>
        <v>-373.2</v>
      </c>
      <c r="N20" s="25"/>
    </row>
    <row r="21">
      <c r="A21" s="25"/>
      <c r="B21" s="925" t="b">
        <v>0</v>
      </c>
      <c r="C21" s="1022"/>
      <c r="D21" s="862"/>
      <c r="E21" s="862"/>
      <c r="F21" s="982"/>
      <c r="G21" s="983"/>
      <c r="H21" s="1023">
        <v>0.0</v>
      </c>
      <c r="I21" s="86">
        <f t="shared" si="2"/>
        <v>1384.72</v>
      </c>
      <c r="J21" s="25"/>
      <c r="K21" s="1090" t="str">
        <f>'08) Drop Down Menus'!A5</f>
        <v>Entertainment</v>
      </c>
      <c r="L21" s="994">
        <f>SUMIF('01) BudgetBill Breakdown'!B$1:B54,K21, '01) BudgetBill Breakdown'!G$1:G54)</f>
        <v>-5169.91</v>
      </c>
      <c r="M21" s="1091">
        <f t="shared" si="3"/>
        <v>-1723.303333</v>
      </c>
      <c r="N21" s="25"/>
    </row>
    <row r="22">
      <c r="A22" s="25"/>
      <c r="B22" s="1134" t="b">
        <v>0</v>
      </c>
      <c r="C22" s="1042"/>
      <c r="D22" s="1135"/>
      <c r="E22" s="1135"/>
      <c r="F22" s="1136"/>
      <c r="G22" s="1137"/>
      <c r="H22" s="1138">
        <v>0.0</v>
      </c>
      <c r="I22" s="92">
        <f t="shared" si="2"/>
        <v>1384.72</v>
      </c>
      <c r="J22" s="25"/>
      <c r="K22" s="1088" t="str">
        <f>'08) Drop Down Menus'!A6</f>
        <v>Medical</v>
      </c>
      <c r="L22" s="930">
        <f>SUMIF('01) BudgetBill Breakdown'!B$1:B54,K22, '01) BudgetBill Breakdown'!G$1:G54)</f>
        <v>-1229.54</v>
      </c>
      <c r="M22" s="1089">
        <f t="shared" si="3"/>
        <v>-409.8466667</v>
      </c>
      <c r="N22" s="25"/>
    </row>
    <row r="23">
      <c r="A23" s="25"/>
      <c r="B23" s="925" t="b">
        <v>0</v>
      </c>
      <c r="C23" s="1022"/>
      <c r="D23" s="862"/>
      <c r="E23" s="862"/>
      <c r="F23" s="982"/>
      <c r="G23" s="983"/>
      <c r="H23" s="1023">
        <v>0.0</v>
      </c>
      <c r="I23" s="86">
        <f t="shared" si="2"/>
        <v>1384.72</v>
      </c>
      <c r="J23" s="25"/>
      <c r="K23" s="1090" t="str">
        <f>'08) Drop Down Menus'!A7</f>
        <v>Vehicle</v>
      </c>
      <c r="L23" s="994">
        <f>SUMIF('01) BudgetBill Breakdown'!B$1:B54,K23, '01) BudgetBill Breakdown'!G$1:G54)</f>
        <v>-798.37</v>
      </c>
      <c r="M23" s="1091">
        <f t="shared" si="3"/>
        <v>-266.1233333</v>
      </c>
      <c r="N23" s="25"/>
    </row>
    <row r="24">
      <c r="A24" s="25"/>
      <c r="B24" s="1134" t="b">
        <v>0</v>
      </c>
      <c r="C24" s="1042"/>
      <c r="D24" s="1135"/>
      <c r="E24" s="1135"/>
      <c r="F24" s="1136"/>
      <c r="G24" s="1137"/>
      <c r="H24" s="1138">
        <v>0.0</v>
      </c>
      <c r="I24" s="92">
        <f t="shared" si="2"/>
        <v>1384.72</v>
      </c>
      <c r="J24" s="25"/>
      <c r="K24" s="1088" t="str">
        <f>'08) Drop Down Menus'!A8</f>
        <v>Maintenance</v>
      </c>
      <c r="L24" s="930">
        <f>SUMIF('01) BudgetBill Breakdown'!B$1:B54,K24, '01) BudgetBill Breakdown'!G$1:G54)</f>
        <v>-2502.98</v>
      </c>
      <c r="M24" s="1089">
        <f t="shared" si="3"/>
        <v>-834.3266667</v>
      </c>
      <c r="N24" s="25"/>
    </row>
    <row r="25">
      <c r="A25" s="25"/>
      <c r="B25" s="925" t="b">
        <v>0</v>
      </c>
      <c r="C25" s="1022"/>
      <c r="D25" s="862"/>
      <c r="E25" s="862"/>
      <c r="F25" s="982"/>
      <c r="G25" s="983"/>
      <c r="H25" s="1023">
        <v>0.0</v>
      </c>
      <c r="I25" s="86">
        <f t="shared" si="2"/>
        <v>1384.72</v>
      </c>
      <c r="J25" s="25"/>
      <c r="K25" s="1090" t="str">
        <f>'08) Drop Down Menus'!A9</f>
        <v>Debt</v>
      </c>
      <c r="L25" s="994">
        <f>SUMIF('01) BudgetBill Breakdown'!B$1:B54,K25, '01) BudgetBill Breakdown'!G$1:G54)</f>
        <v>-4471.64</v>
      </c>
      <c r="M25" s="1091">
        <f t="shared" si="3"/>
        <v>-1490.546667</v>
      </c>
      <c r="N25" s="25"/>
    </row>
    <row r="26">
      <c r="A26" s="25"/>
      <c r="B26" s="1134" t="b">
        <v>0</v>
      </c>
      <c r="C26" s="1042"/>
      <c r="D26" s="1135"/>
      <c r="E26" s="1135"/>
      <c r="F26" s="1136"/>
      <c r="G26" s="1137"/>
      <c r="H26" s="1138">
        <v>0.0</v>
      </c>
      <c r="I26" s="92">
        <f t="shared" si="2"/>
        <v>1384.72</v>
      </c>
      <c r="J26" s="25"/>
      <c r="K26" s="1088" t="str">
        <f>'08) Drop Down Menus'!A10</f>
        <v>Holiday Gifts</v>
      </c>
      <c r="L26" s="930">
        <f>SUMIF('01) BudgetBill Breakdown'!B$1:B54,K26, '01) BudgetBill Breakdown'!G$1:G54)</f>
        <v>-437.29</v>
      </c>
      <c r="M26" s="1089">
        <f t="shared" si="3"/>
        <v>-145.7633333</v>
      </c>
      <c r="N26" s="25"/>
    </row>
    <row r="27">
      <c r="A27" s="25"/>
      <c r="B27" s="925" t="b">
        <v>0</v>
      </c>
      <c r="C27" s="1022"/>
      <c r="D27" s="862"/>
      <c r="E27" s="862"/>
      <c r="F27" s="982"/>
      <c r="G27" s="983"/>
      <c r="H27" s="1023">
        <v>0.0</v>
      </c>
      <c r="I27" s="86">
        <f t="shared" si="2"/>
        <v>1384.72</v>
      </c>
      <c r="J27" s="25"/>
      <c r="K27" s="1090" t="str">
        <f>'08) Drop Down Menus'!A11</f>
        <v>Haircut</v>
      </c>
      <c r="L27" s="994">
        <f>SUMIF('01) BudgetBill Breakdown'!B$1:B54,K27, '01) BudgetBill Breakdown'!G$1:G54)</f>
        <v>-350.23</v>
      </c>
      <c r="M27" s="1091">
        <f t="shared" si="3"/>
        <v>-116.7433333</v>
      </c>
      <c r="N27" s="25"/>
    </row>
    <row r="28">
      <c r="A28" s="25"/>
      <c r="B28" s="1134" t="b">
        <v>0</v>
      </c>
      <c r="C28" s="1042"/>
      <c r="D28" s="1135"/>
      <c r="E28" s="1135"/>
      <c r="F28" s="1136"/>
      <c r="G28" s="1137"/>
      <c r="H28" s="1138">
        <v>0.0</v>
      </c>
      <c r="I28" s="92">
        <f t="shared" si="2"/>
        <v>1384.72</v>
      </c>
      <c r="J28" s="25"/>
      <c r="K28" s="1088" t="str">
        <f>'08) Drop Down Menus'!A12</f>
        <v>Subscription - Video</v>
      </c>
      <c r="L28" s="930">
        <f>SUMIF('01) BudgetBill Breakdown'!B$1:B54,K28, '01) BudgetBill Breakdown'!G$1:G54)</f>
        <v>-642.57</v>
      </c>
      <c r="M28" s="1089">
        <f t="shared" si="3"/>
        <v>-214.19</v>
      </c>
      <c r="N28" s="25"/>
    </row>
    <row r="29">
      <c r="A29" s="25"/>
      <c r="B29" s="925" t="b">
        <v>0</v>
      </c>
      <c r="C29" s="1022"/>
      <c r="D29" s="862"/>
      <c r="E29" s="862"/>
      <c r="F29" s="982"/>
      <c r="G29" s="983"/>
      <c r="H29" s="1023">
        <v>0.0</v>
      </c>
      <c r="I29" s="86">
        <f t="shared" si="2"/>
        <v>1384.72</v>
      </c>
      <c r="J29" s="25"/>
      <c r="K29" s="1090" t="str">
        <f>'08) Drop Down Menus'!A13</f>
        <v>Subscription - Game</v>
      </c>
      <c r="L29" s="994">
        <f>SUMIF('01) BudgetBill Breakdown'!B$1:B54,K29, '01) BudgetBill Breakdown'!G$1:G54)</f>
        <v>-137.11</v>
      </c>
      <c r="M29" s="1091">
        <f t="shared" si="3"/>
        <v>-45.70333333</v>
      </c>
      <c r="N29" s="25"/>
    </row>
    <row r="30" ht="18.0" customHeight="1">
      <c r="A30" s="25"/>
      <c r="B30" s="1134" t="b">
        <v>0</v>
      </c>
      <c r="C30" s="1042"/>
      <c r="D30" s="1135"/>
      <c r="E30" s="1135"/>
      <c r="F30" s="1136"/>
      <c r="G30" s="1137"/>
      <c r="H30" s="1138">
        <v>0.0</v>
      </c>
      <c r="I30" s="92">
        <f t="shared" si="2"/>
        <v>1384.72</v>
      </c>
      <c r="J30" s="25"/>
      <c r="K30" s="1088" t="str">
        <f>'08) Drop Down Menus'!A14</f>
        <v>Credit Cards</v>
      </c>
      <c r="L30" s="930">
        <f>SUMIF('01) BudgetBill Breakdown'!B$1:B54,K30, '01) BudgetBill Breakdown'!G$1:G54)</f>
        <v>-10433.14</v>
      </c>
      <c r="M30" s="1089">
        <f t="shared" si="3"/>
        <v>-3477.713333</v>
      </c>
      <c r="N30" s="25"/>
    </row>
    <row r="31" ht="18.0" customHeight="1">
      <c r="A31" s="25"/>
      <c r="B31" s="1148"/>
      <c r="C31" s="1149" t="s">
        <v>455</v>
      </c>
      <c r="D31" s="1150"/>
      <c r="E31" s="1150"/>
      <c r="F31" s="1150"/>
      <c r="G31" s="1150"/>
      <c r="H31" s="1151">
        <f>I26</f>
        <v>1384.72</v>
      </c>
      <c r="I31" s="1152"/>
      <c r="J31" s="25"/>
      <c r="K31" s="1092" t="s">
        <v>574</v>
      </c>
      <c r="L31" s="1093"/>
      <c r="M31" s="1094" t="s">
        <v>713</v>
      </c>
      <c r="N31" s="25"/>
    </row>
    <row r="32" ht="18.0" customHeight="1">
      <c r="A32" s="65"/>
      <c r="B32" s="65"/>
      <c r="C32" s="65"/>
      <c r="D32" s="65"/>
      <c r="E32" s="65"/>
      <c r="F32" s="65"/>
      <c r="G32" s="75"/>
      <c r="H32" s="75"/>
      <c r="I32" s="65"/>
      <c r="J32" s="25"/>
      <c r="N32" s="25"/>
    </row>
    <row r="33" ht="18.0" customHeight="1">
      <c r="A33" s="65"/>
      <c r="B33" s="65" t="s">
        <v>609</v>
      </c>
      <c r="J33" s="25"/>
      <c r="K33" s="1115" t="s">
        <v>683</v>
      </c>
      <c r="L33" s="1116"/>
      <c r="M33" s="1117"/>
      <c r="N33" s="25"/>
    </row>
    <row r="34" ht="18.0" customHeight="1">
      <c r="A34" s="80"/>
      <c r="B34" s="1085" t="s">
        <v>102</v>
      </c>
      <c r="C34" s="1086" t="s">
        <v>103</v>
      </c>
      <c r="D34" s="1086" t="s">
        <v>104</v>
      </c>
      <c r="E34" s="1086" t="s">
        <v>105</v>
      </c>
      <c r="F34" s="1086" t="s">
        <v>49</v>
      </c>
      <c r="G34" s="1106" t="s">
        <v>106</v>
      </c>
      <c r="H34" s="1106" t="s">
        <v>107</v>
      </c>
      <c r="I34" s="1130"/>
      <c r="J34" s="25"/>
      <c r="K34" s="1118" t="s">
        <v>684</v>
      </c>
      <c r="L34" s="862"/>
      <c r="M34" s="1103">
        <v>0.0</v>
      </c>
      <c r="N34" s="25"/>
    </row>
    <row r="35" ht="18.0" customHeight="1">
      <c r="A35" s="80"/>
      <c r="B35" s="1108" t="b">
        <v>0</v>
      </c>
      <c r="C35" s="1022"/>
      <c r="D35" s="95"/>
      <c r="E35" s="95"/>
      <c r="F35" s="96"/>
      <c r="G35" s="85">
        <v>0.0</v>
      </c>
      <c r="H35" s="930">
        <f t="shared" ref="H35:H50" si="4">IF( B35 = TRUE ,(G35*F35)*0.05+(G35*F35) , G35*F35 )</f>
        <v>0</v>
      </c>
      <c r="I35" s="1107"/>
      <c r="J35" s="25"/>
      <c r="K35" s="1119" t="s">
        <v>685</v>
      </c>
      <c r="L35" s="1120"/>
      <c r="M35" s="1121">
        <v>0.0</v>
      </c>
      <c r="N35" s="25"/>
    </row>
    <row r="36" ht="18.0" customHeight="1">
      <c r="A36" s="80"/>
      <c r="B36" s="1111" t="b">
        <v>0</v>
      </c>
      <c r="C36" s="88"/>
      <c r="D36" s="89"/>
      <c r="E36" s="89"/>
      <c r="F36" s="90"/>
      <c r="G36" s="91">
        <v>0.0</v>
      </c>
      <c r="H36" s="994">
        <f t="shared" si="4"/>
        <v>0</v>
      </c>
      <c r="I36" s="1140"/>
      <c r="J36" s="25"/>
      <c r="K36" s="1118" t="s">
        <v>686</v>
      </c>
      <c r="L36" s="862"/>
      <c r="M36" s="86">
        <f>M34-M35</f>
        <v>0</v>
      </c>
      <c r="N36" s="25"/>
    </row>
    <row r="37" ht="18.0" customHeight="1">
      <c r="A37" s="97"/>
      <c r="B37" s="1108" t="b">
        <v>0</v>
      </c>
      <c r="C37" s="94"/>
      <c r="D37" s="95"/>
      <c r="E37" s="95"/>
      <c r="F37" s="96"/>
      <c r="G37" s="85">
        <v>0.0</v>
      </c>
      <c r="H37" s="930">
        <f t="shared" si="4"/>
        <v>0</v>
      </c>
      <c r="I37" s="1107"/>
      <c r="J37" s="25"/>
      <c r="K37" s="1122" t="s">
        <v>687</v>
      </c>
      <c r="L37" s="1123"/>
      <c r="M37" s="1124" t="str">
        <f>#REF!-M35</f>
        <v>#REF!</v>
      </c>
      <c r="N37" s="25"/>
    </row>
    <row r="38" ht="18.0" customHeight="1">
      <c r="A38" s="80"/>
      <c r="B38" s="1111" t="b">
        <v>0</v>
      </c>
      <c r="C38" s="88"/>
      <c r="D38" s="89"/>
      <c r="E38" s="89"/>
      <c r="F38" s="90"/>
      <c r="G38" s="91">
        <v>0.0</v>
      </c>
      <c r="H38" s="994">
        <f t="shared" si="4"/>
        <v>0</v>
      </c>
      <c r="I38" s="1140"/>
      <c r="J38" s="25"/>
      <c r="N38" s="25"/>
    </row>
    <row r="39" ht="18.0" customHeight="1">
      <c r="A39" s="80"/>
      <c r="B39" s="1108" t="b">
        <v>0</v>
      </c>
      <c r="C39" s="94"/>
      <c r="D39" s="95"/>
      <c r="E39" s="95"/>
      <c r="F39" s="96"/>
      <c r="G39" s="85">
        <v>0.0</v>
      </c>
      <c r="H39" s="930">
        <f t="shared" si="4"/>
        <v>0</v>
      </c>
      <c r="I39" s="1107"/>
      <c r="J39" s="25"/>
      <c r="K39" s="1100" t="s">
        <v>670</v>
      </c>
      <c r="L39" s="1101"/>
      <c r="M39" s="1102"/>
      <c r="N39" s="25"/>
    </row>
    <row r="40" ht="18.0" customHeight="1">
      <c r="A40" s="80"/>
      <c r="B40" s="1111" t="b">
        <v>0</v>
      </c>
      <c r="C40" s="88"/>
      <c r="D40" s="89"/>
      <c r="E40" s="89"/>
      <c r="F40" s="90"/>
      <c r="G40" s="91">
        <v>0.0</v>
      </c>
      <c r="H40" s="994">
        <f t="shared" si="4"/>
        <v>0</v>
      </c>
      <c r="I40" s="1140"/>
      <c r="J40" s="25"/>
      <c r="K40" s="925" t="s">
        <v>605</v>
      </c>
      <c r="L40" s="1027">
        <v>45340.0</v>
      </c>
      <c r="M40" s="1103">
        <f>50+199.25</f>
        <v>249.25</v>
      </c>
      <c r="N40" s="25"/>
    </row>
    <row r="41" ht="18.0" customHeight="1">
      <c r="A41" s="97"/>
      <c r="B41" s="1108" t="b">
        <v>0</v>
      </c>
      <c r="C41" s="94"/>
      <c r="D41" s="95"/>
      <c r="E41" s="95"/>
      <c r="F41" s="96"/>
      <c r="G41" s="85">
        <v>0.0</v>
      </c>
      <c r="H41" s="930">
        <f t="shared" si="4"/>
        <v>0</v>
      </c>
      <c r="I41" s="1107"/>
      <c r="J41" s="25"/>
      <c r="K41" s="1104" t="s">
        <v>671</v>
      </c>
      <c r="L41" s="1073">
        <v>500.0</v>
      </c>
      <c r="M41" s="1105"/>
      <c r="N41" s="25"/>
    </row>
    <row r="42" ht="18.0" customHeight="1">
      <c r="A42" s="97"/>
      <c r="B42" s="1111" t="b">
        <v>0</v>
      </c>
      <c r="C42" s="88"/>
      <c r="D42" s="89"/>
      <c r="E42" s="89"/>
      <c r="F42" s="90"/>
      <c r="G42" s="91">
        <v>0.0</v>
      </c>
      <c r="H42" s="994">
        <f t="shared" si="4"/>
        <v>0</v>
      </c>
      <c r="I42" s="1140"/>
      <c r="J42" s="25"/>
      <c r="K42" s="925" t="s">
        <v>606</v>
      </c>
      <c r="L42" s="85">
        <v>0.0</v>
      </c>
      <c r="M42" s="1107"/>
      <c r="N42" s="25"/>
    </row>
    <row r="43" ht="18.0" customHeight="1">
      <c r="A43" s="97"/>
      <c r="B43" s="1108" t="b">
        <v>0</v>
      </c>
      <c r="C43" s="94"/>
      <c r="D43" s="95"/>
      <c r="E43" s="95"/>
      <c r="F43" s="96"/>
      <c r="G43" s="85">
        <v>0.0</v>
      </c>
      <c r="H43" s="930">
        <f t="shared" si="4"/>
        <v>0</v>
      </c>
      <c r="I43" s="1107"/>
      <c r="J43" s="25"/>
      <c r="K43" s="1109" t="s">
        <v>607</v>
      </c>
      <c r="L43" s="1030">
        <f>500-249.25</f>
        <v>250.75</v>
      </c>
      <c r="M43" s="1154">
        <f>L43+M40-L42</f>
        <v>500</v>
      </c>
      <c r="N43" s="25"/>
    </row>
    <row r="44" ht="18.0" customHeight="1">
      <c r="A44" s="97"/>
      <c r="B44" s="1111" t="b">
        <v>0</v>
      </c>
      <c r="C44" s="88"/>
      <c r="D44" s="89"/>
      <c r="E44" s="89"/>
      <c r="F44" s="90"/>
      <c r="G44" s="91">
        <v>0.0</v>
      </c>
      <c r="H44" s="994">
        <f t="shared" si="4"/>
        <v>0</v>
      </c>
      <c r="I44" s="1140"/>
      <c r="J44" s="25"/>
      <c r="K44" s="1112" t="s">
        <v>608</v>
      </c>
      <c r="L44" s="1113"/>
      <c r="M44" s="1167">
        <f>L41-M43</f>
        <v>0</v>
      </c>
      <c r="N44" s="25"/>
    </row>
    <row r="45" ht="18.0" customHeight="1">
      <c r="A45" s="97"/>
      <c r="B45" s="1108" t="b">
        <v>0</v>
      </c>
      <c r="C45" s="94"/>
      <c r="D45" s="95"/>
      <c r="E45" s="95"/>
      <c r="F45" s="96"/>
      <c r="G45" s="85">
        <v>0.0</v>
      </c>
      <c r="H45" s="930">
        <f t="shared" si="4"/>
        <v>0</v>
      </c>
      <c r="I45" s="1107"/>
      <c r="J45" s="25"/>
      <c r="K45" s="25"/>
      <c r="L45" s="25"/>
      <c r="M45" s="25"/>
    </row>
    <row r="46" ht="18.0" customHeight="1">
      <c r="A46" s="97"/>
      <c r="B46" s="1111" t="b">
        <v>0</v>
      </c>
      <c r="C46" s="88"/>
      <c r="D46" s="89"/>
      <c r="E46" s="89"/>
      <c r="F46" s="90"/>
      <c r="G46" s="91">
        <v>0.0</v>
      </c>
      <c r="H46" s="994">
        <f t="shared" si="4"/>
        <v>0</v>
      </c>
      <c r="I46" s="1140"/>
      <c r="J46" s="25"/>
      <c r="K46" s="1100" t="s">
        <v>654</v>
      </c>
      <c r="L46" s="1101"/>
      <c r="M46" s="1102"/>
    </row>
    <row r="47" ht="18.0" customHeight="1">
      <c r="A47" s="97"/>
      <c r="B47" s="1108" t="b">
        <v>0</v>
      </c>
      <c r="C47" s="94"/>
      <c r="D47" s="95"/>
      <c r="E47" s="95"/>
      <c r="F47" s="96"/>
      <c r="G47" s="85">
        <v>0.0</v>
      </c>
      <c r="H47" s="930">
        <f t="shared" si="4"/>
        <v>0</v>
      </c>
      <c r="I47" s="1107"/>
      <c r="J47" s="25"/>
      <c r="K47" s="925" t="s">
        <v>605</v>
      </c>
      <c r="L47" s="1027">
        <v>45340.0</v>
      </c>
      <c r="M47" s="1103">
        <f>50+109.25</f>
        <v>159.25</v>
      </c>
    </row>
    <row r="48" ht="18.0" customHeight="1">
      <c r="A48" s="97"/>
      <c r="B48" s="1111" t="b">
        <v>0</v>
      </c>
      <c r="C48" s="88"/>
      <c r="D48" s="89"/>
      <c r="E48" s="89"/>
      <c r="F48" s="90"/>
      <c r="G48" s="91">
        <v>0.0</v>
      </c>
      <c r="H48" s="994">
        <f t="shared" si="4"/>
        <v>0</v>
      </c>
      <c r="I48" s="1140"/>
      <c r="J48" s="25"/>
      <c r="K48" s="1104" t="s">
        <v>671</v>
      </c>
      <c r="L48" s="1075">
        <v>400.0</v>
      </c>
      <c r="M48" s="1105"/>
    </row>
    <row r="49" ht="18.0" customHeight="1">
      <c r="A49" s="97"/>
      <c r="B49" s="1108" t="b">
        <v>0</v>
      </c>
      <c r="C49" s="94"/>
      <c r="D49" s="95"/>
      <c r="E49" s="95"/>
      <c r="F49" s="96"/>
      <c r="G49" s="85">
        <v>0.0</v>
      </c>
      <c r="H49" s="930">
        <f t="shared" si="4"/>
        <v>0</v>
      </c>
      <c r="I49" s="1107"/>
      <c r="J49" s="25"/>
      <c r="K49" s="925" t="s">
        <v>606</v>
      </c>
      <c r="L49" s="85">
        <v>0.0</v>
      </c>
      <c r="M49" s="1107"/>
    </row>
    <row r="50" ht="18.0" customHeight="1">
      <c r="A50" s="97"/>
      <c r="B50" s="1111" t="b">
        <v>0</v>
      </c>
      <c r="C50" s="88"/>
      <c r="D50" s="89"/>
      <c r="E50" s="89"/>
      <c r="F50" s="90"/>
      <c r="G50" s="91">
        <v>0.0</v>
      </c>
      <c r="H50" s="994">
        <f t="shared" si="4"/>
        <v>0</v>
      </c>
      <c r="I50" s="1140"/>
      <c r="J50" s="25"/>
      <c r="K50" s="1109" t="s">
        <v>607</v>
      </c>
      <c r="L50" s="1030">
        <f>L48-M47</f>
        <v>240.75</v>
      </c>
      <c r="M50" s="1154">
        <f>L50+M47-L49</f>
        <v>400</v>
      </c>
      <c r="N50" s="25"/>
    </row>
    <row r="51">
      <c r="A51" s="126"/>
      <c r="B51" s="1125"/>
      <c r="C51" s="1126" t="s">
        <v>610</v>
      </c>
      <c r="D51" s="1093"/>
      <c r="E51" s="1093"/>
      <c r="F51" s="1093"/>
      <c r="G51" s="1093"/>
      <c r="H51" s="1127">
        <f>sum(H35:H50)</f>
        <v>0</v>
      </c>
      <c r="I51" s="1155"/>
      <c r="J51" s="25"/>
      <c r="K51" s="1112" t="s">
        <v>608</v>
      </c>
      <c r="L51" s="1113"/>
      <c r="M51" s="1167">
        <f>M50-L48</f>
        <v>0</v>
      </c>
      <c r="N51" s="25"/>
    </row>
    <row r="52">
      <c r="A52" s="126"/>
      <c r="B52" s="126" t="s">
        <v>134</v>
      </c>
      <c r="H52" s="128" t="str">
        <f>#REF!-H51</f>
        <v>#REF!</v>
      </c>
      <c r="J52" s="25"/>
      <c r="K52" s="25"/>
      <c r="L52" s="25"/>
      <c r="M52" s="25"/>
      <c r="N52" s="25"/>
    </row>
    <row r="53">
      <c r="A53" s="126"/>
      <c r="J53" s="25"/>
      <c r="K53" s="1128">
        <v>45340.0</v>
      </c>
      <c r="N53" s="25"/>
    </row>
    <row r="54">
      <c r="A54" s="126"/>
      <c r="B54" s="126"/>
      <c r="C54" s="126"/>
      <c r="D54" s="126"/>
      <c r="E54" s="126"/>
      <c r="F54" s="126"/>
      <c r="G54" s="126"/>
      <c r="H54" s="128"/>
      <c r="I54" s="128"/>
      <c r="J54" s="25"/>
      <c r="K54" s="25"/>
      <c r="L54" s="25"/>
      <c r="M54" s="25"/>
      <c r="N54" s="25"/>
    </row>
  </sheetData>
  <mergeCells count="82">
    <mergeCell ref="C31:G31"/>
    <mergeCell ref="B33:I33"/>
    <mergeCell ref="K33:M33"/>
    <mergeCell ref="H34:I34"/>
    <mergeCell ref="K34:L34"/>
    <mergeCell ref="H35:I35"/>
    <mergeCell ref="H36:I36"/>
    <mergeCell ref="K35:L35"/>
    <mergeCell ref="K36:L36"/>
    <mergeCell ref="H37:I37"/>
    <mergeCell ref="K37:L37"/>
    <mergeCell ref="H38:I38"/>
    <mergeCell ref="H39:I39"/>
    <mergeCell ref="K39:M39"/>
    <mergeCell ref="K46:M46"/>
    <mergeCell ref="L48:M48"/>
    <mergeCell ref="L49:M49"/>
    <mergeCell ref="K53:M53"/>
    <mergeCell ref="H40:I40"/>
    <mergeCell ref="H41:I41"/>
    <mergeCell ref="L41:M41"/>
    <mergeCell ref="H42:I42"/>
    <mergeCell ref="L42:M42"/>
    <mergeCell ref="H43:I43"/>
    <mergeCell ref="K44:L44"/>
    <mergeCell ref="C51:G51"/>
    <mergeCell ref="H51:I51"/>
    <mergeCell ref="K51:L51"/>
    <mergeCell ref="B52:G52"/>
    <mergeCell ref="H52:I52"/>
    <mergeCell ref="H44:I44"/>
    <mergeCell ref="H45:I45"/>
    <mergeCell ref="H46:I46"/>
    <mergeCell ref="H47:I47"/>
    <mergeCell ref="H48:I48"/>
    <mergeCell ref="H49:I49"/>
    <mergeCell ref="H50:I50"/>
    <mergeCell ref="B2:I2"/>
    <mergeCell ref="K2:M2"/>
    <mergeCell ref="C3:E3"/>
    <mergeCell ref="L3:M3"/>
    <mergeCell ref="C4:E4"/>
    <mergeCell ref="L4:M4"/>
    <mergeCell ref="L5:M5"/>
    <mergeCell ref="C5:E5"/>
    <mergeCell ref="C6:E6"/>
    <mergeCell ref="C7:E7"/>
    <mergeCell ref="C8:E8"/>
    <mergeCell ref="C9:E9"/>
    <mergeCell ref="C10:E10"/>
    <mergeCell ref="C11:E11"/>
    <mergeCell ref="L13:M13"/>
    <mergeCell ref="L14:M14"/>
    <mergeCell ref="L15:M15"/>
    <mergeCell ref="L6:M6"/>
    <mergeCell ref="L7:M7"/>
    <mergeCell ref="L8:M8"/>
    <mergeCell ref="L9:M9"/>
    <mergeCell ref="L10:M10"/>
    <mergeCell ref="L11:M11"/>
    <mergeCell ref="L12:M12"/>
    <mergeCell ref="C12:E12"/>
    <mergeCell ref="C13:E13"/>
    <mergeCell ref="C14:E14"/>
    <mergeCell ref="C15:E15"/>
    <mergeCell ref="C16:E16"/>
    <mergeCell ref="C17:E17"/>
    <mergeCell ref="C18:E18"/>
    <mergeCell ref="C19:E19"/>
    <mergeCell ref="C20:E20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C30:E30"/>
    <mergeCell ref="H31:I31"/>
    <mergeCell ref="K31:L31"/>
  </mergeCells>
  <dataValidations>
    <dataValidation type="list" allowBlank="1" showErrorMessage="1" sqref="E35:E50">
      <formula1>'08) Drop Down Menus'!$B$2:$B$17</formula1>
    </dataValidation>
    <dataValidation type="list" allowBlank="1" sqref="G4:G30">
      <formula1>'08) Drop Down Menus'!$A$2:$A$17</formula1>
    </dataValidation>
  </dataValidations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3.29"/>
    <col customWidth="1" min="2" max="2" width="4.71"/>
    <col customWidth="1" min="3" max="3" width="32.57"/>
    <col customWidth="1" min="4" max="4" width="10.0"/>
    <col customWidth="1" min="5" max="5" width="25.71"/>
    <col customWidth="1" min="6" max="6" width="13.0"/>
    <col customWidth="1" min="7" max="7" width="23.86"/>
    <col customWidth="1" min="8" max="8" width="15.29"/>
    <col customWidth="1" min="9" max="9" width="14.29"/>
    <col customWidth="1" min="10" max="10" width="3.71"/>
    <col customWidth="1" min="11" max="11" width="23.86"/>
    <col customWidth="1" min="12" max="12" width="15.0"/>
    <col customWidth="1" min="13" max="13" width="16.57"/>
    <col customWidth="1" min="14" max="14" width="3.43"/>
  </cols>
  <sheetData>
    <row r="1">
      <c r="A1" s="25"/>
      <c r="B1" s="25"/>
      <c r="C1" s="25"/>
      <c r="D1" s="25"/>
      <c r="E1" s="25"/>
      <c r="F1" s="25"/>
      <c r="G1" s="24"/>
      <c r="H1" s="25"/>
      <c r="I1" s="25"/>
      <c r="J1" s="25"/>
      <c r="K1" s="25"/>
      <c r="L1" s="138"/>
      <c r="M1" s="25"/>
      <c r="N1" s="25"/>
    </row>
    <row r="2">
      <c r="A2" s="25"/>
      <c r="B2" s="1085" t="s">
        <v>714</v>
      </c>
      <c r="C2" s="1129"/>
      <c r="D2" s="1129"/>
      <c r="E2" s="1129"/>
      <c r="F2" s="1129"/>
      <c r="G2" s="1129"/>
      <c r="H2" s="1129"/>
      <c r="I2" s="1130"/>
      <c r="J2" s="25"/>
      <c r="K2" s="1131" t="s">
        <v>470</v>
      </c>
      <c r="L2" s="1132"/>
      <c r="M2" s="1133"/>
      <c r="N2" s="25"/>
    </row>
    <row r="3">
      <c r="A3" s="25"/>
      <c r="B3" s="1079" t="s">
        <v>598</v>
      </c>
      <c r="C3" s="974" t="s">
        <v>140</v>
      </c>
      <c r="D3" s="862"/>
      <c r="E3" s="862"/>
      <c r="F3" s="974" t="s">
        <v>55</v>
      </c>
      <c r="G3" s="974" t="s">
        <v>44</v>
      </c>
      <c r="H3" s="974" t="s">
        <v>2</v>
      </c>
      <c r="I3" s="1080" t="s">
        <v>67</v>
      </c>
      <c r="J3" s="25"/>
      <c r="K3" s="1081" t="str">
        <f>'08) Drop Down Menus'!A2</f>
        <v>Groceries</v>
      </c>
      <c r="L3" s="85">
        <f>sumifs(H$4:H$30,G$4:G$30,K3,B$4:B$30,false)</f>
        <v>189.05</v>
      </c>
      <c r="M3" s="1107"/>
      <c r="N3" s="25"/>
    </row>
    <row r="4">
      <c r="A4" s="25"/>
      <c r="B4" s="1134" t="b">
        <v>0</v>
      </c>
      <c r="C4" s="1042" t="s">
        <v>482</v>
      </c>
      <c r="D4" s="1135"/>
      <c r="E4" s="1135"/>
      <c r="F4" s="1136">
        <v>45345.0</v>
      </c>
      <c r="G4" s="1137" t="s">
        <v>144</v>
      </c>
      <c r="H4" s="1138">
        <v>25.24</v>
      </c>
      <c r="I4" s="92">
        <f>H4</f>
        <v>25.24</v>
      </c>
      <c r="J4" s="25"/>
      <c r="K4" s="1139" t="str">
        <f>'08) Drop Down Menus'!A3</f>
        <v>Cigarettes</v>
      </c>
      <c r="L4" s="91">
        <f t="shared" ref="L4:L14" si="1">sumifs(H$4:H$26,G$4:G$26,K4,B$4:B$26,false)</f>
        <v>68.77</v>
      </c>
      <c r="M4" s="1140"/>
      <c r="N4" s="25"/>
    </row>
    <row r="5">
      <c r="A5" s="25"/>
      <c r="B5" s="925" t="b">
        <v>0</v>
      </c>
      <c r="C5" s="1022" t="s">
        <v>500</v>
      </c>
      <c r="D5" s="862"/>
      <c r="E5" s="862"/>
      <c r="F5" s="982">
        <v>45346.0</v>
      </c>
      <c r="G5" s="983" t="s">
        <v>110</v>
      </c>
      <c r="H5" s="1023">
        <f>3.99+1.4</f>
        <v>5.39</v>
      </c>
      <c r="I5" s="86">
        <f t="shared" ref="I5:I30" si="2">I4+H5</f>
        <v>30.63</v>
      </c>
      <c r="J5" s="25"/>
      <c r="K5" s="1081" t="str">
        <f>'08) Drop Down Menus'!A4</f>
        <v>Gas</v>
      </c>
      <c r="L5" s="85">
        <f t="shared" si="1"/>
        <v>20.49</v>
      </c>
      <c r="M5" s="1107"/>
      <c r="N5" s="25"/>
    </row>
    <row r="6">
      <c r="A6" s="25"/>
      <c r="B6" s="1134" t="b">
        <v>0</v>
      </c>
      <c r="C6" s="1042" t="s">
        <v>689</v>
      </c>
      <c r="D6" s="1135"/>
      <c r="E6" s="1135"/>
      <c r="F6" s="1136">
        <v>45346.0</v>
      </c>
      <c r="G6" s="1137" t="s">
        <v>11</v>
      </c>
      <c r="H6" s="1138">
        <v>10.49</v>
      </c>
      <c r="I6" s="92">
        <f t="shared" si="2"/>
        <v>41.12</v>
      </c>
      <c r="J6" s="25"/>
      <c r="K6" s="1139" t="str">
        <f>'08) Drop Down Menus'!A5</f>
        <v>Entertainment</v>
      </c>
      <c r="L6" s="91">
        <f t="shared" si="1"/>
        <v>42.5</v>
      </c>
      <c r="M6" s="1140"/>
      <c r="N6" s="25"/>
    </row>
    <row r="7">
      <c r="A7" s="25"/>
      <c r="B7" s="925" t="b">
        <v>0</v>
      </c>
      <c r="C7" s="1022" t="s">
        <v>715</v>
      </c>
      <c r="D7" s="862"/>
      <c r="E7" s="862"/>
      <c r="F7" s="982">
        <v>45346.0</v>
      </c>
      <c r="G7" s="983" t="s">
        <v>148</v>
      </c>
      <c r="H7" s="1023">
        <v>26.25</v>
      </c>
      <c r="I7" s="86">
        <f t="shared" si="2"/>
        <v>67.37</v>
      </c>
      <c r="J7" s="25"/>
      <c r="K7" s="1081" t="str">
        <f>'08) Drop Down Menus'!A6</f>
        <v>Medical</v>
      </c>
      <c r="L7" s="85">
        <f t="shared" si="1"/>
        <v>30.96</v>
      </c>
      <c r="M7" s="1107"/>
      <c r="N7" s="25"/>
    </row>
    <row r="8">
      <c r="A8" s="25"/>
      <c r="B8" s="1134" t="b">
        <v>0</v>
      </c>
      <c r="C8" s="1042" t="s">
        <v>488</v>
      </c>
      <c r="D8" s="1135"/>
      <c r="E8" s="1135"/>
      <c r="F8" s="1136">
        <v>45347.0</v>
      </c>
      <c r="G8" s="1137" t="s">
        <v>110</v>
      </c>
      <c r="H8" s="1138">
        <v>154.99</v>
      </c>
      <c r="I8" s="92">
        <f t="shared" si="2"/>
        <v>222.36</v>
      </c>
      <c r="J8" s="25"/>
      <c r="K8" s="1139" t="str">
        <f>'08) Drop Down Menus'!A7</f>
        <v>Vehicle</v>
      </c>
      <c r="L8" s="91">
        <f t="shared" si="1"/>
        <v>24</v>
      </c>
      <c r="M8" s="1140"/>
      <c r="N8" s="25"/>
    </row>
    <row r="9">
      <c r="A9" s="25"/>
      <c r="B9" s="925" t="b">
        <v>0</v>
      </c>
      <c r="C9" s="1022" t="s">
        <v>716</v>
      </c>
      <c r="D9" s="862"/>
      <c r="E9" s="862"/>
      <c r="F9" s="982">
        <v>45349.0</v>
      </c>
      <c r="G9" s="983" t="s">
        <v>147</v>
      </c>
      <c r="H9" s="1023">
        <v>13.0</v>
      </c>
      <c r="I9" s="86">
        <f t="shared" si="2"/>
        <v>235.36</v>
      </c>
      <c r="J9" s="25"/>
      <c r="K9" s="1081" t="str">
        <f>'08) Drop Down Menus'!A8</f>
        <v>Maintenance</v>
      </c>
      <c r="L9" s="85">
        <f t="shared" si="1"/>
        <v>0</v>
      </c>
      <c r="M9" s="1107"/>
      <c r="N9" s="25"/>
    </row>
    <row r="10">
      <c r="A10" s="25"/>
      <c r="B10" s="1134" t="b">
        <v>0</v>
      </c>
      <c r="C10" s="1042" t="s">
        <v>717</v>
      </c>
      <c r="D10" s="1135"/>
      <c r="E10" s="1135"/>
      <c r="F10" s="1136">
        <v>45351.0</v>
      </c>
      <c r="G10" s="1137" t="s">
        <v>61</v>
      </c>
      <c r="H10" s="1138">
        <v>-0.05</v>
      </c>
      <c r="I10" s="92">
        <f t="shared" si="2"/>
        <v>235.31</v>
      </c>
      <c r="J10" s="25"/>
      <c r="K10" s="1139" t="str">
        <f>'08) Drop Down Menus'!A9</f>
        <v>Debt</v>
      </c>
      <c r="L10" s="91">
        <f t="shared" si="1"/>
        <v>-0.05</v>
      </c>
      <c r="M10" s="1140"/>
      <c r="N10" s="25"/>
    </row>
    <row r="11">
      <c r="A11" s="25"/>
      <c r="B11" s="925" t="b">
        <v>0</v>
      </c>
      <c r="C11" s="1022" t="s">
        <v>718</v>
      </c>
      <c r="D11" s="862"/>
      <c r="E11" s="862"/>
      <c r="F11" s="982">
        <v>45351.0</v>
      </c>
      <c r="G11" s="983" t="s">
        <v>132</v>
      </c>
      <c r="H11" s="1023">
        <v>10.0</v>
      </c>
      <c r="I11" s="86">
        <f t="shared" si="2"/>
        <v>245.31</v>
      </c>
      <c r="J11" s="25"/>
      <c r="K11" s="1081" t="str">
        <f>'08) Drop Down Menus'!A10</f>
        <v>Holiday Gifts</v>
      </c>
      <c r="L11" s="85">
        <f t="shared" si="1"/>
        <v>0</v>
      </c>
      <c r="M11" s="1107"/>
      <c r="N11" s="25"/>
    </row>
    <row r="12">
      <c r="A12" s="25"/>
      <c r="B12" s="1134" t="b">
        <v>0</v>
      </c>
      <c r="C12" s="1042" t="s">
        <v>719</v>
      </c>
      <c r="D12" s="1135"/>
      <c r="E12" s="1135"/>
      <c r="F12" s="1136">
        <v>45351.0</v>
      </c>
      <c r="G12" s="1137" t="s">
        <v>146</v>
      </c>
      <c r="H12" s="1138">
        <v>11.01</v>
      </c>
      <c r="I12" s="92">
        <f t="shared" si="2"/>
        <v>256.32</v>
      </c>
      <c r="J12" s="25"/>
      <c r="K12" s="1139" t="str">
        <f>'08) Drop Down Menus'!A11</f>
        <v>Haircut</v>
      </c>
      <c r="L12" s="91">
        <f t="shared" si="1"/>
        <v>31.21</v>
      </c>
      <c r="M12" s="1140"/>
      <c r="N12" s="25"/>
    </row>
    <row r="13">
      <c r="A13" s="25"/>
      <c r="B13" s="925" t="b">
        <v>0</v>
      </c>
      <c r="C13" s="1022" t="s">
        <v>720</v>
      </c>
      <c r="D13" s="862"/>
      <c r="E13" s="862"/>
      <c r="F13" s="982">
        <v>45351.0</v>
      </c>
      <c r="G13" s="983" t="s">
        <v>132</v>
      </c>
      <c r="H13" s="1023">
        <v>14.67</v>
      </c>
      <c r="I13" s="86">
        <f t="shared" si="2"/>
        <v>270.99</v>
      </c>
      <c r="J13" s="25"/>
      <c r="K13" s="1081" t="str">
        <f>'08) Drop Down Menus'!A12</f>
        <v>Subscription - Video</v>
      </c>
      <c r="L13" s="85">
        <f t="shared" si="1"/>
        <v>10.49</v>
      </c>
      <c r="M13" s="1107"/>
      <c r="N13" s="25"/>
    </row>
    <row r="14">
      <c r="A14" s="25"/>
      <c r="B14" s="1134" t="b">
        <v>0</v>
      </c>
      <c r="C14" s="1042" t="s">
        <v>691</v>
      </c>
      <c r="D14" s="1135"/>
      <c r="E14" s="1135"/>
      <c r="F14" s="1136">
        <v>45351.0</v>
      </c>
      <c r="G14" s="1137" t="s">
        <v>144</v>
      </c>
      <c r="H14" s="1138">
        <v>21.29</v>
      </c>
      <c r="I14" s="92">
        <f t="shared" si="2"/>
        <v>292.28</v>
      </c>
      <c r="J14" s="25"/>
      <c r="K14" s="1141" t="str">
        <f>'08) Drop Down Menus'!A13</f>
        <v>Subscription - Game</v>
      </c>
      <c r="L14" s="1142">
        <f t="shared" si="1"/>
        <v>35.93</v>
      </c>
      <c r="M14" s="1144"/>
      <c r="N14" s="25"/>
    </row>
    <row r="15">
      <c r="A15" s="25"/>
      <c r="B15" s="925" t="b">
        <v>0</v>
      </c>
      <c r="C15" s="1022" t="s">
        <v>529</v>
      </c>
      <c r="D15" s="862"/>
      <c r="E15" s="862"/>
      <c r="F15" s="982">
        <v>45351.0</v>
      </c>
      <c r="G15" s="983" t="s">
        <v>150</v>
      </c>
      <c r="H15" s="1023">
        <v>31.21</v>
      </c>
      <c r="I15" s="86">
        <f t="shared" si="2"/>
        <v>323.49</v>
      </c>
      <c r="J15" s="25"/>
      <c r="K15" s="25"/>
      <c r="L15" s="25"/>
      <c r="M15" s="25"/>
      <c r="N15" s="25"/>
    </row>
    <row r="16">
      <c r="A16" s="25"/>
      <c r="B16" s="1134" t="b">
        <v>0</v>
      </c>
      <c r="C16" s="1042" t="s">
        <v>721</v>
      </c>
      <c r="D16" s="1135"/>
      <c r="E16" s="1135"/>
      <c r="F16" s="1136">
        <v>45353.0</v>
      </c>
      <c r="G16" s="1137" t="s">
        <v>110</v>
      </c>
      <c r="H16" s="1138">
        <v>28.67</v>
      </c>
      <c r="I16" s="92">
        <f t="shared" si="2"/>
        <v>352.16</v>
      </c>
      <c r="J16" s="25"/>
      <c r="K16" s="1085" t="s">
        <v>44</v>
      </c>
      <c r="L16" s="1086" t="s">
        <v>572</v>
      </c>
      <c r="M16" s="1087" t="s">
        <v>573</v>
      </c>
      <c r="N16" s="25"/>
    </row>
    <row r="17">
      <c r="A17" s="25"/>
      <c r="B17" s="925" t="b">
        <v>0</v>
      </c>
      <c r="C17" s="1022" t="s">
        <v>642</v>
      </c>
      <c r="D17" s="862"/>
      <c r="E17" s="862"/>
      <c r="F17" s="982">
        <v>45354.0</v>
      </c>
      <c r="G17" s="983" t="s">
        <v>144</v>
      </c>
      <c r="H17" s="1023">
        <v>22.24</v>
      </c>
      <c r="I17" s="86">
        <f t="shared" si="2"/>
        <v>374.4</v>
      </c>
      <c r="J17" s="25"/>
      <c r="K17" s="1088" t="str">
        <f>'08) Drop Down Menus'!A2</f>
        <v>Groceries</v>
      </c>
      <c r="L17" s="930">
        <f>SUMIF('01) BudgetBill Breakdown'!B$1:B87,K3, '01) BudgetBill Breakdown'!G$1:G87)</f>
        <v>-13261.67</v>
      </c>
      <c r="M17" s="1089">
        <f t="shared" ref="M17:M28" si="3">L17/M$29</f>
        <v>-2652.334</v>
      </c>
      <c r="N17" s="25"/>
    </row>
    <row r="18">
      <c r="A18" s="25"/>
      <c r="B18" s="1134" t="b">
        <v>0</v>
      </c>
      <c r="C18" s="1042" t="s">
        <v>722</v>
      </c>
      <c r="D18" s="1135"/>
      <c r="E18" s="1135"/>
      <c r="F18" s="1136">
        <v>45354.0</v>
      </c>
      <c r="G18" s="1137" t="s">
        <v>145</v>
      </c>
      <c r="H18" s="1138">
        <v>20.49</v>
      </c>
      <c r="I18" s="92">
        <f t="shared" si="2"/>
        <v>394.89</v>
      </c>
      <c r="J18" s="25"/>
      <c r="K18" s="1090" t="str">
        <f>'08) Drop Down Menus'!A3</f>
        <v>Cigarettes</v>
      </c>
      <c r="L18" s="994">
        <f>SUMIF('01) BudgetBill Breakdown'!B$1:B87,K18, '01) BudgetBill Breakdown'!G$1:G87)</f>
        <v>-3195.64</v>
      </c>
      <c r="M18" s="1091">
        <f t="shared" si="3"/>
        <v>-639.128</v>
      </c>
      <c r="N18" s="25"/>
    </row>
    <row r="19">
      <c r="A19" s="25"/>
      <c r="B19" s="925" t="b">
        <v>0</v>
      </c>
      <c r="C19" s="1022" t="s">
        <v>638</v>
      </c>
      <c r="D19" s="862"/>
      <c r="E19" s="862"/>
      <c r="F19" s="982">
        <v>45354.0</v>
      </c>
      <c r="G19" s="983" t="s">
        <v>147</v>
      </c>
      <c r="H19" s="1023">
        <v>11.0</v>
      </c>
      <c r="I19" s="86">
        <f t="shared" si="2"/>
        <v>405.89</v>
      </c>
      <c r="J19" s="25"/>
      <c r="K19" s="1088" t="str">
        <f>'08) Drop Down Menus'!A4</f>
        <v>Gas</v>
      </c>
      <c r="L19" s="930">
        <f>SUMIF('01) BudgetBill Breakdown'!B$1:B87,K19, '01) BudgetBill Breakdown'!G$1:G87)</f>
        <v>-1119.6</v>
      </c>
      <c r="M19" s="1089">
        <f t="shared" si="3"/>
        <v>-223.92</v>
      </c>
      <c r="N19" s="25"/>
    </row>
    <row r="20">
      <c r="A20" s="25"/>
      <c r="B20" s="1134" t="b">
        <v>0</v>
      </c>
      <c r="C20" s="1042" t="s">
        <v>723</v>
      </c>
      <c r="D20" s="1135"/>
      <c r="E20" s="1135"/>
      <c r="F20" s="1136">
        <v>45353.0</v>
      </c>
      <c r="G20" s="1137" t="s">
        <v>146</v>
      </c>
      <c r="H20" s="1138">
        <v>31.49</v>
      </c>
      <c r="I20" s="92">
        <f t="shared" si="2"/>
        <v>437.38</v>
      </c>
      <c r="J20" s="25"/>
      <c r="K20" s="1090" t="str">
        <f>'08) Drop Down Menus'!A5</f>
        <v>Entertainment</v>
      </c>
      <c r="L20" s="994">
        <f>SUMIF('01) BudgetBill Breakdown'!B$1:B87,K20, '01) BudgetBill Breakdown'!G$1:G87)</f>
        <v>-5169.91</v>
      </c>
      <c r="M20" s="1091">
        <f t="shared" si="3"/>
        <v>-1033.982</v>
      </c>
      <c r="N20" s="25"/>
    </row>
    <row r="21">
      <c r="A21" s="25"/>
      <c r="B21" s="925" t="b">
        <v>0</v>
      </c>
      <c r="C21" s="1022" t="s">
        <v>22</v>
      </c>
      <c r="D21" s="862"/>
      <c r="E21" s="862"/>
      <c r="F21" s="982">
        <v>45355.0</v>
      </c>
      <c r="G21" s="983" t="s">
        <v>148</v>
      </c>
      <c r="H21" s="1023">
        <v>9.68</v>
      </c>
      <c r="I21" s="86">
        <f t="shared" si="2"/>
        <v>447.06</v>
      </c>
      <c r="J21" s="25"/>
      <c r="K21" s="1088" t="str">
        <f>'08) Drop Down Menus'!A6</f>
        <v>Medical</v>
      </c>
      <c r="L21" s="930">
        <f>SUMIF('01) BudgetBill Breakdown'!B$1:B87,K21, '01) BudgetBill Breakdown'!G$1:G87)</f>
        <v>-1229.54</v>
      </c>
      <c r="M21" s="1089">
        <f t="shared" si="3"/>
        <v>-245.908</v>
      </c>
      <c r="N21" s="25"/>
    </row>
    <row r="22">
      <c r="A22" s="25"/>
      <c r="B22" s="1134" t="b">
        <v>0</v>
      </c>
      <c r="C22" s="1042" t="s">
        <v>645</v>
      </c>
      <c r="D22" s="1135"/>
      <c r="E22" s="1135"/>
      <c r="F22" s="1136">
        <v>45357.0</v>
      </c>
      <c r="G22" s="1137" t="s">
        <v>132</v>
      </c>
      <c r="H22" s="1138">
        <v>6.29</v>
      </c>
      <c r="I22" s="92">
        <f t="shared" si="2"/>
        <v>453.35</v>
      </c>
      <c r="J22" s="25"/>
      <c r="K22" s="1090" t="str">
        <f>'08) Drop Down Menus'!A7</f>
        <v>Vehicle</v>
      </c>
      <c r="L22" s="994">
        <f>SUMIF('01) BudgetBill Breakdown'!B$1:B87,K22, '01) BudgetBill Breakdown'!G$1:G87)</f>
        <v>-798.37</v>
      </c>
      <c r="M22" s="1091">
        <f t="shared" si="3"/>
        <v>-159.674</v>
      </c>
      <c r="N22" s="25"/>
    </row>
    <row r="23">
      <c r="A23" s="25"/>
      <c r="B23" s="925" t="b">
        <v>0</v>
      </c>
      <c r="C23" s="1022"/>
      <c r="D23" s="862"/>
      <c r="E23" s="862"/>
      <c r="F23" s="982"/>
      <c r="G23" s="983"/>
      <c r="H23" s="1023">
        <v>0.0</v>
      </c>
      <c r="I23" s="86">
        <f t="shared" si="2"/>
        <v>453.35</v>
      </c>
      <c r="J23" s="25"/>
      <c r="K23" s="1088" t="str">
        <f>'08) Drop Down Menus'!A8</f>
        <v>Maintenance</v>
      </c>
      <c r="L23" s="930">
        <f>SUMIF('01) BudgetBill Breakdown'!B$1:B87,K23, '01) BudgetBill Breakdown'!G$1:G87)</f>
        <v>-2502.98</v>
      </c>
      <c r="M23" s="1089">
        <f t="shared" si="3"/>
        <v>-500.596</v>
      </c>
      <c r="N23" s="25"/>
    </row>
    <row r="24">
      <c r="A24" s="25"/>
      <c r="B24" s="1134" t="b">
        <v>0</v>
      </c>
      <c r="C24" s="1042"/>
      <c r="D24" s="1135"/>
      <c r="E24" s="1135"/>
      <c r="F24" s="1136"/>
      <c r="G24" s="1137"/>
      <c r="H24" s="1138">
        <v>0.0</v>
      </c>
      <c r="I24" s="92">
        <f t="shared" si="2"/>
        <v>453.35</v>
      </c>
      <c r="J24" s="25"/>
      <c r="K24" s="1090" t="str">
        <f>'08) Drop Down Menus'!A9</f>
        <v>Debt</v>
      </c>
      <c r="L24" s="994">
        <f>SUMIF('01) BudgetBill Breakdown'!B$1:B87,K24, '01) BudgetBill Breakdown'!G$1:G87)</f>
        <v>-4471.64</v>
      </c>
      <c r="M24" s="1091">
        <f t="shared" si="3"/>
        <v>-894.328</v>
      </c>
      <c r="N24" s="25"/>
    </row>
    <row r="25">
      <c r="A25" s="25"/>
      <c r="B25" s="925" t="b">
        <v>0</v>
      </c>
      <c r="C25" s="1022"/>
      <c r="D25" s="862"/>
      <c r="E25" s="862"/>
      <c r="F25" s="982"/>
      <c r="G25" s="983"/>
      <c r="H25" s="1023">
        <v>0.0</v>
      </c>
      <c r="I25" s="86">
        <f t="shared" si="2"/>
        <v>453.35</v>
      </c>
      <c r="J25" s="25"/>
      <c r="K25" s="1088" t="str">
        <f>'08) Drop Down Menus'!A10</f>
        <v>Holiday Gifts</v>
      </c>
      <c r="L25" s="930">
        <f>SUMIF('01) BudgetBill Breakdown'!B$1:B87,K25, '01) BudgetBill Breakdown'!G$1:G87)</f>
        <v>-437.29</v>
      </c>
      <c r="M25" s="1089">
        <f t="shared" si="3"/>
        <v>-87.458</v>
      </c>
      <c r="N25" s="25"/>
    </row>
    <row r="26">
      <c r="A26" s="25"/>
      <c r="B26" s="1134" t="b">
        <v>0</v>
      </c>
      <c r="C26" s="1042"/>
      <c r="D26" s="1135"/>
      <c r="E26" s="1135"/>
      <c r="F26" s="1136"/>
      <c r="G26" s="1137"/>
      <c r="H26" s="1138">
        <v>0.0</v>
      </c>
      <c r="I26" s="92">
        <f t="shared" si="2"/>
        <v>453.35</v>
      </c>
      <c r="J26" s="25"/>
      <c r="K26" s="1090" t="str">
        <f>'08) Drop Down Menus'!A11</f>
        <v>Haircut</v>
      </c>
      <c r="L26" s="994">
        <f>SUMIF('01) BudgetBill Breakdown'!B$1:B87,K26, '01) BudgetBill Breakdown'!G$1:G87)</f>
        <v>-350.23</v>
      </c>
      <c r="M26" s="1091">
        <f t="shared" si="3"/>
        <v>-70.046</v>
      </c>
      <c r="N26" s="25"/>
    </row>
    <row r="27">
      <c r="A27" s="25"/>
      <c r="B27" s="925" t="b">
        <v>0</v>
      </c>
      <c r="C27" s="1022"/>
      <c r="D27" s="862"/>
      <c r="E27" s="862"/>
      <c r="F27" s="982"/>
      <c r="G27" s="983"/>
      <c r="H27" s="1023">
        <v>0.0</v>
      </c>
      <c r="I27" s="86">
        <f t="shared" si="2"/>
        <v>453.35</v>
      </c>
      <c r="J27" s="25"/>
      <c r="K27" s="1088" t="str">
        <f>'08) Drop Down Menus'!A12</f>
        <v>Subscription - Video</v>
      </c>
      <c r="L27" s="930">
        <f>SUMIF('01) BudgetBill Breakdown'!B$1:B87,K27, '01) BudgetBill Breakdown'!G$1:G87)</f>
        <v>-642.57</v>
      </c>
      <c r="M27" s="1089">
        <f t="shared" si="3"/>
        <v>-128.514</v>
      </c>
      <c r="N27" s="25"/>
    </row>
    <row r="28">
      <c r="A28" s="25"/>
      <c r="B28" s="1134" t="b">
        <v>0</v>
      </c>
      <c r="C28" s="1042"/>
      <c r="D28" s="1135"/>
      <c r="E28" s="1135"/>
      <c r="F28" s="1136"/>
      <c r="G28" s="1137"/>
      <c r="H28" s="1138">
        <v>0.0</v>
      </c>
      <c r="I28" s="92">
        <f t="shared" si="2"/>
        <v>453.35</v>
      </c>
      <c r="J28" s="25"/>
      <c r="K28" s="1090" t="str">
        <f>'08) Drop Down Menus'!A13</f>
        <v>Subscription - Game</v>
      </c>
      <c r="L28" s="994">
        <f>SUMIF('01) BudgetBill Breakdown'!B$1:B87,K28, '01) BudgetBill Breakdown'!G$1:G87)</f>
        <v>-137.11</v>
      </c>
      <c r="M28" s="1091">
        <f t="shared" si="3"/>
        <v>-27.422</v>
      </c>
      <c r="N28" s="25"/>
    </row>
    <row r="29">
      <c r="A29" s="25"/>
      <c r="B29" s="925" t="b">
        <v>0</v>
      </c>
      <c r="C29" s="1022"/>
      <c r="D29" s="862"/>
      <c r="E29" s="862"/>
      <c r="F29" s="982"/>
      <c r="G29" s="983"/>
      <c r="H29" s="1023">
        <v>0.0</v>
      </c>
      <c r="I29" s="86">
        <f t="shared" si="2"/>
        <v>453.35</v>
      </c>
      <c r="J29" s="25"/>
      <c r="K29" s="1092" t="s">
        <v>574</v>
      </c>
      <c r="L29" s="1093"/>
      <c r="M29" s="1094" t="s">
        <v>724</v>
      </c>
      <c r="N29" s="25"/>
    </row>
    <row r="30" ht="18.0" customHeight="1">
      <c r="A30" s="25"/>
      <c r="B30" s="1134" t="b">
        <v>0</v>
      </c>
      <c r="C30" s="1042"/>
      <c r="D30" s="1135"/>
      <c r="E30" s="1135"/>
      <c r="F30" s="1136"/>
      <c r="G30" s="1137"/>
      <c r="H30" s="1138">
        <v>0.0</v>
      </c>
      <c r="I30" s="92">
        <f t="shared" si="2"/>
        <v>453.35</v>
      </c>
      <c r="J30" s="25"/>
      <c r="K30" s="25"/>
      <c r="L30" s="25"/>
      <c r="M30" s="25"/>
      <c r="N30" s="25"/>
    </row>
    <row r="31" ht="18.0" customHeight="1">
      <c r="A31" s="25"/>
      <c r="B31" s="1148"/>
      <c r="C31" s="1149" t="s">
        <v>455</v>
      </c>
      <c r="D31" s="1150"/>
      <c r="E31" s="1150"/>
      <c r="F31" s="1150"/>
      <c r="G31" s="1150"/>
      <c r="H31" s="1151">
        <f>I26</f>
        <v>453.35</v>
      </c>
      <c r="I31" s="1152"/>
      <c r="J31" s="25"/>
      <c r="K31" s="1115" t="s">
        <v>683</v>
      </c>
      <c r="L31" s="1116"/>
      <c r="M31" s="1117"/>
      <c r="N31" s="25"/>
    </row>
    <row r="32" ht="18.0" customHeight="1">
      <c r="A32" s="65"/>
      <c r="B32" s="65"/>
      <c r="C32" s="65"/>
      <c r="D32" s="65"/>
      <c r="E32" s="65"/>
      <c r="F32" s="65"/>
      <c r="G32" s="75"/>
      <c r="H32" s="75"/>
      <c r="I32" s="65"/>
      <c r="J32" s="25"/>
      <c r="K32" s="1118" t="s">
        <v>684</v>
      </c>
      <c r="L32" s="862"/>
      <c r="M32" s="1103">
        <v>0.0</v>
      </c>
      <c r="N32" s="25"/>
    </row>
    <row r="33" ht="18.0" customHeight="1">
      <c r="A33" s="65"/>
      <c r="B33" s="65" t="s">
        <v>609</v>
      </c>
      <c r="J33" s="25"/>
      <c r="K33" s="1119" t="s">
        <v>685</v>
      </c>
      <c r="L33" s="1120"/>
      <c r="M33" s="1121">
        <v>0.0</v>
      </c>
      <c r="N33" s="25"/>
    </row>
    <row r="34" ht="18.0" customHeight="1">
      <c r="A34" s="80"/>
      <c r="B34" s="1085" t="s">
        <v>102</v>
      </c>
      <c r="C34" s="1086" t="s">
        <v>103</v>
      </c>
      <c r="D34" s="1086" t="s">
        <v>104</v>
      </c>
      <c r="E34" s="1086" t="s">
        <v>105</v>
      </c>
      <c r="F34" s="1086" t="s">
        <v>49</v>
      </c>
      <c r="G34" s="1106" t="s">
        <v>106</v>
      </c>
      <c r="H34" s="1106" t="s">
        <v>107</v>
      </c>
      <c r="I34" s="1130"/>
      <c r="J34" s="25"/>
      <c r="K34" s="1118" t="s">
        <v>686</v>
      </c>
      <c r="L34" s="862"/>
      <c r="M34" s="86">
        <f>M32-M33</f>
        <v>0</v>
      </c>
      <c r="N34" s="25"/>
    </row>
    <row r="35" ht="18.0" customHeight="1">
      <c r="A35" s="80"/>
      <c r="B35" s="1108" t="b">
        <v>0</v>
      </c>
      <c r="C35" s="1022"/>
      <c r="D35" s="95"/>
      <c r="E35" s="95"/>
      <c r="F35" s="96"/>
      <c r="G35" s="85">
        <v>0.0</v>
      </c>
      <c r="H35" s="930">
        <f t="shared" ref="H35:H83" si="4">IF( B35 = TRUE ,(G35*F35)*0.05+(G35*F35) , G35*F35 )</f>
        <v>0</v>
      </c>
      <c r="I35" s="1107"/>
      <c r="J35" s="25"/>
      <c r="K35" s="1122" t="s">
        <v>687</v>
      </c>
      <c r="L35" s="1123"/>
      <c r="M35" s="1124" t="str">
        <f>#REF!-M33</f>
        <v>#REF!</v>
      </c>
      <c r="N35" s="25"/>
    </row>
    <row r="36" ht="18.0" customHeight="1">
      <c r="A36" s="80"/>
      <c r="B36" s="1111" t="b">
        <v>0</v>
      </c>
      <c r="C36" s="88"/>
      <c r="D36" s="89"/>
      <c r="E36" s="89"/>
      <c r="F36" s="90"/>
      <c r="G36" s="91">
        <v>0.0</v>
      </c>
      <c r="H36" s="994">
        <f t="shared" si="4"/>
        <v>0</v>
      </c>
      <c r="I36" s="1140"/>
      <c r="J36" s="25"/>
      <c r="N36" s="25"/>
    </row>
    <row r="37" ht="18.0" customHeight="1">
      <c r="A37" s="97"/>
      <c r="B37" s="1108" t="b">
        <v>0</v>
      </c>
      <c r="C37" s="94"/>
      <c r="D37" s="95"/>
      <c r="E37" s="95"/>
      <c r="F37" s="96"/>
      <c r="G37" s="85">
        <v>0.0</v>
      </c>
      <c r="H37" s="930">
        <f t="shared" si="4"/>
        <v>0</v>
      </c>
      <c r="I37" s="1107"/>
      <c r="J37" s="25"/>
      <c r="K37" s="1100" t="s">
        <v>670</v>
      </c>
      <c r="L37" s="1101"/>
      <c r="M37" s="1102"/>
      <c r="N37" s="25"/>
    </row>
    <row r="38" ht="18.0" customHeight="1">
      <c r="A38" s="80"/>
      <c r="B38" s="1111" t="b">
        <v>0</v>
      </c>
      <c r="C38" s="88"/>
      <c r="D38" s="89"/>
      <c r="E38" s="89"/>
      <c r="F38" s="90"/>
      <c r="G38" s="91">
        <v>0.0</v>
      </c>
      <c r="H38" s="994">
        <f t="shared" si="4"/>
        <v>0</v>
      </c>
      <c r="I38" s="1140"/>
      <c r="J38" s="25"/>
      <c r="K38" s="925" t="s">
        <v>605</v>
      </c>
      <c r="L38" s="1027">
        <v>45352.0</v>
      </c>
      <c r="M38" s="1103">
        <v>73.49</v>
      </c>
      <c r="N38" s="25"/>
    </row>
    <row r="39" ht="18.0" customHeight="1">
      <c r="A39" s="80"/>
      <c r="B39" s="1108" t="b">
        <v>0</v>
      </c>
      <c r="C39" s="94"/>
      <c r="D39" s="95"/>
      <c r="E39" s="95"/>
      <c r="F39" s="96"/>
      <c r="G39" s="85">
        <v>0.0</v>
      </c>
      <c r="H39" s="930">
        <f t="shared" si="4"/>
        <v>0</v>
      </c>
      <c r="I39" s="1107"/>
      <c r="J39" s="25"/>
      <c r="K39" s="1104" t="s">
        <v>671</v>
      </c>
      <c r="L39" s="1073">
        <v>2000.0</v>
      </c>
      <c r="M39" s="1105"/>
      <c r="N39" s="25"/>
    </row>
    <row r="40" ht="18.0" customHeight="1">
      <c r="A40" s="80"/>
      <c r="B40" s="1111" t="b">
        <v>0</v>
      </c>
      <c r="C40" s="88"/>
      <c r="D40" s="89"/>
      <c r="E40" s="89"/>
      <c r="F40" s="90"/>
      <c r="G40" s="91">
        <v>0.0</v>
      </c>
      <c r="H40" s="994">
        <f t="shared" si="4"/>
        <v>0</v>
      </c>
      <c r="I40" s="1140"/>
      <c r="J40" s="25"/>
      <c r="K40" s="925" t="s">
        <v>606</v>
      </c>
      <c r="L40" s="85">
        <v>0.0</v>
      </c>
      <c r="M40" s="1107"/>
      <c r="N40" s="25"/>
    </row>
    <row r="41" ht="18.0" customHeight="1">
      <c r="A41" s="97"/>
      <c r="B41" s="1108" t="b">
        <v>0</v>
      </c>
      <c r="C41" s="94"/>
      <c r="D41" s="95"/>
      <c r="E41" s="95"/>
      <c r="F41" s="96"/>
      <c r="G41" s="85">
        <v>0.0</v>
      </c>
      <c r="H41" s="930">
        <f t="shared" si="4"/>
        <v>0</v>
      </c>
      <c r="I41" s="1107"/>
      <c r="J41" s="25"/>
      <c r="K41" s="1109" t="s">
        <v>607</v>
      </c>
      <c r="L41" s="1030">
        <f>L39-M38</f>
        <v>1926.51</v>
      </c>
      <c r="M41" s="1110">
        <f>L41+M38-L40</f>
        <v>2000</v>
      </c>
      <c r="N41" s="25"/>
    </row>
    <row r="42" ht="18.0" customHeight="1">
      <c r="A42" s="97"/>
      <c r="B42" s="1111" t="b">
        <v>0</v>
      </c>
      <c r="C42" s="88"/>
      <c r="D42" s="89"/>
      <c r="E42" s="89"/>
      <c r="F42" s="90"/>
      <c r="G42" s="91">
        <v>0.0</v>
      </c>
      <c r="H42" s="994">
        <f t="shared" si="4"/>
        <v>0</v>
      </c>
      <c r="I42" s="1140"/>
      <c r="J42" s="25"/>
      <c r="K42" s="1112" t="s">
        <v>608</v>
      </c>
      <c r="L42" s="1113"/>
      <c r="M42" s="1114">
        <f>L39-M41</f>
        <v>0</v>
      </c>
      <c r="N42" s="25"/>
    </row>
    <row r="43" ht="18.0" customHeight="1">
      <c r="A43" s="97"/>
      <c r="B43" s="1108" t="b">
        <v>0</v>
      </c>
      <c r="C43" s="94"/>
      <c r="D43" s="95"/>
      <c r="E43" s="95"/>
      <c r="F43" s="96"/>
      <c r="G43" s="85">
        <v>0.0</v>
      </c>
      <c r="H43" s="930">
        <f t="shared" si="4"/>
        <v>0</v>
      </c>
      <c r="I43" s="1107"/>
      <c r="J43" s="25"/>
      <c r="K43" s="25"/>
      <c r="L43" s="25"/>
      <c r="M43" s="25"/>
      <c r="N43" s="25"/>
    </row>
    <row r="44" ht="18.0" customHeight="1">
      <c r="A44" s="97"/>
      <c r="B44" s="1111" t="b">
        <v>0</v>
      </c>
      <c r="C44" s="88"/>
      <c r="D44" s="89"/>
      <c r="E44" s="89"/>
      <c r="F44" s="90"/>
      <c r="G44" s="91">
        <v>0.0</v>
      </c>
      <c r="H44" s="994">
        <f t="shared" si="4"/>
        <v>0</v>
      </c>
      <c r="I44" s="1140"/>
      <c r="J44" s="25"/>
      <c r="K44" s="1100" t="s">
        <v>654</v>
      </c>
      <c r="L44" s="1101"/>
      <c r="M44" s="1102"/>
      <c r="N44" s="25"/>
    </row>
    <row r="45" ht="18.0" customHeight="1">
      <c r="A45" s="97"/>
      <c r="B45" s="1108" t="b">
        <v>0</v>
      </c>
      <c r="C45" s="94"/>
      <c r="D45" s="95"/>
      <c r="E45" s="95"/>
      <c r="F45" s="96"/>
      <c r="G45" s="85">
        <v>0.0</v>
      </c>
      <c r="H45" s="930">
        <f t="shared" si="4"/>
        <v>0</v>
      </c>
      <c r="I45" s="1107"/>
      <c r="J45" s="25"/>
      <c r="K45" s="925" t="s">
        <v>605</v>
      </c>
      <c r="L45" s="1027"/>
      <c r="M45" s="1103">
        <v>0.0</v>
      </c>
    </row>
    <row r="46" ht="18.0" customHeight="1">
      <c r="A46" s="97"/>
      <c r="B46" s="1111" t="b">
        <v>0</v>
      </c>
      <c r="C46" s="88"/>
      <c r="D46" s="89"/>
      <c r="E46" s="89"/>
      <c r="F46" s="90"/>
      <c r="G46" s="91">
        <v>0.0</v>
      </c>
      <c r="H46" s="994">
        <f t="shared" si="4"/>
        <v>0</v>
      </c>
      <c r="I46" s="1140"/>
      <c r="J46" s="25"/>
      <c r="K46" s="1104" t="s">
        <v>671</v>
      </c>
      <c r="L46" s="1073">
        <v>1200.0</v>
      </c>
      <c r="M46" s="1105"/>
    </row>
    <row r="47" ht="18.0" customHeight="1">
      <c r="A47" s="97"/>
      <c r="B47" s="1108" t="b">
        <v>0</v>
      </c>
      <c r="C47" s="94"/>
      <c r="D47" s="95"/>
      <c r="E47" s="95"/>
      <c r="F47" s="96"/>
      <c r="G47" s="85">
        <v>0.0</v>
      </c>
      <c r="H47" s="930">
        <f t="shared" si="4"/>
        <v>0</v>
      </c>
      <c r="I47" s="1107"/>
      <c r="J47" s="25"/>
      <c r="K47" s="925" t="s">
        <v>606</v>
      </c>
      <c r="L47" s="85">
        <v>0.0</v>
      </c>
      <c r="M47" s="1107"/>
    </row>
    <row r="48" ht="18.0" customHeight="1">
      <c r="A48" s="97"/>
      <c r="B48" s="1111" t="b">
        <v>0</v>
      </c>
      <c r="C48" s="88"/>
      <c r="D48" s="89"/>
      <c r="E48" s="89"/>
      <c r="F48" s="90"/>
      <c r="G48" s="91">
        <v>0.0</v>
      </c>
      <c r="H48" s="994">
        <f t="shared" si="4"/>
        <v>0</v>
      </c>
      <c r="I48" s="1140"/>
      <c r="J48" s="25"/>
      <c r="K48" s="1109" t="s">
        <v>607</v>
      </c>
      <c r="L48" s="1030">
        <v>1200.0</v>
      </c>
      <c r="M48" s="1110">
        <f>L48+M45-L47</f>
        <v>1200</v>
      </c>
    </row>
    <row r="49" ht="18.0" customHeight="1">
      <c r="A49" s="97"/>
      <c r="B49" s="1108" t="b">
        <v>0</v>
      </c>
      <c r="C49" s="94"/>
      <c r="D49" s="95"/>
      <c r="E49" s="95"/>
      <c r="F49" s="96"/>
      <c r="G49" s="85">
        <v>0.0</v>
      </c>
      <c r="H49" s="930">
        <f t="shared" si="4"/>
        <v>0</v>
      </c>
      <c r="I49" s="1107"/>
      <c r="J49" s="25"/>
      <c r="K49" s="1112" t="s">
        <v>608</v>
      </c>
      <c r="L49" s="1113"/>
      <c r="M49" s="1114">
        <f>L46-M48</f>
        <v>0</v>
      </c>
    </row>
    <row r="50" ht="18.0" customHeight="1">
      <c r="A50" s="97"/>
      <c r="B50" s="1111" t="b">
        <v>0</v>
      </c>
      <c r="C50" s="88"/>
      <c r="D50" s="89"/>
      <c r="E50" s="89"/>
      <c r="F50" s="90"/>
      <c r="G50" s="91">
        <v>0.0</v>
      </c>
      <c r="H50" s="994">
        <f t="shared" si="4"/>
        <v>0</v>
      </c>
      <c r="I50" s="1140"/>
      <c r="J50" s="25"/>
      <c r="K50" s="25"/>
      <c r="L50" s="25"/>
      <c r="M50" s="25"/>
      <c r="N50" s="25"/>
    </row>
    <row r="51" ht="18.0" hidden="1" customHeight="1">
      <c r="A51" s="97"/>
      <c r="B51" s="1108" t="b">
        <v>0</v>
      </c>
      <c r="C51" s="94"/>
      <c r="D51" s="95"/>
      <c r="E51" s="95"/>
      <c r="F51" s="96"/>
      <c r="G51" s="85">
        <v>0.0</v>
      </c>
      <c r="H51" s="930">
        <f t="shared" si="4"/>
        <v>0</v>
      </c>
      <c r="I51" s="1107"/>
      <c r="J51" s="25"/>
      <c r="K51" s="25"/>
      <c r="L51" s="25"/>
      <c r="M51" s="25"/>
      <c r="N51" s="25"/>
    </row>
    <row r="52" ht="18.0" hidden="1" customHeight="1">
      <c r="A52" s="97"/>
      <c r="B52" s="1111" t="b">
        <v>0</v>
      </c>
      <c r="C52" s="88"/>
      <c r="D52" s="89"/>
      <c r="E52" s="89"/>
      <c r="F52" s="90"/>
      <c r="G52" s="91">
        <v>0.0</v>
      </c>
      <c r="H52" s="994">
        <f t="shared" si="4"/>
        <v>0</v>
      </c>
      <c r="I52" s="1140"/>
      <c r="J52" s="25"/>
      <c r="K52" s="25"/>
      <c r="L52" s="25"/>
      <c r="M52" s="25"/>
      <c r="N52" s="25"/>
    </row>
    <row r="53" ht="18.0" hidden="1" customHeight="1">
      <c r="A53" s="97"/>
      <c r="B53" s="1108" t="b">
        <v>0</v>
      </c>
      <c r="C53" s="94"/>
      <c r="D53" s="95"/>
      <c r="E53" s="95"/>
      <c r="F53" s="96"/>
      <c r="G53" s="85">
        <v>0.0</v>
      </c>
      <c r="H53" s="930">
        <f t="shared" si="4"/>
        <v>0</v>
      </c>
      <c r="I53" s="1107"/>
      <c r="J53" s="25"/>
      <c r="K53" s="25"/>
      <c r="L53" s="25"/>
      <c r="M53" s="25"/>
      <c r="N53" s="25"/>
    </row>
    <row r="54" ht="18.0" hidden="1" customHeight="1">
      <c r="A54" s="97"/>
      <c r="B54" s="1111" t="b">
        <v>0</v>
      </c>
      <c r="C54" s="88"/>
      <c r="D54" s="89"/>
      <c r="E54" s="89"/>
      <c r="F54" s="90"/>
      <c r="G54" s="91">
        <v>0.0</v>
      </c>
      <c r="H54" s="994">
        <f t="shared" si="4"/>
        <v>0</v>
      </c>
      <c r="I54" s="1140"/>
      <c r="J54" s="25"/>
      <c r="K54" s="25"/>
      <c r="L54" s="25"/>
      <c r="M54" s="25"/>
      <c r="N54" s="25"/>
    </row>
    <row r="55" ht="18.0" hidden="1" customHeight="1">
      <c r="A55" s="97"/>
      <c r="B55" s="1108" t="b">
        <v>0</v>
      </c>
      <c r="C55" s="94"/>
      <c r="D55" s="95"/>
      <c r="E55" s="95"/>
      <c r="F55" s="96"/>
      <c r="G55" s="85">
        <v>0.0</v>
      </c>
      <c r="H55" s="930">
        <f t="shared" si="4"/>
        <v>0</v>
      </c>
      <c r="I55" s="1107"/>
      <c r="J55" s="25"/>
      <c r="K55" s="25"/>
      <c r="L55" s="25"/>
      <c r="M55" s="25"/>
      <c r="N55" s="25"/>
    </row>
    <row r="56" ht="18.0" hidden="1" customHeight="1">
      <c r="A56" s="97"/>
      <c r="B56" s="1111" t="b">
        <v>0</v>
      </c>
      <c r="C56" s="88"/>
      <c r="D56" s="89"/>
      <c r="E56" s="89"/>
      <c r="F56" s="90"/>
      <c r="G56" s="91">
        <v>0.0</v>
      </c>
      <c r="H56" s="994">
        <f t="shared" si="4"/>
        <v>0</v>
      </c>
      <c r="I56" s="1140"/>
      <c r="J56" s="25"/>
      <c r="K56" s="25"/>
      <c r="L56" s="25"/>
      <c r="M56" s="25"/>
      <c r="N56" s="25"/>
    </row>
    <row r="57" ht="18.0" hidden="1" customHeight="1">
      <c r="A57" s="97"/>
      <c r="B57" s="1108" t="b">
        <v>0</v>
      </c>
      <c r="C57" s="94"/>
      <c r="D57" s="95"/>
      <c r="E57" s="95"/>
      <c r="F57" s="96"/>
      <c r="G57" s="85">
        <v>0.0</v>
      </c>
      <c r="H57" s="930">
        <f t="shared" si="4"/>
        <v>0</v>
      </c>
      <c r="I57" s="1107"/>
      <c r="J57" s="25"/>
      <c r="K57" s="25"/>
      <c r="L57" s="25"/>
      <c r="M57" s="25"/>
      <c r="N57" s="25"/>
    </row>
    <row r="58" ht="18.0" hidden="1" customHeight="1">
      <c r="A58" s="97"/>
      <c r="B58" s="1111" t="b">
        <v>0</v>
      </c>
      <c r="C58" s="88"/>
      <c r="D58" s="89"/>
      <c r="E58" s="89"/>
      <c r="F58" s="90"/>
      <c r="G58" s="91">
        <v>0.0</v>
      </c>
      <c r="H58" s="994">
        <f t="shared" si="4"/>
        <v>0</v>
      </c>
      <c r="I58" s="1140"/>
      <c r="J58" s="25"/>
      <c r="K58" s="25"/>
      <c r="L58" s="25"/>
      <c r="M58" s="25"/>
      <c r="N58" s="25"/>
    </row>
    <row r="59" ht="18.0" hidden="1" customHeight="1">
      <c r="A59" s="97"/>
      <c r="B59" s="1108" t="b">
        <v>0</v>
      </c>
      <c r="C59" s="94"/>
      <c r="D59" s="95"/>
      <c r="E59" s="95"/>
      <c r="F59" s="96"/>
      <c r="G59" s="85">
        <v>0.0</v>
      </c>
      <c r="H59" s="930">
        <f t="shared" si="4"/>
        <v>0</v>
      </c>
      <c r="I59" s="1107"/>
      <c r="J59" s="25"/>
      <c r="K59" s="25"/>
      <c r="L59" s="25"/>
      <c r="M59" s="25"/>
      <c r="N59" s="25"/>
    </row>
    <row r="60" ht="18.0" hidden="1" customHeight="1">
      <c r="A60" s="97"/>
      <c r="B60" s="1111" t="b">
        <v>0</v>
      </c>
      <c r="C60" s="88"/>
      <c r="D60" s="89"/>
      <c r="E60" s="89"/>
      <c r="F60" s="90"/>
      <c r="G60" s="91">
        <v>0.0</v>
      </c>
      <c r="H60" s="994">
        <f t="shared" si="4"/>
        <v>0</v>
      </c>
      <c r="I60" s="1140"/>
      <c r="J60" s="25"/>
      <c r="K60" s="25"/>
      <c r="L60" s="25"/>
      <c r="M60" s="25"/>
      <c r="N60" s="25"/>
    </row>
    <row r="61" ht="18.0" hidden="1" customHeight="1">
      <c r="A61" s="97"/>
      <c r="B61" s="1108" t="b">
        <v>0</v>
      </c>
      <c r="C61" s="94"/>
      <c r="D61" s="95"/>
      <c r="E61" s="95"/>
      <c r="F61" s="96"/>
      <c r="G61" s="85">
        <v>0.0</v>
      </c>
      <c r="H61" s="930">
        <f t="shared" si="4"/>
        <v>0</v>
      </c>
      <c r="I61" s="1107"/>
      <c r="J61" s="25"/>
      <c r="K61" s="25"/>
      <c r="L61" s="25"/>
      <c r="M61" s="25"/>
      <c r="N61" s="25"/>
    </row>
    <row r="62" ht="18.0" hidden="1" customHeight="1">
      <c r="A62" s="97"/>
      <c r="B62" s="1111" t="b">
        <v>0</v>
      </c>
      <c r="C62" s="88"/>
      <c r="D62" s="89"/>
      <c r="E62" s="89"/>
      <c r="F62" s="90"/>
      <c r="G62" s="91">
        <v>0.0</v>
      </c>
      <c r="H62" s="994">
        <f t="shared" si="4"/>
        <v>0</v>
      </c>
      <c r="I62" s="1140"/>
      <c r="J62" s="25"/>
      <c r="K62" s="25"/>
      <c r="L62" s="25"/>
      <c r="M62" s="25"/>
      <c r="N62" s="25"/>
    </row>
    <row r="63" ht="18.0" hidden="1" customHeight="1">
      <c r="A63" s="97"/>
      <c r="B63" s="1108" t="b">
        <v>0</v>
      </c>
      <c r="C63" s="94"/>
      <c r="D63" s="95"/>
      <c r="E63" s="95"/>
      <c r="F63" s="96"/>
      <c r="G63" s="85">
        <v>0.0</v>
      </c>
      <c r="H63" s="930">
        <f t="shared" si="4"/>
        <v>0</v>
      </c>
      <c r="I63" s="1107"/>
      <c r="J63" s="25"/>
      <c r="K63" s="25"/>
      <c r="L63" s="25"/>
      <c r="M63" s="25"/>
      <c r="N63" s="25"/>
    </row>
    <row r="64" ht="18.0" hidden="1" customHeight="1">
      <c r="A64" s="97"/>
      <c r="B64" s="1111" t="b">
        <v>0</v>
      </c>
      <c r="C64" s="88"/>
      <c r="D64" s="89"/>
      <c r="E64" s="89"/>
      <c r="F64" s="90"/>
      <c r="G64" s="91">
        <v>0.0</v>
      </c>
      <c r="H64" s="994">
        <f t="shared" si="4"/>
        <v>0</v>
      </c>
      <c r="I64" s="1140"/>
      <c r="J64" s="25"/>
      <c r="K64" s="25"/>
      <c r="L64" s="25"/>
      <c r="M64" s="25"/>
      <c r="N64" s="25"/>
    </row>
    <row r="65" ht="18.0" hidden="1" customHeight="1">
      <c r="A65" s="97"/>
      <c r="B65" s="1108" t="b">
        <v>0</v>
      </c>
      <c r="C65" s="94"/>
      <c r="D65" s="95"/>
      <c r="E65" s="95"/>
      <c r="F65" s="96"/>
      <c r="G65" s="85">
        <v>0.0</v>
      </c>
      <c r="H65" s="930">
        <f t="shared" si="4"/>
        <v>0</v>
      </c>
      <c r="I65" s="1107"/>
      <c r="J65" s="25"/>
      <c r="K65" s="25"/>
      <c r="L65" s="25"/>
      <c r="M65" s="25"/>
      <c r="N65" s="25"/>
    </row>
    <row r="66" ht="18.0" hidden="1" customHeight="1">
      <c r="A66" s="97"/>
      <c r="B66" s="1111" t="b">
        <v>0</v>
      </c>
      <c r="C66" s="88"/>
      <c r="D66" s="89"/>
      <c r="E66" s="89"/>
      <c r="F66" s="90"/>
      <c r="G66" s="91">
        <v>0.0</v>
      </c>
      <c r="H66" s="994">
        <f t="shared" si="4"/>
        <v>0</v>
      </c>
      <c r="I66" s="1140"/>
      <c r="J66" s="25"/>
      <c r="K66" s="25"/>
      <c r="L66" s="25"/>
      <c r="M66" s="25"/>
      <c r="N66" s="25"/>
    </row>
    <row r="67" ht="18.0" hidden="1" customHeight="1">
      <c r="A67" s="97"/>
      <c r="B67" s="1108" t="b">
        <v>0</v>
      </c>
      <c r="C67" s="94"/>
      <c r="D67" s="95"/>
      <c r="E67" s="95"/>
      <c r="F67" s="96"/>
      <c r="G67" s="85">
        <v>0.0</v>
      </c>
      <c r="H67" s="930">
        <f t="shared" si="4"/>
        <v>0</v>
      </c>
      <c r="I67" s="1107"/>
      <c r="J67" s="25"/>
      <c r="K67" s="25"/>
      <c r="L67" s="25"/>
      <c r="M67" s="25"/>
      <c r="N67" s="25"/>
    </row>
    <row r="68" ht="18.0" hidden="1" customHeight="1">
      <c r="A68" s="97"/>
      <c r="B68" s="1111" t="b">
        <v>0</v>
      </c>
      <c r="C68" s="88"/>
      <c r="D68" s="89"/>
      <c r="E68" s="89"/>
      <c r="F68" s="90"/>
      <c r="G68" s="91">
        <v>0.0</v>
      </c>
      <c r="H68" s="994">
        <f t="shared" si="4"/>
        <v>0</v>
      </c>
      <c r="I68" s="1140"/>
      <c r="J68" s="25"/>
      <c r="K68" s="25"/>
      <c r="L68" s="25"/>
      <c r="M68" s="25"/>
      <c r="N68" s="25"/>
    </row>
    <row r="69" ht="18.0" hidden="1" customHeight="1">
      <c r="A69" s="97"/>
      <c r="B69" s="1108" t="b">
        <v>0</v>
      </c>
      <c r="C69" s="94"/>
      <c r="D69" s="95"/>
      <c r="E69" s="95"/>
      <c r="F69" s="96"/>
      <c r="G69" s="85">
        <v>0.0</v>
      </c>
      <c r="H69" s="930">
        <f t="shared" si="4"/>
        <v>0</v>
      </c>
      <c r="I69" s="1107"/>
      <c r="J69" s="25"/>
      <c r="K69" s="25"/>
      <c r="L69" s="25"/>
      <c r="M69" s="25"/>
      <c r="N69" s="25"/>
    </row>
    <row r="70" ht="18.0" hidden="1" customHeight="1">
      <c r="A70" s="97"/>
      <c r="B70" s="1111" t="b">
        <v>0</v>
      </c>
      <c r="C70" s="88"/>
      <c r="D70" s="89"/>
      <c r="E70" s="89"/>
      <c r="F70" s="90"/>
      <c r="G70" s="91">
        <v>0.0</v>
      </c>
      <c r="H70" s="994">
        <f t="shared" si="4"/>
        <v>0</v>
      </c>
      <c r="I70" s="1140"/>
      <c r="J70" s="25"/>
      <c r="K70" s="25"/>
      <c r="L70" s="25"/>
      <c r="M70" s="25"/>
      <c r="N70" s="25"/>
    </row>
    <row r="71" ht="18.0" hidden="1" customHeight="1">
      <c r="A71" s="97"/>
      <c r="B71" s="1108" t="b">
        <v>0</v>
      </c>
      <c r="C71" s="94"/>
      <c r="D71" s="95"/>
      <c r="E71" s="95"/>
      <c r="F71" s="96"/>
      <c r="G71" s="85">
        <v>0.0</v>
      </c>
      <c r="H71" s="930">
        <f t="shared" si="4"/>
        <v>0</v>
      </c>
      <c r="I71" s="1107"/>
      <c r="J71" s="25"/>
      <c r="K71" s="25"/>
      <c r="L71" s="25"/>
      <c r="M71" s="25"/>
      <c r="N71" s="25"/>
    </row>
    <row r="72" ht="18.0" hidden="1" customHeight="1">
      <c r="A72" s="97"/>
      <c r="B72" s="1111" t="b">
        <v>0</v>
      </c>
      <c r="C72" s="88"/>
      <c r="D72" s="89"/>
      <c r="E72" s="89"/>
      <c r="F72" s="90"/>
      <c r="G72" s="91">
        <v>0.0</v>
      </c>
      <c r="H72" s="994">
        <f t="shared" si="4"/>
        <v>0</v>
      </c>
      <c r="I72" s="1140"/>
      <c r="J72" s="25"/>
      <c r="K72" s="25"/>
      <c r="L72" s="25"/>
      <c r="M72" s="25"/>
      <c r="N72" s="25"/>
    </row>
    <row r="73" ht="18.0" hidden="1" customHeight="1">
      <c r="A73" s="97"/>
      <c r="B73" s="1108" t="b">
        <v>0</v>
      </c>
      <c r="C73" s="94"/>
      <c r="D73" s="95"/>
      <c r="E73" s="95"/>
      <c r="F73" s="96"/>
      <c r="G73" s="85">
        <v>0.0</v>
      </c>
      <c r="H73" s="930">
        <f t="shared" si="4"/>
        <v>0</v>
      </c>
      <c r="I73" s="1107"/>
      <c r="J73" s="25"/>
      <c r="K73" s="25"/>
      <c r="L73" s="25"/>
      <c r="M73" s="25"/>
      <c r="N73" s="25"/>
    </row>
    <row r="74" ht="18.0" hidden="1" customHeight="1">
      <c r="A74" s="97"/>
      <c r="B74" s="1111" t="b">
        <v>0</v>
      </c>
      <c r="C74" s="88"/>
      <c r="D74" s="89"/>
      <c r="E74" s="89"/>
      <c r="F74" s="90"/>
      <c r="G74" s="91">
        <v>0.0</v>
      </c>
      <c r="H74" s="994">
        <f t="shared" si="4"/>
        <v>0</v>
      </c>
      <c r="I74" s="1140"/>
      <c r="J74" s="25"/>
      <c r="K74" s="25"/>
      <c r="L74" s="25"/>
      <c r="M74" s="25"/>
      <c r="N74" s="25"/>
    </row>
    <row r="75" ht="18.0" hidden="1" customHeight="1">
      <c r="A75" s="97"/>
      <c r="B75" s="1108" t="b">
        <v>0</v>
      </c>
      <c r="C75" s="94"/>
      <c r="D75" s="95"/>
      <c r="E75" s="95"/>
      <c r="F75" s="96"/>
      <c r="G75" s="85">
        <v>0.0</v>
      </c>
      <c r="H75" s="930">
        <f t="shared" si="4"/>
        <v>0</v>
      </c>
      <c r="I75" s="1107"/>
      <c r="J75" s="25"/>
      <c r="K75" s="25"/>
      <c r="L75" s="25"/>
      <c r="M75" s="25"/>
      <c r="N75" s="25"/>
    </row>
    <row r="76" ht="18.0" hidden="1" customHeight="1">
      <c r="A76" s="97"/>
      <c r="B76" s="1111" t="b">
        <v>0</v>
      </c>
      <c r="C76" s="88"/>
      <c r="D76" s="89"/>
      <c r="E76" s="89"/>
      <c r="F76" s="90"/>
      <c r="G76" s="91">
        <v>0.0</v>
      </c>
      <c r="H76" s="994">
        <f t="shared" si="4"/>
        <v>0</v>
      </c>
      <c r="I76" s="1140"/>
      <c r="J76" s="25"/>
      <c r="K76" s="25"/>
      <c r="L76" s="25"/>
      <c r="M76" s="25"/>
      <c r="N76" s="25"/>
    </row>
    <row r="77" ht="18.0" hidden="1" customHeight="1">
      <c r="A77" s="97"/>
      <c r="B77" s="1108" t="b">
        <v>0</v>
      </c>
      <c r="C77" s="94"/>
      <c r="D77" s="95"/>
      <c r="E77" s="95"/>
      <c r="F77" s="96"/>
      <c r="G77" s="85">
        <v>0.0</v>
      </c>
      <c r="H77" s="930">
        <f t="shared" si="4"/>
        <v>0</v>
      </c>
      <c r="I77" s="1107"/>
      <c r="J77" s="25"/>
      <c r="K77" s="25"/>
      <c r="L77" s="25"/>
      <c r="M77" s="25"/>
      <c r="N77" s="25"/>
    </row>
    <row r="78" ht="18.0" hidden="1" customHeight="1">
      <c r="A78" s="97"/>
      <c r="B78" s="1111" t="b">
        <v>0</v>
      </c>
      <c r="C78" s="88"/>
      <c r="D78" s="89"/>
      <c r="E78" s="89"/>
      <c r="F78" s="90"/>
      <c r="G78" s="91">
        <v>0.0</v>
      </c>
      <c r="H78" s="994">
        <f t="shared" si="4"/>
        <v>0</v>
      </c>
      <c r="I78" s="1140"/>
      <c r="J78" s="25"/>
      <c r="K78" s="25"/>
      <c r="L78" s="25"/>
      <c r="M78" s="25"/>
      <c r="N78" s="25"/>
    </row>
    <row r="79" ht="18.0" hidden="1" customHeight="1">
      <c r="A79" s="97"/>
      <c r="B79" s="1108" t="b">
        <v>0</v>
      </c>
      <c r="C79" s="94"/>
      <c r="D79" s="95"/>
      <c r="E79" s="95"/>
      <c r="F79" s="96"/>
      <c r="G79" s="85">
        <v>0.0</v>
      </c>
      <c r="H79" s="930">
        <f t="shared" si="4"/>
        <v>0</v>
      </c>
      <c r="I79" s="1107"/>
      <c r="J79" s="25"/>
      <c r="K79" s="25"/>
      <c r="L79" s="25"/>
      <c r="M79" s="25"/>
      <c r="N79" s="25"/>
    </row>
    <row r="80" ht="18.0" hidden="1" customHeight="1">
      <c r="A80" s="97"/>
      <c r="B80" s="1111" t="b">
        <v>0</v>
      </c>
      <c r="C80" s="88"/>
      <c r="D80" s="89"/>
      <c r="E80" s="89"/>
      <c r="F80" s="90"/>
      <c r="G80" s="91">
        <v>0.0</v>
      </c>
      <c r="H80" s="994">
        <f t="shared" si="4"/>
        <v>0</v>
      </c>
      <c r="I80" s="1140"/>
      <c r="J80" s="25"/>
      <c r="K80" s="25"/>
      <c r="L80" s="25"/>
      <c r="M80" s="25"/>
      <c r="N80" s="25"/>
    </row>
    <row r="81" ht="18.0" hidden="1" customHeight="1">
      <c r="A81" s="97"/>
      <c r="B81" s="1108" t="b">
        <v>0</v>
      </c>
      <c r="C81" s="94"/>
      <c r="D81" s="95"/>
      <c r="E81" s="95"/>
      <c r="F81" s="96"/>
      <c r="G81" s="85">
        <v>0.0</v>
      </c>
      <c r="H81" s="930">
        <f t="shared" si="4"/>
        <v>0</v>
      </c>
      <c r="I81" s="1107"/>
      <c r="J81" s="25"/>
      <c r="K81" s="25"/>
      <c r="L81" s="25"/>
      <c r="M81" s="25"/>
      <c r="N81" s="25"/>
    </row>
    <row r="82" ht="18.0" hidden="1" customHeight="1">
      <c r="A82" s="97"/>
      <c r="B82" s="1111" t="b">
        <v>0</v>
      </c>
      <c r="C82" s="88"/>
      <c r="D82" s="89"/>
      <c r="E82" s="89"/>
      <c r="F82" s="90"/>
      <c r="G82" s="91">
        <v>0.0</v>
      </c>
      <c r="H82" s="994">
        <f t="shared" si="4"/>
        <v>0</v>
      </c>
      <c r="I82" s="1140"/>
      <c r="J82" s="25"/>
      <c r="K82" s="25"/>
      <c r="L82" s="25"/>
      <c r="M82" s="25"/>
      <c r="N82" s="25"/>
    </row>
    <row r="83" ht="18.0" hidden="1" customHeight="1">
      <c r="A83" s="65"/>
      <c r="B83" s="1108" t="b">
        <v>0</v>
      </c>
      <c r="C83" s="94"/>
      <c r="D83" s="95"/>
      <c r="E83" s="95"/>
      <c r="F83" s="96"/>
      <c r="G83" s="85">
        <v>0.0</v>
      </c>
      <c r="H83" s="930">
        <f t="shared" si="4"/>
        <v>0</v>
      </c>
      <c r="I83" s="1107"/>
      <c r="J83" s="25"/>
      <c r="K83" s="25"/>
      <c r="L83" s="25"/>
      <c r="M83" s="25"/>
      <c r="N83" s="25"/>
    </row>
    <row r="84">
      <c r="A84" s="126"/>
      <c r="B84" s="1125"/>
      <c r="C84" s="1126" t="s">
        <v>610</v>
      </c>
      <c r="D84" s="1093"/>
      <c r="E84" s="1093"/>
      <c r="F84" s="1093"/>
      <c r="G84" s="1093"/>
      <c r="H84" s="1127">
        <f>sum(H35:H83)</f>
        <v>0</v>
      </c>
      <c r="I84" s="1155"/>
      <c r="J84" s="25"/>
      <c r="K84" s="25"/>
      <c r="L84" s="25"/>
      <c r="M84" s="25"/>
      <c r="N84" s="25"/>
    </row>
    <row r="85">
      <c r="A85" s="126"/>
      <c r="B85" s="126" t="s">
        <v>611</v>
      </c>
      <c r="H85" s="127">
        <f>sum(H35:H83)-M30</f>
        <v>0</v>
      </c>
      <c r="J85" s="25"/>
      <c r="K85" s="25"/>
      <c r="L85" s="25"/>
      <c r="M85" s="25"/>
      <c r="N85" s="25"/>
    </row>
    <row r="86">
      <c r="A86" s="126"/>
      <c r="B86" s="126" t="s">
        <v>134</v>
      </c>
      <c r="H86" s="128" t="str">
        <f>#REF!-H84</f>
        <v>#REF!</v>
      </c>
      <c r="J86" s="25"/>
      <c r="K86" s="1128">
        <v>45340.0</v>
      </c>
      <c r="N86" s="25"/>
    </row>
    <row r="87">
      <c r="A87" s="126"/>
      <c r="B87" s="126"/>
      <c r="C87" s="126"/>
      <c r="D87" s="126"/>
      <c r="E87" s="126"/>
      <c r="F87" s="126"/>
      <c r="G87" s="126"/>
      <c r="H87" s="128"/>
      <c r="I87" s="128"/>
      <c r="J87" s="25"/>
      <c r="K87" s="25"/>
      <c r="L87" s="25"/>
      <c r="M87" s="25"/>
      <c r="N87" s="25"/>
    </row>
  </sheetData>
  <mergeCells count="116">
    <mergeCell ref="B2:I2"/>
    <mergeCell ref="K2:M2"/>
    <mergeCell ref="C3:E3"/>
    <mergeCell ref="L3:M3"/>
    <mergeCell ref="C4:E4"/>
    <mergeCell ref="L4:M4"/>
    <mergeCell ref="L5:M5"/>
    <mergeCell ref="C5:E5"/>
    <mergeCell ref="C6:E6"/>
    <mergeCell ref="C7:E7"/>
    <mergeCell ref="C8:E8"/>
    <mergeCell ref="C9:E9"/>
    <mergeCell ref="C10:E10"/>
    <mergeCell ref="C11:E11"/>
    <mergeCell ref="L13:M13"/>
    <mergeCell ref="L14:M14"/>
    <mergeCell ref="L6:M6"/>
    <mergeCell ref="L7:M7"/>
    <mergeCell ref="L8:M8"/>
    <mergeCell ref="L9:M9"/>
    <mergeCell ref="L10:M10"/>
    <mergeCell ref="L11:M11"/>
    <mergeCell ref="L12:M12"/>
    <mergeCell ref="C12:E12"/>
    <mergeCell ref="C13:E13"/>
    <mergeCell ref="C14:E14"/>
    <mergeCell ref="C15:E15"/>
    <mergeCell ref="C16:E16"/>
    <mergeCell ref="C17:E17"/>
    <mergeCell ref="C18:E18"/>
    <mergeCell ref="C19:E19"/>
    <mergeCell ref="C20:E20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K29:L29"/>
    <mergeCell ref="C30:E30"/>
    <mergeCell ref="C31:G31"/>
    <mergeCell ref="H67:I67"/>
    <mergeCell ref="H68:I68"/>
    <mergeCell ref="H69:I69"/>
    <mergeCell ref="H70:I70"/>
    <mergeCell ref="H71:I71"/>
    <mergeCell ref="H72:I72"/>
    <mergeCell ref="H73:I73"/>
    <mergeCell ref="H74:I74"/>
    <mergeCell ref="H75:I75"/>
    <mergeCell ref="H76:I76"/>
    <mergeCell ref="H77:I77"/>
    <mergeCell ref="H78:I78"/>
    <mergeCell ref="H79:I79"/>
    <mergeCell ref="H80:I80"/>
    <mergeCell ref="B86:G86"/>
    <mergeCell ref="H86:I86"/>
    <mergeCell ref="K86:M86"/>
    <mergeCell ref="H81:I81"/>
    <mergeCell ref="H82:I82"/>
    <mergeCell ref="H83:I83"/>
    <mergeCell ref="C84:G84"/>
    <mergeCell ref="H84:I84"/>
    <mergeCell ref="B85:G85"/>
    <mergeCell ref="H85:I85"/>
    <mergeCell ref="H31:I31"/>
    <mergeCell ref="K31:M31"/>
    <mergeCell ref="K32:L32"/>
    <mergeCell ref="B33:I33"/>
    <mergeCell ref="K33:L33"/>
    <mergeCell ref="H34:I34"/>
    <mergeCell ref="H35:I35"/>
    <mergeCell ref="L40:M40"/>
    <mergeCell ref="K42:L42"/>
    <mergeCell ref="K44:M44"/>
    <mergeCell ref="L46:M46"/>
    <mergeCell ref="L47:M47"/>
    <mergeCell ref="K49:L49"/>
    <mergeCell ref="K34:L34"/>
    <mergeCell ref="K35:L35"/>
    <mergeCell ref="H36:I36"/>
    <mergeCell ref="H37:I37"/>
    <mergeCell ref="K37:M37"/>
    <mergeCell ref="H38:I38"/>
    <mergeCell ref="L39:M39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</mergeCells>
  <dataValidations>
    <dataValidation type="list" allowBlank="1" showErrorMessage="1" sqref="E35:E83">
      <formula1>'08) Drop Down Menus'!$B$2:$B$17</formula1>
    </dataValidation>
    <dataValidation type="list" allowBlank="1" sqref="G4:G30">
      <formula1>'08) Drop Down Menus'!$A$2:$A$17</formula1>
    </dataValidation>
  </dataValidations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3.29"/>
    <col customWidth="1" min="2" max="2" width="4.71"/>
    <col customWidth="1" min="3" max="3" width="32.57"/>
    <col customWidth="1" min="4" max="4" width="10.0"/>
    <col customWidth="1" min="5" max="5" width="25.71"/>
    <col customWidth="1" min="6" max="6" width="13.0"/>
    <col customWidth="1" min="7" max="7" width="23.86"/>
    <col customWidth="1" min="8" max="8" width="15.29"/>
    <col customWidth="1" min="9" max="9" width="14.29"/>
    <col customWidth="1" min="10" max="10" width="3.71"/>
    <col customWidth="1" min="11" max="11" width="23.86"/>
    <col customWidth="1" min="12" max="12" width="15.0"/>
    <col customWidth="1" min="13" max="13" width="16.57"/>
    <col customWidth="1" min="14" max="14" width="3.43"/>
  </cols>
  <sheetData>
    <row r="1">
      <c r="A1" s="25"/>
      <c r="B1" s="25"/>
      <c r="C1" s="25"/>
      <c r="D1" s="25"/>
      <c r="E1" s="25"/>
      <c r="F1" s="25"/>
      <c r="G1" s="24"/>
      <c r="H1" s="25"/>
      <c r="I1" s="25"/>
      <c r="J1" s="25"/>
      <c r="K1" s="25"/>
      <c r="L1" s="138"/>
      <c r="M1" s="25"/>
      <c r="N1" s="25"/>
    </row>
    <row r="2">
      <c r="A2" s="25"/>
      <c r="B2" s="1085" t="s">
        <v>725</v>
      </c>
      <c r="C2" s="1129"/>
      <c r="D2" s="1129"/>
      <c r="E2" s="1129"/>
      <c r="F2" s="1129"/>
      <c r="G2" s="1129"/>
      <c r="H2" s="1129"/>
      <c r="I2" s="1130"/>
      <c r="J2" s="25"/>
      <c r="K2" s="1131" t="s">
        <v>470</v>
      </c>
      <c r="L2" s="1132"/>
      <c r="M2" s="1133"/>
      <c r="N2" s="25"/>
    </row>
    <row r="3">
      <c r="A3" s="25"/>
      <c r="B3" s="1079" t="s">
        <v>598</v>
      </c>
      <c r="C3" s="974" t="s">
        <v>140</v>
      </c>
      <c r="D3" s="862"/>
      <c r="E3" s="862"/>
      <c r="F3" s="974" t="s">
        <v>55</v>
      </c>
      <c r="G3" s="974" t="s">
        <v>44</v>
      </c>
      <c r="H3" s="974" t="s">
        <v>2</v>
      </c>
      <c r="I3" s="1080" t="s">
        <v>67</v>
      </c>
      <c r="J3" s="25"/>
      <c r="K3" s="1081" t="str">
        <f>'08) Drop Down Menus'!A2</f>
        <v>Groceries</v>
      </c>
      <c r="L3" s="85">
        <f>sumifs(H$4:H$30,G$4:G$30,K3,B$4:B$30,false)</f>
        <v>244.91</v>
      </c>
      <c r="M3" s="1107"/>
      <c r="N3" s="25"/>
    </row>
    <row r="4">
      <c r="A4" s="25"/>
      <c r="B4" s="1134" t="b">
        <v>0</v>
      </c>
      <c r="C4" s="1042" t="s">
        <v>472</v>
      </c>
      <c r="D4" s="1135"/>
      <c r="E4" s="1135"/>
      <c r="F4" s="1136">
        <v>45360.0</v>
      </c>
      <c r="G4" s="1137" t="s">
        <v>110</v>
      </c>
      <c r="H4" s="1138">
        <v>244.91</v>
      </c>
      <c r="I4" s="92">
        <f>H4</f>
        <v>244.91</v>
      </c>
      <c r="J4" s="25"/>
      <c r="K4" s="1139" t="str">
        <f>'08) Drop Down Menus'!A3</f>
        <v>Cigarettes</v>
      </c>
      <c r="L4" s="91">
        <f t="shared" ref="L4:L14" si="1">sumifs(H$4:H$26,G$4:G$26,K4,B$4:B$26,false)</f>
        <v>76.27</v>
      </c>
      <c r="M4" s="1140"/>
      <c r="N4" s="25"/>
    </row>
    <row r="5">
      <c r="A5" s="25"/>
      <c r="B5" s="925" t="b">
        <v>0</v>
      </c>
      <c r="C5" s="1022" t="s">
        <v>702</v>
      </c>
      <c r="D5" s="862"/>
      <c r="E5" s="862"/>
      <c r="F5" s="982">
        <v>45360.0</v>
      </c>
      <c r="G5" s="983" t="s">
        <v>145</v>
      </c>
      <c r="H5" s="1023">
        <f>49.51-11</f>
        <v>38.51</v>
      </c>
      <c r="I5" s="86">
        <f t="shared" ref="I5:I30" si="2">I4+H5</f>
        <v>283.42</v>
      </c>
      <c r="J5" s="25"/>
      <c r="K5" s="1081" t="str">
        <f>'08) Drop Down Menus'!A4</f>
        <v>Gas</v>
      </c>
      <c r="L5" s="85">
        <f t="shared" si="1"/>
        <v>38.51</v>
      </c>
      <c r="M5" s="1107"/>
      <c r="N5" s="25"/>
    </row>
    <row r="6">
      <c r="A6" s="25"/>
      <c r="B6" s="1134" t="b">
        <v>0</v>
      </c>
      <c r="C6" s="1042" t="s">
        <v>726</v>
      </c>
      <c r="D6" s="1135"/>
      <c r="E6" s="1135"/>
      <c r="F6" s="1136">
        <v>45360.0</v>
      </c>
      <c r="G6" s="1137" t="s">
        <v>147</v>
      </c>
      <c r="H6" s="1138">
        <v>11.0</v>
      </c>
      <c r="I6" s="92">
        <f t="shared" si="2"/>
        <v>294.42</v>
      </c>
      <c r="J6" s="25"/>
      <c r="K6" s="1139" t="str">
        <f>'08) Drop Down Menus'!A5</f>
        <v>Entertainment</v>
      </c>
      <c r="L6" s="91">
        <f t="shared" si="1"/>
        <v>0</v>
      </c>
      <c r="M6" s="1140"/>
      <c r="N6" s="25"/>
    </row>
    <row r="7">
      <c r="A7" s="25"/>
      <c r="B7" s="925" t="b">
        <v>0</v>
      </c>
      <c r="C7" s="1022" t="s">
        <v>727</v>
      </c>
      <c r="D7" s="862"/>
      <c r="E7" s="862"/>
      <c r="F7" s="982">
        <v>45361.0</v>
      </c>
      <c r="G7" s="983" t="s">
        <v>21</v>
      </c>
      <c r="H7" s="1023">
        <v>261.45</v>
      </c>
      <c r="I7" s="86">
        <f t="shared" si="2"/>
        <v>555.87</v>
      </c>
      <c r="J7" s="25"/>
      <c r="K7" s="1081" t="str">
        <f>'08) Drop Down Menus'!A6</f>
        <v>Medical</v>
      </c>
      <c r="L7" s="85">
        <f t="shared" si="1"/>
        <v>0</v>
      </c>
      <c r="M7" s="1107"/>
      <c r="N7" s="25"/>
    </row>
    <row r="8">
      <c r="A8" s="25"/>
      <c r="B8" s="1134" t="b">
        <v>0</v>
      </c>
      <c r="C8" s="1042" t="s">
        <v>490</v>
      </c>
      <c r="D8" s="1135"/>
      <c r="E8" s="1135"/>
      <c r="F8" s="1136">
        <v>45361.0</v>
      </c>
      <c r="G8" s="1137" t="s">
        <v>144</v>
      </c>
      <c r="H8" s="1138">
        <v>26.29</v>
      </c>
      <c r="I8" s="92">
        <f t="shared" si="2"/>
        <v>582.16</v>
      </c>
      <c r="J8" s="25"/>
      <c r="K8" s="1139" t="str">
        <f>'08) Drop Down Menus'!A7</f>
        <v>Vehicle</v>
      </c>
      <c r="L8" s="91">
        <f t="shared" si="1"/>
        <v>11</v>
      </c>
      <c r="M8" s="1140"/>
      <c r="N8" s="25"/>
    </row>
    <row r="9">
      <c r="A9" s="25"/>
      <c r="B9" s="925" t="b">
        <v>0</v>
      </c>
      <c r="C9" s="1022" t="s">
        <v>689</v>
      </c>
      <c r="D9" s="862"/>
      <c r="E9" s="862"/>
      <c r="F9" s="982">
        <v>45363.0</v>
      </c>
      <c r="G9" s="983" t="s">
        <v>11</v>
      </c>
      <c r="H9" s="1023">
        <v>15.04</v>
      </c>
      <c r="I9" s="86">
        <f t="shared" si="2"/>
        <v>597.2</v>
      </c>
      <c r="J9" s="25"/>
      <c r="K9" s="1081" t="str">
        <f>'08) Drop Down Menus'!A8</f>
        <v>Maintenance</v>
      </c>
      <c r="L9" s="85">
        <f t="shared" si="1"/>
        <v>271.44</v>
      </c>
      <c r="M9" s="1107"/>
      <c r="N9" s="25"/>
    </row>
    <row r="10">
      <c r="A10" s="25"/>
      <c r="B10" s="1134" t="b">
        <v>0</v>
      </c>
      <c r="C10" s="1042" t="s">
        <v>728</v>
      </c>
      <c r="D10" s="1135"/>
      <c r="E10" s="1135"/>
      <c r="F10" s="1136">
        <v>45364.0</v>
      </c>
      <c r="G10" s="1137" t="s">
        <v>21</v>
      </c>
      <c r="H10" s="1138">
        <v>9.99</v>
      </c>
      <c r="I10" s="92">
        <f t="shared" si="2"/>
        <v>607.19</v>
      </c>
      <c r="J10" s="25"/>
      <c r="K10" s="1139" t="str">
        <f>'08) Drop Down Menus'!A9</f>
        <v>Debt</v>
      </c>
      <c r="L10" s="91">
        <f t="shared" si="1"/>
        <v>0</v>
      </c>
      <c r="M10" s="1140"/>
      <c r="N10" s="25"/>
    </row>
    <row r="11">
      <c r="A11" s="25"/>
      <c r="B11" s="925" t="b">
        <v>0</v>
      </c>
      <c r="C11" s="1022" t="s">
        <v>729</v>
      </c>
      <c r="D11" s="862"/>
      <c r="E11" s="862"/>
      <c r="F11" s="982">
        <v>45366.0</v>
      </c>
      <c r="G11" s="983" t="s">
        <v>144</v>
      </c>
      <c r="H11" s="1023">
        <v>22.49</v>
      </c>
      <c r="I11" s="86">
        <f t="shared" si="2"/>
        <v>629.68</v>
      </c>
      <c r="J11" s="25"/>
      <c r="K11" s="1081" t="str">
        <f>'08) Drop Down Menus'!A10</f>
        <v>Holiday Gifts</v>
      </c>
      <c r="L11" s="85">
        <f t="shared" si="1"/>
        <v>0</v>
      </c>
      <c r="M11" s="1107"/>
      <c r="N11" s="25"/>
    </row>
    <row r="12">
      <c r="A12" s="25"/>
      <c r="B12" s="1134" t="b">
        <v>0</v>
      </c>
      <c r="C12" s="1042" t="s">
        <v>729</v>
      </c>
      <c r="D12" s="1135"/>
      <c r="E12" s="1135"/>
      <c r="F12" s="1136">
        <v>45372.0</v>
      </c>
      <c r="G12" s="1137" t="s">
        <v>144</v>
      </c>
      <c r="H12" s="1138">
        <v>27.49</v>
      </c>
      <c r="I12" s="92">
        <f t="shared" si="2"/>
        <v>657.17</v>
      </c>
      <c r="J12" s="25"/>
      <c r="K12" s="1139" t="str">
        <f>'08) Drop Down Menus'!A11</f>
        <v>Haircut</v>
      </c>
      <c r="L12" s="91">
        <f t="shared" si="1"/>
        <v>0</v>
      </c>
      <c r="M12" s="1140"/>
      <c r="N12" s="25"/>
    </row>
    <row r="13">
      <c r="A13" s="25"/>
      <c r="B13" s="925" t="b">
        <v>0</v>
      </c>
      <c r="C13" s="1022"/>
      <c r="D13" s="862"/>
      <c r="E13" s="862"/>
      <c r="F13" s="982"/>
      <c r="G13" s="983"/>
      <c r="H13" s="1023">
        <v>0.0</v>
      </c>
      <c r="I13" s="86">
        <f t="shared" si="2"/>
        <v>657.17</v>
      </c>
      <c r="J13" s="25"/>
      <c r="K13" s="1081" t="str">
        <f>'08) Drop Down Menus'!A12</f>
        <v>Subscription - Video</v>
      </c>
      <c r="L13" s="85">
        <f t="shared" si="1"/>
        <v>15.04</v>
      </c>
      <c r="M13" s="1107"/>
      <c r="N13" s="25"/>
    </row>
    <row r="14">
      <c r="A14" s="25"/>
      <c r="B14" s="1134" t="b">
        <v>0</v>
      </c>
      <c r="C14" s="1042"/>
      <c r="D14" s="1135"/>
      <c r="E14" s="1135"/>
      <c r="F14" s="1136"/>
      <c r="G14" s="1137"/>
      <c r="H14" s="1138">
        <v>0.0</v>
      </c>
      <c r="I14" s="92">
        <f t="shared" si="2"/>
        <v>657.17</v>
      </c>
      <c r="J14" s="25"/>
      <c r="K14" s="1141" t="str">
        <f>'08) Drop Down Menus'!A13</f>
        <v>Subscription - Game</v>
      </c>
      <c r="L14" s="1142">
        <f t="shared" si="1"/>
        <v>0</v>
      </c>
      <c r="M14" s="1144"/>
      <c r="N14" s="25"/>
    </row>
    <row r="15">
      <c r="A15" s="25"/>
      <c r="B15" s="925" t="b">
        <v>0</v>
      </c>
      <c r="C15" s="1022"/>
      <c r="D15" s="862"/>
      <c r="E15" s="862"/>
      <c r="F15" s="982"/>
      <c r="G15" s="983"/>
      <c r="H15" s="1023">
        <v>0.0</v>
      </c>
      <c r="I15" s="86">
        <f t="shared" si="2"/>
        <v>657.17</v>
      </c>
      <c r="J15" s="25"/>
      <c r="K15" s="25"/>
      <c r="L15" s="25"/>
      <c r="M15" s="25"/>
      <c r="N15" s="25"/>
    </row>
    <row r="16">
      <c r="A16" s="25"/>
      <c r="B16" s="1134" t="b">
        <v>0</v>
      </c>
      <c r="C16" s="1042"/>
      <c r="D16" s="1135"/>
      <c r="E16" s="1135"/>
      <c r="F16" s="1136"/>
      <c r="G16" s="1137"/>
      <c r="H16" s="1138">
        <v>0.0</v>
      </c>
      <c r="I16" s="92">
        <f t="shared" si="2"/>
        <v>657.17</v>
      </c>
      <c r="J16" s="25"/>
      <c r="K16" s="1085" t="s">
        <v>44</v>
      </c>
      <c r="L16" s="1086" t="s">
        <v>572</v>
      </c>
      <c r="M16" s="1087" t="s">
        <v>573</v>
      </c>
      <c r="N16" s="25"/>
    </row>
    <row r="17">
      <c r="A17" s="25"/>
      <c r="B17" s="925" t="b">
        <v>0</v>
      </c>
      <c r="C17" s="1022"/>
      <c r="D17" s="862"/>
      <c r="E17" s="862"/>
      <c r="F17" s="982"/>
      <c r="G17" s="983"/>
      <c r="H17" s="1023">
        <v>0.0</v>
      </c>
      <c r="I17" s="86">
        <f t="shared" si="2"/>
        <v>657.17</v>
      </c>
      <c r="J17" s="25"/>
      <c r="K17" s="1088" t="str">
        <f>'08) Drop Down Menus'!A2</f>
        <v>Groceries</v>
      </c>
      <c r="L17" s="930">
        <f>SUMIF('01) BudgetBill Breakdown'!B$1:B87,K3, '01) BudgetBill Breakdown'!G$1:G87)</f>
        <v>-13261.67</v>
      </c>
      <c r="M17" s="1089">
        <f t="shared" ref="M17:M28" si="3">L17/M$29</f>
        <v>-2210.278333</v>
      </c>
      <c r="N17" s="25"/>
    </row>
    <row r="18">
      <c r="A18" s="25"/>
      <c r="B18" s="1134" t="b">
        <v>0</v>
      </c>
      <c r="C18" s="1042"/>
      <c r="D18" s="1135"/>
      <c r="E18" s="1135"/>
      <c r="F18" s="1136"/>
      <c r="G18" s="1137"/>
      <c r="H18" s="1138">
        <v>0.0</v>
      </c>
      <c r="I18" s="92">
        <f t="shared" si="2"/>
        <v>657.17</v>
      </c>
      <c r="J18" s="25"/>
      <c r="K18" s="1090" t="str">
        <f>'08) Drop Down Menus'!A3</f>
        <v>Cigarettes</v>
      </c>
      <c r="L18" s="994">
        <f>SUMIF('01) BudgetBill Breakdown'!B$1:B87,K18, '01) BudgetBill Breakdown'!G$1:G87)</f>
        <v>-3195.64</v>
      </c>
      <c r="M18" s="1091">
        <f t="shared" si="3"/>
        <v>-532.6066667</v>
      </c>
      <c r="N18" s="25"/>
    </row>
    <row r="19">
      <c r="A19" s="25"/>
      <c r="B19" s="925" t="b">
        <v>0</v>
      </c>
      <c r="C19" s="1022"/>
      <c r="D19" s="862"/>
      <c r="E19" s="862"/>
      <c r="F19" s="982"/>
      <c r="G19" s="983"/>
      <c r="H19" s="1023">
        <v>0.0</v>
      </c>
      <c r="I19" s="86">
        <f t="shared" si="2"/>
        <v>657.17</v>
      </c>
      <c r="J19" s="25"/>
      <c r="K19" s="1088" t="str">
        <f>'08) Drop Down Menus'!A4</f>
        <v>Gas</v>
      </c>
      <c r="L19" s="930">
        <f>SUMIF('01) BudgetBill Breakdown'!B$1:B87,K19, '01) BudgetBill Breakdown'!G$1:G87)</f>
        <v>-1119.6</v>
      </c>
      <c r="M19" s="1089">
        <f t="shared" si="3"/>
        <v>-186.6</v>
      </c>
      <c r="N19" s="25"/>
    </row>
    <row r="20">
      <c r="A20" s="25"/>
      <c r="B20" s="1134" t="b">
        <v>0</v>
      </c>
      <c r="C20" s="1042"/>
      <c r="D20" s="1135"/>
      <c r="E20" s="1135"/>
      <c r="F20" s="1136"/>
      <c r="G20" s="1137"/>
      <c r="H20" s="1138">
        <v>0.0</v>
      </c>
      <c r="I20" s="92">
        <f t="shared" si="2"/>
        <v>657.17</v>
      </c>
      <c r="J20" s="25"/>
      <c r="K20" s="1090" t="str">
        <f>'08) Drop Down Menus'!A5</f>
        <v>Entertainment</v>
      </c>
      <c r="L20" s="994">
        <f>SUMIF('01) BudgetBill Breakdown'!B$1:B87,K20, '01) BudgetBill Breakdown'!G$1:G87)</f>
        <v>-5169.91</v>
      </c>
      <c r="M20" s="1091">
        <f t="shared" si="3"/>
        <v>-861.6516667</v>
      </c>
      <c r="N20" s="25"/>
    </row>
    <row r="21">
      <c r="A21" s="25"/>
      <c r="B21" s="925" t="b">
        <v>0</v>
      </c>
      <c r="C21" s="1022"/>
      <c r="D21" s="862"/>
      <c r="E21" s="862"/>
      <c r="F21" s="982"/>
      <c r="G21" s="983"/>
      <c r="H21" s="1023">
        <v>0.0</v>
      </c>
      <c r="I21" s="86">
        <f t="shared" si="2"/>
        <v>657.17</v>
      </c>
      <c r="J21" s="25"/>
      <c r="K21" s="1088" t="str">
        <f>'08) Drop Down Menus'!A6</f>
        <v>Medical</v>
      </c>
      <c r="L21" s="930">
        <f>SUMIF('01) BudgetBill Breakdown'!B$1:B87,K21, '01) BudgetBill Breakdown'!G$1:G87)</f>
        <v>-1229.54</v>
      </c>
      <c r="M21" s="1089">
        <f t="shared" si="3"/>
        <v>-204.9233333</v>
      </c>
      <c r="N21" s="25"/>
    </row>
    <row r="22">
      <c r="A22" s="25"/>
      <c r="B22" s="1134" t="b">
        <v>0</v>
      </c>
      <c r="C22" s="1042"/>
      <c r="D22" s="1135"/>
      <c r="E22" s="1135"/>
      <c r="F22" s="1136"/>
      <c r="G22" s="1137"/>
      <c r="H22" s="1138">
        <v>0.0</v>
      </c>
      <c r="I22" s="92">
        <f t="shared" si="2"/>
        <v>657.17</v>
      </c>
      <c r="J22" s="25"/>
      <c r="K22" s="1090" t="str">
        <f>'08) Drop Down Menus'!A7</f>
        <v>Vehicle</v>
      </c>
      <c r="L22" s="994">
        <f>SUMIF('01) BudgetBill Breakdown'!B$1:B87,K22, '01) BudgetBill Breakdown'!G$1:G87)</f>
        <v>-798.37</v>
      </c>
      <c r="M22" s="1091">
        <f t="shared" si="3"/>
        <v>-133.0616667</v>
      </c>
      <c r="N22" s="25"/>
    </row>
    <row r="23">
      <c r="A23" s="25"/>
      <c r="B23" s="925" t="b">
        <v>0</v>
      </c>
      <c r="C23" s="1022"/>
      <c r="D23" s="862"/>
      <c r="E23" s="862"/>
      <c r="F23" s="982"/>
      <c r="G23" s="983"/>
      <c r="H23" s="1023">
        <v>0.0</v>
      </c>
      <c r="I23" s="86">
        <f t="shared" si="2"/>
        <v>657.17</v>
      </c>
      <c r="J23" s="25"/>
      <c r="K23" s="1088" t="str">
        <f>'08) Drop Down Menus'!A8</f>
        <v>Maintenance</v>
      </c>
      <c r="L23" s="930">
        <f>SUMIF('01) BudgetBill Breakdown'!B$1:B87,K23, '01) BudgetBill Breakdown'!G$1:G87)</f>
        <v>-2502.98</v>
      </c>
      <c r="M23" s="1089">
        <f t="shared" si="3"/>
        <v>-417.1633333</v>
      </c>
      <c r="N23" s="25"/>
    </row>
    <row r="24">
      <c r="A24" s="25"/>
      <c r="B24" s="1134" t="b">
        <v>0</v>
      </c>
      <c r="C24" s="1042"/>
      <c r="D24" s="1135"/>
      <c r="E24" s="1135"/>
      <c r="F24" s="1136"/>
      <c r="G24" s="1137"/>
      <c r="H24" s="1138">
        <v>0.0</v>
      </c>
      <c r="I24" s="92">
        <f t="shared" si="2"/>
        <v>657.17</v>
      </c>
      <c r="J24" s="25"/>
      <c r="K24" s="1090" t="str">
        <f>'08) Drop Down Menus'!A9</f>
        <v>Debt</v>
      </c>
      <c r="L24" s="994">
        <f>SUMIF('01) BudgetBill Breakdown'!B$1:B87,K24, '01) BudgetBill Breakdown'!G$1:G87)</f>
        <v>-4471.64</v>
      </c>
      <c r="M24" s="1091">
        <f t="shared" si="3"/>
        <v>-745.2733333</v>
      </c>
      <c r="N24" s="25"/>
    </row>
    <row r="25">
      <c r="A25" s="25"/>
      <c r="B25" s="925" t="b">
        <v>0</v>
      </c>
      <c r="C25" s="1022"/>
      <c r="D25" s="862"/>
      <c r="E25" s="862"/>
      <c r="F25" s="982"/>
      <c r="G25" s="983"/>
      <c r="H25" s="1023">
        <v>0.0</v>
      </c>
      <c r="I25" s="86">
        <f t="shared" si="2"/>
        <v>657.17</v>
      </c>
      <c r="J25" s="25"/>
      <c r="K25" s="1088" t="str">
        <f>'08) Drop Down Menus'!A10</f>
        <v>Holiday Gifts</v>
      </c>
      <c r="L25" s="930">
        <f>SUMIF('01) BudgetBill Breakdown'!B$1:B87,K25, '01) BudgetBill Breakdown'!G$1:G87)</f>
        <v>-437.29</v>
      </c>
      <c r="M25" s="1089">
        <f t="shared" si="3"/>
        <v>-72.88166667</v>
      </c>
      <c r="N25" s="25"/>
    </row>
    <row r="26">
      <c r="A26" s="25"/>
      <c r="B26" s="1134" t="b">
        <v>0</v>
      </c>
      <c r="C26" s="1042"/>
      <c r="D26" s="1135"/>
      <c r="E26" s="1135"/>
      <c r="F26" s="1136"/>
      <c r="G26" s="1137"/>
      <c r="H26" s="1138">
        <v>0.0</v>
      </c>
      <c r="I26" s="92">
        <f t="shared" si="2"/>
        <v>657.17</v>
      </c>
      <c r="J26" s="25"/>
      <c r="K26" s="1090" t="str">
        <f>'08) Drop Down Menus'!A11</f>
        <v>Haircut</v>
      </c>
      <c r="L26" s="994">
        <f>SUMIF('01) BudgetBill Breakdown'!B$1:B87,K26, '01) BudgetBill Breakdown'!G$1:G87)</f>
        <v>-350.23</v>
      </c>
      <c r="M26" s="1091">
        <f t="shared" si="3"/>
        <v>-58.37166667</v>
      </c>
      <c r="N26" s="25"/>
    </row>
    <row r="27">
      <c r="A27" s="25"/>
      <c r="B27" s="925" t="b">
        <v>0</v>
      </c>
      <c r="C27" s="1022"/>
      <c r="D27" s="862"/>
      <c r="E27" s="862"/>
      <c r="F27" s="982"/>
      <c r="G27" s="983"/>
      <c r="H27" s="1023">
        <v>0.0</v>
      </c>
      <c r="I27" s="86">
        <f t="shared" si="2"/>
        <v>657.17</v>
      </c>
      <c r="J27" s="25"/>
      <c r="K27" s="1088" t="str">
        <f>'08) Drop Down Menus'!A12</f>
        <v>Subscription - Video</v>
      </c>
      <c r="L27" s="930">
        <f>SUMIF('01) BudgetBill Breakdown'!B$1:B87,K27, '01) BudgetBill Breakdown'!G$1:G87)</f>
        <v>-642.57</v>
      </c>
      <c r="M27" s="1089">
        <f t="shared" si="3"/>
        <v>-107.095</v>
      </c>
      <c r="N27" s="25"/>
    </row>
    <row r="28">
      <c r="A28" s="25"/>
      <c r="B28" s="1134" t="b">
        <v>0</v>
      </c>
      <c r="C28" s="1042"/>
      <c r="D28" s="1135"/>
      <c r="E28" s="1135"/>
      <c r="F28" s="1136"/>
      <c r="G28" s="1137"/>
      <c r="H28" s="1138">
        <v>0.0</v>
      </c>
      <c r="I28" s="92">
        <f t="shared" si="2"/>
        <v>657.17</v>
      </c>
      <c r="J28" s="25"/>
      <c r="K28" s="1090" t="str">
        <f>'08) Drop Down Menus'!A13</f>
        <v>Subscription - Game</v>
      </c>
      <c r="L28" s="994">
        <f>SUMIF('01) BudgetBill Breakdown'!B$1:B87,K28, '01) BudgetBill Breakdown'!G$1:G87)</f>
        <v>-137.11</v>
      </c>
      <c r="M28" s="1091">
        <f t="shared" si="3"/>
        <v>-22.85166667</v>
      </c>
      <c r="N28" s="25"/>
    </row>
    <row r="29">
      <c r="A29" s="25"/>
      <c r="B29" s="925" t="b">
        <v>0</v>
      </c>
      <c r="C29" s="1022"/>
      <c r="D29" s="862"/>
      <c r="E29" s="862"/>
      <c r="F29" s="982"/>
      <c r="G29" s="983"/>
      <c r="H29" s="1023">
        <v>0.0</v>
      </c>
      <c r="I29" s="86">
        <f t="shared" si="2"/>
        <v>657.17</v>
      </c>
      <c r="J29" s="25"/>
      <c r="K29" s="1092" t="s">
        <v>574</v>
      </c>
      <c r="L29" s="1093"/>
      <c r="M29" s="1094" t="s">
        <v>730</v>
      </c>
      <c r="N29" s="25"/>
    </row>
    <row r="30" ht="18.0" customHeight="1">
      <c r="A30" s="25"/>
      <c r="B30" s="1134" t="b">
        <v>0</v>
      </c>
      <c r="C30" s="1042"/>
      <c r="D30" s="1135"/>
      <c r="E30" s="1135"/>
      <c r="F30" s="1136"/>
      <c r="G30" s="1137"/>
      <c r="H30" s="1138">
        <v>0.0</v>
      </c>
      <c r="I30" s="92">
        <f t="shared" si="2"/>
        <v>657.17</v>
      </c>
      <c r="J30" s="25"/>
      <c r="K30" s="25"/>
      <c r="L30" s="25"/>
      <c r="M30" s="25"/>
      <c r="N30" s="25"/>
    </row>
    <row r="31" ht="18.0" customHeight="1">
      <c r="A31" s="25"/>
      <c r="B31" s="1148"/>
      <c r="C31" s="1149" t="s">
        <v>455</v>
      </c>
      <c r="D31" s="1150"/>
      <c r="E31" s="1150"/>
      <c r="F31" s="1150"/>
      <c r="G31" s="1150"/>
      <c r="H31" s="1151">
        <f>I26</f>
        <v>657.17</v>
      </c>
      <c r="I31" s="1152"/>
      <c r="J31" s="25"/>
      <c r="K31" s="1115" t="s">
        <v>683</v>
      </c>
      <c r="L31" s="1116"/>
      <c r="M31" s="1117"/>
      <c r="N31" s="25"/>
    </row>
    <row r="32" ht="18.0" customHeight="1">
      <c r="A32" s="65"/>
      <c r="B32" s="65"/>
      <c r="C32" s="65"/>
      <c r="D32" s="65"/>
      <c r="E32" s="65"/>
      <c r="F32" s="65"/>
      <c r="G32" s="75"/>
      <c r="H32" s="75"/>
      <c r="I32" s="65"/>
      <c r="J32" s="25"/>
      <c r="K32" s="1118" t="s">
        <v>684</v>
      </c>
      <c r="L32" s="862"/>
      <c r="M32" s="1103">
        <v>0.0</v>
      </c>
      <c r="N32" s="25"/>
    </row>
    <row r="33" ht="18.0" customHeight="1">
      <c r="A33" s="65"/>
      <c r="B33" s="65" t="s">
        <v>609</v>
      </c>
      <c r="J33" s="25"/>
      <c r="K33" s="1119" t="s">
        <v>685</v>
      </c>
      <c r="L33" s="1120"/>
      <c r="M33" s="1121">
        <v>0.0</v>
      </c>
      <c r="N33" s="25"/>
    </row>
    <row r="34" ht="18.0" customHeight="1">
      <c r="A34" s="80"/>
      <c r="B34" s="1085" t="s">
        <v>102</v>
      </c>
      <c r="C34" s="1086" t="s">
        <v>103</v>
      </c>
      <c r="D34" s="1086" t="s">
        <v>104</v>
      </c>
      <c r="E34" s="1086" t="s">
        <v>105</v>
      </c>
      <c r="F34" s="1086" t="s">
        <v>49</v>
      </c>
      <c r="G34" s="1106" t="s">
        <v>106</v>
      </c>
      <c r="H34" s="1106" t="s">
        <v>107</v>
      </c>
      <c r="I34" s="1130"/>
      <c r="J34" s="25"/>
      <c r="K34" s="1118" t="s">
        <v>686</v>
      </c>
      <c r="L34" s="862"/>
      <c r="M34" s="86">
        <f>M32-M33</f>
        <v>0</v>
      </c>
      <c r="N34" s="25"/>
    </row>
    <row r="35" ht="18.0" customHeight="1">
      <c r="A35" s="80"/>
      <c r="B35" s="1108" t="b">
        <v>0</v>
      </c>
      <c r="C35" s="1022"/>
      <c r="D35" s="95"/>
      <c r="E35" s="95"/>
      <c r="F35" s="96"/>
      <c r="G35" s="85">
        <v>0.0</v>
      </c>
      <c r="H35" s="930">
        <f t="shared" ref="H35:H83" si="4">IF( B35 = TRUE ,(G35*F35)*0.05+(G35*F35) , G35*F35 )</f>
        <v>0</v>
      </c>
      <c r="I35" s="1107"/>
      <c r="J35" s="25"/>
      <c r="K35" s="1122" t="s">
        <v>687</v>
      </c>
      <c r="L35" s="1123"/>
      <c r="M35" s="1124" t="str">
        <f>#REF!-M33</f>
        <v>#REF!</v>
      </c>
      <c r="N35" s="25"/>
    </row>
    <row r="36" ht="18.0" customHeight="1">
      <c r="A36" s="80"/>
      <c r="B36" s="1111" t="b">
        <v>0</v>
      </c>
      <c r="C36" s="88"/>
      <c r="D36" s="89"/>
      <c r="E36" s="89"/>
      <c r="F36" s="90"/>
      <c r="G36" s="91">
        <v>0.0</v>
      </c>
      <c r="H36" s="994">
        <f t="shared" si="4"/>
        <v>0</v>
      </c>
      <c r="I36" s="1140"/>
      <c r="J36" s="25"/>
      <c r="N36" s="25"/>
    </row>
    <row r="37" ht="18.0" customHeight="1">
      <c r="A37" s="97"/>
      <c r="B37" s="1108" t="b">
        <v>0</v>
      </c>
      <c r="C37" s="94"/>
      <c r="D37" s="95"/>
      <c r="E37" s="95"/>
      <c r="F37" s="96"/>
      <c r="G37" s="85">
        <v>0.0</v>
      </c>
      <c r="H37" s="930">
        <f t="shared" si="4"/>
        <v>0</v>
      </c>
      <c r="I37" s="1107"/>
      <c r="J37" s="25"/>
      <c r="K37" s="1100" t="s">
        <v>670</v>
      </c>
      <c r="L37" s="1101"/>
      <c r="M37" s="1102"/>
      <c r="N37" s="25"/>
    </row>
    <row r="38" ht="18.0" customHeight="1">
      <c r="A38" s="80"/>
      <c r="B38" s="1111" t="b">
        <v>0</v>
      </c>
      <c r="C38" s="88"/>
      <c r="D38" s="89"/>
      <c r="E38" s="89"/>
      <c r="F38" s="90"/>
      <c r="G38" s="91">
        <v>0.0</v>
      </c>
      <c r="H38" s="994">
        <f t="shared" si="4"/>
        <v>0</v>
      </c>
      <c r="I38" s="1140"/>
      <c r="J38" s="25"/>
      <c r="K38" s="925" t="s">
        <v>605</v>
      </c>
      <c r="L38" s="1027"/>
      <c r="M38" s="1103">
        <v>0.0</v>
      </c>
      <c r="N38" s="25"/>
    </row>
    <row r="39" ht="18.0" customHeight="1">
      <c r="A39" s="80"/>
      <c r="B39" s="1108" t="b">
        <v>0</v>
      </c>
      <c r="C39" s="94"/>
      <c r="D39" s="95"/>
      <c r="E39" s="95"/>
      <c r="F39" s="96"/>
      <c r="G39" s="85">
        <v>0.0</v>
      </c>
      <c r="H39" s="930">
        <f t="shared" si="4"/>
        <v>0</v>
      </c>
      <c r="I39" s="1107"/>
      <c r="J39" s="25"/>
      <c r="K39" s="1104" t="s">
        <v>671</v>
      </c>
      <c r="L39" s="1073">
        <v>2000.0</v>
      </c>
      <c r="M39" s="1105"/>
      <c r="N39" s="25"/>
    </row>
    <row r="40" ht="18.0" customHeight="1">
      <c r="A40" s="80"/>
      <c r="B40" s="1111" t="b">
        <v>0</v>
      </c>
      <c r="C40" s="88"/>
      <c r="D40" s="89"/>
      <c r="E40" s="89"/>
      <c r="F40" s="90"/>
      <c r="G40" s="91">
        <v>0.0</v>
      </c>
      <c r="H40" s="994">
        <f t="shared" si="4"/>
        <v>0</v>
      </c>
      <c r="I40" s="1140"/>
      <c r="J40" s="25"/>
      <c r="K40" s="925" t="s">
        <v>606</v>
      </c>
      <c r="L40" s="85">
        <v>0.0</v>
      </c>
      <c r="M40" s="1107"/>
      <c r="N40" s="25"/>
    </row>
    <row r="41" ht="18.0" customHeight="1">
      <c r="A41" s="97"/>
      <c r="B41" s="1108" t="b">
        <v>0</v>
      </c>
      <c r="C41" s="94"/>
      <c r="D41" s="95"/>
      <c r="E41" s="95"/>
      <c r="F41" s="96"/>
      <c r="G41" s="85">
        <v>0.0</v>
      </c>
      <c r="H41" s="930">
        <f t="shared" si="4"/>
        <v>0</v>
      </c>
      <c r="I41" s="1107"/>
      <c r="J41" s="25"/>
      <c r="K41" s="1109" t="s">
        <v>607</v>
      </c>
      <c r="L41" s="1030">
        <f>L39-M38</f>
        <v>2000</v>
      </c>
      <c r="M41" s="1110">
        <f>L41+M38-L40</f>
        <v>2000</v>
      </c>
      <c r="N41" s="25"/>
    </row>
    <row r="42" ht="18.0" customHeight="1">
      <c r="A42" s="97"/>
      <c r="B42" s="1111" t="b">
        <v>0</v>
      </c>
      <c r="C42" s="88"/>
      <c r="D42" s="89"/>
      <c r="E42" s="89"/>
      <c r="F42" s="90"/>
      <c r="G42" s="91">
        <v>0.0</v>
      </c>
      <c r="H42" s="994">
        <f t="shared" si="4"/>
        <v>0</v>
      </c>
      <c r="I42" s="1140"/>
      <c r="J42" s="25"/>
      <c r="K42" s="1112" t="s">
        <v>608</v>
      </c>
      <c r="L42" s="1113"/>
      <c r="M42" s="1114">
        <f>L39-M41</f>
        <v>0</v>
      </c>
      <c r="N42" s="25"/>
    </row>
    <row r="43" ht="18.0" customHeight="1">
      <c r="A43" s="97"/>
      <c r="B43" s="1108" t="b">
        <v>0</v>
      </c>
      <c r="C43" s="94"/>
      <c r="D43" s="95"/>
      <c r="E43" s="95"/>
      <c r="F43" s="96"/>
      <c r="G43" s="85">
        <v>0.0</v>
      </c>
      <c r="H43" s="930">
        <f t="shared" si="4"/>
        <v>0</v>
      </c>
      <c r="I43" s="1107"/>
      <c r="J43" s="25"/>
      <c r="K43" s="25"/>
      <c r="L43" s="25"/>
      <c r="M43" s="25"/>
      <c r="N43" s="25"/>
    </row>
    <row r="44" ht="18.0" customHeight="1">
      <c r="A44" s="97"/>
      <c r="B44" s="1111" t="b">
        <v>0</v>
      </c>
      <c r="C44" s="88"/>
      <c r="D44" s="89"/>
      <c r="E44" s="89"/>
      <c r="F44" s="90"/>
      <c r="G44" s="91">
        <v>0.0</v>
      </c>
      <c r="H44" s="994">
        <f t="shared" si="4"/>
        <v>0</v>
      </c>
      <c r="I44" s="1140"/>
      <c r="J44" s="25"/>
      <c r="K44" s="1100" t="s">
        <v>654</v>
      </c>
      <c r="L44" s="1101"/>
      <c r="M44" s="1102"/>
      <c r="N44" s="25"/>
    </row>
    <row r="45" ht="18.0" customHeight="1">
      <c r="A45" s="97"/>
      <c r="B45" s="1108" t="b">
        <v>0</v>
      </c>
      <c r="C45" s="94"/>
      <c r="D45" s="95"/>
      <c r="E45" s="95"/>
      <c r="F45" s="96"/>
      <c r="G45" s="85">
        <v>0.0</v>
      </c>
      <c r="H45" s="930">
        <f t="shared" si="4"/>
        <v>0</v>
      </c>
      <c r="I45" s="1107"/>
      <c r="J45" s="25"/>
      <c r="K45" s="925" t="s">
        <v>605</v>
      </c>
      <c r="L45" s="1027"/>
      <c r="M45" s="1103">
        <v>0.0</v>
      </c>
    </row>
    <row r="46" ht="18.0" customHeight="1">
      <c r="A46" s="97"/>
      <c r="B46" s="1111" t="b">
        <v>0</v>
      </c>
      <c r="C46" s="88"/>
      <c r="D46" s="89"/>
      <c r="E46" s="89"/>
      <c r="F46" s="90"/>
      <c r="G46" s="91">
        <v>0.0</v>
      </c>
      <c r="H46" s="994">
        <f t="shared" si="4"/>
        <v>0</v>
      </c>
      <c r="I46" s="1140"/>
      <c r="J46" s="25"/>
      <c r="K46" s="1104" t="s">
        <v>671</v>
      </c>
      <c r="L46" s="1073">
        <v>1200.0</v>
      </c>
      <c r="M46" s="1105"/>
    </row>
    <row r="47" ht="18.0" customHeight="1">
      <c r="A47" s="97"/>
      <c r="B47" s="1108" t="b">
        <v>0</v>
      </c>
      <c r="C47" s="94"/>
      <c r="D47" s="95"/>
      <c r="E47" s="95"/>
      <c r="F47" s="96"/>
      <c r="G47" s="85">
        <v>0.0</v>
      </c>
      <c r="H47" s="930">
        <f t="shared" si="4"/>
        <v>0</v>
      </c>
      <c r="I47" s="1107"/>
      <c r="J47" s="25"/>
      <c r="K47" s="925" t="s">
        <v>606</v>
      </c>
      <c r="L47" s="85">
        <v>0.0</v>
      </c>
      <c r="M47" s="1107"/>
    </row>
    <row r="48" ht="18.0" customHeight="1">
      <c r="A48" s="97"/>
      <c r="B48" s="1111" t="b">
        <v>0</v>
      </c>
      <c r="C48" s="88"/>
      <c r="D48" s="89"/>
      <c r="E48" s="89"/>
      <c r="F48" s="90"/>
      <c r="G48" s="91">
        <v>0.0</v>
      </c>
      <c r="H48" s="994">
        <f t="shared" si="4"/>
        <v>0</v>
      </c>
      <c r="I48" s="1140"/>
      <c r="J48" s="25"/>
      <c r="K48" s="1109" t="s">
        <v>607</v>
      </c>
      <c r="L48" s="1030">
        <v>1200.0</v>
      </c>
      <c r="M48" s="1110">
        <f>L48+M45-L47</f>
        <v>1200</v>
      </c>
    </row>
    <row r="49" ht="18.0" customHeight="1">
      <c r="A49" s="97"/>
      <c r="B49" s="1108" t="b">
        <v>0</v>
      </c>
      <c r="C49" s="94"/>
      <c r="D49" s="95"/>
      <c r="E49" s="95"/>
      <c r="F49" s="96"/>
      <c r="G49" s="85">
        <v>0.0</v>
      </c>
      <c r="H49" s="930">
        <f t="shared" si="4"/>
        <v>0</v>
      </c>
      <c r="I49" s="1107"/>
      <c r="J49" s="25"/>
      <c r="K49" s="1112" t="s">
        <v>608</v>
      </c>
      <c r="L49" s="1113"/>
      <c r="M49" s="1114">
        <f>L46-M48</f>
        <v>0</v>
      </c>
    </row>
    <row r="50" ht="18.0" customHeight="1">
      <c r="A50" s="97"/>
      <c r="B50" s="1111" t="b">
        <v>0</v>
      </c>
      <c r="C50" s="88"/>
      <c r="D50" s="89"/>
      <c r="E50" s="89"/>
      <c r="F50" s="90"/>
      <c r="G50" s="91">
        <v>0.0</v>
      </c>
      <c r="H50" s="994">
        <f t="shared" si="4"/>
        <v>0</v>
      </c>
      <c r="I50" s="1140"/>
      <c r="J50" s="25"/>
      <c r="K50" s="25"/>
      <c r="L50" s="25"/>
      <c r="M50" s="25"/>
      <c r="N50" s="25"/>
    </row>
    <row r="51" ht="18.0" hidden="1" customHeight="1">
      <c r="A51" s="97"/>
      <c r="B51" s="1108" t="b">
        <v>0</v>
      </c>
      <c r="C51" s="94"/>
      <c r="D51" s="95"/>
      <c r="E51" s="95"/>
      <c r="F51" s="96"/>
      <c r="G51" s="85">
        <v>0.0</v>
      </c>
      <c r="H51" s="930">
        <f t="shared" si="4"/>
        <v>0</v>
      </c>
      <c r="I51" s="1107"/>
      <c r="J51" s="25"/>
      <c r="K51" s="25"/>
      <c r="L51" s="25"/>
      <c r="M51" s="25"/>
      <c r="N51" s="25"/>
    </row>
    <row r="52" ht="18.0" hidden="1" customHeight="1">
      <c r="A52" s="97"/>
      <c r="B52" s="1111" t="b">
        <v>0</v>
      </c>
      <c r="C52" s="88"/>
      <c r="D52" s="89"/>
      <c r="E52" s="89"/>
      <c r="F52" s="90"/>
      <c r="G52" s="91">
        <v>0.0</v>
      </c>
      <c r="H52" s="994">
        <f t="shared" si="4"/>
        <v>0</v>
      </c>
      <c r="I52" s="1140"/>
      <c r="J52" s="25"/>
      <c r="K52" s="25"/>
      <c r="L52" s="25"/>
      <c r="M52" s="25"/>
      <c r="N52" s="25"/>
    </row>
    <row r="53" ht="18.0" hidden="1" customHeight="1">
      <c r="A53" s="97"/>
      <c r="B53" s="1108" t="b">
        <v>0</v>
      </c>
      <c r="C53" s="94"/>
      <c r="D53" s="95"/>
      <c r="E53" s="95"/>
      <c r="F53" s="96"/>
      <c r="G53" s="85">
        <v>0.0</v>
      </c>
      <c r="H53" s="930">
        <f t="shared" si="4"/>
        <v>0</v>
      </c>
      <c r="I53" s="1107"/>
      <c r="J53" s="25"/>
      <c r="K53" s="25"/>
      <c r="L53" s="25"/>
      <c r="M53" s="25"/>
      <c r="N53" s="25"/>
    </row>
    <row r="54" ht="18.0" hidden="1" customHeight="1">
      <c r="A54" s="97"/>
      <c r="B54" s="1111" t="b">
        <v>0</v>
      </c>
      <c r="C54" s="88"/>
      <c r="D54" s="89"/>
      <c r="E54" s="89"/>
      <c r="F54" s="90"/>
      <c r="G54" s="91">
        <v>0.0</v>
      </c>
      <c r="H54" s="994">
        <f t="shared" si="4"/>
        <v>0</v>
      </c>
      <c r="I54" s="1140"/>
      <c r="J54" s="25"/>
      <c r="K54" s="25"/>
      <c r="L54" s="25"/>
      <c r="M54" s="25"/>
      <c r="N54" s="25"/>
    </row>
    <row r="55" ht="18.0" hidden="1" customHeight="1">
      <c r="A55" s="97"/>
      <c r="B55" s="1108" t="b">
        <v>0</v>
      </c>
      <c r="C55" s="94"/>
      <c r="D55" s="95"/>
      <c r="E55" s="95"/>
      <c r="F55" s="96"/>
      <c r="G55" s="85">
        <v>0.0</v>
      </c>
      <c r="H55" s="930">
        <f t="shared" si="4"/>
        <v>0</v>
      </c>
      <c r="I55" s="1107"/>
      <c r="J55" s="25"/>
      <c r="K55" s="25"/>
      <c r="L55" s="25"/>
      <c r="M55" s="25"/>
      <c r="N55" s="25"/>
    </row>
    <row r="56" ht="18.0" hidden="1" customHeight="1">
      <c r="A56" s="97"/>
      <c r="B56" s="1111" t="b">
        <v>0</v>
      </c>
      <c r="C56" s="88"/>
      <c r="D56" s="89"/>
      <c r="E56" s="89"/>
      <c r="F56" s="90"/>
      <c r="G56" s="91">
        <v>0.0</v>
      </c>
      <c r="H56" s="994">
        <f t="shared" si="4"/>
        <v>0</v>
      </c>
      <c r="I56" s="1140"/>
      <c r="J56" s="25"/>
      <c r="K56" s="25"/>
      <c r="L56" s="25"/>
      <c r="M56" s="25"/>
      <c r="N56" s="25"/>
    </row>
    <row r="57" ht="18.0" hidden="1" customHeight="1">
      <c r="A57" s="97"/>
      <c r="B57" s="1108" t="b">
        <v>0</v>
      </c>
      <c r="C57" s="94"/>
      <c r="D57" s="95"/>
      <c r="E57" s="95"/>
      <c r="F57" s="96"/>
      <c r="G57" s="85">
        <v>0.0</v>
      </c>
      <c r="H57" s="930">
        <f t="shared" si="4"/>
        <v>0</v>
      </c>
      <c r="I57" s="1107"/>
      <c r="J57" s="25"/>
      <c r="K57" s="25"/>
      <c r="L57" s="25"/>
      <c r="M57" s="25"/>
      <c r="N57" s="25"/>
    </row>
    <row r="58" ht="18.0" hidden="1" customHeight="1">
      <c r="A58" s="97"/>
      <c r="B58" s="1111" t="b">
        <v>0</v>
      </c>
      <c r="C58" s="88"/>
      <c r="D58" s="89"/>
      <c r="E58" s="89"/>
      <c r="F58" s="90"/>
      <c r="G58" s="91">
        <v>0.0</v>
      </c>
      <c r="H58" s="994">
        <f t="shared" si="4"/>
        <v>0</v>
      </c>
      <c r="I58" s="1140"/>
      <c r="J58" s="25"/>
      <c r="K58" s="25"/>
      <c r="L58" s="25"/>
      <c r="M58" s="25"/>
      <c r="N58" s="25"/>
    </row>
    <row r="59" ht="18.0" hidden="1" customHeight="1">
      <c r="A59" s="97"/>
      <c r="B59" s="1108" t="b">
        <v>0</v>
      </c>
      <c r="C59" s="94"/>
      <c r="D59" s="95"/>
      <c r="E59" s="95"/>
      <c r="F59" s="96"/>
      <c r="G59" s="85">
        <v>0.0</v>
      </c>
      <c r="H59" s="930">
        <f t="shared" si="4"/>
        <v>0</v>
      </c>
      <c r="I59" s="1107"/>
      <c r="J59" s="25"/>
      <c r="K59" s="25"/>
      <c r="L59" s="25"/>
      <c r="M59" s="25"/>
      <c r="N59" s="25"/>
    </row>
    <row r="60" ht="18.0" hidden="1" customHeight="1">
      <c r="A60" s="97"/>
      <c r="B60" s="1111" t="b">
        <v>0</v>
      </c>
      <c r="C60" s="88"/>
      <c r="D60" s="89"/>
      <c r="E60" s="89"/>
      <c r="F60" s="90"/>
      <c r="G60" s="91">
        <v>0.0</v>
      </c>
      <c r="H60" s="994">
        <f t="shared" si="4"/>
        <v>0</v>
      </c>
      <c r="I60" s="1140"/>
      <c r="J60" s="25"/>
      <c r="K60" s="25"/>
      <c r="L60" s="25"/>
      <c r="M60" s="25"/>
      <c r="N60" s="25"/>
    </row>
    <row r="61" ht="18.0" hidden="1" customHeight="1">
      <c r="A61" s="97"/>
      <c r="B61" s="1108" t="b">
        <v>0</v>
      </c>
      <c r="C61" s="94"/>
      <c r="D61" s="95"/>
      <c r="E61" s="95"/>
      <c r="F61" s="96"/>
      <c r="G61" s="85">
        <v>0.0</v>
      </c>
      <c r="H61" s="930">
        <f t="shared" si="4"/>
        <v>0</v>
      </c>
      <c r="I61" s="1107"/>
      <c r="J61" s="25"/>
      <c r="K61" s="25"/>
      <c r="L61" s="25"/>
      <c r="M61" s="25"/>
      <c r="N61" s="25"/>
    </row>
    <row r="62" ht="18.0" hidden="1" customHeight="1">
      <c r="A62" s="97"/>
      <c r="B62" s="1111" t="b">
        <v>0</v>
      </c>
      <c r="C62" s="88"/>
      <c r="D62" s="89"/>
      <c r="E62" s="89"/>
      <c r="F62" s="90"/>
      <c r="G62" s="91">
        <v>0.0</v>
      </c>
      <c r="H62" s="994">
        <f t="shared" si="4"/>
        <v>0</v>
      </c>
      <c r="I62" s="1140"/>
      <c r="J62" s="25"/>
      <c r="K62" s="25"/>
      <c r="L62" s="25"/>
      <c r="M62" s="25"/>
      <c r="N62" s="25"/>
    </row>
    <row r="63" ht="18.0" hidden="1" customHeight="1">
      <c r="A63" s="97"/>
      <c r="B63" s="1108" t="b">
        <v>0</v>
      </c>
      <c r="C63" s="94"/>
      <c r="D63" s="95"/>
      <c r="E63" s="95"/>
      <c r="F63" s="96"/>
      <c r="G63" s="85">
        <v>0.0</v>
      </c>
      <c r="H63" s="930">
        <f t="shared" si="4"/>
        <v>0</v>
      </c>
      <c r="I63" s="1107"/>
      <c r="J63" s="25"/>
      <c r="K63" s="25"/>
      <c r="L63" s="25"/>
      <c r="M63" s="25"/>
      <c r="N63" s="25"/>
    </row>
    <row r="64" ht="18.0" hidden="1" customHeight="1">
      <c r="A64" s="97"/>
      <c r="B64" s="1111" t="b">
        <v>0</v>
      </c>
      <c r="C64" s="88"/>
      <c r="D64" s="89"/>
      <c r="E64" s="89"/>
      <c r="F64" s="90"/>
      <c r="G64" s="91">
        <v>0.0</v>
      </c>
      <c r="H64" s="994">
        <f t="shared" si="4"/>
        <v>0</v>
      </c>
      <c r="I64" s="1140"/>
      <c r="J64" s="25"/>
      <c r="K64" s="25"/>
      <c r="L64" s="25"/>
      <c r="M64" s="25"/>
      <c r="N64" s="25"/>
    </row>
    <row r="65" ht="18.0" hidden="1" customHeight="1">
      <c r="A65" s="97"/>
      <c r="B65" s="1108" t="b">
        <v>0</v>
      </c>
      <c r="C65" s="94"/>
      <c r="D65" s="95"/>
      <c r="E65" s="95"/>
      <c r="F65" s="96"/>
      <c r="G65" s="85">
        <v>0.0</v>
      </c>
      <c r="H65" s="930">
        <f t="shared" si="4"/>
        <v>0</v>
      </c>
      <c r="I65" s="1107"/>
      <c r="J65" s="25"/>
      <c r="K65" s="25"/>
      <c r="L65" s="25"/>
      <c r="M65" s="25"/>
      <c r="N65" s="25"/>
    </row>
    <row r="66" ht="18.0" hidden="1" customHeight="1">
      <c r="A66" s="97"/>
      <c r="B66" s="1111" t="b">
        <v>0</v>
      </c>
      <c r="C66" s="88"/>
      <c r="D66" s="89"/>
      <c r="E66" s="89"/>
      <c r="F66" s="90"/>
      <c r="G66" s="91">
        <v>0.0</v>
      </c>
      <c r="H66" s="994">
        <f t="shared" si="4"/>
        <v>0</v>
      </c>
      <c r="I66" s="1140"/>
      <c r="J66" s="25"/>
      <c r="K66" s="25"/>
      <c r="L66" s="25"/>
      <c r="M66" s="25"/>
      <c r="N66" s="25"/>
    </row>
    <row r="67" ht="18.0" hidden="1" customHeight="1">
      <c r="A67" s="97"/>
      <c r="B67" s="1108" t="b">
        <v>0</v>
      </c>
      <c r="C67" s="94"/>
      <c r="D67" s="95"/>
      <c r="E67" s="95"/>
      <c r="F67" s="96"/>
      <c r="G67" s="85">
        <v>0.0</v>
      </c>
      <c r="H67" s="930">
        <f t="shared" si="4"/>
        <v>0</v>
      </c>
      <c r="I67" s="1107"/>
      <c r="J67" s="25"/>
      <c r="K67" s="25"/>
      <c r="L67" s="25"/>
      <c r="M67" s="25"/>
      <c r="N67" s="25"/>
    </row>
    <row r="68" ht="18.0" hidden="1" customHeight="1">
      <c r="A68" s="97"/>
      <c r="B68" s="1111" t="b">
        <v>0</v>
      </c>
      <c r="C68" s="88"/>
      <c r="D68" s="89"/>
      <c r="E68" s="89"/>
      <c r="F68" s="90"/>
      <c r="G68" s="91">
        <v>0.0</v>
      </c>
      <c r="H68" s="994">
        <f t="shared" si="4"/>
        <v>0</v>
      </c>
      <c r="I68" s="1140"/>
      <c r="J68" s="25"/>
      <c r="K68" s="25"/>
      <c r="L68" s="25"/>
      <c r="M68" s="25"/>
      <c r="N68" s="25"/>
    </row>
    <row r="69" ht="18.0" hidden="1" customHeight="1">
      <c r="A69" s="97"/>
      <c r="B69" s="1108" t="b">
        <v>0</v>
      </c>
      <c r="C69" s="94"/>
      <c r="D69" s="95"/>
      <c r="E69" s="95"/>
      <c r="F69" s="96"/>
      <c r="G69" s="85">
        <v>0.0</v>
      </c>
      <c r="H69" s="930">
        <f t="shared" si="4"/>
        <v>0</v>
      </c>
      <c r="I69" s="1107"/>
      <c r="J69" s="25"/>
      <c r="K69" s="25"/>
      <c r="L69" s="25"/>
      <c r="M69" s="25"/>
      <c r="N69" s="25"/>
    </row>
    <row r="70" ht="18.0" hidden="1" customHeight="1">
      <c r="A70" s="97"/>
      <c r="B70" s="1111" t="b">
        <v>0</v>
      </c>
      <c r="C70" s="88"/>
      <c r="D70" s="89"/>
      <c r="E70" s="89"/>
      <c r="F70" s="90"/>
      <c r="G70" s="91">
        <v>0.0</v>
      </c>
      <c r="H70" s="994">
        <f t="shared" si="4"/>
        <v>0</v>
      </c>
      <c r="I70" s="1140"/>
      <c r="J70" s="25"/>
      <c r="K70" s="25"/>
      <c r="L70" s="25"/>
      <c r="M70" s="25"/>
      <c r="N70" s="25"/>
    </row>
    <row r="71" ht="18.0" hidden="1" customHeight="1">
      <c r="A71" s="97"/>
      <c r="B71" s="1108" t="b">
        <v>0</v>
      </c>
      <c r="C71" s="94"/>
      <c r="D71" s="95"/>
      <c r="E71" s="95"/>
      <c r="F71" s="96"/>
      <c r="G71" s="85">
        <v>0.0</v>
      </c>
      <c r="H71" s="930">
        <f t="shared" si="4"/>
        <v>0</v>
      </c>
      <c r="I71" s="1107"/>
      <c r="J71" s="25"/>
      <c r="K71" s="25"/>
      <c r="L71" s="25"/>
      <c r="M71" s="25"/>
      <c r="N71" s="25"/>
    </row>
    <row r="72" ht="18.0" hidden="1" customHeight="1">
      <c r="A72" s="97"/>
      <c r="B72" s="1111" t="b">
        <v>0</v>
      </c>
      <c r="C72" s="88"/>
      <c r="D72" s="89"/>
      <c r="E72" s="89"/>
      <c r="F72" s="90"/>
      <c r="G72" s="91">
        <v>0.0</v>
      </c>
      <c r="H72" s="994">
        <f t="shared" si="4"/>
        <v>0</v>
      </c>
      <c r="I72" s="1140"/>
      <c r="J72" s="25"/>
      <c r="K72" s="25"/>
      <c r="L72" s="25"/>
      <c r="M72" s="25"/>
      <c r="N72" s="25"/>
    </row>
    <row r="73" ht="18.0" hidden="1" customHeight="1">
      <c r="A73" s="97"/>
      <c r="B73" s="1108" t="b">
        <v>0</v>
      </c>
      <c r="C73" s="94"/>
      <c r="D73" s="95"/>
      <c r="E73" s="95"/>
      <c r="F73" s="96"/>
      <c r="G73" s="85">
        <v>0.0</v>
      </c>
      <c r="H73" s="930">
        <f t="shared" si="4"/>
        <v>0</v>
      </c>
      <c r="I73" s="1107"/>
      <c r="J73" s="25"/>
      <c r="K73" s="25"/>
      <c r="L73" s="25"/>
      <c r="M73" s="25"/>
      <c r="N73" s="25"/>
    </row>
    <row r="74" ht="18.0" hidden="1" customHeight="1">
      <c r="A74" s="97"/>
      <c r="B74" s="1111" t="b">
        <v>0</v>
      </c>
      <c r="C74" s="88"/>
      <c r="D74" s="89"/>
      <c r="E74" s="89"/>
      <c r="F74" s="90"/>
      <c r="G74" s="91">
        <v>0.0</v>
      </c>
      <c r="H74" s="994">
        <f t="shared" si="4"/>
        <v>0</v>
      </c>
      <c r="I74" s="1140"/>
      <c r="J74" s="25"/>
      <c r="K74" s="25"/>
      <c r="L74" s="25"/>
      <c r="M74" s="25"/>
      <c r="N74" s="25"/>
    </row>
    <row r="75" ht="18.0" hidden="1" customHeight="1">
      <c r="A75" s="97"/>
      <c r="B75" s="1108" t="b">
        <v>0</v>
      </c>
      <c r="C75" s="94"/>
      <c r="D75" s="95"/>
      <c r="E75" s="95"/>
      <c r="F75" s="96"/>
      <c r="G75" s="85">
        <v>0.0</v>
      </c>
      <c r="H75" s="930">
        <f t="shared" si="4"/>
        <v>0</v>
      </c>
      <c r="I75" s="1107"/>
      <c r="J75" s="25"/>
      <c r="K75" s="25"/>
      <c r="L75" s="25"/>
      <c r="M75" s="25"/>
      <c r="N75" s="25"/>
    </row>
    <row r="76" ht="18.0" hidden="1" customHeight="1">
      <c r="A76" s="97"/>
      <c r="B76" s="1111" t="b">
        <v>0</v>
      </c>
      <c r="C76" s="88"/>
      <c r="D76" s="89"/>
      <c r="E76" s="89"/>
      <c r="F76" s="90"/>
      <c r="G76" s="91">
        <v>0.0</v>
      </c>
      <c r="H76" s="994">
        <f t="shared" si="4"/>
        <v>0</v>
      </c>
      <c r="I76" s="1140"/>
      <c r="J76" s="25"/>
      <c r="K76" s="25"/>
      <c r="L76" s="25"/>
      <c r="M76" s="25"/>
      <c r="N76" s="25"/>
    </row>
    <row r="77" ht="18.0" hidden="1" customHeight="1">
      <c r="A77" s="97"/>
      <c r="B77" s="1108" t="b">
        <v>0</v>
      </c>
      <c r="C77" s="94"/>
      <c r="D77" s="95"/>
      <c r="E77" s="95"/>
      <c r="F77" s="96"/>
      <c r="G77" s="85">
        <v>0.0</v>
      </c>
      <c r="H77" s="930">
        <f t="shared" si="4"/>
        <v>0</v>
      </c>
      <c r="I77" s="1107"/>
      <c r="J77" s="25"/>
      <c r="K77" s="25"/>
      <c r="L77" s="25"/>
      <c r="M77" s="25"/>
      <c r="N77" s="25"/>
    </row>
    <row r="78" ht="18.0" hidden="1" customHeight="1">
      <c r="A78" s="97"/>
      <c r="B78" s="1111" t="b">
        <v>0</v>
      </c>
      <c r="C78" s="88"/>
      <c r="D78" s="89"/>
      <c r="E78" s="89"/>
      <c r="F78" s="90"/>
      <c r="G78" s="91">
        <v>0.0</v>
      </c>
      <c r="H78" s="994">
        <f t="shared" si="4"/>
        <v>0</v>
      </c>
      <c r="I78" s="1140"/>
      <c r="J78" s="25"/>
      <c r="K78" s="25"/>
      <c r="L78" s="25"/>
      <c r="M78" s="25"/>
      <c r="N78" s="25"/>
    </row>
    <row r="79" ht="18.0" hidden="1" customHeight="1">
      <c r="A79" s="97"/>
      <c r="B79" s="1108" t="b">
        <v>0</v>
      </c>
      <c r="C79" s="94"/>
      <c r="D79" s="95"/>
      <c r="E79" s="95"/>
      <c r="F79" s="96"/>
      <c r="G79" s="85">
        <v>0.0</v>
      </c>
      <c r="H79" s="930">
        <f t="shared" si="4"/>
        <v>0</v>
      </c>
      <c r="I79" s="1107"/>
      <c r="J79" s="25"/>
      <c r="K79" s="25"/>
      <c r="L79" s="25"/>
      <c r="M79" s="25"/>
      <c r="N79" s="25"/>
    </row>
    <row r="80" ht="18.0" hidden="1" customHeight="1">
      <c r="A80" s="97"/>
      <c r="B80" s="1111" t="b">
        <v>0</v>
      </c>
      <c r="C80" s="88"/>
      <c r="D80" s="89"/>
      <c r="E80" s="89"/>
      <c r="F80" s="90"/>
      <c r="G80" s="91">
        <v>0.0</v>
      </c>
      <c r="H80" s="994">
        <f t="shared" si="4"/>
        <v>0</v>
      </c>
      <c r="I80" s="1140"/>
      <c r="J80" s="25"/>
      <c r="K80" s="25"/>
      <c r="L80" s="25"/>
      <c r="M80" s="25"/>
      <c r="N80" s="25"/>
    </row>
    <row r="81" ht="18.0" hidden="1" customHeight="1">
      <c r="A81" s="97"/>
      <c r="B81" s="1108" t="b">
        <v>0</v>
      </c>
      <c r="C81" s="94"/>
      <c r="D81" s="95"/>
      <c r="E81" s="95"/>
      <c r="F81" s="96"/>
      <c r="G81" s="85">
        <v>0.0</v>
      </c>
      <c r="H81" s="930">
        <f t="shared" si="4"/>
        <v>0</v>
      </c>
      <c r="I81" s="1107"/>
      <c r="J81" s="25"/>
      <c r="K81" s="25"/>
      <c r="L81" s="25"/>
      <c r="M81" s="25"/>
      <c r="N81" s="25"/>
    </row>
    <row r="82" ht="18.0" hidden="1" customHeight="1">
      <c r="A82" s="97"/>
      <c r="B82" s="1111" t="b">
        <v>0</v>
      </c>
      <c r="C82" s="88"/>
      <c r="D82" s="89"/>
      <c r="E82" s="89"/>
      <c r="F82" s="90"/>
      <c r="G82" s="91">
        <v>0.0</v>
      </c>
      <c r="H82" s="994">
        <f t="shared" si="4"/>
        <v>0</v>
      </c>
      <c r="I82" s="1140"/>
      <c r="J82" s="25"/>
      <c r="K82" s="25"/>
      <c r="L82" s="25"/>
      <c r="M82" s="25"/>
      <c r="N82" s="25"/>
    </row>
    <row r="83" ht="18.0" hidden="1" customHeight="1">
      <c r="A83" s="65"/>
      <c r="B83" s="1108" t="b">
        <v>0</v>
      </c>
      <c r="C83" s="94"/>
      <c r="D83" s="95"/>
      <c r="E83" s="95"/>
      <c r="F83" s="96"/>
      <c r="G83" s="85">
        <v>0.0</v>
      </c>
      <c r="H83" s="930">
        <f t="shared" si="4"/>
        <v>0</v>
      </c>
      <c r="I83" s="1107"/>
      <c r="J83" s="25"/>
      <c r="K83" s="25"/>
      <c r="L83" s="25"/>
      <c r="M83" s="25"/>
      <c r="N83" s="25"/>
    </row>
    <row r="84">
      <c r="A84" s="126"/>
      <c r="B84" s="1125"/>
      <c r="C84" s="1126" t="s">
        <v>610</v>
      </c>
      <c r="D84" s="1093"/>
      <c r="E84" s="1093"/>
      <c r="F84" s="1093"/>
      <c r="G84" s="1093"/>
      <c r="H84" s="1127">
        <f>sum(H35:H83)</f>
        <v>0</v>
      </c>
      <c r="I84" s="1155"/>
      <c r="J84" s="25"/>
      <c r="K84" s="25"/>
      <c r="L84" s="25"/>
      <c r="M84" s="25"/>
      <c r="N84" s="25"/>
    </row>
    <row r="85">
      <c r="A85" s="126"/>
      <c r="B85" s="126" t="s">
        <v>611</v>
      </c>
      <c r="H85" s="127">
        <f>sum(H35:H83)-M30</f>
        <v>0</v>
      </c>
      <c r="J85" s="25"/>
      <c r="K85" s="25"/>
      <c r="L85" s="25"/>
      <c r="M85" s="25"/>
      <c r="N85" s="25"/>
    </row>
    <row r="86">
      <c r="A86" s="126"/>
      <c r="B86" s="126" t="s">
        <v>134</v>
      </c>
      <c r="H86" s="128" t="str">
        <f>#REF!-H84</f>
        <v>#REF!</v>
      </c>
      <c r="J86" s="25"/>
      <c r="K86" s="1128">
        <v>45340.0</v>
      </c>
      <c r="N86" s="25"/>
    </row>
    <row r="87">
      <c r="A87" s="126"/>
      <c r="B87" s="126"/>
      <c r="C87" s="126"/>
      <c r="D87" s="126"/>
      <c r="E87" s="126"/>
      <c r="F87" s="126"/>
      <c r="G87" s="126"/>
      <c r="H87" s="128"/>
      <c r="I87" s="128"/>
      <c r="J87" s="25"/>
      <c r="K87" s="25"/>
      <c r="L87" s="25"/>
      <c r="M87" s="25"/>
      <c r="N87" s="25"/>
    </row>
  </sheetData>
  <mergeCells count="116">
    <mergeCell ref="B2:I2"/>
    <mergeCell ref="K2:M2"/>
    <mergeCell ref="C3:E3"/>
    <mergeCell ref="L3:M3"/>
    <mergeCell ref="C4:E4"/>
    <mergeCell ref="L4:M4"/>
    <mergeCell ref="L5:M5"/>
    <mergeCell ref="C5:E5"/>
    <mergeCell ref="C6:E6"/>
    <mergeCell ref="C7:E7"/>
    <mergeCell ref="C8:E8"/>
    <mergeCell ref="C9:E9"/>
    <mergeCell ref="C10:E10"/>
    <mergeCell ref="C11:E11"/>
    <mergeCell ref="L13:M13"/>
    <mergeCell ref="L14:M14"/>
    <mergeCell ref="L6:M6"/>
    <mergeCell ref="L7:M7"/>
    <mergeCell ref="L8:M8"/>
    <mergeCell ref="L9:M9"/>
    <mergeCell ref="L10:M10"/>
    <mergeCell ref="L11:M11"/>
    <mergeCell ref="L12:M12"/>
    <mergeCell ref="C12:E12"/>
    <mergeCell ref="C13:E13"/>
    <mergeCell ref="C14:E14"/>
    <mergeCell ref="C15:E15"/>
    <mergeCell ref="C16:E16"/>
    <mergeCell ref="C17:E17"/>
    <mergeCell ref="C18:E18"/>
    <mergeCell ref="C19:E19"/>
    <mergeCell ref="C20:E20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K29:L29"/>
    <mergeCell ref="C30:E30"/>
    <mergeCell ref="C31:G31"/>
    <mergeCell ref="H67:I67"/>
    <mergeCell ref="H68:I68"/>
    <mergeCell ref="H69:I69"/>
    <mergeCell ref="H70:I70"/>
    <mergeCell ref="H71:I71"/>
    <mergeCell ref="H72:I72"/>
    <mergeCell ref="H73:I73"/>
    <mergeCell ref="H74:I74"/>
    <mergeCell ref="H75:I75"/>
    <mergeCell ref="H76:I76"/>
    <mergeCell ref="H77:I77"/>
    <mergeCell ref="H78:I78"/>
    <mergeCell ref="H79:I79"/>
    <mergeCell ref="H80:I80"/>
    <mergeCell ref="B86:G86"/>
    <mergeCell ref="H86:I86"/>
    <mergeCell ref="K86:M86"/>
    <mergeCell ref="H81:I81"/>
    <mergeCell ref="H82:I82"/>
    <mergeCell ref="H83:I83"/>
    <mergeCell ref="C84:G84"/>
    <mergeCell ref="H84:I84"/>
    <mergeCell ref="B85:G85"/>
    <mergeCell ref="H85:I85"/>
    <mergeCell ref="H31:I31"/>
    <mergeCell ref="K31:M31"/>
    <mergeCell ref="K32:L32"/>
    <mergeCell ref="B33:I33"/>
    <mergeCell ref="K33:L33"/>
    <mergeCell ref="H34:I34"/>
    <mergeCell ref="H35:I35"/>
    <mergeCell ref="L40:M40"/>
    <mergeCell ref="K42:L42"/>
    <mergeCell ref="K44:M44"/>
    <mergeCell ref="L46:M46"/>
    <mergeCell ref="L47:M47"/>
    <mergeCell ref="K49:L49"/>
    <mergeCell ref="K34:L34"/>
    <mergeCell ref="K35:L35"/>
    <mergeCell ref="H36:I36"/>
    <mergeCell ref="H37:I37"/>
    <mergeCell ref="K37:M37"/>
    <mergeCell ref="H38:I38"/>
    <mergeCell ref="L39:M39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</mergeCells>
  <dataValidations>
    <dataValidation type="list" allowBlank="1" showErrorMessage="1" sqref="E35:E83">
      <formula1>'08) Drop Down Menus'!$B$2:$B$17</formula1>
    </dataValidation>
    <dataValidation type="list" allowBlank="1" sqref="G4:G30">
      <formula1>'08) Drop Down Menus'!$A$2:$A$17</formula1>
    </dataValidation>
  </dataValidations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4.43" defaultRowHeight="15.0"/>
  <cols>
    <col customWidth="1" min="1" max="1" width="3.29"/>
    <col customWidth="1" min="2" max="2" width="4.71"/>
    <col customWidth="1" min="3" max="3" width="32.57"/>
    <col customWidth="1" min="4" max="4" width="10.0"/>
    <col customWidth="1" min="5" max="5" width="25.71"/>
    <col customWidth="1" min="6" max="6" width="13.0"/>
    <col customWidth="1" min="7" max="7" width="23.86"/>
    <col customWidth="1" min="8" max="8" width="15.29"/>
    <col customWidth="1" min="9" max="9" width="14.29"/>
    <col customWidth="1" min="10" max="10" width="3.71"/>
    <col customWidth="1" min="11" max="11" width="23.86"/>
    <col customWidth="1" min="12" max="12" width="15.0"/>
    <col customWidth="1" min="13" max="13" width="16.57"/>
    <col customWidth="1" min="14" max="14" width="3.43"/>
  </cols>
  <sheetData>
    <row r="1">
      <c r="A1" s="25"/>
      <c r="B1" s="25"/>
      <c r="C1" s="25"/>
      <c r="D1" s="25"/>
      <c r="E1" s="25"/>
      <c r="F1" s="25"/>
      <c r="G1" s="24"/>
      <c r="H1" s="25"/>
      <c r="I1" s="25"/>
      <c r="J1" s="25"/>
      <c r="K1" s="25"/>
      <c r="L1" s="138"/>
      <c r="M1" s="25"/>
      <c r="N1" s="25"/>
    </row>
    <row r="2">
      <c r="A2" s="25"/>
      <c r="B2" s="1085" t="s">
        <v>731</v>
      </c>
      <c r="C2" s="1129"/>
      <c r="D2" s="1129"/>
      <c r="E2" s="1129"/>
      <c r="F2" s="1129"/>
      <c r="G2" s="1129"/>
      <c r="H2" s="1129"/>
      <c r="I2" s="1130"/>
      <c r="J2" s="25"/>
      <c r="K2" s="1131" t="s">
        <v>470</v>
      </c>
      <c r="L2" s="1132"/>
      <c r="M2" s="1133"/>
      <c r="N2" s="25"/>
    </row>
    <row r="3">
      <c r="A3" s="25"/>
      <c r="B3" s="1079" t="s">
        <v>598</v>
      </c>
      <c r="C3" s="974" t="s">
        <v>140</v>
      </c>
      <c r="D3" s="862"/>
      <c r="E3" s="862"/>
      <c r="F3" s="974" t="s">
        <v>55</v>
      </c>
      <c r="G3" s="974" t="s">
        <v>44</v>
      </c>
      <c r="H3" s="974" t="s">
        <v>2</v>
      </c>
      <c r="I3" s="1080" t="s">
        <v>67</v>
      </c>
      <c r="J3" s="25"/>
      <c r="K3" s="1081" t="str">
        <f>'08) Drop Down Menus'!A2</f>
        <v>Groceries</v>
      </c>
      <c r="L3" s="85">
        <f>sumifs(H$4:H$30,G$4:G$30,K3,B$4:B$30,false)</f>
        <v>196.32</v>
      </c>
      <c r="M3" s="1107"/>
      <c r="N3" s="25"/>
    </row>
    <row r="4">
      <c r="A4" s="25"/>
      <c r="B4" s="1134" t="b">
        <v>0</v>
      </c>
      <c r="C4" s="1042" t="s">
        <v>732</v>
      </c>
      <c r="D4" s="1135"/>
      <c r="E4" s="1135"/>
      <c r="F4" s="1136">
        <v>45374.0</v>
      </c>
      <c r="G4" s="1137" t="s">
        <v>110</v>
      </c>
      <c r="H4" s="1138">
        <v>20.98</v>
      </c>
      <c r="I4" s="92">
        <f>H4</f>
        <v>20.98</v>
      </c>
      <c r="J4" s="25"/>
      <c r="K4" s="1139" t="str">
        <f>'08) Drop Down Menus'!A3</f>
        <v>Cigarettes</v>
      </c>
      <c r="L4" s="91">
        <f t="shared" ref="L4:L14" si="1">sumifs(H$4:H$26,G$4:G$26,K4,B$4:B$26,false)</f>
        <v>26.24</v>
      </c>
      <c r="M4" s="1140"/>
      <c r="N4" s="25"/>
    </row>
    <row r="5">
      <c r="A5" s="25"/>
      <c r="B5" s="925" t="b">
        <v>0</v>
      </c>
      <c r="C5" s="1022" t="s">
        <v>733</v>
      </c>
      <c r="D5" s="862"/>
      <c r="E5" s="862"/>
      <c r="F5" s="982">
        <v>45374.0</v>
      </c>
      <c r="G5" s="983" t="s">
        <v>110</v>
      </c>
      <c r="H5" s="1023">
        <f>2.04+2.04+2.04+3.75</f>
        <v>9.87</v>
      </c>
      <c r="I5" s="86">
        <f t="shared" ref="I5:I30" si="2">I4+H5</f>
        <v>30.85</v>
      </c>
      <c r="J5" s="25"/>
      <c r="K5" s="1081" t="str">
        <f>'08) Drop Down Menus'!A4</f>
        <v>Gas</v>
      </c>
      <c r="L5" s="85">
        <f t="shared" si="1"/>
        <v>0</v>
      </c>
      <c r="M5" s="1107"/>
      <c r="N5" s="25"/>
    </row>
    <row r="6">
      <c r="A6" s="25"/>
      <c r="B6" s="1134" t="b">
        <v>0</v>
      </c>
      <c r="C6" s="1042" t="s">
        <v>734</v>
      </c>
      <c r="D6" s="1135"/>
      <c r="E6" s="1135"/>
      <c r="F6" s="1136">
        <v>45374.0</v>
      </c>
      <c r="G6" s="1137" t="s">
        <v>146</v>
      </c>
      <c r="H6" s="1138">
        <v>1234.33</v>
      </c>
      <c r="I6" s="92">
        <f t="shared" si="2"/>
        <v>1265.18</v>
      </c>
      <c r="J6" s="25"/>
      <c r="K6" s="1139" t="str">
        <f>'08) Drop Down Menus'!A5</f>
        <v>Entertainment</v>
      </c>
      <c r="L6" s="91">
        <f t="shared" si="1"/>
        <v>1244.33</v>
      </c>
      <c r="M6" s="1140"/>
      <c r="N6" s="25"/>
    </row>
    <row r="7">
      <c r="A7" s="25"/>
      <c r="B7" s="925" t="b">
        <v>0</v>
      </c>
      <c r="C7" s="1022" t="s">
        <v>472</v>
      </c>
      <c r="D7" s="862"/>
      <c r="E7" s="862"/>
      <c r="F7" s="982">
        <v>45374.0</v>
      </c>
      <c r="G7" s="983" t="s">
        <v>110</v>
      </c>
      <c r="H7" s="1023">
        <v>160.03</v>
      </c>
      <c r="I7" s="86">
        <f t="shared" si="2"/>
        <v>1425.21</v>
      </c>
      <c r="J7" s="25"/>
      <c r="K7" s="1081" t="str">
        <f>'08) Drop Down Menus'!A6</f>
        <v>Medical</v>
      </c>
      <c r="L7" s="85">
        <f t="shared" si="1"/>
        <v>0</v>
      </c>
      <c r="M7" s="1107"/>
      <c r="N7" s="25"/>
    </row>
    <row r="8">
      <c r="A8" s="25"/>
      <c r="B8" s="1134" t="b">
        <v>0</v>
      </c>
      <c r="C8" s="1042" t="s">
        <v>490</v>
      </c>
      <c r="D8" s="1135"/>
      <c r="E8" s="1135"/>
      <c r="F8" s="1136">
        <v>45378.0</v>
      </c>
      <c r="G8" s="1137" t="s">
        <v>144</v>
      </c>
      <c r="H8" s="1138">
        <v>26.24</v>
      </c>
      <c r="I8" s="92">
        <f t="shared" si="2"/>
        <v>1451.45</v>
      </c>
      <c r="J8" s="25"/>
      <c r="K8" s="1139" t="str">
        <f>'08) Drop Down Menus'!A7</f>
        <v>Vehicle</v>
      </c>
      <c r="L8" s="91">
        <f t="shared" si="1"/>
        <v>0</v>
      </c>
      <c r="M8" s="1140"/>
      <c r="N8" s="25"/>
    </row>
    <row r="9">
      <c r="A9" s="25"/>
      <c r="B9" s="925" t="b">
        <v>0</v>
      </c>
      <c r="C9" s="1022" t="s">
        <v>689</v>
      </c>
      <c r="D9" s="862"/>
      <c r="E9" s="862"/>
      <c r="F9" s="982">
        <v>45375.0</v>
      </c>
      <c r="G9" s="983" t="s">
        <v>148</v>
      </c>
      <c r="H9" s="1023">
        <v>10.49</v>
      </c>
      <c r="I9" s="86">
        <f t="shared" si="2"/>
        <v>1461.94</v>
      </c>
      <c r="J9" s="25"/>
      <c r="K9" s="1081" t="str">
        <f>'08) Drop Down Menus'!A8</f>
        <v>Maintenance</v>
      </c>
      <c r="L9" s="85">
        <f t="shared" si="1"/>
        <v>0</v>
      </c>
      <c r="M9" s="1107"/>
      <c r="N9" s="25"/>
    </row>
    <row r="10">
      <c r="A10" s="25"/>
      <c r="B10" s="1134" t="b">
        <v>0</v>
      </c>
      <c r="C10" s="1042" t="s">
        <v>735</v>
      </c>
      <c r="D10" s="1135"/>
      <c r="E10" s="1135"/>
      <c r="F10" s="1136">
        <v>45374.0</v>
      </c>
      <c r="G10" s="1137" t="s">
        <v>110</v>
      </c>
      <c r="H10" s="1138">
        <v>5.44</v>
      </c>
      <c r="I10" s="92">
        <f t="shared" si="2"/>
        <v>1467.38</v>
      </c>
      <c r="J10" s="25"/>
      <c r="K10" s="1139" t="str">
        <f>'08) Drop Down Menus'!A9</f>
        <v>Debt</v>
      </c>
      <c r="L10" s="91">
        <f t="shared" si="1"/>
        <v>-0.05</v>
      </c>
      <c r="M10" s="1140"/>
      <c r="N10" s="25"/>
    </row>
    <row r="11">
      <c r="A11" s="25"/>
      <c r="B11" s="925" t="b">
        <v>0</v>
      </c>
      <c r="C11" s="1022" t="s">
        <v>22</v>
      </c>
      <c r="D11" s="862"/>
      <c r="E11" s="862"/>
      <c r="F11" s="982">
        <v>45386.0</v>
      </c>
      <c r="G11" s="983" t="s">
        <v>146</v>
      </c>
      <c r="H11" s="1023">
        <v>10.0</v>
      </c>
      <c r="I11" s="86">
        <f t="shared" si="2"/>
        <v>1477.38</v>
      </c>
      <c r="J11" s="25"/>
      <c r="K11" s="1081" t="str">
        <f>'08) Drop Down Menus'!A10</f>
        <v>Holiday Gifts</v>
      </c>
      <c r="L11" s="85">
        <f t="shared" si="1"/>
        <v>0</v>
      </c>
      <c r="M11" s="1107"/>
      <c r="N11" s="25"/>
    </row>
    <row r="12">
      <c r="A12" s="25"/>
      <c r="B12" s="1134" t="b">
        <v>0</v>
      </c>
      <c r="C12" s="1042" t="s">
        <v>717</v>
      </c>
      <c r="D12" s="1135"/>
      <c r="E12" s="1135"/>
      <c r="F12" s="1136">
        <v>45386.0</v>
      </c>
      <c r="G12" s="1137" t="s">
        <v>61</v>
      </c>
      <c r="H12" s="1138">
        <v>-0.05</v>
      </c>
      <c r="I12" s="92">
        <f t="shared" si="2"/>
        <v>1477.33</v>
      </c>
      <c r="J12" s="25"/>
      <c r="K12" s="1139" t="str">
        <f>'08) Drop Down Menus'!A11</f>
        <v>Haircut</v>
      </c>
      <c r="L12" s="91">
        <f t="shared" si="1"/>
        <v>0</v>
      </c>
      <c r="M12" s="1140"/>
      <c r="N12" s="25"/>
    </row>
    <row r="13">
      <c r="A13" s="25"/>
      <c r="B13" s="925" t="b">
        <v>0</v>
      </c>
      <c r="C13" s="1022"/>
      <c r="D13" s="862"/>
      <c r="E13" s="862"/>
      <c r="F13" s="982"/>
      <c r="G13" s="983"/>
      <c r="H13" s="1023">
        <v>0.0</v>
      </c>
      <c r="I13" s="86">
        <f t="shared" si="2"/>
        <v>1477.33</v>
      </c>
      <c r="J13" s="25"/>
      <c r="K13" s="1081" t="str">
        <f>'08) Drop Down Menus'!A12</f>
        <v>Subscription - Video</v>
      </c>
      <c r="L13" s="85">
        <f t="shared" si="1"/>
        <v>0</v>
      </c>
      <c r="M13" s="1107"/>
      <c r="N13" s="25"/>
    </row>
    <row r="14">
      <c r="A14" s="25"/>
      <c r="B14" s="1134" t="b">
        <v>0</v>
      </c>
      <c r="C14" s="1042"/>
      <c r="D14" s="1135"/>
      <c r="E14" s="1135"/>
      <c r="F14" s="1136"/>
      <c r="G14" s="1137"/>
      <c r="H14" s="1138">
        <v>0.0</v>
      </c>
      <c r="I14" s="92">
        <f t="shared" si="2"/>
        <v>1477.33</v>
      </c>
      <c r="J14" s="25"/>
      <c r="K14" s="1141" t="str">
        <f>'08) Drop Down Menus'!A13</f>
        <v>Subscription - Game</v>
      </c>
      <c r="L14" s="1142">
        <f t="shared" si="1"/>
        <v>10.49</v>
      </c>
      <c r="M14" s="1144"/>
      <c r="N14" s="25"/>
    </row>
    <row r="15">
      <c r="A15" s="25"/>
      <c r="B15" s="925" t="b">
        <v>0</v>
      </c>
      <c r="C15" s="1022"/>
      <c r="D15" s="862"/>
      <c r="E15" s="862"/>
      <c r="F15" s="982"/>
      <c r="G15" s="983"/>
      <c r="H15" s="1023">
        <v>0.0</v>
      </c>
      <c r="I15" s="86">
        <f t="shared" si="2"/>
        <v>1477.33</v>
      </c>
      <c r="J15" s="25"/>
      <c r="K15" s="25"/>
      <c r="L15" s="25"/>
      <c r="M15" s="25"/>
      <c r="N15" s="25"/>
    </row>
    <row r="16">
      <c r="A16" s="25"/>
      <c r="B16" s="1134" t="b">
        <v>0</v>
      </c>
      <c r="C16" s="1042"/>
      <c r="D16" s="1135"/>
      <c r="E16" s="1135"/>
      <c r="F16" s="1136"/>
      <c r="G16" s="1137"/>
      <c r="H16" s="1138">
        <v>0.0</v>
      </c>
      <c r="I16" s="92">
        <f t="shared" si="2"/>
        <v>1477.33</v>
      </c>
      <c r="J16" s="25"/>
      <c r="K16" s="1085" t="s">
        <v>44</v>
      </c>
      <c r="L16" s="1086" t="s">
        <v>572</v>
      </c>
      <c r="M16" s="1087" t="s">
        <v>573</v>
      </c>
      <c r="N16" s="25"/>
    </row>
    <row r="17">
      <c r="A17" s="25"/>
      <c r="B17" s="925" t="b">
        <v>0</v>
      </c>
      <c r="C17" s="1022"/>
      <c r="D17" s="862"/>
      <c r="E17" s="862"/>
      <c r="F17" s="982"/>
      <c r="G17" s="983"/>
      <c r="H17" s="1023">
        <v>0.0</v>
      </c>
      <c r="I17" s="86">
        <f t="shared" si="2"/>
        <v>1477.33</v>
      </c>
      <c r="J17" s="25"/>
      <c r="K17" s="1088" t="str">
        <f>'08) Drop Down Menus'!A2</f>
        <v>Groceries</v>
      </c>
      <c r="L17" s="930">
        <f>SUMIF('01) BudgetBill Breakdown'!B$1:B87,K3, '01) BudgetBill Breakdown'!G$1:G87)</f>
        <v>-13261.67</v>
      </c>
      <c r="M17" s="1089">
        <f t="shared" ref="M17:M28" si="3">L17/M$29</f>
        <v>-2210.278333</v>
      </c>
      <c r="N17" s="25"/>
    </row>
    <row r="18">
      <c r="A18" s="25"/>
      <c r="B18" s="1134" t="b">
        <v>0</v>
      </c>
      <c r="C18" s="1042"/>
      <c r="D18" s="1135"/>
      <c r="E18" s="1135"/>
      <c r="F18" s="1136"/>
      <c r="G18" s="1137"/>
      <c r="H18" s="1138">
        <v>0.0</v>
      </c>
      <c r="I18" s="92">
        <f t="shared" si="2"/>
        <v>1477.33</v>
      </c>
      <c r="J18" s="25"/>
      <c r="K18" s="1090" t="str">
        <f>'08) Drop Down Menus'!A3</f>
        <v>Cigarettes</v>
      </c>
      <c r="L18" s="994">
        <f>SUMIF('01) BudgetBill Breakdown'!B$1:B87,K18, '01) BudgetBill Breakdown'!G$1:G87)</f>
        <v>-3195.64</v>
      </c>
      <c r="M18" s="1091">
        <f t="shared" si="3"/>
        <v>-532.6066667</v>
      </c>
      <c r="N18" s="25"/>
    </row>
    <row r="19">
      <c r="A19" s="25"/>
      <c r="B19" s="925" t="b">
        <v>0</v>
      </c>
      <c r="C19" s="1022"/>
      <c r="D19" s="862"/>
      <c r="E19" s="862"/>
      <c r="F19" s="982"/>
      <c r="G19" s="983"/>
      <c r="H19" s="1023">
        <v>0.0</v>
      </c>
      <c r="I19" s="86">
        <f t="shared" si="2"/>
        <v>1477.33</v>
      </c>
      <c r="J19" s="25"/>
      <c r="K19" s="1088" t="str">
        <f>'08) Drop Down Menus'!A4</f>
        <v>Gas</v>
      </c>
      <c r="L19" s="930">
        <f>SUMIF('01) BudgetBill Breakdown'!B$1:B87,K19, '01) BudgetBill Breakdown'!G$1:G87)</f>
        <v>-1119.6</v>
      </c>
      <c r="M19" s="1089">
        <f t="shared" si="3"/>
        <v>-186.6</v>
      </c>
      <c r="N19" s="25"/>
    </row>
    <row r="20">
      <c r="A20" s="25"/>
      <c r="B20" s="1134" t="b">
        <v>0</v>
      </c>
      <c r="C20" s="1042"/>
      <c r="D20" s="1135"/>
      <c r="E20" s="1135"/>
      <c r="F20" s="1136"/>
      <c r="G20" s="1137"/>
      <c r="H20" s="1138">
        <v>0.0</v>
      </c>
      <c r="I20" s="92">
        <f t="shared" si="2"/>
        <v>1477.33</v>
      </c>
      <c r="J20" s="25"/>
      <c r="K20" s="1090" t="str">
        <f>'08) Drop Down Menus'!A5</f>
        <v>Entertainment</v>
      </c>
      <c r="L20" s="994">
        <f>SUMIF('01) BudgetBill Breakdown'!B$1:B87,K20, '01) BudgetBill Breakdown'!G$1:G87)</f>
        <v>-5169.91</v>
      </c>
      <c r="M20" s="1091">
        <f t="shared" si="3"/>
        <v>-861.6516667</v>
      </c>
      <c r="N20" s="25"/>
    </row>
    <row r="21">
      <c r="A21" s="25"/>
      <c r="B21" s="925" t="b">
        <v>0</v>
      </c>
      <c r="C21" s="1022"/>
      <c r="D21" s="862"/>
      <c r="E21" s="862"/>
      <c r="F21" s="982"/>
      <c r="G21" s="983"/>
      <c r="H21" s="1023">
        <v>0.0</v>
      </c>
      <c r="I21" s="86">
        <f t="shared" si="2"/>
        <v>1477.33</v>
      </c>
      <c r="J21" s="25"/>
      <c r="K21" s="1088" t="str">
        <f>'08) Drop Down Menus'!A6</f>
        <v>Medical</v>
      </c>
      <c r="L21" s="930">
        <f>SUMIF('01) BudgetBill Breakdown'!B$1:B87,K21, '01) BudgetBill Breakdown'!G$1:G87)</f>
        <v>-1229.54</v>
      </c>
      <c r="M21" s="1089">
        <f t="shared" si="3"/>
        <v>-204.9233333</v>
      </c>
      <c r="N21" s="25"/>
    </row>
    <row r="22">
      <c r="A22" s="25"/>
      <c r="B22" s="1134" t="b">
        <v>0</v>
      </c>
      <c r="C22" s="1042"/>
      <c r="D22" s="1135"/>
      <c r="E22" s="1135"/>
      <c r="F22" s="1136"/>
      <c r="G22" s="1137"/>
      <c r="H22" s="1138">
        <v>0.0</v>
      </c>
      <c r="I22" s="92">
        <f t="shared" si="2"/>
        <v>1477.33</v>
      </c>
      <c r="J22" s="25"/>
      <c r="K22" s="1090" t="str">
        <f>'08) Drop Down Menus'!A7</f>
        <v>Vehicle</v>
      </c>
      <c r="L22" s="994">
        <f>SUMIF('01) BudgetBill Breakdown'!B$1:B87,K22, '01) BudgetBill Breakdown'!G$1:G87)</f>
        <v>-798.37</v>
      </c>
      <c r="M22" s="1091">
        <f t="shared" si="3"/>
        <v>-133.0616667</v>
      </c>
      <c r="N22" s="25"/>
    </row>
    <row r="23">
      <c r="A23" s="25"/>
      <c r="B23" s="925" t="b">
        <v>0</v>
      </c>
      <c r="C23" s="1022"/>
      <c r="D23" s="862"/>
      <c r="E23" s="862"/>
      <c r="F23" s="982"/>
      <c r="G23" s="983"/>
      <c r="H23" s="1023">
        <v>0.0</v>
      </c>
      <c r="I23" s="86">
        <f t="shared" si="2"/>
        <v>1477.33</v>
      </c>
      <c r="J23" s="25"/>
      <c r="K23" s="1088" t="str">
        <f>'08) Drop Down Menus'!A8</f>
        <v>Maintenance</v>
      </c>
      <c r="L23" s="930">
        <f>SUMIF('01) BudgetBill Breakdown'!B$1:B87,K23, '01) BudgetBill Breakdown'!G$1:G87)</f>
        <v>-2502.98</v>
      </c>
      <c r="M23" s="1089">
        <f t="shared" si="3"/>
        <v>-417.1633333</v>
      </c>
      <c r="N23" s="25"/>
    </row>
    <row r="24">
      <c r="A24" s="25"/>
      <c r="B24" s="1134" t="b">
        <v>0</v>
      </c>
      <c r="C24" s="1042"/>
      <c r="D24" s="1135"/>
      <c r="E24" s="1135"/>
      <c r="F24" s="1136"/>
      <c r="G24" s="1137"/>
      <c r="H24" s="1138">
        <v>0.0</v>
      </c>
      <c r="I24" s="92">
        <f t="shared" si="2"/>
        <v>1477.33</v>
      </c>
      <c r="J24" s="25"/>
      <c r="K24" s="1090" t="str">
        <f>'08) Drop Down Menus'!A9</f>
        <v>Debt</v>
      </c>
      <c r="L24" s="994">
        <f>SUMIF('01) BudgetBill Breakdown'!B$1:B87,K24, '01) BudgetBill Breakdown'!G$1:G87)</f>
        <v>-4471.64</v>
      </c>
      <c r="M24" s="1091">
        <f t="shared" si="3"/>
        <v>-745.2733333</v>
      </c>
      <c r="N24" s="25"/>
    </row>
    <row r="25">
      <c r="A25" s="25"/>
      <c r="B25" s="925" t="b">
        <v>0</v>
      </c>
      <c r="C25" s="1022"/>
      <c r="D25" s="862"/>
      <c r="E25" s="862"/>
      <c r="F25" s="982"/>
      <c r="G25" s="983"/>
      <c r="H25" s="1023">
        <v>0.0</v>
      </c>
      <c r="I25" s="86">
        <f t="shared" si="2"/>
        <v>1477.33</v>
      </c>
      <c r="J25" s="25"/>
      <c r="K25" s="1088" t="str">
        <f>'08) Drop Down Menus'!A10</f>
        <v>Holiday Gifts</v>
      </c>
      <c r="L25" s="930">
        <f>SUMIF('01) BudgetBill Breakdown'!B$1:B87,K25, '01) BudgetBill Breakdown'!G$1:G87)</f>
        <v>-437.29</v>
      </c>
      <c r="M25" s="1089">
        <f t="shared" si="3"/>
        <v>-72.88166667</v>
      </c>
      <c r="N25" s="25"/>
    </row>
    <row r="26">
      <c r="A26" s="25"/>
      <c r="B26" s="1134" t="b">
        <v>0</v>
      </c>
      <c r="C26" s="1042"/>
      <c r="D26" s="1135"/>
      <c r="E26" s="1135"/>
      <c r="F26" s="1136"/>
      <c r="G26" s="1137"/>
      <c r="H26" s="1138">
        <v>0.0</v>
      </c>
      <c r="I26" s="92">
        <f t="shared" si="2"/>
        <v>1477.33</v>
      </c>
      <c r="J26" s="25"/>
      <c r="K26" s="1090" t="str">
        <f>'08) Drop Down Menus'!A11</f>
        <v>Haircut</v>
      </c>
      <c r="L26" s="994">
        <f>SUMIF('01) BudgetBill Breakdown'!B$1:B87,K26, '01) BudgetBill Breakdown'!G$1:G87)</f>
        <v>-350.23</v>
      </c>
      <c r="M26" s="1091">
        <f t="shared" si="3"/>
        <v>-58.37166667</v>
      </c>
      <c r="N26" s="25"/>
    </row>
    <row r="27">
      <c r="A27" s="25"/>
      <c r="B27" s="925" t="b">
        <v>0</v>
      </c>
      <c r="C27" s="1022"/>
      <c r="D27" s="862"/>
      <c r="E27" s="862"/>
      <c r="F27" s="982"/>
      <c r="G27" s="983"/>
      <c r="H27" s="1023">
        <v>0.0</v>
      </c>
      <c r="I27" s="86">
        <f t="shared" si="2"/>
        <v>1477.33</v>
      </c>
      <c r="J27" s="25"/>
      <c r="K27" s="1088" t="str">
        <f>'08) Drop Down Menus'!A12</f>
        <v>Subscription - Video</v>
      </c>
      <c r="L27" s="930">
        <f>SUMIF('01) BudgetBill Breakdown'!B$1:B87,K27, '01) BudgetBill Breakdown'!G$1:G87)</f>
        <v>-642.57</v>
      </c>
      <c r="M27" s="1089">
        <f t="shared" si="3"/>
        <v>-107.095</v>
      </c>
      <c r="N27" s="25"/>
    </row>
    <row r="28">
      <c r="A28" s="25"/>
      <c r="B28" s="1134" t="b">
        <v>0</v>
      </c>
      <c r="C28" s="1042"/>
      <c r="D28" s="1135"/>
      <c r="E28" s="1135"/>
      <c r="F28" s="1136"/>
      <c r="G28" s="1137"/>
      <c r="H28" s="1138">
        <v>0.0</v>
      </c>
      <c r="I28" s="92">
        <f t="shared" si="2"/>
        <v>1477.33</v>
      </c>
      <c r="J28" s="25"/>
      <c r="K28" s="1090" t="str">
        <f>'08) Drop Down Menus'!A13</f>
        <v>Subscription - Game</v>
      </c>
      <c r="L28" s="994">
        <f>SUMIF('01) BudgetBill Breakdown'!B$1:B87,K28, '01) BudgetBill Breakdown'!G$1:G87)</f>
        <v>-137.11</v>
      </c>
      <c r="M28" s="1091">
        <f t="shared" si="3"/>
        <v>-22.85166667</v>
      </c>
      <c r="N28" s="25"/>
    </row>
    <row r="29">
      <c r="A29" s="25"/>
      <c r="B29" s="925" t="b">
        <v>0</v>
      </c>
      <c r="C29" s="1022"/>
      <c r="D29" s="862"/>
      <c r="E29" s="862"/>
      <c r="F29" s="982"/>
      <c r="G29" s="983"/>
      <c r="H29" s="1023">
        <v>0.0</v>
      </c>
      <c r="I29" s="86">
        <f t="shared" si="2"/>
        <v>1477.33</v>
      </c>
      <c r="J29" s="25"/>
      <c r="K29" s="1092" t="s">
        <v>574</v>
      </c>
      <c r="L29" s="1093"/>
      <c r="M29" s="1094" t="s">
        <v>730</v>
      </c>
      <c r="N29" s="25"/>
    </row>
    <row r="30" ht="18.0" customHeight="1">
      <c r="A30" s="25"/>
      <c r="B30" s="1134" t="b">
        <v>0</v>
      </c>
      <c r="C30" s="1042"/>
      <c r="D30" s="1135"/>
      <c r="E30" s="1135"/>
      <c r="F30" s="1136"/>
      <c r="G30" s="1137"/>
      <c r="H30" s="1138">
        <v>0.0</v>
      </c>
      <c r="I30" s="92">
        <f t="shared" si="2"/>
        <v>1477.33</v>
      </c>
      <c r="J30" s="25"/>
      <c r="K30" s="25"/>
      <c r="L30" s="25"/>
      <c r="M30" s="25"/>
      <c r="N30" s="25"/>
    </row>
    <row r="31" ht="18.0" customHeight="1">
      <c r="A31" s="25"/>
      <c r="B31" s="1148"/>
      <c r="C31" s="1149" t="s">
        <v>455</v>
      </c>
      <c r="D31" s="1150"/>
      <c r="E31" s="1150"/>
      <c r="F31" s="1150"/>
      <c r="G31" s="1150"/>
      <c r="H31" s="1151">
        <f>I26</f>
        <v>1477.33</v>
      </c>
      <c r="I31" s="1152"/>
      <c r="J31" s="25"/>
      <c r="K31" s="1115" t="s">
        <v>683</v>
      </c>
      <c r="L31" s="1116"/>
      <c r="M31" s="1117"/>
      <c r="N31" s="25"/>
    </row>
    <row r="32" ht="18.0" customHeight="1">
      <c r="A32" s="65"/>
      <c r="B32" s="65"/>
      <c r="C32" s="65"/>
      <c r="D32" s="65"/>
      <c r="E32" s="65"/>
      <c r="F32" s="65"/>
      <c r="G32" s="75"/>
      <c r="H32" s="75"/>
      <c r="I32" s="65"/>
      <c r="J32" s="25"/>
      <c r="K32" s="1118" t="s">
        <v>684</v>
      </c>
      <c r="L32" s="862"/>
      <c r="M32" s="1103">
        <v>0.0</v>
      </c>
      <c r="N32" s="25"/>
    </row>
    <row r="33" ht="18.0" customHeight="1">
      <c r="A33" s="65"/>
      <c r="B33" s="65" t="s">
        <v>609</v>
      </c>
      <c r="J33" s="25"/>
      <c r="K33" s="1119" t="s">
        <v>685</v>
      </c>
      <c r="L33" s="1120"/>
      <c r="M33" s="1121">
        <v>0.0</v>
      </c>
      <c r="N33" s="25"/>
    </row>
    <row r="34" ht="18.0" customHeight="1">
      <c r="A34" s="80"/>
      <c r="B34" s="1085" t="s">
        <v>102</v>
      </c>
      <c r="C34" s="1086" t="s">
        <v>103</v>
      </c>
      <c r="D34" s="1086" t="s">
        <v>104</v>
      </c>
      <c r="E34" s="1086" t="s">
        <v>105</v>
      </c>
      <c r="F34" s="1086" t="s">
        <v>49</v>
      </c>
      <c r="G34" s="1106" t="s">
        <v>106</v>
      </c>
      <c r="H34" s="1106" t="s">
        <v>107</v>
      </c>
      <c r="I34" s="1130"/>
      <c r="J34" s="25"/>
      <c r="K34" s="1118" t="s">
        <v>686</v>
      </c>
      <c r="L34" s="862"/>
      <c r="M34" s="86">
        <f>M32-M33</f>
        <v>0</v>
      </c>
      <c r="N34" s="25"/>
    </row>
    <row r="35" ht="18.0" customHeight="1">
      <c r="A35" s="80"/>
      <c r="B35" s="1108" t="b">
        <v>0</v>
      </c>
      <c r="C35" s="94"/>
      <c r="D35" s="95"/>
      <c r="E35" s="95"/>
      <c r="F35" s="96"/>
      <c r="G35" s="85">
        <v>0.0</v>
      </c>
      <c r="H35" s="930">
        <f t="shared" ref="H35:H83" si="4">IF( B35 = TRUE ,(G35*F35)*0.05+(G35*F35) , G35*F35 )</f>
        <v>0</v>
      </c>
      <c r="I35" s="1107"/>
      <c r="J35" s="25"/>
      <c r="K35" s="1122" t="s">
        <v>687</v>
      </c>
      <c r="L35" s="1123"/>
      <c r="M35" s="1124" t="str">
        <f>#REF!-M33</f>
        <v>#REF!</v>
      </c>
      <c r="N35" s="25"/>
    </row>
    <row r="36" ht="18.0" customHeight="1">
      <c r="A36" s="80"/>
      <c r="B36" s="1111" t="b">
        <v>0</v>
      </c>
      <c r="C36" s="88"/>
      <c r="D36" s="89"/>
      <c r="E36" s="89"/>
      <c r="F36" s="90"/>
      <c r="G36" s="91">
        <v>0.0</v>
      </c>
      <c r="H36" s="994">
        <f t="shared" si="4"/>
        <v>0</v>
      </c>
      <c r="I36" s="1140"/>
      <c r="J36" s="25"/>
      <c r="N36" s="25"/>
    </row>
    <row r="37" ht="18.0" customHeight="1">
      <c r="A37" s="97"/>
      <c r="B37" s="1108" t="b">
        <v>0</v>
      </c>
      <c r="C37" s="94"/>
      <c r="D37" s="95"/>
      <c r="E37" s="95"/>
      <c r="F37" s="96"/>
      <c r="G37" s="85">
        <v>0.0</v>
      </c>
      <c r="H37" s="930">
        <f t="shared" si="4"/>
        <v>0</v>
      </c>
      <c r="I37" s="1107"/>
      <c r="J37" s="25"/>
      <c r="K37" s="1100" t="s">
        <v>670</v>
      </c>
      <c r="L37" s="1101"/>
      <c r="M37" s="1102"/>
      <c r="N37" s="25"/>
    </row>
    <row r="38" ht="18.0" customHeight="1">
      <c r="A38" s="80"/>
      <c r="B38" s="1111" t="b">
        <v>0</v>
      </c>
      <c r="C38" s="88"/>
      <c r="D38" s="89"/>
      <c r="E38" s="89"/>
      <c r="F38" s="90"/>
      <c r="G38" s="91">
        <v>0.0</v>
      </c>
      <c r="H38" s="994">
        <f t="shared" si="4"/>
        <v>0</v>
      </c>
      <c r="I38" s="1140"/>
      <c r="J38" s="25"/>
      <c r="K38" s="925" t="s">
        <v>605</v>
      </c>
      <c r="L38" s="1027"/>
      <c r="M38" s="1103">
        <v>0.0</v>
      </c>
      <c r="N38" s="25"/>
    </row>
    <row r="39" ht="18.0" customHeight="1">
      <c r="A39" s="80"/>
      <c r="B39" s="1108" t="b">
        <v>0</v>
      </c>
      <c r="C39" s="94"/>
      <c r="D39" s="95"/>
      <c r="E39" s="95"/>
      <c r="F39" s="96"/>
      <c r="G39" s="85">
        <v>0.0</v>
      </c>
      <c r="H39" s="930">
        <f t="shared" si="4"/>
        <v>0</v>
      </c>
      <c r="I39" s="1107"/>
      <c r="J39" s="25"/>
      <c r="K39" s="1104" t="s">
        <v>671</v>
      </c>
      <c r="L39" s="1073">
        <v>500.0</v>
      </c>
      <c r="M39" s="1105"/>
      <c r="N39" s="25"/>
    </row>
    <row r="40" ht="18.0" customHeight="1">
      <c r="A40" s="80"/>
      <c r="B40" s="1111" t="b">
        <v>0</v>
      </c>
      <c r="C40" s="88"/>
      <c r="D40" s="89"/>
      <c r="E40" s="89"/>
      <c r="F40" s="90"/>
      <c r="G40" s="91">
        <v>0.0</v>
      </c>
      <c r="H40" s="994">
        <f t="shared" si="4"/>
        <v>0</v>
      </c>
      <c r="I40" s="1140"/>
      <c r="J40" s="25"/>
      <c r="K40" s="925" t="s">
        <v>606</v>
      </c>
      <c r="L40" s="85">
        <v>0.0</v>
      </c>
      <c r="M40" s="1107"/>
      <c r="N40" s="25"/>
    </row>
    <row r="41" ht="18.0" customHeight="1">
      <c r="A41" s="97"/>
      <c r="B41" s="1108" t="b">
        <v>0</v>
      </c>
      <c r="C41" s="94"/>
      <c r="D41" s="95"/>
      <c r="E41" s="95"/>
      <c r="F41" s="96"/>
      <c r="G41" s="85">
        <v>0.0</v>
      </c>
      <c r="H41" s="930">
        <f t="shared" si="4"/>
        <v>0</v>
      </c>
      <c r="I41" s="1107"/>
      <c r="J41" s="25"/>
      <c r="K41" s="1109" t="s">
        <v>607</v>
      </c>
      <c r="L41" s="1030">
        <f>'2024 Expences - 03082024'!M41</f>
        <v>2000</v>
      </c>
      <c r="M41" s="1110">
        <f>L41+M38-L40</f>
        <v>2000</v>
      </c>
      <c r="N41" s="25"/>
    </row>
    <row r="42" ht="18.0" customHeight="1">
      <c r="A42" s="97"/>
      <c r="B42" s="1111" t="b">
        <v>0</v>
      </c>
      <c r="C42" s="88"/>
      <c r="D42" s="89"/>
      <c r="E42" s="89"/>
      <c r="F42" s="90"/>
      <c r="G42" s="91">
        <v>0.0</v>
      </c>
      <c r="H42" s="994">
        <f t="shared" si="4"/>
        <v>0</v>
      </c>
      <c r="I42" s="1140"/>
      <c r="J42" s="25"/>
      <c r="K42" s="1112" t="s">
        <v>608</v>
      </c>
      <c r="L42" s="1113"/>
      <c r="M42" s="1114">
        <f>L39-M41</f>
        <v>-1500</v>
      </c>
      <c r="N42" s="25"/>
    </row>
    <row r="43" ht="18.0" customHeight="1">
      <c r="A43" s="97"/>
      <c r="B43" s="1108" t="b">
        <v>0</v>
      </c>
      <c r="C43" s="94"/>
      <c r="D43" s="95"/>
      <c r="E43" s="95"/>
      <c r="F43" s="96"/>
      <c r="G43" s="85">
        <v>0.0</v>
      </c>
      <c r="H43" s="930">
        <f t="shared" si="4"/>
        <v>0</v>
      </c>
      <c r="I43" s="1107"/>
      <c r="J43" s="25"/>
      <c r="K43" s="25"/>
      <c r="L43" s="25"/>
      <c r="M43" s="25"/>
      <c r="N43" s="25"/>
    </row>
    <row r="44" ht="18.0" customHeight="1">
      <c r="A44" s="97"/>
      <c r="B44" s="1111" t="b">
        <v>0</v>
      </c>
      <c r="C44" s="88"/>
      <c r="D44" s="89"/>
      <c r="E44" s="89"/>
      <c r="F44" s="90"/>
      <c r="G44" s="91">
        <v>0.0</v>
      </c>
      <c r="H44" s="994">
        <f t="shared" si="4"/>
        <v>0</v>
      </c>
      <c r="I44" s="1140"/>
      <c r="J44" s="25"/>
      <c r="K44" s="1100" t="s">
        <v>654</v>
      </c>
      <c r="L44" s="1101"/>
      <c r="M44" s="1102"/>
      <c r="N44" s="25"/>
    </row>
    <row r="45" ht="18.0" customHeight="1">
      <c r="A45" s="97"/>
      <c r="B45" s="1108" t="b">
        <v>0</v>
      </c>
      <c r="C45" s="94"/>
      <c r="D45" s="95"/>
      <c r="E45" s="95"/>
      <c r="F45" s="96"/>
      <c r="G45" s="85">
        <v>0.0</v>
      </c>
      <c r="H45" s="930">
        <f t="shared" si="4"/>
        <v>0</v>
      </c>
      <c r="I45" s="1107"/>
      <c r="J45" s="25"/>
      <c r="K45" s="925" t="s">
        <v>605</v>
      </c>
      <c r="L45" s="1027"/>
      <c r="M45" s="1103">
        <v>0.0</v>
      </c>
    </row>
    <row r="46" ht="18.0" customHeight="1">
      <c r="A46" s="97"/>
      <c r="B46" s="1111" t="b">
        <v>0</v>
      </c>
      <c r="C46" s="88"/>
      <c r="D46" s="89"/>
      <c r="E46" s="89"/>
      <c r="F46" s="90"/>
      <c r="G46" s="91">
        <v>0.0</v>
      </c>
      <c r="H46" s="994">
        <f t="shared" si="4"/>
        <v>0</v>
      </c>
      <c r="I46" s="1140"/>
      <c r="J46" s="25"/>
      <c r="K46" s="1104" t="s">
        <v>671</v>
      </c>
      <c r="L46" s="1075">
        <v>400.0</v>
      </c>
      <c r="M46" s="1105"/>
    </row>
    <row r="47" ht="18.0" customHeight="1">
      <c r="A47" s="97"/>
      <c r="B47" s="1108" t="b">
        <v>0</v>
      </c>
      <c r="C47" s="94"/>
      <c r="D47" s="95"/>
      <c r="E47" s="95"/>
      <c r="F47" s="96"/>
      <c r="G47" s="85">
        <v>0.0</v>
      </c>
      <c r="H47" s="930">
        <f t="shared" si="4"/>
        <v>0</v>
      </c>
      <c r="I47" s="1107"/>
      <c r="J47" s="25"/>
      <c r="K47" s="925" t="s">
        <v>606</v>
      </c>
      <c r="L47" s="85">
        <v>0.0</v>
      </c>
      <c r="M47" s="1107"/>
    </row>
    <row r="48" ht="18.0" customHeight="1">
      <c r="A48" s="97"/>
      <c r="B48" s="1111" t="b">
        <v>0</v>
      </c>
      <c r="C48" s="88"/>
      <c r="D48" s="89"/>
      <c r="E48" s="89"/>
      <c r="F48" s="90"/>
      <c r="G48" s="91">
        <v>0.0</v>
      </c>
      <c r="H48" s="994">
        <f t="shared" si="4"/>
        <v>0</v>
      </c>
      <c r="I48" s="1140"/>
      <c r="J48" s="25"/>
      <c r="K48" s="1109" t="s">
        <v>607</v>
      </c>
      <c r="L48" s="1030">
        <f>'2024 Expences - 03082024'!M48</f>
        <v>1200</v>
      </c>
      <c r="M48" s="1110">
        <f>L48+M45-L47</f>
        <v>1200</v>
      </c>
    </row>
    <row r="49" ht="18.0" customHeight="1">
      <c r="A49" s="97"/>
      <c r="B49" s="1108" t="b">
        <v>0</v>
      </c>
      <c r="C49" s="94"/>
      <c r="D49" s="95"/>
      <c r="E49" s="95"/>
      <c r="F49" s="96"/>
      <c r="G49" s="85">
        <v>0.0</v>
      </c>
      <c r="H49" s="930">
        <f t="shared" si="4"/>
        <v>0</v>
      </c>
      <c r="I49" s="1107"/>
      <c r="J49" s="25"/>
      <c r="K49" s="1112" t="s">
        <v>608</v>
      </c>
      <c r="L49" s="1113"/>
      <c r="M49" s="1114">
        <f>L46-M48</f>
        <v>-800</v>
      </c>
    </row>
    <row r="50" ht="18.0" hidden="1" customHeight="1">
      <c r="A50" s="97"/>
      <c r="B50" s="1111" t="b">
        <v>0</v>
      </c>
      <c r="C50" s="88"/>
      <c r="D50" s="89"/>
      <c r="E50" s="89"/>
      <c r="F50" s="90"/>
      <c r="G50" s="91">
        <v>0.0</v>
      </c>
      <c r="H50" s="994">
        <f t="shared" si="4"/>
        <v>0</v>
      </c>
      <c r="I50" s="1140"/>
      <c r="J50" s="25"/>
      <c r="K50" s="25"/>
      <c r="L50" s="25"/>
      <c r="M50" s="25"/>
      <c r="N50" s="25"/>
    </row>
    <row r="51" ht="18.0" hidden="1" customHeight="1">
      <c r="A51" s="97"/>
      <c r="B51" s="1108" t="b">
        <v>0</v>
      </c>
      <c r="C51" s="94"/>
      <c r="D51" s="95"/>
      <c r="E51" s="95"/>
      <c r="F51" s="96"/>
      <c r="G51" s="85">
        <v>0.0</v>
      </c>
      <c r="H51" s="930">
        <f t="shared" si="4"/>
        <v>0</v>
      </c>
      <c r="I51" s="1107"/>
      <c r="J51" s="25"/>
      <c r="K51" s="25"/>
      <c r="L51" s="25"/>
      <c r="M51" s="25"/>
      <c r="N51" s="25"/>
    </row>
    <row r="52" ht="18.0" hidden="1" customHeight="1">
      <c r="A52" s="97"/>
      <c r="B52" s="1111" t="b">
        <v>0</v>
      </c>
      <c r="C52" s="88"/>
      <c r="D52" s="89"/>
      <c r="E52" s="89"/>
      <c r="F52" s="90"/>
      <c r="G52" s="91">
        <v>0.0</v>
      </c>
      <c r="H52" s="994">
        <f t="shared" si="4"/>
        <v>0</v>
      </c>
      <c r="I52" s="1140"/>
      <c r="J52" s="25"/>
      <c r="K52" s="25"/>
      <c r="L52" s="25"/>
      <c r="M52" s="25"/>
      <c r="N52" s="25"/>
    </row>
    <row r="53" ht="18.0" hidden="1" customHeight="1">
      <c r="A53" s="97"/>
      <c r="B53" s="1108" t="b">
        <v>0</v>
      </c>
      <c r="C53" s="94"/>
      <c r="D53" s="95"/>
      <c r="E53" s="95"/>
      <c r="F53" s="96"/>
      <c r="G53" s="85">
        <v>0.0</v>
      </c>
      <c r="H53" s="930">
        <f t="shared" si="4"/>
        <v>0</v>
      </c>
      <c r="I53" s="1107"/>
      <c r="J53" s="25"/>
      <c r="K53" s="25"/>
      <c r="L53" s="25"/>
      <c r="M53" s="25"/>
      <c r="N53" s="25"/>
    </row>
    <row r="54" ht="18.0" hidden="1" customHeight="1">
      <c r="A54" s="97"/>
      <c r="B54" s="1111" t="b">
        <v>0</v>
      </c>
      <c r="C54" s="88"/>
      <c r="D54" s="89"/>
      <c r="E54" s="89"/>
      <c r="F54" s="90"/>
      <c r="G54" s="91">
        <v>0.0</v>
      </c>
      <c r="H54" s="994">
        <f t="shared" si="4"/>
        <v>0</v>
      </c>
      <c r="I54" s="1140"/>
      <c r="J54" s="25"/>
      <c r="K54" s="25"/>
      <c r="L54" s="25"/>
      <c r="M54" s="25"/>
      <c r="N54" s="25"/>
    </row>
    <row r="55" ht="18.0" hidden="1" customHeight="1">
      <c r="A55" s="97"/>
      <c r="B55" s="1108" t="b">
        <v>0</v>
      </c>
      <c r="C55" s="94"/>
      <c r="D55" s="95"/>
      <c r="E55" s="95"/>
      <c r="F55" s="96"/>
      <c r="G55" s="85">
        <v>0.0</v>
      </c>
      <c r="H55" s="930">
        <f t="shared" si="4"/>
        <v>0</v>
      </c>
      <c r="I55" s="1107"/>
      <c r="J55" s="25"/>
      <c r="K55" s="25"/>
      <c r="L55" s="25"/>
      <c r="M55" s="25"/>
      <c r="N55" s="25"/>
    </row>
    <row r="56" ht="18.0" hidden="1" customHeight="1">
      <c r="A56" s="97"/>
      <c r="B56" s="1111" t="b">
        <v>0</v>
      </c>
      <c r="C56" s="88"/>
      <c r="D56" s="89"/>
      <c r="E56" s="89"/>
      <c r="F56" s="90"/>
      <c r="G56" s="91">
        <v>0.0</v>
      </c>
      <c r="H56" s="994">
        <f t="shared" si="4"/>
        <v>0</v>
      </c>
      <c r="I56" s="1140"/>
      <c r="J56" s="25"/>
      <c r="K56" s="25"/>
      <c r="L56" s="25"/>
      <c r="M56" s="25"/>
      <c r="N56" s="25"/>
    </row>
    <row r="57" ht="18.0" hidden="1" customHeight="1">
      <c r="A57" s="97"/>
      <c r="B57" s="1108" t="b">
        <v>0</v>
      </c>
      <c r="C57" s="94"/>
      <c r="D57" s="95"/>
      <c r="E57" s="95"/>
      <c r="F57" s="96"/>
      <c r="G57" s="85">
        <v>0.0</v>
      </c>
      <c r="H57" s="930">
        <f t="shared" si="4"/>
        <v>0</v>
      </c>
      <c r="I57" s="1107"/>
      <c r="J57" s="25"/>
      <c r="K57" s="25"/>
      <c r="L57" s="25"/>
      <c r="M57" s="25"/>
      <c r="N57" s="25"/>
    </row>
    <row r="58" ht="18.0" hidden="1" customHeight="1">
      <c r="A58" s="97"/>
      <c r="B58" s="1111" t="b">
        <v>0</v>
      </c>
      <c r="C58" s="88"/>
      <c r="D58" s="89"/>
      <c r="E58" s="89"/>
      <c r="F58" s="90"/>
      <c r="G58" s="91">
        <v>0.0</v>
      </c>
      <c r="H58" s="994">
        <f t="shared" si="4"/>
        <v>0</v>
      </c>
      <c r="I58" s="1140"/>
      <c r="J58" s="25"/>
      <c r="K58" s="25"/>
      <c r="L58" s="25"/>
      <c r="M58" s="25"/>
      <c r="N58" s="25"/>
    </row>
    <row r="59" ht="18.0" hidden="1" customHeight="1">
      <c r="A59" s="97"/>
      <c r="B59" s="1108" t="b">
        <v>0</v>
      </c>
      <c r="C59" s="94"/>
      <c r="D59" s="95"/>
      <c r="E59" s="95"/>
      <c r="F59" s="96"/>
      <c r="G59" s="85">
        <v>0.0</v>
      </c>
      <c r="H59" s="930">
        <f t="shared" si="4"/>
        <v>0</v>
      </c>
      <c r="I59" s="1107"/>
      <c r="J59" s="25"/>
      <c r="K59" s="25"/>
      <c r="L59" s="25"/>
      <c r="M59" s="25"/>
      <c r="N59" s="25"/>
    </row>
    <row r="60" ht="18.0" hidden="1" customHeight="1">
      <c r="A60" s="97"/>
      <c r="B60" s="1111" t="b">
        <v>0</v>
      </c>
      <c r="C60" s="88"/>
      <c r="D60" s="89"/>
      <c r="E60" s="89"/>
      <c r="F60" s="90"/>
      <c r="G60" s="91">
        <v>0.0</v>
      </c>
      <c r="H60" s="994">
        <f t="shared" si="4"/>
        <v>0</v>
      </c>
      <c r="I60" s="1140"/>
      <c r="J60" s="25"/>
      <c r="K60" s="25"/>
      <c r="L60" s="25"/>
      <c r="M60" s="25"/>
      <c r="N60" s="25"/>
    </row>
    <row r="61" ht="18.0" hidden="1" customHeight="1">
      <c r="A61" s="97"/>
      <c r="B61" s="1108" t="b">
        <v>0</v>
      </c>
      <c r="C61" s="94"/>
      <c r="D61" s="95"/>
      <c r="E61" s="95"/>
      <c r="F61" s="96"/>
      <c r="G61" s="85">
        <v>0.0</v>
      </c>
      <c r="H61" s="930">
        <f t="shared" si="4"/>
        <v>0</v>
      </c>
      <c r="I61" s="1107"/>
      <c r="J61" s="25"/>
      <c r="K61" s="25"/>
      <c r="L61" s="25"/>
      <c r="M61" s="25"/>
      <c r="N61" s="25"/>
    </row>
    <row r="62" ht="18.0" hidden="1" customHeight="1">
      <c r="A62" s="97"/>
      <c r="B62" s="1111" t="b">
        <v>0</v>
      </c>
      <c r="C62" s="88"/>
      <c r="D62" s="89"/>
      <c r="E62" s="89"/>
      <c r="F62" s="90"/>
      <c r="G62" s="91">
        <v>0.0</v>
      </c>
      <c r="H62" s="994">
        <f t="shared" si="4"/>
        <v>0</v>
      </c>
      <c r="I62" s="1140"/>
      <c r="J62" s="25"/>
      <c r="K62" s="25"/>
      <c r="L62" s="25"/>
      <c r="M62" s="25"/>
      <c r="N62" s="25"/>
    </row>
    <row r="63" ht="18.0" hidden="1" customHeight="1">
      <c r="A63" s="97"/>
      <c r="B63" s="1108" t="b">
        <v>0</v>
      </c>
      <c r="C63" s="94"/>
      <c r="D63" s="95"/>
      <c r="E63" s="95"/>
      <c r="F63" s="96"/>
      <c r="G63" s="85">
        <v>0.0</v>
      </c>
      <c r="H63" s="930">
        <f t="shared" si="4"/>
        <v>0</v>
      </c>
      <c r="I63" s="1107"/>
      <c r="J63" s="25"/>
      <c r="K63" s="25"/>
      <c r="L63" s="25"/>
      <c r="M63" s="25"/>
      <c r="N63" s="25"/>
    </row>
    <row r="64" ht="18.0" hidden="1" customHeight="1">
      <c r="A64" s="97"/>
      <c r="B64" s="1111" t="b">
        <v>0</v>
      </c>
      <c r="C64" s="1042"/>
      <c r="D64" s="89"/>
      <c r="E64" s="89"/>
      <c r="F64" s="90"/>
      <c r="G64" s="91">
        <v>0.0</v>
      </c>
      <c r="H64" s="994">
        <f t="shared" si="4"/>
        <v>0</v>
      </c>
      <c r="I64" s="1140"/>
      <c r="J64" s="25"/>
      <c r="K64" s="25"/>
      <c r="L64" s="25"/>
      <c r="M64" s="25"/>
      <c r="N64" s="25"/>
    </row>
    <row r="65" ht="18.0" hidden="1" customHeight="1">
      <c r="A65" s="97"/>
      <c r="B65" s="1108" t="b">
        <v>0</v>
      </c>
      <c r="C65" s="94"/>
      <c r="D65" s="95"/>
      <c r="E65" s="95"/>
      <c r="F65" s="96"/>
      <c r="G65" s="85">
        <v>0.0</v>
      </c>
      <c r="H65" s="930">
        <f t="shared" si="4"/>
        <v>0</v>
      </c>
      <c r="I65" s="1107"/>
      <c r="J65" s="25"/>
      <c r="K65" s="25"/>
      <c r="L65" s="25"/>
      <c r="M65" s="25"/>
      <c r="N65" s="25"/>
    </row>
    <row r="66" ht="18.0" hidden="1" customHeight="1">
      <c r="A66" s="97"/>
      <c r="B66" s="1111" t="b">
        <v>0</v>
      </c>
      <c r="C66" s="88"/>
      <c r="D66" s="89"/>
      <c r="E66" s="89"/>
      <c r="F66" s="90"/>
      <c r="G66" s="91">
        <v>0.0</v>
      </c>
      <c r="H66" s="994">
        <f t="shared" si="4"/>
        <v>0</v>
      </c>
      <c r="I66" s="1140"/>
      <c r="J66" s="25"/>
      <c r="K66" s="25"/>
      <c r="L66" s="25"/>
      <c r="M66" s="25"/>
      <c r="N66" s="25"/>
    </row>
    <row r="67" ht="18.0" hidden="1" customHeight="1">
      <c r="A67" s="97"/>
      <c r="B67" s="1108" t="b">
        <v>0</v>
      </c>
      <c r="C67" s="94"/>
      <c r="D67" s="95"/>
      <c r="E67" s="95"/>
      <c r="F67" s="96"/>
      <c r="G67" s="85">
        <v>0.0</v>
      </c>
      <c r="H67" s="930">
        <f t="shared" si="4"/>
        <v>0</v>
      </c>
      <c r="I67" s="1107"/>
      <c r="J67" s="25"/>
      <c r="K67" s="25"/>
      <c r="L67" s="25"/>
      <c r="M67" s="25"/>
      <c r="N67" s="25"/>
    </row>
    <row r="68" ht="18.0" hidden="1" customHeight="1">
      <c r="A68" s="97"/>
      <c r="B68" s="1111" t="b">
        <v>0</v>
      </c>
      <c r="C68" s="88"/>
      <c r="D68" s="89"/>
      <c r="E68" s="89"/>
      <c r="F68" s="90"/>
      <c r="G68" s="91">
        <v>0.0</v>
      </c>
      <c r="H68" s="994">
        <f t="shared" si="4"/>
        <v>0</v>
      </c>
      <c r="I68" s="1140"/>
      <c r="J68" s="25"/>
      <c r="K68" s="25"/>
      <c r="L68" s="25"/>
      <c r="M68" s="25"/>
      <c r="N68" s="25"/>
    </row>
    <row r="69" ht="18.0" hidden="1" customHeight="1">
      <c r="A69" s="97"/>
      <c r="B69" s="1108" t="b">
        <v>0</v>
      </c>
      <c r="C69" s="94"/>
      <c r="D69" s="95"/>
      <c r="E69" s="95"/>
      <c r="F69" s="96"/>
      <c r="G69" s="85">
        <v>0.0</v>
      </c>
      <c r="H69" s="930">
        <f t="shared" si="4"/>
        <v>0</v>
      </c>
      <c r="I69" s="1107"/>
      <c r="J69" s="25"/>
      <c r="K69" s="25"/>
      <c r="L69" s="25"/>
      <c r="M69" s="25"/>
      <c r="N69" s="25"/>
    </row>
    <row r="70" ht="18.0" hidden="1" customHeight="1">
      <c r="A70" s="97"/>
      <c r="B70" s="1111" t="b">
        <v>0</v>
      </c>
      <c r="C70" s="88"/>
      <c r="D70" s="89"/>
      <c r="E70" s="89"/>
      <c r="F70" s="90"/>
      <c r="G70" s="91">
        <v>0.0</v>
      </c>
      <c r="H70" s="994">
        <f t="shared" si="4"/>
        <v>0</v>
      </c>
      <c r="I70" s="1140"/>
      <c r="J70" s="25"/>
      <c r="K70" s="25"/>
      <c r="L70" s="25"/>
      <c r="M70" s="25"/>
      <c r="N70" s="25"/>
    </row>
    <row r="71" ht="18.0" hidden="1" customHeight="1">
      <c r="A71" s="97"/>
      <c r="B71" s="1108" t="b">
        <v>0</v>
      </c>
      <c r="C71" s="94"/>
      <c r="D71" s="95"/>
      <c r="E71" s="95"/>
      <c r="F71" s="96"/>
      <c r="G71" s="85">
        <v>0.0</v>
      </c>
      <c r="H71" s="930">
        <f t="shared" si="4"/>
        <v>0</v>
      </c>
      <c r="I71" s="1107"/>
      <c r="J71" s="25"/>
      <c r="K71" s="25"/>
      <c r="L71" s="25"/>
      <c r="M71" s="25"/>
      <c r="N71" s="25"/>
    </row>
    <row r="72" ht="18.0" hidden="1" customHeight="1">
      <c r="A72" s="97"/>
      <c r="B72" s="1111" t="b">
        <v>0</v>
      </c>
      <c r="C72" s="88"/>
      <c r="D72" s="89"/>
      <c r="E72" s="89"/>
      <c r="F72" s="90"/>
      <c r="G72" s="91">
        <v>0.0</v>
      </c>
      <c r="H72" s="994">
        <f t="shared" si="4"/>
        <v>0</v>
      </c>
      <c r="I72" s="1140"/>
      <c r="J72" s="25"/>
      <c r="K72" s="25"/>
      <c r="L72" s="25"/>
      <c r="M72" s="25"/>
      <c r="N72" s="25"/>
    </row>
    <row r="73" ht="18.0" hidden="1" customHeight="1">
      <c r="A73" s="97"/>
      <c r="B73" s="1108" t="b">
        <v>0</v>
      </c>
      <c r="C73" s="94"/>
      <c r="D73" s="95"/>
      <c r="E73" s="95"/>
      <c r="F73" s="96"/>
      <c r="G73" s="85">
        <v>0.0</v>
      </c>
      <c r="H73" s="930">
        <f t="shared" si="4"/>
        <v>0</v>
      </c>
      <c r="I73" s="1107"/>
      <c r="J73" s="25"/>
      <c r="K73" s="25"/>
      <c r="L73" s="25"/>
      <c r="M73" s="25"/>
      <c r="N73" s="25"/>
    </row>
    <row r="74" ht="18.0" hidden="1" customHeight="1">
      <c r="A74" s="97"/>
      <c r="B74" s="1111" t="b">
        <v>0</v>
      </c>
      <c r="C74" s="88"/>
      <c r="D74" s="89"/>
      <c r="E74" s="89"/>
      <c r="F74" s="90"/>
      <c r="G74" s="91">
        <v>0.0</v>
      </c>
      <c r="H74" s="994">
        <f t="shared" si="4"/>
        <v>0</v>
      </c>
      <c r="I74" s="1140"/>
      <c r="J74" s="25"/>
      <c r="K74" s="25"/>
      <c r="L74" s="25"/>
      <c r="M74" s="25"/>
      <c r="N74" s="25"/>
    </row>
    <row r="75" ht="18.0" hidden="1" customHeight="1">
      <c r="A75" s="97"/>
      <c r="B75" s="1108" t="b">
        <v>0</v>
      </c>
      <c r="C75" s="94"/>
      <c r="D75" s="95"/>
      <c r="E75" s="95"/>
      <c r="F75" s="96"/>
      <c r="G75" s="85">
        <v>0.0</v>
      </c>
      <c r="H75" s="930">
        <f t="shared" si="4"/>
        <v>0</v>
      </c>
      <c r="I75" s="1107"/>
      <c r="J75" s="25"/>
      <c r="K75" s="25"/>
      <c r="L75" s="25"/>
      <c r="M75" s="25"/>
      <c r="N75" s="25"/>
    </row>
    <row r="76" ht="18.0" hidden="1" customHeight="1">
      <c r="A76" s="97"/>
      <c r="B76" s="1111" t="b">
        <v>0</v>
      </c>
      <c r="C76" s="88"/>
      <c r="D76" s="89"/>
      <c r="E76" s="89"/>
      <c r="F76" s="90"/>
      <c r="G76" s="91">
        <v>0.0</v>
      </c>
      <c r="H76" s="994">
        <f t="shared" si="4"/>
        <v>0</v>
      </c>
      <c r="I76" s="1140"/>
      <c r="J76" s="25"/>
      <c r="K76" s="25"/>
      <c r="L76" s="25"/>
      <c r="M76" s="25"/>
      <c r="N76" s="25"/>
    </row>
    <row r="77" ht="18.0" hidden="1" customHeight="1">
      <c r="A77" s="97"/>
      <c r="B77" s="1108" t="b">
        <v>0</v>
      </c>
      <c r="C77" s="94"/>
      <c r="D77" s="95"/>
      <c r="E77" s="95"/>
      <c r="F77" s="96"/>
      <c r="G77" s="85">
        <v>0.0</v>
      </c>
      <c r="H77" s="930">
        <f t="shared" si="4"/>
        <v>0</v>
      </c>
      <c r="I77" s="1107"/>
      <c r="J77" s="25"/>
      <c r="K77" s="25"/>
      <c r="L77" s="25"/>
      <c r="M77" s="25"/>
      <c r="N77" s="25"/>
    </row>
    <row r="78" ht="18.0" hidden="1" customHeight="1">
      <c r="A78" s="97"/>
      <c r="B78" s="1111" t="b">
        <v>0</v>
      </c>
      <c r="C78" s="88"/>
      <c r="D78" s="89"/>
      <c r="E78" s="89"/>
      <c r="F78" s="90"/>
      <c r="G78" s="91">
        <v>0.0</v>
      </c>
      <c r="H78" s="994">
        <f t="shared" si="4"/>
        <v>0</v>
      </c>
      <c r="I78" s="1140"/>
      <c r="J78" s="25"/>
      <c r="K78" s="25"/>
      <c r="L78" s="25"/>
      <c r="M78" s="25"/>
      <c r="N78" s="25"/>
    </row>
    <row r="79" ht="18.0" hidden="1" customHeight="1">
      <c r="A79" s="97"/>
      <c r="B79" s="1108" t="b">
        <v>0</v>
      </c>
      <c r="C79" s="94"/>
      <c r="D79" s="95"/>
      <c r="E79" s="95"/>
      <c r="F79" s="96"/>
      <c r="G79" s="85">
        <v>0.0</v>
      </c>
      <c r="H79" s="930">
        <f t="shared" si="4"/>
        <v>0</v>
      </c>
      <c r="I79" s="1107"/>
      <c r="J79" s="25"/>
      <c r="K79" s="25"/>
      <c r="L79" s="25"/>
      <c r="M79" s="25"/>
      <c r="N79" s="25"/>
    </row>
    <row r="80" ht="18.0" hidden="1" customHeight="1">
      <c r="A80" s="97"/>
      <c r="B80" s="1111" t="b">
        <v>0</v>
      </c>
      <c r="C80" s="88"/>
      <c r="D80" s="89"/>
      <c r="E80" s="89"/>
      <c r="F80" s="90"/>
      <c r="G80" s="91">
        <v>0.0</v>
      </c>
      <c r="H80" s="994">
        <f t="shared" si="4"/>
        <v>0</v>
      </c>
      <c r="I80" s="1140"/>
      <c r="J80" s="25"/>
      <c r="K80" s="25"/>
      <c r="L80" s="25"/>
      <c r="M80" s="25"/>
      <c r="N80" s="25"/>
    </row>
    <row r="81" ht="18.0" hidden="1" customHeight="1">
      <c r="A81" s="97"/>
      <c r="B81" s="1108" t="b">
        <v>0</v>
      </c>
      <c r="C81" s="94"/>
      <c r="D81" s="95"/>
      <c r="E81" s="95"/>
      <c r="F81" s="96"/>
      <c r="G81" s="85">
        <v>0.0</v>
      </c>
      <c r="H81" s="930">
        <f t="shared" si="4"/>
        <v>0</v>
      </c>
      <c r="I81" s="1107"/>
      <c r="J81" s="25"/>
      <c r="K81" s="25"/>
      <c r="L81" s="25"/>
      <c r="M81" s="25"/>
      <c r="N81" s="25"/>
    </row>
    <row r="82" ht="18.0" hidden="1" customHeight="1">
      <c r="A82" s="97"/>
      <c r="B82" s="1111" t="b">
        <v>0</v>
      </c>
      <c r="C82" s="88"/>
      <c r="D82" s="89"/>
      <c r="E82" s="89"/>
      <c r="F82" s="90"/>
      <c r="G82" s="91">
        <v>0.0</v>
      </c>
      <c r="H82" s="994">
        <f t="shared" si="4"/>
        <v>0</v>
      </c>
      <c r="I82" s="1140"/>
      <c r="J82" s="25"/>
      <c r="K82" s="25"/>
      <c r="L82" s="25"/>
      <c r="M82" s="25"/>
      <c r="N82" s="25"/>
    </row>
    <row r="83" ht="18.0" hidden="1" customHeight="1">
      <c r="A83" s="65"/>
      <c r="B83" s="1108" t="b">
        <v>0</v>
      </c>
      <c r="C83" s="94"/>
      <c r="D83" s="95"/>
      <c r="E83" s="95"/>
      <c r="F83" s="96"/>
      <c r="G83" s="85">
        <v>0.0</v>
      </c>
      <c r="H83" s="930">
        <f t="shared" si="4"/>
        <v>0</v>
      </c>
      <c r="I83" s="1107"/>
      <c r="J83" s="25"/>
      <c r="K83" s="25"/>
      <c r="L83" s="25"/>
      <c r="M83" s="25"/>
      <c r="N83" s="25"/>
    </row>
    <row r="84">
      <c r="A84" s="126"/>
      <c r="B84" s="1125"/>
      <c r="C84" s="1126" t="s">
        <v>610</v>
      </c>
      <c r="D84" s="1093"/>
      <c r="E84" s="1093"/>
      <c r="F84" s="1093"/>
      <c r="G84" s="1093"/>
      <c r="H84" s="1127">
        <f>sum(H35:H83)</f>
        <v>0</v>
      </c>
      <c r="I84" s="1155"/>
      <c r="J84" s="25"/>
      <c r="K84" s="25"/>
      <c r="L84" s="25"/>
      <c r="M84" s="25"/>
      <c r="N84" s="25"/>
    </row>
    <row r="85">
      <c r="A85" s="126"/>
      <c r="B85" s="126" t="s">
        <v>611</v>
      </c>
      <c r="H85" s="127">
        <f>sum(H35:H83)-M30</f>
        <v>0</v>
      </c>
      <c r="J85" s="25"/>
      <c r="K85" s="25"/>
      <c r="L85" s="25"/>
      <c r="M85" s="25"/>
      <c r="N85" s="25"/>
    </row>
    <row r="86">
      <c r="A86" s="126"/>
      <c r="B86" s="126" t="s">
        <v>134</v>
      </c>
      <c r="H86" s="128" t="str">
        <f>#REF!-H84</f>
        <v>#REF!</v>
      </c>
      <c r="J86" s="25"/>
      <c r="K86" s="1128">
        <v>45340.0</v>
      </c>
      <c r="N86" s="25"/>
    </row>
    <row r="87">
      <c r="A87" s="126"/>
      <c r="B87" s="126"/>
      <c r="C87" s="126"/>
      <c r="D87" s="126"/>
      <c r="E87" s="126"/>
      <c r="F87" s="126"/>
      <c r="G87" s="126"/>
      <c r="H87" s="128"/>
      <c r="I87" s="128"/>
      <c r="J87" s="25"/>
      <c r="K87" s="25"/>
      <c r="L87" s="25"/>
      <c r="M87" s="25"/>
      <c r="N87" s="25"/>
    </row>
  </sheetData>
  <mergeCells count="116">
    <mergeCell ref="B2:I2"/>
    <mergeCell ref="K2:M2"/>
    <mergeCell ref="C3:E3"/>
    <mergeCell ref="L3:M3"/>
    <mergeCell ref="C4:E4"/>
    <mergeCell ref="L4:M4"/>
    <mergeCell ref="L5:M5"/>
    <mergeCell ref="C5:E5"/>
    <mergeCell ref="C6:E6"/>
    <mergeCell ref="C7:E7"/>
    <mergeCell ref="C8:E8"/>
    <mergeCell ref="C9:E9"/>
    <mergeCell ref="C10:E10"/>
    <mergeCell ref="C11:E11"/>
    <mergeCell ref="L13:M13"/>
    <mergeCell ref="L14:M14"/>
    <mergeCell ref="L6:M6"/>
    <mergeCell ref="L7:M7"/>
    <mergeCell ref="L8:M8"/>
    <mergeCell ref="L9:M9"/>
    <mergeCell ref="L10:M10"/>
    <mergeCell ref="L11:M11"/>
    <mergeCell ref="L12:M12"/>
    <mergeCell ref="C12:E12"/>
    <mergeCell ref="C13:E13"/>
    <mergeCell ref="C14:E14"/>
    <mergeCell ref="C15:E15"/>
    <mergeCell ref="C16:E16"/>
    <mergeCell ref="C17:E17"/>
    <mergeCell ref="C18:E18"/>
    <mergeCell ref="C19:E19"/>
    <mergeCell ref="C20:E20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K29:L29"/>
    <mergeCell ref="C30:E30"/>
    <mergeCell ref="C31:G31"/>
    <mergeCell ref="H67:I67"/>
    <mergeCell ref="H68:I68"/>
    <mergeCell ref="H69:I69"/>
    <mergeCell ref="H70:I70"/>
    <mergeCell ref="H71:I71"/>
    <mergeCell ref="H72:I72"/>
    <mergeCell ref="H73:I73"/>
    <mergeCell ref="H74:I74"/>
    <mergeCell ref="H75:I75"/>
    <mergeCell ref="H76:I76"/>
    <mergeCell ref="H77:I77"/>
    <mergeCell ref="H78:I78"/>
    <mergeCell ref="H79:I79"/>
    <mergeCell ref="H80:I80"/>
    <mergeCell ref="B86:G86"/>
    <mergeCell ref="H86:I86"/>
    <mergeCell ref="K86:M86"/>
    <mergeCell ref="H81:I81"/>
    <mergeCell ref="H82:I82"/>
    <mergeCell ref="H83:I83"/>
    <mergeCell ref="C84:G84"/>
    <mergeCell ref="H84:I84"/>
    <mergeCell ref="B85:G85"/>
    <mergeCell ref="H85:I85"/>
    <mergeCell ref="H31:I31"/>
    <mergeCell ref="K31:M31"/>
    <mergeCell ref="K32:L32"/>
    <mergeCell ref="B33:I33"/>
    <mergeCell ref="K33:L33"/>
    <mergeCell ref="H34:I34"/>
    <mergeCell ref="H35:I35"/>
    <mergeCell ref="L40:M40"/>
    <mergeCell ref="K42:L42"/>
    <mergeCell ref="K44:M44"/>
    <mergeCell ref="L46:M46"/>
    <mergeCell ref="L47:M47"/>
    <mergeCell ref="K49:L49"/>
    <mergeCell ref="K34:L34"/>
    <mergeCell ref="K35:L35"/>
    <mergeCell ref="H36:I36"/>
    <mergeCell ref="H37:I37"/>
    <mergeCell ref="K37:M37"/>
    <mergeCell ref="H38:I38"/>
    <mergeCell ref="L39:M39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</mergeCells>
  <dataValidations>
    <dataValidation type="list" allowBlank="1" showErrorMessage="1" sqref="E35:E83">
      <formula1>'08) Drop Down Menus'!$B$2:$B$17</formula1>
    </dataValidation>
    <dataValidation type="list" allowBlank="1" sqref="G4:G30">
      <formula1>'08) Drop Down Menus'!$A$2:$A$17</formula1>
    </dataValidation>
  </dataValidations>
  <printOptions gridLines="1" horizontalCentered="1"/>
  <pageMargins bottom="0.75" footer="0.0" header="0.0" left="0.7" right="0.7" top="0.75"/>
  <pageSetup fitToWidth="0" cellComments="atEnd" orientation="landscape" pageOrder="overThenDown"/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3.29"/>
    <col customWidth="1" min="2" max="2" width="4.71"/>
    <col customWidth="1" min="3" max="3" width="32.57"/>
    <col customWidth="1" min="4" max="4" width="10.0"/>
    <col customWidth="1" min="5" max="5" width="25.71"/>
    <col customWidth="1" min="6" max="6" width="13.0"/>
    <col customWidth="1" min="7" max="7" width="23.86"/>
    <col customWidth="1" min="8" max="8" width="15.29"/>
    <col customWidth="1" min="9" max="9" width="14.29"/>
    <col customWidth="1" min="10" max="10" width="3.71"/>
    <col customWidth="1" min="11" max="11" width="23.86"/>
    <col customWidth="1" min="12" max="12" width="15.0"/>
    <col customWidth="1" min="13" max="13" width="16.57"/>
    <col customWidth="1" min="14" max="14" width="3.43"/>
  </cols>
  <sheetData>
    <row r="1">
      <c r="A1" s="25"/>
      <c r="B1" s="25"/>
      <c r="C1" s="25"/>
      <c r="D1" s="25"/>
      <c r="E1" s="25"/>
      <c r="F1" s="25"/>
      <c r="G1" s="24"/>
      <c r="H1" s="25"/>
      <c r="I1" s="25"/>
      <c r="J1" s="25"/>
      <c r="K1" s="25"/>
      <c r="L1" s="138"/>
      <c r="M1" s="25"/>
      <c r="N1" s="25"/>
    </row>
    <row r="2">
      <c r="A2" s="25"/>
      <c r="B2" s="1085" t="s">
        <v>736</v>
      </c>
      <c r="C2" s="1129"/>
      <c r="D2" s="1129"/>
      <c r="E2" s="1129"/>
      <c r="F2" s="1129"/>
      <c r="G2" s="1129"/>
      <c r="H2" s="1129"/>
      <c r="I2" s="1130"/>
      <c r="J2" s="25"/>
      <c r="K2" s="1131" t="s">
        <v>470</v>
      </c>
      <c r="L2" s="1132"/>
      <c r="M2" s="1133"/>
      <c r="N2" s="25"/>
    </row>
    <row r="3">
      <c r="A3" s="25"/>
      <c r="B3" s="1079" t="s">
        <v>598</v>
      </c>
      <c r="C3" s="974" t="s">
        <v>140</v>
      </c>
      <c r="D3" s="862"/>
      <c r="E3" s="862"/>
      <c r="F3" s="974" t="s">
        <v>55</v>
      </c>
      <c r="G3" s="974" t="s">
        <v>44</v>
      </c>
      <c r="H3" s="974" t="s">
        <v>2</v>
      </c>
      <c r="I3" s="1080" t="s">
        <v>67</v>
      </c>
      <c r="J3" s="25"/>
      <c r="K3" s="1081" t="str">
        <f>'08) Drop Down Menus'!A2</f>
        <v>Groceries</v>
      </c>
      <c r="L3" s="85">
        <f>sumifs(H$4:H$30,G$4:G$30,K3,B$4:B$30,false)</f>
        <v>118.69</v>
      </c>
      <c r="M3" s="1107"/>
      <c r="N3" s="25"/>
    </row>
    <row r="4">
      <c r="A4" s="25"/>
      <c r="B4" s="1134" t="b">
        <v>0</v>
      </c>
      <c r="C4" s="1042" t="s">
        <v>474</v>
      </c>
      <c r="D4" s="1135"/>
      <c r="E4" s="1135"/>
      <c r="F4" s="1136">
        <v>45387.0</v>
      </c>
      <c r="G4" s="1137" t="s">
        <v>145</v>
      </c>
      <c r="H4" s="1138">
        <v>29.32</v>
      </c>
      <c r="I4" s="92">
        <f>H4</f>
        <v>29.32</v>
      </c>
      <c r="J4" s="25"/>
      <c r="K4" s="1139" t="str">
        <f>'08) Drop Down Menus'!A3</f>
        <v>Cigarettes</v>
      </c>
      <c r="L4" s="91">
        <f t="shared" ref="L4:L14" si="1">sumifs(H$4:H$26,G$4:G$26,K4,B$4:B$26,false)</f>
        <v>20.24</v>
      </c>
      <c r="M4" s="1140"/>
      <c r="N4" s="25"/>
    </row>
    <row r="5">
      <c r="A5" s="25"/>
      <c r="B5" s="925" t="b">
        <v>0</v>
      </c>
      <c r="C5" s="1022" t="s">
        <v>737</v>
      </c>
      <c r="D5" s="862"/>
      <c r="E5" s="862"/>
      <c r="F5" s="982">
        <v>45387.0</v>
      </c>
      <c r="G5" s="983" t="s">
        <v>146</v>
      </c>
      <c r="H5" s="1023">
        <f>42.5+22</f>
        <v>64.5</v>
      </c>
      <c r="I5" s="86">
        <f t="shared" ref="I5:I30" si="2">I4+H5</f>
        <v>93.82</v>
      </c>
      <c r="J5" s="25"/>
      <c r="K5" s="1081" t="str">
        <f>'08) Drop Down Menus'!A4</f>
        <v>Gas</v>
      </c>
      <c r="L5" s="85">
        <f t="shared" si="1"/>
        <v>29.32</v>
      </c>
      <c r="M5" s="1107"/>
      <c r="N5" s="25"/>
    </row>
    <row r="6">
      <c r="A6" s="25"/>
      <c r="B6" s="1134" t="b">
        <v>0</v>
      </c>
      <c r="C6" s="1042" t="s">
        <v>472</v>
      </c>
      <c r="D6" s="1135"/>
      <c r="E6" s="1135"/>
      <c r="F6" s="1136">
        <v>45390.0</v>
      </c>
      <c r="G6" s="1137" t="s">
        <v>110</v>
      </c>
      <c r="H6" s="1138">
        <v>116.67</v>
      </c>
      <c r="I6" s="92">
        <f t="shared" si="2"/>
        <v>210.49</v>
      </c>
      <c r="J6" s="25"/>
      <c r="K6" s="1139" t="str">
        <f>'08) Drop Down Menus'!A5</f>
        <v>Entertainment</v>
      </c>
      <c r="L6" s="91">
        <f t="shared" si="1"/>
        <v>160.99</v>
      </c>
      <c r="M6" s="1140"/>
      <c r="N6" s="25"/>
    </row>
    <row r="7">
      <c r="A7" s="25"/>
      <c r="B7" s="925" t="b">
        <v>0</v>
      </c>
      <c r="C7" s="1022" t="s">
        <v>500</v>
      </c>
      <c r="D7" s="862"/>
      <c r="E7" s="862"/>
      <c r="F7" s="982">
        <v>45392.0</v>
      </c>
      <c r="G7" s="983" t="s">
        <v>110</v>
      </c>
      <c r="H7" s="1023">
        <v>2.02</v>
      </c>
      <c r="I7" s="86">
        <f t="shared" si="2"/>
        <v>212.51</v>
      </c>
      <c r="J7" s="25"/>
      <c r="K7" s="1081" t="str">
        <f>'08) Drop Down Menus'!A6</f>
        <v>Medical</v>
      </c>
      <c r="L7" s="85">
        <f t="shared" si="1"/>
        <v>65</v>
      </c>
      <c r="M7" s="1107"/>
      <c r="N7" s="25"/>
    </row>
    <row r="8">
      <c r="A8" s="25"/>
      <c r="B8" s="1134" t="b">
        <v>0</v>
      </c>
      <c r="C8" s="1042" t="s">
        <v>474</v>
      </c>
      <c r="D8" s="1135"/>
      <c r="E8" s="1135"/>
      <c r="F8" s="1136">
        <v>45392.0</v>
      </c>
      <c r="G8" s="1137" t="s">
        <v>144</v>
      </c>
      <c r="H8" s="1138">
        <v>20.24</v>
      </c>
      <c r="I8" s="92">
        <f t="shared" si="2"/>
        <v>232.75</v>
      </c>
      <c r="J8" s="25"/>
      <c r="K8" s="1139" t="str">
        <f>'08) Drop Down Menus'!A7</f>
        <v>Vehicle</v>
      </c>
      <c r="L8" s="91">
        <f t="shared" si="1"/>
        <v>0</v>
      </c>
      <c r="M8" s="1140"/>
      <c r="N8" s="25"/>
    </row>
    <row r="9">
      <c r="A9" s="25"/>
      <c r="B9" s="925" t="b">
        <v>0</v>
      </c>
      <c r="C9" s="1022" t="s">
        <v>738</v>
      </c>
      <c r="D9" s="862"/>
      <c r="E9" s="862"/>
      <c r="F9" s="982">
        <v>45393.0</v>
      </c>
      <c r="G9" s="983" t="s">
        <v>146</v>
      </c>
      <c r="H9" s="1023">
        <v>31.49</v>
      </c>
      <c r="I9" s="86">
        <f t="shared" si="2"/>
        <v>264.24</v>
      </c>
      <c r="J9" s="25"/>
      <c r="K9" s="1081" t="str">
        <f>'08) Drop Down Menus'!A8</f>
        <v>Maintenance</v>
      </c>
      <c r="L9" s="85">
        <f t="shared" si="1"/>
        <v>0</v>
      </c>
      <c r="M9" s="1107"/>
      <c r="N9" s="25"/>
    </row>
    <row r="10">
      <c r="A10" s="25"/>
      <c r="B10" s="1134" t="b">
        <v>0</v>
      </c>
      <c r="C10" s="1042" t="s">
        <v>36</v>
      </c>
      <c r="D10" s="1135"/>
      <c r="E10" s="1135"/>
      <c r="F10" s="1136">
        <v>45393.0</v>
      </c>
      <c r="G10" s="1137" t="s">
        <v>132</v>
      </c>
      <c r="H10" s="1138">
        <v>65.0</v>
      </c>
      <c r="I10" s="92">
        <f t="shared" si="2"/>
        <v>329.24</v>
      </c>
      <c r="J10" s="25"/>
      <c r="K10" s="1139" t="str">
        <f>'08) Drop Down Menus'!A9</f>
        <v>Debt</v>
      </c>
      <c r="L10" s="91">
        <f t="shared" si="1"/>
        <v>0</v>
      </c>
      <c r="M10" s="1140"/>
      <c r="N10" s="25"/>
    </row>
    <row r="11">
      <c r="A11" s="25"/>
      <c r="B11" s="925" t="b">
        <v>0</v>
      </c>
      <c r="C11" s="1022" t="s">
        <v>689</v>
      </c>
      <c r="D11" s="862"/>
      <c r="E11" s="862"/>
      <c r="F11" s="982">
        <v>45394.0</v>
      </c>
      <c r="G11" s="983" t="s">
        <v>11</v>
      </c>
      <c r="H11" s="1023">
        <v>15.04</v>
      </c>
      <c r="I11" s="86">
        <f t="shared" si="2"/>
        <v>344.28</v>
      </c>
      <c r="J11" s="25"/>
      <c r="K11" s="1081" t="str">
        <f>'08) Drop Down Menus'!A10</f>
        <v>Holiday Gifts</v>
      </c>
      <c r="L11" s="85">
        <f t="shared" si="1"/>
        <v>0</v>
      </c>
      <c r="M11" s="1107"/>
      <c r="N11" s="25"/>
    </row>
    <row r="12">
      <c r="A12" s="25"/>
      <c r="B12" s="1134" t="b">
        <v>0</v>
      </c>
      <c r="C12" s="1042" t="s">
        <v>739</v>
      </c>
      <c r="D12" s="1135"/>
      <c r="E12" s="1135"/>
      <c r="F12" s="1136">
        <v>45394.0</v>
      </c>
      <c r="G12" s="1137" t="s">
        <v>11</v>
      </c>
      <c r="H12" s="1138">
        <v>9.99</v>
      </c>
      <c r="I12" s="92">
        <f t="shared" si="2"/>
        <v>354.27</v>
      </c>
      <c r="J12" s="25"/>
      <c r="K12" s="1139" t="str">
        <f>'08) Drop Down Menus'!A11</f>
        <v>Haircut</v>
      </c>
      <c r="L12" s="91">
        <f t="shared" si="1"/>
        <v>27.02</v>
      </c>
      <c r="M12" s="1140"/>
      <c r="N12" s="25"/>
    </row>
    <row r="13">
      <c r="A13" s="25"/>
      <c r="B13" s="925" t="b">
        <v>0</v>
      </c>
      <c r="C13" s="1022" t="s">
        <v>740</v>
      </c>
      <c r="D13" s="862"/>
      <c r="E13" s="862"/>
      <c r="F13" s="982">
        <v>45394.0</v>
      </c>
      <c r="G13" s="983" t="s">
        <v>150</v>
      </c>
      <c r="H13" s="1023">
        <v>27.02</v>
      </c>
      <c r="I13" s="86">
        <f t="shared" si="2"/>
        <v>381.29</v>
      </c>
      <c r="J13" s="25"/>
      <c r="K13" s="1081" t="str">
        <f>'08) Drop Down Menus'!A12</f>
        <v>Subscription - Video</v>
      </c>
      <c r="L13" s="85">
        <f t="shared" si="1"/>
        <v>25.03</v>
      </c>
      <c r="M13" s="1107"/>
      <c r="N13" s="25"/>
    </row>
    <row r="14">
      <c r="A14" s="25"/>
      <c r="B14" s="1134" t="b">
        <v>0</v>
      </c>
      <c r="C14" s="1042" t="s">
        <v>741</v>
      </c>
      <c r="D14" s="1135"/>
      <c r="E14" s="1135"/>
      <c r="F14" s="1136">
        <v>45395.0</v>
      </c>
      <c r="G14" s="1137" t="s">
        <v>146</v>
      </c>
      <c r="H14" s="1138">
        <v>65.0</v>
      </c>
      <c r="I14" s="92">
        <f t="shared" si="2"/>
        <v>446.29</v>
      </c>
      <c r="J14" s="25"/>
      <c r="K14" s="1141" t="str">
        <f>'08) Drop Down Menus'!A13</f>
        <v>Subscription - Game</v>
      </c>
      <c r="L14" s="1142">
        <f t="shared" si="1"/>
        <v>0</v>
      </c>
      <c r="M14" s="1144"/>
      <c r="N14" s="25"/>
    </row>
    <row r="15">
      <c r="A15" s="25"/>
      <c r="B15" s="925" t="b">
        <v>0</v>
      </c>
      <c r="C15" s="1022"/>
      <c r="D15" s="862"/>
      <c r="E15" s="862"/>
      <c r="F15" s="982"/>
      <c r="G15" s="983"/>
      <c r="H15" s="1023">
        <v>0.0</v>
      </c>
      <c r="I15" s="86">
        <f t="shared" si="2"/>
        <v>446.29</v>
      </c>
      <c r="J15" s="25"/>
      <c r="K15" s="25"/>
      <c r="L15" s="25"/>
      <c r="M15" s="25"/>
      <c r="N15" s="25"/>
    </row>
    <row r="16">
      <c r="A16" s="25"/>
      <c r="B16" s="1134" t="b">
        <v>0</v>
      </c>
      <c r="C16" s="1042"/>
      <c r="D16" s="1135"/>
      <c r="E16" s="1135"/>
      <c r="F16" s="1136"/>
      <c r="G16" s="1137"/>
      <c r="H16" s="1138">
        <v>0.0</v>
      </c>
      <c r="I16" s="92">
        <f t="shared" si="2"/>
        <v>446.29</v>
      </c>
      <c r="J16" s="25"/>
      <c r="K16" s="1085" t="s">
        <v>44</v>
      </c>
      <c r="L16" s="1086" t="s">
        <v>572</v>
      </c>
      <c r="M16" s="1087" t="s">
        <v>573</v>
      </c>
      <c r="N16" s="25"/>
    </row>
    <row r="17">
      <c r="A17" s="25"/>
      <c r="B17" s="925" t="b">
        <v>0</v>
      </c>
      <c r="C17" s="1022"/>
      <c r="D17" s="862"/>
      <c r="E17" s="862"/>
      <c r="F17" s="982"/>
      <c r="G17" s="983"/>
      <c r="H17" s="1023">
        <v>0.0</v>
      </c>
      <c r="I17" s="86">
        <f t="shared" si="2"/>
        <v>446.29</v>
      </c>
      <c r="J17" s="25"/>
      <c r="K17" s="1088" t="str">
        <f>'08) Drop Down Menus'!A2</f>
        <v>Groceries</v>
      </c>
      <c r="L17" s="930">
        <f>SUMIF('01) BudgetBill Breakdown'!B$1:B87,K3, '01) BudgetBill Breakdown'!G$1:G87)</f>
        <v>-13261.67</v>
      </c>
      <c r="M17" s="1089">
        <f t="shared" ref="M17:M28" si="3">L17/M$29</f>
        <v>-1894.524286</v>
      </c>
      <c r="N17" s="25"/>
    </row>
    <row r="18">
      <c r="A18" s="25"/>
      <c r="B18" s="1134" t="b">
        <v>0</v>
      </c>
      <c r="C18" s="1042"/>
      <c r="D18" s="1135"/>
      <c r="E18" s="1135"/>
      <c r="F18" s="1136"/>
      <c r="G18" s="1137"/>
      <c r="H18" s="1138">
        <v>0.0</v>
      </c>
      <c r="I18" s="92">
        <f t="shared" si="2"/>
        <v>446.29</v>
      </c>
      <c r="J18" s="25"/>
      <c r="K18" s="1090" t="str">
        <f>'08) Drop Down Menus'!A3</f>
        <v>Cigarettes</v>
      </c>
      <c r="L18" s="994">
        <f>SUMIF('01) BudgetBill Breakdown'!B$1:B87,K18, '01) BudgetBill Breakdown'!G$1:G87)</f>
        <v>-3195.64</v>
      </c>
      <c r="M18" s="1091">
        <f t="shared" si="3"/>
        <v>-456.52</v>
      </c>
      <c r="N18" s="25"/>
    </row>
    <row r="19">
      <c r="A19" s="25"/>
      <c r="B19" s="925" t="b">
        <v>0</v>
      </c>
      <c r="C19" s="1022"/>
      <c r="D19" s="862"/>
      <c r="E19" s="862"/>
      <c r="F19" s="982"/>
      <c r="G19" s="983"/>
      <c r="H19" s="1023">
        <v>0.0</v>
      </c>
      <c r="I19" s="86">
        <f t="shared" si="2"/>
        <v>446.29</v>
      </c>
      <c r="J19" s="25"/>
      <c r="K19" s="1088" t="str">
        <f>'08) Drop Down Menus'!A4</f>
        <v>Gas</v>
      </c>
      <c r="L19" s="930">
        <f>SUMIF('01) BudgetBill Breakdown'!B$1:B87,K19, '01) BudgetBill Breakdown'!G$1:G87)</f>
        <v>-1119.6</v>
      </c>
      <c r="M19" s="1089">
        <f t="shared" si="3"/>
        <v>-159.9428571</v>
      </c>
      <c r="N19" s="25"/>
    </row>
    <row r="20">
      <c r="A20" s="25"/>
      <c r="B20" s="1134" t="b">
        <v>0</v>
      </c>
      <c r="C20" s="1042"/>
      <c r="D20" s="1135"/>
      <c r="E20" s="1135"/>
      <c r="F20" s="1136"/>
      <c r="G20" s="1137"/>
      <c r="H20" s="1138">
        <v>0.0</v>
      </c>
      <c r="I20" s="92">
        <f t="shared" si="2"/>
        <v>446.29</v>
      </c>
      <c r="J20" s="25"/>
      <c r="K20" s="1090" t="str">
        <f>'08) Drop Down Menus'!A5</f>
        <v>Entertainment</v>
      </c>
      <c r="L20" s="994">
        <f>SUMIF('01) BudgetBill Breakdown'!B$1:B87,K20, '01) BudgetBill Breakdown'!G$1:G87)</f>
        <v>-5169.91</v>
      </c>
      <c r="M20" s="1091">
        <f t="shared" si="3"/>
        <v>-738.5585714</v>
      </c>
      <c r="N20" s="25"/>
    </row>
    <row r="21">
      <c r="A21" s="25"/>
      <c r="B21" s="925" t="b">
        <v>0</v>
      </c>
      <c r="C21" s="1022"/>
      <c r="D21" s="862"/>
      <c r="E21" s="862"/>
      <c r="F21" s="982"/>
      <c r="G21" s="983"/>
      <c r="H21" s="1023">
        <v>0.0</v>
      </c>
      <c r="I21" s="86">
        <f t="shared" si="2"/>
        <v>446.29</v>
      </c>
      <c r="J21" s="25"/>
      <c r="K21" s="1088" t="str">
        <f>'08) Drop Down Menus'!A6</f>
        <v>Medical</v>
      </c>
      <c r="L21" s="930">
        <f>SUMIF('01) BudgetBill Breakdown'!B$1:B87,K21, '01) BudgetBill Breakdown'!G$1:G87)</f>
        <v>-1229.54</v>
      </c>
      <c r="M21" s="1089">
        <f t="shared" si="3"/>
        <v>-175.6485714</v>
      </c>
      <c r="N21" s="25"/>
    </row>
    <row r="22">
      <c r="A22" s="25"/>
      <c r="B22" s="1134" t="b">
        <v>0</v>
      </c>
      <c r="C22" s="1042"/>
      <c r="D22" s="1135"/>
      <c r="E22" s="1135"/>
      <c r="F22" s="1136"/>
      <c r="G22" s="1137"/>
      <c r="H22" s="1138">
        <v>0.0</v>
      </c>
      <c r="I22" s="92">
        <f t="shared" si="2"/>
        <v>446.29</v>
      </c>
      <c r="J22" s="25"/>
      <c r="K22" s="1090" t="str">
        <f>'08) Drop Down Menus'!A7</f>
        <v>Vehicle</v>
      </c>
      <c r="L22" s="994">
        <f>SUMIF('01) BudgetBill Breakdown'!B$1:B87,K22, '01) BudgetBill Breakdown'!G$1:G87)</f>
        <v>-798.37</v>
      </c>
      <c r="M22" s="1091">
        <f t="shared" si="3"/>
        <v>-114.0528571</v>
      </c>
      <c r="N22" s="25"/>
    </row>
    <row r="23">
      <c r="A23" s="25"/>
      <c r="B23" s="925" t="b">
        <v>0</v>
      </c>
      <c r="C23" s="1022"/>
      <c r="D23" s="862"/>
      <c r="E23" s="862"/>
      <c r="F23" s="982"/>
      <c r="G23" s="983"/>
      <c r="H23" s="1023">
        <v>0.0</v>
      </c>
      <c r="I23" s="86">
        <f t="shared" si="2"/>
        <v>446.29</v>
      </c>
      <c r="J23" s="25"/>
      <c r="K23" s="1088" t="str">
        <f>'08) Drop Down Menus'!A8</f>
        <v>Maintenance</v>
      </c>
      <c r="L23" s="930">
        <f>SUMIF('01) BudgetBill Breakdown'!B$1:B87,K23, '01) BudgetBill Breakdown'!G$1:G87)</f>
        <v>-2502.98</v>
      </c>
      <c r="M23" s="1089">
        <f t="shared" si="3"/>
        <v>-357.5685714</v>
      </c>
      <c r="N23" s="25"/>
    </row>
    <row r="24">
      <c r="A24" s="25"/>
      <c r="B24" s="1134" t="b">
        <v>0</v>
      </c>
      <c r="C24" s="1042"/>
      <c r="D24" s="1135"/>
      <c r="E24" s="1135"/>
      <c r="F24" s="1136"/>
      <c r="G24" s="1137"/>
      <c r="H24" s="1138">
        <v>0.0</v>
      </c>
      <c r="I24" s="92">
        <f t="shared" si="2"/>
        <v>446.29</v>
      </c>
      <c r="J24" s="25"/>
      <c r="K24" s="1090" t="str">
        <f>'08) Drop Down Menus'!A9</f>
        <v>Debt</v>
      </c>
      <c r="L24" s="994">
        <f>SUMIF('01) BudgetBill Breakdown'!B$1:B87,K24, '01) BudgetBill Breakdown'!G$1:G87)</f>
        <v>-4471.64</v>
      </c>
      <c r="M24" s="1091">
        <f t="shared" si="3"/>
        <v>-638.8057143</v>
      </c>
      <c r="N24" s="25"/>
    </row>
    <row r="25">
      <c r="A25" s="25"/>
      <c r="B25" s="925" t="b">
        <v>0</v>
      </c>
      <c r="C25" s="1022"/>
      <c r="D25" s="862"/>
      <c r="E25" s="862"/>
      <c r="F25" s="982"/>
      <c r="G25" s="983"/>
      <c r="H25" s="1023">
        <v>0.0</v>
      </c>
      <c r="I25" s="86">
        <f t="shared" si="2"/>
        <v>446.29</v>
      </c>
      <c r="J25" s="25"/>
      <c r="K25" s="1088" t="str">
        <f>'08) Drop Down Menus'!A10</f>
        <v>Holiday Gifts</v>
      </c>
      <c r="L25" s="930">
        <f>SUMIF('01) BudgetBill Breakdown'!B$1:B87,K25, '01) BudgetBill Breakdown'!G$1:G87)</f>
        <v>-437.29</v>
      </c>
      <c r="M25" s="1089">
        <f t="shared" si="3"/>
        <v>-62.47</v>
      </c>
      <c r="N25" s="25"/>
    </row>
    <row r="26">
      <c r="A26" s="25"/>
      <c r="B26" s="1134" t="b">
        <v>0</v>
      </c>
      <c r="C26" s="1042"/>
      <c r="D26" s="1135"/>
      <c r="E26" s="1135"/>
      <c r="F26" s="1136"/>
      <c r="G26" s="1137"/>
      <c r="H26" s="1138">
        <v>0.0</v>
      </c>
      <c r="I26" s="92">
        <f t="shared" si="2"/>
        <v>446.29</v>
      </c>
      <c r="J26" s="25"/>
      <c r="K26" s="1090" t="str">
        <f>'08) Drop Down Menus'!A11</f>
        <v>Haircut</v>
      </c>
      <c r="L26" s="994">
        <f>SUMIF('01) BudgetBill Breakdown'!B$1:B87,K26, '01) BudgetBill Breakdown'!G$1:G87)</f>
        <v>-350.23</v>
      </c>
      <c r="M26" s="1091">
        <f t="shared" si="3"/>
        <v>-50.03285714</v>
      </c>
      <c r="N26" s="25"/>
    </row>
    <row r="27">
      <c r="A27" s="25"/>
      <c r="B27" s="925" t="b">
        <v>0</v>
      </c>
      <c r="C27" s="1022"/>
      <c r="D27" s="862"/>
      <c r="E27" s="862"/>
      <c r="F27" s="982"/>
      <c r="G27" s="983"/>
      <c r="H27" s="1023">
        <v>0.0</v>
      </c>
      <c r="I27" s="86">
        <f t="shared" si="2"/>
        <v>446.29</v>
      </c>
      <c r="J27" s="25"/>
      <c r="K27" s="1088" t="str">
        <f>'08) Drop Down Menus'!A12</f>
        <v>Subscription - Video</v>
      </c>
      <c r="L27" s="930">
        <f>SUMIF('01) BudgetBill Breakdown'!B$1:B87,K27, '01) BudgetBill Breakdown'!G$1:G87)</f>
        <v>-642.57</v>
      </c>
      <c r="M27" s="1089">
        <f t="shared" si="3"/>
        <v>-91.79571429</v>
      </c>
      <c r="N27" s="25"/>
    </row>
    <row r="28">
      <c r="A28" s="25"/>
      <c r="B28" s="1134" t="b">
        <v>0</v>
      </c>
      <c r="C28" s="1042"/>
      <c r="D28" s="1135"/>
      <c r="E28" s="1135"/>
      <c r="F28" s="1136"/>
      <c r="G28" s="1137"/>
      <c r="H28" s="1138">
        <v>0.0</v>
      </c>
      <c r="I28" s="92">
        <f t="shared" si="2"/>
        <v>446.29</v>
      </c>
      <c r="J28" s="25"/>
      <c r="K28" s="1090" t="str">
        <f>'08) Drop Down Menus'!A13</f>
        <v>Subscription - Game</v>
      </c>
      <c r="L28" s="994">
        <f>SUMIF('01) BudgetBill Breakdown'!B$1:B87,K28, '01) BudgetBill Breakdown'!G$1:G87)</f>
        <v>-137.11</v>
      </c>
      <c r="M28" s="1091">
        <f t="shared" si="3"/>
        <v>-19.58714286</v>
      </c>
      <c r="N28" s="25"/>
    </row>
    <row r="29">
      <c r="A29" s="25"/>
      <c r="B29" s="925" t="b">
        <v>0</v>
      </c>
      <c r="C29" s="1022"/>
      <c r="D29" s="862"/>
      <c r="E29" s="862"/>
      <c r="F29" s="982"/>
      <c r="G29" s="983"/>
      <c r="H29" s="1023">
        <v>0.0</v>
      </c>
      <c r="I29" s="86">
        <f t="shared" si="2"/>
        <v>446.29</v>
      </c>
      <c r="J29" s="25"/>
      <c r="K29" s="1092" t="s">
        <v>574</v>
      </c>
      <c r="L29" s="1093"/>
      <c r="M29" s="1094" t="s">
        <v>742</v>
      </c>
      <c r="N29" s="25"/>
    </row>
    <row r="30" ht="18.0" customHeight="1">
      <c r="A30" s="25"/>
      <c r="B30" s="1134" t="b">
        <v>0</v>
      </c>
      <c r="C30" s="1042"/>
      <c r="D30" s="1135"/>
      <c r="E30" s="1135"/>
      <c r="F30" s="1136"/>
      <c r="G30" s="1137"/>
      <c r="H30" s="1138">
        <v>0.0</v>
      </c>
      <c r="I30" s="92">
        <f t="shared" si="2"/>
        <v>446.29</v>
      </c>
      <c r="J30" s="25"/>
      <c r="K30" s="25"/>
      <c r="L30" s="25"/>
      <c r="M30" s="25"/>
      <c r="N30" s="25"/>
    </row>
    <row r="31" ht="18.0" customHeight="1">
      <c r="A31" s="25"/>
      <c r="B31" s="1148"/>
      <c r="C31" s="1149" t="s">
        <v>455</v>
      </c>
      <c r="D31" s="1150"/>
      <c r="E31" s="1150"/>
      <c r="F31" s="1150"/>
      <c r="G31" s="1150"/>
      <c r="H31" s="1151">
        <f>I26</f>
        <v>446.29</v>
      </c>
      <c r="I31" s="1152"/>
      <c r="J31" s="25"/>
      <c r="K31" s="1115" t="s">
        <v>683</v>
      </c>
      <c r="L31" s="1116"/>
      <c r="M31" s="1117"/>
      <c r="N31" s="25"/>
    </row>
    <row r="32" ht="18.0" customHeight="1">
      <c r="A32" s="65"/>
      <c r="B32" s="65"/>
      <c r="C32" s="65"/>
      <c r="D32" s="65"/>
      <c r="E32" s="65"/>
      <c r="F32" s="65"/>
      <c r="G32" s="75"/>
      <c r="H32" s="75"/>
      <c r="I32" s="65"/>
      <c r="J32" s="25"/>
      <c r="K32" s="1118" t="s">
        <v>684</v>
      </c>
      <c r="L32" s="862"/>
      <c r="M32" s="1103">
        <v>0.0</v>
      </c>
      <c r="N32" s="25"/>
    </row>
    <row r="33" ht="18.0" customHeight="1">
      <c r="A33" s="65"/>
      <c r="B33" s="65" t="s">
        <v>609</v>
      </c>
      <c r="J33" s="25"/>
      <c r="K33" s="1119" t="s">
        <v>685</v>
      </c>
      <c r="L33" s="1120"/>
      <c r="M33" s="1121">
        <v>0.0</v>
      </c>
      <c r="N33" s="25"/>
    </row>
    <row r="34" ht="18.0" customHeight="1">
      <c r="A34" s="80"/>
      <c r="B34" s="1085" t="s">
        <v>102</v>
      </c>
      <c r="C34" s="1086" t="s">
        <v>103</v>
      </c>
      <c r="D34" s="1086" t="s">
        <v>104</v>
      </c>
      <c r="E34" s="1086" t="s">
        <v>105</v>
      </c>
      <c r="F34" s="1086" t="s">
        <v>49</v>
      </c>
      <c r="G34" s="1106" t="s">
        <v>106</v>
      </c>
      <c r="H34" s="1106" t="s">
        <v>107</v>
      </c>
      <c r="I34" s="1130"/>
      <c r="J34" s="25"/>
      <c r="K34" s="1118" t="s">
        <v>686</v>
      </c>
      <c r="L34" s="862"/>
      <c r="M34" s="86">
        <f>M32-M33</f>
        <v>0</v>
      </c>
      <c r="N34" s="25"/>
    </row>
    <row r="35" ht="18.0" customHeight="1">
      <c r="A35" s="80"/>
      <c r="B35" s="1108" t="b">
        <v>0</v>
      </c>
      <c r="C35" s="1022"/>
      <c r="D35" s="95"/>
      <c r="E35" s="95"/>
      <c r="F35" s="96"/>
      <c r="G35" s="85">
        <v>0.0</v>
      </c>
      <c r="H35" s="930">
        <f t="shared" ref="H35:H83" si="4">IF( B35 = TRUE ,(G35*F35)*0.05+(G35*F35) , G35*F35 )</f>
        <v>0</v>
      </c>
      <c r="I35" s="1107"/>
      <c r="J35" s="25"/>
      <c r="K35" s="1122" t="s">
        <v>687</v>
      </c>
      <c r="L35" s="1123"/>
      <c r="M35" s="1124" t="str">
        <f>#REF!-M33</f>
        <v>#REF!</v>
      </c>
      <c r="N35" s="25"/>
    </row>
    <row r="36" ht="18.0" customHeight="1">
      <c r="A36" s="80"/>
      <c r="B36" s="1111" t="b">
        <v>0</v>
      </c>
      <c r="C36" s="88"/>
      <c r="D36" s="89"/>
      <c r="E36" s="89"/>
      <c r="F36" s="90"/>
      <c r="G36" s="91">
        <v>0.0</v>
      </c>
      <c r="H36" s="994">
        <f t="shared" si="4"/>
        <v>0</v>
      </c>
      <c r="I36" s="1140"/>
      <c r="J36" s="25"/>
      <c r="N36" s="25"/>
    </row>
    <row r="37" ht="18.0" customHeight="1">
      <c r="A37" s="97"/>
      <c r="B37" s="1108" t="b">
        <v>0</v>
      </c>
      <c r="C37" s="94"/>
      <c r="D37" s="95"/>
      <c r="E37" s="95"/>
      <c r="F37" s="96"/>
      <c r="G37" s="85">
        <v>0.0</v>
      </c>
      <c r="H37" s="930">
        <f t="shared" si="4"/>
        <v>0</v>
      </c>
      <c r="I37" s="1107"/>
      <c r="J37" s="25"/>
      <c r="K37" s="1100" t="s">
        <v>670</v>
      </c>
      <c r="L37" s="1101"/>
      <c r="M37" s="1102"/>
      <c r="N37" s="25"/>
    </row>
    <row r="38" ht="18.0" customHeight="1">
      <c r="A38" s="80"/>
      <c r="B38" s="1111" t="b">
        <v>0</v>
      </c>
      <c r="C38" s="88"/>
      <c r="D38" s="89"/>
      <c r="E38" s="89"/>
      <c r="F38" s="90"/>
      <c r="G38" s="91">
        <v>0.0</v>
      </c>
      <c r="H38" s="994">
        <f t="shared" si="4"/>
        <v>0</v>
      </c>
      <c r="I38" s="1140"/>
      <c r="J38" s="25"/>
      <c r="K38" s="925" t="s">
        <v>605</v>
      </c>
      <c r="L38" s="1027"/>
      <c r="M38" s="1103">
        <v>0.0</v>
      </c>
      <c r="N38" s="25"/>
    </row>
    <row r="39" ht="18.0" customHeight="1">
      <c r="A39" s="80"/>
      <c r="B39" s="1108" t="b">
        <v>0</v>
      </c>
      <c r="C39" s="94"/>
      <c r="D39" s="95"/>
      <c r="E39" s="95"/>
      <c r="F39" s="96"/>
      <c r="G39" s="85">
        <v>0.0</v>
      </c>
      <c r="H39" s="930">
        <f t="shared" si="4"/>
        <v>0</v>
      </c>
      <c r="I39" s="1107"/>
      <c r="J39" s="25"/>
      <c r="K39" s="1104" t="s">
        <v>671</v>
      </c>
      <c r="L39" s="1073">
        <v>2000.0</v>
      </c>
      <c r="M39" s="1105"/>
      <c r="N39" s="25"/>
    </row>
    <row r="40" ht="18.0" customHeight="1">
      <c r="A40" s="80"/>
      <c r="B40" s="1111" t="b">
        <v>0</v>
      </c>
      <c r="C40" s="88"/>
      <c r="D40" s="89"/>
      <c r="E40" s="89"/>
      <c r="F40" s="90"/>
      <c r="G40" s="91">
        <v>0.0</v>
      </c>
      <c r="H40" s="994">
        <f t="shared" si="4"/>
        <v>0</v>
      </c>
      <c r="I40" s="1140"/>
      <c r="J40" s="25"/>
      <c r="K40" s="925" t="s">
        <v>606</v>
      </c>
      <c r="L40" s="85">
        <v>0.0</v>
      </c>
      <c r="M40" s="1107"/>
      <c r="N40" s="25"/>
    </row>
    <row r="41" ht="18.0" customHeight="1">
      <c r="A41" s="97"/>
      <c r="B41" s="1108" t="b">
        <v>0</v>
      </c>
      <c r="C41" s="94"/>
      <c r="D41" s="95"/>
      <c r="E41" s="95"/>
      <c r="F41" s="96"/>
      <c r="G41" s="85">
        <v>0.0</v>
      </c>
      <c r="H41" s="930">
        <f t="shared" si="4"/>
        <v>0</v>
      </c>
      <c r="I41" s="1107"/>
      <c r="J41" s="25"/>
      <c r="K41" s="1109" t="s">
        <v>607</v>
      </c>
      <c r="L41" s="1030">
        <v>1414.37</v>
      </c>
      <c r="M41" s="1110">
        <f>L41+M38-L40</f>
        <v>1414.37</v>
      </c>
      <c r="N41" s="25"/>
    </row>
    <row r="42" ht="18.0" customHeight="1">
      <c r="A42" s="97"/>
      <c r="B42" s="1111" t="b">
        <v>0</v>
      </c>
      <c r="C42" s="88"/>
      <c r="D42" s="89"/>
      <c r="E42" s="89"/>
      <c r="F42" s="90"/>
      <c r="G42" s="91">
        <v>0.0</v>
      </c>
      <c r="H42" s="994">
        <f t="shared" si="4"/>
        <v>0</v>
      </c>
      <c r="I42" s="1140"/>
      <c r="J42" s="25"/>
      <c r="K42" s="1112" t="s">
        <v>608</v>
      </c>
      <c r="L42" s="1113"/>
      <c r="M42" s="1114">
        <f>L39-M41</f>
        <v>585.63</v>
      </c>
      <c r="N42" s="25"/>
    </row>
    <row r="43" ht="18.0" customHeight="1">
      <c r="A43" s="97"/>
      <c r="B43" s="1108" t="b">
        <v>0</v>
      </c>
      <c r="C43" s="94"/>
      <c r="D43" s="95"/>
      <c r="E43" s="95"/>
      <c r="F43" s="96"/>
      <c r="G43" s="85">
        <v>0.0</v>
      </c>
      <c r="H43" s="930">
        <f t="shared" si="4"/>
        <v>0</v>
      </c>
      <c r="I43" s="1107"/>
      <c r="J43" s="25"/>
      <c r="K43" s="25"/>
      <c r="L43" s="25"/>
      <c r="M43" s="25"/>
      <c r="N43" s="25"/>
    </row>
    <row r="44" ht="18.0" customHeight="1">
      <c r="A44" s="97"/>
      <c r="B44" s="1111" t="b">
        <v>0</v>
      </c>
      <c r="C44" s="88"/>
      <c r="D44" s="89"/>
      <c r="E44" s="89"/>
      <c r="F44" s="90"/>
      <c r="G44" s="91">
        <v>0.0</v>
      </c>
      <c r="H44" s="994">
        <f t="shared" si="4"/>
        <v>0</v>
      </c>
      <c r="I44" s="1140"/>
      <c r="J44" s="25"/>
      <c r="K44" s="1100" t="s">
        <v>654</v>
      </c>
      <c r="L44" s="1101"/>
      <c r="M44" s="1102"/>
      <c r="N44" s="25"/>
    </row>
    <row r="45" ht="18.0" customHeight="1">
      <c r="A45" s="97"/>
      <c r="B45" s="1108" t="b">
        <v>0</v>
      </c>
      <c r="C45" s="94"/>
      <c r="D45" s="95"/>
      <c r="E45" s="95"/>
      <c r="F45" s="96"/>
      <c r="G45" s="85">
        <v>0.0</v>
      </c>
      <c r="H45" s="930">
        <f t="shared" si="4"/>
        <v>0</v>
      </c>
      <c r="I45" s="1107"/>
      <c r="J45" s="25"/>
      <c r="K45" s="925" t="s">
        <v>605</v>
      </c>
      <c r="L45" s="1027"/>
      <c r="M45" s="1103">
        <v>0.0</v>
      </c>
    </row>
    <row r="46" ht="18.0" customHeight="1">
      <c r="A46" s="97"/>
      <c r="B46" s="1111" t="b">
        <v>0</v>
      </c>
      <c r="C46" s="88"/>
      <c r="D46" s="89"/>
      <c r="E46" s="89"/>
      <c r="F46" s="90"/>
      <c r="G46" s="91">
        <v>0.0</v>
      </c>
      <c r="H46" s="994">
        <f t="shared" si="4"/>
        <v>0</v>
      </c>
      <c r="I46" s="1140"/>
      <c r="J46" s="25"/>
      <c r="K46" s="1104" t="s">
        <v>671</v>
      </c>
      <c r="L46" s="1073">
        <v>1200.0</v>
      </c>
      <c r="M46" s="1105"/>
    </row>
    <row r="47" ht="18.0" customHeight="1">
      <c r="A47" s="97"/>
      <c r="B47" s="1108" t="b">
        <v>0</v>
      </c>
      <c r="C47" s="94"/>
      <c r="D47" s="95"/>
      <c r="E47" s="95"/>
      <c r="F47" s="96"/>
      <c r="G47" s="85">
        <v>0.0</v>
      </c>
      <c r="H47" s="930">
        <f t="shared" si="4"/>
        <v>0</v>
      </c>
      <c r="I47" s="1107"/>
      <c r="J47" s="25"/>
      <c r="K47" s="925" t="s">
        <v>606</v>
      </c>
      <c r="L47" s="85">
        <v>0.0</v>
      </c>
      <c r="M47" s="1107"/>
    </row>
    <row r="48" ht="18.0" customHeight="1">
      <c r="A48" s="97"/>
      <c r="B48" s="1111" t="b">
        <v>0</v>
      </c>
      <c r="C48" s="88"/>
      <c r="D48" s="89"/>
      <c r="E48" s="89"/>
      <c r="F48" s="90"/>
      <c r="G48" s="91">
        <v>0.0</v>
      </c>
      <c r="H48" s="994">
        <f t="shared" si="4"/>
        <v>0</v>
      </c>
      <c r="I48" s="1140"/>
      <c r="J48" s="25"/>
      <c r="K48" s="1109" t="s">
        <v>607</v>
      </c>
      <c r="L48" s="1030">
        <v>156.0</v>
      </c>
      <c r="M48" s="1110">
        <f>L48+M45-L47</f>
        <v>156</v>
      </c>
    </row>
    <row r="49" ht="18.0" customHeight="1">
      <c r="A49" s="97"/>
      <c r="B49" s="1108" t="b">
        <v>0</v>
      </c>
      <c r="C49" s="94"/>
      <c r="D49" s="95"/>
      <c r="E49" s="95"/>
      <c r="F49" s="96"/>
      <c r="G49" s="85">
        <v>0.0</v>
      </c>
      <c r="H49" s="930">
        <f t="shared" si="4"/>
        <v>0</v>
      </c>
      <c r="I49" s="1107"/>
      <c r="J49" s="25"/>
      <c r="K49" s="1112" t="s">
        <v>608</v>
      </c>
      <c r="L49" s="1113"/>
      <c r="M49" s="1114">
        <f>L46-M48</f>
        <v>1044</v>
      </c>
    </row>
    <row r="50" ht="18.0" customHeight="1">
      <c r="A50" s="97"/>
      <c r="B50" s="1111" t="b">
        <v>0</v>
      </c>
      <c r="C50" s="88"/>
      <c r="D50" s="89"/>
      <c r="E50" s="89"/>
      <c r="F50" s="90"/>
      <c r="G50" s="91">
        <v>0.0</v>
      </c>
      <c r="H50" s="994">
        <f t="shared" si="4"/>
        <v>0</v>
      </c>
      <c r="I50" s="1140"/>
      <c r="J50" s="25"/>
      <c r="K50" s="25"/>
      <c r="L50" s="25"/>
      <c r="M50" s="25"/>
      <c r="N50" s="25"/>
    </row>
    <row r="51" ht="18.0" hidden="1" customHeight="1">
      <c r="A51" s="97"/>
      <c r="B51" s="1108" t="b">
        <v>0</v>
      </c>
      <c r="C51" s="94"/>
      <c r="D51" s="95"/>
      <c r="E51" s="95"/>
      <c r="F51" s="96"/>
      <c r="G51" s="85">
        <v>0.0</v>
      </c>
      <c r="H51" s="930">
        <f t="shared" si="4"/>
        <v>0</v>
      </c>
      <c r="I51" s="1107"/>
      <c r="J51" s="25"/>
      <c r="K51" s="25"/>
      <c r="L51" s="25"/>
      <c r="M51" s="25"/>
      <c r="N51" s="25"/>
    </row>
    <row r="52" ht="18.0" hidden="1" customHeight="1">
      <c r="A52" s="97"/>
      <c r="B52" s="1111" t="b">
        <v>0</v>
      </c>
      <c r="C52" s="88"/>
      <c r="D52" s="89"/>
      <c r="E52" s="89"/>
      <c r="F52" s="90"/>
      <c r="G52" s="91">
        <v>0.0</v>
      </c>
      <c r="H52" s="994">
        <f t="shared" si="4"/>
        <v>0</v>
      </c>
      <c r="I52" s="1140"/>
      <c r="J52" s="25"/>
      <c r="K52" s="25"/>
      <c r="L52" s="25"/>
      <c r="M52" s="25"/>
      <c r="N52" s="25"/>
    </row>
    <row r="53" ht="18.0" hidden="1" customHeight="1">
      <c r="A53" s="97"/>
      <c r="B53" s="1108" t="b">
        <v>0</v>
      </c>
      <c r="C53" s="94"/>
      <c r="D53" s="95"/>
      <c r="E53" s="95"/>
      <c r="F53" s="96"/>
      <c r="G53" s="85">
        <v>0.0</v>
      </c>
      <c r="H53" s="930">
        <f t="shared" si="4"/>
        <v>0</v>
      </c>
      <c r="I53" s="1107"/>
      <c r="J53" s="25"/>
      <c r="K53" s="25"/>
      <c r="L53" s="25"/>
      <c r="M53" s="25"/>
      <c r="N53" s="25"/>
    </row>
    <row r="54" ht="18.0" hidden="1" customHeight="1">
      <c r="A54" s="97"/>
      <c r="B54" s="1111" t="b">
        <v>0</v>
      </c>
      <c r="C54" s="88"/>
      <c r="D54" s="89"/>
      <c r="E54" s="89"/>
      <c r="F54" s="90"/>
      <c r="G54" s="91">
        <v>0.0</v>
      </c>
      <c r="H54" s="994">
        <f t="shared" si="4"/>
        <v>0</v>
      </c>
      <c r="I54" s="1140"/>
      <c r="J54" s="25"/>
      <c r="K54" s="25"/>
      <c r="L54" s="25"/>
      <c r="M54" s="25"/>
      <c r="N54" s="25"/>
    </row>
    <row r="55" ht="18.0" hidden="1" customHeight="1">
      <c r="A55" s="97"/>
      <c r="B55" s="1108" t="b">
        <v>0</v>
      </c>
      <c r="C55" s="94"/>
      <c r="D55" s="95"/>
      <c r="E55" s="95"/>
      <c r="F55" s="96"/>
      <c r="G55" s="85">
        <v>0.0</v>
      </c>
      <c r="H55" s="930">
        <f t="shared" si="4"/>
        <v>0</v>
      </c>
      <c r="I55" s="1107"/>
      <c r="J55" s="25"/>
      <c r="K55" s="25"/>
      <c r="L55" s="25"/>
      <c r="M55" s="25"/>
      <c r="N55" s="25"/>
    </row>
    <row r="56" ht="18.0" hidden="1" customHeight="1">
      <c r="A56" s="97"/>
      <c r="B56" s="1111" t="b">
        <v>0</v>
      </c>
      <c r="C56" s="88"/>
      <c r="D56" s="89"/>
      <c r="E56" s="89"/>
      <c r="F56" s="90"/>
      <c r="G56" s="91">
        <v>0.0</v>
      </c>
      <c r="H56" s="994">
        <f t="shared" si="4"/>
        <v>0</v>
      </c>
      <c r="I56" s="1140"/>
      <c r="J56" s="25"/>
      <c r="K56" s="25"/>
      <c r="L56" s="25"/>
      <c r="M56" s="25"/>
      <c r="N56" s="25"/>
    </row>
    <row r="57" ht="18.0" hidden="1" customHeight="1">
      <c r="A57" s="97"/>
      <c r="B57" s="1108" t="b">
        <v>0</v>
      </c>
      <c r="C57" s="94"/>
      <c r="D57" s="95"/>
      <c r="E57" s="95"/>
      <c r="F57" s="96"/>
      <c r="G57" s="85">
        <v>0.0</v>
      </c>
      <c r="H57" s="930">
        <f t="shared" si="4"/>
        <v>0</v>
      </c>
      <c r="I57" s="1107"/>
      <c r="J57" s="25"/>
      <c r="K57" s="25"/>
      <c r="L57" s="25"/>
      <c r="M57" s="25"/>
      <c r="N57" s="25"/>
    </row>
    <row r="58" ht="18.0" hidden="1" customHeight="1">
      <c r="A58" s="97"/>
      <c r="B58" s="1111" t="b">
        <v>0</v>
      </c>
      <c r="C58" s="88"/>
      <c r="D58" s="89"/>
      <c r="E58" s="89"/>
      <c r="F58" s="90"/>
      <c r="G58" s="91">
        <v>0.0</v>
      </c>
      <c r="H58" s="994">
        <f t="shared" si="4"/>
        <v>0</v>
      </c>
      <c r="I58" s="1140"/>
      <c r="J58" s="25"/>
      <c r="K58" s="25"/>
      <c r="L58" s="25"/>
      <c r="M58" s="25"/>
      <c r="N58" s="25"/>
    </row>
    <row r="59" ht="18.0" hidden="1" customHeight="1">
      <c r="A59" s="97"/>
      <c r="B59" s="1108" t="b">
        <v>0</v>
      </c>
      <c r="C59" s="94"/>
      <c r="D59" s="95"/>
      <c r="E59" s="95"/>
      <c r="F59" s="96"/>
      <c r="G59" s="85">
        <v>0.0</v>
      </c>
      <c r="H59" s="930">
        <f t="shared" si="4"/>
        <v>0</v>
      </c>
      <c r="I59" s="1107"/>
      <c r="J59" s="25"/>
      <c r="K59" s="25"/>
      <c r="L59" s="25"/>
      <c r="M59" s="25"/>
      <c r="N59" s="25"/>
    </row>
    <row r="60" ht="18.0" hidden="1" customHeight="1">
      <c r="A60" s="97"/>
      <c r="B60" s="1111" t="b">
        <v>0</v>
      </c>
      <c r="C60" s="88"/>
      <c r="D60" s="89"/>
      <c r="E60" s="89"/>
      <c r="F60" s="90"/>
      <c r="G60" s="91">
        <v>0.0</v>
      </c>
      <c r="H60" s="994">
        <f t="shared" si="4"/>
        <v>0</v>
      </c>
      <c r="I60" s="1140"/>
      <c r="J60" s="25"/>
      <c r="K60" s="25"/>
      <c r="L60" s="25"/>
      <c r="M60" s="25"/>
      <c r="N60" s="25"/>
    </row>
    <row r="61" ht="18.0" hidden="1" customHeight="1">
      <c r="A61" s="97"/>
      <c r="B61" s="1108" t="b">
        <v>0</v>
      </c>
      <c r="C61" s="94"/>
      <c r="D61" s="95"/>
      <c r="E61" s="95"/>
      <c r="F61" s="96"/>
      <c r="G61" s="85">
        <v>0.0</v>
      </c>
      <c r="H61" s="930">
        <f t="shared" si="4"/>
        <v>0</v>
      </c>
      <c r="I61" s="1107"/>
      <c r="J61" s="25"/>
      <c r="K61" s="25"/>
      <c r="L61" s="25"/>
      <c r="M61" s="25"/>
      <c r="N61" s="25"/>
    </row>
    <row r="62" ht="18.0" hidden="1" customHeight="1">
      <c r="A62" s="97"/>
      <c r="B62" s="1111" t="b">
        <v>0</v>
      </c>
      <c r="C62" s="88"/>
      <c r="D62" s="89"/>
      <c r="E62" s="89"/>
      <c r="F62" s="90"/>
      <c r="G62" s="91">
        <v>0.0</v>
      </c>
      <c r="H62" s="994">
        <f t="shared" si="4"/>
        <v>0</v>
      </c>
      <c r="I62" s="1140"/>
      <c r="J62" s="25"/>
      <c r="K62" s="25"/>
      <c r="L62" s="25"/>
      <c r="M62" s="25"/>
      <c r="N62" s="25"/>
    </row>
    <row r="63" ht="18.0" hidden="1" customHeight="1">
      <c r="A63" s="97"/>
      <c r="B63" s="1108" t="b">
        <v>0</v>
      </c>
      <c r="C63" s="94"/>
      <c r="D63" s="95"/>
      <c r="E63" s="95"/>
      <c r="F63" s="96"/>
      <c r="G63" s="85">
        <v>0.0</v>
      </c>
      <c r="H63" s="930">
        <f t="shared" si="4"/>
        <v>0</v>
      </c>
      <c r="I63" s="1107"/>
      <c r="J63" s="25"/>
      <c r="K63" s="25"/>
      <c r="L63" s="25"/>
      <c r="M63" s="25"/>
      <c r="N63" s="25"/>
    </row>
    <row r="64" ht="18.0" hidden="1" customHeight="1">
      <c r="A64" s="97"/>
      <c r="B64" s="1111" t="b">
        <v>0</v>
      </c>
      <c r="C64" s="88"/>
      <c r="D64" s="89"/>
      <c r="E64" s="89"/>
      <c r="F64" s="90"/>
      <c r="G64" s="91">
        <v>0.0</v>
      </c>
      <c r="H64" s="994">
        <f t="shared" si="4"/>
        <v>0</v>
      </c>
      <c r="I64" s="1140"/>
      <c r="J64" s="25"/>
      <c r="K64" s="25"/>
      <c r="L64" s="25"/>
      <c r="M64" s="25"/>
      <c r="N64" s="25"/>
    </row>
    <row r="65" ht="18.0" hidden="1" customHeight="1">
      <c r="A65" s="97"/>
      <c r="B65" s="1108" t="b">
        <v>0</v>
      </c>
      <c r="C65" s="94"/>
      <c r="D65" s="95"/>
      <c r="E65" s="95"/>
      <c r="F65" s="96"/>
      <c r="G65" s="85">
        <v>0.0</v>
      </c>
      <c r="H65" s="930">
        <f t="shared" si="4"/>
        <v>0</v>
      </c>
      <c r="I65" s="1107"/>
      <c r="J65" s="25"/>
      <c r="K65" s="25"/>
      <c r="L65" s="25"/>
      <c r="M65" s="25"/>
      <c r="N65" s="25"/>
    </row>
    <row r="66" ht="18.0" hidden="1" customHeight="1">
      <c r="A66" s="97"/>
      <c r="B66" s="1111" t="b">
        <v>0</v>
      </c>
      <c r="C66" s="88"/>
      <c r="D66" s="89"/>
      <c r="E66" s="89"/>
      <c r="F66" s="90"/>
      <c r="G66" s="91">
        <v>0.0</v>
      </c>
      <c r="H66" s="994">
        <f t="shared" si="4"/>
        <v>0</v>
      </c>
      <c r="I66" s="1140"/>
      <c r="J66" s="25"/>
      <c r="K66" s="25"/>
      <c r="L66" s="25"/>
      <c r="M66" s="25"/>
      <c r="N66" s="25"/>
    </row>
    <row r="67" ht="18.0" hidden="1" customHeight="1">
      <c r="A67" s="97"/>
      <c r="B67" s="1108" t="b">
        <v>0</v>
      </c>
      <c r="C67" s="94"/>
      <c r="D67" s="95"/>
      <c r="E67" s="95"/>
      <c r="F67" s="96"/>
      <c r="G67" s="85">
        <v>0.0</v>
      </c>
      <c r="H67" s="930">
        <f t="shared" si="4"/>
        <v>0</v>
      </c>
      <c r="I67" s="1107"/>
      <c r="J67" s="25"/>
      <c r="K67" s="25"/>
      <c r="L67" s="25"/>
      <c r="M67" s="25"/>
      <c r="N67" s="25"/>
    </row>
    <row r="68" ht="18.0" hidden="1" customHeight="1">
      <c r="A68" s="97"/>
      <c r="B68" s="1111" t="b">
        <v>0</v>
      </c>
      <c r="C68" s="88"/>
      <c r="D68" s="89"/>
      <c r="E68" s="89"/>
      <c r="F68" s="90"/>
      <c r="G68" s="91">
        <v>0.0</v>
      </c>
      <c r="H68" s="994">
        <f t="shared" si="4"/>
        <v>0</v>
      </c>
      <c r="I68" s="1140"/>
      <c r="J68" s="25"/>
      <c r="K68" s="25"/>
      <c r="L68" s="25"/>
      <c r="M68" s="25"/>
      <c r="N68" s="25"/>
    </row>
    <row r="69" ht="18.0" hidden="1" customHeight="1">
      <c r="A69" s="97"/>
      <c r="B69" s="1108" t="b">
        <v>0</v>
      </c>
      <c r="C69" s="94"/>
      <c r="D69" s="95"/>
      <c r="E69" s="95"/>
      <c r="F69" s="96"/>
      <c r="G69" s="85">
        <v>0.0</v>
      </c>
      <c r="H69" s="930">
        <f t="shared" si="4"/>
        <v>0</v>
      </c>
      <c r="I69" s="1107"/>
      <c r="J69" s="25"/>
      <c r="K69" s="25"/>
      <c r="L69" s="25"/>
      <c r="M69" s="25"/>
      <c r="N69" s="25"/>
    </row>
    <row r="70" ht="18.0" hidden="1" customHeight="1">
      <c r="A70" s="97"/>
      <c r="B70" s="1111" t="b">
        <v>0</v>
      </c>
      <c r="C70" s="88"/>
      <c r="D70" s="89"/>
      <c r="E70" s="89"/>
      <c r="F70" s="90"/>
      <c r="G70" s="91">
        <v>0.0</v>
      </c>
      <c r="H70" s="994">
        <f t="shared" si="4"/>
        <v>0</v>
      </c>
      <c r="I70" s="1140"/>
      <c r="J70" s="25"/>
      <c r="K70" s="25"/>
      <c r="L70" s="25"/>
      <c r="M70" s="25"/>
      <c r="N70" s="25"/>
    </row>
    <row r="71" ht="18.0" hidden="1" customHeight="1">
      <c r="A71" s="97"/>
      <c r="B71" s="1108" t="b">
        <v>0</v>
      </c>
      <c r="C71" s="94"/>
      <c r="D71" s="95"/>
      <c r="E71" s="95"/>
      <c r="F71" s="96"/>
      <c r="G71" s="85">
        <v>0.0</v>
      </c>
      <c r="H71" s="930">
        <f t="shared" si="4"/>
        <v>0</v>
      </c>
      <c r="I71" s="1107"/>
      <c r="J71" s="25"/>
      <c r="K71" s="25"/>
      <c r="L71" s="25"/>
      <c r="M71" s="25"/>
      <c r="N71" s="25"/>
    </row>
    <row r="72" ht="18.0" hidden="1" customHeight="1">
      <c r="A72" s="97"/>
      <c r="B72" s="1111" t="b">
        <v>0</v>
      </c>
      <c r="C72" s="88"/>
      <c r="D72" s="89"/>
      <c r="E72" s="89"/>
      <c r="F72" s="90"/>
      <c r="G72" s="91">
        <v>0.0</v>
      </c>
      <c r="H72" s="994">
        <f t="shared" si="4"/>
        <v>0</v>
      </c>
      <c r="I72" s="1140"/>
      <c r="J72" s="25"/>
      <c r="K72" s="25"/>
      <c r="L72" s="25"/>
      <c r="M72" s="25"/>
      <c r="N72" s="25"/>
    </row>
    <row r="73" ht="18.0" hidden="1" customHeight="1">
      <c r="A73" s="97"/>
      <c r="B73" s="1108" t="b">
        <v>0</v>
      </c>
      <c r="C73" s="94"/>
      <c r="D73" s="95"/>
      <c r="E73" s="95"/>
      <c r="F73" s="96"/>
      <c r="G73" s="85">
        <v>0.0</v>
      </c>
      <c r="H73" s="930">
        <f t="shared" si="4"/>
        <v>0</v>
      </c>
      <c r="I73" s="1107"/>
      <c r="J73" s="25"/>
      <c r="K73" s="25"/>
      <c r="L73" s="25"/>
      <c r="M73" s="25"/>
      <c r="N73" s="25"/>
    </row>
    <row r="74" ht="18.0" hidden="1" customHeight="1">
      <c r="A74" s="97"/>
      <c r="B74" s="1111" t="b">
        <v>0</v>
      </c>
      <c r="C74" s="88"/>
      <c r="D74" s="89"/>
      <c r="E74" s="89"/>
      <c r="F74" s="90"/>
      <c r="G74" s="91">
        <v>0.0</v>
      </c>
      <c r="H74" s="994">
        <f t="shared" si="4"/>
        <v>0</v>
      </c>
      <c r="I74" s="1140"/>
      <c r="J74" s="25"/>
      <c r="K74" s="25"/>
      <c r="L74" s="25"/>
      <c r="M74" s="25"/>
      <c r="N74" s="25"/>
    </row>
    <row r="75" ht="18.0" hidden="1" customHeight="1">
      <c r="A75" s="97"/>
      <c r="B75" s="1108" t="b">
        <v>0</v>
      </c>
      <c r="C75" s="94"/>
      <c r="D75" s="95"/>
      <c r="E75" s="95"/>
      <c r="F75" s="96"/>
      <c r="G75" s="85">
        <v>0.0</v>
      </c>
      <c r="H75" s="930">
        <f t="shared" si="4"/>
        <v>0</v>
      </c>
      <c r="I75" s="1107"/>
      <c r="J75" s="25"/>
      <c r="K75" s="25"/>
      <c r="L75" s="25"/>
      <c r="M75" s="25"/>
      <c r="N75" s="25"/>
    </row>
    <row r="76" ht="18.0" hidden="1" customHeight="1">
      <c r="A76" s="97"/>
      <c r="B76" s="1111" t="b">
        <v>0</v>
      </c>
      <c r="C76" s="88"/>
      <c r="D76" s="89"/>
      <c r="E76" s="89"/>
      <c r="F76" s="90"/>
      <c r="G76" s="91">
        <v>0.0</v>
      </c>
      <c r="H76" s="994">
        <f t="shared" si="4"/>
        <v>0</v>
      </c>
      <c r="I76" s="1140"/>
      <c r="J76" s="25"/>
      <c r="K76" s="25"/>
      <c r="L76" s="25"/>
      <c r="M76" s="25"/>
      <c r="N76" s="25"/>
    </row>
    <row r="77" ht="18.0" hidden="1" customHeight="1">
      <c r="A77" s="97"/>
      <c r="B77" s="1108" t="b">
        <v>0</v>
      </c>
      <c r="C77" s="94"/>
      <c r="D77" s="95"/>
      <c r="E77" s="95"/>
      <c r="F77" s="96"/>
      <c r="G77" s="85">
        <v>0.0</v>
      </c>
      <c r="H77" s="930">
        <f t="shared" si="4"/>
        <v>0</v>
      </c>
      <c r="I77" s="1107"/>
      <c r="J77" s="25"/>
      <c r="K77" s="25"/>
      <c r="L77" s="25"/>
      <c r="M77" s="25"/>
      <c r="N77" s="25"/>
    </row>
    <row r="78" ht="18.0" hidden="1" customHeight="1">
      <c r="A78" s="97"/>
      <c r="B78" s="1111" t="b">
        <v>0</v>
      </c>
      <c r="C78" s="88"/>
      <c r="D78" s="89"/>
      <c r="E78" s="89"/>
      <c r="F78" s="90"/>
      <c r="G78" s="91">
        <v>0.0</v>
      </c>
      <c r="H78" s="994">
        <f t="shared" si="4"/>
        <v>0</v>
      </c>
      <c r="I78" s="1140"/>
      <c r="J78" s="25"/>
      <c r="K78" s="25"/>
      <c r="L78" s="25"/>
      <c r="M78" s="25"/>
      <c r="N78" s="25"/>
    </row>
    <row r="79" ht="18.0" hidden="1" customHeight="1">
      <c r="A79" s="97"/>
      <c r="B79" s="1108" t="b">
        <v>0</v>
      </c>
      <c r="C79" s="94"/>
      <c r="D79" s="95"/>
      <c r="E79" s="95"/>
      <c r="F79" s="96"/>
      <c r="G79" s="85">
        <v>0.0</v>
      </c>
      <c r="H79" s="930">
        <f t="shared" si="4"/>
        <v>0</v>
      </c>
      <c r="I79" s="1107"/>
      <c r="J79" s="25"/>
      <c r="K79" s="25"/>
      <c r="L79" s="25"/>
      <c r="M79" s="25"/>
      <c r="N79" s="25"/>
    </row>
    <row r="80" ht="18.0" hidden="1" customHeight="1">
      <c r="A80" s="97"/>
      <c r="B80" s="1111" t="b">
        <v>0</v>
      </c>
      <c r="C80" s="88"/>
      <c r="D80" s="89"/>
      <c r="E80" s="89"/>
      <c r="F80" s="90"/>
      <c r="G80" s="91">
        <v>0.0</v>
      </c>
      <c r="H80" s="994">
        <f t="shared" si="4"/>
        <v>0</v>
      </c>
      <c r="I80" s="1140"/>
      <c r="J80" s="25"/>
      <c r="K80" s="25"/>
      <c r="L80" s="25"/>
      <c r="M80" s="25"/>
      <c r="N80" s="25"/>
    </row>
    <row r="81" ht="18.0" hidden="1" customHeight="1">
      <c r="A81" s="97"/>
      <c r="B81" s="1108" t="b">
        <v>0</v>
      </c>
      <c r="C81" s="94"/>
      <c r="D81" s="95"/>
      <c r="E81" s="95"/>
      <c r="F81" s="96"/>
      <c r="G81" s="85">
        <v>0.0</v>
      </c>
      <c r="H81" s="930">
        <f t="shared" si="4"/>
        <v>0</v>
      </c>
      <c r="I81" s="1107"/>
      <c r="J81" s="25"/>
      <c r="K81" s="25"/>
      <c r="L81" s="25"/>
      <c r="M81" s="25"/>
      <c r="N81" s="25"/>
    </row>
    <row r="82" ht="18.0" hidden="1" customHeight="1">
      <c r="A82" s="97"/>
      <c r="B82" s="1111" t="b">
        <v>0</v>
      </c>
      <c r="C82" s="88"/>
      <c r="D82" s="89"/>
      <c r="E82" s="89"/>
      <c r="F82" s="90"/>
      <c r="G82" s="91">
        <v>0.0</v>
      </c>
      <c r="H82" s="994">
        <f t="shared" si="4"/>
        <v>0</v>
      </c>
      <c r="I82" s="1140"/>
      <c r="J82" s="25"/>
      <c r="K82" s="25"/>
      <c r="L82" s="25"/>
      <c r="M82" s="25"/>
      <c r="N82" s="25"/>
    </row>
    <row r="83" ht="18.0" hidden="1" customHeight="1">
      <c r="A83" s="65"/>
      <c r="B83" s="1108" t="b">
        <v>0</v>
      </c>
      <c r="C83" s="94"/>
      <c r="D83" s="95"/>
      <c r="E83" s="95"/>
      <c r="F83" s="96"/>
      <c r="G83" s="85">
        <v>0.0</v>
      </c>
      <c r="H83" s="930">
        <f t="shared" si="4"/>
        <v>0</v>
      </c>
      <c r="I83" s="1107"/>
      <c r="J83" s="25"/>
      <c r="K83" s="25"/>
      <c r="L83" s="25"/>
      <c r="M83" s="25"/>
      <c r="N83" s="25"/>
    </row>
    <row r="84">
      <c r="A84" s="126"/>
      <c r="B84" s="1125"/>
      <c r="C84" s="1126" t="s">
        <v>610</v>
      </c>
      <c r="D84" s="1093"/>
      <c r="E84" s="1093"/>
      <c r="F84" s="1093"/>
      <c r="G84" s="1093"/>
      <c r="H84" s="1127">
        <f>sum(H35:H83)</f>
        <v>0</v>
      </c>
      <c r="I84" s="1155"/>
      <c r="J84" s="25"/>
      <c r="K84" s="25"/>
      <c r="L84" s="25"/>
      <c r="M84" s="25"/>
      <c r="N84" s="25"/>
    </row>
    <row r="85">
      <c r="A85" s="126"/>
      <c r="B85" s="126" t="s">
        <v>611</v>
      </c>
      <c r="H85" s="127">
        <f>sum(H35:H83)-M30</f>
        <v>0</v>
      </c>
      <c r="J85" s="25"/>
      <c r="K85" s="25"/>
      <c r="L85" s="25"/>
      <c r="M85" s="25"/>
      <c r="N85" s="25"/>
    </row>
    <row r="86">
      <c r="A86" s="126"/>
      <c r="B86" s="126" t="s">
        <v>134</v>
      </c>
      <c r="H86" s="128" t="str">
        <f>#REF!-H84</f>
        <v>#REF!</v>
      </c>
      <c r="J86" s="25"/>
      <c r="K86" s="1128">
        <v>45340.0</v>
      </c>
      <c r="N86" s="25"/>
    </row>
    <row r="87">
      <c r="A87" s="126"/>
      <c r="B87" s="126"/>
      <c r="C87" s="126"/>
      <c r="D87" s="126"/>
      <c r="E87" s="126"/>
      <c r="F87" s="126"/>
      <c r="G87" s="126"/>
      <c r="H87" s="128"/>
      <c r="I87" s="128"/>
      <c r="J87" s="25"/>
      <c r="K87" s="25"/>
      <c r="L87" s="25"/>
      <c r="M87" s="25"/>
      <c r="N87" s="25"/>
    </row>
  </sheetData>
  <mergeCells count="116">
    <mergeCell ref="B2:I2"/>
    <mergeCell ref="K2:M2"/>
    <mergeCell ref="C3:E3"/>
    <mergeCell ref="L3:M3"/>
    <mergeCell ref="C4:E4"/>
    <mergeCell ref="L4:M4"/>
    <mergeCell ref="L5:M5"/>
    <mergeCell ref="C5:E5"/>
    <mergeCell ref="C6:E6"/>
    <mergeCell ref="C7:E7"/>
    <mergeCell ref="C8:E8"/>
    <mergeCell ref="C9:E9"/>
    <mergeCell ref="C10:E10"/>
    <mergeCell ref="C11:E11"/>
    <mergeCell ref="L13:M13"/>
    <mergeCell ref="L14:M14"/>
    <mergeCell ref="L6:M6"/>
    <mergeCell ref="L7:M7"/>
    <mergeCell ref="L8:M8"/>
    <mergeCell ref="L9:M9"/>
    <mergeCell ref="L10:M10"/>
    <mergeCell ref="L11:M11"/>
    <mergeCell ref="L12:M12"/>
    <mergeCell ref="C12:E12"/>
    <mergeCell ref="C13:E13"/>
    <mergeCell ref="C14:E14"/>
    <mergeCell ref="C15:E15"/>
    <mergeCell ref="C16:E16"/>
    <mergeCell ref="C17:E17"/>
    <mergeCell ref="C18:E18"/>
    <mergeCell ref="C19:E19"/>
    <mergeCell ref="C20:E20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K29:L29"/>
    <mergeCell ref="C30:E30"/>
    <mergeCell ref="C31:G31"/>
    <mergeCell ref="H67:I67"/>
    <mergeCell ref="H68:I68"/>
    <mergeCell ref="H69:I69"/>
    <mergeCell ref="H70:I70"/>
    <mergeCell ref="H71:I71"/>
    <mergeCell ref="H72:I72"/>
    <mergeCell ref="H73:I73"/>
    <mergeCell ref="H74:I74"/>
    <mergeCell ref="H75:I75"/>
    <mergeCell ref="H76:I76"/>
    <mergeCell ref="H77:I77"/>
    <mergeCell ref="H78:I78"/>
    <mergeCell ref="H79:I79"/>
    <mergeCell ref="H80:I80"/>
    <mergeCell ref="B86:G86"/>
    <mergeCell ref="H86:I86"/>
    <mergeCell ref="K86:M86"/>
    <mergeCell ref="H81:I81"/>
    <mergeCell ref="H82:I82"/>
    <mergeCell ref="H83:I83"/>
    <mergeCell ref="C84:G84"/>
    <mergeCell ref="H84:I84"/>
    <mergeCell ref="B85:G85"/>
    <mergeCell ref="H85:I85"/>
    <mergeCell ref="H31:I31"/>
    <mergeCell ref="K31:M31"/>
    <mergeCell ref="K32:L32"/>
    <mergeCell ref="B33:I33"/>
    <mergeCell ref="K33:L33"/>
    <mergeCell ref="H34:I34"/>
    <mergeCell ref="H35:I35"/>
    <mergeCell ref="L40:M40"/>
    <mergeCell ref="K42:L42"/>
    <mergeCell ref="K44:M44"/>
    <mergeCell ref="L46:M46"/>
    <mergeCell ref="L47:M47"/>
    <mergeCell ref="K49:L49"/>
    <mergeCell ref="K34:L34"/>
    <mergeCell ref="K35:L35"/>
    <mergeCell ref="H36:I36"/>
    <mergeCell ref="H37:I37"/>
    <mergeCell ref="K37:M37"/>
    <mergeCell ref="H38:I38"/>
    <mergeCell ref="L39:M39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</mergeCells>
  <dataValidations>
    <dataValidation type="list" allowBlank="1" showErrorMessage="1" sqref="E35:E83">
      <formula1>'08) Drop Down Menus'!$B$2:$B$17</formula1>
    </dataValidation>
    <dataValidation type="list" allowBlank="1" sqref="G4:G30">
      <formula1>'08) Drop Down Menus'!$A$2:$A$17</formula1>
    </dataValidation>
  </dataValidations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3.29"/>
    <col customWidth="1" min="2" max="2" width="4.71"/>
    <col customWidth="1" min="3" max="3" width="32.57"/>
    <col customWidth="1" min="4" max="4" width="10.0"/>
    <col customWidth="1" min="5" max="5" width="25.71"/>
    <col customWidth="1" min="6" max="6" width="13.0"/>
    <col customWidth="1" min="7" max="7" width="23.86"/>
    <col customWidth="1" min="8" max="8" width="15.29"/>
    <col customWidth="1" min="9" max="9" width="14.29"/>
    <col customWidth="1" min="10" max="10" width="3.71"/>
    <col customWidth="1" min="11" max="11" width="23.86"/>
    <col customWidth="1" min="12" max="12" width="15.0"/>
    <col customWidth="1" min="13" max="13" width="16.57"/>
    <col customWidth="1" min="14" max="14" width="3.43"/>
  </cols>
  <sheetData>
    <row r="1">
      <c r="A1" s="25"/>
      <c r="B1" s="25"/>
      <c r="C1" s="25"/>
      <c r="D1" s="25"/>
      <c r="E1" s="25"/>
      <c r="F1" s="25"/>
      <c r="G1" s="24"/>
      <c r="H1" s="25"/>
      <c r="I1" s="25"/>
      <c r="J1" s="25"/>
      <c r="K1" s="25"/>
      <c r="L1" s="138"/>
      <c r="M1" s="25"/>
      <c r="N1" s="25"/>
    </row>
    <row r="2">
      <c r="A2" s="25"/>
      <c r="B2" s="1085" t="s">
        <v>743</v>
      </c>
      <c r="C2" s="1129"/>
      <c r="D2" s="1129"/>
      <c r="E2" s="1129"/>
      <c r="F2" s="1129"/>
      <c r="G2" s="1129"/>
      <c r="H2" s="1129"/>
      <c r="I2" s="1130"/>
      <c r="J2" s="25"/>
      <c r="K2" s="1131" t="s">
        <v>470</v>
      </c>
      <c r="L2" s="1132"/>
      <c r="M2" s="1133"/>
      <c r="N2" s="25"/>
    </row>
    <row r="3">
      <c r="A3" s="25"/>
      <c r="B3" s="1079" t="s">
        <v>598</v>
      </c>
      <c r="C3" s="974" t="s">
        <v>140</v>
      </c>
      <c r="D3" s="862"/>
      <c r="E3" s="862"/>
      <c r="F3" s="974" t="s">
        <v>55</v>
      </c>
      <c r="G3" s="974" t="s">
        <v>44</v>
      </c>
      <c r="H3" s="974" t="s">
        <v>2</v>
      </c>
      <c r="I3" s="1080" t="s">
        <v>67</v>
      </c>
      <c r="J3" s="25"/>
      <c r="K3" s="1081" t="str">
        <f>'08) Drop Down Menus'!A2</f>
        <v>Groceries</v>
      </c>
      <c r="L3" s="85">
        <f>sumifs(H$4:H$30,G$4:G$30,K3,B$4:B$30,false)</f>
        <v>379.57</v>
      </c>
      <c r="M3" s="1107"/>
      <c r="N3" s="25"/>
    </row>
    <row r="4">
      <c r="A4" s="25"/>
      <c r="B4" s="1134" t="b">
        <v>0</v>
      </c>
      <c r="C4" s="1042" t="s">
        <v>490</v>
      </c>
      <c r="D4" s="1135"/>
      <c r="E4" s="1135"/>
      <c r="F4" s="1136">
        <v>45401.0</v>
      </c>
      <c r="G4" s="1137" t="s">
        <v>144</v>
      </c>
      <c r="H4" s="1138">
        <v>30.24</v>
      </c>
      <c r="I4" s="92">
        <f>H4</f>
        <v>30.24</v>
      </c>
      <c r="J4" s="25"/>
      <c r="K4" s="1139" t="str">
        <f>'08) Drop Down Menus'!A3</f>
        <v>Cigarettes</v>
      </c>
      <c r="L4" s="91">
        <f t="shared" ref="L4:L14" si="1">sumifs(H$4:H$26,G$4:G$26,K4,B$4:B$26,false)</f>
        <v>74.09</v>
      </c>
      <c r="M4" s="1140"/>
      <c r="N4" s="25"/>
    </row>
    <row r="5">
      <c r="A5" s="25"/>
      <c r="B5" s="925" t="b">
        <v>0</v>
      </c>
      <c r="C5" s="1022" t="s">
        <v>744</v>
      </c>
      <c r="D5" s="862"/>
      <c r="E5" s="862"/>
      <c r="F5" s="982">
        <v>45402.0</v>
      </c>
      <c r="G5" s="983" t="s">
        <v>21</v>
      </c>
      <c r="H5" s="1023">
        <v>70.64</v>
      </c>
      <c r="I5" s="86">
        <f t="shared" ref="I5:I30" si="2">I4+H5</f>
        <v>100.88</v>
      </c>
      <c r="J5" s="25"/>
      <c r="K5" s="1081" t="str">
        <f>'08) Drop Down Menus'!A4</f>
        <v>Gas</v>
      </c>
      <c r="L5" s="85">
        <f t="shared" si="1"/>
        <v>45.47</v>
      </c>
      <c r="M5" s="1107"/>
      <c r="N5" s="25"/>
    </row>
    <row r="6">
      <c r="A6" s="25"/>
      <c r="B6" s="1134" t="b">
        <v>0</v>
      </c>
      <c r="C6" s="1042" t="s">
        <v>702</v>
      </c>
      <c r="D6" s="1135"/>
      <c r="E6" s="1135"/>
      <c r="F6" s="1136">
        <v>45403.0</v>
      </c>
      <c r="G6" s="1137" t="s">
        <v>145</v>
      </c>
      <c r="H6" s="1138">
        <v>45.47</v>
      </c>
      <c r="I6" s="92">
        <f t="shared" si="2"/>
        <v>146.35</v>
      </c>
      <c r="J6" s="25"/>
      <c r="K6" s="1139" t="str">
        <f>'08) Drop Down Menus'!A5</f>
        <v>Entertainment</v>
      </c>
      <c r="L6" s="91">
        <f t="shared" si="1"/>
        <v>175.44</v>
      </c>
      <c r="M6" s="1140"/>
      <c r="N6" s="25"/>
    </row>
    <row r="7">
      <c r="A7" s="25"/>
      <c r="B7" s="925" t="b">
        <v>0</v>
      </c>
      <c r="C7" s="1022" t="s">
        <v>745</v>
      </c>
      <c r="D7" s="862"/>
      <c r="E7" s="862"/>
      <c r="F7" s="982">
        <v>45404.0</v>
      </c>
      <c r="G7" s="983" t="s">
        <v>110</v>
      </c>
      <c r="H7" s="1023">
        <v>40.08</v>
      </c>
      <c r="I7" s="86">
        <f t="shared" si="2"/>
        <v>186.43</v>
      </c>
      <c r="J7" s="25"/>
      <c r="K7" s="1081" t="str">
        <f>'08) Drop Down Menus'!A6</f>
        <v>Medical</v>
      </c>
      <c r="L7" s="85">
        <f t="shared" si="1"/>
        <v>0</v>
      </c>
      <c r="M7" s="1107"/>
      <c r="N7" s="25"/>
    </row>
    <row r="8">
      <c r="A8" s="25"/>
      <c r="B8" s="1134" t="b">
        <v>0</v>
      </c>
      <c r="C8" s="1042" t="s">
        <v>726</v>
      </c>
      <c r="D8" s="1135"/>
      <c r="E8" s="1135"/>
      <c r="F8" s="1136">
        <v>45404.0</v>
      </c>
      <c r="G8" s="1137" t="s">
        <v>147</v>
      </c>
      <c r="H8" s="1138">
        <v>12.0</v>
      </c>
      <c r="I8" s="92">
        <f t="shared" si="2"/>
        <v>198.43</v>
      </c>
      <c r="J8" s="25"/>
      <c r="K8" s="1139" t="str">
        <f>'08) Drop Down Menus'!A7</f>
        <v>Vehicle</v>
      </c>
      <c r="L8" s="91">
        <f t="shared" si="1"/>
        <v>12</v>
      </c>
      <c r="M8" s="1140"/>
      <c r="N8" s="25"/>
    </row>
    <row r="9">
      <c r="A9" s="25"/>
      <c r="B9" s="925" t="b">
        <v>0</v>
      </c>
      <c r="C9" s="1022" t="s">
        <v>746</v>
      </c>
      <c r="D9" s="862"/>
      <c r="E9" s="862"/>
      <c r="F9" s="982">
        <v>45405.0</v>
      </c>
      <c r="G9" s="983" t="s">
        <v>110</v>
      </c>
      <c r="H9" s="1023">
        <v>181.61</v>
      </c>
      <c r="I9" s="86">
        <f t="shared" si="2"/>
        <v>380.04</v>
      </c>
      <c r="J9" s="25"/>
      <c r="K9" s="1081" t="str">
        <f>'08) Drop Down Menus'!A8</f>
        <v>Maintenance</v>
      </c>
      <c r="L9" s="85">
        <f t="shared" si="1"/>
        <v>70.64</v>
      </c>
      <c r="M9" s="1107"/>
      <c r="N9" s="25"/>
    </row>
    <row r="10">
      <c r="A10" s="25"/>
      <c r="B10" s="1134" t="b">
        <v>0</v>
      </c>
      <c r="C10" s="1042" t="s">
        <v>17</v>
      </c>
      <c r="D10" s="1135"/>
      <c r="E10" s="1135"/>
      <c r="F10" s="1136">
        <v>45406.0</v>
      </c>
      <c r="G10" s="1137" t="s">
        <v>11</v>
      </c>
      <c r="H10" s="1138">
        <v>10.49</v>
      </c>
      <c r="I10" s="92">
        <f t="shared" si="2"/>
        <v>390.53</v>
      </c>
      <c r="J10" s="25"/>
      <c r="K10" s="1139" t="str">
        <f>'08) Drop Down Menus'!A9</f>
        <v>Debt</v>
      </c>
      <c r="L10" s="91">
        <f t="shared" si="1"/>
        <v>0</v>
      </c>
      <c r="M10" s="1140"/>
      <c r="N10" s="25"/>
    </row>
    <row r="11">
      <c r="A11" s="25"/>
      <c r="B11" s="925" t="b">
        <v>0</v>
      </c>
      <c r="C11" s="1022" t="s">
        <v>490</v>
      </c>
      <c r="D11" s="862"/>
      <c r="E11" s="862"/>
      <c r="F11" s="982">
        <v>45406.0</v>
      </c>
      <c r="G11" s="983" t="s">
        <v>144</v>
      </c>
      <c r="H11" s="1023">
        <v>20.24</v>
      </c>
      <c r="I11" s="86">
        <f t="shared" si="2"/>
        <v>410.77</v>
      </c>
      <c r="J11" s="25"/>
      <c r="K11" s="1081" t="str">
        <f>'08) Drop Down Menus'!A10</f>
        <v>Holiday Gifts</v>
      </c>
      <c r="L11" s="85">
        <f t="shared" si="1"/>
        <v>0</v>
      </c>
      <c r="M11" s="1107"/>
      <c r="N11" s="25"/>
    </row>
    <row r="12">
      <c r="A12" s="25"/>
      <c r="B12" s="1134" t="b">
        <v>0</v>
      </c>
      <c r="C12" s="1042" t="s">
        <v>500</v>
      </c>
      <c r="D12" s="1135"/>
      <c r="E12" s="1135"/>
      <c r="F12" s="1136">
        <v>45409.0</v>
      </c>
      <c r="G12" s="1137" t="s">
        <v>110</v>
      </c>
      <c r="H12" s="1138">
        <v>2.04</v>
      </c>
      <c r="I12" s="92">
        <f t="shared" si="2"/>
        <v>412.81</v>
      </c>
      <c r="J12" s="25"/>
      <c r="K12" s="1139" t="str">
        <f>'08) Drop Down Menus'!A11</f>
        <v>Haircut</v>
      </c>
      <c r="L12" s="91">
        <f t="shared" si="1"/>
        <v>0</v>
      </c>
      <c r="M12" s="1140"/>
      <c r="N12" s="25"/>
    </row>
    <row r="13">
      <c r="A13" s="25"/>
      <c r="B13" s="925" t="b">
        <v>0</v>
      </c>
      <c r="C13" s="1022" t="s">
        <v>747</v>
      </c>
      <c r="D13" s="862"/>
      <c r="E13" s="862"/>
      <c r="F13" s="982">
        <v>45409.0</v>
      </c>
      <c r="G13" s="983" t="s">
        <v>110</v>
      </c>
      <c r="H13" s="1023">
        <v>7.57</v>
      </c>
      <c r="I13" s="86">
        <f t="shared" si="2"/>
        <v>420.38</v>
      </c>
      <c r="J13" s="25"/>
      <c r="K13" s="1081" t="str">
        <f>'08) Drop Down Menus'!A12</f>
        <v>Subscription - Video</v>
      </c>
      <c r="L13" s="85">
        <f t="shared" si="1"/>
        <v>10.49</v>
      </c>
      <c r="M13" s="1107"/>
      <c r="N13" s="25"/>
    </row>
    <row r="14">
      <c r="A14" s="25"/>
      <c r="B14" s="1134" t="b">
        <v>0</v>
      </c>
      <c r="C14" s="1042" t="s">
        <v>585</v>
      </c>
      <c r="D14" s="1135"/>
      <c r="E14" s="1135"/>
      <c r="F14" s="1136">
        <v>45409.0</v>
      </c>
      <c r="G14" s="1137" t="s">
        <v>110</v>
      </c>
      <c r="H14" s="1138">
        <v>121.75</v>
      </c>
      <c r="I14" s="92">
        <f t="shared" si="2"/>
        <v>542.13</v>
      </c>
      <c r="J14" s="25"/>
      <c r="K14" s="1141" t="str">
        <f>'08) Drop Down Menus'!A13</f>
        <v>Subscription - Game</v>
      </c>
      <c r="L14" s="1142">
        <f t="shared" si="1"/>
        <v>0</v>
      </c>
      <c r="M14" s="1144"/>
      <c r="N14" s="25"/>
    </row>
    <row r="15">
      <c r="A15" s="25"/>
      <c r="B15" s="925" t="b">
        <v>0</v>
      </c>
      <c r="C15" s="1022" t="s">
        <v>500</v>
      </c>
      <c r="D15" s="862"/>
      <c r="E15" s="862"/>
      <c r="F15" s="982">
        <v>45410.0</v>
      </c>
      <c r="G15" s="983" t="s">
        <v>110</v>
      </c>
      <c r="H15" s="1023">
        <v>4.0</v>
      </c>
      <c r="I15" s="86">
        <f t="shared" si="2"/>
        <v>546.13</v>
      </c>
      <c r="J15" s="25"/>
      <c r="K15" s="25"/>
      <c r="L15" s="25"/>
      <c r="M15" s="25"/>
      <c r="N15" s="25"/>
    </row>
    <row r="16">
      <c r="A16" s="25"/>
      <c r="B16" s="1134" t="b">
        <v>0</v>
      </c>
      <c r="C16" s="1042" t="s">
        <v>748</v>
      </c>
      <c r="D16" s="1135"/>
      <c r="E16" s="1135"/>
      <c r="F16" s="1136">
        <v>45411.0</v>
      </c>
      <c r="G16" s="1137" t="s">
        <v>146</v>
      </c>
      <c r="H16" s="1138">
        <v>175.44</v>
      </c>
      <c r="I16" s="92">
        <f t="shared" si="2"/>
        <v>721.57</v>
      </c>
      <c r="J16" s="25"/>
      <c r="K16" s="1085" t="s">
        <v>44</v>
      </c>
      <c r="L16" s="1086" t="s">
        <v>572</v>
      </c>
      <c r="M16" s="1087" t="s">
        <v>573</v>
      </c>
      <c r="N16" s="25"/>
    </row>
    <row r="17">
      <c r="A17" s="25"/>
      <c r="B17" s="925" t="b">
        <v>0</v>
      </c>
      <c r="C17" s="1022" t="s">
        <v>490</v>
      </c>
      <c r="D17" s="862"/>
      <c r="E17" s="862"/>
      <c r="F17" s="982">
        <v>45411.0</v>
      </c>
      <c r="G17" s="983" t="s">
        <v>144</v>
      </c>
      <c r="H17" s="1023">
        <v>23.61</v>
      </c>
      <c r="I17" s="86">
        <f t="shared" si="2"/>
        <v>745.18</v>
      </c>
      <c r="J17" s="25"/>
      <c r="K17" s="1088" t="str">
        <f>'08) Drop Down Menus'!A2</f>
        <v>Groceries</v>
      </c>
      <c r="L17" s="930">
        <f>SUMIF('01) BudgetBill Breakdown'!B$1:B87,K3, '01) BudgetBill Breakdown'!G$1:G87)</f>
        <v>-13261.67</v>
      </c>
      <c r="M17" s="1089">
        <f t="shared" ref="M17:M28" si="3">L17/M$29</f>
        <v>-1657.70875</v>
      </c>
      <c r="N17" s="25"/>
    </row>
    <row r="18">
      <c r="A18" s="25"/>
      <c r="B18" s="1134" t="b">
        <v>0</v>
      </c>
      <c r="C18" s="1042" t="s">
        <v>749</v>
      </c>
      <c r="D18" s="1135"/>
      <c r="E18" s="1135"/>
      <c r="F18" s="1136">
        <v>44316.0</v>
      </c>
      <c r="G18" s="1137" t="s">
        <v>110</v>
      </c>
      <c r="H18" s="1138">
        <v>22.52</v>
      </c>
      <c r="I18" s="92">
        <f t="shared" si="2"/>
        <v>767.7</v>
      </c>
      <c r="J18" s="25"/>
      <c r="K18" s="1090" t="str">
        <f>'08) Drop Down Menus'!A3</f>
        <v>Cigarettes</v>
      </c>
      <c r="L18" s="994">
        <f>SUMIF('01) BudgetBill Breakdown'!B$1:B87,K18, '01) BudgetBill Breakdown'!G$1:G87)</f>
        <v>-3195.64</v>
      </c>
      <c r="M18" s="1091">
        <f t="shared" si="3"/>
        <v>-399.455</v>
      </c>
      <c r="N18" s="25"/>
    </row>
    <row r="19">
      <c r="A19" s="25"/>
      <c r="B19" s="925" t="b">
        <v>0</v>
      </c>
      <c r="C19" s="1022"/>
      <c r="D19" s="862"/>
      <c r="E19" s="862"/>
      <c r="F19" s="982"/>
      <c r="G19" s="983"/>
      <c r="H19" s="1023">
        <v>0.0</v>
      </c>
      <c r="I19" s="86">
        <f t="shared" si="2"/>
        <v>767.7</v>
      </c>
      <c r="J19" s="25"/>
      <c r="K19" s="1088" t="str">
        <f>'08) Drop Down Menus'!A4</f>
        <v>Gas</v>
      </c>
      <c r="L19" s="930">
        <f>SUMIF('01) BudgetBill Breakdown'!B$1:B87,K19, '01) BudgetBill Breakdown'!G$1:G87)</f>
        <v>-1119.6</v>
      </c>
      <c r="M19" s="1089">
        <f t="shared" si="3"/>
        <v>-139.95</v>
      </c>
      <c r="N19" s="25"/>
    </row>
    <row r="20">
      <c r="A20" s="25"/>
      <c r="B20" s="1134" t="b">
        <v>0</v>
      </c>
      <c r="C20" s="1042"/>
      <c r="D20" s="1135"/>
      <c r="E20" s="1135"/>
      <c r="F20" s="1136"/>
      <c r="G20" s="1137"/>
      <c r="H20" s="1138">
        <v>0.0</v>
      </c>
      <c r="I20" s="92">
        <f t="shared" si="2"/>
        <v>767.7</v>
      </c>
      <c r="J20" s="25"/>
      <c r="K20" s="1090" t="str">
        <f>'08) Drop Down Menus'!A5</f>
        <v>Entertainment</v>
      </c>
      <c r="L20" s="994">
        <f>SUMIF('01) BudgetBill Breakdown'!B$1:B87,K20, '01) BudgetBill Breakdown'!G$1:G87)</f>
        <v>-5169.91</v>
      </c>
      <c r="M20" s="1091">
        <f t="shared" si="3"/>
        <v>-646.23875</v>
      </c>
      <c r="N20" s="25"/>
    </row>
    <row r="21">
      <c r="A21" s="25"/>
      <c r="B21" s="925" t="b">
        <v>0</v>
      </c>
      <c r="C21" s="1022"/>
      <c r="D21" s="862"/>
      <c r="E21" s="862"/>
      <c r="F21" s="982"/>
      <c r="G21" s="983"/>
      <c r="H21" s="1023">
        <v>0.0</v>
      </c>
      <c r="I21" s="86">
        <f t="shared" si="2"/>
        <v>767.7</v>
      </c>
      <c r="J21" s="25"/>
      <c r="K21" s="1088" t="str">
        <f>'08) Drop Down Menus'!A6</f>
        <v>Medical</v>
      </c>
      <c r="L21" s="930">
        <f>SUMIF('01) BudgetBill Breakdown'!B$1:B87,K21, '01) BudgetBill Breakdown'!G$1:G87)</f>
        <v>-1229.54</v>
      </c>
      <c r="M21" s="1089">
        <f t="shared" si="3"/>
        <v>-153.6925</v>
      </c>
      <c r="N21" s="25"/>
    </row>
    <row r="22">
      <c r="A22" s="25"/>
      <c r="B22" s="1134" t="b">
        <v>0</v>
      </c>
      <c r="C22" s="1042"/>
      <c r="D22" s="1135"/>
      <c r="E22" s="1135"/>
      <c r="F22" s="1136"/>
      <c r="G22" s="1137"/>
      <c r="H22" s="1138">
        <v>0.0</v>
      </c>
      <c r="I22" s="92">
        <f t="shared" si="2"/>
        <v>767.7</v>
      </c>
      <c r="J22" s="25"/>
      <c r="K22" s="1090" t="str">
        <f>'08) Drop Down Menus'!A7</f>
        <v>Vehicle</v>
      </c>
      <c r="L22" s="994">
        <f>SUMIF('01) BudgetBill Breakdown'!B$1:B87,K22, '01) BudgetBill Breakdown'!G$1:G87)</f>
        <v>-798.37</v>
      </c>
      <c r="M22" s="1091">
        <f t="shared" si="3"/>
        <v>-99.79625</v>
      </c>
      <c r="N22" s="25"/>
    </row>
    <row r="23">
      <c r="A23" s="25"/>
      <c r="B23" s="925" t="b">
        <v>0</v>
      </c>
      <c r="C23" s="1022"/>
      <c r="D23" s="862"/>
      <c r="E23" s="862"/>
      <c r="F23" s="982"/>
      <c r="G23" s="983"/>
      <c r="H23" s="1023">
        <v>0.0</v>
      </c>
      <c r="I23" s="86">
        <f t="shared" si="2"/>
        <v>767.7</v>
      </c>
      <c r="J23" s="25"/>
      <c r="K23" s="1088" t="str">
        <f>'08) Drop Down Menus'!A8</f>
        <v>Maintenance</v>
      </c>
      <c r="L23" s="930">
        <f>SUMIF('01) BudgetBill Breakdown'!B$1:B87,K23, '01) BudgetBill Breakdown'!G$1:G87)</f>
        <v>-2502.98</v>
      </c>
      <c r="M23" s="1089">
        <f t="shared" si="3"/>
        <v>-312.8725</v>
      </c>
      <c r="N23" s="25"/>
    </row>
    <row r="24">
      <c r="A24" s="25"/>
      <c r="B24" s="1134" t="b">
        <v>0</v>
      </c>
      <c r="C24" s="1042"/>
      <c r="D24" s="1135"/>
      <c r="E24" s="1135"/>
      <c r="F24" s="1136"/>
      <c r="G24" s="1137"/>
      <c r="H24" s="1138">
        <v>0.0</v>
      </c>
      <c r="I24" s="92">
        <f t="shared" si="2"/>
        <v>767.7</v>
      </c>
      <c r="J24" s="25"/>
      <c r="K24" s="1090" t="str">
        <f>'08) Drop Down Menus'!A9</f>
        <v>Debt</v>
      </c>
      <c r="L24" s="994">
        <f>SUMIF('01) BudgetBill Breakdown'!B$1:B87,K24, '01) BudgetBill Breakdown'!G$1:G87)</f>
        <v>-4471.64</v>
      </c>
      <c r="M24" s="1091">
        <f t="shared" si="3"/>
        <v>-558.955</v>
      </c>
      <c r="N24" s="25"/>
    </row>
    <row r="25">
      <c r="A25" s="25"/>
      <c r="B25" s="925" t="b">
        <v>0</v>
      </c>
      <c r="C25" s="1022"/>
      <c r="D25" s="862"/>
      <c r="E25" s="862"/>
      <c r="F25" s="982"/>
      <c r="G25" s="983"/>
      <c r="H25" s="1023">
        <v>0.0</v>
      </c>
      <c r="I25" s="86">
        <f t="shared" si="2"/>
        <v>767.7</v>
      </c>
      <c r="J25" s="25"/>
      <c r="K25" s="1088" t="str">
        <f>'08) Drop Down Menus'!A10</f>
        <v>Holiday Gifts</v>
      </c>
      <c r="L25" s="930">
        <f>SUMIF('01) BudgetBill Breakdown'!B$1:B87,K25, '01) BudgetBill Breakdown'!G$1:G87)</f>
        <v>-437.29</v>
      </c>
      <c r="M25" s="1089">
        <f t="shared" si="3"/>
        <v>-54.66125</v>
      </c>
      <c r="N25" s="25"/>
    </row>
    <row r="26">
      <c r="A26" s="25"/>
      <c r="B26" s="1134" t="b">
        <v>0</v>
      </c>
      <c r="C26" s="1042"/>
      <c r="D26" s="1135"/>
      <c r="E26" s="1135"/>
      <c r="F26" s="1136"/>
      <c r="G26" s="1137"/>
      <c r="H26" s="1138">
        <v>0.0</v>
      </c>
      <c r="I26" s="92">
        <f t="shared" si="2"/>
        <v>767.7</v>
      </c>
      <c r="J26" s="25"/>
      <c r="K26" s="1090" t="str">
        <f>'08) Drop Down Menus'!A11</f>
        <v>Haircut</v>
      </c>
      <c r="L26" s="994">
        <f>SUMIF('01) BudgetBill Breakdown'!B$1:B87,K26, '01) BudgetBill Breakdown'!G$1:G87)</f>
        <v>-350.23</v>
      </c>
      <c r="M26" s="1091">
        <f t="shared" si="3"/>
        <v>-43.77875</v>
      </c>
      <c r="N26" s="25"/>
    </row>
    <row r="27">
      <c r="A27" s="25"/>
      <c r="B27" s="925" t="b">
        <v>0</v>
      </c>
      <c r="C27" s="1022"/>
      <c r="D27" s="862"/>
      <c r="E27" s="862"/>
      <c r="F27" s="982"/>
      <c r="G27" s="983"/>
      <c r="H27" s="1023">
        <v>0.0</v>
      </c>
      <c r="I27" s="86">
        <f t="shared" si="2"/>
        <v>767.7</v>
      </c>
      <c r="J27" s="25"/>
      <c r="K27" s="1088" t="str">
        <f>'08) Drop Down Menus'!A12</f>
        <v>Subscription - Video</v>
      </c>
      <c r="L27" s="930">
        <f>SUMIF('01) BudgetBill Breakdown'!B$1:B87,K27, '01) BudgetBill Breakdown'!G$1:G87)</f>
        <v>-642.57</v>
      </c>
      <c r="M27" s="1089">
        <f t="shared" si="3"/>
        <v>-80.32125</v>
      </c>
      <c r="N27" s="25"/>
    </row>
    <row r="28">
      <c r="A28" s="25"/>
      <c r="B28" s="1134" t="b">
        <v>0</v>
      </c>
      <c r="C28" s="1042"/>
      <c r="D28" s="1135"/>
      <c r="E28" s="1135"/>
      <c r="F28" s="1136"/>
      <c r="G28" s="1137"/>
      <c r="H28" s="1138">
        <v>0.0</v>
      </c>
      <c r="I28" s="92">
        <f t="shared" si="2"/>
        <v>767.7</v>
      </c>
      <c r="J28" s="25"/>
      <c r="K28" s="1090" t="str">
        <f>'08) Drop Down Menus'!A13</f>
        <v>Subscription - Game</v>
      </c>
      <c r="L28" s="994">
        <f>SUMIF('01) BudgetBill Breakdown'!B$1:B87,K28, '01) BudgetBill Breakdown'!G$1:G87)</f>
        <v>-137.11</v>
      </c>
      <c r="M28" s="1091">
        <f t="shared" si="3"/>
        <v>-17.13875</v>
      </c>
      <c r="N28" s="25"/>
    </row>
    <row r="29">
      <c r="A29" s="25"/>
      <c r="B29" s="925" t="b">
        <v>0</v>
      </c>
      <c r="C29" s="1022"/>
      <c r="D29" s="862"/>
      <c r="E29" s="862"/>
      <c r="F29" s="982"/>
      <c r="G29" s="983"/>
      <c r="H29" s="1023">
        <v>0.0</v>
      </c>
      <c r="I29" s="86">
        <f t="shared" si="2"/>
        <v>767.7</v>
      </c>
      <c r="J29" s="25"/>
      <c r="K29" s="1092" t="s">
        <v>574</v>
      </c>
      <c r="L29" s="1093"/>
      <c r="M29" s="1094" t="s">
        <v>750</v>
      </c>
      <c r="N29" s="25"/>
    </row>
    <row r="30" ht="18.0" customHeight="1">
      <c r="A30" s="25"/>
      <c r="B30" s="1134" t="b">
        <v>0</v>
      </c>
      <c r="C30" s="1042"/>
      <c r="D30" s="1135"/>
      <c r="E30" s="1135"/>
      <c r="F30" s="1136"/>
      <c r="G30" s="1137"/>
      <c r="H30" s="1138">
        <v>0.0</v>
      </c>
      <c r="I30" s="92">
        <f t="shared" si="2"/>
        <v>767.7</v>
      </c>
      <c r="J30" s="25"/>
      <c r="K30" s="25"/>
      <c r="L30" s="25"/>
      <c r="M30" s="25"/>
      <c r="N30" s="25"/>
    </row>
    <row r="31" ht="18.0" customHeight="1">
      <c r="A31" s="25"/>
      <c r="B31" s="1148"/>
      <c r="C31" s="1149" t="s">
        <v>455</v>
      </c>
      <c r="D31" s="1150"/>
      <c r="E31" s="1150"/>
      <c r="F31" s="1150"/>
      <c r="G31" s="1150"/>
      <c r="H31" s="1151">
        <f>I26</f>
        <v>767.7</v>
      </c>
      <c r="I31" s="1152"/>
      <c r="J31" s="25"/>
      <c r="K31" s="1115" t="s">
        <v>683</v>
      </c>
      <c r="L31" s="1116"/>
      <c r="M31" s="1117"/>
      <c r="N31" s="25"/>
    </row>
    <row r="32" ht="18.0" customHeight="1">
      <c r="A32" s="65"/>
      <c r="B32" s="65"/>
      <c r="C32" s="65"/>
      <c r="D32" s="65"/>
      <c r="E32" s="65"/>
      <c r="F32" s="65"/>
      <c r="G32" s="75"/>
      <c r="H32" s="75"/>
      <c r="I32" s="65"/>
      <c r="J32" s="25"/>
      <c r="K32" s="1118" t="s">
        <v>684</v>
      </c>
      <c r="L32" s="862"/>
      <c r="M32" s="1103">
        <v>0.0</v>
      </c>
      <c r="N32" s="25"/>
    </row>
    <row r="33" ht="18.0" customHeight="1">
      <c r="A33" s="65"/>
      <c r="B33" s="65" t="s">
        <v>609</v>
      </c>
      <c r="J33" s="25"/>
      <c r="K33" s="1119" t="s">
        <v>685</v>
      </c>
      <c r="L33" s="1120"/>
      <c r="M33" s="1121">
        <v>0.0</v>
      </c>
      <c r="N33" s="25"/>
    </row>
    <row r="34" ht="18.0" customHeight="1">
      <c r="A34" s="80"/>
      <c r="B34" s="1085" t="s">
        <v>102</v>
      </c>
      <c r="C34" s="1086" t="s">
        <v>103</v>
      </c>
      <c r="D34" s="1086" t="s">
        <v>104</v>
      </c>
      <c r="E34" s="1086" t="s">
        <v>105</v>
      </c>
      <c r="F34" s="1086" t="s">
        <v>49</v>
      </c>
      <c r="G34" s="1106" t="s">
        <v>106</v>
      </c>
      <c r="H34" s="1106" t="s">
        <v>107</v>
      </c>
      <c r="I34" s="1130"/>
      <c r="J34" s="25"/>
      <c r="K34" s="1118" t="s">
        <v>686</v>
      </c>
      <c r="L34" s="862"/>
      <c r="M34" s="86">
        <f>M32-M33</f>
        <v>0</v>
      </c>
      <c r="N34" s="25"/>
    </row>
    <row r="35" ht="18.0" customHeight="1">
      <c r="A35" s="80"/>
      <c r="B35" s="1108" t="b">
        <v>0</v>
      </c>
      <c r="C35" s="1022"/>
      <c r="D35" s="95"/>
      <c r="E35" s="95"/>
      <c r="F35" s="96"/>
      <c r="G35" s="85">
        <v>0.0</v>
      </c>
      <c r="H35" s="930">
        <f t="shared" ref="H35:H83" si="4">IF( B35 = TRUE ,(G35*F35)*0.05+(G35*F35) , G35*F35 )</f>
        <v>0</v>
      </c>
      <c r="I35" s="1107"/>
      <c r="J35" s="25"/>
      <c r="K35" s="1122" t="s">
        <v>687</v>
      </c>
      <c r="L35" s="1123"/>
      <c r="M35" s="1124" t="str">
        <f>#REF!-M33</f>
        <v>#REF!</v>
      </c>
      <c r="N35" s="25"/>
    </row>
    <row r="36" ht="18.0" customHeight="1">
      <c r="A36" s="80"/>
      <c r="B36" s="1111" t="b">
        <v>0</v>
      </c>
      <c r="C36" s="88"/>
      <c r="D36" s="89"/>
      <c r="E36" s="89"/>
      <c r="F36" s="90"/>
      <c r="G36" s="91">
        <v>0.0</v>
      </c>
      <c r="H36" s="994">
        <f t="shared" si="4"/>
        <v>0</v>
      </c>
      <c r="I36" s="1140"/>
      <c r="J36" s="25"/>
      <c r="N36" s="25"/>
    </row>
    <row r="37" ht="18.0" customHeight="1">
      <c r="A37" s="97"/>
      <c r="B37" s="1108" t="b">
        <v>0</v>
      </c>
      <c r="C37" s="94"/>
      <c r="D37" s="95"/>
      <c r="E37" s="95"/>
      <c r="F37" s="96"/>
      <c r="G37" s="85">
        <v>0.0</v>
      </c>
      <c r="H37" s="930">
        <f t="shared" si="4"/>
        <v>0</v>
      </c>
      <c r="I37" s="1107"/>
      <c r="J37" s="25"/>
      <c r="K37" s="1100" t="s">
        <v>670</v>
      </c>
      <c r="L37" s="1101"/>
      <c r="M37" s="1102"/>
      <c r="N37" s="25"/>
    </row>
    <row r="38" ht="18.0" customHeight="1">
      <c r="A38" s="80"/>
      <c r="B38" s="1111" t="b">
        <v>0</v>
      </c>
      <c r="C38" s="88"/>
      <c r="D38" s="89"/>
      <c r="E38" s="89"/>
      <c r="F38" s="90"/>
      <c r="G38" s="91">
        <v>0.0</v>
      </c>
      <c r="H38" s="994">
        <f t="shared" si="4"/>
        <v>0</v>
      </c>
      <c r="I38" s="1140"/>
      <c r="J38" s="25"/>
      <c r="K38" s="925" t="s">
        <v>605</v>
      </c>
      <c r="L38" s="1027">
        <v>45402.0</v>
      </c>
      <c r="M38" s="1103">
        <v>50.0</v>
      </c>
      <c r="N38" s="25"/>
    </row>
    <row r="39" ht="18.0" customHeight="1">
      <c r="A39" s="80"/>
      <c r="B39" s="1108" t="b">
        <v>0</v>
      </c>
      <c r="C39" s="94"/>
      <c r="D39" s="95"/>
      <c r="E39" s="95"/>
      <c r="F39" s="96"/>
      <c r="G39" s="85">
        <v>0.0</v>
      </c>
      <c r="H39" s="930">
        <f t="shared" si="4"/>
        <v>0</v>
      </c>
      <c r="I39" s="1107"/>
      <c r="J39" s="25"/>
      <c r="K39" s="1104" t="s">
        <v>671</v>
      </c>
      <c r="L39" s="1073">
        <v>2000.0</v>
      </c>
      <c r="M39" s="1105"/>
      <c r="N39" s="25"/>
    </row>
    <row r="40" ht="18.0" customHeight="1">
      <c r="A40" s="80"/>
      <c r="B40" s="1111" t="b">
        <v>0</v>
      </c>
      <c r="C40" s="88"/>
      <c r="D40" s="89"/>
      <c r="E40" s="89"/>
      <c r="F40" s="90"/>
      <c r="G40" s="91">
        <v>0.0</v>
      </c>
      <c r="H40" s="994">
        <f t="shared" si="4"/>
        <v>0</v>
      </c>
      <c r="I40" s="1140"/>
      <c r="J40" s="25"/>
      <c r="K40" s="925" t="s">
        <v>606</v>
      </c>
      <c r="L40" s="85">
        <v>0.0</v>
      </c>
      <c r="M40" s="1107"/>
      <c r="N40" s="25"/>
    </row>
    <row r="41" ht="18.0" customHeight="1">
      <c r="A41" s="97"/>
      <c r="B41" s="1108" t="b">
        <v>0</v>
      </c>
      <c r="C41" s="94"/>
      <c r="D41" s="95"/>
      <c r="E41" s="95"/>
      <c r="F41" s="96"/>
      <c r="G41" s="85">
        <v>0.0</v>
      </c>
      <c r="H41" s="930">
        <f t="shared" si="4"/>
        <v>0</v>
      </c>
      <c r="I41" s="1107"/>
      <c r="J41" s="25"/>
      <c r="K41" s="1109" t="s">
        <v>607</v>
      </c>
      <c r="L41" s="1030">
        <v>1135.71</v>
      </c>
      <c r="M41" s="1110">
        <f>L41+M38</f>
        <v>1185.71</v>
      </c>
      <c r="N41" s="25"/>
    </row>
    <row r="42" ht="18.0" customHeight="1">
      <c r="A42" s="97"/>
      <c r="B42" s="1111" t="b">
        <v>0</v>
      </c>
      <c r="C42" s="88"/>
      <c r="D42" s="89"/>
      <c r="E42" s="89"/>
      <c r="F42" s="90"/>
      <c r="G42" s="91">
        <v>0.0</v>
      </c>
      <c r="H42" s="994">
        <f t="shared" si="4"/>
        <v>0</v>
      </c>
      <c r="I42" s="1140"/>
      <c r="J42" s="25"/>
      <c r="K42" s="1112" t="s">
        <v>608</v>
      </c>
      <c r="L42" s="1113"/>
      <c r="M42" s="1114">
        <f>L39-M41</f>
        <v>814.29</v>
      </c>
      <c r="N42" s="25"/>
    </row>
    <row r="43" ht="18.0" customHeight="1">
      <c r="A43" s="97"/>
      <c r="B43" s="1108" t="b">
        <v>0</v>
      </c>
      <c r="C43" s="94"/>
      <c r="D43" s="95"/>
      <c r="E43" s="95"/>
      <c r="F43" s="96"/>
      <c r="G43" s="85">
        <v>0.0</v>
      </c>
      <c r="H43" s="930">
        <f t="shared" si="4"/>
        <v>0</v>
      </c>
      <c r="I43" s="1107"/>
      <c r="J43" s="25"/>
      <c r="K43" s="25"/>
      <c r="L43" s="25"/>
      <c r="M43" s="25"/>
      <c r="N43" s="25"/>
    </row>
    <row r="44" ht="18.0" customHeight="1">
      <c r="A44" s="97"/>
      <c r="B44" s="1111" t="b">
        <v>0</v>
      </c>
      <c r="C44" s="88"/>
      <c r="D44" s="89"/>
      <c r="E44" s="89"/>
      <c r="F44" s="90"/>
      <c r="G44" s="91">
        <v>0.0</v>
      </c>
      <c r="H44" s="994">
        <f t="shared" si="4"/>
        <v>0</v>
      </c>
      <c r="I44" s="1140"/>
      <c r="J44" s="25"/>
      <c r="K44" s="1100" t="s">
        <v>654</v>
      </c>
      <c r="L44" s="1101"/>
      <c r="M44" s="1102"/>
      <c r="N44" s="25"/>
    </row>
    <row r="45" ht="18.0" customHeight="1">
      <c r="A45" s="97"/>
      <c r="B45" s="1108" t="b">
        <v>0</v>
      </c>
      <c r="C45" s="94"/>
      <c r="D45" s="95"/>
      <c r="E45" s="95"/>
      <c r="F45" s="96"/>
      <c r="G45" s="85">
        <v>0.0</v>
      </c>
      <c r="H45" s="930">
        <f t="shared" si="4"/>
        <v>0</v>
      </c>
      <c r="I45" s="1107"/>
      <c r="J45" s="25"/>
      <c r="K45" s="925" t="s">
        <v>605</v>
      </c>
      <c r="L45" s="1027">
        <v>45402.0</v>
      </c>
      <c r="M45" s="1103">
        <v>50.0</v>
      </c>
    </row>
    <row r="46" ht="18.0" customHeight="1">
      <c r="A46" s="97"/>
      <c r="B46" s="1111" t="b">
        <v>0</v>
      </c>
      <c r="C46" s="88"/>
      <c r="D46" s="89"/>
      <c r="E46" s="89"/>
      <c r="F46" s="90"/>
      <c r="G46" s="91">
        <v>0.0</v>
      </c>
      <c r="H46" s="994">
        <f t="shared" si="4"/>
        <v>0</v>
      </c>
      <c r="I46" s="1140"/>
      <c r="J46" s="25"/>
      <c r="K46" s="1104" t="s">
        <v>671</v>
      </c>
      <c r="L46" s="1073">
        <v>1200.0</v>
      </c>
      <c r="M46" s="1105"/>
    </row>
    <row r="47" ht="18.0" customHeight="1">
      <c r="A47" s="97"/>
      <c r="B47" s="1108" t="b">
        <v>0</v>
      </c>
      <c r="C47" s="94"/>
      <c r="D47" s="95"/>
      <c r="E47" s="95"/>
      <c r="F47" s="96"/>
      <c r="G47" s="85">
        <v>0.0</v>
      </c>
      <c r="H47" s="930">
        <f t="shared" si="4"/>
        <v>0</v>
      </c>
      <c r="I47" s="1107"/>
      <c r="J47" s="25"/>
      <c r="K47" s="925" t="s">
        <v>606</v>
      </c>
      <c r="L47" s="85">
        <v>0.0</v>
      </c>
      <c r="M47" s="1107"/>
    </row>
    <row r="48" ht="18.0" customHeight="1">
      <c r="A48" s="97"/>
      <c r="B48" s="1111" t="b">
        <v>0</v>
      </c>
      <c r="C48" s="88"/>
      <c r="D48" s="89"/>
      <c r="E48" s="89"/>
      <c r="F48" s="90"/>
      <c r="G48" s="91">
        <v>0.0</v>
      </c>
      <c r="H48" s="994">
        <f t="shared" si="4"/>
        <v>0</v>
      </c>
      <c r="I48" s="1140"/>
      <c r="J48" s="25"/>
      <c r="K48" s="1109" t="s">
        <v>607</v>
      </c>
      <c r="L48" s="1030">
        <f>'2024 Expences - 04052024'!M48</f>
        <v>156</v>
      </c>
      <c r="M48" s="1110">
        <f>L48+M45-L47</f>
        <v>206</v>
      </c>
    </row>
    <row r="49" ht="18.0" customHeight="1">
      <c r="A49" s="97"/>
      <c r="B49" s="1108" t="b">
        <v>0</v>
      </c>
      <c r="C49" s="94"/>
      <c r="D49" s="95"/>
      <c r="E49" s="95"/>
      <c r="F49" s="96"/>
      <c r="G49" s="85">
        <v>0.0</v>
      </c>
      <c r="H49" s="930">
        <f t="shared" si="4"/>
        <v>0</v>
      </c>
      <c r="I49" s="1107"/>
      <c r="J49" s="25"/>
      <c r="K49" s="1112" t="s">
        <v>608</v>
      </c>
      <c r="L49" s="1113"/>
      <c r="M49" s="1114">
        <f>L46-M48</f>
        <v>994</v>
      </c>
    </row>
    <row r="50" ht="18.0" customHeight="1">
      <c r="A50" s="97"/>
      <c r="B50" s="1111" t="b">
        <v>0</v>
      </c>
      <c r="C50" s="88"/>
      <c r="D50" s="89"/>
      <c r="E50" s="89"/>
      <c r="F50" s="90"/>
      <c r="G50" s="91">
        <v>0.0</v>
      </c>
      <c r="H50" s="994">
        <f t="shared" si="4"/>
        <v>0</v>
      </c>
      <c r="I50" s="1140"/>
      <c r="J50" s="25"/>
      <c r="K50" s="25"/>
      <c r="L50" s="25"/>
      <c r="M50" s="25"/>
      <c r="N50" s="25"/>
    </row>
    <row r="51" ht="18.0" hidden="1" customHeight="1">
      <c r="A51" s="97"/>
      <c r="B51" s="1108" t="b">
        <v>0</v>
      </c>
      <c r="C51" s="94"/>
      <c r="D51" s="95"/>
      <c r="E51" s="95"/>
      <c r="F51" s="96"/>
      <c r="G51" s="85">
        <v>0.0</v>
      </c>
      <c r="H51" s="930">
        <f t="shared" si="4"/>
        <v>0</v>
      </c>
      <c r="I51" s="1107"/>
      <c r="J51" s="25"/>
      <c r="K51" s="25"/>
      <c r="L51" s="25"/>
      <c r="M51" s="25"/>
      <c r="N51" s="25"/>
    </row>
    <row r="52" ht="18.0" hidden="1" customHeight="1">
      <c r="A52" s="97"/>
      <c r="B52" s="1111" t="b">
        <v>0</v>
      </c>
      <c r="C52" s="88"/>
      <c r="D52" s="89"/>
      <c r="E52" s="89"/>
      <c r="F52" s="90"/>
      <c r="G52" s="91">
        <v>0.0</v>
      </c>
      <c r="H52" s="994">
        <f t="shared" si="4"/>
        <v>0</v>
      </c>
      <c r="I52" s="1140"/>
      <c r="J52" s="25"/>
      <c r="K52" s="25"/>
      <c r="L52" s="25"/>
      <c r="M52" s="25"/>
      <c r="N52" s="25"/>
    </row>
    <row r="53" ht="18.0" hidden="1" customHeight="1">
      <c r="A53" s="97"/>
      <c r="B53" s="1108" t="b">
        <v>0</v>
      </c>
      <c r="C53" s="94"/>
      <c r="D53" s="95"/>
      <c r="E53" s="95"/>
      <c r="F53" s="96"/>
      <c r="G53" s="85">
        <v>0.0</v>
      </c>
      <c r="H53" s="930">
        <f t="shared" si="4"/>
        <v>0</v>
      </c>
      <c r="I53" s="1107"/>
      <c r="J53" s="25"/>
      <c r="K53" s="25"/>
      <c r="L53" s="25"/>
      <c r="M53" s="25"/>
      <c r="N53" s="25"/>
    </row>
    <row r="54" ht="18.0" hidden="1" customHeight="1">
      <c r="A54" s="97"/>
      <c r="B54" s="1111" t="b">
        <v>0</v>
      </c>
      <c r="C54" s="88"/>
      <c r="D54" s="89"/>
      <c r="E54" s="89"/>
      <c r="F54" s="90"/>
      <c r="G54" s="91">
        <v>0.0</v>
      </c>
      <c r="H54" s="994">
        <f t="shared" si="4"/>
        <v>0</v>
      </c>
      <c r="I54" s="1140"/>
      <c r="J54" s="25"/>
      <c r="K54" s="25"/>
      <c r="L54" s="25"/>
      <c r="M54" s="25"/>
      <c r="N54" s="25"/>
    </row>
    <row r="55" ht="18.0" hidden="1" customHeight="1">
      <c r="A55" s="97"/>
      <c r="B55" s="1108" t="b">
        <v>0</v>
      </c>
      <c r="C55" s="94"/>
      <c r="D55" s="95"/>
      <c r="E55" s="95"/>
      <c r="F55" s="96"/>
      <c r="G55" s="85">
        <v>0.0</v>
      </c>
      <c r="H55" s="930">
        <f t="shared" si="4"/>
        <v>0</v>
      </c>
      <c r="I55" s="1107"/>
      <c r="J55" s="25"/>
      <c r="K55" s="25"/>
      <c r="L55" s="25"/>
      <c r="M55" s="25"/>
      <c r="N55" s="25"/>
    </row>
    <row r="56" ht="18.0" hidden="1" customHeight="1">
      <c r="A56" s="97"/>
      <c r="B56" s="1111" t="b">
        <v>0</v>
      </c>
      <c r="C56" s="88"/>
      <c r="D56" s="89"/>
      <c r="E56" s="89"/>
      <c r="F56" s="90"/>
      <c r="G56" s="91">
        <v>0.0</v>
      </c>
      <c r="H56" s="994">
        <f t="shared" si="4"/>
        <v>0</v>
      </c>
      <c r="I56" s="1140"/>
      <c r="J56" s="25"/>
      <c r="K56" s="25"/>
      <c r="L56" s="25"/>
      <c r="M56" s="25"/>
      <c r="N56" s="25"/>
    </row>
    <row r="57" ht="18.0" hidden="1" customHeight="1">
      <c r="A57" s="97"/>
      <c r="B57" s="1108" t="b">
        <v>0</v>
      </c>
      <c r="C57" s="94"/>
      <c r="D57" s="95"/>
      <c r="E57" s="95"/>
      <c r="F57" s="96"/>
      <c r="G57" s="85">
        <v>0.0</v>
      </c>
      <c r="H57" s="930">
        <f t="shared" si="4"/>
        <v>0</v>
      </c>
      <c r="I57" s="1107"/>
      <c r="J57" s="25"/>
      <c r="K57" s="25"/>
      <c r="L57" s="25"/>
      <c r="M57" s="25"/>
      <c r="N57" s="25"/>
    </row>
    <row r="58" ht="18.0" hidden="1" customHeight="1">
      <c r="A58" s="97"/>
      <c r="B58" s="1111" t="b">
        <v>0</v>
      </c>
      <c r="C58" s="88"/>
      <c r="D58" s="89"/>
      <c r="E58" s="89"/>
      <c r="F58" s="90"/>
      <c r="G58" s="91">
        <v>0.0</v>
      </c>
      <c r="H58" s="994">
        <f t="shared" si="4"/>
        <v>0</v>
      </c>
      <c r="I58" s="1140"/>
      <c r="J58" s="25"/>
      <c r="K58" s="25"/>
      <c r="L58" s="25"/>
      <c r="M58" s="25"/>
      <c r="N58" s="25"/>
    </row>
    <row r="59" ht="18.0" hidden="1" customHeight="1">
      <c r="A59" s="97"/>
      <c r="B59" s="1108" t="b">
        <v>0</v>
      </c>
      <c r="C59" s="94"/>
      <c r="D59" s="95"/>
      <c r="E59" s="95"/>
      <c r="F59" s="96"/>
      <c r="G59" s="85">
        <v>0.0</v>
      </c>
      <c r="H59" s="930">
        <f t="shared" si="4"/>
        <v>0</v>
      </c>
      <c r="I59" s="1107"/>
      <c r="J59" s="25"/>
      <c r="K59" s="25"/>
      <c r="L59" s="25"/>
      <c r="M59" s="25"/>
      <c r="N59" s="25"/>
    </row>
    <row r="60" ht="18.0" hidden="1" customHeight="1">
      <c r="A60" s="97"/>
      <c r="B60" s="1111" t="b">
        <v>0</v>
      </c>
      <c r="C60" s="88"/>
      <c r="D60" s="89"/>
      <c r="E60" s="89"/>
      <c r="F60" s="90"/>
      <c r="G60" s="91">
        <v>0.0</v>
      </c>
      <c r="H60" s="994">
        <f t="shared" si="4"/>
        <v>0</v>
      </c>
      <c r="I60" s="1140"/>
      <c r="J60" s="25"/>
      <c r="K60" s="25"/>
      <c r="L60" s="25"/>
      <c r="M60" s="25"/>
      <c r="N60" s="25"/>
    </row>
    <row r="61" ht="18.0" hidden="1" customHeight="1">
      <c r="A61" s="97"/>
      <c r="B61" s="1108" t="b">
        <v>0</v>
      </c>
      <c r="C61" s="94"/>
      <c r="D61" s="95"/>
      <c r="E61" s="95"/>
      <c r="F61" s="96"/>
      <c r="G61" s="85">
        <v>0.0</v>
      </c>
      <c r="H61" s="930">
        <f t="shared" si="4"/>
        <v>0</v>
      </c>
      <c r="I61" s="1107"/>
      <c r="J61" s="25"/>
      <c r="K61" s="25"/>
      <c r="L61" s="25"/>
      <c r="M61" s="25"/>
      <c r="N61" s="25"/>
    </row>
    <row r="62" ht="18.0" hidden="1" customHeight="1">
      <c r="A62" s="97"/>
      <c r="B62" s="1111" t="b">
        <v>0</v>
      </c>
      <c r="C62" s="88"/>
      <c r="D62" s="89"/>
      <c r="E62" s="89"/>
      <c r="F62" s="90"/>
      <c r="G62" s="91">
        <v>0.0</v>
      </c>
      <c r="H62" s="994">
        <f t="shared" si="4"/>
        <v>0</v>
      </c>
      <c r="I62" s="1140"/>
      <c r="J62" s="25"/>
      <c r="K62" s="25"/>
      <c r="L62" s="25"/>
      <c r="M62" s="25"/>
      <c r="N62" s="25"/>
    </row>
    <row r="63" ht="18.0" hidden="1" customHeight="1">
      <c r="A63" s="97"/>
      <c r="B63" s="1108" t="b">
        <v>0</v>
      </c>
      <c r="C63" s="94"/>
      <c r="D63" s="95"/>
      <c r="E63" s="95"/>
      <c r="F63" s="96"/>
      <c r="G63" s="85">
        <v>0.0</v>
      </c>
      <c r="H63" s="930">
        <f t="shared" si="4"/>
        <v>0</v>
      </c>
      <c r="I63" s="1107"/>
      <c r="J63" s="25"/>
      <c r="K63" s="25"/>
      <c r="L63" s="25"/>
      <c r="M63" s="25"/>
      <c r="N63" s="25"/>
    </row>
    <row r="64" ht="18.0" hidden="1" customHeight="1">
      <c r="A64" s="97"/>
      <c r="B64" s="1111" t="b">
        <v>0</v>
      </c>
      <c r="C64" s="88"/>
      <c r="D64" s="89"/>
      <c r="E64" s="89"/>
      <c r="F64" s="90"/>
      <c r="G64" s="91">
        <v>0.0</v>
      </c>
      <c r="H64" s="994">
        <f t="shared" si="4"/>
        <v>0</v>
      </c>
      <c r="I64" s="1140"/>
      <c r="J64" s="25"/>
      <c r="K64" s="25"/>
      <c r="L64" s="25"/>
      <c r="M64" s="25"/>
      <c r="N64" s="25"/>
    </row>
    <row r="65" ht="18.0" hidden="1" customHeight="1">
      <c r="A65" s="97"/>
      <c r="B65" s="1108" t="b">
        <v>0</v>
      </c>
      <c r="C65" s="94"/>
      <c r="D65" s="95"/>
      <c r="E65" s="95"/>
      <c r="F65" s="96"/>
      <c r="G65" s="85">
        <v>0.0</v>
      </c>
      <c r="H65" s="930">
        <f t="shared" si="4"/>
        <v>0</v>
      </c>
      <c r="I65" s="1107"/>
      <c r="J65" s="25"/>
      <c r="K65" s="25"/>
      <c r="L65" s="25"/>
      <c r="M65" s="25"/>
      <c r="N65" s="25"/>
    </row>
    <row r="66" ht="18.0" hidden="1" customHeight="1">
      <c r="A66" s="97"/>
      <c r="B66" s="1111" t="b">
        <v>0</v>
      </c>
      <c r="C66" s="88"/>
      <c r="D66" s="89"/>
      <c r="E66" s="89"/>
      <c r="F66" s="90"/>
      <c r="G66" s="91">
        <v>0.0</v>
      </c>
      <c r="H66" s="994">
        <f t="shared" si="4"/>
        <v>0</v>
      </c>
      <c r="I66" s="1140"/>
      <c r="J66" s="25"/>
      <c r="K66" s="25"/>
      <c r="L66" s="25"/>
      <c r="M66" s="25"/>
      <c r="N66" s="25"/>
    </row>
    <row r="67" ht="18.0" hidden="1" customHeight="1">
      <c r="A67" s="97"/>
      <c r="B67" s="1108" t="b">
        <v>0</v>
      </c>
      <c r="C67" s="94"/>
      <c r="D67" s="95"/>
      <c r="E67" s="95"/>
      <c r="F67" s="96"/>
      <c r="G67" s="85">
        <v>0.0</v>
      </c>
      <c r="H67" s="930">
        <f t="shared" si="4"/>
        <v>0</v>
      </c>
      <c r="I67" s="1107"/>
      <c r="J67" s="25"/>
      <c r="K67" s="25"/>
      <c r="L67" s="25"/>
      <c r="M67" s="25"/>
      <c r="N67" s="25"/>
    </row>
    <row r="68" ht="18.0" hidden="1" customHeight="1">
      <c r="A68" s="97"/>
      <c r="B68" s="1111" t="b">
        <v>0</v>
      </c>
      <c r="C68" s="88"/>
      <c r="D68" s="89"/>
      <c r="E68" s="89"/>
      <c r="F68" s="90"/>
      <c r="G68" s="91">
        <v>0.0</v>
      </c>
      <c r="H68" s="994">
        <f t="shared" si="4"/>
        <v>0</v>
      </c>
      <c r="I68" s="1140"/>
      <c r="J68" s="25"/>
      <c r="K68" s="25"/>
      <c r="L68" s="25"/>
      <c r="M68" s="25"/>
      <c r="N68" s="25"/>
    </row>
    <row r="69" ht="18.0" hidden="1" customHeight="1">
      <c r="A69" s="97"/>
      <c r="B69" s="1108" t="b">
        <v>0</v>
      </c>
      <c r="C69" s="94"/>
      <c r="D69" s="95"/>
      <c r="E69" s="95"/>
      <c r="F69" s="96"/>
      <c r="G69" s="85">
        <v>0.0</v>
      </c>
      <c r="H69" s="930">
        <f t="shared" si="4"/>
        <v>0</v>
      </c>
      <c r="I69" s="1107"/>
      <c r="J69" s="25"/>
      <c r="K69" s="25"/>
      <c r="L69" s="25"/>
      <c r="M69" s="25"/>
      <c r="N69" s="25"/>
    </row>
    <row r="70" ht="18.0" hidden="1" customHeight="1">
      <c r="A70" s="97"/>
      <c r="B70" s="1111" t="b">
        <v>0</v>
      </c>
      <c r="C70" s="88"/>
      <c r="D70" s="89"/>
      <c r="E70" s="89"/>
      <c r="F70" s="90"/>
      <c r="G70" s="91">
        <v>0.0</v>
      </c>
      <c r="H70" s="994">
        <f t="shared" si="4"/>
        <v>0</v>
      </c>
      <c r="I70" s="1140"/>
      <c r="J70" s="25"/>
      <c r="K70" s="25"/>
      <c r="L70" s="25"/>
      <c r="M70" s="25"/>
      <c r="N70" s="25"/>
    </row>
    <row r="71" ht="18.0" hidden="1" customHeight="1">
      <c r="A71" s="97"/>
      <c r="B71" s="1108" t="b">
        <v>0</v>
      </c>
      <c r="C71" s="94"/>
      <c r="D71" s="95"/>
      <c r="E71" s="95"/>
      <c r="F71" s="96"/>
      <c r="G71" s="85">
        <v>0.0</v>
      </c>
      <c r="H71" s="930">
        <f t="shared" si="4"/>
        <v>0</v>
      </c>
      <c r="I71" s="1107"/>
      <c r="J71" s="25"/>
      <c r="K71" s="25"/>
      <c r="L71" s="25"/>
      <c r="M71" s="25"/>
      <c r="N71" s="25"/>
    </row>
    <row r="72" ht="18.0" hidden="1" customHeight="1">
      <c r="A72" s="97"/>
      <c r="B72" s="1111" t="b">
        <v>0</v>
      </c>
      <c r="C72" s="88"/>
      <c r="D72" s="89"/>
      <c r="E72" s="89"/>
      <c r="F72" s="90"/>
      <c r="G72" s="91">
        <v>0.0</v>
      </c>
      <c r="H72" s="994">
        <f t="shared" si="4"/>
        <v>0</v>
      </c>
      <c r="I72" s="1140"/>
      <c r="J72" s="25"/>
      <c r="K72" s="25"/>
      <c r="L72" s="25"/>
      <c r="M72" s="25"/>
      <c r="N72" s="25"/>
    </row>
    <row r="73" ht="18.0" hidden="1" customHeight="1">
      <c r="A73" s="97"/>
      <c r="B73" s="1108" t="b">
        <v>0</v>
      </c>
      <c r="C73" s="94"/>
      <c r="D73" s="95"/>
      <c r="E73" s="95"/>
      <c r="F73" s="96"/>
      <c r="G73" s="85">
        <v>0.0</v>
      </c>
      <c r="H73" s="930">
        <f t="shared" si="4"/>
        <v>0</v>
      </c>
      <c r="I73" s="1107"/>
      <c r="J73" s="25"/>
      <c r="K73" s="25"/>
      <c r="L73" s="25"/>
      <c r="M73" s="25"/>
      <c r="N73" s="25"/>
    </row>
    <row r="74" ht="18.0" hidden="1" customHeight="1">
      <c r="A74" s="97"/>
      <c r="B74" s="1111" t="b">
        <v>0</v>
      </c>
      <c r="C74" s="88"/>
      <c r="D74" s="89"/>
      <c r="E74" s="89"/>
      <c r="F74" s="90"/>
      <c r="G74" s="91">
        <v>0.0</v>
      </c>
      <c r="H74" s="994">
        <f t="shared" si="4"/>
        <v>0</v>
      </c>
      <c r="I74" s="1140"/>
      <c r="J74" s="25"/>
      <c r="K74" s="25"/>
      <c r="L74" s="25"/>
      <c r="M74" s="25"/>
      <c r="N74" s="25"/>
    </row>
    <row r="75" ht="18.0" hidden="1" customHeight="1">
      <c r="A75" s="97"/>
      <c r="B75" s="1108" t="b">
        <v>0</v>
      </c>
      <c r="C75" s="94"/>
      <c r="D75" s="95"/>
      <c r="E75" s="95"/>
      <c r="F75" s="96"/>
      <c r="G75" s="85">
        <v>0.0</v>
      </c>
      <c r="H75" s="930">
        <f t="shared" si="4"/>
        <v>0</v>
      </c>
      <c r="I75" s="1107"/>
      <c r="J75" s="25"/>
      <c r="K75" s="25"/>
      <c r="L75" s="25"/>
      <c r="M75" s="25"/>
      <c r="N75" s="25"/>
    </row>
    <row r="76" ht="18.0" hidden="1" customHeight="1">
      <c r="A76" s="97"/>
      <c r="B76" s="1111" t="b">
        <v>0</v>
      </c>
      <c r="C76" s="88"/>
      <c r="D76" s="89"/>
      <c r="E76" s="89"/>
      <c r="F76" s="90"/>
      <c r="G76" s="91">
        <v>0.0</v>
      </c>
      <c r="H76" s="994">
        <f t="shared" si="4"/>
        <v>0</v>
      </c>
      <c r="I76" s="1140"/>
      <c r="J76" s="25"/>
      <c r="K76" s="25"/>
      <c r="L76" s="25"/>
      <c r="M76" s="25"/>
      <c r="N76" s="25"/>
    </row>
    <row r="77" ht="18.0" hidden="1" customHeight="1">
      <c r="A77" s="97"/>
      <c r="B77" s="1108" t="b">
        <v>0</v>
      </c>
      <c r="C77" s="94"/>
      <c r="D77" s="95"/>
      <c r="E77" s="95"/>
      <c r="F77" s="96"/>
      <c r="G77" s="85">
        <v>0.0</v>
      </c>
      <c r="H77" s="930">
        <f t="shared" si="4"/>
        <v>0</v>
      </c>
      <c r="I77" s="1107"/>
      <c r="J77" s="25"/>
      <c r="K77" s="25"/>
      <c r="L77" s="25"/>
      <c r="M77" s="25"/>
      <c r="N77" s="25"/>
    </row>
    <row r="78" ht="18.0" hidden="1" customHeight="1">
      <c r="A78" s="97"/>
      <c r="B78" s="1111" t="b">
        <v>0</v>
      </c>
      <c r="C78" s="88"/>
      <c r="D78" s="89"/>
      <c r="E78" s="89"/>
      <c r="F78" s="90"/>
      <c r="G78" s="91">
        <v>0.0</v>
      </c>
      <c r="H78" s="994">
        <f t="shared" si="4"/>
        <v>0</v>
      </c>
      <c r="I78" s="1140"/>
      <c r="J78" s="25"/>
      <c r="K78" s="25"/>
      <c r="L78" s="25"/>
      <c r="M78" s="25"/>
      <c r="N78" s="25"/>
    </row>
    <row r="79" ht="18.0" hidden="1" customHeight="1">
      <c r="A79" s="97"/>
      <c r="B79" s="1108" t="b">
        <v>0</v>
      </c>
      <c r="C79" s="94"/>
      <c r="D79" s="95"/>
      <c r="E79" s="95"/>
      <c r="F79" s="96"/>
      <c r="G79" s="85">
        <v>0.0</v>
      </c>
      <c r="H79" s="930">
        <f t="shared" si="4"/>
        <v>0</v>
      </c>
      <c r="I79" s="1107"/>
      <c r="J79" s="25"/>
      <c r="K79" s="25"/>
      <c r="L79" s="25"/>
      <c r="M79" s="25"/>
      <c r="N79" s="25"/>
    </row>
    <row r="80" ht="18.0" hidden="1" customHeight="1">
      <c r="A80" s="97"/>
      <c r="B80" s="1111" t="b">
        <v>0</v>
      </c>
      <c r="C80" s="88"/>
      <c r="D80" s="89"/>
      <c r="E80" s="89"/>
      <c r="F80" s="90"/>
      <c r="G80" s="91">
        <v>0.0</v>
      </c>
      <c r="H80" s="994">
        <f t="shared" si="4"/>
        <v>0</v>
      </c>
      <c r="I80" s="1140"/>
      <c r="J80" s="25"/>
      <c r="K80" s="25"/>
      <c r="L80" s="25"/>
      <c r="M80" s="25"/>
      <c r="N80" s="25"/>
    </row>
    <row r="81" ht="18.0" hidden="1" customHeight="1">
      <c r="A81" s="97"/>
      <c r="B81" s="1108" t="b">
        <v>0</v>
      </c>
      <c r="C81" s="94"/>
      <c r="D81" s="95"/>
      <c r="E81" s="95"/>
      <c r="F81" s="96"/>
      <c r="G81" s="85">
        <v>0.0</v>
      </c>
      <c r="H81" s="930">
        <f t="shared" si="4"/>
        <v>0</v>
      </c>
      <c r="I81" s="1107"/>
      <c r="J81" s="25"/>
      <c r="K81" s="25"/>
      <c r="L81" s="25"/>
      <c r="M81" s="25"/>
      <c r="N81" s="25"/>
    </row>
    <row r="82" ht="18.0" hidden="1" customHeight="1">
      <c r="A82" s="97"/>
      <c r="B82" s="1111" t="b">
        <v>0</v>
      </c>
      <c r="C82" s="88"/>
      <c r="D82" s="89"/>
      <c r="E82" s="89"/>
      <c r="F82" s="90"/>
      <c r="G82" s="91">
        <v>0.0</v>
      </c>
      <c r="H82" s="994">
        <f t="shared" si="4"/>
        <v>0</v>
      </c>
      <c r="I82" s="1140"/>
      <c r="J82" s="25"/>
      <c r="K82" s="25"/>
      <c r="L82" s="25"/>
      <c r="M82" s="25"/>
      <c r="N82" s="25"/>
    </row>
    <row r="83" ht="18.0" hidden="1" customHeight="1">
      <c r="A83" s="65"/>
      <c r="B83" s="1108" t="b">
        <v>0</v>
      </c>
      <c r="C83" s="94"/>
      <c r="D83" s="95"/>
      <c r="E83" s="95"/>
      <c r="F83" s="96"/>
      <c r="G83" s="85">
        <v>0.0</v>
      </c>
      <c r="H83" s="930">
        <f t="shared" si="4"/>
        <v>0</v>
      </c>
      <c r="I83" s="1107"/>
      <c r="J83" s="25"/>
      <c r="K83" s="25"/>
      <c r="L83" s="25"/>
      <c r="M83" s="25"/>
      <c r="N83" s="25"/>
    </row>
    <row r="84">
      <c r="A84" s="126"/>
      <c r="B84" s="1125"/>
      <c r="C84" s="1126" t="s">
        <v>610</v>
      </c>
      <c r="D84" s="1093"/>
      <c r="E84" s="1093"/>
      <c r="F84" s="1093"/>
      <c r="G84" s="1093"/>
      <c r="H84" s="1127">
        <f>sum(H35:H83)</f>
        <v>0</v>
      </c>
      <c r="I84" s="1155"/>
      <c r="J84" s="25"/>
      <c r="K84" s="25"/>
      <c r="L84" s="25"/>
      <c r="M84" s="25"/>
      <c r="N84" s="25"/>
    </row>
    <row r="85">
      <c r="A85" s="126"/>
      <c r="B85" s="126" t="s">
        <v>611</v>
      </c>
      <c r="H85" s="127">
        <f>sum(H35:H83)-M30</f>
        <v>0</v>
      </c>
      <c r="J85" s="25"/>
      <c r="K85" s="25"/>
      <c r="L85" s="25"/>
      <c r="M85" s="25"/>
      <c r="N85" s="25"/>
    </row>
    <row r="86">
      <c r="A86" s="126"/>
      <c r="B86" s="126" t="s">
        <v>134</v>
      </c>
      <c r="H86" s="128" t="str">
        <f>#REF!-H84</f>
        <v>#REF!</v>
      </c>
      <c r="J86" s="25"/>
      <c r="K86" s="1128">
        <v>45340.0</v>
      </c>
      <c r="N86" s="25"/>
    </row>
    <row r="87">
      <c r="A87" s="126"/>
      <c r="B87" s="126"/>
      <c r="C87" s="126"/>
      <c r="D87" s="126"/>
      <c r="E87" s="126"/>
      <c r="F87" s="126"/>
      <c r="G87" s="126"/>
      <c r="H87" s="128"/>
      <c r="I87" s="128"/>
      <c r="J87" s="25"/>
      <c r="K87" s="25"/>
      <c r="L87" s="25"/>
      <c r="M87" s="25"/>
      <c r="N87" s="25"/>
    </row>
  </sheetData>
  <mergeCells count="116">
    <mergeCell ref="B2:I2"/>
    <mergeCell ref="K2:M2"/>
    <mergeCell ref="C3:E3"/>
    <mergeCell ref="L3:M3"/>
    <mergeCell ref="C4:E4"/>
    <mergeCell ref="L4:M4"/>
    <mergeCell ref="L5:M5"/>
    <mergeCell ref="C5:E5"/>
    <mergeCell ref="C6:E6"/>
    <mergeCell ref="C7:E7"/>
    <mergeCell ref="C8:E8"/>
    <mergeCell ref="C9:E9"/>
    <mergeCell ref="C10:E10"/>
    <mergeCell ref="C11:E11"/>
    <mergeCell ref="L13:M13"/>
    <mergeCell ref="L14:M14"/>
    <mergeCell ref="L6:M6"/>
    <mergeCell ref="L7:M7"/>
    <mergeCell ref="L8:M8"/>
    <mergeCell ref="L9:M9"/>
    <mergeCell ref="L10:M10"/>
    <mergeCell ref="L11:M11"/>
    <mergeCell ref="L12:M12"/>
    <mergeCell ref="C12:E12"/>
    <mergeCell ref="C13:E13"/>
    <mergeCell ref="C14:E14"/>
    <mergeCell ref="C15:E15"/>
    <mergeCell ref="C16:E16"/>
    <mergeCell ref="C17:E17"/>
    <mergeCell ref="C18:E18"/>
    <mergeCell ref="C19:E19"/>
    <mergeCell ref="C20:E20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K29:L29"/>
    <mergeCell ref="C30:E30"/>
    <mergeCell ref="C31:G31"/>
    <mergeCell ref="H67:I67"/>
    <mergeCell ref="H68:I68"/>
    <mergeCell ref="H69:I69"/>
    <mergeCell ref="H70:I70"/>
    <mergeCell ref="H71:I71"/>
    <mergeCell ref="H72:I72"/>
    <mergeCell ref="H73:I73"/>
    <mergeCell ref="H74:I74"/>
    <mergeCell ref="H75:I75"/>
    <mergeCell ref="H76:I76"/>
    <mergeCell ref="H77:I77"/>
    <mergeCell ref="H78:I78"/>
    <mergeCell ref="H79:I79"/>
    <mergeCell ref="H80:I80"/>
    <mergeCell ref="B86:G86"/>
    <mergeCell ref="H86:I86"/>
    <mergeCell ref="K86:M86"/>
    <mergeCell ref="H81:I81"/>
    <mergeCell ref="H82:I82"/>
    <mergeCell ref="H83:I83"/>
    <mergeCell ref="C84:G84"/>
    <mergeCell ref="H84:I84"/>
    <mergeCell ref="B85:G85"/>
    <mergeCell ref="H85:I85"/>
    <mergeCell ref="H31:I31"/>
    <mergeCell ref="K31:M31"/>
    <mergeCell ref="K32:L32"/>
    <mergeCell ref="B33:I33"/>
    <mergeCell ref="K33:L33"/>
    <mergeCell ref="H34:I34"/>
    <mergeCell ref="H35:I35"/>
    <mergeCell ref="L40:M40"/>
    <mergeCell ref="K42:L42"/>
    <mergeCell ref="K44:M44"/>
    <mergeCell ref="L46:M46"/>
    <mergeCell ref="L47:M47"/>
    <mergeCell ref="K49:L49"/>
    <mergeCell ref="K34:L34"/>
    <mergeCell ref="K35:L35"/>
    <mergeCell ref="H36:I36"/>
    <mergeCell ref="H37:I37"/>
    <mergeCell ref="K37:M37"/>
    <mergeCell ref="H38:I38"/>
    <mergeCell ref="L39:M39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</mergeCells>
  <dataValidations>
    <dataValidation type="list" allowBlank="1" showErrorMessage="1" sqref="E35:E83">
      <formula1>'08) Drop Down Menus'!$B$2:$B$17</formula1>
    </dataValidation>
    <dataValidation type="list" allowBlank="1" sqref="G4:G30">
      <formula1>'08) Drop Down Menus'!$A$2:$A$17</formula1>
    </dataValidation>
  </dataValidations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3.29"/>
    <col customWidth="1" min="2" max="2" width="4.71"/>
    <col customWidth="1" min="3" max="3" width="32.57"/>
    <col customWidth="1" min="4" max="4" width="10.0"/>
    <col customWidth="1" min="5" max="5" width="25.71"/>
    <col customWidth="1" min="6" max="6" width="13.0"/>
    <col customWidth="1" min="7" max="7" width="23.86"/>
    <col customWidth="1" min="8" max="8" width="15.29"/>
    <col customWidth="1" min="9" max="9" width="14.29"/>
    <col customWidth="1" min="10" max="10" width="3.71"/>
    <col customWidth="1" min="11" max="11" width="23.86"/>
    <col customWidth="1" min="12" max="12" width="15.0"/>
    <col customWidth="1" min="13" max="13" width="16.57"/>
    <col customWidth="1" min="14" max="14" width="3.43"/>
  </cols>
  <sheetData>
    <row r="1">
      <c r="A1" s="25"/>
      <c r="B1" s="25"/>
      <c r="C1" s="25"/>
      <c r="D1" s="25"/>
      <c r="E1" s="25"/>
      <c r="F1" s="25"/>
      <c r="G1" s="24"/>
      <c r="H1" s="25"/>
      <c r="I1" s="25"/>
      <c r="J1" s="25"/>
      <c r="K1" s="25"/>
      <c r="L1" s="138"/>
      <c r="M1" s="25"/>
      <c r="N1" s="25"/>
    </row>
    <row r="2">
      <c r="A2" s="25"/>
      <c r="B2" s="1085" t="s">
        <v>751</v>
      </c>
      <c r="C2" s="1129"/>
      <c r="D2" s="1129"/>
      <c r="E2" s="1129"/>
      <c r="F2" s="1129"/>
      <c r="G2" s="1129"/>
      <c r="H2" s="1129"/>
      <c r="I2" s="1130"/>
      <c r="J2" s="25"/>
      <c r="K2" s="1131" t="s">
        <v>470</v>
      </c>
      <c r="L2" s="1132"/>
      <c r="M2" s="1133"/>
      <c r="N2" s="25"/>
    </row>
    <row r="3">
      <c r="A3" s="25"/>
      <c r="B3" s="1079" t="s">
        <v>598</v>
      </c>
      <c r="C3" s="974" t="s">
        <v>140</v>
      </c>
      <c r="D3" s="862"/>
      <c r="E3" s="862"/>
      <c r="F3" s="974" t="s">
        <v>55</v>
      </c>
      <c r="G3" s="974" t="s">
        <v>44</v>
      </c>
      <c r="H3" s="974" t="s">
        <v>2</v>
      </c>
      <c r="I3" s="1080" t="s">
        <v>67</v>
      </c>
      <c r="J3" s="25"/>
      <c r="K3" s="1081" t="str">
        <f>'08) Drop Down Menus'!A2</f>
        <v>Groceries</v>
      </c>
      <c r="L3" s="85">
        <f>sumifs(H$4:H$30,G$4:G$30,K3,B$4:B$30,false)</f>
        <v>173.47</v>
      </c>
      <c r="M3" s="1107"/>
      <c r="N3" s="25"/>
    </row>
    <row r="4">
      <c r="A4" s="25"/>
      <c r="B4" s="1134" t="b">
        <v>0</v>
      </c>
      <c r="C4" s="1042" t="s">
        <v>752</v>
      </c>
      <c r="D4" s="1135"/>
      <c r="E4" s="1135"/>
      <c r="F4" s="1136">
        <v>45416.0</v>
      </c>
      <c r="G4" s="1137" t="s">
        <v>21</v>
      </c>
      <c r="H4" s="1138">
        <v>10.0</v>
      </c>
      <c r="I4" s="92">
        <f>H4</f>
        <v>10</v>
      </c>
      <c r="J4" s="25"/>
      <c r="K4" s="1139" t="str">
        <f>'08) Drop Down Menus'!A3</f>
        <v>Cigarettes</v>
      </c>
      <c r="L4" s="91">
        <f t="shared" ref="L4:L14" si="1">sumifs(H$4:H$26,G$4:G$26,K4,B$4:B$26,false)</f>
        <v>71.15</v>
      </c>
      <c r="M4" s="1140"/>
      <c r="N4" s="25"/>
    </row>
    <row r="5">
      <c r="A5" s="25"/>
      <c r="B5" s="925" t="b">
        <v>0</v>
      </c>
      <c r="C5" s="1022" t="s">
        <v>474</v>
      </c>
      <c r="D5" s="862"/>
      <c r="E5" s="862"/>
      <c r="F5" s="982">
        <v>45417.0</v>
      </c>
      <c r="G5" s="983" t="s">
        <v>144</v>
      </c>
      <c r="H5" s="1023">
        <v>22.92</v>
      </c>
      <c r="I5" s="86">
        <f t="shared" ref="I5:I30" si="2">I4+H5</f>
        <v>32.92</v>
      </c>
      <c r="J5" s="25"/>
      <c r="K5" s="1081" t="str">
        <f>'08) Drop Down Menus'!A4</f>
        <v>Gas</v>
      </c>
      <c r="L5" s="85">
        <f t="shared" si="1"/>
        <v>47.17</v>
      </c>
      <c r="M5" s="1107"/>
      <c r="N5" s="25"/>
    </row>
    <row r="6">
      <c r="A6" s="25"/>
      <c r="B6" s="1134" t="b">
        <v>0</v>
      </c>
      <c r="C6" s="1042" t="s">
        <v>577</v>
      </c>
      <c r="D6" s="1135"/>
      <c r="E6" s="1135"/>
      <c r="F6" s="1136">
        <v>45417.0</v>
      </c>
      <c r="G6" s="1137" t="s">
        <v>146</v>
      </c>
      <c r="H6" s="1138">
        <v>6.31</v>
      </c>
      <c r="I6" s="92">
        <f t="shared" si="2"/>
        <v>39.23</v>
      </c>
      <c r="J6" s="25"/>
      <c r="K6" s="1139" t="str">
        <f>'08) Drop Down Menus'!A5</f>
        <v>Entertainment</v>
      </c>
      <c r="L6" s="91">
        <f t="shared" si="1"/>
        <v>84.44</v>
      </c>
      <c r="M6" s="1140"/>
      <c r="N6" s="25"/>
    </row>
    <row r="7">
      <c r="A7" s="25"/>
      <c r="B7" s="925" t="b">
        <v>0</v>
      </c>
      <c r="C7" s="1022" t="s">
        <v>668</v>
      </c>
      <c r="D7" s="862"/>
      <c r="E7" s="862"/>
      <c r="F7" s="982">
        <v>45419.0</v>
      </c>
      <c r="G7" s="983" t="s">
        <v>146</v>
      </c>
      <c r="H7" s="1023">
        <v>13.64</v>
      </c>
      <c r="I7" s="86">
        <f t="shared" si="2"/>
        <v>52.87</v>
      </c>
      <c r="J7" s="25"/>
      <c r="K7" s="1081" t="str">
        <f>'08) Drop Down Menus'!A6</f>
        <v>Medical</v>
      </c>
      <c r="L7" s="85">
        <f t="shared" si="1"/>
        <v>0</v>
      </c>
      <c r="M7" s="1107"/>
      <c r="N7" s="25"/>
    </row>
    <row r="8">
      <c r="A8" s="25"/>
      <c r="B8" s="1134" t="b">
        <v>0</v>
      </c>
      <c r="C8" s="1042" t="s">
        <v>472</v>
      </c>
      <c r="D8" s="1135"/>
      <c r="E8" s="1135"/>
      <c r="F8" s="1136">
        <v>45420.0</v>
      </c>
      <c r="G8" s="1137" t="s">
        <v>110</v>
      </c>
      <c r="H8" s="1138">
        <v>127.32</v>
      </c>
      <c r="I8" s="92">
        <f t="shared" si="2"/>
        <v>180.19</v>
      </c>
      <c r="J8" s="25"/>
      <c r="K8" s="1139" t="str">
        <f>'08) Drop Down Menus'!A7</f>
        <v>Vehicle</v>
      </c>
      <c r="L8" s="91">
        <f t="shared" si="1"/>
        <v>0</v>
      </c>
      <c r="M8" s="1140"/>
      <c r="N8" s="25"/>
    </row>
    <row r="9">
      <c r="A9" s="25"/>
      <c r="B9" s="925" t="b">
        <v>0</v>
      </c>
      <c r="C9" s="1022" t="s">
        <v>546</v>
      </c>
      <c r="D9" s="862"/>
      <c r="E9" s="862"/>
      <c r="F9" s="982">
        <v>45421.0</v>
      </c>
      <c r="G9" s="983" t="s">
        <v>110</v>
      </c>
      <c r="H9" s="1023">
        <v>12.48</v>
      </c>
      <c r="I9" s="86">
        <f t="shared" si="2"/>
        <v>192.67</v>
      </c>
      <c r="J9" s="25"/>
      <c r="K9" s="1081" t="str">
        <f>'08) Drop Down Menus'!A8</f>
        <v>Maintenance</v>
      </c>
      <c r="L9" s="85">
        <f t="shared" si="1"/>
        <v>19.99</v>
      </c>
      <c r="M9" s="1107"/>
      <c r="N9" s="25"/>
    </row>
    <row r="10">
      <c r="A10" s="25"/>
      <c r="B10" s="1134" t="b">
        <v>0</v>
      </c>
      <c r="C10" s="1042" t="s">
        <v>474</v>
      </c>
      <c r="D10" s="1135"/>
      <c r="E10" s="1135"/>
      <c r="F10" s="1136">
        <v>45422.0</v>
      </c>
      <c r="G10" s="1137" t="s">
        <v>144</v>
      </c>
      <c r="H10" s="1138">
        <v>20.62</v>
      </c>
      <c r="I10" s="92">
        <f t="shared" si="2"/>
        <v>213.29</v>
      </c>
      <c r="J10" s="25"/>
      <c r="K10" s="1139" t="str">
        <f>'08) Drop Down Menus'!A9</f>
        <v>Debt</v>
      </c>
      <c r="L10" s="91">
        <f t="shared" si="1"/>
        <v>0</v>
      </c>
      <c r="M10" s="1140"/>
      <c r="N10" s="25"/>
    </row>
    <row r="11">
      <c r="A11" s="25"/>
      <c r="B11" s="925" t="b">
        <v>0</v>
      </c>
      <c r="C11" s="1022" t="s">
        <v>474</v>
      </c>
      <c r="D11" s="862"/>
      <c r="E11" s="862"/>
      <c r="F11" s="982">
        <v>45422.0</v>
      </c>
      <c r="G11" s="983" t="s">
        <v>145</v>
      </c>
      <c r="H11" s="1023">
        <v>47.17</v>
      </c>
      <c r="I11" s="86">
        <f t="shared" si="2"/>
        <v>260.46</v>
      </c>
      <c r="J11" s="25"/>
      <c r="K11" s="1081" t="str">
        <f>'08) Drop Down Menus'!A10</f>
        <v>Holiday Gifts</v>
      </c>
      <c r="L11" s="85">
        <f t="shared" si="1"/>
        <v>0</v>
      </c>
      <c r="M11" s="1107"/>
      <c r="N11" s="25"/>
    </row>
    <row r="12">
      <c r="A12" s="25"/>
      <c r="B12" s="1134" t="b">
        <v>0</v>
      </c>
      <c r="C12" s="1042" t="s">
        <v>753</v>
      </c>
      <c r="D12" s="1135"/>
      <c r="E12" s="1135"/>
      <c r="F12" s="1136">
        <v>45422.0</v>
      </c>
      <c r="G12" s="1137" t="s">
        <v>146</v>
      </c>
      <c r="H12" s="1138">
        <v>22.5</v>
      </c>
      <c r="I12" s="92">
        <f t="shared" si="2"/>
        <v>282.96</v>
      </c>
      <c r="J12" s="25"/>
      <c r="K12" s="1139" t="str">
        <f>'08) Drop Down Menus'!A11</f>
        <v>Haircut</v>
      </c>
      <c r="L12" s="91">
        <f t="shared" si="1"/>
        <v>0</v>
      </c>
      <c r="M12" s="1140"/>
      <c r="N12" s="25"/>
    </row>
    <row r="13">
      <c r="A13" s="25"/>
      <c r="B13" s="925" t="b">
        <v>0</v>
      </c>
      <c r="C13" s="1022" t="s">
        <v>754</v>
      </c>
      <c r="D13" s="862"/>
      <c r="E13" s="862"/>
      <c r="F13" s="982">
        <v>45425.0</v>
      </c>
      <c r="G13" s="983" t="s">
        <v>21</v>
      </c>
      <c r="H13" s="1023">
        <v>9.99</v>
      </c>
      <c r="I13" s="86">
        <f t="shared" si="2"/>
        <v>292.95</v>
      </c>
      <c r="J13" s="25"/>
      <c r="K13" s="1081" t="str">
        <f>'08) Drop Down Menus'!A12</f>
        <v>Subscription - Video</v>
      </c>
      <c r="L13" s="85">
        <f t="shared" si="1"/>
        <v>0</v>
      </c>
      <c r="M13" s="1107"/>
      <c r="N13" s="25"/>
    </row>
    <row r="14">
      <c r="A14" s="25"/>
      <c r="B14" s="1134" t="b">
        <v>0</v>
      </c>
      <c r="C14" s="1042" t="s">
        <v>755</v>
      </c>
      <c r="D14" s="1135"/>
      <c r="E14" s="1135"/>
      <c r="F14" s="1136">
        <v>45426.0</v>
      </c>
      <c r="G14" s="1137" t="s">
        <v>146</v>
      </c>
      <c r="H14" s="1138">
        <v>41.99</v>
      </c>
      <c r="I14" s="92">
        <f t="shared" si="2"/>
        <v>334.94</v>
      </c>
      <c r="J14" s="25"/>
      <c r="K14" s="1141" t="str">
        <f>'08) Drop Down Menus'!A13</f>
        <v>Subscription - Game</v>
      </c>
      <c r="L14" s="1142">
        <f t="shared" si="1"/>
        <v>0</v>
      </c>
      <c r="M14" s="1144"/>
      <c r="N14" s="25"/>
    </row>
    <row r="15">
      <c r="A15" s="25"/>
      <c r="B15" s="925" t="b">
        <v>0</v>
      </c>
      <c r="C15" s="1022" t="s">
        <v>474</v>
      </c>
      <c r="D15" s="862"/>
      <c r="E15" s="862"/>
      <c r="F15" s="982">
        <v>45427.0</v>
      </c>
      <c r="G15" s="983" t="s">
        <v>144</v>
      </c>
      <c r="H15" s="1023">
        <v>27.61</v>
      </c>
      <c r="I15" s="86">
        <f t="shared" si="2"/>
        <v>362.55</v>
      </c>
      <c r="J15" s="25"/>
      <c r="K15" s="25"/>
      <c r="L15" s="25"/>
      <c r="M15" s="25"/>
      <c r="N15" s="25"/>
    </row>
    <row r="16">
      <c r="A16" s="25"/>
      <c r="B16" s="1134" t="b">
        <v>0</v>
      </c>
      <c r="C16" s="1042" t="s">
        <v>746</v>
      </c>
      <c r="D16" s="1135"/>
      <c r="E16" s="1135"/>
      <c r="F16" s="1136">
        <v>45428.0</v>
      </c>
      <c r="G16" s="1137" t="s">
        <v>110</v>
      </c>
      <c r="H16" s="1138">
        <v>33.67</v>
      </c>
      <c r="I16" s="92">
        <f t="shared" si="2"/>
        <v>396.22</v>
      </c>
      <c r="J16" s="25"/>
      <c r="K16" s="1085" t="s">
        <v>44</v>
      </c>
      <c r="L16" s="1086" t="s">
        <v>572</v>
      </c>
      <c r="M16" s="1087" t="s">
        <v>573</v>
      </c>
      <c r="N16" s="25"/>
    </row>
    <row r="17">
      <c r="A17" s="25"/>
      <c r="B17" s="925" t="b">
        <v>0</v>
      </c>
      <c r="C17" s="1022"/>
      <c r="D17" s="862"/>
      <c r="E17" s="862"/>
      <c r="F17" s="982"/>
      <c r="G17" s="983"/>
      <c r="H17" s="1023">
        <v>0.0</v>
      </c>
      <c r="I17" s="86">
        <f t="shared" si="2"/>
        <v>396.22</v>
      </c>
      <c r="J17" s="25"/>
      <c r="K17" s="1088" t="str">
        <f>'08) Drop Down Menus'!A2</f>
        <v>Groceries</v>
      </c>
      <c r="L17" s="930">
        <f>SUMIF('01) BudgetBill Breakdown'!B$1:B87,K3, '01) BudgetBill Breakdown'!G$1:G87)</f>
        <v>-13261.67</v>
      </c>
      <c r="M17" s="1089">
        <f t="shared" ref="M17:M28" si="3">L17/M$29</f>
        <v>-1473.518889</v>
      </c>
      <c r="N17" s="25"/>
    </row>
    <row r="18">
      <c r="A18" s="25"/>
      <c r="B18" s="1134" t="b">
        <v>0</v>
      </c>
      <c r="C18" s="1042"/>
      <c r="D18" s="1135"/>
      <c r="E18" s="1135"/>
      <c r="F18" s="1136"/>
      <c r="G18" s="1137"/>
      <c r="H18" s="1138">
        <v>0.0</v>
      </c>
      <c r="I18" s="92">
        <f t="shared" si="2"/>
        <v>396.22</v>
      </c>
      <c r="J18" s="25"/>
      <c r="K18" s="1090" t="str">
        <f>'08) Drop Down Menus'!A3</f>
        <v>Cigarettes</v>
      </c>
      <c r="L18" s="994">
        <f>SUMIF('01) BudgetBill Breakdown'!B$1:B87,K18, '01) BudgetBill Breakdown'!G$1:G87)</f>
        <v>-3195.64</v>
      </c>
      <c r="M18" s="1091">
        <f t="shared" si="3"/>
        <v>-355.0711111</v>
      </c>
      <c r="N18" s="25"/>
    </row>
    <row r="19">
      <c r="A19" s="25"/>
      <c r="B19" s="925" t="b">
        <v>0</v>
      </c>
      <c r="C19" s="1022"/>
      <c r="D19" s="862"/>
      <c r="E19" s="862"/>
      <c r="F19" s="982"/>
      <c r="G19" s="983"/>
      <c r="H19" s="1023">
        <v>0.0</v>
      </c>
      <c r="I19" s="86">
        <f t="shared" si="2"/>
        <v>396.22</v>
      </c>
      <c r="J19" s="25"/>
      <c r="K19" s="1088" t="str">
        <f>'08) Drop Down Menus'!A4</f>
        <v>Gas</v>
      </c>
      <c r="L19" s="930">
        <f>SUMIF('01) BudgetBill Breakdown'!B$1:B87,K19, '01) BudgetBill Breakdown'!G$1:G87)</f>
        <v>-1119.6</v>
      </c>
      <c r="M19" s="1089">
        <f t="shared" si="3"/>
        <v>-124.4</v>
      </c>
      <c r="N19" s="25"/>
    </row>
    <row r="20">
      <c r="A20" s="25"/>
      <c r="B20" s="1134" t="b">
        <v>0</v>
      </c>
      <c r="C20" s="1042"/>
      <c r="D20" s="1135"/>
      <c r="E20" s="1135"/>
      <c r="F20" s="1136"/>
      <c r="G20" s="1137"/>
      <c r="H20" s="1138">
        <v>0.0</v>
      </c>
      <c r="I20" s="92">
        <f t="shared" si="2"/>
        <v>396.22</v>
      </c>
      <c r="J20" s="25"/>
      <c r="K20" s="1090" t="str">
        <f>'08) Drop Down Menus'!A5</f>
        <v>Entertainment</v>
      </c>
      <c r="L20" s="994">
        <f>SUMIF('01) BudgetBill Breakdown'!B$1:B87,K20, '01) BudgetBill Breakdown'!G$1:G87)</f>
        <v>-5169.91</v>
      </c>
      <c r="M20" s="1091">
        <f t="shared" si="3"/>
        <v>-574.4344444</v>
      </c>
      <c r="N20" s="25"/>
    </row>
    <row r="21">
      <c r="A21" s="25"/>
      <c r="B21" s="925" t="b">
        <v>0</v>
      </c>
      <c r="C21" s="1022"/>
      <c r="D21" s="862"/>
      <c r="E21" s="862"/>
      <c r="F21" s="982"/>
      <c r="G21" s="983"/>
      <c r="H21" s="1023">
        <v>0.0</v>
      </c>
      <c r="I21" s="86">
        <f t="shared" si="2"/>
        <v>396.22</v>
      </c>
      <c r="J21" s="25"/>
      <c r="K21" s="1088" t="str">
        <f>'08) Drop Down Menus'!A6</f>
        <v>Medical</v>
      </c>
      <c r="L21" s="930">
        <f>SUMIF('01) BudgetBill Breakdown'!B$1:B87,K21, '01) BudgetBill Breakdown'!G$1:G87)</f>
        <v>-1229.54</v>
      </c>
      <c r="M21" s="1089">
        <f t="shared" si="3"/>
        <v>-136.6155556</v>
      </c>
      <c r="N21" s="25"/>
    </row>
    <row r="22">
      <c r="A22" s="25"/>
      <c r="B22" s="1134" t="b">
        <v>0</v>
      </c>
      <c r="C22" s="1042"/>
      <c r="D22" s="1135"/>
      <c r="E22" s="1135"/>
      <c r="F22" s="1136"/>
      <c r="G22" s="1137"/>
      <c r="H22" s="1138">
        <v>0.0</v>
      </c>
      <c r="I22" s="92">
        <f t="shared" si="2"/>
        <v>396.22</v>
      </c>
      <c r="J22" s="25"/>
      <c r="K22" s="1090" t="str">
        <f>'08) Drop Down Menus'!A7</f>
        <v>Vehicle</v>
      </c>
      <c r="L22" s="994">
        <f>SUMIF('01) BudgetBill Breakdown'!B$1:B87,K22, '01) BudgetBill Breakdown'!G$1:G87)</f>
        <v>-798.37</v>
      </c>
      <c r="M22" s="1091">
        <f t="shared" si="3"/>
        <v>-88.70777778</v>
      </c>
      <c r="N22" s="25"/>
    </row>
    <row r="23">
      <c r="A23" s="25"/>
      <c r="B23" s="925" t="b">
        <v>0</v>
      </c>
      <c r="C23" s="1022"/>
      <c r="D23" s="862"/>
      <c r="E23" s="862"/>
      <c r="F23" s="982"/>
      <c r="G23" s="983"/>
      <c r="H23" s="1023">
        <v>0.0</v>
      </c>
      <c r="I23" s="86">
        <f t="shared" si="2"/>
        <v>396.22</v>
      </c>
      <c r="J23" s="25"/>
      <c r="K23" s="1088" t="str">
        <f>'08) Drop Down Menus'!A8</f>
        <v>Maintenance</v>
      </c>
      <c r="L23" s="930">
        <f>SUMIF('01) BudgetBill Breakdown'!B$1:B87,K23, '01) BudgetBill Breakdown'!G$1:G87)</f>
        <v>-2502.98</v>
      </c>
      <c r="M23" s="1089">
        <f t="shared" si="3"/>
        <v>-278.1088889</v>
      </c>
      <c r="N23" s="25"/>
    </row>
    <row r="24">
      <c r="A24" s="25"/>
      <c r="B24" s="1134" t="b">
        <v>0</v>
      </c>
      <c r="C24" s="1042"/>
      <c r="D24" s="1135"/>
      <c r="E24" s="1135"/>
      <c r="F24" s="1136"/>
      <c r="G24" s="1137"/>
      <c r="H24" s="1138">
        <v>0.0</v>
      </c>
      <c r="I24" s="92">
        <f t="shared" si="2"/>
        <v>396.22</v>
      </c>
      <c r="J24" s="25"/>
      <c r="K24" s="1090" t="str">
        <f>'08) Drop Down Menus'!A9</f>
        <v>Debt</v>
      </c>
      <c r="L24" s="994">
        <f>SUMIF('01) BudgetBill Breakdown'!B$1:B87,K24, '01) BudgetBill Breakdown'!G$1:G87)</f>
        <v>-4471.64</v>
      </c>
      <c r="M24" s="1091">
        <f t="shared" si="3"/>
        <v>-496.8488889</v>
      </c>
      <c r="N24" s="25"/>
    </row>
    <row r="25">
      <c r="A25" s="25"/>
      <c r="B25" s="925" t="b">
        <v>0</v>
      </c>
      <c r="C25" s="1022"/>
      <c r="D25" s="862"/>
      <c r="E25" s="862"/>
      <c r="F25" s="982"/>
      <c r="G25" s="983"/>
      <c r="H25" s="1023">
        <v>0.0</v>
      </c>
      <c r="I25" s="86">
        <f t="shared" si="2"/>
        <v>396.22</v>
      </c>
      <c r="J25" s="25"/>
      <c r="K25" s="1088" t="str">
        <f>'08) Drop Down Menus'!A10</f>
        <v>Holiday Gifts</v>
      </c>
      <c r="L25" s="930">
        <f>SUMIF('01) BudgetBill Breakdown'!B$1:B87,K25, '01) BudgetBill Breakdown'!G$1:G87)</f>
        <v>-437.29</v>
      </c>
      <c r="M25" s="1089">
        <f t="shared" si="3"/>
        <v>-48.58777778</v>
      </c>
      <c r="N25" s="25"/>
    </row>
    <row r="26">
      <c r="A26" s="25"/>
      <c r="B26" s="1134" t="b">
        <v>0</v>
      </c>
      <c r="C26" s="1042"/>
      <c r="D26" s="1135"/>
      <c r="E26" s="1135"/>
      <c r="F26" s="1136"/>
      <c r="G26" s="1137"/>
      <c r="H26" s="1138">
        <v>0.0</v>
      </c>
      <c r="I26" s="92">
        <f t="shared" si="2"/>
        <v>396.22</v>
      </c>
      <c r="J26" s="25"/>
      <c r="K26" s="1090" t="str">
        <f>'08) Drop Down Menus'!A11</f>
        <v>Haircut</v>
      </c>
      <c r="L26" s="994">
        <f>SUMIF('01) BudgetBill Breakdown'!B$1:B87,K26, '01) BudgetBill Breakdown'!G$1:G87)</f>
        <v>-350.23</v>
      </c>
      <c r="M26" s="1091">
        <f t="shared" si="3"/>
        <v>-38.91444444</v>
      </c>
      <c r="N26" s="25"/>
    </row>
    <row r="27">
      <c r="A27" s="25"/>
      <c r="B27" s="925" t="b">
        <v>0</v>
      </c>
      <c r="C27" s="1022"/>
      <c r="D27" s="862"/>
      <c r="E27" s="862"/>
      <c r="F27" s="982"/>
      <c r="G27" s="983"/>
      <c r="H27" s="1023">
        <v>0.0</v>
      </c>
      <c r="I27" s="86">
        <f t="shared" si="2"/>
        <v>396.22</v>
      </c>
      <c r="J27" s="25"/>
      <c r="K27" s="1088" t="str">
        <f>'08) Drop Down Menus'!A12</f>
        <v>Subscription - Video</v>
      </c>
      <c r="L27" s="930">
        <f>SUMIF('01) BudgetBill Breakdown'!B$1:B87,K27, '01) BudgetBill Breakdown'!G$1:G87)</f>
        <v>-642.57</v>
      </c>
      <c r="M27" s="1089">
        <f t="shared" si="3"/>
        <v>-71.39666667</v>
      </c>
      <c r="N27" s="25"/>
    </row>
    <row r="28">
      <c r="A28" s="25"/>
      <c r="B28" s="1134" t="b">
        <v>0</v>
      </c>
      <c r="C28" s="1042"/>
      <c r="D28" s="1135"/>
      <c r="E28" s="1135"/>
      <c r="F28" s="1136"/>
      <c r="G28" s="1137"/>
      <c r="H28" s="1138">
        <v>0.0</v>
      </c>
      <c r="I28" s="92">
        <f t="shared" si="2"/>
        <v>396.22</v>
      </c>
      <c r="J28" s="25"/>
      <c r="K28" s="1090" t="str">
        <f>'08) Drop Down Menus'!A13</f>
        <v>Subscription - Game</v>
      </c>
      <c r="L28" s="994">
        <f>SUMIF('01) BudgetBill Breakdown'!B$1:B87,K28, '01) BudgetBill Breakdown'!G$1:G87)</f>
        <v>-137.11</v>
      </c>
      <c r="M28" s="1091">
        <f t="shared" si="3"/>
        <v>-15.23444444</v>
      </c>
      <c r="N28" s="25"/>
    </row>
    <row r="29">
      <c r="A29" s="25"/>
      <c r="B29" s="925" t="b">
        <v>0</v>
      </c>
      <c r="C29" s="1022"/>
      <c r="D29" s="862"/>
      <c r="E29" s="862"/>
      <c r="F29" s="982"/>
      <c r="G29" s="983"/>
      <c r="H29" s="1023">
        <v>0.0</v>
      </c>
      <c r="I29" s="86">
        <f t="shared" si="2"/>
        <v>396.22</v>
      </c>
      <c r="J29" s="25"/>
      <c r="K29" s="1092" t="s">
        <v>574</v>
      </c>
      <c r="L29" s="1093"/>
      <c r="M29" s="1094" t="s">
        <v>756</v>
      </c>
      <c r="N29" s="25"/>
    </row>
    <row r="30" ht="18.0" customHeight="1">
      <c r="A30" s="25"/>
      <c r="B30" s="1134" t="b">
        <v>0</v>
      </c>
      <c r="C30" s="1042"/>
      <c r="D30" s="1135"/>
      <c r="E30" s="1135"/>
      <c r="F30" s="1136"/>
      <c r="G30" s="1137"/>
      <c r="H30" s="1138">
        <v>0.0</v>
      </c>
      <c r="I30" s="92">
        <f t="shared" si="2"/>
        <v>396.22</v>
      </c>
      <c r="J30" s="25"/>
      <c r="K30" s="25"/>
      <c r="L30" s="25"/>
      <c r="M30" s="25"/>
      <c r="N30" s="25"/>
    </row>
    <row r="31" ht="18.0" customHeight="1">
      <c r="A31" s="25"/>
      <c r="B31" s="1148"/>
      <c r="C31" s="1149" t="s">
        <v>455</v>
      </c>
      <c r="D31" s="1150"/>
      <c r="E31" s="1150"/>
      <c r="F31" s="1150"/>
      <c r="G31" s="1150"/>
      <c r="H31" s="1151">
        <f>I26</f>
        <v>396.22</v>
      </c>
      <c r="I31" s="1152"/>
      <c r="J31" s="25"/>
      <c r="K31" s="1115" t="s">
        <v>683</v>
      </c>
      <c r="L31" s="1116"/>
      <c r="M31" s="1117"/>
      <c r="N31" s="25"/>
    </row>
    <row r="32" ht="18.0" customHeight="1">
      <c r="A32" s="65"/>
      <c r="B32" s="65"/>
      <c r="C32" s="65"/>
      <c r="D32" s="65"/>
      <c r="E32" s="65"/>
      <c r="F32" s="65"/>
      <c r="G32" s="75"/>
      <c r="H32" s="75"/>
      <c r="I32" s="65"/>
      <c r="J32" s="25"/>
      <c r="K32" s="1118" t="s">
        <v>684</v>
      </c>
      <c r="L32" s="862"/>
      <c r="M32" s="1103">
        <v>0.0</v>
      </c>
      <c r="N32" s="25"/>
    </row>
    <row r="33" ht="18.0" customHeight="1">
      <c r="A33" s="65"/>
      <c r="B33" s="65" t="s">
        <v>609</v>
      </c>
      <c r="J33" s="25"/>
      <c r="K33" s="1119" t="s">
        <v>685</v>
      </c>
      <c r="L33" s="1120"/>
      <c r="M33" s="1121">
        <v>0.0</v>
      </c>
      <c r="N33" s="25"/>
    </row>
    <row r="34" ht="18.0" customHeight="1">
      <c r="A34" s="80"/>
      <c r="B34" s="1085" t="s">
        <v>102</v>
      </c>
      <c r="C34" s="1086" t="s">
        <v>103</v>
      </c>
      <c r="D34" s="1086" t="s">
        <v>104</v>
      </c>
      <c r="E34" s="1086" t="s">
        <v>105</v>
      </c>
      <c r="F34" s="1086" t="s">
        <v>49</v>
      </c>
      <c r="G34" s="1106" t="s">
        <v>106</v>
      </c>
      <c r="H34" s="1106" t="s">
        <v>107</v>
      </c>
      <c r="I34" s="1130"/>
      <c r="J34" s="25"/>
      <c r="K34" s="1118" t="s">
        <v>686</v>
      </c>
      <c r="L34" s="862"/>
      <c r="M34" s="86">
        <f>M32-M33</f>
        <v>0</v>
      </c>
      <c r="N34" s="25"/>
    </row>
    <row r="35" ht="18.0" customHeight="1">
      <c r="A35" s="80"/>
      <c r="B35" s="1108" t="b">
        <v>0</v>
      </c>
      <c r="C35" s="1022"/>
      <c r="D35" s="95"/>
      <c r="E35" s="95"/>
      <c r="F35" s="96"/>
      <c r="G35" s="85">
        <v>0.0</v>
      </c>
      <c r="H35" s="930">
        <f t="shared" ref="H35:H83" si="4">IF( B35 = TRUE ,(G35*F35)*0.05+(G35*F35) , G35*F35 )</f>
        <v>0</v>
      </c>
      <c r="I35" s="1107"/>
      <c r="J35" s="25"/>
      <c r="K35" s="1122" t="s">
        <v>687</v>
      </c>
      <c r="L35" s="1123"/>
      <c r="M35" s="1124" t="str">
        <f>#REF!-M33</f>
        <v>#REF!</v>
      </c>
      <c r="N35" s="25"/>
    </row>
    <row r="36" ht="18.0" customHeight="1">
      <c r="A36" s="80"/>
      <c r="B36" s="1111" t="b">
        <v>0</v>
      </c>
      <c r="C36" s="88"/>
      <c r="D36" s="89"/>
      <c r="E36" s="89"/>
      <c r="F36" s="90"/>
      <c r="G36" s="91">
        <v>0.0</v>
      </c>
      <c r="H36" s="994">
        <f t="shared" si="4"/>
        <v>0</v>
      </c>
      <c r="I36" s="1140"/>
      <c r="J36" s="25"/>
      <c r="N36" s="25"/>
    </row>
    <row r="37" ht="18.0" customHeight="1">
      <c r="A37" s="97"/>
      <c r="B37" s="1108" t="b">
        <v>0</v>
      </c>
      <c r="C37" s="94"/>
      <c r="D37" s="95"/>
      <c r="E37" s="95"/>
      <c r="F37" s="96"/>
      <c r="G37" s="85">
        <v>0.0</v>
      </c>
      <c r="H37" s="930">
        <f t="shared" si="4"/>
        <v>0</v>
      </c>
      <c r="I37" s="1107"/>
      <c r="J37" s="25"/>
      <c r="K37" s="1100" t="s">
        <v>670</v>
      </c>
      <c r="L37" s="1101"/>
      <c r="M37" s="1102"/>
      <c r="N37" s="25"/>
    </row>
    <row r="38" ht="18.0" customHeight="1">
      <c r="A38" s="80"/>
      <c r="B38" s="1111" t="b">
        <v>0</v>
      </c>
      <c r="C38" s="88"/>
      <c r="D38" s="89"/>
      <c r="E38" s="89"/>
      <c r="F38" s="90"/>
      <c r="G38" s="91">
        <v>0.0</v>
      </c>
      <c r="H38" s="994">
        <f t="shared" si="4"/>
        <v>0</v>
      </c>
      <c r="I38" s="1140"/>
      <c r="J38" s="25"/>
      <c r="K38" s="925" t="s">
        <v>605</v>
      </c>
      <c r="L38" s="1027"/>
      <c r="M38" s="1103">
        <v>0.0</v>
      </c>
      <c r="N38" s="25"/>
    </row>
    <row r="39" ht="18.0" customHeight="1">
      <c r="A39" s="80"/>
      <c r="B39" s="1108" t="b">
        <v>0</v>
      </c>
      <c r="C39" s="94"/>
      <c r="D39" s="95"/>
      <c r="E39" s="95"/>
      <c r="F39" s="96"/>
      <c r="G39" s="85">
        <v>0.0</v>
      </c>
      <c r="H39" s="930">
        <f t="shared" si="4"/>
        <v>0</v>
      </c>
      <c r="I39" s="1107"/>
      <c r="J39" s="25"/>
      <c r="K39" s="1104" t="s">
        <v>671</v>
      </c>
      <c r="L39" s="1073">
        <v>2000.0</v>
      </c>
      <c r="M39" s="1105"/>
      <c r="N39" s="25"/>
    </row>
    <row r="40" ht="18.0" customHeight="1">
      <c r="A40" s="80"/>
      <c r="B40" s="1111" t="b">
        <v>0</v>
      </c>
      <c r="C40" s="88"/>
      <c r="D40" s="89"/>
      <c r="E40" s="89"/>
      <c r="F40" s="90"/>
      <c r="G40" s="91">
        <v>0.0</v>
      </c>
      <c r="H40" s="994">
        <f t="shared" si="4"/>
        <v>0</v>
      </c>
      <c r="I40" s="1140"/>
      <c r="J40" s="25"/>
      <c r="K40" s="925" t="s">
        <v>606</v>
      </c>
      <c r="L40" s="85">
        <v>0.0</v>
      </c>
      <c r="M40" s="1107"/>
      <c r="N40" s="25"/>
    </row>
    <row r="41" ht="18.0" customHeight="1">
      <c r="A41" s="97"/>
      <c r="B41" s="1108" t="b">
        <v>0</v>
      </c>
      <c r="C41" s="94"/>
      <c r="D41" s="95"/>
      <c r="E41" s="95"/>
      <c r="F41" s="96"/>
      <c r="G41" s="85">
        <v>0.0</v>
      </c>
      <c r="H41" s="930">
        <f t="shared" si="4"/>
        <v>0</v>
      </c>
      <c r="I41" s="1107"/>
      <c r="J41" s="25"/>
      <c r="K41" s="1109" t="s">
        <v>607</v>
      </c>
      <c r="L41" s="1030">
        <v>1160.49</v>
      </c>
      <c r="M41" s="1110">
        <f>L41+M38-L40</f>
        <v>1160.49</v>
      </c>
      <c r="N41" s="25"/>
    </row>
    <row r="42" ht="18.0" customHeight="1">
      <c r="A42" s="97"/>
      <c r="B42" s="1111" t="b">
        <v>0</v>
      </c>
      <c r="C42" s="88"/>
      <c r="D42" s="89"/>
      <c r="E42" s="89"/>
      <c r="F42" s="90"/>
      <c r="G42" s="91">
        <v>0.0</v>
      </c>
      <c r="H42" s="994">
        <f t="shared" si="4"/>
        <v>0</v>
      </c>
      <c r="I42" s="1140"/>
      <c r="J42" s="25"/>
      <c r="K42" s="1112" t="s">
        <v>608</v>
      </c>
      <c r="L42" s="1113"/>
      <c r="M42" s="1114">
        <f>L39-M41</f>
        <v>839.51</v>
      </c>
      <c r="N42" s="25"/>
    </row>
    <row r="43" ht="18.0" customHeight="1">
      <c r="A43" s="97"/>
      <c r="B43" s="1108" t="b">
        <v>0</v>
      </c>
      <c r="C43" s="94"/>
      <c r="D43" s="95"/>
      <c r="E43" s="95"/>
      <c r="F43" s="96"/>
      <c r="G43" s="85">
        <v>0.0</v>
      </c>
      <c r="H43" s="930">
        <f t="shared" si="4"/>
        <v>0</v>
      </c>
      <c r="I43" s="1107"/>
      <c r="J43" s="25"/>
      <c r="K43" s="25"/>
      <c r="L43" s="25"/>
      <c r="M43" s="25"/>
      <c r="N43" s="25"/>
    </row>
    <row r="44" ht="18.0" customHeight="1">
      <c r="A44" s="97"/>
      <c r="B44" s="1111" t="b">
        <v>0</v>
      </c>
      <c r="C44" s="88"/>
      <c r="D44" s="89"/>
      <c r="E44" s="89"/>
      <c r="F44" s="90"/>
      <c r="G44" s="91">
        <v>0.0</v>
      </c>
      <c r="H44" s="994">
        <f t="shared" si="4"/>
        <v>0</v>
      </c>
      <c r="I44" s="1140"/>
      <c r="J44" s="25"/>
      <c r="K44" s="1100" t="s">
        <v>654</v>
      </c>
      <c r="L44" s="1101"/>
      <c r="M44" s="1102"/>
      <c r="N44" s="25"/>
    </row>
    <row r="45" ht="18.0" customHeight="1">
      <c r="A45" s="97"/>
      <c r="B45" s="1108" t="b">
        <v>0</v>
      </c>
      <c r="C45" s="94"/>
      <c r="D45" s="95"/>
      <c r="E45" s="95"/>
      <c r="F45" s="96"/>
      <c r="G45" s="85">
        <v>0.0</v>
      </c>
      <c r="H45" s="930">
        <f t="shared" si="4"/>
        <v>0</v>
      </c>
      <c r="I45" s="1107"/>
      <c r="J45" s="25"/>
      <c r="K45" s="925" t="s">
        <v>605</v>
      </c>
      <c r="L45" s="1027"/>
      <c r="M45" s="1103">
        <v>0.0</v>
      </c>
    </row>
    <row r="46" ht="18.0" customHeight="1">
      <c r="A46" s="97"/>
      <c r="B46" s="1111" t="b">
        <v>0</v>
      </c>
      <c r="C46" s="88"/>
      <c r="D46" s="89"/>
      <c r="E46" s="89"/>
      <c r="F46" s="90"/>
      <c r="G46" s="91">
        <v>0.0</v>
      </c>
      <c r="H46" s="994">
        <f t="shared" si="4"/>
        <v>0</v>
      </c>
      <c r="I46" s="1140"/>
      <c r="J46" s="25"/>
      <c r="K46" s="1104" t="s">
        <v>671</v>
      </c>
      <c r="L46" s="1073">
        <v>1200.0</v>
      </c>
      <c r="M46" s="1105"/>
    </row>
    <row r="47" ht="18.0" customHeight="1">
      <c r="A47" s="97"/>
      <c r="B47" s="1108" t="b">
        <v>0</v>
      </c>
      <c r="C47" s="94"/>
      <c r="D47" s="95"/>
      <c r="E47" s="95"/>
      <c r="F47" s="96"/>
      <c r="G47" s="85">
        <v>0.0</v>
      </c>
      <c r="H47" s="930">
        <f t="shared" si="4"/>
        <v>0</v>
      </c>
      <c r="I47" s="1107"/>
      <c r="J47" s="25"/>
      <c r="K47" s="925" t="s">
        <v>606</v>
      </c>
      <c r="L47" s="85">
        <v>0.0</v>
      </c>
      <c r="M47" s="1107"/>
    </row>
    <row r="48" ht="18.0" customHeight="1">
      <c r="A48" s="97"/>
      <c r="B48" s="1111" t="b">
        <v>0</v>
      </c>
      <c r="C48" s="88"/>
      <c r="D48" s="89"/>
      <c r="E48" s="89"/>
      <c r="F48" s="90"/>
      <c r="G48" s="91">
        <v>0.0</v>
      </c>
      <c r="H48" s="994">
        <f t="shared" si="4"/>
        <v>0</v>
      </c>
      <c r="I48" s="1140"/>
      <c r="J48" s="25"/>
      <c r="K48" s="1109" t="s">
        <v>607</v>
      </c>
      <c r="L48" s="1030">
        <v>172.0</v>
      </c>
      <c r="M48" s="1110">
        <f>L48+M45-L47</f>
        <v>172</v>
      </c>
    </row>
    <row r="49" ht="18.0" customHeight="1">
      <c r="A49" s="97"/>
      <c r="B49" s="1108" t="b">
        <v>0</v>
      </c>
      <c r="C49" s="94"/>
      <c r="D49" s="95"/>
      <c r="E49" s="95"/>
      <c r="F49" s="96"/>
      <c r="G49" s="85">
        <v>0.0</v>
      </c>
      <c r="H49" s="930">
        <f t="shared" si="4"/>
        <v>0</v>
      </c>
      <c r="I49" s="1107"/>
      <c r="J49" s="25"/>
      <c r="K49" s="1112" t="s">
        <v>608</v>
      </c>
      <c r="L49" s="1113"/>
      <c r="M49" s="1114">
        <f>L46-M48</f>
        <v>1028</v>
      </c>
    </row>
    <row r="50" ht="18.0" customHeight="1">
      <c r="A50" s="97"/>
      <c r="B50" s="1111" t="b">
        <v>0</v>
      </c>
      <c r="C50" s="88"/>
      <c r="D50" s="89"/>
      <c r="E50" s="89"/>
      <c r="F50" s="90"/>
      <c r="G50" s="91">
        <v>0.0</v>
      </c>
      <c r="H50" s="994">
        <f t="shared" si="4"/>
        <v>0</v>
      </c>
      <c r="I50" s="1140"/>
      <c r="J50" s="25"/>
      <c r="K50" s="25"/>
      <c r="L50" s="25"/>
      <c r="M50" s="25"/>
      <c r="N50" s="25"/>
    </row>
    <row r="51" ht="18.0" hidden="1" customHeight="1">
      <c r="A51" s="97"/>
      <c r="B51" s="1108" t="b">
        <v>0</v>
      </c>
      <c r="C51" s="94"/>
      <c r="D51" s="95"/>
      <c r="E51" s="95"/>
      <c r="F51" s="96"/>
      <c r="G51" s="85">
        <v>0.0</v>
      </c>
      <c r="H51" s="930">
        <f t="shared" si="4"/>
        <v>0</v>
      </c>
      <c r="I51" s="1107"/>
      <c r="J51" s="25"/>
      <c r="K51" s="25"/>
      <c r="L51" s="25"/>
      <c r="M51" s="25"/>
      <c r="N51" s="25"/>
    </row>
    <row r="52" ht="18.0" hidden="1" customHeight="1">
      <c r="A52" s="97"/>
      <c r="B52" s="1111" t="b">
        <v>0</v>
      </c>
      <c r="C52" s="88"/>
      <c r="D52" s="89"/>
      <c r="E52" s="89"/>
      <c r="F52" s="90"/>
      <c r="G52" s="91">
        <v>0.0</v>
      </c>
      <c r="H52" s="994">
        <f t="shared" si="4"/>
        <v>0</v>
      </c>
      <c r="I52" s="1140"/>
      <c r="J52" s="25"/>
      <c r="K52" s="25"/>
      <c r="L52" s="25"/>
      <c r="M52" s="25"/>
      <c r="N52" s="25"/>
    </row>
    <row r="53" ht="18.0" hidden="1" customHeight="1">
      <c r="A53" s="97"/>
      <c r="B53" s="1108" t="b">
        <v>0</v>
      </c>
      <c r="C53" s="94"/>
      <c r="D53" s="95"/>
      <c r="E53" s="95"/>
      <c r="F53" s="96"/>
      <c r="G53" s="85">
        <v>0.0</v>
      </c>
      <c r="H53" s="930">
        <f t="shared" si="4"/>
        <v>0</v>
      </c>
      <c r="I53" s="1107"/>
      <c r="J53" s="25"/>
      <c r="K53" s="25"/>
      <c r="L53" s="25"/>
      <c r="M53" s="25"/>
      <c r="N53" s="25"/>
    </row>
    <row r="54" ht="18.0" hidden="1" customHeight="1">
      <c r="A54" s="97"/>
      <c r="B54" s="1111" t="b">
        <v>0</v>
      </c>
      <c r="C54" s="88"/>
      <c r="D54" s="89"/>
      <c r="E54" s="89"/>
      <c r="F54" s="90"/>
      <c r="G54" s="91">
        <v>0.0</v>
      </c>
      <c r="H54" s="994">
        <f t="shared" si="4"/>
        <v>0</v>
      </c>
      <c r="I54" s="1140"/>
      <c r="J54" s="25"/>
      <c r="K54" s="25"/>
      <c r="L54" s="25"/>
      <c r="M54" s="25"/>
      <c r="N54" s="25"/>
    </row>
    <row r="55" ht="18.0" hidden="1" customHeight="1">
      <c r="A55" s="97"/>
      <c r="B55" s="1108" t="b">
        <v>0</v>
      </c>
      <c r="C55" s="94"/>
      <c r="D55" s="95"/>
      <c r="E55" s="95"/>
      <c r="F55" s="96"/>
      <c r="G55" s="85">
        <v>0.0</v>
      </c>
      <c r="H55" s="930">
        <f t="shared" si="4"/>
        <v>0</v>
      </c>
      <c r="I55" s="1107"/>
      <c r="J55" s="25"/>
      <c r="K55" s="25"/>
      <c r="L55" s="25"/>
      <c r="M55" s="25"/>
      <c r="N55" s="25"/>
    </row>
    <row r="56" ht="18.0" hidden="1" customHeight="1">
      <c r="A56" s="97"/>
      <c r="B56" s="1111" t="b">
        <v>0</v>
      </c>
      <c r="C56" s="88"/>
      <c r="D56" s="89"/>
      <c r="E56" s="89"/>
      <c r="F56" s="90"/>
      <c r="G56" s="91">
        <v>0.0</v>
      </c>
      <c r="H56" s="994">
        <f t="shared" si="4"/>
        <v>0</v>
      </c>
      <c r="I56" s="1140"/>
      <c r="J56" s="25"/>
      <c r="K56" s="25"/>
      <c r="L56" s="25"/>
      <c r="M56" s="25"/>
      <c r="N56" s="25"/>
    </row>
    <row r="57" ht="18.0" hidden="1" customHeight="1">
      <c r="A57" s="97"/>
      <c r="B57" s="1108" t="b">
        <v>0</v>
      </c>
      <c r="C57" s="94"/>
      <c r="D57" s="95"/>
      <c r="E57" s="95"/>
      <c r="F57" s="96"/>
      <c r="G57" s="85">
        <v>0.0</v>
      </c>
      <c r="H57" s="930">
        <f t="shared" si="4"/>
        <v>0</v>
      </c>
      <c r="I57" s="1107"/>
      <c r="J57" s="25"/>
      <c r="K57" s="25"/>
      <c r="L57" s="25"/>
      <c r="M57" s="25"/>
      <c r="N57" s="25"/>
    </row>
    <row r="58" ht="18.0" hidden="1" customHeight="1">
      <c r="A58" s="97"/>
      <c r="B58" s="1111" t="b">
        <v>0</v>
      </c>
      <c r="C58" s="88"/>
      <c r="D58" s="89"/>
      <c r="E58" s="89"/>
      <c r="F58" s="90"/>
      <c r="G58" s="91">
        <v>0.0</v>
      </c>
      <c r="H58" s="994">
        <f t="shared" si="4"/>
        <v>0</v>
      </c>
      <c r="I58" s="1140"/>
      <c r="J58" s="25"/>
      <c r="K58" s="25"/>
      <c r="L58" s="25"/>
      <c r="M58" s="25"/>
      <c r="N58" s="25"/>
    </row>
    <row r="59" ht="18.0" hidden="1" customHeight="1">
      <c r="A59" s="97"/>
      <c r="B59" s="1108" t="b">
        <v>0</v>
      </c>
      <c r="C59" s="94"/>
      <c r="D59" s="95"/>
      <c r="E59" s="95"/>
      <c r="F59" s="96"/>
      <c r="G59" s="85">
        <v>0.0</v>
      </c>
      <c r="H59" s="930">
        <f t="shared" si="4"/>
        <v>0</v>
      </c>
      <c r="I59" s="1107"/>
      <c r="J59" s="25"/>
      <c r="K59" s="25"/>
      <c r="L59" s="25"/>
      <c r="M59" s="25"/>
      <c r="N59" s="25"/>
    </row>
    <row r="60" ht="18.0" hidden="1" customHeight="1">
      <c r="A60" s="97"/>
      <c r="B60" s="1111" t="b">
        <v>0</v>
      </c>
      <c r="C60" s="88"/>
      <c r="D60" s="89"/>
      <c r="E60" s="89"/>
      <c r="F60" s="90"/>
      <c r="G60" s="91">
        <v>0.0</v>
      </c>
      <c r="H60" s="994">
        <f t="shared" si="4"/>
        <v>0</v>
      </c>
      <c r="I60" s="1140"/>
      <c r="J60" s="25"/>
      <c r="K60" s="25"/>
      <c r="L60" s="25"/>
      <c r="M60" s="25"/>
      <c r="N60" s="25"/>
    </row>
    <row r="61" ht="18.0" hidden="1" customHeight="1">
      <c r="A61" s="97"/>
      <c r="B61" s="1108" t="b">
        <v>0</v>
      </c>
      <c r="C61" s="94"/>
      <c r="D61" s="95"/>
      <c r="E61" s="95"/>
      <c r="F61" s="96"/>
      <c r="G61" s="85">
        <v>0.0</v>
      </c>
      <c r="H61" s="930">
        <f t="shared" si="4"/>
        <v>0</v>
      </c>
      <c r="I61" s="1107"/>
      <c r="J61" s="25"/>
      <c r="K61" s="25"/>
      <c r="L61" s="25"/>
      <c r="M61" s="25"/>
      <c r="N61" s="25"/>
    </row>
    <row r="62" ht="18.0" hidden="1" customHeight="1">
      <c r="A62" s="97"/>
      <c r="B62" s="1111" t="b">
        <v>0</v>
      </c>
      <c r="C62" s="88"/>
      <c r="D62" s="89"/>
      <c r="E62" s="89"/>
      <c r="F62" s="90"/>
      <c r="G62" s="91">
        <v>0.0</v>
      </c>
      <c r="H62" s="994">
        <f t="shared" si="4"/>
        <v>0</v>
      </c>
      <c r="I62" s="1140"/>
      <c r="J62" s="25"/>
      <c r="K62" s="25"/>
      <c r="L62" s="25"/>
      <c r="M62" s="25"/>
      <c r="N62" s="25"/>
    </row>
    <row r="63" ht="18.0" hidden="1" customHeight="1">
      <c r="A63" s="97"/>
      <c r="B63" s="1108" t="b">
        <v>0</v>
      </c>
      <c r="C63" s="94"/>
      <c r="D63" s="95"/>
      <c r="E63" s="95"/>
      <c r="F63" s="96"/>
      <c r="G63" s="85">
        <v>0.0</v>
      </c>
      <c r="H63" s="930">
        <f t="shared" si="4"/>
        <v>0</v>
      </c>
      <c r="I63" s="1107"/>
      <c r="J63" s="25"/>
      <c r="K63" s="25"/>
      <c r="L63" s="25"/>
      <c r="M63" s="25"/>
      <c r="N63" s="25"/>
    </row>
    <row r="64" ht="18.0" hidden="1" customHeight="1">
      <c r="A64" s="97"/>
      <c r="B64" s="1111" t="b">
        <v>0</v>
      </c>
      <c r="C64" s="88"/>
      <c r="D64" s="89"/>
      <c r="E64" s="89"/>
      <c r="F64" s="90"/>
      <c r="G64" s="91">
        <v>0.0</v>
      </c>
      <c r="H64" s="994">
        <f t="shared" si="4"/>
        <v>0</v>
      </c>
      <c r="I64" s="1140"/>
      <c r="J64" s="25"/>
      <c r="K64" s="25"/>
      <c r="L64" s="25"/>
      <c r="M64" s="25"/>
      <c r="N64" s="25"/>
    </row>
    <row r="65" ht="18.0" hidden="1" customHeight="1">
      <c r="A65" s="97"/>
      <c r="B65" s="1108" t="b">
        <v>0</v>
      </c>
      <c r="C65" s="94"/>
      <c r="D65" s="95"/>
      <c r="E65" s="95"/>
      <c r="F65" s="96"/>
      <c r="G65" s="85">
        <v>0.0</v>
      </c>
      <c r="H65" s="930">
        <f t="shared" si="4"/>
        <v>0</v>
      </c>
      <c r="I65" s="1107"/>
      <c r="J65" s="25"/>
      <c r="K65" s="25"/>
      <c r="L65" s="25"/>
      <c r="M65" s="25"/>
      <c r="N65" s="25"/>
    </row>
    <row r="66" ht="18.0" hidden="1" customHeight="1">
      <c r="A66" s="97"/>
      <c r="B66" s="1111" t="b">
        <v>0</v>
      </c>
      <c r="C66" s="88"/>
      <c r="D66" s="89"/>
      <c r="E66" s="89"/>
      <c r="F66" s="90"/>
      <c r="G66" s="91">
        <v>0.0</v>
      </c>
      <c r="H66" s="994">
        <f t="shared" si="4"/>
        <v>0</v>
      </c>
      <c r="I66" s="1140"/>
      <c r="J66" s="25"/>
      <c r="K66" s="25"/>
      <c r="L66" s="25"/>
      <c r="M66" s="25"/>
      <c r="N66" s="25"/>
    </row>
    <row r="67" ht="18.0" hidden="1" customHeight="1">
      <c r="A67" s="97"/>
      <c r="B67" s="1108" t="b">
        <v>0</v>
      </c>
      <c r="C67" s="94"/>
      <c r="D67" s="95"/>
      <c r="E67" s="95"/>
      <c r="F67" s="96"/>
      <c r="G67" s="85">
        <v>0.0</v>
      </c>
      <c r="H67" s="930">
        <f t="shared" si="4"/>
        <v>0</v>
      </c>
      <c r="I67" s="1107"/>
      <c r="J67" s="25"/>
      <c r="K67" s="25"/>
      <c r="L67" s="25"/>
      <c r="M67" s="25"/>
      <c r="N67" s="25"/>
    </row>
    <row r="68" ht="18.0" hidden="1" customHeight="1">
      <c r="A68" s="97"/>
      <c r="B68" s="1111" t="b">
        <v>0</v>
      </c>
      <c r="C68" s="88"/>
      <c r="D68" s="89"/>
      <c r="E68" s="89"/>
      <c r="F68" s="90"/>
      <c r="G68" s="91">
        <v>0.0</v>
      </c>
      <c r="H68" s="994">
        <f t="shared" si="4"/>
        <v>0</v>
      </c>
      <c r="I68" s="1140"/>
      <c r="J68" s="25"/>
      <c r="K68" s="25"/>
      <c r="L68" s="25"/>
      <c r="M68" s="25"/>
      <c r="N68" s="25"/>
    </row>
    <row r="69" ht="18.0" hidden="1" customHeight="1">
      <c r="A69" s="97"/>
      <c r="B69" s="1108" t="b">
        <v>0</v>
      </c>
      <c r="C69" s="94"/>
      <c r="D69" s="95"/>
      <c r="E69" s="95"/>
      <c r="F69" s="96"/>
      <c r="G69" s="85">
        <v>0.0</v>
      </c>
      <c r="H69" s="930">
        <f t="shared" si="4"/>
        <v>0</v>
      </c>
      <c r="I69" s="1107"/>
      <c r="J69" s="25"/>
      <c r="K69" s="25"/>
      <c r="L69" s="25"/>
      <c r="M69" s="25"/>
      <c r="N69" s="25"/>
    </row>
    <row r="70" ht="18.0" hidden="1" customHeight="1">
      <c r="A70" s="97"/>
      <c r="B70" s="1111" t="b">
        <v>0</v>
      </c>
      <c r="C70" s="88"/>
      <c r="D70" s="89"/>
      <c r="E70" s="89"/>
      <c r="F70" s="90"/>
      <c r="G70" s="91">
        <v>0.0</v>
      </c>
      <c r="H70" s="994">
        <f t="shared" si="4"/>
        <v>0</v>
      </c>
      <c r="I70" s="1140"/>
      <c r="J70" s="25"/>
      <c r="K70" s="25"/>
      <c r="L70" s="25"/>
      <c r="M70" s="25"/>
      <c r="N70" s="25"/>
    </row>
    <row r="71" ht="18.0" hidden="1" customHeight="1">
      <c r="A71" s="97"/>
      <c r="B71" s="1108" t="b">
        <v>0</v>
      </c>
      <c r="C71" s="94"/>
      <c r="D71" s="95"/>
      <c r="E71" s="95"/>
      <c r="F71" s="96"/>
      <c r="G71" s="85">
        <v>0.0</v>
      </c>
      <c r="H71" s="930">
        <f t="shared" si="4"/>
        <v>0</v>
      </c>
      <c r="I71" s="1107"/>
      <c r="J71" s="25"/>
      <c r="K71" s="25"/>
      <c r="L71" s="25"/>
      <c r="M71" s="25"/>
      <c r="N71" s="25"/>
    </row>
    <row r="72" ht="18.0" hidden="1" customHeight="1">
      <c r="A72" s="97"/>
      <c r="B72" s="1111" t="b">
        <v>0</v>
      </c>
      <c r="C72" s="88"/>
      <c r="D72" s="89"/>
      <c r="E72" s="89"/>
      <c r="F72" s="90"/>
      <c r="G72" s="91">
        <v>0.0</v>
      </c>
      <c r="H72" s="994">
        <f t="shared" si="4"/>
        <v>0</v>
      </c>
      <c r="I72" s="1140"/>
      <c r="J72" s="25"/>
      <c r="K72" s="25"/>
      <c r="L72" s="25"/>
      <c r="M72" s="25"/>
      <c r="N72" s="25"/>
    </row>
    <row r="73" ht="18.0" hidden="1" customHeight="1">
      <c r="A73" s="97"/>
      <c r="B73" s="1108" t="b">
        <v>0</v>
      </c>
      <c r="C73" s="94"/>
      <c r="D73" s="95"/>
      <c r="E73" s="95"/>
      <c r="F73" s="96"/>
      <c r="G73" s="85">
        <v>0.0</v>
      </c>
      <c r="H73" s="930">
        <f t="shared" si="4"/>
        <v>0</v>
      </c>
      <c r="I73" s="1107"/>
      <c r="J73" s="25"/>
      <c r="K73" s="25"/>
      <c r="L73" s="25"/>
      <c r="M73" s="25"/>
      <c r="N73" s="25"/>
    </row>
    <row r="74" ht="18.0" hidden="1" customHeight="1">
      <c r="A74" s="97"/>
      <c r="B74" s="1111" t="b">
        <v>0</v>
      </c>
      <c r="C74" s="88"/>
      <c r="D74" s="89"/>
      <c r="E74" s="89"/>
      <c r="F74" s="90"/>
      <c r="G74" s="91">
        <v>0.0</v>
      </c>
      <c r="H74" s="994">
        <f t="shared" si="4"/>
        <v>0</v>
      </c>
      <c r="I74" s="1140"/>
      <c r="J74" s="25"/>
      <c r="K74" s="25"/>
      <c r="L74" s="25"/>
      <c r="M74" s="25"/>
      <c r="N74" s="25"/>
    </row>
    <row r="75" ht="18.0" hidden="1" customHeight="1">
      <c r="A75" s="97"/>
      <c r="B75" s="1108" t="b">
        <v>0</v>
      </c>
      <c r="C75" s="94"/>
      <c r="D75" s="95"/>
      <c r="E75" s="95"/>
      <c r="F75" s="96"/>
      <c r="G75" s="85">
        <v>0.0</v>
      </c>
      <c r="H75" s="930">
        <f t="shared" si="4"/>
        <v>0</v>
      </c>
      <c r="I75" s="1107"/>
      <c r="J75" s="25"/>
      <c r="K75" s="25"/>
      <c r="L75" s="25"/>
      <c r="M75" s="25"/>
      <c r="N75" s="25"/>
    </row>
    <row r="76" ht="18.0" hidden="1" customHeight="1">
      <c r="A76" s="97"/>
      <c r="B76" s="1111" t="b">
        <v>0</v>
      </c>
      <c r="C76" s="88"/>
      <c r="D76" s="89"/>
      <c r="E76" s="89"/>
      <c r="F76" s="90"/>
      <c r="G76" s="91">
        <v>0.0</v>
      </c>
      <c r="H76" s="994">
        <f t="shared" si="4"/>
        <v>0</v>
      </c>
      <c r="I76" s="1140"/>
      <c r="J76" s="25"/>
      <c r="K76" s="25"/>
      <c r="L76" s="25"/>
      <c r="M76" s="25"/>
      <c r="N76" s="25"/>
    </row>
    <row r="77" ht="18.0" hidden="1" customHeight="1">
      <c r="A77" s="97"/>
      <c r="B77" s="1108" t="b">
        <v>0</v>
      </c>
      <c r="C77" s="94"/>
      <c r="D77" s="95"/>
      <c r="E77" s="95"/>
      <c r="F77" s="96"/>
      <c r="G77" s="85">
        <v>0.0</v>
      </c>
      <c r="H77" s="930">
        <f t="shared" si="4"/>
        <v>0</v>
      </c>
      <c r="I77" s="1107"/>
      <c r="J77" s="25"/>
      <c r="K77" s="25"/>
      <c r="L77" s="25"/>
      <c r="M77" s="25"/>
      <c r="N77" s="25"/>
    </row>
    <row r="78" ht="18.0" hidden="1" customHeight="1">
      <c r="A78" s="97"/>
      <c r="B78" s="1111" t="b">
        <v>0</v>
      </c>
      <c r="C78" s="88"/>
      <c r="D78" s="89"/>
      <c r="E78" s="89"/>
      <c r="F78" s="90"/>
      <c r="G78" s="91">
        <v>0.0</v>
      </c>
      <c r="H78" s="994">
        <f t="shared" si="4"/>
        <v>0</v>
      </c>
      <c r="I78" s="1140"/>
      <c r="J78" s="25"/>
      <c r="K78" s="25"/>
      <c r="L78" s="25"/>
      <c r="M78" s="25"/>
      <c r="N78" s="25"/>
    </row>
    <row r="79" ht="18.0" hidden="1" customHeight="1">
      <c r="A79" s="97"/>
      <c r="B79" s="1108" t="b">
        <v>0</v>
      </c>
      <c r="C79" s="94"/>
      <c r="D79" s="95"/>
      <c r="E79" s="95"/>
      <c r="F79" s="96"/>
      <c r="G79" s="85">
        <v>0.0</v>
      </c>
      <c r="H79" s="930">
        <f t="shared" si="4"/>
        <v>0</v>
      </c>
      <c r="I79" s="1107"/>
      <c r="J79" s="25"/>
      <c r="K79" s="25"/>
      <c r="L79" s="25"/>
      <c r="M79" s="25"/>
      <c r="N79" s="25"/>
    </row>
    <row r="80" ht="18.0" hidden="1" customHeight="1">
      <c r="A80" s="97"/>
      <c r="B80" s="1111" t="b">
        <v>0</v>
      </c>
      <c r="C80" s="88"/>
      <c r="D80" s="89"/>
      <c r="E80" s="89"/>
      <c r="F80" s="90"/>
      <c r="G80" s="91">
        <v>0.0</v>
      </c>
      <c r="H80" s="994">
        <f t="shared" si="4"/>
        <v>0</v>
      </c>
      <c r="I80" s="1140"/>
      <c r="J80" s="25"/>
      <c r="K80" s="25"/>
      <c r="L80" s="25"/>
      <c r="M80" s="25"/>
      <c r="N80" s="25"/>
    </row>
    <row r="81" ht="18.0" hidden="1" customHeight="1">
      <c r="A81" s="97"/>
      <c r="B81" s="1108" t="b">
        <v>0</v>
      </c>
      <c r="C81" s="94"/>
      <c r="D81" s="95"/>
      <c r="E81" s="95"/>
      <c r="F81" s="96"/>
      <c r="G81" s="85">
        <v>0.0</v>
      </c>
      <c r="H81" s="930">
        <f t="shared" si="4"/>
        <v>0</v>
      </c>
      <c r="I81" s="1107"/>
      <c r="J81" s="25"/>
      <c r="K81" s="25"/>
      <c r="L81" s="25"/>
      <c r="M81" s="25"/>
      <c r="N81" s="25"/>
    </row>
    <row r="82" ht="18.0" hidden="1" customHeight="1">
      <c r="A82" s="97"/>
      <c r="B82" s="1111" t="b">
        <v>0</v>
      </c>
      <c r="C82" s="88"/>
      <c r="D82" s="89"/>
      <c r="E82" s="89"/>
      <c r="F82" s="90"/>
      <c r="G82" s="91">
        <v>0.0</v>
      </c>
      <c r="H82" s="994">
        <f t="shared" si="4"/>
        <v>0</v>
      </c>
      <c r="I82" s="1140"/>
      <c r="J82" s="25"/>
      <c r="K82" s="25"/>
      <c r="L82" s="25"/>
      <c r="M82" s="25"/>
      <c r="N82" s="25"/>
    </row>
    <row r="83" ht="18.0" hidden="1" customHeight="1">
      <c r="A83" s="65"/>
      <c r="B83" s="1108" t="b">
        <v>0</v>
      </c>
      <c r="C83" s="94"/>
      <c r="D83" s="95"/>
      <c r="E83" s="95"/>
      <c r="F83" s="96"/>
      <c r="G83" s="85">
        <v>0.0</v>
      </c>
      <c r="H83" s="930">
        <f t="shared" si="4"/>
        <v>0</v>
      </c>
      <c r="I83" s="1107"/>
      <c r="J83" s="25"/>
      <c r="K83" s="25"/>
      <c r="L83" s="25"/>
      <c r="M83" s="25"/>
      <c r="N83" s="25"/>
    </row>
    <row r="84">
      <c r="A84" s="126"/>
      <c r="B84" s="1125"/>
      <c r="C84" s="1126" t="s">
        <v>610</v>
      </c>
      <c r="D84" s="1093"/>
      <c r="E84" s="1093"/>
      <c r="F84" s="1093"/>
      <c r="G84" s="1093"/>
      <c r="H84" s="1127">
        <f>sum(H35:H83)</f>
        <v>0</v>
      </c>
      <c r="I84" s="1155"/>
      <c r="J84" s="25"/>
      <c r="K84" s="25"/>
      <c r="L84" s="25"/>
      <c r="M84" s="25"/>
      <c r="N84" s="25"/>
    </row>
    <row r="85">
      <c r="A85" s="126"/>
      <c r="B85" s="126" t="s">
        <v>611</v>
      </c>
      <c r="H85" s="127">
        <f>sum(H35:H83)-M30</f>
        <v>0</v>
      </c>
      <c r="J85" s="25"/>
      <c r="K85" s="25"/>
      <c r="L85" s="25"/>
      <c r="M85" s="25"/>
      <c r="N85" s="25"/>
    </row>
    <row r="86">
      <c r="A86" s="126"/>
      <c r="B86" s="126" t="s">
        <v>134</v>
      </c>
      <c r="H86" s="128" t="str">
        <f>#REF!-H84</f>
        <v>#REF!</v>
      </c>
      <c r="J86" s="25"/>
      <c r="K86" s="1128">
        <v>45340.0</v>
      </c>
      <c r="N86" s="25"/>
    </row>
    <row r="87">
      <c r="A87" s="126"/>
      <c r="B87" s="126"/>
      <c r="C87" s="126"/>
      <c r="D87" s="126"/>
      <c r="E87" s="126"/>
      <c r="F87" s="126"/>
      <c r="G87" s="126"/>
      <c r="H87" s="128"/>
      <c r="I87" s="128"/>
      <c r="J87" s="25"/>
      <c r="K87" s="25"/>
      <c r="L87" s="25"/>
      <c r="M87" s="25"/>
      <c r="N87" s="25"/>
    </row>
  </sheetData>
  <mergeCells count="116">
    <mergeCell ref="B2:I2"/>
    <mergeCell ref="K2:M2"/>
    <mergeCell ref="C3:E3"/>
    <mergeCell ref="L3:M3"/>
    <mergeCell ref="C4:E4"/>
    <mergeCell ref="L4:M4"/>
    <mergeCell ref="L5:M5"/>
    <mergeCell ref="C5:E5"/>
    <mergeCell ref="C6:E6"/>
    <mergeCell ref="C7:E7"/>
    <mergeCell ref="C8:E8"/>
    <mergeCell ref="C9:E9"/>
    <mergeCell ref="C10:E10"/>
    <mergeCell ref="C11:E11"/>
    <mergeCell ref="L13:M13"/>
    <mergeCell ref="L14:M14"/>
    <mergeCell ref="L6:M6"/>
    <mergeCell ref="L7:M7"/>
    <mergeCell ref="L8:M8"/>
    <mergeCell ref="L9:M9"/>
    <mergeCell ref="L10:M10"/>
    <mergeCell ref="L11:M11"/>
    <mergeCell ref="L12:M12"/>
    <mergeCell ref="C12:E12"/>
    <mergeCell ref="C13:E13"/>
    <mergeCell ref="C14:E14"/>
    <mergeCell ref="C15:E15"/>
    <mergeCell ref="C16:E16"/>
    <mergeCell ref="C17:E17"/>
    <mergeCell ref="C18:E18"/>
    <mergeCell ref="C19:E19"/>
    <mergeCell ref="C20:E20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K29:L29"/>
    <mergeCell ref="C30:E30"/>
    <mergeCell ref="C31:G31"/>
    <mergeCell ref="H67:I67"/>
    <mergeCell ref="H68:I68"/>
    <mergeCell ref="H69:I69"/>
    <mergeCell ref="H70:I70"/>
    <mergeCell ref="H71:I71"/>
    <mergeCell ref="H72:I72"/>
    <mergeCell ref="H73:I73"/>
    <mergeCell ref="H74:I74"/>
    <mergeCell ref="H75:I75"/>
    <mergeCell ref="H76:I76"/>
    <mergeCell ref="H77:I77"/>
    <mergeCell ref="H78:I78"/>
    <mergeCell ref="H79:I79"/>
    <mergeCell ref="H80:I80"/>
    <mergeCell ref="B86:G86"/>
    <mergeCell ref="H86:I86"/>
    <mergeCell ref="K86:M86"/>
    <mergeCell ref="H81:I81"/>
    <mergeCell ref="H82:I82"/>
    <mergeCell ref="H83:I83"/>
    <mergeCell ref="C84:G84"/>
    <mergeCell ref="H84:I84"/>
    <mergeCell ref="B85:G85"/>
    <mergeCell ref="H85:I85"/>
    <mergeCell ref="H31:I31"/>
    <mergeCell ref="K31:M31"/>
    <mergeCell ref="K32:L32"/>
    <mergeCell ref="B33:I33"/>
    <mergeCell ref="K33:L33"/>
    <mergeCell ref="H34:I34"/>
    <mergeCell ref="H35:I35"/>
    <mergeCell ref="L40:M40"/>
    <mergeCell ref="K42:L42"/>
    <mergeCell ref="K44:M44"/>
    <mergeCell ref="L46:M46"/>
    <mergeCell ref="L47:M47"/>
    <mergeCell ref="K49:L49"/>
    <mergeCell ref="K34:L34"/>
    <mergeCell ref="K35:L35"/>
    <mergeCell ref="H36:I36"/>
    <mergeCell ref="H37:I37"/>
    <mergeCell ref="K37:M37"/>
    <mergeCell ref="H38:I38"/>
    <mergeCell ref="L39:M39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</mergeCells>
  <dataValidations>
    <dataValidation type="list" allowBlank="1" showErrorMessage="1" sqref="E35:E83">
      <formula1>'08) Drop Down Menus'!$B$2:$B$17</formula1>
    </dataValidation>
    <dataValidation type="list" allowBlank="1" sqref="G4:G30">
      <formula1>'08) Drop Down Menus'!$A$2:$A$17</formula1>
    </dataValidation>
  </dataValidations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3.29"/>
    <col customWidth="1" min="2" max="2" width="4.71"/>
    <col customWidth="1" min="3" max="3" width="32.57"/>
    <col customWidth="1" min="4" max="4" width="10.0"/>
    <col customWidth="1" min="5" max="5" width="25.71"/>
    <col customWidth="1" min="6" max="6" width="13.0"/>
    <col customWidth="1" min="7" max="7" width="23.86"/>
    <col customWidth="1" min="8" max="8" width="15.29"/>
    <col customWidth="1" min="9" max="9" width="14.29"/>
    <col customWidth="1" min="10" max="10" width="3.71"/>
    <col customWidth="1" min="11" max="11" width="23.86"/>
    <col customWidth="1" min="12" max="12" width="15.0"/>
    <col customWidth="1" min="13" max="13" width="16.57"/>
    <col customWidth="1" min="14" max="14" width="3.43"/>
  </cols>
  <sheetData>
    <row r="1">
      <c r="A1" s="25"/>
      <c r="B1" s="25"/>
      <c r="C1" s="25"/>
      <c r="D1" s="25"/>
      <c r="E1" s="25"/>
      <c r="F1" s="25"/>
      <c r="G1" s="24"/>
      <c r="H1" s="25"/>
      <c r="I1" s="25"/>
      <c r="J1" s="25"/>
      <c r="K1" s="25"/>
      <c r="L1" s="138"/>
      <c r="M1" s="25"/>
      <c r="N1" s="25"/>
    </row>
    <row r="2">
      <c r="A2" s="25"/>
      <c r="B2" s="1085" t="s">
        <v>757</v>
      </c>
      <c r="C2" s="1129"/>
      <c r="D2" s="1129"/>
      <c r="E2" s="1129"/>
      <c r="F2" s="1129"/>
      <c r="G2" s="1129"/>
      <c r="H2" s="1129"/>
      <c r="I2" s="1130"/>
      <c r="J2" s="25"/>
      <c r="K2" s="1131" t="s">
        <v>470</v>
      </c>
      <c r="L2" s="1132"/>
      <c r="M2" s="1133"/>
      <c r="N2" s="25"/>
    </row>
    <row r="3">
      <c r="A3" s="25"/>
      <c r="B3" s="1079" t="s">
        <v>598</v>
      </c>
      <c r="C3" s="974" t="s">
        <v>140</v>
      </c>
      <c r="D3" s="862"/>
      <c r="E3" s="862"/>
      <c r="F3" s="974" t="s">
        <v>55</v>
      </c>
      <c r="G3" s="974" t="s">
        <v>44</v>
      </c>
      <c r="H3" s="974" t="s">
        <v>2</v>
      </c>
      <c r="I3" s="1080" t="s">
        <v>67</v>
      </c>
      <c r="J3" s="25"/>
      <c r="K3" s="1081" t="str">
        <f>'08) Drop Down Menus'!A2</f>
        <v>Groceries</v>
      </c>
      <c r="L3" s="85">
        <f>sumifs(H$4:H$30,G$4:G$30,K3,B$4:B$30,false)</f>
        <v>155.35</v>
      </c>
      <c r="M3" s="1107"/>
      <c r="N3" s="25"/>
    </row>
    <row r="4">
      <c r="A4" s="25"/>
      <c r="B4" s="1134" t="b">
        <v>0</v>
      </c>
      <c r="C4" s="1042" t="s">
        <v>758</v>
      </c>
      <c r="D4" s="1135"/>
      <c r="E4" s="1135"/>
      <c r="F4" s="1136">
        <v>45430.0</v>
      </c>
      <c r="G4" s="1137" t="s">
        <v>61</v>
      </c>
      <c r="H4" s="1138">
        <v>84.68</v>
      </c>
      <c r="I4" s="92">
        <f>H4</f>
        <v>84.68</v>
      </c>
      <c r="J4" s="25"/>
      <c r="K4" s="1139" t="str">
        <f>'08) Drop Down Menus'!A3</f>
        <v>Cigarettes</v>
      </c>
      <c r="L4" s="91">
        <f t="shared" ref="L4:L14" si="1">sumifs(H$4:H$26,G$4:G$26,K4,B$4:B$26,false)</f>
        <v>54.37</v>
      </c>
      <c r="M4" s="1140"/>
      <c r="N4" s="25"/>
    </row>
    <row r="5">
      <c r="A5" s="25"/>
      <c r="B5" s="925" t="b">
        <v>0</v>
      </c>
      <c r="C5" s="1022" t="s">
        <v>759</v>
      </c>
      <c r="D5" s="862"/>
      <c r="E5" s="862"/>
      <c r="F5" s="982">
        <v>45430.0</v>
      </c>
      <c r="G5" s="983" t="s">
        <v>110</v>
      </c>
      <c r="H5" s="1023">
        <v>67.41</v>
      </c>
      <c r="I5" s="86">
        <f t="shared" ref="I5:I30" si="2">I4+H5</f>
        <v>152.09</v>
      </c>
      <c r="J5" s="25"/>
      <c r="K5" s="1081" t="str">
        <f>'08) Drop Down Menus'!A4</f>
        <v>Gas</v>
      </c>
      <c r="L5" s="85">
        <f t="shared" si="1"/>
        <v>0</v>
      </c>
      <c r="M5" s="1107"/>
      <c r="N5" s="25"/>
    </row>
    <row r="6">
      <c r="A6" s="25"/>
      <c r="B6" s="1134" t="b">
        <v>0</v>
      </c>
      <c r="C6" s="1042" t="s">
        <v>726</v>
      </c>
      <c r="D6" s="1135"/>
      <c r="E6" s="1135"/>
      <c r="F6" s="1136">
        <v>45431.0</v>
      </c>
      <c r="G6" s="1137" t="s">
        <v>147</v>
      </c>
      <c r="H6" s="1138">
        <v>12.0</v>
      </c>
      <c r="I6" s="92">
        <f t="shared" si="2"/>
        <v>164.09</v>
      </c>
      <c r="J6" s="25"/>
      <c r="K6" s="1139" t="str">
        <f>'08) Drop Down Menus'!A5</f>
        <v>Entertainment</v>
      </c>
      <c r="L6" s="91">
        <f t="shared" si="1"/>
        <v>33.88</v>
      </c>
      <c r="M6" s="1140"/>
      <c r="N6" s="25"/>
    </row>
    <row r="7">
      <c r="A7" s="25"/>
      <c r="B7" s="925" t="b">
        <v>0</v>
      </c>
      <c r="C7" s="1022" t="s">
        <v>472</v>
      </c>
      <c r="D7" s="862"/>
      <c r="E7" s="862"/>
      <c r="F7" s="982">
        <v>45431.0</v>
      </c>
      <c r="G7" s="983" t="s">
        <v>132</v>
      </c>
      <c r="H7" s="1023">
        <v>3.55</v>
      </c>
      <c r="I7" s="86">
        <f t="shared" si="2"/>
        <v>167.64</v>
      </c>
      <c r="J7" s="25"/>
      <c r="K7" s="1081" t="str">
        <f>'08) Drop Down Menus'!A6</f>
        <v>Medical</v>
      </c>
      <c r="L7" s="85">
        <f t="shared" si="1"/>
        <v>3.55</v>
      </c>
      <c r="M7" s="1107"/>
      <c r="N7" s="25"/>
    </row>
    <row r="8">
      <c r="A8" s="25"/>
      <c r="B8" s="1134" t="b">
        <v>0</v>
      </c>
      <c r="C8" s="1042" t="s">
        <v>760</v>
      </c>
      <c r="D8" s="1135"/>
      <c r="E8" s="1135"/>
      <c r="F8" s="1136">
        <v>45432.0</v>
      </c>
      <c r="G8" s="1137" t="s">
        <v>110</v>
      </c>
      <c r="H8" s="1138">
        <v>36.88</v>
      </c>
      <c r="I8" s="92">
        <f t="shared" si="2"/>
        <v>204.52</v>
      </c>
      <c r="J8" s="25"/>
      <c r="K8" s="1139" t="str">
        <f>'08) Drop Down Menus'!A7</f>
        <v>Vehicle</v>
      </c>
      <c r="L8" s="91">
        <f t="shared" si="1"/>
        <v>24</v>
      </c>
      <c r="M8" s="1140"/>
      <c r="N8" s="25"/>
    </row>
    <row r="9">
      <c r="A9" s="25"/>
      <c r="B9" s="925" t="b">
        <v>0</v>
      </c>
      <c r="C9" s="1022" t="s">
        <v>620</v>
      </c>
      <c r="D9" s="862"/>
      <c r="E9" s="862"/>
      <c r="F9" s="982">
        <v>45432.0</v>
      </c>
      <c r="G9" s="983" t="s">
        <v>144</v>
      </c>
      <c r="H9" s="1023">
        <v>27.68</v>
      </c>
      <c r="I9" s="86">
        <f t="shared" si="2"/>
        <v>232.2</v>
      </c>
      <c r="J9" s="25"/>
      <c r="K9" s="1081" t="str">
        <f>'08) Drop Down Menus'!A8</f>
        <v>Maintenance</v>
      </c>
      <c r="L9" s="85">
        <f t="shared" si="1"/>
        <v>0</v>
      </c>
      <c r="M9" s="1107"/>
      <c r="N9" s="25"/>
    </row>
    <row r="10">
      <c r="A10" s="25"/>
      <c r="B10" s="1134" t="b">
        <v>0</v>
      </c>
      <c r="C10" s="1042" t="s">
        <v>726</v>
      </c>
      <c r="D10" s="1135"/>
      <c r="E10" s="1135"/>
      <c r="F10" s="1136">
        <v>45433.0</v>
      </c>
      <c r="G10" s="1137" t="s">
        <v>147</v>
      </c>
      <c r="H10" s="1138">
        <v>12.0</v>
      </c>
      <c r="I10" s="92">
        <f t="shared" si="2"/>
        <v>244.2</v>
      </c>
      <c r="J10" s="25"/>
      <c r="K10" s="1139" t="str">
        <f>'08) Drop Down Menus'!A9</f>
        <v>Debt</v>
      </c>
      <c r="L10" s="91">
        <f t="shared" si="1"/>
        <v>84.68</v>
      </c>
      <c r="M10" s="1140"/>
      <c r="N10" s="25"/>
    </row>
    <row r="11">
      <c r="A11" s="25"/>
      <c r="B11" s="925" t="b">
        <v>0</v>
      </c>
      <c r="C11" s="1022" t="s">
        <v>761</v>
      </c>
      <c r="D11" s="862"/>
      <c r="E11" s="862"/>
      <c r="F11" s="982">
        <v>45433.0</v>
      </c>
      <c r="G11" s="983" t="s">
        <v>110</v>
      </c>
      <c r="H11" s="1023">
        <v>35.55</v>
      </c>
      <c r="I11" s="86">
        <f t="shared" si="2"/>
        <v>279.75</v>
      </c>
      <c r="J11" s="25"/>
      <c r="K11" s="1081" t="str">
        <f>'08) Drop Down Menus'!A10</f>
        <v>Holiday Gifts</v>
      </c>
      <c r="L11" s="85">
        <f t="shared" si="1"/>
        <v>0</v>
      </c>
      <c r="M11" s="1107"/>
      <c r="N11" s="25"/>
    </row>
    <row r="12">
      <c r="A12" s="25"/>
      <c r="B12" s="1134" t="b">
        <v>0</v>
      </c>
      <c r="C12" s="1042" t="s">
        <v>762</v>
      </c>
      <c r="D12" s="1135"/>
      <c r="E12" s="1135"/>
      <c r="F12" s="1136">
        <v>45440.0</v>
      </c>
      <c r="G12" s="1137" t="s">
        <v>146</v>
      </c>
      <c r="H12" s="1138">
        <v>12.89</v>
      </c>
      <c r="I12" s="92">
        <f t="shared" si="2"/>
        <v>292.64</v>
      </c>
      <c r="J12" s="25"/>
      <c r="K12" s="1139" t="str">
        <f>'08) Drop Down Menus'!A11</f>
        <v>Haircut</v>
      </c>
      <c r="L12" s="91">
        <f t="shared" si="1"/>
        <v>0</v>
      </c>
      <c r="M12" s="1140"/>
      <c r="N12" s="25"/>
    </row>
    <row r="13">
      <c r="A13" s="25"/>
      <c r="B13" s="925" t="b">
        <v>0</v>
      </c>
      <c r="C13" s="1022" t="s">
        <v>553</v>
      </c>
      <c r="D13" s="862"/>
      <c r="E13" s="862"/>
      <c r="F13" s="982">
        <v>45438.0</v>
      </c>
      <c r="G13" s="983" t="s">
        <v>144</v>
      </c>
      <c r="H13" s="1023">
        <v>26.69</v>
      </c>
      <c r="I13" s="86">
        <f t="shared" si="2"/>
        <v>319.33</v>
      </c>
      <c r="J13" s="25"/>
      <c r="K13" s="1081" t="str">
        <f>'08) Drop Down Menus'!A12</f>
        <v>Subscription - Video</v>
      </c>
      <c r="L13" s="85">
        <f t="shared" si="1"/>
        <v>0</v>
      </c>
      <c r="M13" s="1107"/>
      <c r="N13" s="25"/>
    </row>
    <row r="14">
      <c r="A14" s="25"/>
      <c r="B14" s="1134" t="b">
        <v>0</v>
      </c>
      <c r="C14" s="1042" t="s">
        <v>474</v>
      </c>
      <c r="D14" s="1135"/>
      <c r="E14" s="1135"/>
      <c r="F14" s="1136">
        <v>45437.0</v>
      </c>
      <c r="G14" s="1137" t="s">
        <v>110</v>
      </c>
      <c r="H14" s="1138">
        <v>15.51</v>
      </c>
      <c r="I14" s="92">
        <f t="shared" si="2"/>
        <v>334.84</v>
      </c>
      <c r="J14" s="25"/>
      <c r="K14" s="1141" t="str">
        <f>'08) Drop Down Menus'!A13</f>
        <v>Subscription - Game</v>
      </c>
      <c r="L14" s="1142">
        <f t="shared" si="1"/>
        <v>0</v>
      </c>
      <c r="M14" s="1144"/>
      <c r="N14" s="25"/>
    </row>
    <row r="15">
      <c r="A15" s="25"/>
      <c r="B15" s="925" t="b">
        <v>0</v>
      </c>
      <c r="C15" s="1022" t="s">
        <v>763</v>
      </c>
      <c r="D15" s="862"/>
      <c r="E15" s="862"/>
      <c r="F15" s="982">
        <v>45436.0</v>
      </c>
      <c r="G15" s="983" t="s">
        <v>146</v>
      </c>
      <c r="H15" s="1023">
        <v>20.99</v>
      </c>
      <c r="I15" s="86">
        <f t="shared" si="2"/>
        <v>355.83</v>
      </c>
      <c r="J15" s="25"/>
      <c r="K15" s="25"/>
      <c r="L15" s="25"/>
      <c r="M15" s="25"/>
      <c r="N15" s="25"/>
    </row>
    <row r="16">
      <c r="A16" s="25"/>
      <c r="B16" s="1134" t="b">
        <v>0</v>
      </c>
      <c r="C16" s="1042"/>
      <c r="D16" s="1135"/>
      <c r="E16" s="1135"/>
      <c r="F16" s="1136"/>
      <c r="G16" s="1137"/>
      <c r="H16" s="1138">
        <v>0.0</v>
      </c>
      <c r="I16" s="92">
        <f t="shared" si="2"/>
        <v>355.83</v>
      </c>
      <c r="J16" s="25"/>
      <c r="K16" s="1085" t="s">
        <v>44</v>
      </c>
      <c r="L16" s="1086" t="s">
        <v>572</v>
      </c>
      <c r="M16" s="1087" t="s">
        <v>573</v>
      </c>
      <c r="N16" s="25"/>
    </row>
    <row r="17">
      <c r="A17" s="25"/>
      <c r="B17" s="925" t="b">
        <v>0</v>
      </c>
      <c r="C17" s="1022"/>
      <c r="D17" s="862"/>
      <c r="E17" s="862"/>
      <c r="F17" s="982"/>
      <c r="G17" s="983"/>
      <c r="H17" s="1023">
        <v>0.0</v>
      </c>
      <c r="I17" s="86">
        <f t="shared" si="2"/>
        <v>355.83</v>
      </c>
      <c r="J17" s="25"/>
      <c r="K17" s="1088" t="str">
        <f>'08) Drop Down Menus'!A2</f>
        <v>Groceries</v>
      </c>
      <c r="L17" s="930">
        <f>SUMIF('01) BudgetBill Breakdown'!B$1:B87,K3, '01) BudgetBill Breakdown'!G$1:G87)</f>
        <v>-13261.67</v>
      </c>
      <c r="M17" s="1089">
        <f t="shared" ref="M17:M28" si="3">L17/M$29</f>
        <v>-1326.167</v>
      </c>
      <c r="N17" s="25"/>
    </row>
    <row r="18">
      <c r="A18" s="25"/>
      <c r="B18" s="1134" t="b">
        <v>0</v>
      </c>
      <c r="C18" s="1042"/>
      <c r="D18" s="1135"/>
      <c r="E18" s="1135"/>
      <c r="F18" s="1136"/>
      <c r="G18" s="1137"/>
      <c r="H18" s="1138">
        <v>0.0</v>
      </c>
      <c r="I18" s="92">
        <f t="shared" si="2"/>
        <v>355.83</v>
      </c>
      <c r="J18" s="25"/>
      <c r="K18" s="1090" t="str">
        <f>'08) Drop Down Menus'!A3</f>
        <v>Cigarettes</v>
      </c>
      <c r="L18" s="994">
        <f>SUMIF('01) BudgetBill Breakdown'!B$1:B87,K18, '01) BudgetBill Breakdown'!G$1:G87)</f>
        <v>-3195.64</v>
      </c>
      <c r="M18" s="1091">
        <f t="shared" si="3"/>
        <v>-319.564</v>
      </c>
      <c r="N18" s="25"/>
    </row>
    <row r="19">
      <c r="A19" s="25"/>
      <c r="B19" s="925" t="b">
        <v>0</v>
      </c>
      <c r="C19" s="1022"/>
      <c r="D19" s="862"/>
      <c r="E19" s="862"/>
      <c r="F19" s="982"/>
      <c r="G19" s="983"/>
      <c r="H19" s="1023">
        <v>0.0</v>
      </c>
      <c r="I19" s="86">
        <f t="shared" si="2"/>
        <v>355.83</v>
      </c>
      <c r="J19" s="25"/>
      <c r="K19" s="1088" t="str">
        <f>'08) Drop Down Menus'!A4</f>
        <v>Gas</v>
      </c>
      <c r="L19" s="930">
        <f>SUMIF('01) BudgetBill Breakdown'!B$1:B87,K19, '01) BudgetBill Breakdown'!G$1:G87)</f>
        <v>-1119.6</v>
      </c>
      <c r="M19" s="1089">
        <f t="shared" si="3"/>
        <v>-111.96</v>
      </c>
      <c r="N19" s="25"/>
    </row>
    <row r="20">
      <c r="A20" s="25"/>
      <c r="B20" s="1134" t="b">
        <v>0</v>
      </c>
      <c r="C20" s="1042"/>
      <c r="D20" s="1135"/>
      <c r="E20" s="1135"/>
      <c r="F20" s="1136"/>
      <c r="G20" s="1137"/>
      <c r="H20" s="1138">
        <v>0.0</v>
      </c>
      <c r="I20" s="92">
        <f t="shared" si="2"/>
        <v>355.83</v>
      </c>
      <c r="J20" s="25"/>
      <c r="K20" s="1090" t="str">
        <f>'08) Drop Down Menus'!A5</f>
        <v>Entertainment</v>
      </c>
      <c r="L20" s="994">
        <f>SUMIF('01) BudgetBill Breakdown'!B$1:B87,K20, '01) BudgetBill Breakdown'!G$1:G87)</f>
        <v>-5169.91</v>
      </c>
      <c r="M20" s="1091">
        <f t="shared" si="3"/>
        <v>-516.991</v>
      </c>
      <c r="N20" s="25"/>
    </row>
    <row r="21">
      <c r="A21" s="25"/>
      <c r="B21" s="925" t="b">
        <v>0</v>
      </c>
      <c r="C21" s="1022"/>
      <c r="D21" s="862"/>
      <c r="E21" s="862"/>
      <c r="F21" s="982"/>
      <c r="G21" s="983"/>
      <c r="H21" s="1023">
        <v>0.0</v>
      </c>
      <c r="I21" s="86">
        <f t="shared" si="2"/>
        <v>355.83</v>
      </c>
      <c r="J21" s="25"/>
      <c r="K21" s="1088" t="str">
        <f>'08) Drop Down Menus'!A6</f>
        <v>Medical</v>
      </c>
      <c r="L21" s="930">
        <f>SUMIF('01) BudgetBill Breakdown'!B$1:B87,K21, '01) BudgetBill Breakdown'!G$1:G87)</f>
        <v>-1229.54</v>
      </c>
      <c r="M21" s="1089">
        <f t="shared" si="3"/>
        <v>-122.954</v>
      </c>
      <c r="N21" s="25"/>
    </row>
    <row r="22">
      <c r="A22" s="25"/>
      <c r="B22" s="1134" t="b">
        <v>0</v>
      </c>
      <c r="C22" s="1042"/>
      <c r="D22" s="1135"/>
      <c r="E22" s="1135"/>
      <c r="F22" s="1136"/>
      <c r="G22" s="1137"/>
      <c r="H22" s="1138">
        <v>0.0</v>
      </c>
      <c r="I22" s="92">
        <f t="shared" si="2"/>
        <v>355.83</v>
      </c>
      <c r="J22" s="25"/>
      <c r="K22" s="1090" t="str">
        <f>'08) Drop Down Menus'!A7</f>
        <v>Vehicle</v>
      </c>
      <c r="L22" s="994">
        <f>SUMIF('01) BudgetBill Breakdown'!B$1:B87,K22, '01) BudgetBill Breakdown'!G$1:G87)</f>
        <v>-798.37</v>
      </c>
      <c r="M22" s="1091">
        <f t="shared" si="3"/>
        <v>-79.837</v>
      </c>
      <c r="N22" s="25"/>
    </row>
    <row r="23">
      <c r="A23" s="25"/>
      <c r="B23" s="925" t="b">
        <v>0</v>
      </c>
      <c r="C23" s="1022"/>
      <c r="D23" s="862"/>
      <c r="E23" s="862"/>
      <c r="F23" s="982"/>
      <c r="G23" s="983"/>
      <c r="H23" s="1023">
        <v>0.0</v>
      </c>
      <c r="I23" s="86">
        <f t="shared" si="2"/>
        <v>355.83</v>
      </c>
      <c r="J23" s="25"/>
      <c r="K23" s="1088" t="str">
        <f>'08) Drop Down Menus'!A8</f>
        <v>Maintenance</v>
      </c>
      <c r="L23" s="930">
        <f>SUMIF('01) BudgetBill Breakdown'!B$1:B87,K23, '01) BudgetBill Breakdown'!G$1:G87)</f>
        <v>-2502.98</v>
      </c>
      <c r="M23" s="1089">
        <f t="shared" si="3"/>
        <v>-250.298</v>
      </c>
      <c r="N23" s="25"/>
    </row>
    <row r="24">
      <c r="A24" s="25"/>
      <c r="B24" s="1134" t="b">
        <v>0</v>
      </c>
      <c r="C24" s="1042"/>
      <c r="D24" s="1135"/>
      <c r="E24" s="1135"/>
      <c r="F24" s="1136"/>
      <c r="G24" s="1137"/>
      <c r="H24" s="1138">
        <v>0.0</v>
      </c>
      <c r="I24" s="92">
        <f t="shared" si="2"/>
        <v>355.83</v>
      </c>
      <c r="J24" s="25"/>
      <c r="K24" s="1090" t="str">
        <f>'08) Drop Down Menus'!A9</f>
        <v>Debt</v>
      </c>
      <c r="L24" s="994">
        <f>SUMIF('01) BudgetBill Breakdown'!B$1:B87,K24, '01) BudgetBill Breakdown'!G$1:G87)</f>
        <v>-4471.64</v>
      </c>
      <c r="M24" s="1091">
        <f t="shared" si="3"/>
        <v>-447.164</v>
      </c>
      <c r="N24" s="25"/>
    </row>
    <row r="25">
      <c r="A25" s="25"/>
      <c r="B25" s="925" t="b">
        <v>0</v>
      </c>
      <c r="C25" s="1022"/>
      <c r="D25" s="862"/>
      <c r="E25" s="862"/>
      <c r="F25" s="982"/>
      <c r="G25" s="983"/>
      <c r="H25" s="1023">
        <v>0.0</v>
      </c>
      <c r="I25" s="86">
        <f t="shared" si="2"/>
        <v>355.83</v>
      </c>
      <c r="J25" s="25"/>
      <c r="K25" s="1088" t="str">
        <f>'08) Drop Down Menus'!A10</f>
        <v>Holiday Gifts</v>
      </c>
      <c r="L25" s="930">
        <f>SUMIF('01) BudgetBill Breakdown'!B$1:B87,K25, '01) BudgetBill Breakdown'!G$1:G87)</f>
        <v>-437.29</v>
      </c>
      <c r="M25" s="1089">
        <f t="shared" si="3"/>
        <v>-43.729</v>
      </c>
      <c r="N25" s="25"/>
    </row>
    <row r="26">
      <c r="A26" s="25"/>
      <c r="B26" s="1134" t="b">
        <v>0</v>
      </c>
      <c r="C26" s="1042"/>
      <c r="D26" s="1135"/>
      <c r="E26" s="1135"/>
      <c r="F26" s="1136"/>
      <c r="G26" s="1137"/>
      <c r="H26" s="1138">
        <v>0.0</v>
      </c>
      <c r="I26" s="92">
        <f t="shared" si="2"/>
        <v>355.83</v>
      </c>
      <c r="J26" s="25"/>
      <c r="K26" s="1090" t="str">
        <f>'08) Drop Down Menus'!A11</f>
        <v>Haircut</v>
      </c>
      <c r="L26" s="994">
        <f>SUMIF('01) BudgetBill Breakdown'!B$1:B87,K26, '01) BudgetBill Breakdown'!G$1:G87)</f>
        <v>-350.23</v>
      </c>
      <c r="M26" s="1091">
        <f t="shared" si="3"/>
        <v>-35.023</v>
      </c>
      <c r="N26" s="25"/>
    </row>
    <row r="27">
      <c r="A27" s="25"/>
      <c r="B27" s="925" t="b">
        <v>0</v>
      </c>
      <c r="C27" s="1022"/>
      <c r="D27" s="862"/>
      <c r="E27" s="862"/>
      <c r="F27" s="982"/>
      <c r="G27" s="983"/>
      <c r="H27" s="1023">
        <v>0.0</v>
      </c>
      <c r="I27" s="86">
        <f t="shared" si="2"/>
        <v>355.83</v>
      </c>
      <c r="J27" s="25"/>
      <c r="K27" s="1088" t="str">
        <f>'08) Drop Down Menus'!A12</f>
        <v>Subscription - Video</v>
      </c>
      <c r="L27" s="930">
        <f>SUMIF('01) BudgetBill Breakdown'!B$1:B87,K27, '01) BudgetBill Breakdown'!G$1:G87)</f>
        <v>-642.57</v>
      </c>
      <c r="M27" s="1089">
        <f t="shared" si="3"/>
        <v>-64.257</v>
      </c>
      <c r="N27" s="25"/>
    </row>
    <row r="28">
      <c r="A28" s="25"/>
      <c r="B28" s="1134" t="b">
        <v>0</v>
      </c>
      <c r="C28" s="1042"/>
      <c r="D28" s="1135"/>
      <c r="E28" s="1135"/>
      <c r="F28" s="1136"/>
      <c r="G28" s="1137"/>
      <c r="H28" s="1138">
        <v>0.0</v>
      </c>
      <c r="I28" s="92">
        <f t="shared" si="2"/>
        <v>355.83</v>
      </c>
      <c r="J28" s="25"/>
      <c r="K28" s="1090" t="str">
        <f>'08) Drop Down Menus'!A13</f>
        <v>Subscription - Game</v>
      </c>
      <c r="L28" s="994">
        <f>SUMIF('01) BudgetBill Breakdown'!B$1:B87,K28, '01) BudgetBill Breakdown'!G$1:G87)</f>
        <v>-137.11</v>
      </c>
      <c r="M28" s="1091">
        <f t="shared" si="3"/>
        <v>-13.711</v>
      </c>
      <c r="N28" s="25"/>
    </row>
    <row r="29">
      <c r="A29" s="25"/>
      <c r="B29" s="925" t="b">
        <v>0</v>
      </c>
      <c r="C29" s="1022"/>
      <c r="D29" s="862"/>
      <c r="E29" s="862"/>
      <c r="F29" s="982"/>
      <c r="G29" s="983"/>
      <c r="H29" s="1023">
        <v>0.0</v>
      </c>
      <c r="I29" s="86">
        <f t="shared" si="2"/>
        <v>355.83</v>
      </c>
      <c r="J29" s="25"/>
      <c r="K29" s="1092" t="s">
        <v>574</v>
      </c>
      <c r="L29" s="1093"/>
      <c r="M29" s="1094" t="s">
        <v>764</v>
      </c>
      <c r="N29" s="25"/>
    </row>
    <row r="30" ht="18.0" customHeight="1">
      <c r="A30" s="25"/>
      <c r="B30" s="1134" t="b">
        <v>0</v>
      </c>
      <c r="C30" s="1042"/>
      <c r="D30" s="1135"/>
      <c r="E30" s="1135"/>
      <c r="F30" s="1136"/>
      <c r="G30" s="1137"/>
      <c r="H30" s="1138">
        <v>0.0</v>
      </c>
      <c r="I30" s="92">
        <f t="shared" si="2"/>
        <v>355.83</v>
      </c>
      <c r="J30" s="25"/>
      <c r="K30" s="25"/>
      <c r="L30" s="25"/>
      <c r="M30" s="25"/>
      <c r="N30" s="25"/>
    </row>
    <row r="31" ht="18.0" customHeight="1">
      <c r="A31" s="25"/>
      <c r="B31" s="1148"/>
      <c r="C31" s="1149" t="s">
        <v>455</v>
      </c>
      <c r="D31" s="1150"/>
      <c r="E31" s="1150"/>
      <c r="F31" s="1150"/>
      <c r="G31" s="1150"/>
      <c r="H31" s="1151">
        <f>I26</f>
        <v>355.83</v>
      </c>
      <c r="I31" s="1152"/>
      <c r="J31" s="25"/>
      <c r="K31" s="1115" t="s">
        <v>683</v>
      </c>
      <c r="L31" s="1116"/>
      <c r="M31" s="1117"/>
      <c r="N31" s="25"/>
    </row>
    <row r="32" ht="18.0" customHeight="1">
      <c r="A32" s="65"/>
      <c r="B32" s="65"/>
      <c r="C32" s="65"/>
      <c r="D32" s="65"/>
      <c r="E32" s="65"/>
      <c r="F32" s="65"/>
      <c r="G32" s="75"/>
      <c r="H32" s="75"/>
      <c r="I32" s="65"/>
      <c r="J32" s="25"/>
      <c r="K32" s="1118" t="s">
        <v>684</v>
      </c>
      <c r="L32" s="862"/>
      <c r="M32" s="1103">
        <v>0.0</v>
      </c>
      <c r="N32" s="25"/>
    </row>
    <row r="33" ht="18.0" customHeight="1">
      <c r="A33" s="65"/>
      <c r="B33" s="65" t="s">
        <v>609</v>
      </c>
      <c r="J33" s="25"/>
      <c r="K33" s="1119" t="s">
        <v>685</v>
      </c>
      <c r="L33" s="1120"/>
      <c r="M33" s="1121">
        <v>0.0</v>
      </c>
      <c r="N33" s="25"/>
    </row>
    <row r="34" ht="18.0" customHeight="1">
      <c r="A34" s="80"/>
      <c r="B34" s="1085" t="s">
        <v>102</v>
      </c>
      <c r="C34" s="1086" t="s">
        <v>103</v>
      </c>
      <c r="D34" s="1086" t="s">
        <v>104</v>
      </c>
      <c r="E34" s="1086" t="s">
        <v>105</v>
      </c>
      <c r="F34" s="1086" t="s">
        <v>49</v>
      </c>
      <c r="G34" s="1106" t="s">
        <v>106</v>
      </c>
      <c r="H34" s="1106" t="s">
        <v>107</v>
      </c>
      <c r="I34" s="1130"/>
      <c r="J34" s="25"/>
      <c r="K34" s="1118" t="s">
        <v>686</v>
      </c>
      <c r="L34" s="862"/>
      <c r="M34" s="86">
        <f>M32-M33</f>
        <v>0</v>
      </c>
      <c r="N34" s="25"/>
    </row>
    <row r="35" ht="18.0" customHeight="1">
      <c r="A35" s="80"/>
      <c r="B35" s="1108" t="b">
        <v>0</v>
      </c>
      <c r="C35" s="1022"/>
      <c r="D35" s="95"/>
      <c r="E35" s="95"/>
      <c r="F35" s="96"/>
      <c r="G35" s="85">
        <v>0.0</v>
      </c>
      <c r="H35" s="930">
        <f t="shared" ref="H35:H83" si="4">IF( B35 = TRUE ,(G35*F35)*0.05+(G35*F35) , G35*F35 )</f>
        <v>0</v>
      </c>
      <c r="I35" s="1107"/>
      <c r="J35" s="25"/>
      <c r="K35" s="1122" t="s">
        <v>687</v>
      </c>
      <c r="L35" s="1123"/>
      <c r="M35" s="1124" t="str">
        <f>#REF!-M33</f>
        <v>#REF!</v>
      </c>
      <c r="N35" s="25"/>
    </row>
    <row r="36" ht="18.0" customHeight="1">
      <c r="A36" s="80"/>
      <c r="B36" s="1111" t="b">
        <v>0</v>
      </c>
      <c r="C36" s="88"/>
      <c r="D36" s="89"/>
      <c r="E36" s="89"/>
      <c r="F36" s="90"/>
      <c r="G36" s="91">
        <v>0.0</v>
      </c>
      <c r="H36" s="994">
        <f t="shared" si="4"/>
        <v>0</v>
      </c>
      <c r="I36" s="1140"/>
      <c r="J36" s="25"/>
      <c r="N36" s="25"/>
    </row>
    <row r="37" ht="18.0" customHeight="1">
      <c r="A37" s="97"/>
      <c r="B37" s="1108" t="b">
        <v>0</v>
      </c>
      <c r="C37" s="94"/>
      <c r="D37" s="95"/>
      <c r="E37" s="95"/>
      <c r="F37" s="96"/>
      <c r="G37" s="85">
        <v>0.0</v>
      </c>
      <c r="H37" s="930">
        <f t="shared" si="4"/>
        <v>0</v>
      </c>
      <c r="I37" s="1107"/>
      <c r="J37" s="25"/>
      <c r="K37" s="1100" t="s">
        <v>670</v>
      </c>
      <c r="L37" s="1101"/>
      <c r="M37" s="1102"/>
      <c r="N37" s="25"/>
    </row>
    <row r="38" ht="18.0" customHeight="1">
      <c r="A38" s="80"/>
      <c r="B38" s="1111" t="b">
        <v>0</v>
      </c>
      <c r="C38" s="88"/>
      <c r="D38" s="89"/>
      <c r="E38" s="89"/>
      <c r="F38" s="90"/>
      <c r="G38" s="91">
        <v>0.0</v>
      </c>
      <c r="H38" s="994">
        <f t="shared" si="4"/>
        <v>0</v>
      </c>
      <c r="I38" s="1140"/>
      <c r="J38" s="25"/>
      <c r="K38" s="925" t="s">
        <v>605</v>
      </c>
      <c r="L38" s="1027"/>
      <c r="M38" s="1103">
        <v>0.0</v>
      </c>
      <c r="N38" s="25"/>
    </row>
    <row r="39" ht="18.0" customHeight="1">
      <c r="A39" s="80"/>
      <c r="B39" s="1108" t="b">
        <v>0</v>
      </c>
      <c r="C39" s="94"/>
      <c r="D39" s="95"/>
      <c r="E39" s="95"/>
      <c r="F39" s="96"/>
      <c r="G39" s="85">
        <v>0.0</v>
      </c>
      <c r="H39" s="930">
        <f t="shared" si="4"/>
        <v>0</v>
      </c>
      <c r="I39" s="1107"/>
      <c r="J39" s="25"/>
      <c r="K39" s="1104" t="s">
        <v>671</v>
      </c>
      <c r="L39" s="1073">
        <v>500.0</v>
      </c>
      <c r="M39" s="1105"/>
      <c r="N39" s="25"/>
    </row>
    <row r="40" ht="18.0" customHeight="1">
      <c r="A40" s="80"/>
      <c r="B40" s="1111" t="b">
        <v>0</v>
      </c>
      <c r="C40" s="88"/>
      <c r="D40" s="89"/>
      <c r="E40" s="89"/>
      <c r="F40" s="90"/>
      <c r="G40" s="91">
        <v>0.0</v>
      </c>
      <c r="H40" s="994">
        <f t="shared" si="4"/>
        <v>0</v>
      </c>
      <c r="I40" s="1140"/>
      <c r="J40" s="25"/>
      <c r="K40" s="925" t="s">
        <v>606</v>
      </c>
      <c r="L40" s="85">
        <v>0.0</v>
      </c>
      <c r="M40" s="1107"/>
      <c r="N40" s="25"/>
    </row>
    <row r="41" ht="18.0" customHeight="1">
      <c r="A41" s="97"/>
      <c r="B41" s="1108" t="b">
        <v>0</v>
      </c>
      <c r="C41" s="94"/>
      <c r="D41" s="95"/>
      <c r="E41" s="95"/>
      <c r="F41" s="96"/>
      <c r="G41" s="85">
        <v>0.0</v>
      </c>
      <c r="H41" s="930">
        <f t="shared" si="4"/>
        <v>0</v>
      </c>
      <c r="I41" s="1107"/>
      <c r="J41" s="25"/>
      <c r="K41" s="1109" t="s">
        <v>607</v>
      </c>
      <c r="L41" s="1030">
        <f>'2024 Expences - 05032024'!M41</f>
        <v>1160.49</v>
      </c>
      <c r="M41" s="1110">
        <f>L41+M38-L40</f>
        <v>1160.49</v>
      </c>
      <c r="N41" s="25"/>
    </row>
    <row r="42" ht="18.0" customHeight="1">
      <c r="A42" s="97"/>
      <c r="B42" s="1111" t="b">
        <v>0</v>
      </c>
      <c r="C42" s="88"/>
      <c r="D42" s="89"/>
      <c r="E42" s="89"/>
      <c r="F42" s="90"/>
      <c r="G42" s="91">
        <v>0.0</v>
      </c>
      <c r="H42" s="994">
        <f t="shared" si="4"/>
        <v>0</v>
      </c>
      <c r="I42" s="1140"/>
      <c r="J42" s="25"/>
      <c r="K42" s="1112" t="s">
        <v>608</v>
      </c>
      <c r="L42" s="1113"/>
      <c r="M42" s="1114">
        <f>L39-M41</f>
        <v>-660.49</v>
      </c>
      <c r="N42" s="25"/>
    </row>
    <row r="43" ht="18.0" customHeight="1">
      <c r="A43" s="97"/>
      <c r="B43" s="1108" t="b">
        <v>0</v>
      </c>
      <c r="C43" s="94"/>
      <c r="D43" s="95"/>
      <c r="E43" s="95"/>
      <c r="F43" s="96"/>
      <c r="G43" s="85">
        <v>0.0</v>
      </c>
      <c r="H43" s="930">
        <f t="shared" si="4"/>
        <v>0</v>
      </c>
      <c r="I43" s="1107"/>
      <c r="J43" s="25"/>
      <c r="K43" s="25"/>
      <c r="L43" s="25"/>
      <c r="M43" s="25"/>
      <c r="N43" s="25"/>
    </row>
    <row r="44" ht="18.0" customHeight="1">
      <c r="A44" s="97"/>
      <c r="B44" s="1111" t="b">
        <v>0</v>
      </c>
      <c r="C44" s="88"/>
      <c r="D44" s="89"/>
      <c r="E44" s="89"/>
      <c r="F44" s="90"/>
      <c r="G44" s="91">
        <v>0.0</v>
      </c>
      <c r="H44" s="994">
        <f t="shared" si="4"/>
        <v>0</v>
      </c>
      <c r="I44" s="1140"/>
      <c r="J44" s="25"/>
      <c r="K44" s="1100" t="s">
        <v>654</v>
      </c>
      <c r="L44" s="1101"/>
      <c r="M44" s="1102"/>
      <c r="N44" s="25"/>
    </row>
    <row r="45" ht="18.0" customHeight="1">
      <c r="A45" s="97"/>
      <c r="B45" s="1108" t="b">
        <v>0</v>
      </c>
      <c r="C45" s="94"/>
      <c r="D45" s="95"/>
      <c r="E45" s="95"/>
      <c r="F45" s="96"/>
      <c r="G45" s="85">
        <v>0.0</v>
      </c>
      <c r="H45" s="930">
        <f t="shared" si="4"/>
        <v>0</v>
      </c>
      <c r="I45" s="1107"/>
      <c r="J45" s="25"/>
      <c r="K45" s="925" t="s">
        <v>605</v>
      </c>
      <c r="L45" s="1027"/>
      <c r="M45" s="1103">
        <v>0.0</v>
      </c>
    </row>
    <row r="46" ht="18.0" customHeight="1">
      <c r="A46" s="97"/>
      <c r="B46" s="1111" t="b">
        <v>0</v>
      </c>
      <c r="C46" s="88"/>
      <c r="D46" s="89"/>
      <c r="E46" s="89"/>
      <c r="F46" s="90"/>
      <c r="G46" s="91">
        <v>0.0</v>
      </c>
      <c r="H46" s="994">
        <f t="shared" si="4"/>
        <v>0</v>
      </c>
      <c r="I46" s="1140"/>
      <c r="J46" s="25"/>
      <c r="K46" s="1104" t="s">
        <v>671</v>
      </c>
      <c r="L46" s="1075">
        <v>400.0</v>
      </c>
      <c r="M46" s="1105"/>
    </row>
    <row r="47" ht="18.0" customHeight="1">
      <c r="A47" s="97"/>
      <c r="B47" s="1108" t="b">
        <v>0</v>
      </c>
      <c r="C47" s="94"/>
      <c r="D47" s="95"/>
      <c r="E47" s="95"/>
      <c r="F47" s="96"/>
      <c r="G47" s="85">
        <v>0.0</v>
      </c>
      <c r="H47" s="930">
        <f t="shared" si="4"/>
        <v>0</v>
      </c>
      <c r="I47" s="1107"/>
      <c r="J47" s="25"/>
      <c r="K47" s="925" t="s">
        <v>606</v>
      </c>
      <c r="L47" s="85">
        <v>0.0</v>
      </c>
      <c r="M47" s="1107"/>
    </row>
    <row r="48" ht="18.0" customHeight="1">
      <c r="A48" s="97"/>
      <c r="B48" s="1111" t="b">
        <v>0</v>
      </c>
      <c r="C48" s="88"/>
      <c r="D48" s="89"/>
      <c r="E48" s="89"/>
      <c r="F48" s="90"/>
      <c r="G48" s="91">
        <v>0.0</v>
      </c>
      <c r="H48" s="994">
        <f t="shared" si="4"/>
        <v>0</v>
      </c>
      <c r="I48" s="1140"/>
      <c r="J48" s="25"/>
      <c r="K48" s="1109" t="s">
        <v>607</v>
      </c>
      <c r="L48" s="1030">
        <f>'2024 Expences - 05032024'!M48</f>
        <v>172</v>
      </c>
      <c r="M48" s="1110">
        <f>L48+M45-L47</f>
        <v>172</v>
      </c>
    </row>
    <row r="49" ht="18.0" customHeight="1">
      <c r="A49" s="97"/>
      <c r="B49" s="1108" t="b">
        <v>0</v>
      </c>
      <c r="C49" s="94"/>
      <c r="D49" s="95"/>
      <c r="E49" s="95"/>
      <c r="F49" s="96"/>
      <c r="G49" s="85">
        <v>0.0</v>
      </c>
      <c r="H49" s="930">
        <f t="shared" si="4"/>
        <v>0</v>
      </c>
      <c r="I49" s="1107"/>
      <c r="J49" s="25"/>
      <c r="K49" s="1112" t="s">
        <v>608</v>
      </c>
      <c r="L49" s="1113"/>
      <c r="M49" s="1114">
        <f>L46-M48</f>
        <v>228</v>
      </c>
    </row>
    <row r="50" ht="18.0" customHeight="1">
      <c r="A50" s="97"/>
      <c r="B50" s="1111" t="b">
        <v>0</v>
      </c>
      <c r="C50" s="88"/>
      <c r="D50" s="89"/>
      <c r="E50" s="89"/>
      <c r="F50" s="90"/>
      <c r="G50" s="91">
        <v>0.0</v>
      </c>
      <c r="H50" s="994">
        <f t="shared" si="4"/>
        <v>0</v>
      </c>
      <c r="I50" s="1140"/>
      <c r="J50" s="25"/>
      <c r="K50" s="25"/>
      <c r="L50" s="25"/>
      <c r="M50" s="25"/>
      <c r="N50" s="25"/>
    </row>
    <row r="51" ht="18.0" hidden="1" customHeight="1">
      <c r="A51" s="97"/>
      <c r="B51" s="1108" t="b">
        <v>0</v>
      </c>
      <c r="C51" s="94"/>
      <c r="D51" s="95"/>
      <c r="E51" s="95"/>
      <c r="F51" s="96"/>
      <c r="G51" s="85">
        <v>0.0</v>
      </c>
      <c r="H51" s="930">
        <f t="shared" si="4"/>
        <v>0</v>
      </c>
      <c r="I51" s="1107"/>
      <c r="J51" s="25"/>
      <c r="K51" s="25"/>
      <c r="L51" s="25"/>
      <c r="M51" s="25"/>
      <c r="N51" s="25"/>
    </row>
    <row r="52" ht="18.0" hidden="1" customHeight="1">
      <c r="A52" s="97"/>
      <c r="B52" s="1111" t="b">
        <v>0</v>
      </c>
      <c r="C52" s="88"/>
      <c r="D52" s="89"/>
      <c r="E52" s="89"/>
      <c r="F52" s="90"/>
      <c r="G52" s="91">
        <v>0.0</v>
      </c>
      <c r="H52" s="994">
        <f t="shared" si="4"/>
        <v>0</v>
      </c>
      <c r="I52" s="1140"/>
      <c r="J52" s="25"/>
      <c r="K52" s="25"/>
      <c r="L52" s="25"/>
      <c r="M52" s="25"/>
      <c r="N52" s="25"/>
    </row>
    <row r="53" ht="18.0" hidden="1" customHeight="1">
      <c r="A53" s="97"/>
      <c r="B53" s="1108" t="b">
        <v>0</v>
      </c>
      <c r="C53" s="94"/>
      <c r="D53" s="95"/>
      <c r="E53" s="95"/>
      <c r="F53" s="96"/>
      <c r="G53" s="85">
        <v>0.0</v>
      </c>
      <c r="H53" s="930">
        <f t="shared" si="4"/>
        <v>0</v>
      </c>
      <c r="I53" s="1107"/>
      <c r="J53" s="25"/>
      <c r="K53" s="25"/>
      <c r="L53" s="25"/>
      <c r="M53" s="25"/>
      <c r="N53" s="25"/>
    </row>
    <row r="54" ht="18.0" hidden="1" customHeight="1">
      <c r="A54" s="97"/>
      <c r="B54" s="1111" t="b">
        <v>0</v>
      </c>
      <c r="C54" s="88"/>
      <c r="D54" s="89"/>
      <c r="E54" s="89"/>
      <c r="F54" s="90"/>
      <c r="G54" s="91">
        <v>0.0</v>
      </c>
      <c r="H54" s="994">
        <f t="shared" si="4"/>
        <v>0</v>
      </c>
      <c r="I54" s="1140"/>
      <c r="J54" s="25"/>
      <c r="K54" s="25"/>
      <c r="L54" s="25"/>
      <c r="M54" s="25"/>
      <c r="N54" s="25"/>
    </row>
    <row r="55" ht="18.0" hidden="1" customHeight="1">
      <c r="A55" s="97"/>
      <c r="B55" s="1108" t="b">
        <v>0</v>
      </c>
      <c r="C55" s="94"/>
      <c r="D55" s="95"/>
      <c r="E55" s="95"/>
      <c r="F55" s="96"/>
      <c r="G55" s="85">
        <v>0.0</v>
      </c>
      <c r="H55" s="930">
        <f t="shared" si="4"/>
        <v>0</v>
      </c>
      <c r="I55" s="1107"/>
      <c r="J55" s="25"/>
      <c r="K55" s="25"/>
      <c r="L55" s="25"/>
      <c r="M55" s="25"/>
      <c r="N55" s="25"/>
    </row>
    <row r="56" ht="18.0" hidden="1" customHeight="1">
      <c r="A56" s="97"/>
      <c r="B56" s="1111" t="b">
        <v>0</v>
      </c>
      <c r="C56" s="88"/>
      <c r="D56" s="89"/>
      <c r="E56" s="89"/>
      <c r="F56" s="90"/>
      <c r="G56" s="91">
        <v>0.0</v>
      </c>
      <c r="H56" s="994">
        <f t="shared" si="4"/>
        <v>0</v>
      </c>
      <c r="I56" s="1140"/>
      <c r="J56" s="25"/>
      <c r="K56" s="25"/>
      <c r="L56" s="25"/>
      <c r="M56" s="25"/>
      <c r="N56" s="25"/>
    </row>
    <row r="57" ht="18.0" hidden="1" customHeight="1">
      <c r="A57" s="97"/>
      <c r="B57" s="1108" t="b">
        <v>0</v>
      </c>
      <c r="C57" s="94"/>
      <c r="D57" s="95"/>
      <c r="E57" s="95"/>
      <c r="F57" s="96"/>
      <c r="G57" s="85">
        <v>0.0</v>
      </c>
      <c r="H57" s="930">
        <f t="shared" si="4"/>
        <v>0</v>
      </c>
      <c r="I57" s="1107"/>
      <c r="J57" s="25"/>
      <c r="K57" s="25"/>
      <c r="L57" s="25"/>
      <c r="M57" s="25"/>
      <c r="N57" s="25"/>
    </row>
    <row r="58" ht="18.0" hidden="1" customHeight="1">
      <c r="A58" s="97"/>
      <c r="B58" s="1111" t="b">
        <v>0</v>
      </c>
      <c r="C58" s="88"/>
      <c r="D58" s="89"/>
      <c r="E58" s="89"/>
      <c r="F58" s="90"/>
      <c r="G58" s="91">
        <v>0.0</v>
      </c>
      <c r="H58" s="994">
        <f t="shared" si="4"/>
        <v>0</v>
      </c>
      <c r="I58" s="1140"/>
      <c r="J58" s="25"/>
      <c r="K58" s="25"/>
      <c r="L58" s="25"/>
      <c r="M58" s="25"/>
      <c r="N58" s="25"/>
    </row>
    <row r="59" ht="18.0" hidden="1" customHeight="1">
      <c r="A59" s="97"/>
      <c r="B59" s="1108" t="b">
        <v>0</v>
      </c>
      <c r="C59" s="94"/>
      <c r="D59" s="95"/>
      <c r="E59" s="95"/>
      <c r="F59" s="96"/>
      <c r="G59" s="85">
        <v>0.0</v>
      </c>
      <c r="H59" s="930">
        <f t="shared" si="4"/>
        <v>0</v>
      </c>
      <c r="I59" s="1107"/>
      <c r="J59" s="25"/>
      <c r="K59" s="25"/>
      <c r="L59" s="25"/>
      <c r="M59" s="25"/>
      <c r="N59" s="25"/>
    </row>
    <row r="60" ht="18.0" hidden="1" customHeight="1">
      <c r="A60" s="97"/>
      <c r="B60" s="1111" t="b">
        <v>0</v>
      </c>
      <c r="C60" s="88"/>
      <c r="D60" s="89"/>
      <c r="E60" s="89"/>
      <c r="F60" s="90"/>
      <c r="G60" s="91">
        <v>0.0</v>
      </c>
      <c r="H60" s="994">
        <f t="shared" si="4"/>
        <v>0</v>
      </c>
      <c r="I60" s="1140"/>
      <c r="J60" s="25"/>
      <c r="K60" s="25"/>
      <c r="L60" s="25"/>
      <c r="M60" s="25"/>
      <c r="N60" s="25"/>
    </row>
    <row r="61" ht="18.0" hidden="1" customHeight="1">
      <c r="A61" s="97"/>
      <c r="B61" s="1108" t="b">
        <v>0</v>
      </c>
      <c r="C61" s="94"/>
      <c r="D61" s="95"/>
      <c r="E61" s="95"/>
      <c r="F61" s="96"/>
      <c r="G61" s="85">
        <v>0.0</v>
      </c>
      <c r="H61" s="930">
        <f t="shared" si="4"/>
        <v>0</v>
      </c>
      <c r="I61" s="1107"/>
      <c r="J61" s="25"/>
      <c r="K61" s="25"/>
      <c r="L61" s="25"/>
      <c r="M61" s="25"/>
      <c r="N61" s="25"/>
    </row>
    <row r="62" ht="18.0" hidden="1" customHeight="1">
      <c r="A62" s="97"/>
      <c r="B62" s="1111" t="b">
        <v>0</v>
      </c>
      <c r="C62" s="88"/>
      <c r="D62" s="89"/>
      <c r="E62" s="89"/>
      <c r="F62" s="90"/>
      <c r="G62" s="91">
        <v>0.0</v>
      </c>
      <c r="H62" s="994">
        <f t="shared" si="4"/>
        <v>0</v>
      </c>
      <c r="I62" s="1140"/>
      <c r="J62" s="25"/>
      <c r="K62" s="25"/>
      <c r="L62" s="25"/>
      <c r="M62" s="25"/>
      <c r="N62" s="25"/>
    </row>
    <row r="63" ht="18.0" hidden="1" customHeight="1">
      <c r="A63" s="97"/>
      <c r="B63" s="1108" t="b">
        <v>0</v>
      </c>
      <c r="C63" s="94"/>
      <c r="D63" s="95"/>
      <c r="E63" s="95"/>
      <c r="F63" s="96"/>
      <c r="G63" s="85">
        <v>0.0</v>
      </c>
      <c r="H63" s="930">
        <f t="shared" si="4"/>
        <v>0</v>
      </c>
      <c r="I63" s="1107"/>
      <c r="J63" s="25"/>
      <c r="K63" s="25"/>
      <c r="L63" s="25"/>
      <c r="M63" s="25"/>
      <c r="N63" s="25"/>
    </row>
    <row r="64" ht="18.0" hidden="1" customHeight="1">
      <c r="A64" s="97"/>
      <c r="B64" s="1111" t="b">
        <v>0</v>
      </c>
      <c r="C64" s="88"/>
      <c r="D64" s="89"/>
      <c r="E64" s="89"/>
      <c r="F64" s="90"/>
      <c r="G64" s="91">
        <v>0.0</v>
      </c>
      <c r="H64" s="994">
        <f t="shared" si="4"/>
        <v>0</v>
      </c>
      <c r="I64" s="1140"/>
      <c r="J64" s="25"/>
      <c r="K64" s="25"/>
      <c r="L64" s="25"/>
      <c r="M64" s="25"/>
      <c r="N64" s="25"/>
    </row>
    <row r="65" ht="18.0" hidden="1" customHeight="1">
      <c r="A65" s="97"/>
      <c r="B65" s="1108" t="b">
        <v>0</v>
      </c>
      <c r="C65" s="94"/>
      <c r="D65" s="95"/>
      <c r="E65" s="95"/>
      <c r="F65" s="96"/>
      <c r="G65" s="85">
        <v>0.0</v>
      </c>
      <c r="H65" s="930">
        <f t="shared" si="4"/>
        <v>0</v>
      </c>
      <c r="I65" s="1107"/>
      <c r="J65" s="25"/>
      <c r="K65" s="25"/>
      <c r="L65" s="25"/>
      <c r="M65" s="25"/>
      <c r="N65" s="25"/>
    </row>
    <row r="66" ht="18.0" hidden="1" customHeight="1">
      <c r="A66" s="97"/>
      <c r="B66" s="1111" t="b">
        <v>0</v>
      </c>
      <c r="C66" s="88"/>
      <c r="D66" s="89"/>
      <c r="E66" s="89"/>
      <c r="F66" s="90"/>
      <c r="G66" s="91">
        <v>0.0</v>
      </c>
      <c r="H66" s="994">
        <f t="shared" si="4"/>
        <v>0</v>
      </c>
      <c r="I66" s="1140"/>
      <c r="J66" s="25"/>
      <c r="K66" s="25"/>
      <c r="L66" s="25"/>
      <c r="M66" s="25"/>
      <c r="N66" s="25"/>
    </row>
    <row r="67" ht="18.0" hidden="1" customHeight="1">
      <c r="A67" s="97"/>
      <c r="B67" s="1108" t="b">
        <v>0</v>
      </c>
      <c r="C67" s="94"/>
      <c r="D67" s="95"/>
      <c r="E67" s="95"/>
      <c r="F67" s="96"/>
      <c r="G67" s="85">
        <v>0.0</v>
      </c>
      <c r="H67" s="930">
        <f t="shared" si="4"/>
        <v>0</v>
      </c>
      <c r="I67" s="1107"/>
      <c r="J67" s="25"/>
      <c r="K67" s="25"/>
      <c r="L67" s="25"/>
      <c r="M67" s="25"/>
      <c r="N67" s="25"/>
    </row>
    <row r="68" ht="18.0" hidden="1" customHeight="1">
      <c r="A68" s="97"/>
      <c r="B68" s="1111" t="b">
        <v>0</v>
      </c>
      <c r="C68" s="88"/>
      <c r="D68" s="89"/>
      <c r="E68" s="89"/>
      <c r="F68" s="90"/>
      <c r="G68" s="91">
        <v>0.0</v>
      </c>
      <c r="H68" s="994">
        <f t="shared" si="4"/>
        <v>0</v>
      </c>
      <c r="I68" s="1140"/>
      <c r="J68" s="25"/>
      <c r="K68" s="25"/>
      <c r="L68" s="25"/>
      <c r="M68" s="25"/>
      <c r="N68" s="25"/>
    </row>
    <row r="69" ht="18.0" hidden="1" customHeight="1">
      <c r="A69" s="97"/>
      <c r="B69" s="1108" t="b">
        <v>0</v>
      </c>
      <c r="C69" s="94"/>
      <c r="D69" s="95"/>
      <c r="E69" s="95"/>
      <c r="F69" s="96"/>
      <c r="G69" s="85">
        <v>0.0</v>
      </c>
      <c r="H69" s="930">
        <f t="shared" si="4"/>
        <v>0</v>
      </c>
      <c r="I69" s="1107"/>
      <c r="J69" s="25"/>
      <c r="K69" s="25"/>
      <c r="L69" s="25"/>
      <c r="M69" s="25"/>
      <c r="N69" s="25"/>
    </row>
    <row r="70" ht="18.0" hidden="1" customHeight="1">
      <c r="A70" s="97"/>
      <c r="B70" s="1111" t="b">
        <v>0</v>
      </c>
      <c r="C70" s="88"/>
      <c r="D70" s="89"/>
      <c r="E70" s="89"/>
      <c r="F70" s="90"/>
      <c r="G70" s="91">
        <v>0.0</v>
      </c>
      <c r="H70" s="994">
        <f t="shared" si="4"/>
        <v>0</v>
      </c>
      <c r="I70" s="1140"/>
      <c r="J70" s="25"/>
      <c r="K70" s="25"/>
      <c r="L70" s="25"/>
      <c r="M70" s="25"/>
      <c r="N70" s="25"/>
    </row>
    <row r="71" ht="18.0" hidden="1" customHeight="1">
      <c r="A71" s="97"/>
      <c r="B71" s="1108" t="b">
        <v>0</v>
      </c>
      <c r="C71" s="94"/>
      <c r="D71" s="95"/>
      <c r="E71" s="95"/>
      <c r="F71" s="96"/>
      <c r="G71" s="85">
        <v>0.0</v>
      </c>
      <c r="H71" s="930">
        <f t="shared" si="4"/>
        <v>0</v>
      </c>
      <c r="I71" s="1107"/>
      <c r="J71" s="25"/>
      <c r="K71" s="25"/>
      <c r="L71" s="25"/>
      <c r="M71" s="25"/>
      <c r="N71" s="25"/>
    </row>
    <row r="72" ht="18.0" hidden="1" customHeight="1">
      <c r="A72" s="97"/>
      <c r="B72" s="1111" t="b">
        <v>0</v>
      </c>
      <c r="C72" s="88"/>
      <c r="D72" s="89"/>
      <c r="E72" s="89"/>
      <c r="F72" s="90"/>
      <c r="G72" s="91">
        <v>0.0</v>
      </c>
      <c r="H72" s="994">
        <f t="shared" si="4"/>
        <v>0</v>
      </c>
      <c r="I72" s="1140"/>
      <c r="J72" s="25"/>
      <c r="K72" s="25"/>
      <c r="L72" s="25"/>
      <c r="M72" s="25"/>
      <c r="N72" s="25"/>
    </row>
    <row r="73" ht="18.0" hidden="1" customHeight="1">
      <c r="A73" s="97"/>
      <c r="B73" s="1108" t="b">
        <v>0</v>
      </c>
      <c r="C73" s="94"/>
      <c r="D73" s="95"/>
      <c r="E73" s="95"/>
      <c r="F73" s="96"/>
      <c r="G73" s="85">
        <v>0.0</v>
      </c>
      <c r="H73" s="930">
        <f t="shared" si="4"/>
        <v>0</v>
      </c>
      <c r="I73" s="1107"/>
      <c r="J73" s="25"/>
      <c r="K73" s="25"/>
      <c r="L73" s="25"/>
      <c r="M73" s="25"/>
      <c r="N73" s="25"/>
    </row>
    <row r="74" ht="18.0" hidden="1" customHeight="1">
      <c r="A74" s="97"/>
      <c r="B74" s="1111" t="b">
        <v>0</v>
      </c>
      <c r="C74" s="88"/>
      <c r="D74" s="89"/>
      <c r="E74" s="89"/>
      <c r="F74" s="90"/>
      <c r="G74" s="91">
        <v>0.0</v>
      </c>
      <c r="H74" s="994">
        <f t="shared" si="4"/>
        <v>0</v>
      </c>
      <c r="I74" s="1140"/>
      <c r="J74" s="25"/>
      <c r="K74" s="25"/>
      <c r="L74" s="25"/>
      <c r="M74" s="25"/>
      <c r="N74" s="25"/>
    </row>
    <row r="75" ht="18.0" hidden="1" customHeight="1">
      <c r="A75" s="97"/>
      <c r="B75" s="1108" t="b">
        <v>0</v>
      </c>
      <c r="C75" s="94"/>
      <c r="D75" s="95"/>
      <c r="E75" s="95"/>
      <c r="F75" s="96"/>
      <c r="G75" s="85">
        <v>0.0</v>
      </c>
      <c r="H75" s="930">
        <f t="shared" si="4"/>
        <v>0</v>
      </c>
      <c r="I75" s="1107"/>
      <c r="J75" s="25"/>
      <c r="K75" s="25"/>
      <c r="L75" s="25"/>
      <c r="M75" s="25"/>
      <c r="N75" s="25"/>
    </row>
    <row r="76" ht="18.0" hidden="1" customHeight="1">
      <c r="A76" s="97"/>
      <c r="B76" s="1111" t="b">
        <v>0</v>
      </c>
      <c r="C76" s="88"/>
      <c r="D76" s="89"/>
      <c r="E76" s="89"/>
      <c r="F76" s="90"/>
      <c r="G76" s="91">
        <v>0.0</v>
      </c>
      <c r="H76" s="994">
        <f t="shared" si="4"/>
        <v>0</v>
      </c>
      <c r="I76" s="1140"/>
      <c r="J76" s="25"/>
      <c r="K76" s="25"/>
      <c r="L76" s="25"/>
      <c r="M76" s="25"/>
      <c r="N76" s="25"/>
    </row>
    <row r="77" ht="18.0" hidden="1" customHeight="1">
      <c r="A77" s="97"/>
      <c r="B77" s="1108" t="b">
        <v>0</v>
      </c>
      <c r="C77" s="94"/>
      <c r="D77" s="95"/>
      <c r="E77" s="95"/>
      <c r="F77" s="96"/>
      <c r="G77" s="85">
        <v>0.0</v>
      </c>
      <c r="H77" s="930">
        <f t="shared" si="4"/>
        <v>0</v>
      </c>
      <c r="I77" s="1107"/>
      <c r="J77" s="25"/>
      <c r="K77" s="25"/>
      <c r="L77" s="25"/>
      <c r="M77" s="25"/>
      <c r="N77" s="25"/>
    </row>
    <row r="78" ht="18.0" hidden="1" customHeight="1">
      <c r="A78" s="97"/>
      <c r="B78" s="1111" t="b">
        <v>0</v>
      </c>
      <c r="C78" s="88"/>
      <c r="D78" s="89"/>
      <c r="E78" s="89"/>
      <c r="F78" s="90"/>
      <c r="G78" s="91">
        <v>0.0</v>
      </c>
      <c r="H78" s="994">
        <f t="shared" si="4"/>
        <v>0</v>
      </c>
      <c r="I78" s="1140"/>
      <c r="J78" s="25"/>
      <c r="K78" s="25"/>
      <c r="L78" s="25"/>
      <c r="M78" s="25"/>
      <c r="N78" s="25"/>
    </row>
    <row r="79" ht="18.0" hidden="1" customHeight="1">
      <c r="A79" s="97"/>
      <c r="B79" s="1108" t="b">
        <v>0</v>
      </c>
      <c r="C79" s="94"/>
      <c r="D79" s="95"/>
      <c r="E79" s="95"/>
      <c r="F79" s="96"/>
      <c r="G79" s="85">
        <v>0.0</v>
      </c>
      <c r="H79" s="930">
        <f t="shared" si="4"/>
        <v>0</v>
      </c>
      <c r="I79" s="1107"/>
      <c r="J79" s="25"/>
      <c r="K79" s="25"/>
      <c r="L79" s="25"/>
      <c r="M79" s="25"/>
      <c r="N79" s="25"/>
    </row>
    <row r="80" ht="18.0" hidden="1" customHeight="1">
      <c r="A80" s="97"/>
      <c r="B80" s="1111" t="b">
        <v>0</v>
      </c>
      <c r="C80" s="88"/>
      <c r="D80" s="89"/>
      <c r="E80" s="89"/>
      <c r="F80" s="90"/>
      <c r="G80" s="91">
        <v>0.0</v>
      </c>
      <c r="H80" s="994">
        <f t="shared" si="4"/>
        <v>0</v>
      </c>
      <c r="I80" s="1140"/>
      <c r="J80" s="25"/>
      <c r="K80" s="25"/>
      <c r="L80" s="25"/>
      <c r="M80" s="25"/>
      <c r="N80" s="25"/>
    </row>
    <row r="81" ht="18.0" hidden="1" customHeight="1">
      <c r="A81" s="97"/>
      <c r="B81" s="1108" t="b">
        <v>0</v>
      </c>
      <c r="C81" s="94"/>
      <c r="D81" s="95"/>
      <c r="E81" s="95"/>
      <c r="F81" s="96"/>
      <c r="G81" s="85">
        <v>0.0</v>
      </c>
      <c r="H81" s="930">
        <f t="shared" si="4"/>
        <v>0</v>
      </c>
      <c r="I81" s="1107"/>
      <c r="J81" s="25"/>
      <c r="K81" s="25"/>
      <c r="L81" s="25"/>
      <c r="M81" s="25"/>
      <c r="N81" s="25"/>
    </row>
    <row r="82" ht="18.0" hidden="1" customHeight="1">
      <c r="A82" s="97"/>
      <c r="B82" s="1111" t="b">
        <v>0</v>
      </c>
      <c r="C82" s="88"/>
      <c r="D82" s="89"/>
      <c r="E82" s="89"/>
      <c r="F82" s="90"/>
      <c r="G82" s="91">
        <v>0.0</v>
      </c>
      <c r="H82" s="994">
        <f t="shared" si="4"/>
        <v>0</v>
      </c>
      <c r="I82" s="1140"/>
      <c r="J82" s="25"/>
      <c r="K82" s="25"/>
      <c r="L82" s="25"/>
      <c r="M82" s="25"/>
      <c r="N82" s="25"/>
    </row>
    <row r="83" ht="18.0" hidden="1" customHeight="1">
      <c r="A83" s="65"/>
      <c r="B83" s="1108" t="b">
        <v>0</v>
      </c>
      <c r="C83" s="94"/>
      <c r="D83" s="95"/>
      <c r="E83" s="95"/>
      <c r="F83" s="96"/>
      <c r="G83" s="85">
        <v>0.0</v>
      </c>
      <c r="H83" s="930">
        <f t="shared" si="4"/>
        <v>0</v>
      </c>
      <c r="I83" s="1107"/>
      <c r="J83" s="25"/>
      <c r="K83" s="25"/>
      <c r="L83" s="25"/>
      <c r="M83" s="25"/>
      <c r="N83" s="25"/>
    </row>
    <row r="84">
      <c r="A84" s="126"/>
      <c r="B84" s="1125"/>
      <c r="C84" s="1126" t="s">
        <v>610</v>
      </c>
      <c r="D84" s="1093"/>
      <c r="E84" s="1093"/>
      <c r="F84" s="1093"/>
      <c r="G84" s="1093"/>
      <c r="H84" s="1127">
        <f>sum(H35:H83)</f>
        <v>0</v>
      </c>
      <c r="I84" s="1155"/>
      <c r="J84" s="25"/>
      <c r="K84" s="25"/>
      <c r="L84" s="25"/>
      <c r="M84" s="25"/>
      <c r="N84" s="25"/>
    </row>
    <row r="85">
      <c r="A85" s="126"/>
      <c r="B85" s="126" t="s">
        <v>611</v>
      </c>
      <c r="H85" s="127">
        <f>sum(H35:H83)-M30</f>
        <v>0</v>
      </c>
      <c r="J85" s="25"/>
      <c r="K85" s="25"/>
      <c r="L85" s="25"/>
      <c r="M85" s="25"/>
      <c r="N85" s="25"/>
    </row>
    <row r="86">
      <c r="A86" s="126"/>
      <c r="B86" s="126" t="s">
        <v>134</v>
      </c>
      <c r="H86" s="128" t="str">
        <f>#REF!-H84</f>
        <v>#REF!</v>
      </c>
      <c r="J86" s="25"/>
      <c r="K86" s="1128">
        <v>45340.0</v>
      </c>
      <c r="N86" s="25"/>
    </row>
    <row r="87">
      <c r="A87" s="126"/>
      <c r="B87" s="126"/>
      <c r="C87" s="126"/>
      <c r="D87" s="126"/>
      <c r="E87" s="126"/>
      <c r="F87" s="126"/>
      <c r="G87" s="126"/>
      <c r="H87" s="128"/>
      <c r="I87" s="128"/>
      <c r="J87" s="25"/>
      <c r="K87" s="25"/>
      <c r="L87" s="25"/>
      <c r="M87" s="25"/>
      <c r="N87" s="25"/>
    </row>
  </sheetData>
  <mergeCells count="116">
    <mergeCell ref="B2:I2"/>
    <mergeCell ref="K2:M2"/>
    <mergeCell ref="C3:E3"/>
    <mergeCell ref="L3:M3"/>
    <mergeCell ref="C4:E4"/>
    <mergeCell ref="L4:M4"/>
    <mergeCell ref="L5:M5"/>
    <mergeCell ref="C5:E5"/>
    <mergeCell ref="C6:E6"/>
    <mergeCell ref="C7:E7"/>
    <mergeCell ref="C8:E8"/>
    <mergeCell ref="C9:E9"/>
    <mergeCell ref="C10:E10"/>
    <mergeCell ref="C11:E11"/>
    <mergeCell ref="L13:M13"/>
    <mergeCell ref="L14:M14"/>
    <mergeCell ref="L6:M6"/>
    <mergeCell ref="L7:M7"/>
    <mergeCell ref="L8:M8"/>
    <mergeCell ref="L9:M9"/>
    <mergeCell ref="L10:M10"/>
    <mergeCell ref="L11:M11"/>
    <mergeCell ref="L12:M12"/>
    <mergeCell ref="C12:E12"/>
    <mergeCell ref="C13:E13"/>
    <mergeCell ref="C14:E14"/>
    <mergeCell ref="C15:E15"/>
    <mergeCell ref="C16:E16"/>
    <mergeCell ref="C17:E17"/>
    <mergeCell ref="C18:E18"/>
    <mergeCell ref="C19:E19"/>
    <mergeCell ref="C20:E20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K29:L29"/>
    <mergeCell ref="C30:E30"/>
    <mergeCell ref="C31:G31"/>
    <mergeCell ref="H67:I67"/>
    <mergeCell ref="H68:I68"/>
    <mergeCell ref="H69:I69"/>
    <mergeCell ref="H70:I70"/>
    <mergeCell ref="H71:I71"/>
    <mergeCell ref="H72:I72"/>
    <mergeCell ref="H73:I73"/>
    <mergeCell ref="H74:I74"/>
    <mergeCell ref="H75:I75"/>
    <mergeCell ref="H76:I76"/>
    <mergeCell ref="H77:I77"/>
    <mergeCell ref="H78:I78"/>
    <mergeCell ref="H79:I79"/>
    <mergeCell ref="H80:I80"/>
    <mergeCell ref="B86:G86"/>
    <mergeCell ref="H86:I86"/>
    <mergeCell ref="K86:M86"/>
    <mergeCell ref="H81:I81"/>
    <mergeCell ref="H82:I82"/>
    <mergeCell ref="H83:I83"/>
    <mergeCell ref="C84:G84"/>
    <mergeCell ref="H84:I84"/>
    <mergeCell ref="B85:G85"/>
    <mergeCell ref="H85:I85"/>
    <mergeCell ref="H31:I31"/>
    <mergeCell ref="K31:M31"/>
    <mergeCell ref="K32:L32"/>
    <mergeCell ref="B33:I33"/>
    <mergeCell ref="K33:L33"/>
    <mergeCell ref="H34:I34"/>
    <mergeCell ref="H35:I35"/>
    <mergeCell ref="L40:M40"/>
    <mergeCell ref="K42:L42"/>
    <mergeCell ref="K44:M44"/>
    <mergeCell ref="L46:M46"/>
    <mergeCell ref="L47:M47"/>
    <mergeCell ref="K49:L49"/>
    <mergeCell ref="K34:L34"/>
    <mergeCell ref="K35:L35"/>
    <mergeCell ref="H36:I36"/>
    <mergeCell ref="H37:I37"/>
    <mergeCell ref="K37:M37"/>
    <mergeCell ref="H38:I38"/>
    <mergeCell ref="L39:M39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</mergeCells>
  <dataValidations>
    <dataValidation type="list" allowBlank="1" showErrorMessage="1" sqref="E35:E83">
      <formula1>'08) Drop Down Menus'!$B$2:$B$17</formula1>
    </dataValidation>
    <dataValidation type="list" allowBlank="1" sqref="G4:G30">
      <formula1>'08) Drop Down Menus'!$A$2:$A$17</formula1>
    </dataValidation>
  </dataValidations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3.29"/>
    <col customWidth="1" min="2" max="2" width="4.71"/>
    <col customWidth="1" min="3" max="3" width="32.57"/>
    <col customWidth="1" min="4" max="4" width="10.0"/>
    <col customWidth="1" min="5" max="5" width="25.71"/>
    <col customWidth="1" min="6" max="6" width="13.0"/>
    <col customWidth="1" min="7" max="7" width="23.86"/>
    <col customWidth="1" min="8" max="8" width="15.29"/>
    <col customWidth="1" min="9" max="9" width="14.29"/>
    <col customWidth="1" min="10" max="10" width="3.71"/>
    <col customWidth="1" min="11" max="11" width="23.86"/>
    <col customWidth="1" min="12" max="12" width="15.0"/>
    <col customWidth="1" min="13" max="13" width="16.57"/>
    <col customWidth="1" min="14" max="14" width="3.43"/>
  </cols>
  <sheetData>
    <row r="1">
      <c r="A1" s="25"/>
      <c r="B1" s="25"/>
      <c r="C1" s="25"/>
      <c r="D1" s="25"/>
      <c r="E1" s="25"/>
      <c r="F1" s="25"/>
      <c r="G1" s="24"/>
      <c r="H1" s="25"/>
      <c r="I1" s="25"/>
      <c r="J1" s="25"/>
      <c r="K1" s="25"/>
      <c r="L1" s="138"/>
      <c r="M1" s="25"/>
      <c r="N1" s="25"/>
    </row>
    <row r="2">
      <c r="A2" s="25"/>
      <c r="B2" s="1085" t="s">
        <v>757</v>
      </c>
      <c r="C2" s="1129"/>
      <c r="D2" s="1129"/>
      <c r="E2" s="1129"/>
      <c r="F2" s="1129"/>
      <c r="G2" s="1129"/>
      <c r="H2" s="1129"/>
      <c r="I2" s="1130"/>
      <c r="J2" s="25"/>
      <c r="K2" s="1131" t="s">
        <v>470</v>
      </c>
      <c r="L2" s="1132"/>
      <c r="M2" s="1133"/>
      <c r="N2" s="25"/>
    </row>
    <row r="3">
      <c r="A3" s="25"/>
      <c r="B3" s="1079" t="s">
        <v>598</v>
      </c>
      <c r="C3" s="974" t="s">
        <v>140</v>
      </c>
      <c r="D3" s="862"/>
      <c r="E3" s="862"/>
      <c r="F3" s="974" t="s">
        <v>55</v>
      </c>
      <c r="G3" s="974" t="s">
        <v>44</v>
      </c>
      <c r="H3" s="974" t="s">
        <v>2</v>
      </c>
      <c r="I3" s="1080" t="s">
        <v>67</v>
      </c>
      <c r="J3" s="25"/>
      <c r="K3" s="1081" t="str">
        <f>'08) Drop Down Menus'!A2</f>
        <v>Groceries</v>
      </c>
      <c r="L3" s="85">
        <f>sumifs(H$4:H$30,G$4:G$30,K3,B$4:B$30,false)</f>
        <v>53.03</v>
      </c>
      <c r="M3" s="1107"/>
      <c r="N3" s="25"/>
    </row>
    <row r="4">
      <c r="A4" s="25"/>
      <c r="B4" s="1134" t="b">
        <v>0</v>
      </c>
      <c r="C4" s="1042" t="s">
        <v>558</v>
      </c>
      <c r="D4" s="1135"/>
      <c r="E4" s="1135"/>
      <c r="F4" s="1136">
        <v>45444.0</v>
      </c>
      <c r="G4" s="1137" t="s">
        <v>147</v>
      </c>
      <c r="H4" s="1138">
        <v>12.6</v>
      </c>
      <c r="I4" s="92">
        <f>H4</f>
        <v>12.6</v>
      </c>
      <c r="J4" s="25"/>
      <c r="K4" s="1139" t="str">
        <f>'08) Drop Down Menus'!A3</f>
        <v>Cigarettes</v>
      </c>
      <c r="L4" s="91">
        <f t="shared" ref="L4:L14" si="1">sumifs(H$4:H$26,G$4:G$26,K4,B$4:B$26,false)</f>
        <v>25.61</v>
      </c>
      <c r="M4" s="1140"/>
      <c r="N4" s="25"/>
    </row>
    <row r="5">
      <c r="A5" s="25"/>
      <c r="B5" s="925" t="b">
        <v>0</v>
      </c>
      <c r="C5" s="1022" t="s">
        <v>474</v>
      </c>
      <c r="D5" s="862"/>
      <c r="E5" s="862"/>
      <c r="F5" s="982">
        <v>45444.0</v>
      </c>
      <c r="G5" s="983" t="s">
        <v>52</v>
      </c>
      <c r="H5" s="1023">
        <v>20.62</v>
      </c>
      <c r="I5" s="86">
        <f t="shared" ref="I5:I30" si="2">I4+H5</f>
        <v>33.22</v>
      </c>
      <c r="J5" s="25"/>
      <c r="K5" s="1081" t="str">
        <f>'08) Drop Down Menus'!A4</f>
        <v>Gas</v>
      </c>
      <c r="L5" s="85">
        <f t="shared" si="1"/>
        <v>33.46</v>
      </c>
      <c r="M5" s="1107"/>
      <c r="N5" s="25"/>
    </row>
    <row r="6">
      <c r="A6" s="25"/>
      <c r="B6" s="1134" t="b">
        <v>0</v>
      </c>
      <c r="C6" s="1042" t="s">
        <v>474</v>
      </c>
      <c r="D6" s="1135"/>
      <c r="E6" s="1135"/>
      <c r="F6" s="1136">
        <v>45445.0</v>
      </c>
      <c r="G6" s="1137" t="s">
        <v>145</v>
      </c>
      <c r="H6" s="1138">
        <v>33.46</v>
      </c>
      <c r="I6" s="92">
        <f t="shared" si="2"/>
        <v>66.68</v>
      </c>
      <c r="J6" s="25"/>
      <c r="K6" s="1139" t="str">
        <f>'08) Drop Down Menus'!A5</f>
        <v>Entertainment</v>
      </c>
      <c r="L6" s="91">
        <f t="shared" si="1"/>
        <v>32.28</v>
      </c>
      <c r="M6" s="1140"/>
      <c r="N6" s="25"/>
    </row>
    <row r="7">
      <c r="A7" s="25"/>
      <c r="B7" s="925" t="b">
        <v>0</v>
      </c>
      <c r="C7" s="1022" t="s">
        <v>474</v>
      </c>
      <c r="D7" s="862"/>
      <c r="E7" s="862"/>
      <c r="F7" s="982">
        <v>45445.0</v>
      </c>
      <c r="G7" s="983" t="s">
        <v>110</v>
      </c>
      <c r="H7" s="1023">
        <v>3.35</v>
      </c>
      <c r="I7" s="86">
        <f t="shared" si="2"/>
        <v>70.03</v>
      </c>
      <c r="J7" s="25"/>
      <c r="K7" s="1081" t="str">
        <f>'08) Drop Down Menus'!A6</f>
        <v>Medical</v>
      </c>
      <c r="L7" s="85">
        <f t="shared" si="1"/>
        <v>0</v>
      </c>
      <c r="M7" s="1107"/>
      <c r="N7" s="25"/>
    </row>
    <row r="8">
      <c r="A8" s="25"/>
      <c r="B8" s="1134" t="b">
        <v>0</v>
      </c>
      <c r="C8" s="1042" t="s">
        <v>765</v>
      </c>
      <c r="D8" s="1135"/>
      <c r="E8" s="1135"/>
      <c r="F8" s="1136">
        <v>45445.0</v>
      </c>
      <c r="G8" s="1137" t="s">
        <v>21</v>
      </c>
      <c r="H8" s="1138">
        <v>20.0</v>
      </c>
      <c r="I8" s="92">
        <f t="shared" si="2"/>
        <v>90.03</v>
      </c>
      <c r="J8" s="25"/>
      <c r="K8" s="1139" t="str">
        <f>'08) Drop Down Menus'!A7</f>
        <v>Vehicle</v>
      </c>
      <c r="L8" s="91">
        <f t="shared" si="1"/>
        <v>12.6</v>
      </c>
      <c r="M8" s="1140"/>
      <c r="N8" s="25"/>
    </row>
    <row r="9">
      <c r="A9" s="25"/>
      <c r="B9" s="925" t="b">
        <v>0</v>
      </c>
      <c r="C9" s="1022" t="s">
        <v>500</v>
      </c>
      <c r="D9" s="862"/>
      <c r="E9" s="862"/>
      <c r="F9" s="982">
        <v>45451.0</v>
      </c>
      <c r="G9" s="983" t="s">
        <v>110</v>
      </c>
      <c r="H9" s="1023">
        <f>3.1+4+1.75+3.1+4</f>
        <v>15.95</v>
      </c>
      <c r="I9" s="86">
        <f t="shared" si="2"/>
        <v>105.98</v>
      </c>
      <c r="J9" s="25"/>
      <c r="K9" s="1081" t="str">
        <f>'08) Drop Down Menus'!A8</f>
        <v>Maintenance</v>
      </c>
      <c r="L9" s="85">
        <f t="shared" si="1"/>
        <v>20</v>
      </c>
      <c r="M9" s="1107"/>
      <c r="N9" s="25"/>
    </row>
    <row r="10">
      <c r="A10" s="25"/>
      <c r="B10" s="1134" t="b">
        <v>0</v>
      </c>
      <c r="C10" s="1042" t="s">
        <v>668</v>
      </c>
      <c r="D10" s="1135"/>
      <c r="E10" s="1135"/>
      <c r="F10" s="1136">
        <v>45445.0</v>
      </c>
      <c r="G10" s="1137" t="s">
        <v>146</v>
      </c>
      <c r="H10" s="1138">
        <v>13.64</v>
      </c>
      <c r="I10" s="92">
        <f t="shared" si="2"/>
        <v>119.62</v>
      </c>
      <c r="J10" s="25"/>
      <c r="K10" s="1139" t="str">
        <f>'08) Drop Down Menus'!A9</f>
        <v>Debt</v>
      </c>
      <c r="L10" s="91">
        <f t="shared" si="1"/>
        <v>0</v>
      </c>
      <c r="M10" s="1140"/>
      <c r="N10" s="25"/>
    </row>
    <row r="11">
      <c r="A11" s="25"/>
      <c r="B11" s="925" t="b">
        <v>0</v>
      </c>
      <c r="C11" s="1022" t="s">
        <v>539</v>
      </c>
      <c r="D11" s="862"/>
      <c r="E11" s="862"/>
      <c r="F11" s="982">
        <v>45445.0</v>
      </c>
      <c r="G11" s="983" t="s">
        <v>110</v>
      </c>
      <c r="H11" s="1023">
        <v>2.73</v>
      </c>
      <c r="I11" s="86">
        <f t="shared" si="2"/>
        <v>122.35</v>
      </c>
      <c r="J11" s="25"/>
      <c r="K11" s="1081" t="str">
        <f>'08) Drop Down Menus'!A10</f>
        <v>Holiday Gifts</v>
      </c>
      <c r="L11" s="85">
        <f t="shared" si="1"/>
        <v>0</v>
      </c>
      <c r="M11" s="1107"/>
      <c r="N11" s="25"/>
    </row>
    <row r="12">
      <c r="A12" s="25"/>
      <c r="B12" s="1134" t="b">
        <v>0</v>
      </c>
      <c r="C12" s="1042" t="s">
        <v>580</v>
      </c>
      <c r="D12" s="1135"/>
      <c r="E12" s="1135"/>
      <c r="F12" s="1136">
        <v>45444.0</v>
      </c>
      <c r="G12" s="1137" t="s">
        <v>110</v>
      </c>
      <c r="H12" s="1138">
        <v>31.0</v>
      </c>
      <c r="I12" s="92">
        <f t="shared" si="2"/>
        <v>153.35</v>
      </c>
      <c r="J12" s="25"/>
      <c r="K12" s="1139" t="str">
        <f>'08) Drop Down Menus'!A11</f>
        <v>Haircut</v>
      </c>
      <c r="L12" s="91">
        <f t="shared" si="1"/>
        <v>0</v>
      </c>
      <c r="M12" s="1140"/>
      <c r="N12" s="25"/>
    </row>
    <row r="13">
      <c r="A13" s="25"/>
      <c r="B13" s="925" t="b">
        <v>0</v>
      </c>
      <c r="C13" s="1022" t="s">
        <v>766</v>
      </c>
      <c r="D13" s="862"/>
      <c r="E13" s="862"/>
      <c r="F13" s="982">
        <v>45450.0</v>
      </c>
      <c r="G13" s="983" t="s">
        <v>146</v>
      </c>
      <c r="H13" s="1023">
        <v>2.24</v>
      </c>
      <c r="I13" s="86">
        <f t="shared" si="2"/>
        <v>155.59</v>
      </c>
      <c r="J13" s="25"/>
      <c r="K13" s="1081" t="str">
        <f>'08) Drop Down Menus'!A12</f>
        <v>Subscription - Video</v>
      </c>
      <c r="L13" s="85">
        <f t="shared" si="1"/>
        <v>0</v>
      </c>
      <c r="M13" s="1107"/>
      <c r="N13" s="25"/>
    </row>
    <row r="14">
      <c r="A14" s="25"/>
      <c r="B14" s="1134" t="b">
        <v>0</v>
      </c>
      <c r="C14" s="1042" t="s">
        <v>474</v>
      </c>
      <c r="D14" s="1135"/>
      <c r="E14" s="1135"/>
      <c r="F14" s="1136">
        <v>45449.0</v>
      </c>
      <c r="G14" s="1137" t="s">
        <v>144</v>
      </c>
      <c r="H14" s="1138">
        <v>25.61</v>
      </c>
      <c r="I14" s="92">
        <f t="shared" si="2"/>
        <v>181.2</v>
      </c>
      <c r="J14" s="25"/>
      <c r="K14" s="1141" t="str">
        <f>'08) Drop Down Menus'!A13</f>
        <v>Subscription - Game</v>
      </c>
      <c r="L14" s="1142">
        <f t="shared" si="1"/>
        <v>0</v>
      </c>
      <c r="M14" s="1144"/>
      <c r="N14" s="25"/>
    </row>
    <row r="15">
      <c r="A15" s="25"/>
      <c r="B15" s="925" t="b">
        <v>0</v>
      </c>
      <c r="C15" s="1022" t="s">
        <v>577</v>
      </c>
      <c r="D15" s="862"/>
      <c r="E15" s="862"/>
      <c r="F15" s="982">
        <v>45448.0</v>
      </c>
      <c r="G15" s="983" t="s">
        <v>146</v>
      </c>
      <c r="H15" s="1023">
        <v>6.4</v>
      </c>
      <c r="I15" s="86">
        <f t="shared" si="2"/>
        <v>187.6</v>
      </c>
      <c r="J15" s="25"/>
      <c r="K15" s="25"/>
      <c r="L15" s="25"/>
      <c r="M15" s="25"/>
      <c r="N15" s="25"/>
    </row>
    <row r="16">
      <c r="A16" s="25"/>
      <c r="B16" s="1134" t="b">
        <v>0</v>
      </c>
      <c r="C16" s="1042" t="s">
        <v>22</v>
      </c>
      <c r="D16" s="1135"/>
      <c r="E16" s="1135"/>
      <c r="F16" s="1136">
        <v>45447.0</v>
      </c>
      <c r="G16" s="1137" t="s">
        <v>146</v>
      </c>
      <c r="H16" s="1138">
        <v>10.0</v>
      </c>
      <c r="I16" s="92">
        <f t="shared" si="2"/>
        <v>197.6</v>
      </c>
      <c r="J16" s="25"/>
      <c r="K16" s="1085" t="s">
        <v>44</v>
      </c>
      <c r="L16" s="1086" t="s">
        <v>572</v>
      </c>
      <c r="M16" s="1087" t="s">
        <v>573</v>
      </c>
      <c r="N16" s="25"/>
    </row>
    <row r="17">
      <c r="A17" s="25"/>
      <c r="B17" s="925" t="b">
        <v>0</v>
      </c>
      <c r="C17" s="1022"/>
      <c r="D17" s="862"/>
      <c r="E17" s="862"/>
      <c r="F17" s="982"/>
      <c r="G17" s="983"/>
      <c r="H17" s="1023">
        <v>0.0</v>
      </c>
      <c r="I17" s="86">
        <f t="shared" si="2"/>
        <v>197.6</v>
      </c>
      <c r="J17" s="25"/>
      <c r="K17" s="1088" t="str">
        <f>'08) Drop Down Menus'!A2</f>
        <v>Groceries</v>
      </c>
      <c r="L17" s="930">
        <f>SUMIF('01) BudgetBill Breakdown'!B$1:B87,K3, '01) BudgetBill Breakdown'!G$1:G87)</f>
        <v>-13261.67</v>
      </c>
      <c r="M17" s="1089">
        <f t="shared" ref="M17:M28" si="3">L17/M$29</f>
        <v>-1205.606364</v>
      </c>
      <c r="N17" s="25"/>
    </row>
    <row r="18">
      <c r="A18" s="25"/>
      <c r="B18" s="1134" t="b">
        <v>0</v>
      </c>
      <c r="C18" s="1042"/>
      <c r="D18" s="1135"/>
      <c r="E18" s="1135"/>
      <c r="F18" s="1136"/>
      <c r="G18" s="1137"/>
      <c r="H18" s="1138">
        <v>0.0</v>
      </c>
      <c r="I18" s="92">
        <f t="shared" si="2"/>
        <v>197.6</v>
      </c>
      <c r="J18" s="25"/>
      <c r="K18" s="1090" t="str">
        <f>'08) Drop Down Menus'!A3</f>
        <v>Cigarettes</v>
      </c>
      <c r="L18" s="994">
        <f>SUMIF('01) BudgetBill Breakdown'!B$1:B87,K18, '01) BudgetBill Breakdown'!G$1:G87)</f>
        <v>-3195.64</v>
      </c>
      <c r="M18" s="1091">
        <f t="shared" si="3"/>
        <v>-290.5127273</v>
      </c>
      <c r="N18" s="25"/>
    </row>
    <row r="19">
      <c r="A19" s="25"/>
      <c r="B19" s="925" t="b">
        <v>0</v>
      </c>
      <c r="C19" s="1022"/>
      <c r="D19" s="862"/>
      <c r="E19" s="862"/>
      <c r="F19" s="982"/>
      <c r="G19" s="983"/>
      <c r="H19" s="1023">
        <v>0.0</v>
      </c>
      <c r="I19" s="86">
        <f t="shared" si="2"/>
        <v>197.6</v>
      </c>
      <c r="J19" s="25"/>
      <c r="K19" s="1088" t="str">
        <f>'08) Drop Down Menus'!A4</f>
        <v>Gas</v>
      </c>
      <c r="L19" s="930">
        <f>SUMIF('01) BudgetBill Breakdown'!B$1:B87,K19, '01) BudgetBill Breakdown'!G$1:G87)</f>
        <v>-1119.6</v>
      </c>
      <c r="M19" s="1089">
        <f t="shared" si="3"/>
        <v>-101.7818182</v>
      </c>
      <c r="N19" s="25"/>
    </row>
    <row r="20">
      <c r="A20" s="25"/>
      <c r="B20" s="1134" t="b">
        <v>0</v>
      </c>
      <c r="C20" s="1042"/>
      <c r="D20" s="1135"/>
      <c r="E20" s="1135"/>
      <c r="F20" s="1136"/>
      <c r="G20" s="1137"/>
      <c r="H20" s="1138">
        <v>0.0</v>
      </c>
      <c r="I20" s="92">
        <f t="shared" si="2"/>
        <v>197.6</v>
      </c>
      <c r="J20" s="25"/>
      <c r="K20" s="1090" t="str">
        <f>'08) Drop Down Menus'!A5</f>
        <v>Entertainment</v>
      </c>
      <c r="L20" s="994">
        <f>SUMIF('01) BudgetBill Breakdown'!B$1:B87,K20, '01) BudgetBill Breakdown'!G$1:G87)</f>
        <v>-5169.91</v>
      </c>
      <c r="M20" s="1091">
        <f t="shared" si="3"/>
        <v>-469.9918182</v>
      </c>
      <c r="N20" s="25"/>
    </row>
    <row r="21">
      <c r="A21" s="25"/>
      <c r="B21" s="925" t="b">
        <v>0</v>
      </c>
      <c r="C21" s="1022"/>
      <c r="D21" s="862"/>
      <c r="E21" s="862"/>
      <c r="F21" s="982"/>
      <c r="G21" s="983"/>
      <c r="H21" s="1023">
        <v>0.0</v>
      </c>
      <c r="I21" s="86">
        <f t="shared" si="2"/>
        <v>197.6</v>
      </c>
      <c r="J21" s="25"/>
      <c r="K21" s="1088" t="str">
        <f>'08) Drop Down Menus'!A6</f>
        <v>Medical</v>
      </c>
      <c r="L21" s="930">
        <f>SUMIF('01) BudgetBill Breakdown'!B$1:B87,K21, '01) BudgetBill Breakdown'!G$1:G87)</f>
        <v>-1229.54</v>
      </c>
      <c r="M21" s="1089">
        <f t="shared" si="3"/>
        <v>-111.7763636</v>
      </c>
      <c r="N21" s="25"/>
    </row>
    <row r="22">
      <c r="A22" s="25"/>
      <c r="B22" s="1134" t="b">
        <v>0</v>
      </c>
      <c r="C22" s="1042"/>
      <c r="D22" s="1135"/>
      <c r="E22" s="1135"/>
      <c r="F22" s="1136"/>
      <c r="G22" s="1137"/>
      <c r="H22" s="1138">
        <v>0.0</v>
      </c>
      <c r="I22" s="92">
        <f t="shared" si="2"/>
        <v>197.6</v>
      </c>
      <c r="J22" s="25"/>
      <c r="K22" s="1090" t="str">
        <f>'08) Drop Down Menus'!A7</f>
        <v>Vehicle</v>
      </c>
      <c r="L22" s="994">
        <f>SUMIF('01) BudgetBill Breakdown'!B$1:B87,K22, '01) BudgetBill Breakdown'!G$1:G87)</f>
        <v>-798.37</v>
      </c>
      <c r="M22" s="1091">
        <f t="shared" si="3"/>
        <v>-72.57909091</v>
      </c>
      <c r="N22" s="25"/>
    </row>
    <row r="23">
      <c r="A23" s="25"/>
      <c r="B23" s="925" t="b">
        <v>0</v>
      </c>
      <c r="C23" s="1022"/>
      <c r="D23" s="862"/>
      <c r="E23" s="862"/>
      <c r="F23" s="982"/>
      <c r="G23" s="983"/>
      <c r="H23" s="1023">
        <v>0.0</v>
      </c>
      <c r="I23" s="86">
        <f t="shared" si="2"/>
        <v>197.6</v>
      </c>
      <c r="J23" s="25"/>
      <c r="K23" s="1088" t="str">
        <f>'08) Drop Down Menus'!A8</f>
        <v>Maintenance</v>
      </c>
      <c r="L23" s="930">
        <f>SUMIF('01) BudgetBill Breakdown'!B$1:B87,K23, '01) BudgetBill Breakdown'!G$1:G87)</f>
        <v>-2502.98</v>
      </c>
      <c r="M23" s="1089">
        <f t="shared" si="3"/>
        <v>-227.5436364</v>
      </c>
      <c r="N23" s="25"/>
    </row>
    <row r="24">
      <c r="A24" s="25"/>
      <c r="B24" s="1134" t="b">
        <v>0</v>
      </c>
      <c r="C24" s="1042"/>
      <c r="D24" s="1135"/>
      <c r="E24" s="1135"/>
      <c r="F24" s="1136"/>
      <c r="G24" s="1137"/>
      <c r="H24" s="1138">
        <v>0.0</v>
      </c>
      <c r="I24" s="92">
        <f t="shared" si="2"/>
        <v>197.6</v>
      </c>
      <c r="J24" s="25"/>
      <c r="K24" s="1090" t="str">
        <f>'08) Drop Down Menus'!A9</f>
        <v>Debt</v>
      </c>
      <c r="L24" s="994">
        <f>SUMIF('01) BudgetBill Breakdown'!B$1:B87,K24, '01) BudgetBill Breakdown'!G$1:G87)</f>
        <v>-4471.64</v>
      </c>
      <c r="M24" s="1091">
        <f t="shared" si="3"/>
        <v>-406.5127273</v>
      </c>
      <c r="N24" s="25"/>
    </row>
    <row r="25">
      <c r="A25" s="25"/>
      <c r="B25" s="925" t="b">
        <v>0</v>
      </c>
      <c r="C25" s="1022"/>
      <c r="D25" s="862"/>
      <c r="E25" s="862"/>
      <c r="F25" s="982"/>
      <c r="G25" s="983"/>
      <c r="H25" s="1023">
        <v>0.0</v>
      </c>
      <c r="I25" s="86">
        <f t="shared" si="2"/>
        <v>197.6</v>
      </c>
      <c r="J25" s="25"/>
      <c r="K25" s="1088" t="str">
        <f>'08) Drop Down Menus'!A10</f>
        <v>Holiday Gifts</v>
      </c>
      <c r="L25" s="930">
        <f>SUMIF('01) BudgetBill Breakdown'!B$1:B87,K25, '01) BudgetBill Breakdown'!G$1:G87)</f>
        <v>-437.29</v>
      </c>
      <c r="M25" s="1089">
        <f t="shared" si="3"/>
        <v>-39.75363636</v>
      </c>
      <c r="N25" s="25"/>
    </row>
    <row r="26">
      <c r="A26" s="25"/>
      <c r="B26" s="1134" t="b">
        <v>0</v>
      </c>
      <c r="C26" s="1042"/>
      <c r="D26" s="1135"/>
      <c r="E26" s="1135"/>
      <c r="F26" s="1136"/>
      <c r="G26" s="1137"/>
      <c r="H26" s="1138">
        <v>0.0</v>
      </c>
      <c r="I26" s="92">
        <f t="shared" si="2"/>
        <v>197.6</v>
      </c>
      <c r="J26" s="25"/>
      <c r="K26" s="1090" t="str">
        <f>'08) Drop Down Menus'!A11</f>
        <v>Haircut</v>
      </c>
      <c r="L26" s="994">
        <f>SUMIF('01) BudgetBill Breakdown'!B$1:B87,K26, '01) BudgetBill Breakdown'!G$1:G87)</f>
        <v>-350.23</v>
      </c>
      <c r="M26" s="1091">
        <f t="shared" si="3"/>
        <v>-31.83909091</v>
      </c>
      <c r="N26" s="25"/>
    </row>
    <row r="27">
      <c r="A27" s="25"/>
      <c r="B27" s="925" t="b">
        <v>0</v>
      </c>
      <c r="C27" s="1022"/>
      <c r="D27" s="862"/>
      <c r="E27" s="862"/>
      <c r="F27" s="982"/>
      <c r="G27" s="983"/>
      <c r="H27" s="1023">
        <v>0.0</v>
      </c>
      <c r="I27" s="86">
        <f t="shared" si="2"/>
        <v>197.6</v>
      </c>
      <c r="J27" s="25"/>
      <c r="K27" s="1088" t="str">
        <f>'08) Drop Down Menus'!A12</f>
        <v>Subscription - Video</v>
      </c>
      <c r="L27" s="930">
        <f>SUMIF('01) BudgetBill Breakdown'!B$1:B87,K27, '01) BudgetBill Breakdown'!G$1:G87)</f>
        <v>-642.57</v>
      </c>
      <c r="M27" s="1089">
        <f t="shared" si="3"/>
        <v>-58.41545455</v>
      </c>
      <c r="N27" s="25"/>
    </row>
    <row r="28">
      <c r="A28" s="25"/>
      <c r="B28" s="1134" t="b">
        <v>0</v>
      </c>
      <c r="C28" s="1042"/>
      <c r="D28" s="1135"/>
      <c r="E28" s="1135"/>
      <c r="F28" s="1136"/>
      <c r="G28" s="1137"/>
      <c r="H28" s="1138">
        <v>0.0</v>
      </c>
      <c r="I28" s="92">
        <f t="shared" si="2"/>
        <v>197.6</v>
      </c>
      <c r="J28" s="25"/>
      <c r="K28" s="1090" t="str">
        <f>'08) Drop Down Menus'!A13</f>
        <v>Subscription - Game</v>
      </c>
      <c r="L28" s="994">
        <f>SUMIF('01) BudgetBill Breakdown'!B$1:B87,K28, '01) BudgetBill Breakdown'!G$1:G87)</f>
        <v>-137.11</v>
      </c>
      <c r="M28" s="1091">
        <f t="shared" si="3"/>
        <v>-12.46454545</v>
      </c>
      <c r="N28" s="25"/>
    </row>
    <row r="29">
      <c r="A29" s="25"/>
      <c r="B29" s="925" t="b">
        <v>0</v>
      </c>
      <c r="C29" s="1022"/>
      <c r="D29" s="862"/>
      <c r="E29" s="862"/>
      <c r="F29" s="982"/>
      <c r="G29" s="983"/>
      <c r="H29" s="1023">
        <v>0.0</v>
      </c>
      <c r="I29" s="86">
        <f t="shared" si="2"/>
        <v>197.6</v>
      </c>
      <c r="J29" s="25"/>
      <c r="K29" s="1092" t="s">
        <v>574</v>
      </c>
      <c r="L29" s="1093"/>
      <c r="M29" s="1094" t="s">
        <v>767</v>
      </c>
      <c r="N29" s="25"/>
    </row>
    <row r="30" ht="18.0" customHeight="1">
      <c r="A30" s="25"/>
      <c r="B30" s="1134" t="b">
        <v>0</v>
      </c>
      <c r="C30" s="1042"/>
      <c r="D30" s="1135"/>
      <c r="E30" s="1135"/>
      <c r="F30" s="1136"/>
      <c r="G30" s="1137"/>
      <c r="H30" s="1138">
        <v>0.0</v>
      </c>
      <c r="I30" s="92">
        <f t="shared" si="2"/>
        <v>197.6</v>
      </c>
      <c r="J30" s="25"/>
      <c r="K30" s="25"/>
      <c r="L30" s="25"/>
      <c r="M30" s="25"/>
      <c r="N30" s="25"/>
    </row>
    <row r="31" ht="18.0" customHeight="1">
      <c r="A31" s="25"/>
      <c r="B31" s="1148"/>
      <c r="C31" s="1149" t="s">
        <v>455</v>
      </c>
      <c r="D31" s="1150"/>
      <c r="E31" s="1150"/>
      <c r="F31" s="1150"/>
      <c r="G31" s="1150"/>
      <c r="H31" s="1151">
        <f>I26</f>
        <v>197.6</v>
      </c>
      <c r="I31" s="1152"/>
      <c r="J31" s="25"/>
      <c r="K31" s="1115" t="s">
        <v>683</v>
      </c>
      <c r="L31" s="1116"/>
      <c r="M31" s="1117"/>
      <c r="N31" s="25"/>
    </row>
    <row r="32" ht="18.0" customHeight="1">
      <c r="A32" s="65"/>
      <c r="B32" s="65"/>
      <c r="C32" s="65"/>
      <c r="D32" s="65"/>
      <c r="E32" s="65"/>
      <c r="F32" s="65"/>
      <c r="G32" s="75"/>
      <c r="H32" s="75"/>
      <c r="I32" s="65"/>
      <c r="J32" s="25"/>
      <c r="K32" s="1118" t="s">
        <v>684</v>
      </c>
      <c r="L32" s="862"/>
      <c r="M32" s="1103">
        <v>0.0</v>
      </c>
      <c r="N32" s="25"/>
    </row>
    <row r="33" ht="18.0" customHeight="1">
      <c r="A33" s="65"/>
      <c r="B33" s="65" t="s">
        <v>609</v>
      </c>
      <c r="J33" s="25"/>
      <c r="K33" s="1119" t="s">
        <v>685</v>
      </c>
      <c r="L33" s="1120"/>
      <c r="M33" s="1121">
        <v>0.0</v>
      </c>
      <c r="N33" s="25"/>
    </row>
    <row r="34" ht="18.0" customHeight="1">
      <c r="A34" s="80"/>
      <c r="B34" s="1085" t="s">
        <v>102</v>
      </c>
      <c r="C34" s="1086" t="s">
        <v>103</v>
      </c>
      <c r="D34" s="1086" t="s">
        <v>104</v>
      </c>
      <c r="E34" s="1086" t="s">
        <v>105</v>
      </c>
      <c r="F34" s="1086" t="s">
        <v>49</v>
      </c>
      <c r="G34" s="1106" t="s">
        <v>106</v>
      </c>
      <c r="H34" s="1106" t="s">
        <v>107</v>
      </c>
      <c r="I34" s="1130"/>
      <c r="J34" s="25"/>
      <c r="K34" s="1118" t="s">
        <v>686</v>
      </c>
      <c r="L34" s="862"/>
      <c r="M34" s="86">
        <f>M32-M33</f>
        <v>0</v>
      </c>
      <c r="N34" s="25"/>
    </row>
    <row r="35" ht="18.0" customHeight="1">
      <c r="A35" s="80"/>
      <c r="B35" s="1108" t="b">
        <v>0</v>
      </c>
      <c r="C35" s="1022"/>
      <c r="D35" s="95"/>
      <c r="E35" s="95"/>
      <c r="F35" s="96"/>
      <c r="G35" s="85">
        <v>0.0</v>
      </c>
      <c r="H35" s="930">
        <f t="shared" ref="H35:H83" si="4">IF( B35 = TRUE ,(G35*F35)*0.05+(G35*F35) , G35*F35 )</f>
        <v>0</v>
      </c>
      <c r="I35" s="1107"/>
      <c r="J35" s="25"/>
      <c r="K35" s="1122" t="s">
        <v>687</v>
      </c>
      <c r="L35" s="1123"/>
      <c r="M35" s="1124" t="str">
        <f>#REF!-M33</f>
        <v>#REF!</v>
      </c>
      <c r="N35" s="25"/>
    </row>
    <row r="36" ht="18.0" customHeight="1">
      <c r="A36" s="80"/>
      <c r="B36" s="1111" t="b">
        <v>0</v>
      </c>
      <c r="C36" s="88"/>
      <c r="D36" s="89"/>
      <c r="E36" s="89"/>
      <c r="F36" s="90"/>
      <c r="G36" s="91">
        <v>0.0</v>
      </c>
      <c r="H36" s="994">
        <f t="shared" si="4"/>
        <v>0</v>
      </c>
      <c r="I36" s="1140"/>
      <c r="J36" s="25"/>
      <c r="N36" s="25"/>
    </row>
    <row r="37" ht="18.0" customHeight="1">
      <c r="A37" s="97"/>
      <c r="B37" s="1108" t="b">
        <v>0</v>
      </c>
      <c r="C37" s="94"/>
      <c r="D37" s="95"/>
      <c r="E37" s="95"/>
      <c r="F37" s="96"/>
      <c r="G37" s="85">
        <v>0.0</v>
      </c>
      <c r="H37" s="930">
        <f t="shared" si="4"/>
        <v>0</v>
      </c>
      <c r="I37" s="1107"/>
      <c r="J37" s="25"/>
      <c r="K37" s="1100" t="s">
        <v>670</v>
      </c>
      <c r="L37" s="1101"/>
      <c r="M37" s="1102"/>
      <c r="N37" s="25"/>
    </row>
    <row r="38" ht="18.0" customHeight="1">
      <c r="A38" s="80"/>
      <c r="B38" s="1111" t="b">
        <v>0</v>
      </c>
      <c r="C38" s="88"/>
      <c r="D38" s="89"/>
      <c r="E38" s="89"/>
      <c r="F38" s="90"/>
      <c r="G38" s="91">
        <v>0.0</v>
      </c>
      <c r="H38" s="994">
        <f t="shared" si="4"/>
        <v>0</v>
      </c>
      <c r="I38" s="1140"/>
      <c r="J38" s="25"/>
      <c r="K38" s="925" t="s">
        <v>605</v>
      </c>
      <c r="L38" s="1027">
        <v>45446.0</v>
      </c>
      <c r="M38" s="1103">
        <v>29.52</v>
      </c>
      <c r="N38" s="25"/>
    </row>
    <row r="39" ht="18.0" customHeight="1">
      <c r="A39" s="80"/>
      <c r="B39" s="1108" t="b">
        <v>0</v>
      </c>
      <c r="C39" s="94"/>
      <c r="D39" s="95"/>
      <c r="E39" s="95"/>
      <c r="F39" s="96"/>
      <c r="G39" s="85">
        <v>0.0</v>
      </c>
      <c r="H39" s="930">
        <f t="shared" si="4"/>
        <v>0</v>
      </c>
      <c r="I39" s="1107"/>
      <c r="J39" s="25"/>
      <c r="K39" s="1104" t="s">
        <v>671</v>
      </c>
      <c r="L39" s="1073">
        <v>2000.0</v>
      </c>
      <c r="M39" s="1105"/>
      <c r="N39" s="25"/>
    </row>
    <row r="40" ht="18.0" customHeight="1">
      <c r="A40" s="80"/>
      <c r="B40" s="1111" t="b">
        <v>0</v>
      </c>
      <c r="C40" s="88"/>
      <c r="D40" s="89"/>
      <c r="E40" s="89"/>
      <c r="F40" s="90"/>
      <c r="G40" s="91">
        <v>0.0</v>
      </c>
      <c r="H40" s="994">
        <f t="shared" si="4"/>
        <v>0</v>
      </c>
      <c r="I40" s="1140"/>
      <c r="J40" s="25"/>
      <c r="K40" s="925" t="s">
        <v>606</v>
      </c>
      <c r="L40" s="85">
        <v>0.0</v>
      </c>
      <c r="M40" s="1107"/>
      <c r="N40" s="25"/>
    </row>
    <row r="41" ht="18.0" customHeight="1">
      <c r="A41" s="97"/>
      <c r="B41" s="1108" t="b">
        <v>0</v>
      </c>
      <c r="C41" s="94"/>
      <c r="D41" s="95"/>
      <c r="E41" s="95"/>
      <c r="F41" s="96"/>
      <c r="G41" s="85">
        <v>0.0</v>
      </c>
      <c r="H41" s="930">
        <f t="shared" si="4"/>
        <v>0</v>
      </c>
      <c r="I41" s="1107"/>
      <c r="J41" s="25"/>
      <c r="K41" s="1109" t="s">
        <v>607</v>
      </c>
      <c r="L41" s="1030">
        <v>881.38</v>
      </c>
      <c r="M41" s="1110">
        <f>L41+M38-L40</f>
        <v>910.9</v>
      </c>
      <c r="N41" s="25"/>
    </row>
    <row r="42" ht="18.0" customHeight="1">
      <c r="A42" s="97"/>
      <c r="B42" s="1111" t="b">
        <v>0</v>
      </c>
      <c r="C42" s="88"/>
      <c r="D42" s="89"/>
      <c r="E42" s="89"/>
      <c r="F42" s="90"/>
      <c r="G42" s="91">
        <v>0.0</v>
      </c>
      <c r="H42" s="994">
        <f t="shared" si="4"/>
        <v>0</v>
      </c>
      <c r="I42" s="1140"/>
      <c r="J42" s="25"/>
      <c r="K42" s="1112" t="s">
        <v>608</v>
      </c>
      <c r="L42" s="1113"/>
      <c r="M42" s="1114">
        <f>L39-M41</f>
        <v>1089.1</v>
      </c>
      <c r="N42" s="25"/>
    </row>
    <row r="43" ht="18.0" customHeight="1">
      <c r="A43" s="97"/>
      <c r="B43" s="1108" t="b">
        <v>0</v>
      </c>
      <c r="C43" s="94"/>
      <c r="D43" s="95"/>
      <c r="E43" s="95"/>
      <c r="F43" s="96"/>
      <c r="G43" s="85">
        <v>0.0</v>
      </c>
      <c r="H43" s="930">
        <f t="shared" si="4"/>
        <v>0</v>
      </c>
      <c r="I43" s="1107"/>
      <c r="J43" s="25"/>
      <c r="K43" s="25"/>
      <c r="L43" s="25"/>
      <c r="M43" s="25"/>
      <c r="N43" s="25"/>
    </row>
    <row r="44" ht="18.0" customHeight="1">
      <c r="A44" s="97"/>
      <c r="B44" s="1111" t="b">
        <v>0</v>
      </c>
      <c r="C44" s="88"/>
      <c r="D44" s="89"/>
      <c r="E44" s="89"/>
      <c r="F44" s="90"/>
      <c r="G44" s="91">
        <v>0.0</v>
      </c>
      <c r="H44" s="994">
        <f t="shared" si="4"/>
        <v>0</v>
      </c>
      <c r="I44" s="1140"/>
      <c r="J44" s="25"/>
      <c r="K44" s="1100" t="s">
        <v>654</v>
      </c>
      <c r="L44" s="1101"/>
      <c r="M44" s="1102"/>
      <c r="N44" s="25"/>
    </row>
    <row r="45" ht="18.0" customHeight="1">
      <c r="A45" s="97"/>
      <c r="B45" s="1108" t="b">
        <v>0</v>
      </c>
      <c r="C45" s="94"/>
      <c r="D45" s="95"/>
      <c r="E45" s="95"/>
      <c r="F45" s="96"/>
      <c r="G45" s="85">
        <v>0.0</v>
      </c>
      <c r="H45" s="930">
        <f t="shared" si="4"/>
        <v>0</v>
      </c>
      <c r="I45" s="1107"/>
      <c r="J45" s="25"/>
      <c r="K45" s="925" t="s">
        <v>605</v>
      </c>
      <c r="L45" s="1027">
        <v>45446.0</v>
      </c>
      <c r="M45" s="1103">
        <v>37.0</v>
      </c>
    </row>
    <row r="46" ht="18.0" customHeight="1">
      <c r="A46" s="97"/>
      <c r="B46" s="1111" t="b">
        <v>0</v>
      </c>
      <c r="C46" s="88"/>
      <c r="D46" s="89"/>
      <c r="E46" s="89"/>
      <c r="F46" s="90"/>
      <c r="G46" s="91">
        <v>0.0</v>
      </c>
      <c r="H46" s="994">
        <f t="shared" si="4"/>
        <v>0</v>
      </c>
      <c r="I46" s="1140"/>
      <c r="J46" s="25"/>
      <c r="K46" s="1104" t="s">
        <v>671</v>
      </c>
      <c r="L46" s="1073">
        <v>1200.0</v>
      </c>
      <c r="M46" s="1105"/>
    </row>
    <row r="47" ht="18.0" customHeight="1">
      <c r="A47" s="97"/>
      <c r="B47" s="1108" t="b">
        <v>0</v>
      </c>
      <c r="C47" s="94"/>
      <c r="D47" s="95"/>
      <c r="E47" s="95"/>
      <c r="F47" s="96"/>
      <c r="G47" s="85">
        <v>0.0</v>
      </c>
      <c r="H47" s="930">
        <f t="shared" si="4"/>
        <v>0</v>
      </c>
      <c r="I47" s="1107"/>
      <c r="J47" s="25"/>
      <c r="K47" s="925" t="s">
        <v>606</v>
      </c>
      <c r="L47" s="85">
        <v>0.0</v>
      </c>
      <c r="M47" s="1107"/>
    </row>
    <row r="48" ht="18.0" customHeight="1">
      <c r="A48" s="97"/>
      <c r="B48" s="1111" t="b">
        <v>0</v>
      </c>
      <c r="C48" s="88"/>
      <c r="D48" s="89"/>
      <c r="E48" s="89"/>
      <c r="F48" s="90"/>
      <c r="G48" s="91">
        <v>0.0</v>
      </c>
      <c r="H48" s="994">
        <f t="shared" si="4"/>
        <v>0</v>
      </c>
      <c r="I48" s="1140"/>
      <c r="J48" s="25"/>
      <c r="K48" s="1109" t="s">
        <v>607</v>
      </c>
      <c r="L48" s="1030">
        <f>233-37</f>
        <v>196</v>
      </c>
      <c r="M48" s="1110">
        <f>L48+M45-L47</f>
        <v>233</v>
      </c>
    </row>
    <row r="49" ht="18.0" customHeight="1">
      <c r="A49" s="97"/>
      <c r="B49" s="1108" t="b">
        <v>0</v>
      </c>
      <c r="C49" s="94"/>
      <c r="D49" s="95"/>
      <c r="E49" s="95"/>
      <c r="F49" s="96"/>
      <c r="G49" s="85">
        <v>0.0</v>
      </c>
      <c r="H49" s="930">
        <f t="shared" si="4"/>
        <v>0</v>
      </c>
      <c r="I49" s="1107"/>
      <c r="J49" s="25"/>
      <c r="K49" s="1112" t="s">
        <v>608</v>
      </c>
      <c r="L49" s="1113"/>
      <c r="M49" s="1114">
        <f>L46-M48</f>
        <v>967</v>
      </c>
    </row>
    <row r="50" ht="18.0" customHeight="1">
      <c r="A50" s="97"/>
      <c r="B50" s="1111" t="b">
        <v>0</v>
      </c>
      <c r="C50" s="88"/>
      <c r="D50" s="89"/>
      <c r="E50" s="89"/>
      <c r="F50" s="90"/>
      <c r="G50" s="91">
        <v>0.0</v>
      </c>
      <c r="H50" s="994">
        <f t="shared" si="4"/>
        <v>0</v>
      </c>
      <c r="I50" s="1140"/>
      <c r="J50" s="25"/>
      <c r="K50" s="25"/>
      <c r="L50" s="25"/>
      <c r="M50" s="25"/>
      <c r="N50" s="25"/>
    </row>
    <row r="51" ht="18.0" hidden="1" customHeight="1">
      <c r="A51" s="97"/>
      <c r="B51" s="1108" t="b">
        <v>0</v>
      </c>
      <c r="C51" s="94"/>
      <c r="D51" s="95"/>
      <c r="E51" s="95"/>
      <c r="F51" s="96"/>
      <c r="G51" s="85">
        <v>0.0</v>
      </c>
      <c r="H51" s="930">
        <f t="shared" si="4"/>
        <v>0</v>
      </c>
      <c r="I51" s="1107"/>
      <c r="J51" s="25"/>
      <c r="K51" s="25"/>
      <c r="L51" s="25"/>
      <c r="M51" s="25"/>
      <c r="N51" s="25"/>
    </row>
    <row r="52" ht="18.0" hidden="1" customHeight="1">
      <c r="A52" s="97"/>
      <c r="B52" s="1111" t="b">
        <v>0</v>
      </c>
      <c r="C52" s="88"/>
      <c r="D52" s="89"/>
      <c r="E52" s="89"/>
      <c r="F52" s="90"/>
      <c r="G52" s="91">
        <v>0.0</v>
      </c>
      <c r="H52" s="994">
        <f t="shared" si="4"/>
        <v>0</v>
      </c>
      <c r="I52" s="1140"/>
      <c r="J52" s="25"/>
      <c r="K52" s="25"/>
      <c r="L52" s="25"/>
      <c r="M52" s="25"/>
      <c r="N52" s="25"/>
    </row>
    <row r="53" ht="18.0" hidden="1" customHeight="1">
      <c r="A53" s="97"/>
      <c r="B53" s="1108" t="b">
        <v>0</v>
      </c>
      <c r="C53" s="94"/>
      <c r="D53" s="95"/>
      <c r="E53" s="95"/>
      <c r="F53" s="96"/>
      <c r="G53" s="85">
        <v>0.0</v>
      </c>
      <c r="H53" s="930">
        <f t="shared" si="4"/>
        <v>0</v>
      </c>
      <c r="I53" s="1107"/>
      <c r="J53" s="25"/>
      <c r="K53" s="25"/>
      <c r="L53" s="25"/>
      <c r="M53" s="25"/>
      <c r="N53" s="25"/>
    </row>
    <row r="54" ht="18.0" hidden="1" customHeight="1">
      <c r="A54" s="97"/>
      <c r="B54" s="1111" t="b">
        <v>0</v>
      </c>
      <c r="C54" s="88"/>
      <c r="D54" s="89"/>
      <c r="E54" s="89"/>
      <c r="F54" s="90"/>
      <c r="G54" s="91">
        <v>0.0</v>
      </c>
      <c r="H54" s="994">
        <f t="shared" si="4"/>
        <v>0</v>
      </c>
      <c r="I54" s="1140"/>
      <c r="J54" s="25"/>
      <c r="K54" s="25"/>
      <c r="L54" s="25"/>
      <c r="M54" s="25"/>
      <c r="N54" s="25"/>
    </row>
    <row r="55" ht="18.0" hidden="1" customHeight="1">
      <c r="A55" s="97"/>
      <c r="B55" s="1108" t="b">
        <v>0</v>
      </c>
      <c r="C55" s="94"/>
      <c r="D55" s="95"/>
      <c r="E55" s="95"/>
      <c r="F55" s="96"/>
      <c r="G55" s="85">
        <v>0.0</v>
      </c>
      <c r="H55" s="930">
        <f t="shared" si="4"/>
        <v>0</v>
      </c>
      <c r="I55" s="1107"/>
      <c r="J55" s="25"/>
      <c r="K55" s="25"/>
      <c r="L55" s="25"/>
      <c r="M55" s="25"/>
      <c r="N55" s="25"/>
    </row>
    <row r="56" ht="18.0" hidden="1" customHeight="1">
      <c r="A56" s="97"/>
      <c r="B56" s="1111" t="b">
        <v>0</v>
      </c>
      <c r="C56" s="88"/>
      <c r="D56" s="89"/>
      <c r="E56" s="89"/>
      <c r="F56" s="90"/>
      <c r="G56" s="91">
        <v>0.0</v>
      </c>
      <c r="H56" s="994">
        <f t="shared" si="4"/>
        <v>0</v>
      </c>
      <c r="I56" s="1140"/>
      <c r="J56" s="25"/>
      <c r="K56" s="25"/>
      <c r="L56" s="25"/>
      <c r="M56" s="25"/>
      <c r="N56" s="25"/>
    </row>
    <row r="57" ht="18.0" hidden="1" customHeight="1">
      <c r="A57" s="97"/>
      <c r="B57" s="1108" t="b">
        <v>0</v>
      </c>
      <c r="C57" s="94"/>
      <c r="D57" s="95"/>
      <c r="E57" s="95"/>
      <c r="F57" s="96"/>
      <c r="G57" s="85">
        <v>0.0</v>
      </c>
      <c r="H57" s="930">
        <f t="shared" si="4"/>
        <v>0</v>
      </c>
      <c r="I57" s="1107"/>
      <c r="J57" s="25"/>
      <c r="K57" s="25"/>
      <c r="L57" s="25"/>
      <c r="M57" s="25"/>
      <c r="N57" s="25"/>
    </row>
    <row r="58" ht="18.0" hidden="1" customHeight="1">
      <c r="A58" s="97"/>
      <c r="B58" s="1111" t="b">
        <v>0</v>
      </c>
      <c r="C58" s="88"/>
      <c r="D58" s="89"/>
      <c r="E58" s="89"/>
      <c r="F58" s="90"/>
      <c r="G58" s="91">
        <v>0.0</v>
      </c>
      <c r="H58" s="994">
        <f t="shared" si="4"/>
        <v>0</v>
      </c>
      <c r="I58" s="1140"/>
      <c r="J58" s="25"/>
      <c r="K58" s="25"/>
      <c r="L58" s="25"/>
      <c r="M58" s="25"/>
      <c r="N58" s="25"/>
    </row>
    <row r="59" ht="18.0" hidden="1" customHeight="1">
      <c r="A59" s="97"/>
      <c r="B59" s="1108" t="b">
        <v>0</v>
      </c>
      <c r="C59" s="94"/>
      <c r="D59" s="95"/>
      <c r="E59" s="95"/>
      <c r="F59" s="96"/>
      <c r="G59" s="85">
        <v>0.0</v>
      </c>
      <c r="H59" s="930">
        <f t="shared" si="4"/>
        <v>0</v>
      </c>
      <c r="I59" s="1107"/>
      <c r="J59" s="25"/>
      <c r="K59" s="25"/>
      <c r="L59" s="25"/>
      <c r="M59" s="25"/>
      <c r="N59" s="25"/>
    </row>
    <row r="60" ht="18.0" hidden="1" customHeight="1">
      <c r="A60" s="97"/>
      <c r="B60" s="1111" t="b">
        <v>0</v>
      </c>
      <c r="C60" s="88"/>
      <c r="D60" s="89"/>
      <c r="E60" s="89"/>
      <c r="F60" s="90"/>
      <c r="G60" s="91">
        <v>0.0</v>
      </c>
      <c r="H60" s="994">
        <f t="shared" si="4"/>
        <v>0</v>
      </c>
      <c r="I60" s="1140"/>
      <c r="J60" s="25"/>
      <c r="K60" s="25"/>
      <c r="L60" s="25"/>
      <c r="M60" s="25"/>
      <c r="N60" s="25"/>
    </row>
    <row r="61" ht="18.0" hidden="1" customHeight="1">
      <c r="A61" s="97"/>
      <c r="B61" s="1108" t="b">
        <v>0</v>
      </c>
      <c r="C61" s="94"/>
      <c r="D61" s="95"/>
      <c r="E61" s="95"/>
      <c r="F61" s="96"/>
      <c r="G61" s="85">
        <v>0.0</v>
      </c>
      <c r="H61" s="930">
        <f t="shared" si="4"/>
        <v>0</v>
      </c>
      <c r="I61" s="1107"/>
      <c r="J61" s="25"/>
      <c r="K61" s="25"/>
      <c r="L61" s="25"/>
      <c r="M61" s="25"/>
      <c r="N61" s="25"/>
    </row>
    <row r="62" ht="18.0" hidden="1" customHeight="1">
      <c r="A62" s="97"/>
      <c r="B62" s="1111" t="b">
        <v>0</v>
      </c>
      <c r="C62" s="88"/>
      <c r="D62" s="89"/>
      <c r="E62" s="89"/>
      <c r="F62" s="90"/>
      <c r="G62" s="91">
        <v>0.0</v>
      </c>
      <c r="H62" s="994">
        <f t="shared" si="4"/>
        <v>0</v>
      </c>
      <c r="I62" s="1140"/>
      <c r="J62" s="25"/>
      <c r="K62" s="25"/>
      <c r="L62" s="25"/>
      <c r="M62" s="25"/>
      <c r="N62" s="25"/>
    </row>
    <row r="63" ht="18.0" hidden="1" customHeight="1">
      <c r="A63" s="97"/>
      <c r="B63" s="1108" t="b">
        <v>0</v>
      </c>
      <c r="C63" s="94"/>
      <c r="D63" s="95"/>
      <c r="E63" s="95"/>
      <c r="F63" s="96"/>
      <c r="G63" s="85">
        <v>0.0</v>
      </c>
      <c r="H63" s="930">
        <f t="shared" si="4"/>
        <v>0</v>
      </c>
      <c r="I63" s="1107"/>
      <c r="J63" s="25"/>
      <c r="K63" s="25"/>
      <c r="L63" s="25"/>
      <c r="M63" s="25"/>
      <c r="N63" s="25"/>
    </row>
    <row r="64" ht="18.0" hidden="1" customHeight="1">
      <c r="A64" s="97"/>
      <c r="B64" s="1111" t="b">
        <v>0</v>
      </c>
      <c r="C64" s="88"/>
      <c r="D64" s="89"/>
      <c r="E64" s="89"/>
      <c r="F64" s="90"/>
      <c r="G64" s="91">
        <v>0.0</v>
      </c>
      <c r="H64" s="994">
        <f t="shared" si="4"/>
        <v>0</v>
      </c>
      <c r="I64" s="1140"/>
      <c r="J64" s="25"/>
      <c r="K64" s="25"/>
      <c r="L64" s="25"/>
      <c r="M64" s="25"/>
      <c r="N64" s="25"/>
    </row>
    <row r="65" ht="18.0" hidden="1" customHeight="1">
      <c r="A65" s="97"/>
      <c r="B65" s="1108" t="b">
        <v>0</v>
      </c>
      <c r="C65" s="94"/>
      <c r="D65" s="95"/>
      <c r="E65" s="95"/>
      <c r="F65" s="96"/>
      <c r="G65" s="85">
        <v>0.0</v>
      </c>
      <c r="H65" s="930">
        <f t="shared" si="4"/>
        <v>0</v>
      </c>
      <c r="I65" s="1107"/>
      <c r="J65" s="25"/>
      <c r="K65" s="25"/>
      <c r="L65" s="25"/>
      <c r="M65" s="25"/>
      <c r="N65" s="25"/>
    </row>
    <row r="66" ht="18.0" hidden="1" customHeight="1">
      <c r="A66" s="97"/>
      <c r="B66" s="1111" t="b">
        <v>0</v>
      </c>
      <c r="C66" s="88"/>
      <c r="D66" s="89"/>
      <c r="E66" s="89"/>
      <c r="F66" s="90"/>
      <c r="G66" s="91">
        <v>0.0</v>
      </c>
      <c r="H66" s="994">
        <f t="shared" si="4"/>
        <v>0</v>
      </c>
      <c r="I66" s="1140"/>
      <c r="J66" s="25"/>
      <c r="K66" s="25"/>
      <c r="L66" s="25"/>
      <c r="M66" s="25"/>
      <c r="N66" s="25"/>
    </row>
    <row r="67" ht="18.0" hidden="1" customHeight="1">
      <c r="A67" s="97"/>
      <c r="B67" s="1108" t="b">
        <v>0</v>
      </c>
      <c r="C67" s="94"/>
      <c r="D67" s="95"/>
      <c r="E67" s="95"/>
      <c r="F67" s="96"/>
      <c r="G67" s="85">
        <v>0.0</v>
      </c>
      <c r="H67" s="930">
        <f t="shared" si="4"/>
        <v>0</v>
      </c>
      <c r="I67" s="1107"/>
      <c r="J67" s="25"/>
      <c r="K67" s="25"/>
      <c r="L67" s="25"/>
      <c r="M67" s="25"/>
      <c r="N67" s="25"/>
    </row>
    <row r="68" ht="18.0" hidden="1" customHeight="1">
      <c r="A68" s="97"/>
      <c r="B68" s="1111" t="b">
        <v>0</v>
      </c>
      <c r="C68" s="88"/>
      <c r="D68" s="89"/>
      <c r="E68" s="89"/>
      <c r="F68" s="90"/>
      <c r="G68" s="91">
        <v>0.0</v>
      </c>
      <c r="H68" s="994">
        <f t="shared" si="4"/>
        <v>0</v>
      </c>
      <c r="I68" s="1140"/>
      <c r="J68" s="25"/>
      <c r="K68" s="25"/>
      <c r="L68" s="25"/>
      <c r="M68" s="25"/>
      <c r="N68" s="25"/>
    </row>
    <row r="69" ht="18.0" hidden="1" customHeight="1">
      <c r="A69" s="97"/>
      <c r="B69" s="1108" t="b">
        <v>0</v>
      </c>
      <c r="C69" s="94"/>
      <c r="D69" s="95"/>
      <c r="E69" s="95"/>
      <c r="F69" s="96"/>
      <c r="G69" s="85">
        <v>0.0</v>
      </c>
      <c r="H69" s="930">
        <f t="shared" si="4"/>
        <v>0</v>
      </c>
      <c r="I69" s="1107"/>
      <c r="J69" s="25"/>
      <c r="K69" s="25"/>
      <c r="L69" s="25"/>
      <c r="M69" s="25"/>
      <c r="N69" s="25"/>
    </row>
    <row r="70" ht="18.0" hidden="1" customHeight="1">
      <c r="A70" s="97"/>
      <c r="B70" s="1111" t="b">
        <v>0</v>
      </c>
      <c r="C70" s="88"/>
      <c r="D70" s="89"/>
      <c r="E70" s="89"/>
      <c r="F70" s="90"/>
      <c r="G70" s="91">
        <v>0.0</v>
      </c>
      <c r="H70" s="994">
        <f t="shared" si="4"/>
        <v>0</v>
      </c>
      <c r="I70" s="1140"/>
      <c r="J70" s="25"/>
      <c r="K70" s="25"/>
      <c r="L70" s="25"/>
      <c r="M70" s="25"/>
      <c r="N70" s="25"/>
    </row>
    <row r="71" ht="18.0" hidden="1" customHeight="1">
      <c r="A71" s="97"/>
      <c r="B71" s="1108" t="b">
        <v>0</v>
      </c>
      <c r="C71" s="94"/>
      <c r="D71" s="95"/>
      <c r="E71" s="95"/>
      <c r="F71" s="96"/>
      <c r="G71" s="85">
        <v>0.0</v>
      </c>
      <c r="H71" s="930">
        <f t="shared" si="4"/>
        <v>0</v>
      </c>
      <c r="I71" s="1107"/>
      <c r="J71" s="25"/>
      <c r="K71" s="25"/>
      <c r="L71" s="25"/>
      <c r="M71" s="25"/>
      <c r="N71" s="25"/>
    </row>
    <row r="72" ht="18.0" hidden="1" customHeight="1">
      <c r="A72" s="97"/>
      <c r="B72" s="1111" t="b">
        <v>0</v>
      </c>
      <c r="C72" s="88"/>
      <c r="D72" s="89"/>
      <c r="E72" s="89"/>
      <c r="F72" s="90"/>
      <c r="G72" s="91">
        <v>0.0</v>
      </c>
      <c r="H72" s="994">
        <f t="shared" si="4"/>
        <v>0</v>
      </c>
      <c r="I72" s="1140"/>
      <c r="J72" s="25"/>
      <c r="K72" s="25"/>
      <c r="L72" s="25"/>
      <c r="M72" s="25"/>
      <c r="N72" s="25"/>
    </row>
    <row r="73" ht="18.0" hidden="1" customHeight="1">
      <c r="A73" s="97"/>
      <c r="B73" s="1108" t="b">
        <v>0</v>
      </c>
      <c r="C73" s="94"/>
      <c r="D73" s="95"/>
      <c r="E73" s="95"/>
      <c r="F73" s="96"/>
      <c r="G73" s="85">
        <v>0.0</v>
      </c>
      <c r="H73" s="930">
        <f t="shared" si="4"/>
        <v>0</v>
      </c>
      <c r="I73" s="1107"/>
      <c r="J73" s="25"/>
      <c r="K73" s="25"/>
      <c r="L73" s="25"/>
      <c r="M73" s="25"/>
      <c r="N73" s="25"/>
    </row>
    <row r="74" ht="18.0" hidden="1" customHeight="1">
      <c r="A74" s="97"/>
      <c r="B74" s="1111" t="b">
        <v>0</v>
      </c>
      <c r="C74" s="88"/>
      <c r="D74" s="89"/>
      <c r="E74" s="89"/>
      <c r="F74" s="90"/>
      <c r="G74" s="91">
        <v>0.0</v>
      </c>
      <c r="H74" s="994">
        <f t="shared" si="4"/>
        <v>0</v>
      </c>
      <c r="I74" s="1140"/>
      <c r="J74" s="25"/>
      <c r="K74" s="25"/>
      <c r="L74" s="25"/>
      <c r="M74" s="25"/>
      <c r="N74" s="25"/>
    </row>
    <row r="75" ht="18.0" hidden="1" customHeight="1">
      <c r="A75" s="97"/>
      <c r="B75" s="1108" t="b">
        <v>0</v>
      </c>
      <c r="C75" s="94"/>
      <c r="D75" s="95"/>
      <c r="E75" s="95"/>
      <c r="F75" s="96"/>
      <c r="G75" s="85">
        <v>0.0</v>
      </c>
      <c r="H75" s="930">
        <f t="shared" si="4"/>
        <v>0</v>
      </c>
      <c r="I75" s="1107"/>
      <c r="J75" s="25"/>
      <c r="K75" s="25"/>
      <c r="L75" s="25"/>
      <c r="M75" s="25"/>
      <c r="N75" s="25"/>
    </row>
    <row r="76" ht="18.0" hidden="1" customHeight="1">
      <c r="A76" s="97"/>
      <c r="B76" s="1111" t="b">
        <v>0</v>
      </c>
      <c r="C76" s="88"/>
      <c r="D76" s="89"/>
      <c r="E76" s="89"/>
      <c r="F76" s="90"/>
      <c r="G76" s="91">
        <v>0.0</v>
      </c>
      <c r="H76" s="994">
        <f t="shared" si="4"/>
        <v>0</v>
      </c>
      <c r="I76" s="1140"/>
      <c r="J76" s="25"/>
      <c r="K76" s="25"/>
      <c r="L76" s="25"/>
      <c r="M76" s="25"/>
      <c r="N76" s="25"/>
    </row>
    <row r="77" ht="18.0" hidden="1" customHeight="1">
      <c r="A77" s="97"/>
      <c r="B77" s="1108" t="b">
        <v>0</v>
      </c>
      <c r="C77" s="94"/>
      <c r="D77" s="95"/>
      <c r="E77" s="95"/>
      <c r="F77" s="96"/>
      <c r="G77" s="85">
        <v>0.0</v>
      </c>
      <c r="H77" s="930">
        <f t="shared" si="4"/>
        <v>0</v>
      </c>
      <c r="I77" s="1107"/>
      <c r="J77" s="25"/>
      <c r="K77" s="25"/>
      <c r="L77" s="25"/>
      <c r="M77" s="25"/>
      <c r="N77" s="25"/>
    </row>
    <row r="78" ht="18.0" hidden="1" customHeight="1">
      <c r="A78" s="97"/>
      <c r="B78" s="1111" t="b">
        <v>0</v>
      </c>
      <c r="C78" s="88"/>
      <c r="D78" s="89"/>
      <c r="E78" s="89"/>
      <c r="F78" s="90"/>
      <c r="G78" s="91">
        <v>0.0</v>
      </c>
      <c r="H78" s="994">
        <f t="shared" si="4"/>
        <v>0</v>
      </c>
      <c r="I78" s="1140"/>
      <c r="J78" s="25"/>
      <c r="K78" s="25"/>
      <c r="L78" s="25"/>
      <c r="M78" s="25"/>
      <c r="N78" s="25"/>
    </row>
    <row r="79" ht="18.0" hidden="1" customHeight="1">
      <c r="A79" s="97"/>
      <c r="B79" s="1108" t="b">
        <v>0</v>
      </c>
      <c r="C79" s="94"/>
      <c r="D79" s="95"/>
      <c r="E79" s="95"/>
      <c r="F79" s="96"/>
      <c r="G79" s="85">
        <v>0.0</v>
      </c>
      <c r="H79" s="930">
        <f t="shared" si="4"/>
        <v>0</v>
      </c>
      <c r="I79" s="1107"/>
      <c r="J79" s="25"/>
      <c r="K79" s="25"/>
      <c r="L79" s="25"/>
      <c r="M79" s="25"/>
      <c r="N79" s="25"/>
    </row>
    <row r="80" ht="18.0" hidden="1" customHeight="1">
      <c r="A80" s="97"/>
      <c r="B80" s="1111" t="b">
        <v>0</v>
      </c>
      <c r="C80" s="88"/>
      <c r="D80" s="89"/>
      <c r="E80" s="89"/>
      <c r="F80" s="90"/>
      <c r="G80" s="91">
        <v>0.0</v>
      </c>
      <c r="H80" s="994">
        <f t="shared" si="4"/>
        <v>0</v>
      </c>
      <c r="I80" s="1140"/>
      <c r="J80" s="25"/>
      <c r="K80" s="25"/>
      <c r="L80" s="25"/>
      <c r="M80" s="25"/>
      <c r="N80" s="25"/>
    </row>
    <row r="81" ht="18.0" hidden="1" customHeight="1">
      <c r="A81" s="97"/>
      <c r="B81" s="1108" t="b">
        <v>0</v>
      </c>
      <c r="C81" s="94"/>
      <c r="D81" s="95"/>
      <c r="E81" s="95"/>
      <c r="F81" s="96"/>
      <c r="G81" s="85">
        <v>0.0</v>
      </c>
      <c r="H81" s="930">
        <f t="shared" si="4"/>
        <v>0</v>
      </c>
      <c r="I81" s="1107"/>
      <c r="J81" s="25"/>
      <c r="K81" s="25"/>
      <c r="L81" s="25"/>
      <c r="M81" s="25"/>
      <c r="N81" s="25"/>
    </row>
    <row r="82" ht="18.0" hidden="1" customHeight="1">
      <c r="A82" s="97"/>
      <c r="B82" s="1111" t="b">
        <v>0</v>
      </c>
      <c r="C82" s="88"/>
      <c r="D82" s="89"/>
      <c r="E82" s="89"/>
      <c r="F82" s="90"/>
      <c r="G82" s="91">
        <v>0.0</v>
      </c>
      <c r="H82" s="994">
        <f t="shared" si="4"/>
        <v>0</v>
      </c>
      <c r="I82" s="1140"/>
      <c r="J82" s="25"/>
      <c r="K82" s="25"/>
      <c r="L82" s="25"/>
      <c r="M82" s="25"/>
      <c r="N82" s="25"/>
    </row>
    <row r="83" ht="18.0" hidden="1" customHeight="1">
      <c r="A83" s="65"/>
      <c r="B83" s="1108" t="b">
        <v>0</v>
      </c>
      <c r="C83" s="94"/>
      <c r="D83" s="95"/>
      <c r="E83" s="95"/>
      <c r="F83" s="96"/>
      <c r="G83" s="85">
        <v>0.0</v>
      </c>
      <c r="H83" s="930">
        <f t="shared" si="4"/>
        <v>0</v>
      </c>
      <c r="I83" s="1107"/>
      <c r="J83" s="25"/>
      <c r="K83" s="25"/>
      <c r="L83" s="25"/>
      <c r="M83" s="25"/>
      <c r="N83" s="25"/>
    </row>
    <row r="84">
      <c r="A84" s="126"/>
      <c r="B84" s="1125"/>
      <c r="C84" s="1126" t="s">
        <v>610</v>
      </c>
      <c r="D84" s="1093"/>
      <c r="E84" s="1093"/>
      <c r="F84" s="1093"/>
      <c r="G84" s="1093"/>
      <c r="H84" s="1127">
        <f>sum(H35:H83)</f>
        <v>0</v>
      </c>
      <c r="I84" s="1155"/>
      <c r="J84" s="25"/>
      <c r="K84" s="25"/>
      <c r="L84" s="25"/>
      <c r="M84" s="25"/>
      <c r="N84" s="25"/>
    </row>
    <row r="85">
      <c r="A85" s="126"/>
      <c r="B85" s="126" t="s">
        <v>611</v>
      </c>
      <c r="H85" s="127">
        <f>sum(H35:H83)-M30</f>
        <v>0</v>
      </c>
      <c r="J85" s="25"/>
      <c r="K85" s="25"/>
      <c r="L85" s="25"/>
      <c r="M85" s="25"/>
      <c r="N85" s="25"/>
    </row>
    <row r="86">
      <c r="A86" s="126"/>
      <c r="B86" s="126" t="s">
        <v>134</v>
      </c>
      <c r="H86" s="128" t="str">
        <f>#REF!-H84</f>
        <v>#REF!</v>
      </c>
      <c r="J86" s="25"/>
      <c r="K86" s="1128">
        <v>45446.0</v>
      </c>
      <c r="N86" s="25"/>
    </row>
    <row r="87">
      <c r="A87" s="126"/>
      <c r="B87" s="126"/>
      <c r="C87" s="126"/>
      <c r="D87" s="126"/>
      <c r="E87" s="126"/>
      <c r="F87" s="126"/>
      <c r="G87" s="126"/>
      <c r="H87" s="128"/>
      <c r="I87" s="128"/>
      <c r="J87" s="25"/>
      <c r="K87" s="25"/>
      <c r="L87" s="25"/>
      <c r="M87" s="25"/>
      <c r="N87" s="25"/>
    </row>
  </sheetData>
  <mergeCells count="116">
    <mergeCell ref="B2:I2"/>
    <mergeCell ref="K2:M2"/>
    <mergeCell ref="C3:E3"/>
    <mergeCell ref="L3:M3"/>
    <mergeCell ref="C4:E4"/>
    <mergeCell ref="L4:M4"/>
    <mergeCell ref="L5:M5"/>
    <mergeCell ref="C5:E5"/>
    <mergeCell ref="C6:E6"/>
    <mergeCell ref="C7:E7"/>
    <mergeCell ref="C8:E8"/>
    <mergeCell ref="C9:E9"/>
    <mergeCell ref="C10:E10"/>
    <mergeCell ref="C11:E11"/>
    <mergeCell ref="L13:M13"/>
    <mergeCell ref="L14:M14"/>
    <mergeCell ref="L6:M6"/>
    <mergeCell ref="L7:M7"/>
    <mergeCell ref="L8:M8"/>
    <mergeCell ref="L9:M9"/>
    <mergeCell ref="L10:M10"/>
    <mergeCell ref="L11:M11"/>
    <mergeCell ref="L12:M12"/>
    <mergeCell ref="C12:E12"/>
    <mergeCell ref="C13:E13"/>
    <mergeCell ref="C14:E14"/>
    <mergeCell ref="C15:E15"/>
    <mergeCell ref="C16:E16"/>
    <mergeCell ref="C17:E17"/>
    <mergeCell ref="C18:E18"/>
    <mergeCell ref="C19:E19"/>
    <mergeCell ref="C20:E20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K29:L29"/>
    <mergeCell ref="C30:E30"/>
    <mergeCell ref="C31:G31"/>
    <mergeCell ref="H67:I67"/>
    <mergeCell ref="H68:I68"/>
    <mergeCell ref="H69:I69"/>
    <mergeCell ref="H70:I70"/>
    <mergeCell ref="H71:I71"/>
    <mergeCell ref="H72:I72"/>
    <mergeCell ref="H73:I73"/>
    <mergeCell ref="H74:I74"/>
    <mergeCell ref="H75:I75"/>
    <mergeCell ref="H76:I76"/>
    <mergeCell ref="H77:I77"/>
    <mergeCell ref="H78:I78"/>
    <mergeCell ref="H79:I79"/>
    <mergeCell ref="H80:I80"/>
    <mergeCell ref="B86:G86"/>
    <mergeCell ref="H86:I86"/>
    <mergeCell ref="K86:M86"/>
    <mergeCell ref="H81:I81"/>
    <mergeCell ref="H82:I82"/>
    <mergeCell ref="H83:I83"/>
    <mergeCell ref="C84:G84"/>
    <mergeCell ref="H84:I84"/>
    <mergeCell ref="B85:G85"/>
    <mergeCell ref="H85:I85"/>
    <mergeCell ref="H31:I31"/>
    <mergeCell ref="K31:M31"/>
    <mergeCell ref="K32:L32"/>
    <mergeCell ref="B33:I33"/>
    <mergeCell ref="K33:L33"/>
    <mergeCell ref="H34:I34"/>
    <mergeCell ref="H35:I35"/>
    <mergeCell ref="L40:M40"/>
    <mergeCell ref="K42:L42"/>
    <mergeCell ref="K44:M44"/>
    <mergeCell ref="L46:M46"/>
    <mergeCell ref="L47:M47"/>
    <mergeCell ref="K49:L49"/>
    <mergeCell ref="K34:L34"/>
    <mergeCell ref="K35:L35"/>
    <mergeCell ref="H36:I36"/>
    <mergeCell ref="H37:I37"/>
    <mergeCell ref="K37:M37"/>
    <mergeCell ref="H38:I38"/>
    <mergeCell ref="L39:M39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</mergeCells>
  <dataValidations>
    <dataValidation type="list" allowBlank="1" showErrorMessage="1" sqref="E35:E83">
      <formula1>'08) Drop Down Menus'!$B$2:$B$17</formula1>
    </dataValidation>
    <dataValidation type="list" allowBlank="1" sqref="G4:G30">
      <formula1>'08) Drop Down Menus'!$A$2:$A$17</formula1>
    </dataValidation>
  </dataValidations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3.29"/>
    <col customWidth="1" min="2" max="2" width="4.71"/>
    <col customWidth="1" min="3" max="3" width="32.57"/>
    <col customWidth="1" min="4" max="4" width="10.0"/>
    <col customWidth="1" min="5" max="5" width="25.71"/>
    <col customWidth="1" min="6" max="6" width="13.0"/>
    <col customWidth="1" min="7" max="7" width="23.86"/>
    <col customWidth="1" min="8" max="8" width="15.29"/>
    <col customWidth="1" min="9" max="9" width="14.29"/>
    <col customWidth="1" min="10" max="10" width="3.71"/>
    <col customWidth="1" min="11" max="11" width="23.86"/>
    <col customWidth="1" min="12" max="12" width="15.0"/>
    <col customWidth="1" min="13" max="13" width="16.57"/>
    <col customWidth="1" min="14" max="14" width="3.43"/>
  </cols>
  <sheetData>
    <row r="1">
      <c r="A1" s="25"/>
      <c r="B1" s="25"/>
      <c r="C1" s="25"/>
      <c r="D1" s="25"/>
      <c r="E1" s="25"/>
      <c r="F1" s="25"/>
      <c r="G1" s="24"/>
      <c r="H1" s="25"/>
      <c r="I1" s="25"/>
      <c r="J1" s="25"/>
      <c r="K1" s="25"/>
      <c r="L1" s="138"/>
      <c r="M1" s="25"/>
      <c r="N1" s="25"/>
    </row>
    <row r="2">
      <c r="A2" s="25"/>
      <c r="B2" s="1085" t="s">
        <v>768</v>
      </c>
      <c r="C2" s="1129"/>
      <c r="D2" s="1129"/>
      <c r="E2" s="1129"/>
      <c r="F2" s="1129"/>
      <c r="G2" s="1129"/>
      <c r="H2" s="1129"/>
      <c r="I2" s="1130"/>
      <c r="J2" s="25"/>
      <c r="K2" s="1131" t="s">
        <v>470</v>
      </c>
      <c r="L2" s="1132"/>
      <c r="M2" s="1133"/>
      <c r="N2" s="25"/>
    </row>
    <row r="3">
      <c r="A3" s="25"/>
      <c r="B3" s="1079" t="s">
        <v>598</v>
      </c>
      <c r="C3" s="974" t="s">
        <v>140</v>
      </c>
      <c r="D3" s="862"/>
      <c r="E3" s="862"/>
      <c r="F3" s="974" t="s">
        <v>55</v>
      </c>
      <c r="G3" s="974" t="s">
        <v>44</v>
      </c>
      <c r="H3" s="974" t="s">
        <v>2</v>
      </c>
      <c r="I3" s="1080" t="s">
        <v>67</v>
      </c>
      <c r="J3" s="25"/>
      <c r="K3" s="1081" t="str">
        <f>'08) Drop Down Menus'!A2</f>
        <v>Groceries</v>
      </c>
      <c r="L3" s="85">
        <f>sumifs(H$4:H$30,G$4:G$30,K3,B$4:B$30,false)</f>
        <v>209.72</v>
      </c>
      <c r="M3" s="1107"/>
      <c r="N3" s="25"/>
    </row>
    <row r="4">
      <c r="A4" s="25"/>
      <c r="B4" s="1134" t="b">
        <v>0</v>
      </c>
      <c r="C4" s="1042" t="s">
        <v>472</v>
      </c>
      <c r="D4" s="1135"/>
      <c r="E4" s="1135"/>
      <c r="F4" s="1136">
        <v>45458.0</v>
      </c>
      <c r="G4" s="1137" t="s">
        <v>110</v>
      </c>
      <c r="H4" s="1138">
        <v>36.07</v>
      </c>
      <c r="I4" s="92">
        <f>H4</f>
        <v>36.07</v>
      </c>
      <c r="J4" s="25"/>
      <c r="K4" s="1139" t="str">
        <f>'08) Drop Down Menus'!A3</f>
        <v>Cigarettes</v>
      </c>
      <c r="L4" s="91">
        <f t="shared" ref="L4:L14" si="1">sumifs(H$4:H$26,G$4:G$26,K4,B$4:B$26,false)</f>
        <v>30.09</v>
      </c>
      <c r="M4" s="1140"/>
      <c r="N4" s="25"/>
    </row>
    <row r="5">
      <c r="A5" s="25"/>
      <c r="B5" s="925" t="b">
        <v>0</v>
      </c>
      <c r="C5" s="1022" t="s">
        <v>472</v>
      </c>
      <c r="D5" s="862"/>
      <c r="E5" s="862"/>
      <c r="F5" s="982">
        <v>45458.0</v>
      </c>
      <c r="G5" s="983" t="s">
        <v>132</v>
      </c>
      <c r="H5" s="1023">
        <v>6.36</v>
      </c>
      <c r="I5" s="86">
        <f t="shared" ref="I5:I30" si="2">I4+H5</f>
        <v>42.43</v>
      </c>
      <c r="J5" s="25"/>
      <c r="K5" s="1081" t="str">
        <f>'08) Drop Down Menus'!A4</f>
        <v>Gas</v>
      </c>
      <c r="L5" s="85">
        <f t="shared" si="1"/>
        <v>23.74</v>
      </c>
      <c r="M5" s="1107"/>
      <c r="N5" s="25"/>
    </row>
    <row r="6">
      <c r="A6" s="25"/>
      <c r="B6" s="1134" t="b">
        <v>0</v>
      </c>
      <c r="C6" s="1042" t="s">
        <v>769</v>
      </c>
      <c r="D6" s="1135"/>
      <c r="E6" s="1135"/>
      <c r="F6" s="1136">
        <v>45461.0</v>
      </c>
      <c r="G6" s="1137" t="s">
        <v>144</v>
      </c>
      <c r="H6" s="1138">
        <v>23.57</v>
      </c>
      <c r="I6" s="92">
        <f t="shared" si="2"/>
        <v>66</v>
      </c>
      <c r="J6" s="25"/>
      <c r="K6" s="1139" t="str">
        <f>'08) Drop Down Menus'!A5</f>
        <v>Entertainment</v>
      </c>
      <c r="L6" s="91">
        <f t="shared" si="1"/>
        <v>22.5</v>
      </c>
      <c r="M6" s="1140"/>
      <c r="N6" s="25"/>
    </row>
    <row r="7">
      <c r="A7" s="25"/>
      <c r="B7" s="925" t="b">
        <v>0</v>
      </c>
      <c r="C7" s="1022" t="s">
        <v>472</v>
      </c>
      <c r="D7" s="862"/>
      <c r="E7" s="862"/>
      <c r="F7" s="982">
        <v>45462.0</v>
      </c>
      <c r="G7" s="983" t="s">
        <v>110</v>
      </c>
      <c r="H7" s="1023">
        <v>16.76</v>
      </c>
      <c r="I7" s="86">
        <f t="shared" si="2"/>
        <v>82.76</v>
      </c>
      <c r="J7" s="25"/>
      <c r="K7" s="1081" t="str">
        <f>'08) Drop Down Menus'!A6</f>
        <v>Medical</v>
      </c>
      <c r="L7" s="85">
        <f t="shared" si="1"/>
        <v>6.36</v>
      </c>
      <c r="M7" s="1107"/>
      <c r="N7" s="25"/>
    </row>
    <row r="8">
      <c r="A8" s="25"/>
      <c r="B8" s="1134" t="b">
        <v>0</v>
      </c>
      <c r="C8" s="1042" t="s">
        <v>770</v>
      </c>
      <c r="D8" s="1135"/>
      <c r="E8" s="1135"/>
      <c r="F8" s="1136">
        <v>45463.0</v>
      </c>
      <c r="G8" s="1137" t="s">
        <v>21</v>
      </c>
      <c r="H8" s="1138">
        <v>9.99</v>
      </c>
      <c r="I8" s="92">
        <f t="shared" si="2"/>
        <v>92.75</v>
      </c>
      <c r="J8" s="25"/>
      <c r="K8" s="1139" t="str">
        <f>'08) Drop Down Menus'!A7</f>
        <v>Vehicle</v>
      </c>
      <c r="L8" s="91">
        <f t="shared" si="1"/>
        <v>10</v>
      </c>
      <c r="M8" s="1140"/>
      <c r="N8" s="25"/>
    </row>
    <row r="9">
      <c r="A9" s="25"/>
      <c r="B9" s="925" t="b">
        <v>0</v>
      </c>
      <c r="C9" s="1022" t="s">
        <v>753</v>
      </c>
      <c r="D9" s="862"/>
      <c r="E9" s="862"/>
      <c r="F9" s="982">
        <v>45465.0</v>
      </c>
      <c r="G9" s="983" t="s">
        <v>146</v>
      </c>
      <c r="H9" s="1023">
        <v>22.5</v>
      </c>
      <c r="I9" s="86">
        <f t="shared" si="2"/>
        <v>115.25</v>
      </c>
      <c r="J9" s="25"/>
      <c r="K9" s="1081" t="str">
        <f>'08) Drop Down Menus'!A8</f>
        <v>Maintenance</v>
      </c>
      <c r="L9" s="85">
        <f t="shared" si="1"/>
        <v>9.99</v>
      </c>
      <c r="M9" s="1107"/>
      <c r="N9" s="25"/>
    </row>
    <row r="10">
      <c r="A10" s="25"/>
      <c r="B10" s="1134" t="b">
        <v>0</v>
      </c>
      <c r="C10" s="1042" t="s">
        <v>472</v>
      </c>
      <c r="D10" s="1135"/>
      <c r="E10" s="1135"/>
      <c r="F10" s="1136">
        <v>45466.0</v>
      </c>
      <c r="G10" s="1137" t="s">
        <v>110</v>
      </c>
      <c r="H10" s="1138">
        <v>156.89</v>
      </c>
      <c r="I10" s="92">
        <f t="shared" si="2"/>
        <v>272.14</v>
      </c>
      <c r="J10" s="25"/>
      <c r="K10" s="1139" t="str">
        <f>'08) Drop Down Menus'!A9</f>
        <v>Debt</v>
      </c>
      <c r="L10" s="91">
        <f t="shared" si="1"/>
        <v>0</v>
      </c>
      <c r="M10" s="1140"/>
      <c r="N10" s="25"/>
    </row>
    <row r="11">
      <c r="A11" s="25"/>
      <c r="B11" s="925" t="b">
        <v>0</v>
      </c>
      <c r="C11" s="1022" t="s">
        <v>769</v>
      </c>
      <c r="D11" s="862"/>
      <c r="E11" s="862"/>
      <c r="F11" s="982">
        <v>45466.0</v>
      </c>
      <c r="G11" s="983" t="s">
        <v>145</v>
      </c>
      <c r="H11" s="1023">
        <v>23.74</v>
      </c>
      <c r="I11" s="86">
        <f t="shared" si="2"/>
        <v>295.88</v>
      </c>
      <c r="J11" s="25"/>
      <c r="K11" s="1081" t="str">
        <f>'08) Drop Down Menus'!A10</f>
        <v>Holiday Gifts</v>
      </c>
      <c r="L11" s="85">
        <f t="shared" si="1"/>
        <v>0</v>
      </c>
      <c r="M11" s="1107"/>
      <c r="N11" s="25"/>
    </row>
    <row r="12">
      <c r="A12" s="25"/>
      <c r="B12" s="1134" t="b">
        <v>0</v>
      </c>
      <c r="C12" s="1042" t="s">
        <v>769</v>
      </c>
      <c r="D12" s="1135"/>
      <c r="E12" s="1135"/>
      <c r="F12" s="1136">
        <v>45466.0</v>
      </c>
      <c r="G12" s="1137" t="s">
        <v>147</v>
      </c>
      <c r="H12" s="1138">
        <v>10.0</v>
      </c>
      <c r="I12" s="92">
        <f t="shared" si="2"/>
        <v>305.88</v>
      </c>
      <c r="J12" s="25"/>
      <c r="K12" s="1139" t="str">
        <f>'08) Drop Down Menus'!A11</f>
        <v>Haircut</v>
      </c>
      <c r="L12" s="91">
        <f t="shared" si="1"/>
        <v>0</v>
      </c>
      <c r="M12" s="1140"/>
      <c r="N12" s="25"/>
    </row>
    <row r="13">
      <c r="A13" s="25"/>
      <c r="B13" s="925" t="b">
        <v>0</v>
      </c>
      <c r="C13" s="1022" t="s">
        <v>769</v>
      </c>
      <c r="D13" s="862"/>
      <c r="E13" s="862"/>
      <c r="F13" s="982">
        <v>45466.0</v>
      </c>
      <c r="G13" s="983" t="s">
        <v>144</v>
      </c>
      <c r="H13" s="1023">
        <v>6.52</v>
      </c>
      <c r="I13" s="86">
        <f t="shared" si="2"/>
        <v>312.4</v>
      </c>
      <c r="J13" s="25"/>
      <c r="K13" s="1081" t="str">
        <f>'08) Drop Down Menus'!A12</f>
        <v>Subscription - Video</v>
      </c>
      <c r="L13" s="85">
        <f t="shared" si="1"/>
        <v>0</v>
      </c>
      <c r="M13" s="1107"/>
      <c r="N13" s="25"/>
    </row>
    <row r="14">
      <c r="A14" s="25"/>
      <c r="B14" s="1134" t="b">
        <v>0</v>
      </c>
      <c r="C14" s="1042"/>
      <c r="D14" s="1135"/>
      <c r="E14" s="1135"/>
      <c r="F14" s="1136"/>
      <c r="G14" s="1137"/>
      <c r="H14" s="1138">
        <v>0.0</v>
      </c>
      <c r="I14" s="92">
        <f t="shared" si="2"/>
        <v>312.4</v>
      </c>
      <c r="J14" s="25"/>
      <c r="K14" s="1141" t="str">
        <f>'08) Drop Down Menus'!A13</f>
        <v>Subscription - Game</v>
      </c>
      <c r="L14" s="1142">
        <f t="shared" si="1"/>
        <v>0</v>
      </c>
      <c r="M14" s="1144"/>
      <c r="N14" s="25"/>
    </row>
    <row r="15">
      <c r="A15" s="25"/>
      <c r="B15" s="925" t="b">
        <v>0</v>
      </c>
      <c r="C15" s="1022"/>
      <c r="D15" s="862"/>
      <c r="E15" s="862"/>
      <c r="F15" s="982"/>
      <c r="G15" s="983"/>
      <c r="H15" s="1023">
        <v>0.0</v>
      </c>
      <c r="I15" s="86">
        <f t="shared" si="2"/>
        <v>312.4</v>
      </c>
      <c r="J15" s="25"/>
      <c r="K15" s="25"/>
      <c r="L15" s="25"/>
      <c r="M15" s="25"/>
      <c r="N15" s="25"/>
    </row>
    <row r="16">
      <c r="A16" s="25"/>
      <c r="B16" s="1134" t="b">
        <v>0</v>
      </c>
      <c r="C16" s="1042"/>
      <c r="D16" s="1135"/>
      <c r="E16" s="1135"/>
      <c r="F16" s="1136"/>
      <c r="G16" s="1137"/>
      <c r="H16" s="1138">
        <v>0.0</v>
      </c>
      <c r="I16" s="92">
        <f t="shared" si="2"/>
        <v>312.4</v>
      </c>
      <c r="J16" s="25"/>
      <c r="K16" s="1085" t="s">
        <v>44</v>
      </c>
      <c r="L16" s="1086" t="s">
        <v>572</v>
      </c>
      <c r="M16" s="1087" t="s">
        <v>573</v>
      </c>
      <c r="N16" s="25"/>
    </row>
    <row r="17">
      <c r="A17" s="25"/>
      <c r="B17" s="925" t="b">
        <v>0</v>
      </c>
      <c r="C17" s="1022"/>
      <c r="D17" s="862"/>
      <c r="E17" s="862"/>
      <c r="F17" s="982"/>
      <c r="G17" s="983"/>
      <c r="H17" s="1023">
        <v>0.0</v>
      </c>
      <c r="I17" s="86">
        <f t="shared" si="2"/>
        <v>312.4</v>
      </c>
      <c r="J17" s="25"/>
      <c r="K17" s="1088" t="str">
        <f>'08) Drop Down Menus'!A2</f>
        <v>Groceries</v>
      </c>
      <c r="L17" s="930">
        <f>SUMIF('01) BudgetBill Breakdown'!B$1:B87,K3, '01) BudgetBill Breakdown'!G$1:G87)</f>
        <v>-13261.67</v>
      </c>
      <c r="M17" s="1089">
        <f t="shared" ref="M17:M28" si="3">L17/M$29</f>
        <v>-1105.139167</v>
      </c>
      <c r="N17" s="25"/>
    </row>
    <row r="18">
      <c r="A18" s="25"/>
      <c r="B18" s="1134" t="b">
        <v>0</v>
      </c>
      <c r="C18" s="1042"/>
      <c r="D18" s="1135"/>
      <c r="E18" s="1135"/>
      <c r="F18" s="1136"/>
      <c r="G18" s="1137"/>
      <c r="H18" s="1138">
        <v>0.0</v>
      </c>
      <c r="I18" s="92">
        <f t="shared" si="2"/>
        <v>312.4</v>
      </c>
      <c r="J18" s="25"/>
      <c r="K18" s="1090" t="str">
        <f>'08) Drop Down Menus'!A3</f>
        <v>Cigarettes</v>
      </c>
      <c r="L18" s="994">
        <f>SUMIF('01) BudgetBill Breakdown'!B$1:B87,K18, '01) BudgetBill Breakdown'!G$1:G87)</f>
        <v>-3195.64</v>
      </c>
      <c r="M18" s="1091">
        <f t="shared" si="3"/>
        <v>-266.3033333</v>
      </c>
      <c r="N18" s="25"/>
    </row>
    <row r="19">
      <c r="A19" s="25"/>
      <c r="B19" s="925" t="b">
        <v>0</v>
      </c>
      <c r="C19" s="1022"/>
      <c r="D19" s="862"/>
      <c r="E19" s="862"/>
      <c r="F19" s="982"/>
      <c r="G19" s="983"/>
      <c r="H19" s="1023">
        <v>0.0</v>
      </c>
      <c r="I19" s="86">
        <f t="shared" si="2"/>
        <v>312.4</v>
      </c>
      <c r="J19" s="25"/>
      <c r="K19" s="1088" t="str">
        <f>'08) Drop Down Menus'!A4</f>
        <v>Gas</v>
      </c>
      <c r="L19" s="930">
        <f>SUMIF('01) BudgetBill Breakdown'!B$1:B87,K19, '01) BudgetBill Breakdown'!G$1:G87)</f>
        <v>-1119.6</v>
      </c>
      <c r="M19" s="1089">
        <f t="shared" si="3"/>
        <v>-93.3</v>
      </c>
      <c r="N19" s="25"/>
    </row>
    <row r="20">
      <c r="A20" s="25"/>
      <c r="B20" s="1134" t="b">
        <v>0</v>
      </c>
      <c r="C20" s="1042"/>
      <c r="D20" s="1135"/>
      <c r="E20" s="1135"/>
      <c r="F20" s="1136"/>
      <c r="G20" s="1137"/>
      <c r="H20" s="1138">
        <v>0.0</v>
      </c>
      <c r="I20" s="92">
        <f t="shared" si="2"/>
        <v>312.4</v>
      </c>
      <c r="J20" s="25"/>
      <c r="K20" s="1090" t="str">
        <f>'08) Drop Down Menus'!A5</f>
        <v>Entertainment</v>
      </c>
      <c r="L20" s="994">
        <f>SUMIF('01) BudgetBill Breakdown'!B$1:B87,K20, '01) BudgetBill Breakdown'!G$1:G87)</f>
        <v>-5169.91</v>
      </c>
      <c r="M20" s="1091">
        <f t="shared" si="3"/>
        <v>-430.8258333</v>
      </c>
      <c r="N20" s="25"/>
    </row>
    <row r="21">
      <c r="A21" s="25"/>
      <c r="B21" s="925" t="b">
        <v>0</v>
      </c>
      <c r="C21" s="1022"/>
      <c r="D21" s="862"/>
      <c r="E21" s="862"/>
      <c r="F21" s="982"/>
      <c r="G21" s="983"/>
      <c r="H21" s="1023">
        <v>0.0</v>
      </c>
      <c r="I21" s="86">
        <f t="shared" si="2"/>
        <v>312.4</v>
      </c>
      <c r="J21" s="25"/>
      <c r="K21" s="1088" t="str">
        <f>'08) Drop Down Menus'!A6</f>
        <v>Medical</v>
      </c>
      <c r="L21" s="930">
        <f>SUMIF('01) BudgetBill Breakdown'!B$1:B87,K21, '01) BudgetBill Breakdown'!G$1:G87)</f>
        <v>-1229.54</v>
      </c>
      <c r="M21" s="1089">
        <f t="shared" si="3"/>
        <v>-102.4616667</v>
      </c>
      <c r="N21" s="25"/>
    </row>
    <row r="22">
      <c r="A22" s="25"/>
      <c r="B22" s="1134" t="b">
        <v>0</v>
      </c>
      <c r="C22" s="1042"/>
      <c r="D22" s="1135"/>
      <c r="E22" s="1135"/>
      <c r="F22" s="1136"/>
      <c r="G22" s="1137"/>
      <c r="H22" s="1138">
        <v>0.0</v>
      </c>
      <c r="I22" s="92">
        <f t="shared" si="2"/>
        <v>312.4</v>
      </c>
      <c r="J22" s="25"/>
      <c r="K22" s="1090" t="str">
        <f>'08) Drop Down Menus'!A7</f>
        <v>Vehicle</v>
      </c>
      <c r="L22" s="994">
        <f>SUMIF('01) BudgetBill Breakdown'!B$1:B87,K22, '01) BudgetBill Breakdown'!G$1:G87)</f>
        <v>-798.37</v>
      </c>
      <c r="M22" s="1091">
        <f t="shared" si="3"/>
        <v>-66.53083333</v>
      </c>
      <c r="N22" s="25"/>
    </row>
    <row r="23">
      <c r="A23" s="25"/>
      <c r="B23" s="925" t="b">
        <v>0</v>
      </c>
      <c r="C23" s="1022"/>
      <c r="D23" s="862"/>
      <c r="E23" s="862"/>
      <c r="F23" s="982"/>
      <c r="G23" s="983"/>
      <c r="H23" s="1023">
        <v>0.0</v>
      </c>
      <c r="I23" s="86">
        <f t="shared" si="2"/>
        <v>312.4</v>
      </c>
      <c r="J23" s="25"/>
      <c r="K23" s="1088" t="str">
        <f>'08) Drop Down Menus'!A8</f>
        <v>Maintenance</v>
      </c>
      <c r="L23" s="930">
        <f>SUMIF('01) BudgetBill Breakdown'!B$1:B87,K23, '01) BudgetBill Breakdown'!G$1:G87)</f>
        <v>-2502.98</v>
      </c>
      <c r="M23" s="1089">
        <f t="shared" si="3"/>
        <v>-208.5816667</v>
      </c>
      <c r="N23" s="25"/>
    </row>
    <row r="24">
      <c r="A24" s="25"/>
      <c r="B24" s="1134" t="b">
        <v>0</v>
      </c>
      <c r="C24" s="1042"/>
      <c r="D24" s="1135"/>
      <c r="E24" s="1135"/>
      <c r="F24" s="1136"/>
      <c r="G24" s="1137"/>
      <c r="H24" s="1138">
        <v>0.0</v>
      </c>
      <c r="I24" s="92">
        <f t="shared" si="2"/>
        <v>312.4</v>
      </c>
      <c r="J24" s="25"/>
      <c r="K24" s="1090" t="str">
        <f>'08) Drop Down Menus'!A9</f>
        <v>Debt</v>
      </c>
      <c r="L24" s="994">
        <f>SUMIF('01) BudgetBill Breakdown'!B$1:B87,K24, '01) BudgetBill Breakdown'!G$1:G87)</f>
        <v>-4471.64</v>
      </c>
      <c r="M24" s="1091">
        <f t="shared" si="3"/>
        <v>-372.6366667</v>
      </c>
      <c r="N24" s="25"/>
    </row>
    <row r="25">
      <c r="A25" s="25"/>
      <c r="B25" s="925" t="b">
        <v>0</v>
      </c>
      <c r="C25" s="1022"/>
      <c r="D25" s="862"/>
      <c r="E25" s="862"/>
      <c r="F25" s="982"/>
      <c r="G25" s="983"/>
      <c r="H25" s="1023">
        <v>0.0</v>
      </c>
      <c r="I25" s="86">
        <f t="shared" si="2"/>
        <v>312.4</v>
      </c>
      <c r="J25" s="25"/>
      <c r="K25" s="1088" t="str">
        <f>'08) Drop Down Menus'!A10</f>
        <v>Holiday Gifts</v>
      </c>
      <c r="L25" s="930">
        <f>SUMIF('01) BudgetBill Breakdown'!B$1:B87,K25, '01) BudgetBill Breakdown'!G$1:G87)</f>
        <v>-437.29</v>
      </c>
      <c r="M25" s="1089">
        <f t="shared" si="3"/>
        <v>-36.44083333</v>
      </c>
      <c r="N25" s="25"/>
    </row>
    <row r="26">
      <c r="A26" s="25"/>
      <c r="B26" s="1134" t="b">
        <v>0</v>
      </c>
      <c r="C26" s="1042"/>
      <c r="D26" s="1135"/>
      <c r="E26" s="1135"/>
      <c r="F26" s="1136"/>
      <c r="G26" s="1137"/>
      <c r="H26" s="1138">
        <v>0.0</v>
      </c>
      <c r="I26" s="92">
        <f t="shared" si="2"/>
        <v>312.4</v>
      </c>
      <c r="J26" s="25"/>
      <c r="K26" s="1090" t="str">
        <f>'08) Drop Down Menus'!A11</f>
        <v>Haircut</v>
      </c>
      <c r="L26" s="994">
        <f>SUMIF('01) BudgetBill Breakdown'!B$1:B87,K26, '01) BudgetBill Breakdown'!G$1:G87)</f>
        <v>-350.23</v>
      </c>
      <c r="M26" s="1091">
        <f t="shared" si="3"/>
        <v>-29.18583333</v>
      </c>
      <c r="N26" s="25"/>
    </row>
    <row r="27">
      <c r="A27" s="25"/>
      <c r="B27" s="925" t="b">
        <v>0</v>
      </c>
      <c r="C27" s="1022"/>
      <c r="D27" s="862"/>
      <c r="E27" s="862"/>
      <c r="F27" s="982"/>
      <c r="G27" s="983"/>
      <c r="H27" s="1023">
        <v>0.0</v>
      </c>
      <c r="I27" s="86">
        <f t="shared" si="2"/>
        <v>312.4</v>
      </c>
      <c r="J27" s="25"/>
      <c r="K27" s="1088" t="str">
        <f>'08) Drop Down Menus'!A12</f>
        <v>Subscription - Video</v>
      </c>
      <c r="L27" s="930">
        <f>SUMIF('01) BudgetBill Breakdown'!B$1:B87,K27, '01) BudgetBill Breakdown'!G$1:G87)</f>
        <v>-642.57</v>
      </c>
      <c r="M27" s="1089">
        <f t="shared" si="3"/>
        <v>-53.5475</v>
      </c>
      <c r="N27" s="25"/>
    </row>
    <row r="28">
      <c r="A28" s="25"/>
      <c r="B28" s="1134" t="b">
        <v>0</v>
      </c>
      <c r="C28" s="1042"/>
      <c r="D28" s="1135"/>
      <c r="E28" s="1135"/>
      <c r="F28" s="1136"/>
      <c r="G28" s="1137"/>
      <c r="H28" s="1138">
        <v>0.0</v>
      </c>
      <c r="I28" s="92">
        <f t="shared" si="2"/>
        <v>312.4</v>
      </c>
      <c r="J28" s="25"/>
      <c r="K28" s="1090" t="str">
        <f>'08) Drop Down Menus'!A13</f>
        <v>Subscription - Game</v>
      </c>
      <c r="L28" s="994">
        <f>SUMIF('01) BudgetBill Breakdown'!B$1:B87,K28, '01) BudgetBill Breakdown'!G$1:G87)</f>
        <v>-137.11</v>
      </c>
      <c r="M28" s="1091">
        <f t="shared" si="3"/>
        <v>-11.42583333</v>
      </c>
      <c r="N28" s="25"/>
    </row>
    <row r="29">
      <c r="A29" s="25"/>
      <c r="B29" s="925" t="b">
        <v>0</v>
      </c>
      <c r="C29" s="1022"/>
      <c r="D29" s="862"/>
      <c r="E29" s="862"/>
      <c r="F29" s="982"/>
      <c r="G29" s="983"/>
      <c r="H29" s="1023">
        <v>0.0</v>
      </c>
      <c r="I29" s="86">
        <f t="shared" si="2"/>
        <v>312.4</v>
      </c>
      <c r="J29" s="25"/>
      <c r="K29" s="1092" t="s">
        <v>574</v>
      </c>
      <c r="L29" s="1093"/>
      <c r="M29" s="1094" t="s">
        <v>575</v>
      </c>
      <c r="N29" s="25"/>
    </row>
    <row r="30" ht="18.0" customHeight="1">
      <c r="A30" s="25"/>
      <c r="B30" s="1134" t="b">
        <v>0</v>
      </c>
      <c r="C30" s="1042"/>
      <c r="D30" s="1135"/>
      <c r="E30" s="1135"/>
      <c r="F30" s="1136"/>
      <c r="G30" s="1137"/>
      <c r="H30" s="1138">
        <v>0.0</v>
      </c>
      <c r="I30" s="92">
        <f t="shared" si="2"/>
        <v>312.4</v>
      </c>
      <c r="J30" s="25"/>
      <c r="K30" s="25"/>
      <c r="L30" s="25"/>
      <c r="M30" s="25"/>
      <c r="N30" s="25"/>
    </row>
    <row r="31" ht="18.0" customHeight="1">
      <c r="A31" s="25"/>
      <c r="B31" s="1148"/>
      <c r="C31" s="1149" t="s">
        <v>455</v>
      </c>
      <c r="D31" s="1150"/>
      <c r="E31" s="1150"/>
      <c r="F31" s="1150"/>
      <c r="G31" s="1150"/>
      <c r="H31" s="1151">
        <f>I26</f>
        <v>312.4</v>
      </c>
      <c r="I31" s="1152"/>
      <c r="J31" s="25"/>
      <c r="K31" s="1115" t="s">
        <v>683</v>
      </c>
      <c r="L31" s="1116"/>
      <c r="M31" s="1117"/>
      <c r="N31" s="25"/>
    </row>
    <row r="32" ht="18.0" customHeight="1">
      <c r="A32" s="65"/>
      <c r="B32" s="65"/>
      <c r="C32" s="65"/>
      <c r="D32" s="65"/>
      <c r="E32" s="65"/>
      <c r="F32" s="65"/>
      <c r="G32" s="75"/>
      <c r="H32" s="75"/>
      <c r="I32" s="65"/>
      <c r="J32" s="25"/>
      <c r="K32" s="1118" t="s">
        <v>684</v>
      </c>
      <c r="L32" s="862"/>
      <c r="M32" s="1103">
        <v>0.0</v>
      </c>
      <c r="N32" s="25"/>
    </row>
    <row r="33" ht="18.0" customHeight="1">
      <c r="A33" s="65"/>
      <c r="B33" s="65" t="s">
        <v>609</v>
      </c>
      <c r="J33" s="25"/>
      <c r="K33" s="1119" t="s">
        <v>685</v>
      </c>
      <c r="L33" s="1120"/>
      <c r="M33" s="1121">
        <v>0.0</v>
      </c>
      <c r="N33" s="25"/>
    </row>
    <row r="34" ht="18.0" customHeight="1">
      <c r="A34" s="80"/>
      <c r="B34" s="1085" t="s">
        <v>102</v>
      </c>
      <c r="C34" s="1086" t="s">
        <v>103</v>
      </c>
      <c r="D34" s="1086" t="s">
        <v>104</v>
      </c>
      <c r="E34" s="1086" t="s">
        <v>105</v>
      </c>
      <c r="F34" s="1086" t="s">
        <v>49</v>
      </c>
      <c r="G34" s="1106" t="s">
        <v>106</v>
      </c>
      <c r="H34" s="1106" t="s">
        <v>107</v>
      </c>
      <c r="I34" s="1130"/>
      <c r="J34" s="25"/>
      <c r="K34" s="1118" t="s">
        <v>686</v>
      </c>
      <c r="L34" s="862"/>
      <c r="M34" s="86">
        <f>M32-M33</f>
        <v>0</v>
      </c>
      <c r="N34" s="25"/>
    </row>
    <row r="35" ht="18.0" customHeight="1">
      <c r="A35" s="80"/>
      <c r="B35" s="1108" t="b">
        <v>0</v>
      </c>
      <c r="C35" s="1022"/>
      <c r="D35" s="95"/>
      <c r="E35" s="95"/>
      <c r="F35" s="96"/>
      <c r="G35" s="85">
        <v>0.0</v>
      </c>
      <c r="H35" s="930">
        <f t="shared" ref="H35:H83" si="4">IF( B35 = TRUE ,(G35*F35)*0.05+(G35*F35) , G35*F35 )</f>
        <v>0</v>
      </c>
      <c r="I35" s="1107"/>
      <c r="J35" s="25"/>
      <c r="K35" s="1122" t="s">
        <v>687</v>
      </c>
      <c r="L35" s="1123"/>
      <c r="M35" s="1124" t="str">
        <f>#REF!-M33</f>
        <v>#REF!</v>
      </c>
      <c r="N35" s="25"/>
    </row>
    <row r="36" ht="18.0" customHeight="1">
      <c r="A36" s="80"/>
      <c r="B36" s="1111" t="b">
        <v>0</v>
      </c>
      <c r="C36" s="88"/>
      <c r="D36" s="89"/>
      <c r="E36" s="89"/>
      <c r="F36" s="90"/>
      <c r="G36" s="91">
        <v>0.0</v>
      </c>
      <c r="H36" s="994">
        <f t="shared" si="4"/>
        <v>0</v>
      </c>
      <c r="I36" s="1140"/>
      <c r="J36" s="25"/>
      <c r="N36" s="25"/>
    </row>
    <row r="37" ht="18.0" customHeight="1">
      <c r="A37" s="97"/>
      <c r="B37" s="1108" t="b">
        <v>0</v>
      </c>
      <c r="C37" s="94"/>
      <c r="D37" s="95"/>
      <c r="E37" s="95"/>
      <c r="F37" s="96"/>
      <c r="G37" s="85">
        <v>0.0</v>
      </c>
      <c r="H37" s="930">
        <f t="shared" si="4"/>
        <v>0</v>
      </c>
      <c r="I37" s="1107"/>
      <c r="J37" s="25"/>
      <c r="K37" s="1100" t="s">
        <v>670</v>
      </c>
      <c r="L37" s="1101"/>
      <c r="M37" s="1102"/>
      <c r="N37" s="25"/>
    </row>
    <row r="38" ht="18.0" customHeight="1">
      <c r="A38" s="80"/>
      <c r="B38" s="1111" t="b">
        <v>0</v>
      </c>
      <c r="C38" s="88"/>
      <c r="D38" s="89"/>
      <c r="E38" s="89"/>
      <c r="F38" s="90"/>
      <c r="G38" s="91">
        <v>0.0</v>
      </c>
      <c r="H38" s="994">
        <f t="shared" si="4"/>
        <v>0</v>
      </c>
      <c r="I38" s="1140"/>
      <c r="J38" s="25"/>
      <c r="K38" s="925" t="s">
        <v>605</v>
      </c>
      <c r="L38" s="1027">
        <v>45459.0</v>
      </c>
      <c r="M38" s="1103">
        <v>50.0</v>
      </c>
      <c r="N38" s="25"/>
    </row>
    <row r="39" ht="18.0" customHeight="1">
      <c r="A39" s="80"/>
      <c r="B39" s="1108" t="b">
        <v>0</v>
      </c>
      <c r="C39" s="94"/>
      <c r="D39" s="95"/>
      <c r="E39" s="95"/>
      <c r="F39" s="96"/>
      <c r="G39" s="85">
        <v>0.0</v>
      </c>
      <c r="H39" s="930">
        <f t="shared" si="4"/>
        <v>0</v>
      </c>
      <c r="I39" s="1107"/>
      <c r="J39" s="25"/>
      <c r="K39" s="1104" t="s">
        <v>671</v>
      </c>
      <c r="L39" s="1073">
        <v>2000.0</v>
      </c>
      <c r="M39" s="1105"/>
      <c r="N39" s="25"/>
    </row>
    <row r="40" ht="18.0" customHeight="1">
      <c r="A40" s="80"/>
      <c r="B40" s="1111" t="b">
        <v>0</v>
      </c>
      <c r="C40" s="88"/>
      <c r="D40" s="89"/>
      <c r="E40" s="89"/>
      <c r="F40" s="90"/>
      <c r="G40" s="91">
        <v>0.0</v>
      </c>
      <c r="H40" s="994">
        <f t="shared" si="4"/>
        <v>0</v>
      </c>
      <c r="I40" s="1140"/>
      <c r="J40" s="25"/>
      <c r="K40" s="925" t="s">
        <v>606</v>
      </c>
      <c r="L40" s="85">
        <v>0.0</v>
      </c>
      <c r="M40" s="1107"/>
      <c r="N40" s="25"/>
    </row>
    <row r="41" ht="18.0" customHeight="1">
      <c r="A41" s="97"/>
      <c r="B41" s="1108" t="b">
        <v>0</v>
      </c>
      <c r="C41" s="94"/>
      <c r="D41" s="95"/>
      <c r="E41" s="95"/>
      <c r="F41" s="96"/>
      <c r="G41" s="85">
        <v>0.0</v>
      </c>
      <c r="H41" s="930">
        <f t="shared" si="4"/>
        <v>0</v>
      </c>
      <c r="I41" s="1107"/>
      <c r="J41" s="25"/>
      <c r="K41" s="1109" t="s">
        <v>607</v>
      </c>
      <c r="L41" s="1030">
        <v>554.22</v>
      </c>
      <c r="M41" s="1154">
        <f>L41+M38-L40</f>
        <v>604.22</v>
      </c>
      <c r="N41" s="25"/>
    </row>
    <row r="42" ht="18.0" customHeight="1">
      <c r="A42" s="97"/>
      <c r="B42" s="1111" t="b">
        <v>0</v>
      </c>
      <c r="C42" s="88"/>
      <c r="D42" s="89"/>
      <c r="E42" s="89"/>
      <c r="F42" s="90"/>
      <c r="G42" s="91">
        <v>0.0</v>
      </c>
      <c r="H42" s="994">
        <f t="shared" si="4"/>
        <v>0</v>
      </c>
      <c r="I42" s="1140"/>
      <c r="J42" s="25"/>
      <c r="K42" s="1112" t="s">
        <v>608</v>
      </c>
      <c r="L42" s="1113"/>
      <c r="M42" s="1114">
        <f>L39-M41</f>
        <v>1395.78</v>
      </c>
      <c r="N42" s="25"/>
    </row>
    <row r="43" ht="18.0" customHeight="1">
      <c r="A43" s="97"/>
      <c r="B43" s="1108" t="b">
        <v>0</v>
      </c>
      <c r="C43" s="94"/>
      <c r="D43" s="95"/>
      <c r="E43" s="95"/>
      <c r="F43" s="96"/>
      <c r="G43" s="85">
        <v>0.0</v>
      </c>
      <c r="H43" s="930">
        <f t="shared" si="4"/>
        <v>0</v>
      </c>
      <c r="I43" s="1107"/>
      <c r="J43" s="25"/>
      <c r="K43" s="25"/>
      <c r="L43" s="25"/>
      <c r="M43" s="25"/>
      <c r="N43" s="25"/>
    </row>
    <row r="44" ht="18.0" customHeight="1">
      <c r="A44" s="97"/>
      <c r="B44" s="1111" t="b">
        <v>0</v>
      </c>
      <c r="C44" s="88"/>
      <c r="D44" s="89"/>
      <c r="E44" s="89"/>
      <c r="F44" s="90"/>
      <c r="G44" s="91">
        <v>0.0</v>
      </c>
      <c r="H44" s="994">
        <f t="shared" si="4"/>
        <v>0</v>
      </c>
      <c r="I44" s="1140"/>
      <c r="J44" s="25"/>
      <c r="K44" s="1100" t="s">
        <v>654</v>
      </c>
      <c r="L44" s="1101"/>
      <c r="M44" s="1102"/>
      <c r="N44" s="25"/>
    </row>
    <row r="45" ht="18.0" customHeight="1">
      <c r="A45" s="97"/>
      <c r="B45" s="1108" t="b">
        <v>0</v>
      </c>
      <c r="C45" s="94"/>
      <c r="D45" s="95"/>
      <c r="E45" s="95"/>
      <c r="F45" s="96"/>
      <c r="G45" s="85">
        <v>0.0</v>
      </c>
      <c r="H45" s="930">
        <f t="shared" si="4"/>
        <v>0</v>
      </c>
      <c r="I45" s="1107"/>
      <c r="J45" s="25"/>
      <c r="K45" s="925" t="s">
        <v>605</v>
      </c>
      <c r="L45" s="1027">
        <v>45459.0</v>
      </c>
      <c r="M45" s="1103">
        <v>50.0</v>
      </c>
    </row>
    <row r="46" ht="18.0" customHeight="1">
      <c r="A46" s="97"/>
      <c r="B46" s="1111" t="b">
        <v>0</v>
      </c>
      <c r="C46" s="88"/>
      <c r="D46" s="89"/>
      <c r="E46" s="89"/>
      <c r="F46" s="90"/>
      <c r="G46" s="91">
        <v>0.0</v>
      </c>
      <c r="H46" s="994">
        <f t="shared" si="4"/>
        <v>0</v>
      </c>
      <c r="I46" s="1140"/>
      <c r="J46" s="25"/>
      <c r="K46" s="1104" t="s">
        <v>671</v>
      </c>
      <c r="L46" s="1073">
        <v>1200.0</v>
      </c>
      <c r="M46" s="1105"/>
    </row>
    <row r="47" ht="18.0" customHeight="1">
      <c r="A47" s="97"/>
      <c r="B47" s="1108" t="b">
        <v>0</v>
      </c>
      <c r="C47" s="94"/>
      <c r="D47" s="95"/>
      <c r="E47" s="95"/>
      <c r="F47" s="96"/>
      <c r="G47" s="85">
        <v>0.0</v>
      </c>
      <c r="H47" s="930">
        <f t="shared" si="4"/>
        <v>0</v>
      </c>
      <c r="I47" s="1107"/>
      <c r="J47" s="25"/>
      <c r="K47" s="925" t="s">
        <v>606</v>
      </c>
      <c r="L47" s="85">
        <v>0.0</v>
      </c>
      <c r="M47" s="1107"/>
    </row>
    <row r="48" ht="18.0" customHeight="1">
      <c r="A48" s="97"/>
      <c r="B48" s="1111" t="b">
        <v>0</v>
      </c>
      <c r="C48" s="88"/>
      <c r="D48" s="89"/>
      <c r="E48" s="89"/>
      <c r="F48" s="90"/>
      <c r="G48" s="91">
        <v>0.0</v>
      </c>
      <c r="H48" s="994">
        <f t="shared" si="4"/>
        <v>0</v>
      </c>
      <c r="I48" s="1140"/>
      <c r="J48" s="25"/>
      <c r="K48" s="1109" t="s">
        <v>607</v>
      </c>
      <c r="L48" s="1030">
        <v>218.0</v>
      </c>
      <c r="M48" s="1154">
        <f>L48+M45-L47</f>
        <v>268</v>
      </c>
    </row>
    <row r="49" ht="18.0" customHeight="1">
      <c r="A49" s="97"/>
      <c r="B49" s="1108" t="b">
        <v>0</v>
      </c>
      <c r="C49" s="94"/>
      <c r="D49" s="95"/>
      <c r="E49" s="95"/>
      <c r="F49" s="96"/>
      <c r="G49" s="85">
        <v>0.0</v>
      </c>
      <c r="H49" s="930">
        <f t="shared" si="4"/>
        <v>0</v>
      </c>
      <c r="I49" s="1107"/>
      <c r="J49" s="25"/>
      <c r="K49" s="1112" t="s">
        <v>608</v>
      </c>
      <c r="L49" s="1113"/>
      <c r="M49" s="1114">
        <f>L46-M48</f>
        <v>932</v>
      </c>
    </row>
    <row r="50" ht="18.0" customHeight="1">
      <c r="A50" s="97"/>
      <c r="B50" s="1111" t="b">
        <v>0</v>
      </c>
      <c r="C50" s="88"/>
      <c r="D50" s="89"/>
      <c r="E50" s="89"/>
      <c r="F50" s="90"/>
      <c r="G50" s="91">
        <v>0.0</v>
      </c>
      <c r="H50" s="994">
        <f t="shared" si="4"/>
        <v>0</v>
      </c>
      <c r="I50" s="1140"/>
      <c r="J50" s="25"/>
      <c r="K50" s="25"/>
      <c r="L50" s="25"/>
      <c r="M50" s="25"/>
      <c r="N50" s="25"/>
    </row>
    <row r="51" ht="18.0" hidden="1" customHeight="1">
      <c r="A51" s="97"/>
      <c r="B51" s="1108" t="b">
        <v>0</v>
      </c>
      <c r="C51" s="94"/>
      <c r="D51" s="95"/>
      <c r="E51" s="95"/>
      <c r="F51" s="96"/>
      <c r="G51" s="85">
        <v>0.0</v>
      </c>
      <c r="H51" s="930">
        <f t="shared" si="4"/>
        <v>0</v>
      </c>
      <c r="I51" s="1107"/>
      <c r="J51" s="25"/>
      <c r="K51" s="25"/>
      <c r="L51" s="25"/>
      <c r="M51" s="25"/>
      <c r="N51" s="25"/>
    </row>
    <row r="52" ht="18.0" hidden="1" customHeight="1">
      <c r="A52" s="97"/>
      <c r="B52" s="1111" t="b">
        <v>0</v>
      </c>
      <c r="C52" s="88"/>
      <c r="D52" s="89"/>
      <c r="E52" s="89"/>
      <c r="F52" s="90"/>
      <c r="G52" s="91">
        <v>0.0</v>
      </c>
      <c r="H52" s="994">
        <f t="shared" si="4"/>
        <v>0</v>
      </c>
      <c r="I52" s="1140"/>
      <c r="J52" s="25"/>
      <c r="K52" s="25"/>
      <c r="L52" s="25"/>
      <c r="M52" s="25"/>
      <c r="N52" s="25"/>
    </row>
    <row r="53" ht="18.0" hidden="1" customHeight="1">
      <c r="A53" s="97"/>
      <c r="B53" s="1108" t="b">
        <v>0</v>
      </c>
      <c r="C53" s="94"/>
      <c r="D53" s="95"/>
      <c r="E53" s="95"/>
      <c r="F53" s="96"/>
      <c r="G53" s="85">
        <v>0.0</v>
      </c>
      <c r="H53" s="930">
        <f t="shared" si="4"/>
        <v>0</v>
      </c>
      <c r="I53" s="1107"/>
      <c r="J53" s="25"/>
      <c r="K53" s="25"/>
      <c r="L53" s="25"/>
      <c r="M53" s="25"/>
      <c r="N53" s="25"/>
    </row>
    <row r="54" ht="18.0" hidden="1" customHeight="1">
      <c r="A54" s="97"/>
      <c r="B54" s="1111" t="b">
        <v>0</v>
      </c>
      <c r="C54" s="88"/>
      <c r="D54" s="89"/>
      <c r="E54" s="89"/>
      <c r="F54" s="90"/>
      <c r="G54" s="91">
        <v>0.0</v>
      </c>
      <c r="H54" s="994">
        <f t="shared" si="4"/>
        <v>0</v>
      </c>
      <c r="I54" s="1140"/>
      <c r="J54" s="25"/>
      <c r="K54" s="25"/>
      <c r="L54" s="25"/>
      <c r="M54" s="25"/>
      <c r="N54" s="25"/>
    </row>
    <row r="55" ht="18.0" hidden="1" customHeight="1">
      <c r="A55" s="97"/>
      <c r="B55" s="1108" t="b">
        <v>0</v>
      </c>
      <c r="C55" s="94"/>
      <c r="D55" s="95"/>
      <c r="E55" s="95"/>
      <c r="F55" s="96"/>
      <c r="G55" s="85">
        <v>0.0</v>
      </c>
      <c r="H55" s="930">
        <f t="shared" si="4"/>
        <v>0</v>
      </c>
      <c r="I55" s="1107"/>
      <c r="J55" s="25"/>
      <c r="K55" s="25"/>
      <c r="L55" s="25"/>
      <c r="M55" s="25"/>
      <c r="N55" s="25"/>
    </row>
    <row r="56" ht="18.0" hidden="1" customHeight="1">
      <c r="A56" s="97"/>
      <c r="B56" s="1111" t="b">
        <v>0</v>
      </c>
      <c r="C56" s="88"/>
      <c r="D56" s="89"/>
      <c r="E56" s="89"/>
      <c r="F56" s="90"/>
      <c r="G56" s="91">
        <v>0.0</v>
      </c>
      <c r="H56" s="994">
        <f t="shared" si="4"/>
        <v>0</v>
      </c>
      <c r="I56" s="1140"/>
      <c r="J56" s="25"/>
      <c r="K56" s="25"/>
      <c r="L56" s="25"/>
      <c r="M56" s="25"/>
      <c r="N56" s="25"/>
    </row>
    <row r="57" ht="18.0" hidden="1" customHeight="1">
      <c r="A57" s="97"/>
      <c r="B57" s="1108" t="b">
        <v>0</v>
      </c>
      <c r="C57" s="94"/>
      <c r="D57" s="95"/>
      <c r="E57" s="95"/>
      <c r="F57" s="96"/>
      <c r="G57" s="85">
        <v>0.0</v>
      </c>
      <c r="H57" s="930">
        <f t="shared" si="4"/>
        <v>0</v>
      </c>
      <c r="I57" s="1107"/>
      <c r="J57" s="25"/>
      <c r="K57" s="25"/>
      <c r="L57" s="25"/>
      <c r="M57" s="25"/>
      <c r="N57" s="25"/>
    </row>
    <row r="58" ht="18.0" hidden="1" customHeight="1">
      <c r="A58" s="97"/>
      <c r="B58" s="1111" t="b">
        <v>0</v>
      </c>
      <c r="C58" s="88"/>
      <c r="D58" s="89"/>
      <c r="E58" s="89"/>
      <c r="F58" s="90"/>
      <c r="G58" s="91">
        <v>0.0</v>
      </c>
      <c r="H58" s="994">
        <f t="shared" si="4"/>
        <v>0</v>
      </c>
      <c r="I58" s="1140"/>
      <c r="J58" s="25"/>
      <c r="K58" s="25"/>
      <c r="L58" s="25"/>
      <c r="M58" s="25"/>
      <c r="N58" s="25"/>
    </row>
    <row r="59" ht="18.0" hidden="1" customHeight="1">
      <c r="A59" s="97"/>
      <c r="B59" s="1108" t="b">
        <v>0</v>
      </c>
      <c r="C59" s="94"/>
      <c r="D59" s="95"/>
      <c r="E59" s="95"/>
      <c r="F59" s="96"/>
      <c r="G59" s="85">
        <v>0.0</v>
      </c>
      <c r="H59" s="930">
        <f t="shared" si="4"/>
        <v>0</v>
      </c>
      <c r="I59" s="1107"/>
      <c r="J59" s="25"/>
      <c r="K59" s="25"/>
      <c r="L59" s="25"/>
      <c r="M59" s="25"/>
      <c r="N59" s="25"/>
    </row>
    <row r="60" ht="18.0" hidden="1" customHeight="1">
      <c r="A60" s="97"/>
      <c r="B60" s="1111" t="b">
        <v>0</v>
      </c>
      <c r="C60" s="88"/>
      <c r="D60" s="89"/>
      <c r="E60" s="89"/>
      <c r="F60" s="90"/>
      <c r="G60" s="91">
        <v>0.0</v>
      </c>
      <c r="H60" s="994">
        <f t="shared" si="4"/>
        <v>0</v>
      </c>
      <c r="I60" s="1140"/>
      <c r="J60" s="25"/>
      <c r="K60" s="25"/>
      <c r="L60" s="25"/>
      <c r="M60" s="25"/>
      <c r="N60" s="25"/>
    </row>
    <row r="61" ht="18.0" hidden="1" customHeight="1">
      <c r="A61" s="97"/>
      <c r="B61" s="1108" t="b">
        <v>0</v>
      </c>
      <c r="C61" s="94"/>
      <c r="D61" s="95"/>
      <c r="E61" s="95"/>
      <c r="F61" s="96"/>
      <c r="G61" s="85">
        <v>0.0</v>
      </c>
      <c r="H61" s="930">
        <f t="shared" si="4"/>
        <v>0</v>
      </c>
      <c r="I61" s="1107"/>
      <c r="J61" s="25"/>
      <c r="K61" s="25"/>
      <c r="L61" s="25"/>
      <c r="M61" s="25"/>
      <c r="N61" s="25"/>
    </row>
    <row r="62" ht="18.0" hidden="1" customHeight="1">
      <c r="A62" s="97"/>
      <c r="B62" s="1111" t="b">
        <v>0</v>
      </c>
      <c r="C62" s="88"/>
      <c r="D62" s="89"/>
      <c r="E62" s="89"/>
      <c r="F62" s="90"/>
      <c r="G62" s="91">
        <v>0.0</v>
      </c>
      <c r="H62" s="994">
        <f t="shared" si="4"/>
        <v>0</v>
      </c>
      <c r="I62" s="1140"/>
      <c r="J62" s="25"/>
      <c r="K62" s="25"/>
      <c r="L62" s="25"/>
      <c r="M62" s="25"/>
      <c r="N62" s="25"/>
    </row>
    <row r="63" ht="18.0" hidden="1" customHeight="1">
      <c r="A63" s="97"/>
      <c r="B63" s="1108" t="b">
        <v>0</v>
      </c>
      <c r="C63" s="94"/>
      <c r="D63" s="95"/>
      <c r="E63" s="95"/>
      <c r="F63" s="96"/>
      <c r="G63" s="85">
        <v>0.0</v>
      </c>
      <c r="H63" s="930">
        <f t="shared" si="4"/>
        <v>0</v>
      </c>
      <c r="I63" s="1107"/>
      <c r="J63" s="25"/>
      <c r="K63" s="25"/>
      <c r="L63" s="25"/>
      <c r="M63" s="25"/>
      <c r="N63" s="25"/>
    </row>
    <row r="64" ht="18.0" hidden="1" customHeight="1">
      <c r="A64" s="97"/>
      <c r="B64" s="1111" t="b">
        <v>0</v>
      </c>
      <c r="C64" s="88"/>
      <c r="D64" s="89"/>
      <c r="E64" s="89"/>
      <c r="F64" s="90"/>
      <c r="G64" s="91">
        <v>0.0</v>
      </c>
      <c r="H64" s="994">
        <f t="shared" si="4"/>
        <v>0</v>
      </c>
      <c r="I64" s="1140"/>
      <c r="J64" s="25"/>
      <c r="K64" s="25"/>
      <c r="L64" s="25"/>
      <c r="M64" s="25"/>
      <c r="N64" s="25"/>
    </row>
    <row r="65" ht="18.0" hidden="1" customHeight="1">
      <c r="A65" s="97"/>
      <c r="B65" s="1108" t="b">
        <v>0</v>
      </c>
      <c r="C65" s="94"/>
      <c r="D65" s="95"/>
      <c r="E65" s="95"/>
      <c r="F65" s="96"/>
      <c r="G65" s="85">
        <v>0.0</v>
      </c>
      <c r="H65" s="930">
        <f t="shared" si="4"/>
        <v>0</v>
      </c>
      <c r="I65" s="1107"/>
      <c r="J65" s="25"/>
      <c r="K65" s="25"/>
      <c r="L65" s="25"/>
      <c r="M65" s="25"/>
      <c r="N65" s="25"/>
    </row>
    <row r="66" ht="18.0" hidden="1" customHeight="1">
      <c r="A66" s="97"/>
      <c r="B66" s="1111" t="b">
        <v>0</v>
      </c>
      <c r="C66" s="88"/>
      <c r="D66" s="89"/>
      <c r="E66" s="89"/>
      <c r="F66" s="90"/>
      <c r="G66" s="91">
        <v>0.0</v>
      </c>
      <c r="H66" s="994">
        <f t="shared" si="4"/>
        <v>0</v>
      </c>
      <c r="I66" s="1140"/>
      <c r="J66" s="25"/>
      <c r="K66" s="25"/>
      <c r="L66" s="25"/>
      <c r="M66" s="25"/>
      <c r="N66" s="25"/>
    </row>
    <row r="67" ht="18.0" hidden="1" customHeight="1">
      <c r="A67" s="97"/>
      <c r="B67" s="1108" t="b">
        <v>0</v>
      </c>
      <c r="C67" s="94"/>
      <c r="D67" s="95"/>
      <c r="E67" s="95"/>
      <c r="F67" s="96"/>
      <c r="G67" s="85">
        <v>0.0</v>
      </c>
      <c r="H67" s="930">
        <f t="shared" si="4"/>
        <v>0</v>
      </c>
      <c r="I67" s="1107"/>
      <c r="J67" s="25"/>
      <c r="K67" s="25"/>
      <c r="L67" s="25"/>
      <c r="M67" s="25"/>
      <c r="N67" s="25"/>
    </row>
    <row r="68" ht="18.0" hidden="1" customHeight="1">
      <c r="A68" s="97"/>
      <c r="B68" s="1111" t="b">
        <v>0</v>
      </c>
      <c r="C68" s="88"/>
      <c r="D68" s="89"/>
      <c r="E68" s="89"/>
      <c r="F68" s="90"/>
      <c r="G68" s="91">
        <v>0.0</v>
      </c>
      <c r="H68" s="994">
        <f t="shared" si="4"/>
        <v>0</v>
      </c>
      <c r="I68" s="1140"/>
      <c r="J68" s="25"/>
      <c r="K68" s="25"/>
      <c r="L68" s="25"/>
      <c r="M68" s="25"/>
      <c r="N68" s="25"/>
    </row>
    <row r="69" ht="18.0" hidden="1" customHeight="1">
      <c r="A69" s="97"/>
      <c r="B69" s="1108" t="b">
        <v>0</v>
      </c>
      <c r="C69" s="94"/>
      <c r="D69" s="95"/>
      <c r="E69" s="95"/>
      <c r="F69" s="96"/>
      <c r="G69" s="85">
        <v>0.0</v>
      </c>
      <c r="H69" s="930">
        <f t="shared" si="4"/>
        <v>0</v>
      </c>
      <c r="I69" s="1107"/>
      <c r="J69" s="25"/>
      <c r="K69" s="25"/>
      <c r="L69" s="25"/>
      <c r="M69" s="25"/>
      <c r="N69" s="25"/>
    </row>
    <row r="70" ht="18.0" hidden="1" customHeight="1">
      <c r="A70" s="97"/>
      <c r="B70" s="1111" t="b">
        <v>0</v>
      </c>
      <c r="C70" s="88"/>
      <c r="D70" s="89"/>
      <c r="E70" s="89"/>
      <c r="F70" s="90"/>
      <c r="G70" s="91">
        <v>0.0</v>
      </c>
      <c r="H70" s="994">
        <f t="shared" si="4"/>
        <v>0</v>
      </c>
      <c r="I70" s="1140"/>
      <c r="J70" s="25"/>
      <c r="K70" s="25"/>
      <c r="L70" s="25"/>
      <c r="M70" s="25"/>
      <c r="N70" s="25"/>
    </row>
    <row r="71" ht="18.0" hidden="1" customHeight="1">
      <c r="A71" s="97"/>
      <c r="B71" s="1108" t="b">
        <v>0</v>
      </c>
      <c r="C71" s="94"/>
      <c r="D71" s="95"/>
      <c r="E71" s="95"/>
      <c r="F71" s="96"/>
      <c r="G71" s="85">
        <v>0.0</v>
      </c>
      <c r="H71" s="930">
        <f t="shared" si="4"/>
        <v>0</v>
      </c>
      <c r="I71" s="1107"/>
      <c r="J71" s="25"/>
      <c r="K71" s="25"/>
      <c r="L71" s="25"/>
      <c r="M71" s="25"/>
      <c r="N71" s="25"/>
    </row>
    <row r="72" ht="18.0" hidden="1" customHeight="1">
      <c r="A72" s="97"/>
      <c r="B72" s="1111" t="b">
        <v>0</v>
      </c>
      <c r="C72" s="88"/>
      <c r="D72" s="89"/>
      <c r="E72" s="89"/>
      <c r="F72" s="90"/>
      <c r="G72" s="91">
        <v>0.0</v>
      </c>
      <c r="H72" s="994">
        <f t="shared" si="4"/>
        <v>0</v>
      </c>
      <c r="I72" s="1140"/>
      <c r="J72" s="25"/>
      <c r="K72" s="25"/>
      <c r="L72" s="25"/>
      <c r="M72" s="25"/>
      <c r="N72" s="25"/>
    </row>
    <row r="73" ht="18.0" hidden="1" customHeight="1">
      <c r="A73" s="97"/>
      <c r="B73" s="1108" t="b">
        <v>0</v>
      </c>
      <c r="C73" s="94"/>
      <c r="D73" s="95"/>
      <c r="E73" s="95"/>
      <c r="F73" s="96"/>
      <c r="G73" s="85">
        <v>0.0</v>
      </c>
      <c r="H73" s="930">
        <f t="shared" si="4"/>
        <v>0</v>
      </c>
      <c r="I73" s="1107"/>
      <c r="J73" s="25"/>
      <c r="K73" s="25"/>
      <c r="L73" s="25"/>
      <c r="M73" s="25"/>
      <c r="N73" s="25"/>
    </row>
    <row r="74" ht="18.0" hidden="1" customHeight="1">
      <c r="A74" s="97"/>
      <c r="B74" s="1111" t="b">
        <v>0</v>
      </c>
      <c r="C74" s="88"/>
      <c r="D74" s="89"/>
      <c r="E74" s="89"/>
      <c r="F74" s="90"/>
      <c r="G74" s="91">
        <v>0.0</v>
      </c>
      <c r="H74" s="994">
        <f t="shared" si="4"/>
        <v>0</v>
      </c>
      <c r="I74" s="1140"/>
      <c r="J74" s="25"/>
      <c r="K74" s="25"/>
      <c r="L74" s="25"/>
      <c r="M74" s="25"/>
      <c r="N74" s="25"/>
    </row>
    <row r="75" ht="18.0" hidden="1" customHeight="1">
      <c r="A75" s="97"/>
      <c r="B75" s="1108" t="b">
        <v>0</v>
      </c>
      <c r="C75" s="94"/>
      <c r="D75" s="95"/>
      <c r="E75" s="95"/>
      <c r="F75" s="96"/>
      <c r="G75" s="85">
        <v>0.0</v>
      </c>
      <c r="H75" s="930">
        <f t="shared" si="4"/>
        <v>0</v>
      </c>
      <c r="I75" s="1107"/>
      <c r="J75" s="25"/>
      <c r="K75" s="25"/>
      <c r="L75" s="25"/>
      <c r="M75" s="25"/>
      <c r="N75" s="25"/>
    </row>
    <row r="76" ht="18.0" hidden="1" customHeight="1">
      <c r="A76" s="97"/>
      <c r="B76" s="1111" t="b">
        <v>0</v>
      </c>
      <c r="C76" s="88"/>
      <c r="D76" s="89"/>
      <c r="E76" s="89"/>
      <c r="F76" s="90"/>
      <c r="G76" s="91">
        <v>0.0</v>
      </c>
      <c r="H76" s="994">
        <f t="shared" si="4"/>
        <v>0</v>
      </c>
      <c r="I76" s="1140"/>
      <c r="J76" s="25"/>
      <c r="K76" s="25"/>
      <c r="L76" s="25"/>
      <c r="M76" s="25"/>
      <c r="N76" s="25"/>
    </row>
    <row r="77" ht="18.0" hidden="1" customHeight="1">
      <c r="A77" s="97"/>
      <c r="B77" s="1108" t="b">
        <v>0</v>
      </c>
      <c r="C77" s="94"/>
      <c r="D77" s="95"/>
      <c r="E77" s="95"/>
      <c r="F77" s="96"/>
      <c r="G77" s="85">
        <v>0.0</v>
      </c>
      <c r="H77" s="930">
        <f t="shared" si="4"/>
        <v>0</v>
      </c>
      <c r="I77" s="1107"/>
      <c r="J77" s="25"/>
      <c r="K77" s="25"/>
      <c r="L77" s="25"/>
      <c r="M77" s="25"/>
      <c r="N77" s="25"/>
    </row>
    <row r="78" ht="18.0" hidden="1" customHeight="1">
      <c r="A78" s="97"/>
      <c r="B78" s="1111" t="b">
        <v>0</v>
      </c>
      <c r="C78" s="88"/>
      <c r="D78" s="89"/>
      <c r="E78" s="89"/>
      <c r="F78" s="90"/>
      <c r="G78" s="91">
        <v>0.0</v>
      </c>
      <c r="H78" s="994">
        <f t="shared" si="4"/>
        <v>0</v>
      </c>
      <c r="I78" s="1140"/>
      <c r="J78" s="25"/>
      <c r="K78" s="25"/>
      <c r="L78" s="25"/>
      <c r="M78" s="25"/>
      <c r="N78" s="25"/>
    </row>
    <row r="79" ht="18.0" hidden="1" customHeight="1">
      <c r="A79" s="97"/>
      <c r="B79" s="1108" t="b">
        <v>0</v>
      </c>
      <c r="C79" s="94"/>
      <c r="D79" s="95"/>
      <c r="E79" s="95"/>
      <c r="F79" s="96"/>
      <c r="G79" s="85">
        <v>0.0</v>
      </c>
      <c r="H79" s="930">
        <f t="shared" si="4"/>
        <v>0</v>
      </c>
      <c r="I79" s="1107"/>
      <c r="J79" s="25"/>
      <c r="K79" s="25"/>
      <c r="L79" s="25"/>
      <c r="M79" s="25"/>
      <c r="N79" s="25"/>
    </row>
    <row r="80" ht="18.0" hidden="1" customHeight="1">
      <c r="A80" s="97"/>
      <c r="B80" s="1111" t="b">
        <v>0</v>
      </c>
      <c r="C80" s="88"/>
      <c r="D80" s="89"/>
      <c r="E80" s="89"/>
      <c r="F80" s="90"/>
      <c r="G80" s="91">
        <v>0.0</v>
      </c>
      <c r="H80" s="994">
        <f t="shared" si="4"/>
        <v>0</v>
      </c>
      <c r="I80" s="1140"/>
      <c r="J80" s="25"/>
      <c r="K80" s="25"/>
      <c r="L80" s="25"/>
      <c r="M80" s="25"/>
      <c r="N80" s="25"/>
    </row>
    <row r="81" ht="18.0" hidden="1" customHeight="1">
      <c r="A81" s="97"/>
      <c r="B81" s="1108" t="b">
        <v>0</v>
      </c>
      <c r="C81" s="94"/>
      <c r="D81" s="95"/>
      <c r="E81" s="95"/>
      <c r="F81" s="96"/>
      <c r="G81" s="85">
        <v>0.0</v>
      </c>
      <c r="H81" s="930">
        <f t="shared" si="4"/>
        <v>0</v>
      </c>
      <c r="I81" s="1107"/>
      <c r="J81" s="25"/>
      <c r="K81" s="25"/>
      <c r="L81" s="25"/>
      <c r="M81" s="25"/>
      <c r="N81" s="25"/>
    </row>
    <row r="82" ht="18.0" hidden="1" customHeight="1">
      <c r="A82" s="97"/>
      <c r="B82" s="1111" t="b">
        <v>0</v>
      </c>
      <c r="C82" s="88"/>
      <c r="D82" s="89"/>
      <c r="E82" s="89"/>
      <c r="F82" s="90"/>
      <c r="G82" s="91">
        <v>0.0</v>
      </c>
      <c r="H82" s="994">
        <f t="shared" si="4"/>
        <v>0</v>
      </c>
      <c r="I82" s="1140"/>
      <c r="J82" s="25"/>
      <c r="K82" s="25"/>
      <c r="L82" s="25"/>
      <c r="M82" s="25"/>
      <c r="N82" s="25"/>
    </row>
    <row r="83" ht="18.0" hidden="1" customHeight="1">
      <c r="A83" s="65"/>
      <c r="B83" s="1108" t="b">
        <v>0</v>
      </c>
      <c r="C83" s="94"/>
      <c r="D83" s="95"/>
      <c r="E83" s="95"/>
      <c r="F83" s="96"/>
      <c r="G83" s="85">
        <v>0.0</v>
      </c>
      <c r="H83" s="930">
        <f t="shared" si="4"/>
        <v>0</v>
      </c>
      <c r="I83" s="1107"/>
      <c r="J83" s="25"/>
      <c r="K83" s="25"/>
      <c r="L83" s="25"/>
      <c r="M83" s="25"/>
      <c r="N83" s="25"/>
    </row>
    <row r="84">
      <c r="A84" s="126"/>
      <c r="B84" s="1125"/>
      <c r="C84" s="1126" t="s">
        <v>610</v>
      </c>
      <c r="D84" s="1093"/>
      <c r="E84" s="1093"/>
      <c r="F84" s="1093"/>
      <c r="G84" s="1093"/>
      <c r="H84" s="1127">
        <f>sum(H35:H83)</f>
        <v>0</v>
      </c>
      <c r="I84" s="1155"/>
      <c r="J84" s="25"/>
      <c r="K84" s="25"/>
      <c r="L84" s="25"/>
      <c r="M84" s="25"/>
      <c r="N84" s="25"/>
    </row>
    <row r="85">
      <c r="A85" s="126"/>
      <c r="B85" s="126" t="s">
        <v>611</v>
      </c>
      <c r="H85" s="127">
        <f>sum(H35:H83)-M30</f>
        <v>0</v>
      </c>
      <c r="J85" s="25"/>
      <c r="K85" s="25"/>
      <c r="L85" s="25"/>
      <c r="M85" s="25"/>
      <c r="N85" s="25"/>
    </row>
    <row r="86">
      <c r="A86" s="126"/>
      <c r="B86" s="126" t="s">
        <v>134</v>
      </c>
      <c r="H86" s="128" t="str">
        <f>#REF!-H84</f>
        <v>#REF!</v>
      </c>
      <c r="J86" s="25"/>
      <c r="K86" s="1128">
        <v>45446.0</v>
      </c>
      <c r="N86" s="25"/>
    </row>
    <row r="87">
      <c r="A87" s="126"/>
      <c r="B87" s="126"/>
      <c r="C87" s="126"/>
      <c r="D87" s="126"/>
      <c r="E87" s="126"/>
      <c r="F87" s="126"/>
      <c r="G87" s="126"/>
      <c r="H87" s="128"/>
      <c r="I87" s="128"/>
      <c r="J87" s="25"/>
      <c r="K87" s="25"/>
      <c r="L87" s="25"/>
      <c r="M87" s="25"/>
      <c r="N87" s="25"/>
    </row>
  </sheetData>
  <mergeCells count="116">
    <mergeCell ref="B2:I2"/>
    <mergeCell ref="K2:M2"/>
    <mergeCell ref="C3:E3"/>
    <mergeCell ref="L3:M3"/>
    <mergeCell ref="C4:E4"/>
    <mergeCell ref="L4:M4"/>
    <mergeCell ref="L5:M5"/>
    <mergeCell ref="C5:E5"/>
    <mergeCell ref="C6:E6"/>
    <mergeCell ref="C7:E7"/>
    <mergeCell ref="C8:E8"/>
    <mergeCell ref="C9:E9"/>
    <mergeCell ref="C10:E10"/>
    <mergeCell ref="C11:E11"/>
    <mergeCell ref="L13:M13"/>
    <mergeCell ref="L14:M14"/>
    <mergeCell ref="L6:M6"/>
    <mergeCell ref="L7:M7"/>
    <mergeCell ref="L8:M8"/>
    <mergeCell ref="L9:M9"/>
    <mergeCell ref="L10:M10"/>
    <mergeCell ref="L11:M11"/>
    <mergeCell ref="L12:M12"/>
    <mergeCell ref="C12:E12"/>
    <mergeCell ref="C13:E13"/>
    <mergeCell ref="C14:E14"/>
    <mergeCell ref="C15:E15"/>
    <mergeCell ref="C16:E16"/>
    <mergeCell ref="C17:E17"/>
    <mergeCell ref="C18:E18"/>
    <mergeCell ref="C19:E19"/>
    <mergeCell ref="C20:E20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K29:L29"/>
    <mergeCell ref="C30:E30"/>
    <mergeCell ref="C31:G31"/>
    <mergeCell ref="H67:I67"/>
    <mergeCell ref="H68:I68"/>
    <mergeCell ref="H69:I69"/>
    <mergeCell ref="H70:I70"/>
    <mergeCell ref="H71:I71"/>
    <mergeCell ref="H72:I72"/>
    <mergeCell ref="H73:I73"/>
    <mergeCell ref="H74:I74"/>
    <mergeCell ref="H75:I75"/>
    <mergeCell ref="H76:I76"/>
    <mergeCell ref="H77:I77"/>
    <mergeCell ref="H78:I78"/>
    <mergeCell ref="H79:I79"/>
    <mergeCell ref="H80:I80"/>
    <mergeCell ref="B86:G86"/>
    <mergeCell ref="H86:I86"/>
    <mergeCell ref="K86:M86"/>
    <mergeCell ref="H81:I81"/>
    <mergeCell ref="H82:I82"/>
    <mergeCell ref="H83:I83"/>
    <mergeCell ref="C84:G84"/>
    <mergeCell ref="H84:I84"/>
    <mergeCell ref="B85:G85"/>
    <mergeCell ref="H85:I85"/>
    <mergeCell ref="H31:I31"/>
    <mergeCell ref="K31:M31"/>
    <mergeCell ref="K32:L32"/>
    <mergeCell ref="B33:I33"/>
    <mergeCell ref="K33:L33"/>
    <mergeCell ref="H34:I34"/>
    <mergeCell ref="H35:I35"/>
    <mergeCell ref="L40:M40"/>
    <mergeCell ref="K42:L42"/>
    <mergeCell ref="K44:M44"/>
    <mergeCell ref="L46:M46"/>
    <mergeCell ref="L47:M47"/>
    <mergeCell ref="K49:L49"/>
    <mergeCell ref="K34:L34"/>
    <mergeCell ref="K35:L35"/>
    <mergeCell ref="H36:I36"/>
    <mergeCell ref="H37:I37"/>
    <mergeCell ref="K37:M37"/>
    <mergeCell ref="H38:I38"/>
    <mergeCell ref="L39:M39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</mergeCells>
  <dataValidations>
    <dataValidation type="list" allowBlank="1" showErrorMessage="1" sqref="E35:E83">
      <formula1>'08) Drop Down Menus'!$B$2:$B$17</formula1>
    </dataValidation>
    <dataValidation type="list" allowBlank="1" sqref="G4:G30">
      <formula1>'08) Drop Down Menus'!$A$2:$A$17</formula1>
    </dataValidation>
  </dataValidations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3.29"/>
    <col customWidth="1" min="2" max="2" width="4.71"/>
    <col customWidth="1" min="3" max="3" width="32.57"/>
    <col customWidth="1" min="4" max="4" width="10.0"/>
    <col customWidth="1" min="5" max="5" width="25.71"/>
    <col customWidth="1" min="6" max="6" width="13.0"/>
    <col customWidth="1" min="7" max="7" width="23.86"/>
    <col customWidth="1" min="8" max="8" width="15.29"/>
    <col customWidth="1" min="9" max="9" width="14.29"/>
    <col customWidth="1" min="10" max="10" width="3.71"/>
    <col customWidth="1" min="11" max="11" width="23.86"/>
    <col customWidth="1" min="12" max="12" width="15.0"/>
    <col customWidth="1" min="13" max="13" width="16.57"/>
    <col customWidth="1" min="14" max="14" width="3.43"/>
  </cols>
  <sheetData>
    <row r="1">
      <c r="A1" s="25"/>
      <c r="B1" s="25"/>
      <c r="C1" s="25"/>
      <c r="D1" s="25"/>
      <c r="E1" s="25"/>
      <c r="F1" s="25"/>
      <c r="G1" s="24"/>
      <c r="H1" s="25"/>
      <c r="I1" s="25"/>
      <c r="J1" s="25"/>
      <c r="K1" s="25"/>
      <c r="L1" s="138"/>
      <c r="M1" s="25"/>
      <c r="N1" s="25"/>
    </row>
    <row r="2">
      <c r="A2" s="25"/>
      <c r="B2" s="1085" t="s">
        <v>771</v>
      </c>
      <c r="C2" s="1129"/>
      <c r="D2" s="1129"/>
      <c r="E2" s="1129"/>
      <c r="F2" s="1129"/>
      <c r="G2" s="1129"/>
      <c r="H2" s="1129"/>
      <c r="I2" s="1130"/>
      <c r="J2" s="25"/>
      <c r="K2" s="1131" t="s">
        <v>470</v>
      </c>
      <c r="L2" s="1132"/>
      <c r="M2" s="1133"/>
      <c r="N2" s="25"/>
    </row>
    <row r="3">
      <c r="A3" s="25"/>
      <c r="B3" s="1079" t="s">
        <v>598</v>
      </c>
      <c r="C3" s="974" t="s">
        <v>140</v>
      </c>
      <c r="D3" s="862"/>
      <c r="E3" s="862"/>
      <c r="F3" s="974" t="s">
        <v>55</v>
      </c>
      <c r="G3" s="974" t="s">
        <v>44</v>
      </c>
      <c r="H3" s="974" t="s">
        <v>2</v>
      </c>
      <c r="I3" s="1080" t="s">
        <v>67</v>
      </c>
      <c r="J3" s="25"/>
      <c r="K3" s="1081" t="str">
        <f>'08) Drop Down Menus'!A2</f>
        <v>Groceries</v>
      </c>
      <c r="L3" s="85">
        <f>sumifs(H$4:H$30,G$4:G$30,K3,B$4:B$30,false)</f>
        <v>88.18</v>
      </c>
      <c r="M3" s="1107"/>
      <c r="N3" s="25"/>
    </row>
    <row r="4">
      <c r="A4" s="25"/>
      <c r="B4" s="1134" t="b">
        <v>0</v>
      </c>
      <c r="C4" s="1042" t="s">
        <v>474</v>
      </c>
      <c r="D4" s="1135"/>
      <c r="E4" s="1135"/>
      <c r="F4" s="1136">
        <v>45472.0</v>
      </c>
      <c r="G4" s="1137" t="s">
        <v>144</v>
      </c>
      <c r="H4" s="1138">
        <v>22.31</v>
      </c>
      <c r="I4" s="92">
        <f>H4</f>
        <v>22.31</v>
      </c>
      <c r="J4" s="25"/>
      <c r="K4" s="1139" t="str">
        <f>'08) Drop Down Menus'!A3</f>
        <v>Cigarettes</v>
      </c>
      <c r="L4" s="91">
        <f t="shared" ref="L4:L14" si="1">sumifs(H$4:H$26,G$4:G$26,K4,B$4:B$26,false)</f>
        <v>71.27</v>
      </c>
      <c r="M4" s="1140"/>
      <c r="N4" s="25"/>
    </row>
    <row r="5">
      <c r="A5" s="25"/>
      <c r="B5" s="925" t="b">
        <v>0</v>
      </c>
      <c r="C5" s="1022" t="s">
        <v>546</v>
      </c>
      <c r="D5" s="862"/>
      <c r="E5" s="862"/>
      <c r="F5" s="982">
        <v>45472.0</v>
      </c>
      <c r="G5" s="983" t="s">
        <v>110</v>
      </c>
      <c r="H5" s="1023">
        <v>12.67</v>
      </c>
      <c r="I5" s="86">
        <f t="shared" ref="I5:I30" si="2">I4+H5</f>
        <v>34.98</v>
      </c>
      <c r="J5" s="25"/>
      <c r="K5" s="1081" t="str">
        <f>'08) Drop Down Menus'!A4</f>
        <v>Gas</v>
      </c>
      <c r="L5" s="85">
        <f t="shared" si="1"/>
        <v>0</v>
      </c>
      <c r="M5" s="1107"/>
      <c r="N5" s="25"/>
    </row>
    <row r="6">
      <c r="A6" s="25"/>
      <c r="B6" s="1134" t="b">
        <v>0</v>
      </c>
      <c r="C6" s="1042" t="s">
        <v>22</v>
      </c>
      <c r="D6" s="1135"/>
      <c r="E6" s="1135"/>
      <c r="F6" s="1136">
        <v>45477.0</v>
      </c>
      <c r="G6" s="1137" t="s">
        <v>21</v>
      </c>
      <c r="H6" s="1138">
        <v>10.0</v>
      </c>
      <c r="I6" s="92">
        <f t="shared" si="2"/>
        <v>44.98</v>
      </c>
      <c r="J6" s="25"/>
      <c r="K6" s="1139" t="str">
        <f>'08) Drop Down Menus'!A5</f>
        <v>Entertainment</v>
      </c>
      <c r="L6" s="91">
        <f t="shared" si="1"/>
        <v>0</v>
      </c>
      <c r="M6" s="1140"/>
      <c r="N6" s="25"/>
    </row>
    <row r="7">
      <c r="A7" s="25"/>
      <c r="B7" s="925" t="b">
        <v>0</v>
      </c>
      <c r="C7" s="1022" t="s">
        <v>474</v>
      </c>
      <c r="D7" s="862"/>
      <c r="E7" s="862"/>
      <c r="F7" s="982">
        <v>45477.0</v>
      </c>
      <c r="G7" s="983" t="s">
        <v>144</v>
      </c>
      <c r="H7" s="1023">
        <v>23.34</v>
      </c>
      <c r="I7" s="86">
        <f t="shared" si="2"/>
        <v>68.32</v>
      </c>
      <c r="J7" s="25"/>
      <c r="K7" s="1081" t="str">
        <f>'08) Drop Down Menus'!A6</f>
        <v>Medical</v>
      </c>
      <c r="L7" s="85">
        <f t="shared" si="1"/>
        <v>65</v>
      </c>
      <c r="M7" s="1107"/>
      <c r="N7" s="25"/>
    </row>
    <row r="8">
      <c r="A8" s="25"/>
      <c r="B8" s="1134" t="b">
        <v>0</v>
      </c>
      <c r="C8" s="1042" t="s">
        <v>472</v>
      </c>
      <c r="D8" s="1135"/>
      <c r="E8" s="1135"/>
      <c r="F8" s="1136">
        <v>45477.0</v>
      </c>
      <c r="G8" s="1137" t="s">
        <v>110</v>
      </c>
      <c r="H8" s="1138">
        <v>73.47</v>
      </c>
      <c r="I8" s="92">
        <f t="shared" si="2"/>
        <v>141.79</v>
      </c>
      <c r="J8" s="25"/>
      <c r="K8" s="1139" t="str">
        <f>'08) Drop Down Menus'!A7</f>
        <v>Vehicle</v>
      </c>
      <c r="L8" s="91">
        <f t="shared" si="1"/>
        <v>0</v>
      </c>
      <c r="M8" s="1140"/>
      <c r="N8" s="25"/>
    </row>
    <row r="9">
      <c r="A9" s="25"/>
      <c r="B9" s="925" t="b">
        <v>0</v>
      </c>
      <c r="C9" s="1022" t="s">
        <v>36</v>
      </c>
      <c r="D9" s="862"/>
      <c r="E9" s="862"/>
      <c r="F9" s="982">
        <v>45479.0</v>
      </c>
      <c r="G9" s="983" t="s">
        <v>132</v>
      </c>
      <c r="H9" s="1023">
        <v>65.0</v>
      </c>
      <c r="I9" s="86">
        <f t="shared" si="2"/>
        <v>206.79</v>
      </c>
      <c r="J9" s="25"/>
      <c r="K9" s="1081" t="str">
        <f>'08) Drop Down Menus'!A8</f>
        <v>Maintenance</v>
      </c>
      <c r="L9" s="85">
        <f t="shared" si="1"/>
        <v>10</v>
      </c>
      <c r="M9" s="1107"/>
      <c r="N9" s="25"/>
    </row>
    <row r="10">
      <c r="A10" s="25"/>
      <c r="B10" s="1134" t="b">
        <v>0</v>
      </c>
      <c r="C10" s="1042" t="s">
        <v>500</v>
      </c>
      <c r="D10" s="1135"/>
      <c r="E10" s="1135"/>
      <c r="F10" s="1136">
        <v>45482.0</v>
      </c>
      <c r="G10" s="1137" t="s">
        <v>110</v>
      </c>
      <c r="H10" s="1138">
        <v>2.04</v>
      </c>
      <c r="I10" s="92">
        <f t="shared" si="2"/>
        <v>208.83</v>
      </c>
      <c r="J10" s="25"/>
      <c r="K10" s="1139" t="str">
        <f>'08) Drop Down Menus'!A9</f>
        <v>Debt</v>
      </c>
      <c r="L10" s="91">
        <f t="shared" si="1"/>
        <v>0</v>
      </c>
      <c r="M10" s="1140"/>
      <c r="N10" s="25"/>
    </row>
    <row r="11">
      <c r="A11" s="25"/>
      <c r="B11" s="925" t="b">
        <v>0</v>
      </c>
      <c r="C11" s="1022" t="s">
        <v>474</v>
      </c>
      <c r="D11" s="862"/>
      <c r="E11" s="862"/>
      <c r="F11" s="982">
        <v>45482.0</v>
      </c>
      <c r="G11" s="983" t="s">
        <v>144</v>
      </c>
      <c r="H11" s="1023">
        <v>25.62</v>
      </c>
      <c r="I11" s="86">
        <f t="shared" si="2"/>
        <v>234.45</v>
      </c>
      <c r="J11" s="25"/>
      <c r="K11" s="1081" t="str">
        <f>'08) Drop Down Menus'!A10</f>
        <v>Holiday Gifts</v>
      </c>
      <c r="L11" s="85">
        <f t="shared" si="1"/>
        <v>0</v>
      </c>
      <c r="M11" s="1107"/>
      <c r="N11" s="25"/>
    </row>
    <row r="12">
      <c r="A12" s="25"/>
      <c r="B12" s="1134" t="b">
        <v>0</v>
      </c>
      <c r="C12" s="1042"/>
      <c r="D12" s="1135"/>
      <c r="E12" s="1135"/>
      <c r="F12" s="1136"/>
      <c r="G12" s="1137"/>
      <c r="H12" s="1138">
        <v>0.0</v>
      </c>
      <c r="I12" s="92">
        <f t="shared" si="2"/>
        <v>234.45</v>
      </c>
      <c r="J12" s="25"/>
      <c r="K12" s="1139" t="str">
        <f>'08) Drop Down Menus'!A11</f>
        <v>Haircut</v>
      </c>
      <c r="L12" s="91">
        <f t="shared" si="1"/>
        <v>0</v>
      </c>
      <c r="M12" s="1140"/>
      <c r="N12" s="25"/>
    </row>
    <row r="13">
      <c r="A13" s="25"/>
      <c r="B13" s="925" t="b">
        <v>0</v>
      </c>
      <c r="C13" s="1022"/>
      <c r="D13" s="862"/>
      <c r="E13" s="862"/>
      <c r="F13" s="982"/>
      <c r="G13" s="983"/>
      <c r="H13" s="1023">
        <v>0.0</v>
      </c>
      <c r="I13" s="86">
        <f t="shared" si="2"/>
        <v>234.45</v>
      </c>
      <c r="J13" s="25"/>
      <c r="K13" s="1081" t="str">
        <f>'08) Drop Down Menus'!A12</f>
        <v>Subscription - Video</v>
      </c>
      <c r="L13" s="85">
        <f t="shared" si="1"/>
        <v>0</v>
      </c>
      <c r="M13" s="1107"/>
      <c r="N13" s="25"/>
    </row>
    <row r="14">
      <c r="A14" s="25"/>
      <c r="B14" s="1134" t="b">
        <v>0</v>
      </c>
      <c r="C14" s="1042"/>
      <c r="D14" s="1135"/>
      <c r="E14" s="1135"/>
      <c r="F14" s="1136"/>
      <c r="G14" s="1137"/>
      <c r="H14" s="1138">
        <v>0.0</v>
      </c>
      <c r="I14" s="92">
        <f t="shared" si="2"/>
        <v>234.45</v>
      </c>
      <c r="J14" s="25"/>
      <c r="K14" s="1141" t="str">
        <f>'08) Drop Down Menus'!A13</f>
        <v>Subscription - Game</v>
      </c>
      <c r="L14" s="1142">
        <f t="shared" si="1"/>
        <v>0</v>
      </c>
      <c r="M14" s="1144"/>
      <c r="N14" s="25"/>
    </row>
    <row r="15">
      <c r="A15" s="25"/>
      <c r="B15" s="925" t="b">
        <v>0</v>
      </c>
      <c r="C15" s="1022"/>
      <c r="D15" s="862"/>
      <c r="E15" s="862"/>
      <c r="F15" s="982"/>
      <c r="G15" s="983"/>
      <c r="H15" s="1023">
        <v>0.0</v>
      </c>
      <c r="I15" s="86">
        <f t="shared" si="2"/>
        <v>234.45</v>
      </c>
      <c r="J15" s="25"/>
      <c r="K15" s="25"/>
      <c r="L15" s="25"/>
      <c r="M15" s="25"/>
      <c r="N15" s="25"/>
    </row>
    <row r="16">
      <c r="A16" s="25"/>
      <c r="B16" s="1134" t="b">
        <v>0</v>
      </c>
      <c r="C16" s="1042"/>
      <c r="D16" s="1135"/>
      <c r="E16" s="1135"/>
      <c r="F16" s="1136"/>
      <c r="G16" s="1137"/>
      <c r="H16" s="1138">
        <v>0.0</v>
      </c>
      <c r="I16" s="92">
        <f t="shared" si="2"/>
        <v>234.45</v>
      </c>
      <c r="J16" s="25"/>
      <c r="K16" s="1085" t="s">
        <v>44</v>
      </c>
      <c r="L16" s="1086" t="s">
        <v>572</v>
      </c>
      <c r="M16" s="1087" t="s">
        <v>573</v>
      </c>
      <c r="N16" s="25"/>
    </row>
    <row r="17">
      <c r="A17" s="25"/>
      <c r="B17" s="925" t="b">
        <v>0</v>
      </c>
      <c r="C17" s="1022"/>
      <c r="D17" s="862"/>
      <c r="E17" s="862"/>
      <c r="F17" s="982"/>
      <c r="G17" s="983"/>
      <c r="H17" s="1023">
        <v>0.0</v>
      </c>
      <c r="I17" s="86">
        <f t="shared" si="2"/>
        <v>234.45</v>
      </c>
      <c r="J17" s="25"/>
      <c r="K17" s="1088" t="str">
        <f>'08) Drop Down Menus'!A2</f>
        <v>Groceries</v>
      </c>
      <c r="L17" s="930">
        <f>SUMIF('01) BudgetBill Breakdown'!B$1:B87,K3, '01) BudgetBill Breakdown'!G$1:G87)</f>
        <v>-13261.67</v>
      </c>
      <c r="M17" s="1089">
        <f t="shared" ref="M17:M28" si="3">L17/M$29</f>
        <v>-1020.128462</v>
      </c>
      <c r="N17" s="25"/>
    </row>
    <row r="18">
      <c r="A18" s="25"/>
      <c r="B18" s="1134" t="b">
        <v>0</v>
      </c>
      <c r="C18" s="1042"/>
      <c r="D18" s="1135"/>
      <c r="E18" s="1135"/>
      <c r="F18" s="1136"/>
      <c r="G18" s="1137"/>
      <c r="H18" s="1138">
        <v>0.0</v>
      </c>
      <c r="I18" s="92">
        <f t="shared" si="2"/>
        <v>234.45</v>
      </c>
      <c r="J18" s="25"/>
      <c r="K18" s="1090" t="str">
        <f>'08) Drop Down Menus'!A3</f>
        <v>Cigarettes</v>
      </c>
      <c r="L18" s="994">
        <f>SUMIF('01) BudgetBill Breakdown'!B$1:B87,K18, '01) BudgetBill Breakdown'!G$1:G87)</f>
        <v>-3195.64</v>
      </c>
      <c r="M18" s="1091">
        <f t="shared" si="3"/>
        <v>-245.8184615</v>
      </c>
      <c r="N18" s="25"/>
    </row>
    <row r="19">
      <c r="A19" s="25"/>
      <c r="B19" s="925" t="b">
        <v>0</v>
      </c>
      <c r="C19" s="1022"/>
      <c r="D19" s="862"/>
      <c r="E19" s="862"/>
      <c r="F19" s="982"/>
      <c r="G19" s="983"/>
      <c r="H19" s="1023">
        <v>0.0</v>
      </c>
      <c r="I19" s="86">
        <f t="shared" si="2"/>
        <v>234.45</v>
      </c>
      <c r="J19" s="25"/>
      <c r="K19" s="1088" t="str">
        <f>'08) Drop Down Menus'!A4</f>
        <v>Gas</v>
      </c>
      <c r="L19" s="930">
        <f>SUMIF('01) BudgetBill Breakdown'!B$1:B87,K19, '01) BudgetBill Breakdown'!G$1:G87)</f>
        <v>-1119.6</v>
      </c>
      <c r="M19" s="1089">
        <f t="shared" si="3"/>
        <v>-86.12307692</v>
      </c>
      <c r="N19" s="25"/>
    </row>
    <row r="20">
      <c r="A20" s="25"/>
      <c r="B20" s="1134" t="b">
        <v>0</v>
      </c>
      <c r="C20" s="1042"/>
      <c r="D20" s="1135"/>
      <c r="E20" s="1135"/>
      <c r="F20" s="1136"/>
      <c r="G20" s="1137"/>
      <c r="H20" s="1138">
        <v>0.0</v>
      </c>
      <c r="I20" s="92">
        <f t="shared" si="2"/>
        <v>234.45</v>
      </c>
      <c r="J20" s="25"/>
      <c r="K20" s="1090" t="str">
        <f>'08) Drop Down Menus'!A5</f>
        <v>Entertainment</v>
      </c>
      <c r="L20" s="994">
        <f>SUMIF('01) BudgetBill Breakdown'!B$1:B87,K20, '01) BudgetBill Breakdown'!G$1:G87)</f>
        <v>-5169.91</v>
      </c>
      <c r="M20" s="1091">
        <f t="shared" si="3"/>
        <v>-397.6853846</v>
      </c>
      <c r="N20" s="25"/>
    </row>
    <row r="21">
      <c r="A21" s="25"/>
      <c r="B21" s="925" t="b">
        <v>0</v>
      </c>
      <c r="C21" s="1022"/>
      <c r="D21" s="862"/>
      <c r="E21" s="862"/>
      <c r="F21" s="982"/>
      <c r="G21" s="983"/>
      <c r="H21" s="1023">
        <v>0.0</v>
      </c>
      <c r="I21" s="86">
        <f t="shared" si="2"/>
        <v>234.45</v>
      </c>
      <c r="J21" s="25"/>
      <c r="K21" s="1088" t="str">
        <f>'08) Drop Down Menus'!A6</f>
        <v>Medical</v>
      </c>
      <c r="L21" s="930">
        <f>SUMIF('01) BudgetBill Breakdown'!B$1:B87,K21, '01) BudgetBill Breakdown'!G$1:G87)</f>
        <v>-1229.54</v>
      </c>
      <c r="M21" s="1089">
        <f t="shared" si="3"/>
        <v>-94.58</v>
      </c>
      <c r="N21" s="25"/>
    </row>
    <row r="22">
      <c r="A22" s="25"/>
      <c r="B22" s="1134" t="b">
        <v>0</v>
      </c>
      <c r="C22" s="1042"/>
      <c r="D22" s="1135"/>
      <c r="E22" s="1135"/>
      <c r="F22" s="1136"/>
      <c r="G22" s="1137"/>
      <c r="H22" s="1138">
        <v>0.0</v>
      </c>
      <c r="I22" s="92">
        <f t="shared" si="2"/>
        <v>234.45</v>
      </c>
      <c r="J22" s="25"/>
      <c r="K22" s="1090" t="str">
        <f>'08) Drop Down Menus'!A7</f>
        <v>Vehicle</v>
      </c>
      <c r="L22" s="994">
        <f>SUMIF('01) BudgetBill Breakdown'!B$1:B87,K22, '01) BudgetBill Breakdown'!G$1:G87)</f>
        <v>-798.37</v>
      </c>
      <c r="M22" s="1091">
        <f t="shared" si="3"/>
        <v>-61.41307692</v>
      </c>
      <c r="N22" s="25"/>
    </row>
    <row r="23">
      <c r="A23" s="25"/>
      <c r="B23" s="925" t="b">
        <v>0</v>
      </c>
      <c r="C23" s="1022"/>
      <c r="D23" s="862"/>
      <c r="E23" s="862"/>
      <c r="F23" s="982"/>
      <c r="G23" s="983"/>
      <c r="H23" s="1023">
        <v>0.0</v>
      </c>
      <c r="I23" s="86">
        <f t="shared" si="2"/>
        <v>234.45</v>
      </c>
      <c r="J23" s="25"/>
      <c r="K23" s="1088" t="str">
        <f>'08) Drop Down Menus'!A8</f>
        <v>Maintenance</v>
      </c>
      <c r="L23" s="930">
        <f>SUMIF('01) BudgetBill Breakdown'!B$1:B87,K23, '01) BudgetBill Breakdown'!G$1:G87)</f>
        <v>-2502.98</v>
      </c>
      <c r="M23" s="1089">
        <f t="shared" si="3"/>
        <v>-192.5369231</v>
      </c>
      <c r="N23" s="25"/>
    </row>
    <row r="24">
      <c r="A24" s="25"/>
      <c r="B24" s="1134" t="b">
        <v>0</v>
      </c>
      <c r="C24" s="1042"/>
      <c r="D24" s="1135"/>
      <c r="E24" s="1135"/>
      <c r="F24" s="1136"/>
      <c r="G24" s="1137"/>
      <c r="H24" s="1138">
        <v>0.0</v>
      </c>
      <c r="I24" s="92">
        <f t="shared" si="2"/>
        <v>234.45</v>
      </c>
      <c r="J24" s="25"/>
      <c r="K24" s="1090" t="str">
        <f>'08) Drop Down Menus'!A9</f>
        <v>Debt</v>
      </c>
      <c r="L24" s="994">
        <f>SUMIF('01) BudgetBill Breakdown'!B$1:B87,K24, '01) BudgetBill Breakdown'!G$1:G87)</f>
        <v>-4471.64</v>
      </c>
      <c r="M24" s="1091">
        <f t="shared" si="3"/>
        <v>-343.9723077</v>
      </c>
      <c r="N24" s="25"/>
    </row>
    <row r="25">
      <c r="A25" s="25"/>
      <c r="B25" s="925" t="b">
        <v>0</v>
      </c>
      <c r="C25" s="1022"/>
      <c r="D25" s="862"/>
      <c r="E25" s="862"/>
      <c r="F25" s="982"/>
      <c r="G25" s="983"/>
      <c r="H25" s="1023">
        <v>0.0</v>
      </c>
      <c r="I25" s="86">
        <f t="shared" si="2"/>
        <v>234.45</v>
      </c>
      <c r="J25" s="25"/>
      <c r="K25" s="1088" t="str">
        <f>'08) Drop Down Menus'!A10</f>
        <v>Holiday Gifts</v>
      </c>
      <c r="L25" s="930">
        <f>SUMIF('01) BudgetBill Breakdown'!B$1:B87,K25, '01) BudgetBill Breakdown'!G$1:G87)</f>
        <v>-437.29</v>
      </c>
      <c r="M25" s="1089">
        <f t="shared" si="3"/>
        <v>-33.63769231</v>
      </c>
      <c r="N25" s="25"/>
    </row>
    <row r="26">
      <c r="A26" s="25"/>
      <c r="B26" s="1134" t="b">
        <v>0</v>
      </c>
      <c r="C26" s="1042"/>
      <c r="D26" s="1135"/>
      <c r="E26" s="1135"/>
      <c r="F26" s="1136"/>
      <c r="G26" s="1137"/>
      <c r="H26" s="1138">
        <v>0.0</v>
      </c>
      <c r="I26" s="92">
        <f t="shared" si="2"/>
        <v>234.45</v>
      </c>
      <c r="J26" s="25"/>
      <c r="K26" s="1090" t="str">
        <f>'08) Drop Down Menus'!A11</f>
        <v>Haircut</v>
      </c>
      <c r="L26" s="994">
        <f>SUMIF('01) BudgetBill Breakdown'!B$1:B87,K26, '01) BudgetBill Breakdown'!G$1:G87)</f>
        <v>-350.23</v>
      </c>
      <c r="M26" s="1091">
        <f t="shared" si="3"/>
        <v>-26.94076923</v>
      </c>
      <c r="N26" s="25"/>
    </row>
    <row r="27">
      <c r="A27" s="25"/>
      <c r="B27" s="925" t="b">
        <v>0</v>
      </c>
      <c r="C27" s="1022"/>
      <c r="D27" s="862"/>
      <c r="E27" s="862"/>
      <c r="F27" s="982"/>
      <c r="G27" s="983"/>
      <c r="H27" s="1023">
        <v>0.0</v>
      </c>
      <c r="I27" s="86">
        <f t="shared" si="2"/>
        <v>234.45</v>
      </c>
      <c r="J27" s="25"/>
      <c r="K27" s="1088" t="str">
        <f>'08) Drop Down Menus'!A12</f>
        <v>Subscription - Video</v>
      </c>
      <c r="L27" s="930">
        <f>SUMIF('01) BudgetBill Breakdown'!B$1:B87,K27, '01) BudgetBill Breakdown'!G$1:G87)</f>
        <v>-642.57</v>
      </c>
      <c r="M27" s="1089">
        <f t="shared" si="3"/>
        <v>-49.42846154</v>
      </c>
      <c r="N27" s="25"/>
    </row>
    <row r="28">
      <c r="A28" s="25"/>
      <c r="B28" s="1134" t="b">
        <v>0</v>
      </c>
      <c r="C28" s="1042"/>
      <c r="D28" s="1135"/>
      <c r="E28" s="1135"/>
      <c r="F28" s="1136"/>
      <c r="G28" s="1137"/>
      <c r="H28" s="1138">
        <v>0.0</v>
      </c>
      <c r="I28" s="92">
        <f t="shared" si="2"/>
        <v>234.45</v>
      </c>
      <c r="J28" s="25"/>
      <c r="K28" s="1090" t="str">
        <f>'08) Drop Down Menus'!A13</f>
        <v>Subscription - Game</v>
      </c>
      <c r="L28" s="994">
        <f>SUMIF('01) BudgetBill Breakdown'!B$1:B87,K28, '01) BudgetBill Breakdown'!G$1:G87)</f>
        <v>-137.11</v>
      </c>
      <c r="M28" s="1091">
        <f t="shared" si="3"/>
        <v>-10.54692308</v>
      </c>
      <c r="N28" s="25"/>
    </row>
    <row r="29">
      <c r="A29" s="25"/>
      <c r="B29" s="925" t="b">
        <v>0</v>
      </c>
      <c r="C29" s="1022"/>
      <c r="D29" s="862"/>
      <c r="E29" s="862"/>
      <c r="F29" s="982"/>
      <c r="G29" s="983"/>
      <c r="H29" s="1023">
        <v>0.0</v>
      </c>
      <c r="I29" s="86">
        <f t="shared" si="2"/>
        <v>234.45</v>
      </c>
      <c r="J29" s="25"/>
      <c r="K29" s="1092" t="s">
        <v>574</v>
      </c>
      <c r="L29" s="1093"/>
      <c r="M29" s="1094" t="s">
        <v>581</v>
      </c>
      <c r="N29" s="25"/>
    </row>
    <row r="30" ht="18.0" customHeight="1">
      <c r="A30" s="25"/>
      <c r="B30" s="1134" t="b">
        <v>0</v>
      </c>
      <c r="C30" s="1042"/>
      <c r="D30" s="1135"/>
      <c r="E30" s="1135"/>
      <c r="F30" s="1136"/>
      <c r="G30" s="1137"/>
      <c r="H30" s="1138">
        <v>0.0</v>
      </c>
      <c r="I30" s="92">
        <f t="shared" si="2"/>
        <v>234.45</v>
      </c>
      <c r="J30" s="25"/>
      <c r="K30" s="25"/>
      <c r="L30" s="25"/>
      <c r="M30" s="25"/>
      <c r="N30" s="25"/>
    </row>
    <row r="31" ht="18.0" customHeight="1">
      <c r="A31" s="25"/>
      <c r="B31" s="1148"/>
      <c r="C31" s="1149" t="s">
        <v>455</v>
      </c>
      <c r="D31" s="1150"/>
      <c r="E31" s="1150"/>
      <c r="F31" s="1150"/>
      <c r="G31" s="1150"/>
      <c r="H31" s="1151">
        <f>I26</f>
        <v>234.45</v>
      </c>
      <c r="I31" s="1152"/>
      <c r="J31" s="25"/>
      <c r="K31" s="1115" t="s">
        <v>683</v>
      </c>
      <c r="L31" s="1116"/>
      <c r="M31" s="1117"/>
      <c r="N31" s="25"/>
    </row>
    <row r="32" ht="18.0" customHeight="1">
      <c r="A32" s="65"/>
      <c r="B32" s="65"/>
      <c r="C32" s="65"/>
      <c r="D32" s="65"/>
      <c r="E32" s="65"/>
      <c r="F32" s="65"/>
      <c r="G32" s="75"/>
      <c r="H32" s="75"/>
      <c r="I32" s="65"/>
      <c r="J32" s="25"/>
      <c r="K32" s="1118" t="s">
        <v>684</v>
      </c>
      <c r="L32" s="862"/>
      <c r="M32" s="1103">
        <v>0.0</v>
      </c>
      <c r="N32" s="25"/>
    </row>
    <row r="33" ht="18.0" customHeight="1">
      <c r="A33" s="65"/>
      <c r="B33" s="65" t="s">
        <v>609</v>
      </c>
      <c r="J33" s="25"/>
      <c r="K33" s="1119" t="s">
        <v>685</v>
      </c>
      <c r="L33" s="1120"/>
      <c r="M33" s="1121">
        <v>0.0</v>
      </c>
      <c r="N33" s="25"/>
    </row>
    <row r="34" ht="18.0" customHeight="1">
      <c r="A34" s="80"/>
      <c r="B34" s="1085" t="s">
        <v>102</v>
      </c>
      <c r="C34" s="1086" t="s">
        <v>103</v>
      </c>
      <c r="D34" s="1086" t="s">
        <v>104</v>
      </c>
      <c r="E34" s="1086" t="s">
        <v>105</v>
      </c>
      <c r="F34" s="1086" t="s">
        <v>49</v>
      </c>
      <c r="G34" s="1106" t="s">
        <v>106</v>
      </c>
      <c r="H34" s="1106" t="s">
        <v>107</v>
      </c>
      <c r="I34" s="1130"/>
      <c r="J34" s="25"/>
      <c r="K34" s="1118" t="s">
        <v>686</v>
      </c>
      <c r="L34" s="862"/>
      <c r="M34" s="86">
        <f>M32-M33</f>
        <v>0</v>
      </c>
      <c r="N34" s="25"/>
    </row>
    <row r="35" ht="18.0" customHeight="1">
      <c r="A35" s="80"/>
      <c r="B35" s="1108" t="b">
        <v>0</v>
      </c>
      <c r="C35" s="1022"/>
      <c r="D35" s="95"/>
      <c r="E35" s="95"/>
      <c r="F35" s="96"/>
      <c r="G35" s="85">
        <v>0.0</v>
      </c>
      <c r="H35" s="930">
        <f t="shared" ref="H35:H83" si="4">IF( B35 = TRUE ,(G35*F35)*0.05+(G35*F35) , G35*F35 )</f>
        <v>0</v>
      </c>
      <c r="I35" s="1107"/>
      <c r="J35" s="25"/>
      <c r="K35" s="1122" t="s">
        <v>687</v>
      </c>
      <c r="L35" s="1123"/>
      <c r="M35" s="1124" t="str">
        <f>#REF!-M33</f>
        <v>#REF!</v>
      </c>
      <c r="N35" s="25"/>
    </row>
    <row r="36" ht="18.0" customHeight="1">
      <c r="A36" s="80"/>
      <c r="B36" s="1111" t="b">
        <v>0</v>
      </c>
      <c r="C36" s="88"/>
      <c r="D36" s="89"/>
      <c r="E36" s="89"/>
      <c r="F36" s="90"/>
      <c r="G36" s="91">
        <v>0.0</v>
      </c>
      <c r="H36" s="994">
        <f t="shared" si="4"/>
        <v>0</v>
      </c>
      <c r="I36" s="1140"/>
      <c r="J36" s="25"/>
      <c r="N36" s="25"/>
    </row>
    <row r="37" ht="18.0" customHeight="1">
      <c r="A37" s="97"/>
      <c r="B37" s="1108" t="b">
        <v>0</v>
      </c>
      <c r="C37" s="94"/>
      <c r="D37" s="95"/>
      <c r="E37" s="95"/>
      <c r="F37" s="96"/>
      <c r="G37" s="85">
        <v>0.0</v>
      </c>
      <c r="H37" s="930">
        <f t="shared" si="4"/>
        <v>0</v>
      </c>
      <c r="I37" s="1107"/>
      <c r="J37" s="25"/>
      <c r="K37" s="1100" t="s">
        <v>670</v>
      </c>
      <c r="L37" s="1101"/>
      <c r="M37" s="1102"/>
      <c r="N37" s="25"/>
    </row>
    <row r="38" ht="18.0" customHeight="1">
      <c r="A38" s="80"/>
      <c r="B38" s="1111" t="b">
        <v>0</v>
      </c>
      <c r="C38" s="88"/>
      <c r="D38" s="89"/>
      <c r="E38" s="89"/>
      <c r="F38" s="90"/>
      <c r="G38" s="91">
        <v>0.0</v>
      </c>
      <c r="H38" s="994">
        <f t="shared" si="4"/>
        <v>0</v>
      </c>
      <c r="I38" s="1140"/>
      <c r="J38" s="25"/>
      <c r="K38" s="925" t="s">
        <v>605</v>
      </c>
      <c r="L38" s="1027">
        <v>45459.0</v>
      </c>
      <c r="M38" s="1103">
        <v>50.0</v>
      </c>
      <c r="N38" s="25"/>
    </row>
    <row r="39" ht="18.0" customHeight="1">
      <c r="A39" s="80"/>
      <c r="B39" s="1108" t="b">
        <v>0</v>
      </c>
      <c r="C39" s="94"/>
      <c r="D39" s="95"/>
      <c r="E39" s="95"/>
      <c r="F39" s="96"/>
      <c r="G39" s="85">
        <v>0.0</v>
      </c>
      <c r="H39" s="930">
        <f t="shared" si="4"/>
        <v>0</v>
      </c>
      <c r="I39" s="1107"/>
      <c r="J39" s="25"/>
      <c r="K39" s="1104" t="s">
        <v>671</v>
      </c>
      <c r="L39" s="1073">
        <v>2000.0</v>
      </c>
      <c r="M39" s="1105"/>
      <c r="N39" s="25"/>
    </row>
    <row r="40" ht="18.0" customHeight="1">
      <c r="A40" s="80"/>
      <c r="B40" s="1111" t="b">
        <v>0</v>
      </c>
      <c r="C40" s="88"/>
      <c r="D40" s="89"/>
      <c r="E40" s="89"/>
      <c r="F40" s="90"/>
      <c r="G40" s="91">
        <v>0.0</v>
      </c>
      <c r="H40" s="994">
        <f t="shared" si="4"/>
        <v>0</v>
      </c>
      <c r="I40" s="1140"/>
      <c r="J40" s="25"/>
      <c r="K40" s="925" t="s">
        <v>606</v>
      </c>
      <c r="L40" s="85">
        <v>0.0</v>
      </c>
      <c r="M40" s="1107"/>
      <c r="N40" s="25"/>
    </row>
    <row r="41" ht="18.0" customHeight="1">
      <c r="A41" s="97"/>
      <c r="B41" s="1108" t="b">
        <v>0</v>
      </c>
      <c r="C41" s="94"/>
      <c r="D41" s="95"/>
      <c r="E41" s="95"/>
      <c r="F41" s="96"/>
      <c r="G41" s="85">
        <v>0.0</v>
      </c>
      <c r="H41" s="930">
        <f t="shared" si="4"/>
        <v>0</v>
      </c>
      <c r="I41" s="1107"/>
      <c r="J41" s="25"/>
      <c r="K41" s="1109" t="s">
        <v>607</v>
      </c>
      <c r="L41" s="1030">
        <v>554.22</v>
      </c>
      <c r="M41" s="1154">
        <f>L41+M38-L40</f>
        <v>604.22</v>
      </c>
      <c r="N41" s="25"/>
    </row>
    <row r="42" ht="18.0" customHeight="1">
      <c r="A42" s="97"/>
      <c r="B42" s="1111" t="b">
        <v>0</v>
      </c>
      <c r="C42" s="88"/>
      <c r="D42" s="89"/>
      <c r="E42" s="89"/>
      <c r="F42" s="90"/>
      <c r="G42" s="91">
        <v>0.0</v>
      </c>
      <c r="H42" s="994">
        <f t="shared" si="4"/>
        <v>0</v>
      </c>
      <c r="I42" s="1140"/>
      <c r="J42" s="25"/>
      <c r="K42" s="1112" t="s">
        <v>608</v>
      </c>
      <c r="L42" s="1113"/>
      <c r="M42" s="1114">
        <f>L39-M41</f>
        <v>1395.78</v>
      </c>
      <c r="N42" s="25"/>
    </row>
    <row r="43" ht="18.0" customHeight="1">
      <c r="A43" s="97"/>
      <c r="B43" s="1108" t="b">
        <v>0</v>
      </c>
      <c r="C43" s="94"/>
      <c r="D43" s="95"/>
      <c r="E43" s="95"/>
      <c r="F43" s="96"/>
      <c r="G43" s="85">
        <v>0.0</v>
      </c>
      <c r="H43" s="930">
        <f t="shared" si="4"/>
        <v>0</v>
      </c>
      <c r="I43" s="1107"/>
      <c r="J43" s="25"/>
      <c r="K43" s="25"/>
      <c r="L43" s="25"/>
      <c r="M43" s="25"/>
      <c r="N43" s="25"/>
    </row>
    <row r="44" ht="18.0" customHeight="1">
      <c r="A44" s="97"/>
      <c r="B44" s="1111" t="b">
        <v>0</v>
      </c>
      <c r="C44" s="88"/>
      <c r="D44" s="89"/>
      <c r="E44" s="89"/>
      <c r="F44" s="90"/>
      <c r="G44" s="91">
        <v>0.0</v>
      </c>
      <c r="H44" s="994">
        <f t="shared" si="4"/>
        <v>0</v>
      </c>
      <c r="I44" s="1140"/>
      <c r="J44" s="25"/>
      <c r="K44" s="1100" t="s">
        <v>654</v>
      </c>
      <c r="L44" s="1101"/>
      <c r="M44" s="1102"/>
      <c r="N44" s="25"/>
    </row>
    <row r="45" ht="18.0" customHeight="1">
      <c r="A45" s="97"/>
      <c r="B45" s="1108" t="b">
        <v>0</v>
      </c>
      <c r="C45" s="94"/>
      <c r="D45" s="95"/>
      <c r="E45" s="95"/>
      <c r="F45" s="96"/>
      <c r="G45" s="85">
        <v>0.0</v>
      </c>
      <c r="H45" s="930">
        <f t="shared" si="4"/>
        <v>0</v>
      </c>
      <c r="I45" s="1107"/>
      <c r="J45" s="25"/>
      <c r="K45" s="925" t="s">
        <v>605</v>
      </c>
      <c r="L45" s="1027">
        <v>45459.0</v>
      </c>
      <c r="M45" s="1103">
        <v>50.0</v>
      </c>
    </row>
    <row r="46" ht="18.0" customHeight="1">
      <c r="A46" s="97"/>
      <c r="B46" s="1111" t="b">
        <v>0</v>
      </c>
      <c r="C46" s="88"/>
      <c r="D46" s="89"/>
      <c r="E46" s="89"/>
      <c r="F46" s="90"/>
      <c r="G46" s="91">
        <v>0.0</v>
      </c>
      <c r="H46" s="994">
        <f t="shared" si="4"/>
        <v>0</v>
      </c>
      <c r="I46" s="1140"/>
      <c r="J46" s="25"/>
      <c r="K46" s="1104" t="s">
        <v>671</v>
      </c>
      <c r="L46" s="1073">
        <v>1200.0</v>
      </c>
      <c r="M46" s="1105"/>
    </row>
    <row r="47" ht="18.0" customHeight="1">
      <c r="A47" s="97"/>
      <c r="B47" s="1108" t="b">
        <v>0</v>
      </c>
      <c r="C47" s="94"/>
      <c r="D47" s="95"/>
      <c r="E47" s="95"/>
      <c r="F47" s="96"/>
      <c r="G47" s="85">
        <v>0.0</v>
      </c>
      <c r="H47" s="930">
        <f t="shared" si="4"/>
        <v>0</v>
      </c>
      <c r="I47" s="1107"/>
      <c r="J47" s="25"/>
      <c r="K47" s="925" t="s">
        <v>606</v>
      </c>
      <c r="L47" s="85">
        <v>0.0</v>
      </c>
      <c r="M47" s="1107"/>
    </row>
    <row r="48" ht="18.0" customHeight="1">
      <c r="A48" s="97"/>
      <c r="B48" s="1111" t="b">
        <v>0</v>
      </c>
      <c r="C48" s="88"/>
      <c r="D48" s="89"/>
      <c r="E48" s="89"/>
      <c r="F48" s="90"/>
      <c r="G48" s="91">
        <v>0.0</v>
      </c>
      <c r="H48" s="994">
        <f t="shared" si="4"/>
        <v>0</v>
      </c>
      <c r="I48" s="1140"/>
      <c r="J48" s="25"/>
      <c r="K48" s="1109" t="s">
        <v>607</v>
      </c>
      <c r="L48" s="1030">
        <v>218.0</v>
      </c>
      <c r="M48" s="1154">
        <f>L48+M45-L47</f>
        <v>268</v>
      </c>
    </row>
    <row r="49" ht="18.0" customHeight="1">
      <c r="A49" s="97"/>
      <c r="B49" s="1108" t="b">
        <v>0</v>
      </c>
      <c r="C49" s="94"/>
      <c r="D49" s="95"/>
      <c r="E49" s="95"/>
      <c r="F49" s="96"/>
      <c r="G49" s="85">
        <v>0.0</v>
      </c>
      <c r="H49" s="930">
        <f t="shared" si="4"/>
        <v>0</v>
      </c>
      <c r="I49" s="1107"/>
      <c r="J49" s="25"/>
      <c r="K49" s="1112" t="s">
        <v>608</v>
      </c>
      <c r="L49" s="1113"/>
      <c r="M49" s="1114">
        <f>L46-M48</f>
        <v>932</v>
      </c>
    </row>
    <row r="50" ht="18.0" customHeight="1">
      <c r="A50" s="97"/>
      <c r="B50" s="1111" t="b">
        <v>0</v>
      </c>
      <c r="C50" s="88"/>
      <c r="D50" s="89"/>
      <c r="E50" s="89"/>
      <c r="F50" s="90"/>
      <c r="G50" s="91">
        <v>0.0</v>
      </c>
      <c r="H50" s="994">
        <f t="shared" si="4"/>
        <v>0</v>
      </c>
      <c r="I50" s="1140"/>
      <c r="J50" s="25"/>
      <c r="K50" s="25"/>
      <c r="L50" s="25"/>
      <c r="M50" s="25"/>
      <c r="N50" s="25"/>
    </row>
    <row r="51" ht="18.0" hidden="1" customHeight="1">
      <c r="A51" s="97"/>
      <c r="B51" s="1108" t="b">
        <v>0</v>
      </c>
      <c r="C51" s="94"/>
      <c r="D51" s="95"/>
      <c r="E51" s="95"/>
      <c r="F51" s="96"/>
      <c r="G51" s="85">
        <v>0.0</v>
      </c>
      <c r="H51" s="930">
        <f t="shared" si="4"/>
        <v>0</v>
      </c>
      <c r="I51" s="1107"/>
      <c r="J51" s="25"/>
      <c r="K51" s="25"/>
      <c r="L51" s="25"/>
      <c r="M51" s="25"/>
      <c r="N51" s="25"/>
    </row>
    <row r="52" ht="18.0" hidden="1" customHeight="1">
      <c r="A52" s="97"/>
      <c r="B52" s="1111" t="b">
        <v>0</v>
      </c>
      <c r="C52" s="88"/>
      <c r="D52" s="89"/>
      <c r="E52" s="89"/>
      <c r="F52" s="90"/>
      <c r="G52" s="91">
        <v>0.0</v>
      </c>
      <c r="H52" s="994">
        <f t="shared" si="4"/>
        <v>0</v>
      </c>
      <c r="I52" s="1140"/>
      <c r="J52" s="25"/>
      <c r="K52" s="25"/>
      <c r="L52" s="25"/>
      <c r="M52" s="25"/>
      <c r="N52" s="25"/>
    </row>
    <row r="53" ht="18.0" hidden="1" customHeight="1">
      <c r="A53" s="97"/>
      <c r="B53" s="1108" t="b">
        <v>0</v>
      </c>
      <c r="C53" s="94"/>
      <c r="D53" s="95"/>
      <c r="E53" s="95"/>
      <c r="F53" s="96"/>
      <c r="G53" s="85">
        <v>0.0</v>
      </c>
      <c r="H53" s="930">
        <f t="shared" si="4"/>
        <v>0</v>
      </c>
      <c r="I53" s="1107"/>
      <c r="J53" s="25"/>
      <c r="K53" s="25"/>
      <c r="L53" s="25"/>
      <c r="M53" s="25"/>
      <c r="N53" s="25"/>
    </row>
    <row r="54" ht="18.0" hidden="1" customHeight="1">
      <c r="A54" s="97"/>
      <c r="B54" s="1111" t="b">
        <v>0</v>
      </c>
      <c r="C54" s="88"/>
      <c r="D54" s="89"/>
      <c r="E54" s="89"/>
      <c r="F54" s="90"/>
      <c r="G54" s="91">
        <v>0.0</v>
      </c>
      <c r="H54" s="994">
        <f t="shared" si="4"/>
        <v>0</v>
      </c>
      <c r="I54" s="1140"/>
      <c r="J54" s="25"/>
      <c r="K54" s="25"/>
      <c r="L54" s="25"/>
      <c r="M54" s="25"/>
      <c r="N54" s="25"/>
    </row>
    <row r="55" ht="18.0" hidden="1" customHeight="1">
      <c r="A55" s="97"/>
      <c r="B55" s="1108" t="b">
        <v>0</v>
      </c>
      <c r="C55" s="94"/>
      <c r="D55" s="95"/>
      <c r="E55" s="95"/>
      <c r="F55" s="96"/>
      <c r="G55" s="85">
        <v>0.0</v>
      </c>
      <c r="H55" s="930">
        <f t="shared" si="4"/>
        <v>0</v>
      </c>
      <c r="I55" s="1107"/>
      <c r="J55" s="25"/>
      <c r="K55" s="25"/>
      <c r="L55" s="25"/>
      <c r="M55" s="25"/>
      <c r="N55" s="25"/>
    </row>
    <row r="56" ht="18.0" hidden="1" customHeight="1">
      <c r="A56" s="97"/>
      <c r="B56" s="1111" t="b">
        <v>0</v>
      </c>
      <c r="C56" s="88"/>
      <c r="D56" s="89"/>
      <c r="E56" s="89"/>
      <c r="F56" s="90"/>
      <c r="G56" s="91">
        <v>0.0</v>
      </c>
      <c r="H56" s="994">
        <f t="shared" si="4"/>
        <v>0</v>
      </c>
      <c r="I56" s="1140"/>
      <c r="J56" s="25"/>
      <c r="K56" s="25"/>
      <c r="L56" s="25"/>
      <c r="M56" s="25"/>
      <c r="N56" s="25"/>
    </row>
    <row r="57" ht="18.0" hidden="1" customHeight="1">
      <c r="A57" s="97"/>
      <c r="B57" s="1108" t="b">
        <v>0</v>
      </c>
      <c r="C57" s="94"/>
      <c r="D57" s="95"/>
      <c r="E57" s="95"/>
      <c r="F57" s="96"/>
      <c r="G57" s="85">
        <v>0.0</v>
      </c>
      <c r="H57" s="930">
        <f t="shared" si="4"/>
        <v>0</v>
      </c>
      <c r="I57" s="1107"/>
      <c r="J57" s="25"/>
      <c r="K57" s="25"/>
      <c r="L57" s="25"/>
      <c r="M57" s="25"/>
      <c r="N57" s="25"/>
    </row>
    <row r="58" ht="18.0" hidden="1" customHeight="1">
      <c r="A58" s="97"/>
      <c r="B58" s="1111" t="b">
        <v>0</v>
      </c>
      <c r="C58" s="88"/>
      <c r="D58" s="89"/>
      <c r="E58" s="89"/>
      <c r="F58" s="90"/>
      <c r="G58" s="91">
        <v>0.0</v>
      </c>
      <c r="H58" s="994">
        <f t="shared" si="4"/>
        <v>0</v>
      </c>
      <c r="I58" s="1140"/>
      <c r="J58" s="25"/>
      <c r="K58" s="25"/>
      <c r="L58" s="25"/>
      <c r="M58" s="25"/>
      <c r="N58" s="25"/>
    </row>
    <row r="59" ht="18.0" hidden="1" customHeight="1">
      <c r="A59" s="97"/>
      <c r="B59" s="1108" t="b">
        <v>0</v>
      </c>
      <c r="C59" s="94"/>
      <c r="D59" s="95"/>
      <c r="E59" s="95"/>
      <c r="F59" s="96"/>
      <c r="G59" s="85">
        <v>0.0</v>
      </c>
      <c r="H59" s="930">
        <f t="shared" si="4"/>
        <v>0</v>
      </c>
      <c r="I59" s="1107"/>
      <c r="J59" s="25"/>
      <c r="K59" s="25"/>
      <c r="L59" s="25"/>
      <c r="M59" s="25"/>
      <c r="N59" s="25"/>
    </row>
    <row r="60" ht="18.0" hidden="1" customHeight="1">
      <c r="A60" s="97"/>
      <c r="B60" s="1111" t="b">
        <v>0</v>
      </c>
      <c r="C60" s="88"/>
      <c r="D60" s="89"/>
      <c r="E60" s="89"/>
      <c r="F60" s="90"/>
      <c r="G60" s="91">
        <v>0.0</v>
      </c>
      <c r="H60" s="994">
        <f t="shared" si="4"/>
        <v>0</v>
      </c>
      <c r="I60" s="1140"/>
      <c r="J60" s="25"/>
      <c r="K60" s="25"/>
      <c r="L60" s="25"/>
      <c r="M60" s="25"/>
      <c r="N60" s="25"/>
    </row>
    <row r="61" ht="18.0" hidden="1" customHeight="1">
      <c r="A61" s="97"/>
      <c r="B61" s="1108" t="b">
        <v>0</v>
      </c>
      <c r="C61" s="94"/>
      <c r="D61" s="95"/>
      <c r="E61" s="95"/>
      <c r="F61" s="96"/>
      <c r="G61" s="85">
        <v>0.0</v>
      </c>
      <c r="H61" s="930">
        <f t="shared" si="4"/>
        <v>0</v>
      </c>
      <c r="I61" s="1107"/>
      <c r="J61" s="25"/>
      <c r="K61" s="25"/>
      <c r="L61" s="25"/>
      <c r="M61" s="25"/>
      <c r="N61" s="25"/>
    </row>
    <row r="62" ht="18.0" hidden="1" customHeight="1">
      <c r="A62" s="97"/>
      <c r="B62" s="1111" t="b">
        <v>0</v>
      </c>
      <c r="C62" s="88"/>
      <c r="D62" s="89"/>
      <c r="E62" s="89"/>
      <c r="F62" s="90"/>
      <c r="G62" s="91">
        <v>0.0</v>
      </c>
      <c r="H62" s="994">
        <f t="shared" si="4"/>
        <v>0</v>
      </c>
      <c r="I62" s="1140"/>
      <c r="J62" s="25"/>
      <c r="K62" s="25"/>
      <c r="L62" s="25"/>
      <c r="M62" s="25"/>
      <c r="N62" s="25"/>
    </row>
    <row r="63" ht="18.0" hidden="1" customHeight="1">
      <c r="A63" s="97"/>
      <c r="B63" s="1108" t="b">
        <v>0</v>
      </c>
      <c r="C63" s="94"/>
      <c r="D63" s="95"/>
      <c r="E63" s="95"/>
      <c r="F63" s="96"/>
      <c r="G63" s="85">
        <v>0.0</v>
      </c>
      <c r="H63" s="930">
        <f t="shared" si="4"/>
        <v>0</v>
      </c>
      <c r="I63" s="1107"/>
      <c r="J63" s="25"/>
      <c r="K63" s="25"/>
      <c r="L63" s="25"/>
      <c r="M63" s="25"/>
      <c r="N63" s="25"/>
    </row>
    <row r="64" ht="18.0" hidden="1" customHeight="1">
      <c r="A64" s="97"/>
      <c r="B64" s="1111" t="b">
        <v>0</v>
      </c>
      <c r="C64" s="88"/>
      <c r="D64" s="89"/>
      <c r="E64" s="89"/>
      <c r="F64" s="90"/>
      <c r="G64" s="91">
        <v>0.0</v>
      </c>
      <c r="H64" s="994">
        <f t="shared" si="4"/>
        <v>0</v>
      </c>
      <c r="I64" s="1140"/>
      <c r="J64" s="25"/>
      <c r="K64" s="25"/>
      <c r="L64" s="25"/>
      <c r="M64" s="25"/>
      <c r="N64" s="25"/>
    </row>
    <row r="65" ht="18.0" hidden="1" customHeight="1">
      <c r="A65" s="97"/>
      <c r="B65" s="1108" t="b">
        <v>0</v>
      </c>
      <c r="C65" s="94"/>
      <c r="D65" s="95"/>
      <c r="E65" s="95"/>
      <c r="F65" s="96"/>
      <c r="G65" s="85">
        <v>0.0</v>
      </c>
      <c r="H65" s="930">
        <f t="shared" si="4"/>
        <v>0</v>
      </c>
      <c r="I65" s="1107"/>
      <c r="J65" s="25"/>
      <c r="K65" s="25"/>
      <c r="L65" s="25"/>
      <c r="M65" s="25"/>
      <c r="N65" s="25"/>
    </row>
    <row r="66" ht="18.0" hidden="1" customHeight="1">
      <c r="A66" s="97"/>
      <c r="B66" s="1111" t="b">
        <v>0</v>
      </c>
      <c r="C66" s="88"/>
      <c r="D66" s="89"/>
      <c r="E66" s="89"/>
      <c r="F66" s="90"/>
      <c r="G66" s="91">
        <v>0.0</v>
      </c>
      <c r="H66" s="994">
        <f t="shared" si="4"/>
        <v>0</v>
      </c>
      <c r="I66" s="1140"/>
      <c r="J66" s="25"/>
      <c r="K66" s="25"/>
      <c r="L66" s="25"/>
      <c r="M66" s="25"/>
      <c r="N66" s="25"/>
    </row>
    <row r="67" ht="18.0" hidden="1" customHeight="1">
      <c r="A67" s="97"/>
      <c r="B67" s="1108" t="b">
        <v>0</v>
      </c>
      <c r="C67" s="94"/>
      <c r="D67" s="95"/>
      <c r="E67" s="95"/>
      <c r="F67" s="96"/>
      <c r="G67" s="85">
        <v>0.0</v>
      </c>
      <c r="H67" s="930">
        <f t="shared" si="4"/>
        <v>0</v>
      </c>
      <c r="I67" s="1107"/>
      <c r="J67" s="25"/>
      <c r="K67" s="25"/>
      <c r="L67" s="25"/>
      <c r="M67" s="25"/>
      <c r="N67" s="25"/>
    </row>
    <row r="68" ht="18.0" hidden="1" customHeight="1">
      <c r="A68" s="97"/>
      <c r="B68" s="1111" t="b">
        <v>0</v>
      </c>
      <c r="C68" s="88"/>
      <c r="D68" s="89"/>
      <c r="E68" s="89"/>
      <c r="F68" s="90"/>
      <c r="G68" s="91">
        <v>0.0</v>
      </c>
      <c r="H68" s="994">
        <f t="shared" si="4"/>
        <v>0</v>
      </c>
      <c r="I68" s="1140"/>
      <c r="J68" s="25"/>
      <c r="K68" s="25"/>
      <c r="L68" s="25"/>
      <c r="M68" s="25"/>
      <c r="N68" s="25"/>
    </row>
    <row r="69" ht="18.0" hidden="1" customHeight="1">
      <c r="A69" s="97"/>
      <c r="B69" s="1108" t="b">
        <v>0</v>
      </c>
      <c r="C69" s="94"/>
      <c r="D69" s="95"/>
      <c r="E69" s="95"/>
      <c r="F69" s="96"/>
      <c r="G69" s="85">
        <v>0.0</v>
      </c>
      <c r="H69" s="930">
        <f t="shared" si="4"/>
        <v>0</v>
      </c>
      <c r="I69" s="1107"/>
      <c r="J69" s="25"/>
      <c r="K69" s="25"/>
      <c r="L69" s="25"/>
      <c r="M69" s="25"/>
      <c r="N69" s="25"/>
    </row>
    <row r="70" ht="18.0" hidden="1" customHeight="1">
      <c r="A70" s="97"/>
      <c r="B70" s="1111" t="b">
        <v>0</v>
      </c>
      <c r="C70" s="88"/>
      <c r="D70" s="89"/>
      <c r="E70" s="89"/>
      <c r="F70" s="90"/>
      <c r="G70" s="91">
        <v>0.0</v>
      </c>
      <c r="H70" s="994">
        <f t="shared" si="4"/>
        <v>0</v>
      </c>
      <c r="I70" s="1140"/>
      <c r="J70" s="25"/>
      <c r="K70" s="25"/>
      <c r="L70" s="25"/>
      <c r="M70" s="25"/>
      <c r="N70" s="25"/>
    </row>
    <row r="71" ht="18.0" hidden="1" customHeight="1">
      <c r="A71" s="97"/>
      <c r="B71" s="1108" t="b">
        <v>0</v>
      </c>
      <c r="C71" s="94"/>
      <c r="D71" s="95"/>
      <c r="E71" s="95"/>
      <c r="F71" s="96"/>
      <c r="G71" s="85">
        <v>0.0</v>
      </c>
      <c r="H71" s="930">
        <f t="shared" si="4"/>
        <v>0</v>
      </c>
      <c r="I71" s="1107"/>
      <c r="J71" s="25"/>
      <c r="K71" s="25"/>
      <c r="L71" s="25"/>
      <c r="M71" s="25"/>
      <c r="N71" s="25"/>
    </row>
    <row r="72" ht="18.0" hidden="1" customHeight="1">
      <c r="A72" s="97"/>
      <c r="B72" s="1111" t="b">
        <v>0</v>
      </c>
      <c r="C72" s="88"/>
      <c r="D72" s="89"/>
      <c r="E72" s="89"/>
      <c r="F72" s="90"/>
      <c r="G72" s="91">
        <v>0.0</v>
      </c>
      <c r="H72" s="994">
        <f t="shared" si="4"/>
        <v>0</v>
      </c>
      <c r="I72" s="1140"/>
      <c r="J72" s="25"/>
      <c r="K72" s="25"/>
      <c r="L72" s="25"/>
      <c r="M72" s="25"/>
      <c r="N72" s="25"/>
    </row>
    <row r="73" ht="18.0" hidden="1" customHeight="1">
      <c r="A73" s="97"/>
      <c r="B73" s="1108" t="b">
        <v>0</v>
      </c>
      <c r="C73" s="94"/>
      <c r="D73" s="95"/>
      <c r="E73" s="95"/>
      <c r="F73" s="96"/>
      <c r="G73" s="85">
        <v>0.0</v>
      </c>
      <c r="H73" s="930">
        <f t="shared" si="4"/>
        <v>0</v>
      </c>
      <c r="I73" s="1107"/>
      <c r="J73" s="25"/>
      <c r="K73" s="25"/>
      <c r="L73" s="25"/>
      <c r="M73" s="25"/>
      <c r="N73" s="25"/>
    </row>
    <row r="74" ht="18.0" hidden="1" customHeight="1">
      <c r="A74" s="97"/>
      <c r="B74" s="1111" t="b">
        <v>0</v>
      </c>
      <c r="C74" s="88"/>
      <c r="D74" s="89"/>
      <c r="E74" s="89"/>
      <c r="F74" s="90"/>
      <c r="G74" s="91">
        <v>0.0</v>
      </c>
      <c r="H74" s="994">
        <f t="shared" si="4"/>
        <v>0</v>
      </c>
      <c r="I74" s="1140"/>
      <c r="J74" s="25"/>
      <c r="K74" s="25"/>
      <c r="L74" s="25"/>
      <c r="M74" s="25"/>
      <c r="N74" s="25"/>
    </row>
    <row r="75" ht="18.0" hidden="1" customHeight="1">
      <c r="A75" s="97"/>
      <c r="B75" s="1108" t="b">
        <v>0</v>
      </c>
      <c r="C75" s="94"/>
      <c r="D75" s="95"/>
      <c r="E75" s="95"/>
      <c r="F75" s="96"/>
      <c r="G75" s="85">
        <v>0.0</v>
      </c>
      <c r="H75" s="930">
        <f t="shared" si="4"/>
        <v>0</v>
      </c>
      <c r="I75" s="1107"/>
      <c r="J75" s="25"/>
      <c r="K75" s="25"/>
      <c r="L75" s="25"/>
      <c r="M75" s="25"/>
      <c r="N75" s="25"/>
    </row>
    <row r="76" ht="18.0" hidden="1" customHeight="1">
      <c r="A76" s="97"/>
      <c r="B76" s="1111" t="b">
        <v>0</v>
      </c>
      <c r="C76" s="88"/>
      <c r="D76" s="89"/>
      <c r="E76" s="89"/>
      <c r="F76" s="90"/>
      <c r="G76" s="91">
        <v>0.0</v>
      </c>
      <c r="H76" s="994">
        <f t="shared" si="4"/>
        <v>0</v>
      </c>
      <c r="I76" s="1140"/>
      <c r="J76" s="25"/>
      <c r="K76" s="25"/>
      <c r="L76" s="25"/>
      <c r="M76" s="25"/>
      <c r="N76" s="25"/>
    </row>
    <row r="77" ht="18.0" hidden="1" customHeight="1">
      <c r="A77" s="97"/>
      <c r="B77" s="1108" t="b">
        <v>0</v>
      </c>
      <c r="C77" s="94"/>
      <c r="D77" s="95"/>
      <c r="E77" s="95"/>
      <c r="F77" s="96"/>
      <c r="G77" s="85">
        <v>0.0</v>
      </c>
      <c r="H77" s="930">
        <f t="shared" si="4"/>
        <v>0</v>
      </c>
      <c r="I77" s="1107"/>
      <c r="J77" s="25"/>
      <c r="K77" s="25"/>
      <c r="L77" s="25"/>
      <c r="M77" s="25"/>
      <c r="N77" s="25"/>
    </row>
    <row r="78" ht="18.0" hidden="1" customHeight="1">
      <c r="A78" s="97"/>
      <c r="B78" s="1111" t="b">
        <v>0</v>
      </c>
      <c r="C78" s="88"/>
      <c r="D78" s="89"/>
      <c r="E78" s="89"/>
      <c r="F78" s="90"/>
      <c r="G78" s="91">
        <v>0.0</v>
      </c>
      <c r="H78" s="994">
        <f t="shared" si="4"/>
        <v>0</v>
      </c>
      <c r="I78" s="1140"/>
      <c r="J78" s="25"/>
      <c r="K78" s="25"/>
      <c r="L78" s="25"/>
      <c r="M78" s="25"/>
      <c r="N78" s="25"/>
    </row>
    <row r="79" ht="18.0" hidden="1" customHeight="1">
      <c r="A79" s="97"/>
      <c r="B79" s="1108" t="b">
        <v>0</v>
      </c>
      <c r="C79" s="94"/>
      <c r="D79" s="95"/>
      <c r="E79" s="95"/>
      <c r="F79" s="96"/>
      <c r="G79" s="85">
        <v>0.0</v>
      </c>
      <c r="H79" s="930">
        <f t="shared" si="4"/>
        <v>0</v>
      </c>
      <c r="I79" s="1107"/>
      <c r="J79" s="25"/>
      <c r="K79" s="25"/>
      <c r="L79" s="25"/>
      <c r="M79" s="25"/>
      <c r="N79" s="25"/>
    </row>
    <row r="80" ht="18.0" hidden="1" customHeight="1">
      <c r="A80" s="97"/>
      <c r="B80" s="1111" t="b">
        <v>0</v>
      </c>
      <c r="C80" s="88"/>
      <c r="D80" s="89"/>
      <c r="E80" s="89"/>
      <c r="F80" s="90"/>
      <c r="G80" s="91">
        <v>0.0</v>
      </c>
      <c r="H80" s="994">
        <f t="shared" si="4"/>
        <v>0</v>
      </c>
      <c r="I80" s="1140"/>
      <c r="J80" s="25"/>
      <c r="K80" s="25"/>
      <c r="L80" s="25"/>
      <c r="M80" s="25"/>
      <c r="N80" s="25"/>
    </row>
    <row r="81" ht="18.0" hidden="1" customHeight="1">
      <c r="A81" s="97"/>
      <c r="B81" s="1108" t="b">
        <v>0</v>
      </c>
      <c r="C81" s="94"/>
      <c r="D81" s="95"/>
      <c r="E81" s="95"/>
      <c r="F81" s="96"/>
      <c r="G81" s="85">
        <v>0.0</v>
      </c>
      <c r="H81" s="930">
        <f t="shared" si="4"/>
        <v>0</v>
      </c>
      <c r="I81" s="1107"/>
      <c r="J81" s="25"/>
      <c r="K81" s="25"/>
      <c r="L81" s="25"/>
      <c r="M81" s="25"/>
      <c r="N81" s="25"/>
    </row>
    <row r="82" ht="18.0" hidden="1" customHeight="1">
      <c r="A82" s="97"/>
      <c r="B82" s="1111" t="b">
        <v>0</v>
      </c>
      <c r="C82" s="88"/>
      <c r="D82" s="89"/>
      <c r="E82" s="89"/>
      <c r="F82" s="90"/>
      <c r="G82" s="91">
        <v>0.0</v>
      </c>
      <c r="H82" s="994">
        <f t="shared" si="4"/>
        <v>0</v>
      </c>
      <c r="I82" s="1140"/>
      <c r="J82" s="25"/>
      <c r="K82" s="25"/>
      <c r="L82" s="25"/>
      <c r="M82" s="25"/>
      <c r="N82" s="25"/>
    </row>
    <row r="83" ht="18.0" hidden="1" customHeight="1">
      <c r="A83" s="65"/>
      <c r="B83" s="1108" t="b">
        <v>0</v>
      </c>
      <c r="C83" s="94"/>
      <c r="D83" s="95"/>
      <c r="E83" s="95"/>
      <c r="F83" s="96"/>
      <c r="G83" s="85">
        <v>0.0</v>
      </c>
      <c r="H83" s="930">
        <f t="shared" si="4"/>
        <v>0</v>
      </c>
      <c r="I83" s="1107"/>
      <c r="J83" s="25"/>
      <c r="K83" s="25"/>
      <c r="L83" s="25"/>
      <c r="M83" s="25"/>
      <c r="N83" s="25"/>
    </row>
    <row r="84">
      <c r="A84" s="126"/>
      <c r="B84" s="1125"/>
      <c r="C84" s="1126" t="s">
        <v>610</v>
      </c>
      <c r="D84" s="1093"/>
      <c r="E84" s="1093"/>
      <c r="F84" s="1093"/>
      <c r="G84" s="1093"/>
      <c r="H84" s="1127">
        <f>sum(H35:H83)</f>
        <v>0</v>
      </c>
      <c r="I84" s="1155"/>
      <c r="J84" s="25"/>
      <c r="K84" s="25"/>
      <c r="L84" s="25"/>
      <c r="M84" s="25"/>
      <c r="N84" s="25"/>
    </row>
    <row r="85">
      <c r="A85" s="126"/>
      <c r="B85" s="126" t="s">
        <v>611</v>
      </c>
      <c r="H85" s="127">
        <f>sum(H35:H83)-M30</f>
        <v>0</v>
      </c>
      <c r="J85" s="25"/>
      <c r="K85" s="25"/>
      <c r="L85" s="25"/>
      <c r="M85" s="25"/>
      <c r="N85" s="25"/>
    </row>
    <row r="86">
      <c r="A86" s="126"/>
      <c r="B86" s="126" t="s">
        <v>134</v>
      </c>
      <c r="H86" s="128" t="str">
        <f>#REF!-H84</f>
        <v>#REF!</v>
      </c>
      <c r="J86" s="25"/>
      <c r="K86" s="1128">
        <v>45446.0</v>
      </c>
      <c r="N86" s="25"/>
    </row>
    <row r="87">
      <c r="A87" s="126"/>
      <c r="B87" s="126"/>
      <c r="C87" s="126"/>
      <c r="D87" s="126"/>
      <c r="E87" s="126"/>
      <c r="F87" s="126"/>
      <c r="G87" s="126"/>
      <c r="H87" s="128"/>
      <c r="I87" s="128"/>
      <c r="J87" s="25"/>
      <c r="K87" s="25"/>
      <c r="L87" s="25"/>
      <c r="M87" s="25"/>
      <c r="N87" s="25"/>
    </row>
  </sheetData>
  <mergeCells count="116">
    <mergeCell ref="B2:I2"/>
    <mergeCell ref="K2:M2"/>
    <mergeCell ref="C3:E3"/>
    <mergeCell ref="L3:M3"/>
    <mergeCell ref="C4:E4"/>
    <mergeCell ref="L4:M4"/>
    <mergeCell ref="L5:M5"/>
    <mergeCell ref="C5:E5"/>
    <mergeCell ref="C6:E6"/>
    <mergeCell ref="C7:E7"/>
    <mergeCell ref="C8:E8"/>
    <mergeCell ref="C9:E9"/>
    <mergeCell ref="C10:E10"/>
    <mergeCell ref="C11:E11"/>
    <mergeCell ref="L13:M13"/>
    <mergeCell ref="L14:M14"/>
    <mergeCell ref="L6:M6"/>
    <mergeCell ref="L7:M7"/>
    <mergeCell ref="L8:M8"/>
    <mergeCell ref="L9:M9"/>
    <mergeCell ref="L10:M10"/>
    <mergeCell ref="L11:M11"/>
    <mergeCell ref="L12:M12"/>
    <mergeCell ref="C12:E12"/>
    <mergeCell ref="C13:E13"/>
    <mergeCell ref="C14:E14"/>
    <mergeCell ref="C15:E15"/>
    <mergeCell ref="C16:E16"/>
    <mergeCell ref="C17:E17"/>
    <mergeCell ref="C18:E18"/>
    <mergeCell ref="C19:E19"/>
    <mergeCell ref="C20:E20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K29:L29"/>
    <mergeCell ref="C30:E30"/>
    <mergeCell ref="C31:G31"/>
    <mergeCell ref="H67:I67"/>
    <mergeCell ref="H68:I68"/>
    <mergeCell ref="H69:I69"/>
    <mergeCell ref="H70:I70"/>
    <mergeCell ref="H71:I71"/>
    <mergeCell ref="H72:I72"/>
    <mergeCell ref="H73:I73"/>
    <mergeCell ref="H74:I74"/>
    <mergeCell ref="H75:I75"/>
    <mergeCell ref="H76:I76"/>
    <mergeCell ref="H77:I77"/>
    <mergeCell ref="H78:I78"/>
    <mergeCell ref="H79:I79"/>
    <mergeCell ref="H80:I80"/>
    <mergeCell ref="B86:G86"/>
    <mergeCell ref="H86:I86"/>
    <mergeCell ref="K86:M86"/>
    <mergeCell ref="H81:I81"/>
    <mergeCell ref="H82:I82"/>
    <mergeCell ref="H83:I83"/>
    <mergeCell ref="C84:G84"/>
    <mergeCell ref="H84:I84"/>
    <mergeCell ref="B85:G85"/>
    <mergeCell ref="H85:I85"/>
    <mergeCell ref="H31:I31"/>
    <mergeCell ref="K31:M31"/>
    <mergeCell ref="K32:L32"/>
    <mergeCell ref="B33:I33"/>
    <mergeCell ref="K33:L33"/>
    <mergeCell ref="H34:I34"/>
    <mergeCell ref="H35:I35"/>
    <mergeCell ref="L40:M40"/>
    <mergeCell ref="K42:L42"/>
    <mergeCell ref="K44:M44"/>
    <mergeCell ref="L46:M46"/>
    <mergeCell ref="L47:M47"/>
    <mergeCell ref="K49:L49"/>
    <mergeCell ref="K34:L34"/>
    <mergeCell ref="K35:L35"/>
    <mergeCell ref="H36:I36"/>
    <mergeCell ref="H37:I37"/>
    <mergeCell ref="K37:M37"/>
    <mergeCell ref="H38:I38"/>
    <mergeCell ref="L39:M39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</mergeCells>
  <dataValidations>
    <dataValidation type="list" allowBlank="1" showErrorMessage="1" sqref="E35:E83">
      <formula1>'08) Drop Down Menus'!$B$2:$B$17</formula1>
    </dataValidation>
    <dataValidation type="list" allowBlank="1" sqref="G4:G30">
      <formula1>'08) Drop Down Menus'!$A$2:$A$17</formula1>
    </dataValidation>
  </dataValidations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3.29"/>
    <col customWidth="1" min="2" max="2" width="4.71"/>
    <col customWidth="1" min="3" max="3" width="32.57"/>
    <col customWidth="1" min="4" max="4" width="10.0"/>
    <col customWidth="1" min="5" max="5" width="25.71"/>
    <col customWidth="1" min="6" max="6" width="13.0"/>
    <col customWidth="1" min="7" max="7" width="23.86"/>
    <col customWidth="1" min="8" max="8" width="15.29"/>
    <col customWidth="1" min="9" max="9" width="14.29"/>
    <col customWidth="1" min="10" max="10" width="3.71"/>
    <col customWidth="1" min="11" max="11" width="23.86"/>
    <col customWidth="1" min="12" max="12" width="15.0"/>
    <col customWidth="1" min="13" max="13" width="16.57"/>
    <col customWidth="1" min="14" max="14" width="3.43"/>
  </cols>
  <sheetData>
    <row r="1">
      <c r="A1" s="25"/>
      <c r="B1" s="25"/>
      <c r="C1" s="25"/>
      <c r="D1" s="25"/>
      <c r="E1" s="25"/>
      <c r="F1" s="25"/>
      <c r="G1" s="24"/>
      <c r="H1" s="25"/>
      <c r="I1" s="25"/>
      <c r="J1" s="25"/>
      <c r="K1" s="25"/>
      <c r="L1" s="138"/>
      <c r="M1" s="25"/>
      <c r="N1" s="25"/>
    </row>
    <row r="2">
      <c r="A2" s="25"/>
      <c r="B2" s="1085" t="s">
        <v>772</v>
      </c>
      <c r="C2" s="1129"/>
      <c r="D2" s="1129"/>
      <c r="E2" s="1129"/>
      <c r="F2" s="1129"/>
      <c r="G2" s="1129"/>
      <c r="H2" s="1129"/>
      <c r="I2" s="1130"/>
      <c r="J2" s="25"/>
      <c r="K2" s="1131" t="s">
        <v>470</v>
      </c>
      <c r="L2" s="1132"/>
      <c r="M2" s="1133"/>
      <c r="N2" s="25"/>
    </row>
    <row r="3">
      <c r="A3" s="25"/>
      <c r="B3" s="1079" t="s">
        <v>598</v>
      </c>
      <c r="C3" s="974" t="s">
        <v>140</v>
      </c>
      <c r="D3" s="862"/>
      <c r="E3" s="862"/>
      <c r="F3" s="974" t="s">
        <v>55</v>
      </c>
      <c r="G3" s="974" t="s">
        <v>44</v>
      </c>
      <c r="H3" s="974" t="s">
        <v>2</v>
      </c>
      <c r="I3" s="1080" t="s">
        <v>67</v>
      </c>
      <c r="J3" s="25"/>
      <c r="K3" s="1081" t="str">
        <f>'08) Drop Down Menus'!A2</f>
        <v>Groceries</v>
      </c>
      <c r="L3" s="85">
        <f>sumifs(H$4:H$30,G$4:G$30,K3,B$4:B$30,false)</f>
        <v>351.88</v>
      </c>
      <c r="M3" s="1107"/>
      <c r="N3" s="25"/>
    </row>
    <row r="4">
      <c r="A4" s="25"/>
      <c r="B4" s="1134" t="b">
        <v>0</v>
      </c>
      <c r="C4" s="1042" t="s">
        <v>472</v>
      </c>
      <c r="D4" s="1135"/>
      <c r="E4" s="1135"/>
      <c r="F4" s="1136">
        <v>45485.0</v>
      </c>
      <c r="G4" s="1137" t="s">
        <v>110</v>
      </c>
      <c r="H4" s="1138">
        <v>14.06</v>
      </c>
      <c r="I4" s="92">
        <f>H4</f>
        <v>14.06</v>
      </c>
      <c r="J4" s="25"/>
      <c r="K4" s="1139" t="str">
        <f>'08) Drop Down Menus'!A3</f>
        <v>Cigarettes</v>
      </c>
      <c r="L4" s="91">
        <f t="shared" ref="L4:L14" si="1">sumifs(H$4:H$26,G$4:G$26,K4,B$4:B$26,false)</f>
        <v>43.96</v>
      </c>
      <c r="M4" s="1140"/>
      <c r="N4" s="25"/>
    </row>
    <row r="5">
      <c r="A5" s="25"/>
      <c r="B5" s="925" t="b">
        <v>0</v>
      </c>
      <c r="C5" s="1022" t="s">
        <v>770</v>
      </c>
      <c r="D5" s="862"/>
      <c r="E5" s="862"/>
      <c r="F5" s="982">
        <v>45486.0</v>
      </c>
      <c r="G5" s="983" t="s">
        <v>21</v>
      </c>
      <c r="H5" s="1023">
        <v>9.99</v>
      </c>
      <c r="I5" s="86">
        <f t="shared" ref="I5:I30" si="2">I4+H5</f>
        <v>24.05</v>
      </c>
      <c r="J5" s="25"/>
      <c r="K5" s="1081" t="str">
        <f>'08) Drop Down Menus'!A4</f>
        <v>Gas</v>
      </c>
      <c r="L5" s="85">
        <f t="shared" si="1"/>
        <v>0</v>
      </c>
      <c r="M5" s="1107"/>
      <c r="N5" s="25"/>
    </row>
    <row r="6">
      <c r="A6" s="25"/>
      <c r="B6" s="1134" t="b">
        <v>0</v>
      </c>
      <c r="C6" s="1042" t="s">
        <v>474</v>
      </c>
      <c r="D6" s="1135"/>
      <c r="E6" s="1135"/>
      <c r="F6" s="1136">
        <v>45488.0</v>
      </c>
      <c r="G6" s="1137" t="s">
        <v>144</v>
      </c>
      <c r="H6" s="1138">
        <v>20.62</v>
      </c>
      <c r="I6" s="92">
        <f t="shared" si="2"/>
        <v>44.67</v>
      </c>
      <c r="J6" s="25"/>
      <c r="K6" s="1139" t="str">
        <f>'08) Drop Down Menus'!A5</f>
        <v>Entertainment</v>
      </c>
      <c r="L6" s="91">
        <f t="shared" si="1"/>
        <v>0</v>
      </c>
      <c r="M6" s="1140"/>
      <c r="N6" s="25"/>
    </row>
    <row r="7">
      <c r="A7" s="25"/>
      <c r="B7" s="925" t="b">
        <v>0</v>
      </c>
      <c r="C7" s="1022" t="s">
        <v>758</v>
      </c>
      <c r="D7" s="862"/>
      <c r="E7" s="862"/>
      <c r="F7" s="982">
        <v>45491.0</v>
      </c>
      <c r="G7" s="983" t="s">
        <v>132</v>
      </c>
      <c r="H7" s="1023">
        <v>84.68</v>
      </c>
      <c r="I7" s="86">
        <f t="shared" si="2"/>
        <v>129.35</v>
      </c>
      <c r="J7" s="25"/>
      <c r="K7" s="1081" t="str">
        <f>'08) Drop Down Menus'!A6</f>
        <v>Medical</v>
      </c>
      <c r="L7" s="85">
        <f t="shared" si="1"/>
        <v>84.68</v>
      </c>
      <c r="M7" s="1107"/>
      <c r="N7" s="25"/>
    </row>
    <row r="8">
      <c r="A8" s="25"/>
      <c r="B8" s="1134" t="b">
        <v>0</v>
      </c>
      <c r="C8" s="1042" t="s">
        <v>580</v>
      </c>
      <c r="D8" s="1135"/>
      <c r="E8" s="1135"/>
      <c r="F8" s="1136">
        <v>45493.0</v>
      </c>
      <c r="G8" s="1137" t="s">
        <v>110</v>
      </c>
      <c r="H8" s="1138">
        <v>39.83</v>
      </c>
      <c r="I8" s="92">
        <f t="shared" si="2"/>
        <v>169.18</v>
      </c>
      <c r="J8" s="25"/>
      <c r="K8" s="1139" t="str">
        <f>'08) Drop Down Menus'!A7</f>
        <v>Vehicle</v>
      </c>
      <c r="L8" s="91">
        <f t="shared" si="1"/>
        <v>0</v>
      </c>
      <c r="M8" s="1140"/>
      <c r="N8" s="25"/>
    </row>
    <row r="9">
      <c r="A9" s="25"/>
      <c r="B9" s="925" t="b">
        <v>0</v>
      </c>
      <c r="C9" s="1022" t="s">
        <v>500</v>
      </c>
      <c r="D9" s="862"/>
      <c r="E9" s="862"/>
      <c r="F9" s="982">
        <v>45494.0</v>
      </c>
      <c r="G9" s="983" t="s">
        <v>110</v>
      </c>
      <c r="H9" s="1023">
        <v>2.04</v>
      </c>
      <c r="I9" s="86">
        <f t="shared" si="2"/>
        <v>171.22</v>
      </c>
      <c r="J9" s="25"/>
      <c r="K9" s="1081" t="str">
        <f>'08) Drop Down Menus'!A8</f>
        <v>Maintenance</v>
      </c>
      <c r="L9" s="85">
        <f t="shared" si="1"/>
        <v>44.59</v>
      </c>
      <c r="M9" s="1107"/>
      <c r="N9" s="25"/>
    </row>
    <row r="10">
      <c r="A10" s="25"/>
      <c r="B10" s="1134" t="b">
        <v>0</v>
      </c>
      <c r="C10" s="1042" t="s">
        <v>773</v>
      </c>
      <c r="D10" s="1135"/>
      <c r="E10" s="1135"/>
      <c r="F10" s="1136">
        <v>45494.0</v>
      </c>
      <c r="G10" s="1137" t="s">
        <v>21</v>
      </c>
      <c r="H10" s="1138">
        <v>20.0</v>
      </c>
      <c r="I10" s="92">
        <f t="shared" si="2"/>
        <v>191.22</v>
      </c>
      <c r="J10" s="25"/>
      <c r="K10" s="1139" t="str">
        <f>'08) Drop Down Menus'!A9</f>
        <v>Debt</v>
      </c>
      <c r="L10" s="91">
        <f t="shared" si="1"/>
        <v>0</v>
      </c>
      <c r="M10" s="1140"/>
      <c r="N10" s="25"/>
    </row>
    <row r="11">
      <c r="A11" s="25"/>
      <c r="B11" s="925" t="b">
        <v>0</v>
      </c>
      <c r="C11" s="1022" t="s">
        <v>474</v>
      </c>
      <c r="D11" s="862"/>
      <c r="E11" s="862"/>
      <c r="F11" s="982">
        <v>45494.0</v>
      </c>
      <c r="G11" s="983" t="s">
        <v>144</v>
      </c>
      <c r="H11" s="1023">
        <v>23.34</v>
      </c>
      <c r="I11" s="86">
        <f t="shared" si="2"/>
        <v>214.56</v>
      </c>
      <c r="J11" s="25"/>
      <c r="K11" s="1081" t="str">
        <f>'08) Drop Down Menus'!A10</f>
        <v>Holiday Gifts</v>
      </c>
      <c r="L11" s="85">
        <f t="shared" si="1"/>
        <v>0</v>
      </c>
      <c r="M11" s="1107"/>
      <c r="N11" s="25"/>
    </row>
    <row r="12">
      <c r="A12" s="25"/>
      <c r="B12" s="1134" t="b">
        <v>0</v>
      </c>
      <c r="C12" s="1042" t="s">
        <v>472</v>
      </c>
      <c r="D12" s="1135"/>
      <c r="E12" s="1135"/>
      <c r="F12" s="1136">
        <v>45494.0</v>
      </c>
      <c r="G12" s="1137" t="s">
        <v>110</v>
      </c>
      <c r="H12" s="1138">
        <v>295.95</v>
      </c>
      <c r="I12" s="92">
        <f t="shared" si="2"/>
        <v>510.51</v>
      </c>
      <c r="J12" s="25"/>
      <c r="K12" s="1139" t="str">
        <f>'08) Drop Down Menus'!A11</f>
        <v>Haircut</v>
      </c>
      <c r="L12" s="91">
        <f t="shared" si="1"/>
        <v>0</v>
      </c>
      <c r="M12" s="1140"/>
      <c r="N12" s="25"/>
    </row>
    <row r="13">
      <c r="A13" s="25"/>
      <c r="B13" s="925" t="b">
        <v>0</v>
      </c>
      <c r="C13" s="1022" t="s">
        <v>774</v>
      </c>
      <c r="D13" s="862"/>
      <c r="E13" s="862"/>
      <c r="F13" s="982">
        <v>45496.0</v>
      </c>
      <c r="G13" s="983" t="s">
        <v>21</v>
      </c>
      <c r="H13" s="1023">
        <v>14.6</v>
      </c>
      <c r="I13" s="86">
        <f t="shared" si="2"/>
        <v>525.11</v>
      </c>
      <c r="J13" s="25"/>
      <c r="K13" s="1081" t="str">
        <f>'08) Drop Down Menus'!A12</f>
        <v>Subscription - Video</v>
      </c>
      <c r="L13" s="85">
        <f t="shared" si="1"/>
        <v>0</v>
      </c>
      <c r="M13" s="1107"/>
      <c r="N13" s="25"/>
    </row>
    <row r="14">
      <c r="A14" s="25"/>
      <c r="B14" s="1134" t="b">
        <v>0</v>
      </c>
      <c r="C14" s="1042"/>
      <c r="D14" s="1135"/>
      <c r="E14" s="1135"/>
      <c r="F14" s="1136"/>
      <c r="G14" s="1137"/>
      <c r="H14" s="1138">
        <v>0.0</v>
      </c>
      <c r="I14" s="92">
        <f t="shared" si="2"/>
        <v>525.11</v>
      </c>
      <c r="J14" s="25"/>
      <c r="K14" s="1141" t="str">
        <f>'08) Drop Down Menus'!A13</f>
        <v>Subscription - Game</v>
      </c>
      <c r="L14" s="1142">
        <f t="shared" si="1"/>
        <v>0</v>
      </c>
      <c r="M14" s="1144"/>
      <c r="N14" s="25"/>
    </row>
    <row r="15">
      <c r="A15" s="25"/>
      <c r="B15" s="925" t="b">
        <v>0</v>
      </c>
      <c r="C15" s="1022"/>
      <c r="D15" s="862"/>
      <c r="E15" s="862"/>
      <c r="F15" s="982"/>
      <c r="G15" s="983"/>
      <c r="H15" s="1023">
        <v>0.0</v>
      </c>
      <c r="I15" s="86">
        <f t="shared" si="2"/>
        <v>525.11</v>
      </c>
      <c r="J15" s="25"/>
      <c r="K15" s="25"/>
      <c r="L15" s="25"/>
      <c r="M15" s="25"/>
      <c r="N15" s="25"/>
    </row>
    <row r="16">
      <c r="A16" s="25"/>
      <c r="B16" s="1134" t="b">
        <v>0</v>
      </c>
      <c r="C16" s="1042"/>
      <c r="D16" s="1135"/>
      <c r="E16" s="1135"/>
      <c r="F16" s="1136"/>
      <c r="G16" s="1137"/>
      <c r="H16" s="1138">
        <v>0.0</v>
      </c>
      <c r="I16" s="92">
        <f t="shared" si="2"/>
        <v>525.11</v>
      </c>
      <c r="J16" s="25"/>
      <c r="K16" s="1085" t="s">
        <v>44</v>
      </c>
      <c r="L16" s="1086" t="s">
        <v>572</v>
      </c>
      <c r="M16" s="1087" t="s">
        <v>573</v>
      </c>
      <c r="N16" s="25"/>
    </row>
    <row r="17">
      <c r="A17" s="25"/>
      <c r="B17" s="925" t="b">
        <v>0</v>
      </c>
      <c r="C17" s="1022"/>
      <c r="D17" s="862"/>
      <c r="E17" s="862"/>
      <c r="F17" s="982"/>
      <c r="G17" s="983"/>
      <c r="H17" s="1023">
        <v>0.0</v>
      </c>
      <c r="I17" s="86">
        <f t="shared" si="2"/>
        <v>525.11</v>
      </c>
      <c r="J17" s="25"/>
      <c r="K17" s="1088" t="str">
        <f>'08) Drop Down Menus'!A2</f>
        <v>Groceries</v>
      </c>
      <c r="L17" s="930">
        <f>SUMIF('01) BudgetBill Breakdown'!B$1:B87,K3, '01) BudgetBill Breakdown'!G$1:G87)</f>
        <v>-13261.67</v>
      </c>
      <c r="M17" s="1089">
        <f t="shared" ref="M17:M28" si="3">L17/M$29</f>
        <v>-947.2621429</v>
      </c>
      <c r="N17" s="25"/>
    </row>
    <row r="18">
      <c r="A18" s="25"/>
      <c r="B18" s="1134" t="b">
        <v>0</v>
      </c>
      <c r="C18" s="1042"/>
      <c r="D18" s="1135"/>
      <c r="E18" s="1135"/>
      <c r="F18" s="1136"/>
      <c r="G18" s="1137"/>
      <c r="H18" s="1138">
        <v>0.0</v>
      </c>
      <c r="I18" s="92">
        <f t="shared" si="2"/>
        <v>525.11</v>
      </c>
      <c r="J18" s="25"/>
      <c r="K18" s="1090" t="str">
        <f>'08) Drop Down Menus'!A3</f>
        <v>Cigarettes</v>
      </c>
      <c r="L18" s="994">
        <f>SUMIF('01) BudgetBill Breakdown'!B$1:B87,K18, '01) BudgetBill Breakdown'!G$1:G87)</f>
        <v>-3195.64</v>
      </c>
      <c r="M18" s="1091">
        <f t="shared" si="3"/>
        <v>-228.26</v>
      </c>
      <c r="N18" s="25"/>
    </row>
    <row r="19">
      <c r="A19" s="25"/>
      <c r="B19" s="925" t="b">
        <v>0</v>
      </c>
      <c r="C19" s="1022"/>
      <c r="D19" s="862"/>
      <c r="E19" s="862"/>
      <c r="F19" s="982"/>
      <c r="G19" s="983"/>
      <c r="H19" s="1023">
        <v>0.0</v>
      </c>
      <c r="I19" s="86">
        <f t="shared" si="2"/>
        <v>525.11</v>
      </c>
      <c r="J19" s="25"/>
      <c r="K19" s="1088" t="str">
        <f>'08) Drop Down Menus'!A4</f>
        <v>Gas</v>
      </c>
      <c r="L19" s="930">
        <f>SUMIF('01) BudgetBill Breakdown'!B$1:B87,K19, '01) BudgetBill Breakdown'!G$1:G87)</f>
        <v>-1119.6</v>
      </c>
      <c r="M19" s="1089">
        <f t="shared" si="3"/>
        <v>-79.97142857</v>
      </c>
      <c r="N19" s="25"/>
    </row>
    <row r="20">
      <c r="A20" s="25"/>
      <c r="B20" s="1134" t="b">
        <v>0</v>
      </c>
      <c r="C20" s="1042"/>
      <c r="D20" s="1135"/>
      <c r="E20" s="1135"/>
      <c r="F20" s="1136"/>
      <c r="G20" s="1137"/>
      <c r="H20" s="1138">
        <v>0.0</v>
      </c>
      <c r="I20" s="92">
        <f t="shared" si="2"/>
        <v>525.11</v>
      </c>
      <c r="J20" s="25"/>
      <c r="K20" s="1090" t="str">
        <f>'08) Drop Down Menus'!A5</f>
        <v>Entertainment</v>
      </c>
      <c r="L20" s="994">
        <f>SUMIF('01) BudgetBill Breakdown'!B$1:B87,K20, '01) BudgetBill Breakdown'!G$1:G87)</f>
        <v>-5169.91</v>
      </c>
      <c r="M20" s="1091">
        <f t="shared" si="3"/>
        <v>-369.2792857</v>
      </c>
      <c r="N20" s="25"/>
    </row>
    <row r="21">
      <c r="A21" s="25"/>
      <c r="B21" s="925" t="b">
        <v>0</v>
      </c>
      <c r="C21" s="1022"/>
      <c r="D21" s="862"/>
      <c r="E21" s="862"/>
      <c r="F21" s="982"/>
      <c r="G21" s="983"/>
      <c r="H21" s="1023">
        <v>0.0</v>
      </c>
      <c r="I21" s="86">
        <f t="shared" si="2"/>
        <v>525.11</v>
      </c>
      <c r="J21" s="25"/>
      <c r="K21" s="1088" t="str">
        <f>'08) Drop Down Menus'!A6</f>
        <v>Medical</v>
      </c>
      <c r="L21" s="930">
        <f>SUMIF('01) BudgetBill Breakdown'!B$1:B87,K21, '01) BudgetBill Breakdown'!G$1:G87)</f>
        <v>-1229.54</v>
      </c>
      <c r="M21" s="1089">
        <f t="shared" si="3"/>
        <v>-87.82428571</v>
      </c>
      <c r="N21" s="25"/>
    </row>
    <row r="22">
      <c r="A22" s="25"/>
      <c r="B22" s="1134" t="b">
        <v>0</v>
      </c>
      <c r="C22" s="1042"/>
      <c r="D22" s="1135"/>
      <c r="E22" s="1135"/>
      <c r="F22" s="1136"/>
      <c r="G22" s="1137"/>
      <c r="H22" s="1138">
        <v>0.0</v>
      </c>
      <c r="I22" s="92">
        <f t="shared" si="2"/>
        <v>525.11</v>
      </c>
      <c r="J22" s="25"/>
      <c r="K22" s="1090" t="str">
        <f>'08) Drop Down Menus'!A7</f>
        <v>Vehicle</v>
      </c>
      <c r="L22" s="994">
        <f>SUMIF('01) BudgetBill Breakdown'!B$1:B87,K22, '01) BudgetBill Breakdown'!G$1:G87)</f>
        <v>-798.37</v>
      </c>
      <c r="M22" s="1091">
        <f t="shared" si="3"/>
        <v>-57.02642857</v>
      </c>
      <c r="N22" s="25"/>
    </row>
    <row r="23">
      <c r="A23" s="25"/>
      <c r="B23" s="925" t="b">
        <v>0</v>
      </c>
      <c r="C23" s="1022"/>
      <c r="D23" s="862"/>
      <c r="E23" s="862"/>
      <c r="F23" s="982"/>
      <c r="G23" s="983"/>
      <c r="H23" s="1023">
        <v>0.0</v>
      </c>
      <c r="I23" s="86">
        <f t="shared" si="2"/>
        <v>525.11</v>
      </c>
      <c r="J23" s="25"/>
      <c r="K23" s="1088" t="str">
        <f>'08) Drop Down Menus'!A8</f>
        <v>Maintenance</v>
      </c>
      <c r="L23" s="930">
        <f>SUMIF('01) BudgetBill Breakdown'!B$1:B87,K23, '01) BudgetBill Breakdown'!G$1:G87)</f>
        <v>-2502.98</v>
      </c>
      <c r="M23" s="1089">
        <f t="shared" si="3"/>
        <v>-178.7842857</v>
      </c>
      <c r="N23" s="25"/>
    </row>
    <row r="24">
      <c r="A24" s="25"/>
      <c r="B24" s="1134" t="b">
        <v>0</v>
      </c>
      <c r="C24" s="1042"/>
      <c r="D24" s="1135"/>
      <c r="E24" s="1135"/>
      <c r="F24" s="1136"/>
      <c r="G24" s="1137"/>
      <c r="H24" s="1138">
        <v>0.0</v>
      </c>
      <c r="I24" s="92">
        <f t="shared" si="2"/>
        <v>525.11</v>
      </c>
      <c r="J24" s="25"/>
      <c r="K24" s="1090" t="str">
        <f>'08) Drop Down Menus'!A9</f>
        <v>Debt</v>
      </c>
      <c r="L24" s="994">
        <f>SUMIF('01) BudgetBill Breakdown'!B$1:B87,K24, '01) BudgetBill Breakdown'!G$1:G87)</f>
        <v>-4471.64</v>
      </c>
      <c r="M24" s="1091">
        <f t="shared" si="3"/>
        <v>-319.4028571</v>
      </c>
      <c r="N24" s="25"/>
    </row>
    <row r="25">
      <c r="A25" s="25"/>
      <c r="B25" s="925" t="b">
        <v>0</v>
      </c>
      <c r="C25" s="1022"/>
      <c r="D25" s="862"/>
      <c r="E25" s="862"/>
      <c r="F25" s="982"/>
      <c r="G25" s="983"/>
      <c r="H25" s="1023">
        <v>0.0</v>
      </c>
      <c r="I25" s="86">
        <f t="shared" si="2"/>
        <v>525.11</v>
      </c>
      <c r="J25" s="25"/>
      <c r="K25" s="1088" t="str">
        <f>'08) Drop Down Menus'!A10</f>
        <v>Holiday Gifts</v>
      </c>
      <c r="L25" s="930">
        <f>SUMIF('01) BudgetBill Breakdown'!B$1:B87,K25, '01) BudgetBill Breakdown'!G$1:G87)</f>
        <v>-437.29</v>
      </c>
      <c r="M25" s="1089">
        <f t="shared" si="3"/>
        <v>-31.235</v>
      </c>
      <c r="N25" s="25"/>
    </row>
    <row r="26">
      <c r="A26" s="25"/>
      <c r="B26" s="1134" t="b">
        <v>0</v>
      </c>
      <c r="C26" s="1042"/>
      <c r="D26" s="1135"/>
      <c r="E26" s="1135"/>
      <c r="F26" s="1136"/>
      <c r="G26" s="1137"/>
      <c r="H26" s="1138">
        <v>0.0</v>
      </c>
      <c r="I26" s="92">
        <f t="shared" si="2"/>
        <v>525.11</v>
      </c>
      <c r="J26" s="25"/>
      <c r="K26" s="1090" t="str">
        <f>'08) Drop Down Menus'!A11</f>
        <v>Haircut</v>
      </c>
      <c r="L26" s="994">
        <f>SUMIF('01) BudgetBill Breakdown'!B$1:B87,K26, '01) BudgetBill Breakdown'!G$1:G87)</f>
        <v>-350.23</v>
      </c>
      <c r="M26" s="1091">
        <f t="shared" si="3"/>
        <v>-25.01642857</v>
      </c>
      <c r="N26" s="25"/>
    </row>
    <row r="27">
      <c r="A27" s="25"/>
      <c r="B27" s="925" t="b">
        <v>0</v>
      </c>
      <c r="C27" s="1022"/>
      <c r="D27" s="862"/>
      <c r="E27" s="862"/>
      <c r="F27" s="982"/>
      <c r="G27" s="983"/>
      <c r="H27" s="1023">
        <v>0.0</v>
      </c>
      <c r="I27" s="86">
        <f t="shared" si="2"/>
        <v>525.11</v>
      </c>
      <c r="J27" s="25"/>
      <c r="K27" s="1088" t="str">
        <f>'08) Drop Down Menus'!A12</f>
        <v>Subscription - Video</v>
      </c>
      <c r="L27" s="930">
        <f>SUMIF('01) BudgetBill Breakdown'!B$1:B87,K27, '01) BudgetBill Breakdown'!G$1:G87)</f>
        <v>-642.57</v>
      </c>
      <c r="M27" s="1089">
        <f t="shared" si="3"/>
        <v>-45.89785714</v>
      </c>
      <c r="N27" s="25"/>
    </row>
    <row r="28">
      <c r="A28" s="25"/>
      <c r="B28" s="1134" t="b">
        <v>0</v>
      </c>
      <c r="C28" s="1042"/>
      <c r="D28" s="1135"/>
      <c r="E28" s="1135"/>
      <c r="F28" s="1136"/>
      <c r="G28" s="1137"/>
      <c r="H28" s="1138">
        <v>0.0</v>
      </c>
      <c r="I28" s="92">
        <f t="shared" si="2"/>
        <v>525.11</v>
      </c>
      <c r="J28" s="25"/>
      <c r="K28" s="1090" t="str">
        <f>'08) Drop Down Menus'!A13</f>
        <v>Subscription - Game</v>
      </c>
      <c r="L28" s="994">
        <f>SUMIF('01) BudgetBill Breakdown'!B$1:B87,K28, '01) BudgetBill Breakdown'!G$1:G87)</f>
        <v>-137.11</v>
      </c>
      <c r="M28" s="1091">
        <f t="shared" si="3"/>
        <v>-9.793571429</v>
      </c>
      <c r="N28" s="25"/>
    </row>
    <row r="29">
      <c r="A29" s="25"/>
      <c r="B29" s="925" t="b">
        <v>0</v>
      </c>
      <c r="C29" s="1022"/>
      <c r="D29" s="862"/>
      <c r="E29" s="862"/>
      <c r="F29" s="982"/>
      <c r="G29" s="983"/>
      <c r="H29" s="1023">
        <v>0.0</v>
      </c>
      <c r="I29" s="86">
        <f t="shared" si="2"/>
        <v>525.11</v>
      </c>
      <c r="J29" s="25"/>
      <c r="K29" s="1092" t="s">
        <v>574</v>
      </c>
      <c r="L29" s="1093"/>
      <c r="M29" s="1094" t="s">
        <v>593</v>
      </c>
      <c r="N29" s="25"/>
    </row>
    <row r="30" ht="18.0" customHeight="1">
      <c r="A30" s="25"/>
      <c r="B30" s="1134" t="b">
        <v>0</v>
      </c>
      <c r="C30" s="1042"/>
      <c r="D30" s="1135"/>
      <c r="E30" s="1135"/>
      <c r="F30" s="1136"/>
      <c r="G30" s="1137"/>
      <c r="H30" s="1138">
        <v>0.0</v>
      </c>
      <c r="I30" s="92">
        <f t="shared" si="2"/>
        <v>525.11</v>
      </c>
      <c r="J30" s="25"/>
      <c r="K30" s="25"/>
      <c r="L30" s="25"/>
      <c r="M30" s="25"/>
      <c r="N30" s="25"/>
    </row>
    <row r="31" ht="18.0" customHeight="1">
      <c r="A31" s="25"/>
      <c r="B31" s="1148"/>
      <c r="C31" s="1149" t="s">
        <v>455</v>
      </c>
      <c r="D31" s="1150"/>
      <c r="E31" s="1150"/>
      <c r="F31" s="1150"/>
      <c r="G31" s="1150"/>
      <c r="H31" s="1151">
        <f>I26</f>
        <v>525.11</v>
      </c>
      <c r="I31" s="1152"/>
      <c r="J31" s="25"/>
      <c r="K31" s="1115" t="s">
        <v>683</v>
      </c>
      <c r="L31" s="1116"/>
      <c r="M31" s="1117"/>
      <c r="N31" s="25"/>
    </row>
    <row r="32" ht="18.0" customHeight="1">
      <c r="A32" s="65"/>
      <c r="B32" s="65"/>
      <c r="C32" s="65"/>
      <c r="D32" s="65"/>
      <c r="E32" s="65"/>
      <c r="F32" s="65"/>
      <c r="G32" s="75"/>
      <c r="H32" s="75"/>
      <c r="I32" s="65"/>
      <c r="J32" s="25"/>
      <c r="K32" s="1118" t="s">
        <v>684</v>
      </c>
      <c r="L32" s="862"/>
      <c r="M32" s="1103">
        <v>0.0</v>
      </c>
      <c r="N32" s="25"/>
    </row>
    <row r="33" ht="18.0" customHeight="1">
      <c r="A33" s="65"/>
      <c r="B33" s="65" t="s">
        <v>609</v>
      </c>
      <c r="J33" s="25"/>
      <c r="K33" s="1119" t="s">
        <v>685</v>
      </c>
      <c r="L33" s="1120"/>
      <c r="M33" s="1121">
        <v>0.0</v>
      </c>
      <c r="N33" s="25"/>
    </row>
    <row r="34" ht="18.0" customHeight="1">
      <c r="A34" s="80"/>
      <c r="B34" s="1085" t="s">
        <v>102</v>
      </c>
      <c r="C34" s="1086" t="s">
        <v>103</v>
      </c>
      <c r="D34" s="1086" t="s">
        <v>104</v>
      </c>
      <c r="E34" s="1086" t="s">
        <v>105</v>
      </c>
      <c r="F34" s="1086" t="s">
        <v>49</v>
      </c>
      <c r="G34" s="1106" t="s">
        <v>106</v>
      </c>
      <c r="H34" s="1106" t="s">
        <v>107</v>
      </c>
      <c r="I34" s="1130"/>
      <c r="J34" s="25"/>
      <c r="K34" s="1118" t="s">
        <v>686</v>
      </c>
      <c r="L34" s="862"/>
      <c r="M34" s="86">
        <f>M32-M33</f>
        <v>0</v>
      </c>
      <c r="N34" s="25"/>
    </row>
    <row r="35" ht="18.0" customHeight="1">
      <c r="A35" s="80"/>
      <c r="B35" s="1108" t="b">
        <v>0</v>
      </c>
      <c r="C35" s="1022"/>
      <c r="D35" s="95"/>
      <c r="E35" s="95"/>
      <c r="F35" s="96"/>
      <c r="G35" s="85">
        <v>0.0</v>
      </c>
      <c r="H35" s="930">
        <f t="shared" ref="H35:H83" si="4">IF( B35 = TRUE ,(G35*F35)*0.05+(G35*F35) , G35*F35 )</f>
        <v>0</v>
      </c>
      <c r="I35" s="1107"/>
      <c r="J35" s="25"/>
      <c r="K35" s="1122" t="s">
        <v>687</v>
      </c>
      <c r="L35" s="1123"/>
      <c r="M35" s="1124" t="str">
        <f>#REF!-M33</f>
        <v>#REF!</v>
      </c>
      <c r="N35" s="25"/>
    </row>
    <row r="36" ht="18.0" customHeight="1">
      <c r="A36" s="80"/>
      <c r="B36" s="1111" t="b">
        <v>0</v>
      </c>
      <c r="C36" s="88"/>
      <c r="D36" s="89"/>
      <c r="E36" s="89"/>
      <c r="F36" s="90"/>
      <c r="G36" s="91">
        <v>0.0</v>
      </c>
      <c r="H36" s="994">
        <f t="shared" si="4"/>
        <v>0</v>
      </c>
      <c r="I36" s="1140"/>
      <c r="J36" s="25"/>
      <c r="N36" s="25"/>
    </row>
    <row r="37" ht="18.0" customHeight="1">
      <c r="A37" s="97"/>
      <c r="B37" s="1108" t="b">
        <v>0</v>
      </c>
      <c r="C37" s="94"/>
      <c r="D37" s="95"/>
      <c r="E37" s="95"/>
      <c r="F37" s="96"/>
      <c r="G37" s="85">
        <v>0.0</v>
      </c>
      <c r="H37" s="930">
        <f t="shared" si="4"/>
        <v>0</v>
      </c>
      <c r="I37" s="1107"/>
      <c r="J37" s="25"/>
      <c r="K37" s="1100" t="s">
        <v>670</v>
      </c>
      <c r="L37" s="1101"/>
      <c r="M37" s="1102"/>
      <c r="N37" s="25"/>
    </row>
    <row r="38" ht="18.0" customHeight="1">
      <c r="A38" s="80"/>
      <c r="B38" s="1111" t="b">
        <v>0</v>
      </c>
      <c r="C38" s="88"/>
      <c r="D38" s="89"/>
      <c r="E38" s="89"/>
      <c r="F38" s="90"/>
      <c r="G38" s="91">
        <v>0.0</v>
      </c>
      <c r="H38" s="994">
        <f t="shared" si="4"/>
        <v>0</v>
      </c>
      <c r="I38" s="1140"/>
      <c r="J38" s="25"/>
      <c r="K38" s="925" t="s">
        <v>605</v>
      </c>
      <c r="L38" s="1027">
        <v>45459.0</v>
      </c>
      <c r="M38" s="1103">
        <v>50.0</v>
      </c>
      <c r="N38" s="25"/>
    </row>
    <row r="39" ht="18.0" customHeight="1">
      <c r="A39" s="80"/>
      <c r="B39" s="1108" t="b">
        <v>0</v>
      </c>
      <c r="C39" s="94"/>
      <c r="D39" s="95"/>
      <c r="E39" s="95"/>
      <c r="F39" s="96"/>
      <c r="G39" s="85">
        <v>0.0</v>
      </c>
      <c r="H39" s="930">
        <f t="shared" si="4"/>
        <v>0</v>
      </c>
      <c r="I39" s="1107"/>
      <c r="J39" s="25"/>
      <c r="K39" s="1104" t="s">
        <v>671</v>
      </c>
      <c r="L39" s="1073">
        <v>2000.0</v>
      </c>
      <c r="M39" s="1105"/>
      <c r="N39" s="25"/>
    </row>
    <row r="40" ht="18.0" customHeight="1">
      <c r="A40" s="80"/>
      <c r="B40" s="1111" t="b">
        <v>0</v>
      </c>
      <c r="C40" s="88"/>
      <c r="D40" s="89"/>
      <c r="E40" s="89"/>
      <c r="F40" s="90"/>
      <c r="G40" s="91">
        <v>0.0</v>
      </c>
      <c r="H40" s="994">
        <f t="shared" si="4"/>
        <v>0</v>
      </c>
      <c r="I40" s="1140"/>
      <c r="J40" s="25"/>
      <c r="K40" s="925" t="s">
        <v>606</v>
      </c>
      <c r="L40" s="85">
        <v>0.0</v>
      </c>
      <c r="M40" s="1107"/>
      <c r="N40" s="25"/>
    </row>
    <row r="41" ht="18.0" customHeight="1">
      <c r="A41" s="97"/>
      <c r="B41" s="1108" t="b">
        <v>0</v>
      </c>
      <c r="C41" s="94"/>
      <c r="D41" s="95"/>
      <c r="E41" s="95"/>
      <c r="F41" s="96"/>
      <c r="G41" s="85">
        <v>0.0</v>
      </c>
      <c r="H41" s="930">
        <f t="shared" si="4"/>
        <v>0</v>
      </c>
      <c r="I41" s="1107"/>
      <c r="J41" s="25"/>
      <c r="K41" s="1109" t="s">
        <v>607</v>
      </c>
      <c r="L41" s="1030">
        <v>554.22</v>
      </c>
      <c r="M41" s="1154">
        <f>L41+M38-L40</f>
        <v>604.22</v>
      </c>
      <c r="N41" s="25"/>
    </row>
    <row r="42" ht="18.0" customHeight="1">
      <c r="A42" s="97"/>
      <c r="B42" s="1111" t="b">
        <v>0</v>
      </c>
      <c r="C42" s="88"/>
      <c r="D42" s="89"/>
      <c r="E42" s="89"/>
      <c r="F42" s="90"/>
      <c r="G42" s="91">
        <v>0.0</v>
      </c>
      <c r="H42" s="994">
        <f t="shared" si="4"/>
        <v>0</v>
      </c>
      <c r="I42" s="1140"/>
      <c r="J42" s="25"/>
      <c r="K42" s="1112" t="s">
        <v>608</v>
      </c>
      <c r="L42" s="1113"/>
      <c r="M42" s="1114">
        <f>L39-M41</f>
        <v>1395.78</v>
      </c>
      <c r="N42" s="25"/>
    </row>
    <row r="43" ht="18.0" customHeight="1">
      <c r="A43" s="97"/>
      <c r="B43" s="1108" t="b">
        <v>0</v>
      </c>
      <c r="C43" s="94"/>
      <c r="D43" s="95"/>
      <c r="E43" s="95"/>
      <c r="F43" s="96"/>
      <c r="G43" s="85">
        <v>0.0</v>
      </c>
      <c r="H43" s="930">
        <f t="shared" si="4"/>
        <v>0</v>
      </c>
      <c r="I43" s="1107"/>
      <c r="J43" s="25"/>
      <c r="K43" s="25"/>
      <c r="L43" s="25"/>
      <c r="M43" s="25"/>
      <c r="N43" s="25"/>
    </row>
    <row r="44" ht="18.0" customHeight="1">
      <c r="A44" s="97"/>
      <c r="B44" s="1111" t="b">
        <v>0</v>
      </c>
      <c r="C44" s="88"/>
      <c r="D44" s="89"/>
      <c r="E44" s="89"/>
      <c r="F44" s="90"/>
      <c r="G44" s="91">
        <v>0.0</v>
      </c>
      <c r="H44" s="994">
        <f t="shared" si="4"/>
        <v>0</v>
      </c>
      <c r="I44" s="1140"/>
      <c r="J44" s="25"/>
      <c r="K44" s="1100" t="s">
        <v>654</v>
      </c>
      <c r="L44" s="1101"/>
      <c r="M44" s="1102"/>
      <c r="N44" s="25"/>
    </row>
    <row r="45" ht="18.0" customHeight="1">
      <c r="A45" s="97"/>
      <c r="B45" s="1108" t="b">
        <v>0</v>
      </c>
      <c r="C45" s="94"/>
      <c r="D45" s="95"/>
      <c r="E45" s="95"/>
      <c r="F45" s="96"/>
      <c r="G45" s="85">
        <v>0.0</v>
      </c>
      <c r="H45" s="930">
        <f t="shared" si="4"/>
        <v>0</v>
      </c>
      <c r="I45" s="1107"/>
      <c r="J45" s="25"/>
      <c r="K45" s="925" t="s">
        <v>605</v>
      </c>
      <c r="L45" s="1027">
        <v>45459.0</v>
      </c>
      <c r="M45" s="1103">
        <v>50.0</v>
      </c>
    </row>
    <row r="46" ht="18.0" customHeight="1">
      <c r="A46" s="97"/>
      <c r="B46" s="1111" t="b">
        <v>0</v>
      </c>
      <c r="C46" s="88"/>
      <c r="D46" s="89"/>
      <c r="E46" s="89"/>
      <c r="F46" s="90"/>
      <c r="G46" s="91">
        <v>0.0</v>
      </c>
      <c r="H46" s="994">
        <f t="shared" si="4"/>
        <v>0</v>
      </c>
      <c r="I46" s="1140"/>
      <c r="J46" s="25"/>
      <c r="K46" s="1104" t="s">
        <v>671</v>
      </c>
      <c r="L46" s="1073">
        <v>1200.0</v>
      </c>
      <c r="M46" s="1105"/>
    </row>
    <row r="47" ht="18.0" customHeight="1">
      <c r="A47" s="97"/>
      <c r="B47" s="1108" t="b">
        <v>0</v>
      </c>
      <c r="C47" s="94"/>
      <c r="D47" s="95"/>
      <c r="E47" s="95"/>
      <c r="F47" s="96"/>
      <c r="G47" s="85">
        <v>0.0</v>
      </c>
      <c r="H47" s="930">
        <f t="shared" si="4"/>
        <v>0</v>
      </c>
      <c r="I47" s="1107"/>
      <c r="J47" s="25"/>
      <c r="K47" s="925" t="s">
        <v>606</v>
      </c>
      <c r="L47" s="85">
        <v>0.0</v>
      </c>
      <c r="M47" s="1107"/>
    </row>
    <row r="48" ht="18.0" customHeight="1">
      <c r="A48" s="97"/>
      <c r="B48" s="1111" t="b">
        <v>0</v>
      </c>
      <c r="C48" s="88"/>
      <c r="D48" s="89"/>
      <c r="E48" s="89"/>
      <c r="F48" s="90"/>
      <c r="G48" s="91">
        <v>0.0</v>
      </c>
      <c r="H48" s="994">
        <f t="shared" si="4"/>
        <v>0</v>
      </c>
      <c r="I48" s="1140"/>
      <c r="J48" s="25"/>
      <c r="K48" s="1109" t="s">
        <v>607</v>
      </c>
      <c r="L48" s="1030">
        <v>218.0</v>
      </c>
      <c r="M48" s="1154">
        <f>L48+M45-L47</f>
        <v>268</v>
      </c>
    </row>
    <row r="49" ht="18.0" customHeight="1">
      <c r="A49" s="97"/>
      <c r="B49" s="1108" t="b">
        <v>0</v>
      </c>
      <c r="C49" s="94"/>
      <c r="D49" s="95"/>
      <c r="E49" s="95"/>
      <c r="F49" s="96"/>
      <c r="G49" s="85">
        <v>0.0</v>
      </c>
      <c r="H49" s="930">
        <f t="shared" si="4"/>
        <v>0</v>
      </c>
      <c r="I49" s="1107"/>
      <c r="J49" s="25"/>
      <c r="K49" s="1112" t="s">
        <v>608</v>
      </c>
      <c r="L49" s="1113"/>
      <c r="M49" s="1114">
        <f>L46-M48</f>
        <v>932</v>
      </c>
    </row>
    <row r="50" ht="18.0" customHeight="1">
      <c r="A50" s="97"/>
      <c r="B50" s="1111" t="b">
        <v>0</v>
      </c>
      <c r="C50" s="88"/>
      <c r="D50" s="89"/>
      <c r="E50" s="89"/>
      <c r="F50" s="90"/>
      <c r="G50" s="91">
        <v>0.0</v>
      </c>
      <c r="H50" s="994">
        <f t="shared" si="4"/>
        <v>0</v>
      </c>
      <c r="I50" s="1140"/>
      <c r="J50" s="25"/>
      <c r="K50" s="25"/>
      <c r="L50" s="25"/>
      <c r="M50" s="25"/>
      <c r="N50" s="25"/>
    </row>
    <row r="51" ht="18.0" hidden="1" customHeight="1">
      <c r="A51" s="97"/>
      <c r="B51" s="1108" t="b">
        <v>0</v>
      </c>
      <c r="C51" s="94"/>
      <c r="D51" s="95"/>
      <c r="E51" s="95"/>
      <c r="F51" s="96"/>
      <c r="G51" s="85">
        <v>0.0</v>
      </c>
      <c r="H51" s="930">
        <f t="shared" si="4"/>
        <v>0</v>
      </c>
      <c r="I51" s="1107"/>
      <c r="J51" s="25"/>
      <c r="K51" s="25"/>
      <c r="L51" s="25"/>
      <c r="M51" s="25"/>
      <c r="N51" s="25"/>
    </row>
    <row r="52" ht="18.0" hidden="1" customHeight="1">
      <c r="A52" s="97"/>
      <c r="B52" s="1111" t="b">
        <v>0</v>
      </c>
      <c r="C52" s="88"/>
      <c r="D52" s="89"/>
      <c r="E52" s="89"/>
      <c r="F52" s="90"/>
      <c r="G52" s="91">
        <v>0.0</v>
      </c>
      <c r="H52" s="994">
        <f t="shared" si="4"/>
        <v>0</v>
      </c>
      <c r="I52" s="1140"/>
      <c r="J52" s="25"/>
      <c r="K52" s="25"/>
      <c r="L52" s="25"/>
      <c r="M52" s="25"/>
      <c r="N52" s="25"/>
    </row>
    <row r="53" ht="18.0" hidden="1" customHeight="1">
      <c r="A53" s="97"/>
      <c r="B53" s="1108" t="b">
        <v>0</v>
      </c>
      <c r="C53" s="94"/>
      <c r="D53" s="95"/>
      <c r="E53" s="95"/>
      <c r="F53" s="96"/>
      <c r="G53" s="85">
        <v>0.0</v>
      </c>
      <c r="H53" s="930">
        <f t="shared" si="4"/>
        <v>0</v>
      </c>
      <c r="I53" s="1107"/>
      <c r="J53" s="25"/>
      <c r="K53" s="25"/>
      <c r="L53" s="25"/>
      <c r="M53" s="25"/>
      <c r="N53" s="25"/>
    </row>
    <row r="54" ht="18.0" hidden="1" customHeight="1">
      <c r="A54" s="97"/>
      <c r="B54" s="1111" t="b">
        <v>0</v>
      </c>
      <c r="C54" s="88"/>
      <c r="D54" s="89"/>
      <c r="E54" s="89"/>
      <c r="F54" s="90"/>
      <c r="G54" s="91">
        <v>0.0</v>
      </c>
      <c r="H54" s="994">
        <f t="shared" si="4"/>
        <v>0</v>
      </c>
      <c r="I54" s="1140"/>
      <c r="J54" s="25"/>
      <c r="K54" s="25"/>
      <c r="L54" s="25"/>
      <c r="M54" s="25"/>
      <c r="N54" s="25"/>
    </row>
    <row r="55" ht="18.0" hidden="1" customHeight="1">
      <c r="A55" s="97"/>
      <c r="B55" s="1108" t="b">
        <v>0</v>
      </c>
      <c r="C55" s="94"/>
      <c r="D55" s="95"/>
      <c r="E55" s="95"/>
      <c r="F55" s="96"/>
      <c r="G55" s="85">
        <v>0.0</v>
      </c>
      <c r="H55" s="930">
        <f t="shared" si="4"/>
        <v>0</v>
      </c>
      <c r="I55" s="1107"/>
      <c r="J55" s="25"/>
      <c r="K55" s="25"/>
      <c r="L55" s="25"/>
      <c r="M55" s="25"/>
      <c r="N55" s="25"/>
    </row>
    <row r="56" ht="18.0" hidden="1" customHeight="1">
      <c r="A56" s="97"/>
      <c r="B56" s="1111" t="b">
        <v>0</v>
      </c>
      <c r="C56" s="88"/>
      <c r="D56" s="89"/>
      <c r="E56" s="89"/>
      <c r="F56" s="90"/>
      <c r="G56" s="91">
        <v>0.0</v>
      </c>
      <c r="H56" s="994">
        <f t="shared" si="4"/>
        <v>0</v>
      </c>
      <c r="I56" s="1140"/>
      <c r="J56" s="25"/>
      <c r="K56" s="25"/>
      <c r="L56" s="25"/>
      <c r="M56" s="25"/>
      <c r="N56" s="25"/>
    </row>
    <row r="57" ht="18.0" hidden="1" customHeight="1">
      <c r="A57" s="97"/>
      <c r="B57" s="1108" t="b">
        <v>0</v>
      </c>
      <c r="C57" s="94"/>
      <c r="D57" s="95"/>
      <c r="E57" s="95"/>
      <c r="F57" s="96"/>
      <c r="G57" s="85">
        <v>0.0</v>
      </c>
      <c r="H57" s="930">
        <f t="shared" si="4"/>
        <v>0</v>
      </c>
      <c r="I57" s="1107"/>
      <c r="J57" s="25"/>
      <c r="K57" s="25"/>
      <c r="L57" s="25"/>
      <c r="M57" s="25"/>
      <c r="N57" s="25"/>
    </row>
    <row r="58" ht="18.0" hidden="1" customHeight="1">
      <c r="A58" s="97"/>
      <c r="B58" s="1111" t="b">
        <v>0</v>
      </c>
      <c r="C58" s="88"/>
      <c r="D58" s="89"/>
      <c r="E58" s="89"/>
      <c r="F58" s="90"/>
      <c r="G58" s="91">
        <v>0.0</v>
      </c>
      <c r="H58" s="994">
        <f t="shared" si="4"/>
        <v>0</v>
      </c>
      <c r="I58" s="1140"/>
      <c r="J58" s="25"/>
      <c r="K58" s="25"/>
      <c r="L58" s="25"/>
      <c r="M58" s="25"/>
      <c r="N58" s="25"/>
    </row>
    <row r="59" ht="18.0" hidden="1" customHeight="1">
      <c r="A59" s="97"/>
      <c r="B59" s="1108" t="b">
        <v>0</v>
      </c>
      <c r="C59" s="94"/>
      <c r="D59" s="95"/>
      <c r="E59" s="95"/>
      <c r="F59" s="96"/>
      <c r="G59" s="85">
        <v>0.0</v>
      </c>
      <c r="H59" s="930">
        <f t="shared" si="4"/>
        <v>0</v>
      </c>
      <c r="I59" s="1107"/>
      <c r="J59" s="25"/>
      <c r="K59" s="25"/>
      <c r="L59" s="25"/>
      <c r="M59" s="25"/>
      <c r="N59" s="25"/>
    </row>
    <row r="60" ht="18.0" hidden="1" customHeight="1">
      <c r="A60" s="97"/>
      <c r="B60" s="1111" t="b">
        <v>0</v>
      </c>
      <c r="C60" s="88"/>
      <c r="D60" s="89"/>
      <c r="E60" s="89"/>
      <c r="F60" s="90"/>
      <c r="G60" s="91">
        <v>0.0</v>
      </c>
      <c r="H60" s="994">
        <f t="shared" si="4"/>
        <v>0</v>
      </c>
      <c r="I60" s="1140"/>
      <c r="J60" s="25"/>
      <c r="K60" s="25"/>
      <c r="L60" s="25"/>
      <c r="M60" s="25"/>
      <c r="N60" s="25"/>
    </row>
    <row r="61" ht="18.0" hidden="1" customHeight="1">
      <c r="A61" s="97"/>
      <c r="B61" s="1108" t="b">
        <v>0</v>
      </c>
      <c r="C61" s="94"/>
      <c r="D61" s="95"/>
      <c r="E61" s="95"/>
      <c r="F61" s="96"/>
      <c r="G61" s="85">
        <v>0.0</v>
      </c>
      <c r="H61" s="930">
        <f t="shared" si="4"/>
        <v>0</v>
      </c>
      <c r="I61" s="1107"/>
      <c r="J61" s="25"/>
      <c r="K61" s="25"/>
      <c r="L61" s="25"/>
      <c r="M61" s="25"/>
      <c r="N61" s="25"/>
    </row>
    <row r="62" ht="18.0" hidden="1" customHeight="1">
      <c r="A62" s="97"/>
      <c r="B62" s="1111" t="b">
        <v>0</v>
      </c>
      <c r="C62" s="88"/>
      <c r="D62" s="89"/>
      <c r="E62" s="89"/>
      <c r="F62" s="90"/>
      <c r="G62" s="91">
        <v>0.0</v>
      </c>
      <c r="H62" s="994">
        <f t="shared" si="4"/>
        <v>0</v>
      </c>
      <c r="I62" s="1140"/>
      <c r="J62" s="25"/>
      <c r="K62" s="25"/>
      <c r="L62" s="25"/>
      <c r="M62" s="25"/>
      <c r="N62" s="25"/>
    </row>
    <row r="63" ht="18.0" hidden="1" customHeight="1">
      <c r="A63" s="97"/>
      <c r="B63" s="1108" t="b">
        <v>0</v>
      </c>
      <c r="C63" s="94"/>
      <c r="D63" s="95"/>
      <c r="E63" s="95"/>
      <c r="F63" s="96"/>
      <c r="G63" s="85">
        <v>0.0</v>
      </c>
      <c r="H63" s="930">
        <f t="shared" si="4"/>
        <v>0</v>
      </c>
      <c r="I63" s="1107"/>
      <c r="J63" s="25"/>
      <c r="K63" s="25"/>
      <c r="L63" s="25"/>
      <c r="M63" s="25"/>
      <c r="N63" s="25"/>
    </row>
    <row r="64" ht="18.0" hidden="1" customHeight="1">
      <c r="A64" s="97"/>
      <c r="B64" s="1111" t="b">
        <v>0</v>
      </c>
      <c r="C64" s="88"/>
      <c r="D64" s="89"/>
      <c r="E64" s="89"/>
      <c r="F64" s="90"/>
      <c r="G64" s="91">
        <v>0.0</v>
      </c>
      <c r="H64" s="994">
        <f t="shared" si="4"/>
        <v>0</v>
      </c>
      <c r="I64" s="1140"/>
      <c r="J64" s="25"/>
      <c r="K64" s="25"/>
      <c r="L64" s="25"/>
      <c r="M64" s="25"/>
      <c r="N64" s="25"/>
    </row>
    <row r="65" ht="18.0" hidden="1" customHeight="1">
      <c r="A65" s="97"/>
      <c r="B65" s="1108" t="b">
        <v>0</v>
      </c>
      <c r="C65" s="94"/>
      <c r="D65" s="95"/>
      <c r="E65" s="95"/>
      <c r="F65" s="96"/>
      <c r="G65" s="85">
        <v>0.0</v>
      </c>
      <c r="H65" s="930">
        <f t="shared" si="4"/>
        <v>0</v>
      </c>
      <c r="I65" s="1107"/>
      <c r="J65" s="25"/>
      <c r="K65" s="25"/>
      <c r="L65" s="25"/>
      <c r="M65" s="25"/>
      <c r="N65" s="25"/>
    </row>
    <row r="66" ht="18.0" hidden="1" customHeight="1">
      <c r="A66" s="97"/>
      <c r="B66" s="1111" t="b">
        <v>0</v>
      </c>
      <c r="C66" s="88"/>
      <c r="D66" s="89"/>
      <c r="E66" s="89"/>
      <c r="F66" s="90"/>
      <c r="G66" s="91">
        <v>0.0</v>
      </c>
      <c r="H66" s="994">
        <f t="shared" si="4"/>
        <v>0</v>
      </c>
      <c r="I66" s="1140"/>
      <c r="J66" s="25"/>
      <c r="K66" s="25"/>
      <c r="L66" s="25"/>
      <c r="M66" s="25"/>
      <c r="N66" s="25"/>
    </row>
    <row r="67" ht="18.0" hidden="1" customHeight="1">
      <c r="A67" s="97"/>
      <c r="B67" s="1108" t="b">
        <v>0</v>
      </c>
      <c r="C67" s="94"/>
      <c r="D67" s="95"/>
      <c r="E67" s="95"/>
      <c r="F67" s="96"/>
      <c r="G67" s="85">
        <v>0.0</v>
      </c>
      <c r="H67" s="930">
        <f t="shared" si="4"/>
        <v>0</v>
      </c>
      <c r="I67" s="1107"/>
      <c r="J67" s="25"/>
      <c r="K67" s="25"/>
      <c r="L67" s="25"/>
      <c r="M67" s="25"/>
      <c r="N67" s="25"/>
    </row>
    <row r="68" ht="18.0" hidden="1" customHeight="1">
      <c r="A68" s="97"/>
      <c r="B68" s="1111" t="b">
        <v>0</v>
      </c>
      <c r="C68" s="88"/>
      <c r="D68" s="89"/>
      <c r="E68" s="89"/>
      <c r="F68" s="90"/>
      <c r="G68" s="91">
        <v>0.0</v>
      </c>
      <c r="H68" s="994">
        <f t="shared" si="4"/>
        <v>0</v>
      </c>
      <c r="I68" s="1140"/>
      <c r="J68" s="25"/>
      <c r="K68" s="25"/>
      <c r="L68" s="25"/>
      <c r="M68" s="25"/>
      <c r="N68" s="25"/>
    </row>
    <row r="69" ht="18.0" hidden="1" customHeight="1">
      <c r="A69" s="97"/>
      <c r="B69" s="1108" t="b">
        <v>0</v>
      </c>
      <c r="C69" s="94"/>
      <c r="D69" s="95"/>
      <c r="E69" s="95"/>
      <c r="F69" s="96"/>
      <c r="G69" s="85">
        <v>0.0</v>
      </c>
      <c r="H69" s="930">
        <f t="shared" si="4"/>
        <v>0</v>
      </c>
      <c r="I69" s="1107"/>
      <c r="J69" s="25"/>
      <c r="K69" s="25"/>
      <c r="L69" s="25"/>
      <c r="M69" s="25"/>
      <c r="N69" s="25"/>
    </row>
    <row r="70" ht="18.0" hidden="1" customHeight="1">
      <c r="A70" s="97"/>
      <c r="B70" s="1111" t="b">
        <v>0</v>
      </c>
      <c r="C70" s="88"/>
      <c r="D70" s="89"/>
      <c r="E70" s="89"/>
      <c r="F70" s="90"/>
      <c r="G70" s="91">
        <v>0.0</v>
      </c>
      <c r="H70" s="994">
        <f t="shared" si="4"/>
        <v>0</v>
      </c>
      <c r="I70" s="1140"/>
      <c r="J70" s="25"/>
      <c r="K70" s="25"/>
      <c r="L70" s="25"/>
      <c r="M70" s="25"/>
      <c r="N70" s="25"/>
    </row>
    <row r="71" ht="18.0" hidden="1" customHeight="1">
      <c r="A71" s="97"/>
      <c r="B71" s="1108" t="b">
        <v>0</v>
      </c>
      <c r="C71" s="94"/>
      <c r="D71" s="95"/>
      <c r="E71" s="95"/>
      <c r="F71" s="96"/>
      <c r="G71" s="85">
        <v>0.0</v>
      </c>
      <c r="H71" s="930">
        <f t="shared" si="4"/>
        <v>0</v>
      </c>
      <c r="I71" s="1107"/>
      <c r="J71" s="25"/>
      <c r="K71" s="25"/>
      <c r="L71" s="25"/>
      <c r="M71" s="25"/>
      <c r="N71" s="25"/>
    </row>
    <row r="72" ht="18.0" hidden="1" customHeight="1">
      <c r="A72" s="97"/>
      <c r="B72" s="1111" t="b">
        <v>0</v>
      </c>
      <c r="C72" s="88"/>
      <c r="D72" s="89"/>
      <c r="E72" s="89"/>
      <c r="F72" s="90"/>
      <c r="G72" s="91">
        <v>0.0</v>
      </c>
      <c r="H72" s="994">
        <f t="shared" si="4"/>
        <v>0</v>
      </c>
      <c r="I72" s="1140"/>
      <c r="J72" s="25"/>
      <c r="K72" s="25"/>
      <c r="L72" s="25"/>
      <c r="M72" s="25"/>
      <c r="N72" s="25"/>
    </row>
    <row r="73" ht="18.0" hidden="1" customHeight="1">
      <c r="A73" s="97"/>
      <c r="B73" s="1108" t="b">
        <v>0</v>
      </c>
      <c r="C73" s="94"/>
      <c r="D73" s="95"/>
      <c r="E73" s="95"/>
      <c r="F73" s="96"/>
      <c r="G73" s="85">
        <v>0.0</v>
      </c>
      <c r="H73" s="930">
        <f t="shared" si="4"/>
        <v>0</v>
      </c>
      <c r="I73" s="1107"/>
      <c r="J73" s="25"/>
      <c r="K73" s="25"/>
      <c r="L73" s="25"/>
      <c r="M73" s="25"/>
      <c r="N73" s="25"/>
    </row>
    <row r="74" ht="18.0" hidden="1" customHeight="1">
      <c r="A74" s="97"/>
      <c r="B74" s="1111" t="b">
        <v>0</v>
      </c>
      <c r="C74" s="88"/>
      <c r="D74" s="89"/>
      <c r="E74" s="89"/>
      <c r="F74" s="90"/>
      <c r="G74" s="91">
        <v>0.0</v>
      </c>
      <c r="H74" s="994">
        <f t="shared" si="4"/>
        <v>0</v>
      </c>
      <c r="I74" s="1140"/>
      <c r="J74" s="25"/>
      <c r="K74" s="25"/>
      <c r="L74" s="25"/>
      <c r="M74" s="25"/>
      <c r="N74" s="25"/>
    </row>
    <row r="75" ht="18.0" hidden="1" customHeight="1">
      <c r="A75" s="97"/>
      <c r="B75" s="1108" t="b">
        <v>0</v>
      </c>
      <c r="C75" s="94"/>
      <c r="D75" s="95"/>
      <c r="E75" s="95"/>
      <c r="F75" s="96"/>
      <c r="G75" s="85">
        <v>0.0</v>
      </c>
      <c r="H75" s="930">
        <f t="shared" si="4"/>
        <v>0</v>
      </c>
      <c r="I75" s="1107"/>
      <c r="J75" s="25"/>
      <c r="K75" s="25"/>
      <c r="L75" s="25"/>
      <c r="M75" s="25"/>
      <c r="N75" s="25"/>
    </row>
    <row r="76" ht="18.0" hidden="1" customHeight="1">
      <c r="A76" s="97"/>
      <c r="B76" s="1111" t="b">
        <v>0</v>
      </c>
      <c r="C76" s="88"/>
      <c r="D76" s="89"/>
      <c r="E76" s="89"/>
      <c r="F76" s="90"/>
      <c r="G76" s="91">
        <v>0.0</v>
      </c>
      <c r="H76" s="994">
        <f t="shared" si="4"/>
        <v>0</v>
      </c>
      <c r="I76" s="1140"/>
      <c r="J76" s="25"/>
      <c r="K76" s="25"/>
      <c r="L76" s="25"/>
      <c r="M76" s="25"/>
      <c r="N76" s="25"/>
    </row>
    <row r="77" ht="18.0" hidden="1" customHeight="1">
      <c r="A77" s="97"/>
      <c r="B77" s="1108" t="b">
        <v>0</v>
      </c>
      <c r="C77" s="94"/>
      <c r="D77" s="95"/>
      <c r="E77" s="95"/>
      <c r="F77" s="96"/>
      <c r="G77" s="85">
        <v>0.0</v>
      </c>
      <c r="H77" s="930">
        <f t="shared" si="4"/>
        <v>0</v>
      </c>
      <c r="I77" s="1107"/>
      <c r="J77" s="25"/>
      <c r="K77" s="25"/>
      <c r="L77" s="25"/>
      <c r="M77" s="25"/>
      <c r="N77" s="25"/>
    </row>
    <row r="78" ht="18.0" hidden="1" customHeight="1">
      <c r="A78" s="97"/>
      <c r="B78" s="1111" t="b">
        <v>0</v>
      </c>
      <c r="C78" s="88"/>
      <c r="D78" s="89"/>
      <c r="E78" s="89"/>
      <c r="F78" s="90"/>
      <c r="G78" s="91">
        <v>0.0</v>
      </c>
      <c r="H78" s="994">
        <f t="shared" si="4"/>
        <v>0</v>
      </c>
      <c r="I78" s="1140"/>
      <c r="J78" s="25"/>
      <c r="K78" s="25"/>
      <c r="L78" s="25"/>
      <c r="M78" s="25"/>
      <c r="N78" s="25"/>
    </row>
    <row r="79" ht="18.0" hidden="1" customHeight="1">
      <c r="A79" s="97"/>
      <c r="B79" s="1108" t="b">
        <v>0</v>
      </c>
      <c r="C79" s="94"/>
      <c r="D79" s="95"/>
      <c r="E79" s="95"/>
      <c r="F79" s="96"/>
      <c r="G79" s="85">
        <v>0.0</v>
      </c>
      <c r="H79" s="930">
        <f t="shared" si="4"/>
        <v>0</v>
      </c>
      <c r="I79" s="1107"/>
      <c r="J79" s="25"/>
      <c r="K79" s="25"/>
      <c r="L79" s="25"/>
      <c r="M79" s="25"/>
      <c r="N79" s="25"/>
    </row>
    <row r="80" ht="18.0" hidden="1" customHeight="1">
      <c r="A80" s="97"/>
      <c r="B80" s="1111" t="b">
        <v>0</v>
      </c>
      <c r="C80" s="88"/>
      <c r="D80" s="89"/>
      <c r="E80" s="89"/>
      <c r="F80" s="90"/>
      <c r="G80" s="91">
        <v>0.0</v>
      </c>
      <c r="H80" s="994">
        <f t="shared" si="4"/>
        <v>0</v>
      </c>
      <c r="I80" s="1140"/>
      <c r="J80" s="25"/>
      <c r="K80" s="25"/>
      <c r="L80" s="25"/>
      <c r="M80" s="25"/>
      <c r="N80" s="25"/>
    </row>
    <row r="81" ht="18.0" hidden="1" customHeight="1">
      <c r="A81" s="97"/>
      <c r="B81" s="1108" t="b">
        <v>0</v>
      </c>
      <c r="C81" s="94"/>
      <c r="D81" s="95"/>
      <c r="E81" s="95"/>
      <c r="F81" s="96"/>
      <c r="G81" s="85">
        <v>0.0</v>
      </c>
      <c r="H81" s="930">
        <f t="shared" si="4"/>
        <v>0</v>
      </c>
      <c r="I81" s="1107"/>
      <c r="J81" s="25"/>
      <c r="K81" s="25"/>
      <c r="L81" s="25"/>
      <c r="M81" s="25"/>
      <c r="N81" s="25"/>
    </row>
    <row r="82" ht="18.0" hidden="1" customHeight="1">
      <c r="A82" s="97"/>
      <c r="B82" s="1111" t="b">
        <v>0</v>
      </c>
      <c r="C82" s="88"/>
      <c r="D82" s="89"/>
      <c r="E82" s="89"/>
      <c r="F82" s="90"/>
      <c r="G82" s="91">
        <v>0.0</v>
      </c>
      <c r="H82" s="994">
        <f t="shared" si="4"/>
        <v>0</v>
      </c>
      <c r="I82" s="1140"/>
      <c r="J82" s="25"/>
      <c r="K82" s="25"/>
      <c r="L82" s="25"/>
      <c r="M82" s="25"/>
      <c r="N82" s="25"/>
    </row>
    <row r="83" ht="18.0" hidden="1" customHeight="1">
      <c r="A83" s="65"/>
      <c r="B83" s="1108" t="b">
        <v>0</v>
      </c>
      <c r="C83" s="94"/>
      <c r="D83" s="95"/>
      <c r="E83" s="95"/>
      <c r="F83" s="96"/>
      <c r="G83" s="85">
        <v>0.0</v>
      </c>
      <c r="H83" s="930">
        <f t="shared" si="4"/>
        <v>0</v>
      </c>
      <c r="I83" s="1107"/>
      <c r="J83" s="25"/>
      <c r="K83" s="25"/>
      <c r="L83" s="25"/>
      <c r="M83" s="25"/>
      <c r="N83" s="25"/>
    </row>
    <row r="84">
      <c r="A84" s="126"/>
      <c r="B84" s="1125"/>
      <c r="C84" s="1126" t="s">
        <v>610</v>
      </c>
      <c r="D84" s="1093"/>
      <c r="E84" s="1093"/>
      <c r="F84" s="1093"/>
      <c r="G84" s="1093"/>
      <c r="H84" s="1127">
        <f>sum(H35:H83)</f>
        <v>0</v>
      </c>
      <c r="I84" s="1155"/>
      <c r="J84" s="25"/>
      <c r="K84" s="25"/>
      <c r="L84" s="25"/>
      <c r="M84" s="25"/>
      <c r="N84" s="25"/>
    </row>
    <row r="85">
      <c r="A85" s="126"/>
      <c r="B85" s="126" t="s">
        <v>611</v>
      </c>
      <c r="H85" s="127">
        <f>sum(H35:H83)-M30</f>
        <v>0</v>
      </c>
      <c r="J85" s="25"/>
      <c r="K85" s="25"/>
      <c r="L85" s="25"/>
      <c r="M85" s="25"/>
      <c r="N85" s="25"/>
    </row>
    <row r="86">
      <c r="A86" s="126"/>
      <c r="B86" s="126" t="s">
        <v>134</v>
      </c>
      <c r="H86" s="128" t="str">
        <f>#REF!-H84</f>
        <v>#REF!</v>
      </c>
      <c r="J86" s="25"/>
      <c r="K86" s="1128">
        <v>45446.0</v>
      </c>
      <c r="N86" s="25"/>
    </row>
    <row r="87">
      <c r="A87" s="126"/>
      <c r="B87" s="126"/>
      <c r="C87" s="126"/>
      <c r="D87" s="126"/>
      <c r="E87" s="126"/>
      <c r="F87" s="126"/>
      <c r="G87" s="126"/>
      <c r="H87" s="128"/>
      <c r="I87" s="128"/>
      <c r="J87" s="25"/>
      <c r="K87" s="25"/>
      <c r="L87" s="25"/>
      <c r="M87" s="25"/>
      <c r="N87" s="25"/>
    </row>
  </sheetData>
  <mergeCells count="116">
    <mergeCell ref="B2:I2"/>
    <mergeCell ref="K2:M2"/>
    <mergeCell ref="C3:E3"/>
    <mergeCell ref="L3:M3"/>
    <mergeCell ref="C4:E4"/>
    <mergeCell ref="L4:M4"/>
    <mergeCell ref="L5:M5"/>
    <mergeCell ref="C5:E5"/>
    <mergeCell ref="C6:E6"/>
    <mergeCell ref="C7:E7"/>
    <mergeCell ref="C8:E8"/>
    <mergeCell ref="C9:E9"/>
    <mergeCell ref="C10:E10"/>
    <mergeCell ref="C11:E11"/>
    <mergeCell ref="L13:M13"/>
    <mergeCell ref="L14:M14"/>
    <mergeCell ref="L6:M6"/>
    <mergeCell ref="L7:M7"/>
    <mergeCell ref="L8:M8"/>
    <mergeCell ref="L9:M9"/>
    <mergeCell ref="L10:M10"/>
    <mergeCell ref="L11:M11"/>
    <mergeCell ref="L12:M12"/>
    <mergeCell ref="C12:E12"/>
    <mergeCell ref="C13:E13"/>
    <mergeCell ref="C14:E14"/>
    <mergeCell ref="C15:E15"/>
    <mergeCell ref="C16:E16"/>
    <mergeCell ref="C17:E17"/>
    <mergeCell ref="C18:E18"/>
    <mergeCell ref="C19:E19"/>
    <mergeCell ref="C20:E20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K29:L29"/>
    <mergeCell ref="C30:E30"/>
    <mergeCell ref="C31:G31"/>
    <mergeCell ref="H67:I67"/>
    <mergeCell ref="H68:I68"/>
    <mergeCell ref="H69:I69"/>
    <mergeCell ref="H70:I70"/>
    <mergeCell ref="H71:I71"/>
    <mergeCell ref="H72:I72"/>
    <mergeCell ref="H73:I73"/>
    <mergeCell ref="H74:I74"/>
    <mergeCell ref="H75:I75"/>
    <mergeCell ref="H76:I76"/>
    <mergeCell ref="H77:I77"/>
    <mergeCell ref="H78:I78"/>
    <mergeCell ref="H79:I79"/>
    <mergeCell ref="H80:I80"/>
    <mergeCell ref="B86:G86"/>
    <mergeCell ref="H86:I86"/>
    <mergeCell ref="K86:M86"/>
    <mergeCell ref="H81:I81"/>
    <mergeCell ref="H82:I82"/>
    <mergeCell ref="H83:I83"/>
    <mergeCell ref="C84:G84"/>
    <mergeCell ref="H84:I84"/>
    <mergeCell ref="B85:G85"/>
    <mergeCell ref="H85:I85"/>
    <mergeCell ref="H31:I31"/>
    <mergeCell ref="K31:M31"/>
    <mergeCell ref="K32:L32"/>
    <mergeCell ref="B33:I33"/>
    <mergeCell ref="K33:L33"/>
    <mergeCell ref="H34:I34"/>
    <mergeCell ref="H35:I35"/>
    <mergeCell ref="L40:M40"/>
    <mergeCell ref="K42:L42"/>
    <mergeCell ref="K44:M44"/>
    <mergeCell ref="L46:M46"/>
    <mergeCell ref="L47:M47"/>
    <mergeCell ref="K49:L49"/>
    <mergeCell ref="K34:L34"/>
    <mergeCell ref="K35:L35"/>
    <mergeCell ref="H36:I36"/>
    <mergeCell ref="H37:I37"/>
    <mergeCell ref="K37:M37"/>
    <mergeCell ref="H38:I38"/>
    <mergeCell ref="L39:M39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</mergeCells>
  <dataValidations>
    <dataValidation type="list" allowBlank="1" showErrorMessage="1" sqref="E35:E83">
      <formula1>'08) Drop Down Menus'!$B$2:$B$17</formula1>
    </dataValidation>
    <dataValidation type="list" allowBlank="1" sqref="G4:G30">
      <formula1>'08) Drop Down Menus'!$A$2:$A$17</formula1>
    </dataValidation>
  </dataValidations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3.29"/>
    <col customWidth="1" min="2" max="2" width="4.71"/>
    <col customWidth="1" min="3" max="3" width="32.57"/>
    <col customWidth="1" min="4" max="4" width="10.0"/>
    <col customWidth="1" min="5" max="5" width="25.71"/>
    <col customWidth="1" min="6" max="6" width="13.0"/>
    <col customWidth="1" min="7" max="7" width="23.86"/>
    <col customWidth="1" min="8" max="8" width="15.29"/>
    <col customWidth="1" min="9" max="9" width="14.29"/>
    <col customWidth="1" min="10" max="10" width="3.71"/>
    <col customWidth="1" min="11" max="11" width="23.86"/>
    <col customWidth="1" min="12" max="12" width="15.0"/>
    <col customWidth="1" min="13" max="13" width="16.57"/>
    <col customWidth="1" min="14" max="14" width="3.43"/>
  </cols>
  <sheetData>
    <row r="1">
      <c r="A1" s="25"/>
      <c r="B1" s="25"/>
      <c r="C1" s="25"/>
      <c r="D1" s="25"/>
      <c r="E1" s="25"/>
      <c r="F1" s="25"/>
      <c r="G1" s="24"/>
      <c r="H1" s="25"/>
      <c r="I1" s="25"/>
      <c r="J1" s="25"/>
      <c r="K1" s="25"/>
      <c r="L1" s="138"/>
      <c r="M1" s="25"/>
      <c r="N1" s="25"/>
    </row>
    <row r="2">
      <c r="A2" s="25"/>
      <c r="B2" s="1085" t="s">
        <v>775</v>
      </c>
      <c r="C2" s="1129"/>
      <c r="D2" s="1129"/>
      <c r="E2" s="1129"/>
      <c r="F2" s="1129"/>
      <c r="G2" s="1129"/>
      <c r="H2" s="1129"/>
      <c r="I2" s="1130"/>
      <c r="J2" s="25"/>
      <c r="K2" s="1131" t="s">
        <v>470</v>
      </c>
      <c r="L2" s="1132"/>
      <c r="M2" s="1133"/>
      <c r="N2" s="25"/>
    </row>
    <row r="3">
      <c r="A3" s="25"/>
      <c r="B3" s="1079" t="s">
        <v>598</v>
      </c>
      <c r="C3" s="974" t="s">
        <v>140</v>
      </c>
      <c r="D3" s="862"/>
      <c r="E3" s="862"/>
      <c r="F3" s="974" t="s">
        <v>55</v>
      </c>
      <c r="G3" s="974" t="s">
        <v>44</v>
      </c>
      <c r="H3" s="974" t="s">
        <v>2</v>
      </c>
      <c r="I3" s="1080" t="s">
        <v>67</v>
      </c>
      <c r="J3" s="25"/>
      <c r="K3" s="1081" t="str">
        <f>'08) Drop Down Menus'!A2</f>
        <v>Groceries</v>
      </c>
      <c r="L3" s="85">
        <f>sumifs(H$4:H$30,G$4:G$30,K3,B$4:B$30,false)</f>
        <v>9.3</v>
      </c>
      <c r="M3" s="1107"/>
      <c r="N3" s="25"/>
    </row>
    <row r="4">
      <c r="A4" s="25"/>
      <c r="B4" s="1134" t="b">
        <v>0</v>
      </c>
      <c r="C4" s="1042" t="s">
        <v>620</v>
      </c>
      <c r="D4" s="1135"/>
      <c r="E4" s="1135"/>
      <c r="F4" s="1136">
        <v>45499.0</v>
      </c>
      <c r="G4" s="1137" t="s">
        <v>144</v>
      </c>
      <c r="H4" s="1138">
        <v>27.68</v>
      </c>
      <c r="I4" s="92">
        <f>H4</f>
        <v>27.68</v>
      </c>
      <c r="J4" s="25"/>
      <c r="K4" s="1139" t="str">
        <f>'08) Drop Down Menus'!A3</f>
        <v>Cigarettes</v>
      </c>
      <c r="L4" s="91">
        <f t="shared" ref="L4:L14" si="1">sumifs(H$4:H$26,G$4:G$26,K4,B$4:B$26,false)</f>
        <v>49.32</v>
      </c>
      <c r="M4" s="1140"/>
      <c r="N4" s="25"/>
    </row>
    <row r="5">
      <c r="A5" s="25"/>
      <c r="B5" s="925" t="b">
        <v>0</v>
      </c>
      <c r="C5" s="1022" t="s">
        <v>508</v>
      </c>
      <c r="D5" s="862"/>
      <c r="E5" s="862"/>
      <c r="F5" s="982">
        <v>45505.0</v>
      </c>
      <c r="G5" s="983" t="s">
        <v>144</v>
      </c>
      <c r="H5" s="1023">
        <v>21.64</v>
      </c>
      <c r="I5" s="86">
        <f t="shared" ref="I5:I30" si="2">I4+H5</f>
        <v>49.32</v>
      </c>
      <c r="J5" s="25"/>
      <c r="K5" s="1081" t="str">
        <f>'08) Drop Down Menus'!A4</f>
        <v>Gas</v>
      </c>
      <c r="L5" s="85">
        <f t="shared" si="1"/>
        <v>0</v>
      </c>
      <c r="M5" s="1107"/>
      <c r="N5" s="25"/>
    </row>
    <row r="6">
      <c r="A6" s="25"/>
      <c r="B6" s="1134" t="b">
        <v>0</v>
      </c>
      <c r="C6" s="1042" t="s">
        <v>500</v>
      </c>
      <c r="D6" s="1135"/>
      <c r="E6" s="1135"/>
      <c r="F6" s="1136">
        <v>45506.0</v>
      </c>
      <c r="G6" s="1137" t="s">
        <v>110</v>
      </c>
      <c r="H6" s="1138">
        <v>3.1</v>
      </c>
      <c r="I6" s="92">
        <f t="shared" si="2"/>
        <v>52.42</v>
      </c>
      <c r="J6" s="25"/>
      <c r="K6" s="1139" t="str">
        <f>'08) Drop Down Menus'!A5</f>
        <v>Entertainment</v>
      </c>
      <c r="L6" s="91">
        <f t="shared" si="1"/>
        <v>9.25</v>
      </c>
      <c r="M6" s="1140"/>
      <c r="N6" s="25"/>
    </row>
    <row r="7">
      <c r="A7" s="25"/>
      <c r="B7" s="925" t="b">
        <v>0</v>
      </c>
      <c r="C7" s="1022" t="s">
        <v>22</v>
      </c>
      <c r="D7" s="862"/>
      <c r="E7" s="862"/>
      <c r="F7" s="982">
        <v>45508.0</v>
      </c>
      <c r="G7" s="983" t="s">
        <v>21</v>
      </c>
      <c r="H7" s="1023">
        <v>10.0</v>
      </c>
      <c r="I7" s="86">
        <f t="shared" si="2"/>
        <v>62.42</v>
      </c>
      <c r="J7" s="25"/>
      <c r="K7" s="1081" t="str">
        <f>'08) Drop Down Menus'!A6</f>
        <v>Medical</v>
      </c>
      <c r="L7" s="85">
        <f t="shared" si="1"/>
        <v>65</v>
      </c>
      <c r="M7" s="1107"/>
      <c r="N7" s="25"/>
    </row>
    <row r="8">
      <c r="A8" s="25"/>
      <c r="B8" s="1134" t="b">
        <v>0</v>
      </c>
      <c r="C8" s="1042" t="s">
        <v>36</v>
      </c>
      <c r="D8" s="1135"/>
      <c r="E8" s="1135"/>
      <c r="F8" s="1136">
        <v>45509.0</v>
      </c>
      <c r="G8" s="1137" t="s">
        <v>132</v>
      </c>
      <c r="H8" s="1138">
        <v>65.0</v>
      </c>
      <c r="I8" s="92">
        <f t="shared" si="2"/>
        <v>127.42</v>
      </c>
      <c r="J8" s="25"/>
      <c r="K8" s="1139" t="str">
        <f>'08) Drop Down Menus'!A7</f>
        <v>Vehicle</v>
      </c>
      <c r="L8" s="91">
        <f t="shared" si="1"/>
        <v>0</v>
      </c>
      <c r="M8" s="1140"/>
      <c r="N8" s="25"/>
    </row>
    <row r="9">
      <c r="A9" s="25"/>
      <c r="B9" s="925" t="b">
        <v>0</v>
      </c>
      <c r="C9" s="1022" t="s">
        <v>577</v>
      </c>
      <c r="D9" s="862"/>
      <c r="E9" s="862"/>
      <c r="F9" s="982">
        <v>45509.0</v>
      </c>
      <c r="G9" s="983" t="s">
        <v>146</v>
      </c>
      <c r="H9" s="1023">
        <v>9.25</v>
      </c>
      <c r="I9" s="86">
        <f t="shared" si="2"/>
        <v>136.67</v>
      </c>
      <c r="J9" s="25"/>
      <c r="K9" s="1081" t="str">
        <f>'08) Drop Down Menus'!A8</f>
        <v>Maintenance</v>
      </c>
      <c r="L9" s="85">
        <f t="shared" si="1"/>
        <v>10</v>
      </c>
      <c r="M9" s="1107"/>
      <c r="N9" s="25"/>
    </row>
    <row r="10">
      <c r="A10" s="25"/>
      <c r="B10" s="1134" t="b">
        <v>0</v>
      </c>
      <c r="C10" s="1042" t="s">
        <v>500</v>
      </c>
      <c r="D10" s="1135"/>
      <c r="E10" s="1135"/>
      <c r="F10" s="1136">
        <v>45510.0</v>
      </c>
      <c r="G10" s="1137" t="s">
        <v>110</v>
      </c>
      <c r="H10" s="1138">
        <v>3.1</v>
      </c>
      <c r="I10" s="92">
        <f t="shared" si="2"/>
        <v>139.77</v>
      </c>
      <c r="J10" s="25"/>
      <c r="K10" s="1139" t="str">
        <f>'08) Drop Down Menus'!A9</f>
        <v>Debt</v>
      </c>
      <c r="L10" s="91">
        <f t="shared" si="1"/>
        <v>0</v>
      </c>
      <c r="M10" s="1140"/>
      <c r="N10" s="25"/>
    </row>
    <row r="11">
      <c r="A11" s="25"/>
      <c r="B11" s="925" t="b">
        <v>0</v>
      </c>
      <c r="C11" s="1022" t="s">
        <v>500</v>
      </c>
      <c r="D11" s="862"/>
      <c r="E11" s="862"/>
      <c r="F11" s="982">
        <v>45512.0</v>
      </c>
      <c r="G11" s="983" t="s">
        <v>110</v>
      </c>
      <c r="H11" s="1023">
        <v>3.1</v>
      </c>
      <c r="I11" s="86">
        <f t="shared" si="2"/>
        <v>142.87</v>
      </c>
      <c r="J11" s="25"/>
      <c r="K11" s="1081" t="str">
        <f>'08) Drop Down Menus'!A10</f>
        <v>Holiday Gifts</v>
      </c>
      <c r="L11" s="85">
        <f t="shared" si="1"/>
        <v>0</v>
      </c>
      <c r="M11" s="1107"/>
      <c r="N11" s="25"/>
    </row>
    <row r="12">
      <c r="A12" s="25"/>
      <c r="B12" s="1134" t="b">
        <v>0</v>
      </c>
      <c r="C12" s="1042"/>
      <c r="D12" s="1135"/>
      <c r="E12" s="1135"/>
      <c r="F12" s="1136"/>
      <c r="G12" s="1137"/>
      <c r="H12" s="1138">
        <v>0.0</v>
      </c>
      <c r="I12" s="92">
        <f t="shared" si="2"/>
        <v>142.87</v>
      </c>
      <c r="J12" s="25"/>
      <c r="K12" s="1139" t="str">
        <f>'08) Drop Down Menus'!A11</f>
        <v>Haircut</v>
      </c>
      <c r="L12" s="91">
        <f t="shared" si="1"/>
        <v>0</v>
      </c>
      <c r="M12" s="1140"/>
      <c r="N12" s="25"/>
    </row>
    <row r="13">
      <c r="A13" s="25"/>
      <c r="B13" s="925" t="b">
        <v>0</v>
      </c>
      <c r="C13" s="1022"/>
      <c r="D13" s="862"/>
      <c r="E13" s="862"/>
      <c r="F13" s="982"/>
      <c r="G13" s="983"/>
      <c r="H13" s="1023">
        <v>0.0</v>
      </c>
      <c r="I13" s="86">
        <f t="shared" si="2"/>
        <v>142.87</v>
      </c>
      <c r="J13" s="25"/>
      <c r="K13" s="1081" t="str">
        <f>'08) Drop Down Menus'!A12</f>
        <v>Subscription - Video</v>
      </c>
      <c r="L13" s="85">
        <f t="shared" si="1"/>
        <v>0</v>
      </c>
      <c r="M13" s="1107"/>
      <c r="N13" s="25"/>
    </row>
    <row r="14">
      <c r="A14" s="25"/>
      <c r="B14" s="1134" t="b">
        <v>0</v>
      </c>
      <c r="C14" s="1042"/>
      <c r="D14" s="1135"/>
      <c r="E14" s="1135"/>
      <c r="F14" s="1136"/>
      <c r="G14" s="1137"/>
      <c r="H14" s="1138">
        <v>0.0</v>
      </c>
      <c r="I14" s="92">
        <f t="shared" si="2"/>
        <v>142.87</v>
      </c>
      <c r="J14" s="25"/>
      <c r="K14" s="1141" t="str">
        <f>'08) Drop Down Menus'!A13</f>
        <v>Subscription - Game</v>
      </c>
      <c r="L14" s="1142">
        <f t="shared" si="1"/>
        <v>0</v>
      </c>
      <c r="M14" s="1144"/>
      <c r="N14" s="25"/>
    </row>
    <row r="15">
      <c r="A15" s="25"/>
      <c r="B15" s="925" t="b">
        <v>0</v>
      </c>
      <c r="C15" s="1022"/>
      <c r="D15" s="862"/>
      <c r="E15" s="862"/>
      <c r="F15" s="982"/>
      <c r="G15" s="983"/>
      <c r="H15" s="1023">
        <v>0.0</v>
      </c>
      <c r="I15" s="86">
        <f t="shared" si="2"/>
        <v>142.87</v>
      </c>
      <c r="J15" s="25"/>
      <c r="K15" s="25"/>
      <c r="L15" s="25"/>
      <c r="M15" s="25"/>
      <c r="N15" s="25"/>
    </row>
    <row r="16">
      <c r="A16" s="25"/>
      <c r="B16" s="1134" t="b">
        <v>0</v>
      </c>
      <c r="C16" s="1042"/>
      <c r="D16" s="1135"/>
      <c r="E16" s="1135"/>
      <c r="F16" s="1136"/>
      <c r="G16" s="1137"/>
      <c r="H16" s="1138">
        <v>0.0</v>
      </c>
      <c r="I16" s="92">
        <f t="shared" si="2"/>
        <v>142.87</v>
      </c>
      <c r="J16" s="25"/>
      <c r="K16" s="1085" t="s">
        <v>44</v>
      </c>
      <c r="L16" s="1086" t="s">
        <v>572</v>
      </c>
      <c r="M16" s="1087" t="s">
        <v>573</v>
      </c>
      <c r="N16" s="25"/>
    </row>
    <row r="17">
      <c r="A17" s="25"/>
      <c r="B17" s="925" t="b">
        <v>0</v>
      </c>
      <c r="C17" s="1022"/>
      <c r="D17" s="862"/>
      <c r="E17" s="862"/>
      <c r="F17" s="982"/>
      <c r="G17" s="983"/>
      <c r="H17" s="1023">
        <v>0.0</v>
      </c>
      <c r="I17" s="86">
        <f t="shared" si="2"/>
        <v>142.87</v>
      </c>
      <c r="J17" s="25"/>
      <c r="K17" s="1088" t="str">
        <f>'08) Drop Down Menus'!A2</f>
        <v>Groceries</v>
      </c>
      <c r="L17" s="930">
        <f>SUMIF('01) BudgetBill Breakdown'!B$1:B87,K3, '01) BudgetBill Breakdown'!G$1:G87)</f>
        <v>-13261.67</v>
      </c>
      <c r="M17" s="1089">
        <f t="shared" ref="M17:M28" si="3">L17/M$29</f>
        <v>-884.1113333</v>
      </c>
      <c r="N17" s="25"/>
    </row>
    <row r="18">
      <c r="A18" s="25"/>
      <c r="B18" s="1134" t="b">
        <v>0</v>
      </c>
      <c r="C18" s="1042"/>
      <c r="D18" s="1135"/>
      <c r="E18" s="1135"/>
      <c r="F18" s="1136"/>
      <c r="G18" s="1137"/>
      <c r="H18" s="1138">
        <v>0.0</v>
      </c>
      <c r="I18" s="92">
        <f t="shared" si="2"/>
        <v>142.87</v>
      </c>
      <c r="J18" s="25"/>
      <c r="K18" s="1090" t="str">
        <f>'08) Drop Down Menus'!A3</f>
        <v>Cigarettes</v>
      </c>
      <c r="L18" s="994">
        <f>SUMIF('01) BudgetBill Breakdown'!B$1:B87,K18, '01) BudgetBill Breakdown'!G$1:G87)</f>
        <v>-3195.64</v>
      </c>
      <c r="M18" s="1091">
        <f t="shared" si="3"/>
        <v>-213.0426667</v>
      </c>
      <c r="N18" s="25"/>
    </row>
    <row r="19">
      <c r="A19" s="25"/>
      <c r="B19" s="925" t="b">
        <v>0</v>
      </c>
      <c r="C19" s="1022"/>
      <c r="D19" s="862"/>
      <c r="E19" s="862"/>
      <c r="F19" s="982"/>
      <c r="G19" s="983"/>
      <c r="H19" s="1023">
        <v>0.0</v>
      </c>
      <c r="I19" s="86">
        <f t="shared" si="2"/>
        <v>142.87</v>
      </c>
      <c r="J19" s="25"/>
      <c r="K19" s="1088" t="str">
        <f>'08) Drop Down Menus'!A4</f>
        <v>Gas</v>
      </c>
      <c r="L19" s="930">
        <f>SUMIF('01) BudgetBill Breakdown'!B$1:B87,K19, '01) BudgetBill Breakdown'!G$1:G87)</f>
        <v>-1119.6</v>
      </c>
      <c r="M19" s="1089">
        <f t="shared" si="3"/>
        <v>-74.64</v>
      </c>
      <c r="N19" s="25"/>
    </row>
    <row r="20">
      <c r="A20" s="25"/>
      <c r="B20" s="1134" t="b">
        <v>0</v>
      </c>
      <c r="C20" s="1042"/>
      <c r="D20" s="1135"/>
      <c r="E20" s="1135"/>
      <c r="F20" s="1136"/>
      <c r="G20" s="1137"/>
      <c r="H20" s="1138">
        <v>0.0</v>
      </c>
      <c r="I20" s="92">
        <f t="shared" si="2"/>
        <v>142.87</v>
      </c>
      <c r="J20" s="25"/>
      <c r="K20" s="1090" t="str">
        <f>'08) Drop Down Menus'!A5</f>
        <v>Entertainment</v>
      </c>
      <c r="L20" s="994">
        <f>SUMIF('01) BudgetBill Breakdown'!B$1:B87,K20, '01) BudgetBill Breakdown'!G$1:G87)</f>
        <v>-5169.91</v>
      </c>
      <c r="M20" s="1091">
        <f t="shared" si="3"/>
        <v>-344.6606667</v>
      </c>
      <c r="N20" s="25"/>
    </row>
    <row r="21">
      <c r="A21" s="25"/>
      <c r="B21" s="925" t="b">
        <v>0</v>
      </c>
      <c r="C21" s="1022"/>
      <c r="D21" s="862"/>
      <c r="E21" s="862"/>
      <c r="F21" s="982"/>
      <c r="G21" s="983"/>
      <c r="H21" s="1023">
        <v>0.0</v>
      </c>
      <c r="I21" s="86">
        <f t="shared" si="2"/>
        <v>142.87</v>
      </c>
      <c r="J21" s="25"/>
      <c r="K21" s="1088" t="str">
        <f>'08) Drop Down Menus'!A6</f>
        <v>Medical</v>
      </c>
      <c r="L21" s="930">
        <f>SUMIF('01) BudgetBill Breakdown'!B$1:B87,K21, '01) BudgetBill Breakdown'!G$1:G87)</f>
        <v>-1229.54</v>
      </c>
      <c r="M21" s="1089">
        <f t="shared" si="3"/>
        <v>-81.96933333</v>
      </c>
      <c r="N21" s="25"/>
    </row>
    <row r="22">
      <c r="A22" s="25"/>
      <c r="B22" s="1134" t="b">
        <v>0</v>
      </c>
      <c r="C22" s="1042"/>
      <c r="D22" s="1135"/>
      <c r="E22" s="1135"/>
      <c r="F22" s="1136"/>
      <c r="G22" s="1137"/>
      <c r="H22" s="1138">
        <v>0.0</v>
      </c>
      <c r="I22" s="92">
        <f t="shared" si="2"/>
        <v>142.87</v>
      </c>
      <c r="J22" s="25"/>
      <c r="K22" s="1090" t="str">
        <f>'08) Drop Down Menus'!A7</f>
        <v>Vehicle</v>
      </c>
      <c r="L22" s="994">
        <f>SUMIF('01) BudgetBill Breakdown'!B$1:B87,K22, '01) BudgetBill Breakdown'!G$1:G87)</f>
        <v>-798.37</v>
      </c>
      <c r="M22" s="1091">
        <f t="shared" si="3"/>
        <v>-53.22466667</v>
      </c>
      <c r="N22" s="25"/>
    </row>
    <row r="23">
      <c r="A23" s="25"/>
      <c r="B23" s="925" t="b">
        <v>0</v>
      </c>
      <c r="C23" s="1022"/>
      <c r="D23" s="862"/>
      <c r="E23" s="862"/>
      <c r="F23" s="982"/>
      <c r="G23" s="983"/>
      <c r="H23" s="1023">
        <v>0.0</v>
      </c>
      <c r="I23" s="86">
        <f t="shared" si="2"/>
        <v>142.87</v>
      </c>
      <c r="J23" s="25"/>
      <c r="K23" s="1088" t="str">
        <f>'08) Drop Down Menus'!A8</f>
        <v>Maintenance</v>
      </c>
      <c r="L23" s="930">
        <f>SUMIF('01) BudgetBill Breakdown'!B$1:B87,K23, '01) BudgetBill Breakdown'!G$1:G87)</f>
        <v>-2502.98</v>
      </c>
      <c r="M23" s="1089">
        <f t="shared" si="3"/>
        <v>-166.8653333</v>
      </c>
      <c r="N23" s="25"/>
    </row>
    <row r="24">
      <c r="A24" s="25"/>
      <c r="B24" s="1134" t="b">
        <v>0</v>
      </c>
      <c r="C24" s="1042"/>
      <c r="D24" s="1135"/>
      <c r="E24" s="1135"/>
      <c r="F24" s="1136"/>
      <c r="G24" s="1137"/>
      <c r="H24" s="1138">
        <v>0.0</v>
      </c>
      <c r="I24" s="92">
        <f t="shared" si="2"/>
        <v>142.87</v>
      </c>
      <c r="J24" s="25"/>
      <c r="K24" s="1090" t="str">
        <f>'08) Drop Down Menus'!A9</f>
        <v>Debt</v>
      </c>
      <c r="L24" s="994">
        <f>SUMIF('01) BudgetBill Breakdown'!B$1:B87,K24, '01) BudgetBill Breakdown'!G$1:G87)</f>
        <v>-4471.64</v>
      </c>
      <c r="M24" s="1091">
        <f t="shared" si="3"/>
        <v>-298.1093333</v>
      </c>
      <c r="N24" s="25"/>
    </row>
    <row r="25">
      <c r="A25" s="25"/>
      <c r="B25" s="925" t="b">
        <v>0</v>
      </c>
      <c r="C25" s="1022"/>
      <c r="D25" s="862"/>
      <c r="E25" s="862"/>
      <c r="F25" s="982"/>
      <c r="G25" s="983"/>
      <c r="H25" s="1023">
        <v>0.0</v>
      </c>
      <c r="I25" s="86">
        <f t="shared" si="2"/>
        <v>142.87</v>
      </c>
      <c r="J25" s="25"/>
      <c r="K25" s="1088" t="str">
        <f>'08) Drop Down Menus'!A10</f>
        <v>Holiday Gifts</v>
      </c>
      <c r="L25" s="930">
        <f>SUMIF('01) BudgetBill Breakdown'!B$1:B87,K25, '01) BudgetBill Breakdown'!G$1:G87)</f>
        <v>-437.29</v>
      </c>
      <c r="M25" s="1089">
        <f t="shared" si="3"/>
        <v>-29.15266667</v>
      </c>
      <c r="N25" s="25"/>
    </row>
    <row r="26">
      <c r="A26" s="25"/>
      <c r="B26" s="1134" t="b">
        <v>0</v>
      </c>
      <c r="C26" s="1042"/>
      <c r="D26" s="1135"/>
      <c r="E26" s="1135"/>
      <c r="F26" s="1136"/>
      <c r="G26" s="1137"/>
      <c r="H26" s="1138">
        <v>0.0</v>
      </c>
      <c r="I26" s="92">
        <f t="shared" si="2"/>
        <v>142.87</v>
      </c>
      <c r="J26" s="25"/>
      <c r="K26" s="1090" t="str">
        <f>'08) Drop Down Menus'!A11</f>
        <v>Haircut</v>
      </c>
      <c r="L26" s="994">
        <f>SUMIF('01) BudgetBill Breakdown'!B$1:B87,K26, '01) BudgetBill Breakdown'!G$1:G87)</f>
        <v>-350.23</v>
      </c>
      <c r="M26" s="1091">
        <f t="shared" si="3"/>
        <v>-23.34866667</v>
      </c>
      <c r="N26" s="25"/>
    </row>
    <row r="27">
      <c r="A27" s="25"/>
      <c r="B27" s="925" t="b">
        <v>0</v>
      </c>
      <c r="C27" s="1022"/>
      <c r="D27" s="862"/>
      <c r="E27" s="862"/>
      <c r="F27" s="982"/>
      <c r="G27" s="983"/>
      <c r="H27" s="1023">
        <v>0.0</v>
      </c>
      <c r="I27" s="86">
        <f t="shared" si="2"/>
        <v>142.87</v>
      </c>
      <c r="J27" s="25"/>
      <c r="K27" s="1088" t="str">
        <f>'08) Drop Down Menus'!A12</f>
        <v>Subscription - Video</v>
      </c>
      <c r="L27" s="930">
        <f>SUMIF('01) BudgetBill Breakdown'!B$1:B87,K27, '01) BudgetBill Breakdown'!G$1:G87)</f>
        <v>-642.57</v>
      </c>
      <c r="M27" s="1089">
        <f t="shared" si="3"/>
        <v>-42.838</v>
      </c>
      <c r="N27" s="25"/>
    </row>
    <row r="28">
      <c r="A28" s="25"/>
      <c r="B28" s="1134" t="b">
        <v>0</v>
      </c>
      <c r="C28" s="1042"/>
      <c r="D28" s="1135"/>
      <c r="E28" s="1135"/>
      <c r="F28" s="1136"/>
      <c r="G28" s="1137"/>
      <c r="H28" s="1138">
        <v>0.0</v>
      </c>
      <c r="I28" s="92">
        <f t="shared" si="2"/>
        <v>142.87</v>
      </c>
      <c r="J28" s="25"/>
      <c r="K28" s="1090" t="str">
        <f>'08) Drop Down Menus'!A13</f>
        <v>Subscription - Game</v>
      </c>
      <c r="L28" s="994">
        <f>SUMIF('01) BudgetBill Breakdown'!B$1:B87,K28, '01) BudgetBill Breakdown'!G$1:G87)</f>
        <v>-137.11</v>
      </c>
      <c r="M28" s="1091">
        <f t="shared" si="3"/>
        <v>-9.140666667</v>
      </c>
      <c r="N28" s="25"/>
    </row>
    <row r="29">
      <c r="A29" s="25"/>
      <c r="B29" s="925" t="b">
        <v>0</v>
      </c>
      <c r="C29" s="1022"/>
      <c r="D29" s="862"/>
      <c r="E29" s="862"/>
      <c r="F29" s="982"/>
      <c r="G29" s="983"/>
      <c r="H29" s="1023">
        <v>0.0</v>
      </c>
      <c r="I29" s="86">
        <f t="shared" si="2"/>
        <v>142.87</v>
      </c>
      <c r="J29" s="25"/>
      <c r="K29" s="1092" t="s">
        <v>574</v>
      </c>
      <c r="L29" s="1093"/>
      <c r="M29" s="1094" t="s">
        <v>596</v>
      </c>
      <c r="N29" s="25"/>
    </row>
    <row r="30" ht="18.0" customHeight="1">
      <c r="A30" s="25"/>
      <c r="B30" s="1134" t="b">
        <v>0</v>
      </c>
      <c r="C30" s="1042"/>
      <c r="D30" s="1135"/>
      <c r="E30" s="1135"/>
      <c r="F30" s="1136"/>
      <c r="G30" s="1137"/>
      <c r="H30" s="1138">
        <v>0.0</v>
      </c>
      <c r="I30" s="92">
        <f t="shared" si="2"/>
        <v>142.87</v>
      </c>
      <c r="J30" s="25"/>
      <c r="K30" s="25"/>
      <c r="L30" s="25"/>
      <c r="M30" s="25"/>
      <c r="N30" s="25"/>
    </row>
    <row r="31" ht="18.0" customHeight="1">
      <c r="A31" s="25"/>
      <c r="B31" s="1148"/>
      <c r="C31" s="1149" t="s">
        <v>455</v>
      </c>
      <c r="D31" s="1150"/>
      <c r="E31" s="1150"/>
      <c r="F31" s="1150"/>
      <c r="G31" s="1150"/>
      <c r="H31" s="1151">
        <f>I26</f>
        <v>142.87</v>
      </c>
      <c r="I31" s="1152"/>
      <c r="J31" s="25"/>
      <c r="K31" s="1115" t="s">
        <v>683</v>
      </c>
      <c r="L31" s="1116"/>
      <c r="M31" s="1117"/>
      <c r="N31" s="25"/>
    </row>
    <row r="32" ht="18.0" customHeight="1">
      <c r="A32" s="65"/>
      <c r="B32" s="65"/>
      <c r="C32" s="65"/>
      <c r="D32" s="65"/>
      <c r="E32" s="65"/>
      <c r="F32" s="65"/>
      <c r="G32" s="75"/>
      <c r="H32" s="75"/>
      <c r="I32" s="65"/>
      <c r="J32" s="25"/>
      <c r="K32" s="1118" t="s">
        <v>684</v>
      </c>
      <c r="L32" s="862"/>
      <c r="M32" s="1103">
        <v>0.0</v>
      </c>
      <c r="N32" s="25"/>
    </row>
    <row r="33" ht="18.0" customHeight="1">
      <c r="A33" s="65"/>
      <c r="B33" s="65" t="s">
        <v>609</v>
      </c>
      <c r="J33" s="25"/>
      <c r="K33" s="1119" t="s">
        <v>685</v>
      </c>
      <c r="L33" s="1120"/>
      <c r="M33" s="1121">
        <v>0.0</v>
      </c>
      <c r="N33" s="25"/>
    </row>
    <row r="34" ht="18.0" customHeight="1">
      <c r="A34" s="80"/>
      <c r="B34" s="1085" t="s">
        <v>102</v>
      </c>
      <c r="C34" s="1086" t="s">
        <v>103</v>
      </c>
      <c r="D34" s="1086" t="s">
        <v>104</v>
      </c>
      <c r="E34" s="1086" t="s">
        <v>105</v>
      </c>
      <c r="F34" s="1086" t="s">
        <v>49</v>
      </c>
      <c r="G34" s="1106" t="s">
        <v>106</v>
      </c>
      <c r="H34" s="1106" t="s">
        <v>107</v>
      </c>
      <c r="I34" s="1130"/>
      <c r="J34" s="25"/>
      <c r="K34" s="1118" t="s">
        <v>686</v>
      </c>
      <c r="L34" s="862"/>
      <c r="M34" s="86">
        <f>M32-M33</f>
        <v>0</v>
      </c>
      <c r="N34" s="25"/>
    </row>
    <row r="35" ht="18.0" customHeight="1">
      <c r="A35" s="80"/>
      <c r="B35" s="1108" t="b">
        <v>0</v>
      </c>
      <c r="C35" s="1022"/>
      <c r="D35" s="95"/>
      <c r="E35" s="95"/>
      <c r="F35" s="96"/>
      <c r="G35" s="85">
        <v>0.0</v>
      </c>
      <c r="H35" s="930">
        <f t="shared" ref="H35:H83" si="4">IF( B35 = TRUE ,(G35*F35)*0.05+(G35*F35) , G35*F35 )</f>
        <v>0</v>
      </c>
      <c r="I35" s="1107"/>
      <c r="J35" s="25"/>
      <c r="K35" s="1122" t="s">
        <v>687</v>
      </c>
      <c r="L35" s="1123"/>
      <c r="M35" s="1124" t="str">
        <f>#REF!-M33</f>
        <v>#REF!</v>
      </c>
      <c r="N35" s="25"/>
    </row>
    <row r="36" ht="18.0" customHeight="1">
      <c r="A36" s="80"/>
      <c r="B36" s="1111" t="b">
        <v>0</v>
      </c>
      <c r="C36" s="88"/>
      <c r="D36" s="89"/>
      <c r="E36" s="89"/>
      <c r="F36" s="90"/>
      <c r="G36" s="91">
        <v>0.0</v>
      </c>
      <c r="H36" s="994">
        <f t="shared" si="4"/>
        <v>0</v>
      </c>
      <c r="I36" s="1140"/>
      <c r="J36" s="25"/>
      <c r="N36" s="25"/>
    </row>
    <row r="37" ht="18.0" customHeight="1">
      <c r="A37" s="97"/>
      <c r="B37" s="1108" t="b">
        <v>0</v>
      </c>
      <c r="C37" s="94"/>
      <c r="D37" s="95"/>
      <c r="E37" s="95"/>
      <c r="F37" s="96"/>
      <c r="G37" s="85">
        <v>0.0</v>
      </c>
      <c r="H37" s="930">
        <f t="shared" si="4"/>
        <v>0</v>
      </c>
      <c r="I37" s="1107"/>
      <c r="J37" s="25"/>
      <c r="K37" s="1100" t="s">
        <v>670</v>
      </c>
      <c r="L37" s="1101"/>
      <c r="M37" s="1102"/>
      <c r="N37" s="25"/>
    </row>
    <row r="38" ht="18.0" customHeight="1">
      <c r="A38" s="80"/>
      <c r="B38" s="1111" t="b">
        <v>0</v>
      </c>
      <c r="C38" s="88"/>
      <c r="D38" s="89"/>
      <c r="E38" s="89"/>
      <c r="F38" s="90"/>
      <c r="G38" s="91">
        <v>0.0</v>
      </c>
      <c r="H38" s="994">
        <f t="shared" si="4"/>
        <v>0</v>
      </c>
      <c r="I38" s="1140"/>
      <c r="J38" s="25"/>
      <c r="K38" s="925" t="s">
        <v>605</v>
      </c>
      <c r="L38" s="1027">
        <v>45459.0</v>
      </c>
      <c r="M38" s="1103">
        <v>50.0</v>
      </c>
      <c r="N38" s="25"/>
    </row>
    <row r="39" ht="18.0" customHeight="1">
      <c r="A39" s="80"/>
      <c r="B39" s="1108" t="b">
        <v>0</v>
      </c>
      <c r="C39" s="94"/>
      <c r="D39" s="95"/>
      <c r="E39" s="95"/>
      <c r="F39" s="96"/>
      <c r="G39" s="85">
        <v>0.0</v>
      </c>
      <c r="H39" s="930">
        <f t="shared" si="4"/>
        <v>0</v>
      </c>
      <c r="I39" s="1107"/>
      <c r="J39" s="25"/>
      <c r="K39" s="1104" t="s">
        <v>671</v>
      </c>
      <c r="L39" s="1073">
        <v>2000.0</v>
      </c>
      <c r="M39" s="1105"/>
      <c r="N39" s="25"/>
    </row>
    <row r="40" ht="18.0" customHeight="1">
      <c r="A40" s="80"/>
      <c r="B40" s="1111" t="b">
        <v>0</v>
      </c>
      <c r="C40" s="88"/>
      <c r="D40" s="89"/>
      <c r="E40" s="89"/>
      <c r="F40" s="90"/>
      <c r="G40" s="91">
        <v>0.0</v>
      </c>
      <c r="H40" s="994">
        <f t="shared" si="4"/>
        <v>0</v>
      </c>
      <c r="I40" s="1140"/>
      <c r="J40" s="25"/>
      <c r="K40" s="925" t="s">
        <v>606</v>
      </c>
      <c r="L40" s="85">
        <v>0.0</v>
      </c>
      <c r="M40" s="1107"/>
      <c r="N40" s="25"/>
    </row>
    <row r="41" ht="18.0" customHeight="1">
      <c r="A41" s="97"/>
      <c r="B41" s="1108" t="b">
        <v>0</v>
      </c>
      <c r="C41" s="94"/>
      <c r="D41" s="95"/>
      <c r="E41" s="95"/>
      <c r="F41" s="96"/>
      <c r="G41" s="85">
        <v>0.0</v>
      </c>
      <c r="H41" s="930">
        <f t="shared" si="4"/>
        <v>0</v>
      </c>
      <c r="I41" s="1107"/>
      <c r="J41" s="25"/>
      <c r="K41" s="1109" t="s">
        <v>607</v>
      </c>
      <c r="L41" s="1030">
        <v>554.22</v>
      </c>
      <c r="M41" s="1154">
        <f>L41+M38-L40</f>
        <v>604.22</v>
      </c>
      <c r="N41" s="25"/>
    </row>
    <row r="42" ht="18.0" customHeight="1">
      <c r="A42" s="97"/>
      <c r="B42" s="1111" t="b">
        <v>0</v>
      </c>
      <c r="C42" s="88"/>
      <c r="D42" s="89"/>
      <c r="E42" s="89"/>
      <c r="F42" s="90"/>
      <c r="G42" s="91">
        <v>0.0</v>
      </c>
      <c r="H42" s="994">
        <f t="shared" si="4"/>
        <v>0</v>
      </c>
      <c r="I42" s="1140"/>
      <c r="J42" s="25"/>
      <c r="K42" s="1112" t="s">
        <v>608</v>
      </c>
      <c r="L42" s="1113"/>
      <c r="M42" s="1114">
        <f>L39-M41</f>
        <v>1395.78</v>
      </c>
      <c r="N42" s="25"/>
    </row>
    <row r="43" ht="18.0" customHeight="1">
      <c r="A43" s="97"/>
      <c r="B43" s="1108" t="b">
        <v>0</v>
      </c>
      <c r="C43" s="94"/>
      <c r="D43" s="95"/>
      <c r="E43" s="95"/>
      <c r="F43" s="96"/>
      <c r="G43" s="85">
        <v>0.0</v>
      </c>
      <c r="H43" s="930">
        <f t="shared" si="4"/>
        <v>0</v>
      </c>
      <c r="I43" s="1107"/>
      <c r="J43" s="25"/>
      <c r="K43" s="25"/>
      <c r="L43" s="25"/>
      <c r="M43" s="25"/>
      <c r="N43" s="25"/>
    </row>
    <row r="44" ht="18.0" customHeight="1">
      <c r="A44" s="97"/>
      <c r="B44" s="1111" t="b">
        <v>0</v>
      </c>
      <c r="C44" s="88"/>
      <c r="D44" s="89"/>
      <c r="E44" s="89"/>
      <c r="F44" s="90"/>
      <c r="G44" s="91">
        <v>0.0</v>
      </c>
      <c r="H44" s="994">
        <f t="shared" si="4"/>
        <v>0</v>
      </c>
      <c r="I44" s="1140"/>
      <c r="J44" s="25"/>
      <c r="K44" s="1100" t="s">
        <v>654</v>
      </c>
      <c r="L44" s="1101"/>
      <c r="M44" s="1102"/>
      <c r="N44" s="25"/>
    </row>
    <row r="45" ht="18.0" customHeight="1">
      <c r="A45" s="97"/>
      <c r="B45" s="1108" t="b">
        <v>0</v>
      </c>
      <c r="C45" s="94"/>
      <c r="D45" s="95"/>
      <c r="E45" s="95"/>
      <c r="F45" s="96"/>
      <c r="G45" s="85">
        <v>0.0</v>
      </c>
      <c r="H45" s="930">
        <f t="shared" si="4"/>
        <v>0</v>
      </c>
      <c r="I45" s="1107"/>
      <c r="J45" s="25"/>
      <c r="K45" s="925" t="s">
        <v>605</v>
      </c>
      <c r="L45" s="1027">
        <v>45459.0</v>
      </c>
      <c r="M45" s="1103">
        <v>50.0</v>
      </c>
    </row>
    <row r="46" ht="18.0" customHeight="1">
      <c r="A46" s="97"/>
      <c r="B46" s="1111" t="b">
        <v>0</v>
      </c>
      <c r="C46" s="88"/>
      <c r="D46" s="89"/>
      <c r="E46" s="89"/>
      <c r="F46" s="90"/>
      <c r="G46" s="91">
        <v>0.0</v>
      </c>
      <c r="H46" s="994">
        <f t="shared" si="4"/>
        <v>0</v>
      </c>
      <c r="I46" s="1140"/>
      <c r="J46" s="25"/>
      <c r="K46" s="1104" t="s">
        <v>671</v>
      </c>
      <c r="L46" s="1073">
        <v>1200.0</v>
      </c>
      <c r="M46" s="1105"/>
    </row>
    <row r="47" ht="18.0" customHeight="1">
      <c r="A47" s="97"/>
      <c r="B47" s="1108" t="b">
        <v>0</v>
      </c>
      <c r="C47" s="94"/>
      <c r="D47" s="95"/>
      <c r="E47" s="95"/>
      <c r="F47" s="96"/>
      <c r="G47" s="85">
        <v>0.0</v>
      </c>
      <c r="H47" s="930">
        <f t="shared" si="4"/>
        <v>0</v>
      </c>
      <c r="I47" s="1107"/>
      <c r="J47" s="25"/>
      <c r="K47" s="925" t="s">
        <v>606</v>
      </c>
      <c r="L47" s="85">
        <v>0.0</v>
      </c>
      <c r="M47" s="1107"/>
    </row>
    <row r="48" ht="18.0" customHeight="1">
      <c r="A48" s="97"/>
      <c r="B48" s="1111" t="b">
        <v>0</v>
      </c>
      <c r="C48" s="88"/>
      <c r="D48" s="89"/>
      <c r="E48" s="89"/>
      <c r="F48" s="90"/>
      <c r="G48" s="91">
        <v>0.0</v>
      </c>
      <c r="H48" s="994">
        <f t="shared" si="4"/>
        <v>0</v>
      </c>
      <c r="I48" s="1140"/>
      <c r="J48" s="25"/>
      <c r="K48" s="1109" t="s">
        <v>607</v>
      </c>
      <c r="L48" s="1030">
        <v>218.0</v>
      </c>
      <c r="M48" s="1154">
        <f>L48+M45-L47</f>
        <v>268</v>
      </c>
    </row>
    <row r="49" ht="18.0" customHeight="1">
      <c r="A49" s="97"/>
      <c r="B49" s="1108" t="b">
        <v>0</v>
      </c>
      <c r="C49" s="94"/>
      <c r="D49" s="95"/>
      <c r="E49" s="95"/>
      <c r="F49" s="96"/>
      <c r="G49" s="85">
        <v>0.0</v>
      </c>
      <c r="H49" s="930">
        <f t="shared" si="4"/>
        <v>0</v>
      </c>
      <c r="I49" s="1107"/>
      <c r="J49" s="25"/>
      <c r="K49" s="1112" t="s">
        <v>608</v>
      </c>
      <c r="L49" s="1113"/>
      <c r="M49" s="1114">
        <f>L46-M48</f>
        <v>932</v>
      </c>
    </row>
    <row r="50" ht="18.0" customHeight="1">
      <c r="A50" s="97"/>
      <c r="B50" s="1111" t="b">
        <v>0</v>
      </c>
      <c r="C50" s="88"/>
      <c r="D50" s="89"/>
      <c r="E50" s="89"/>
      <c r="F50" s="90"/>
      <c r="G50" s="91">
        <v>0.0</v>
      </c>
      <c r="H50" s="994">
        <f t="shared" si="4"/>
        <v>0</v>
      </c>
      <c r="I50" s="1140"/>
      <c r="J50" s="25"/>
      <c r="K50" s="25"/>
      <c r="L50" s="25"/>
      <c r="M50" s="25"/>
      <c r="N50" s="25"/>
    </row>
    <row r="51" ht="18.0" hidden="1" customHeight="1">
      <c r="A51" s="97"/>
      <c r="B51" s="1108" t="b">
        <v>0</v>
      </c>
      <c r="C51" s="94"/>
      <c r="D51" s="95"/>
      <c r="E51" s="95"/>
      <c r="F51" s="96"/>
      <c r="G51" s="85">
        <v>0.0</v>
      </c>
      <c r="H51" s="930">
        <f t="shared" si="4"/>
        <v>0</v>
      </c>
      <c r="I51" s="1107"/>
      <c r="J51" s="25"/>
      <c r="K51" s="25"/>
      <c r="L51" s="25"/>
      <c r="M51" s="25"/>
      <c r="N51" s="25"/>
    </row>
    <row r="52" ht="18.0" hidden="1" customHeight="1">
      <c r="A52" s="97"/>
      <c r="B52" s="1111" t="b">
        <v>0</v>
      </c>
      <c r="C52" s="88"/>
      <c r="D52" s="89"/>
      <c r="E52" s="89"/>
      <c r="F52" s="90"/>
      <c r="G52" s="91">
        <v>0.0</v>
      </c>
      <c r="H52" s="994">
        <f t="shared" si="4"/>
        <v>0</v>
      </c>
      <c r="I52" s="1140"/>
      <c r="J52" s="25"/>
      <c r="K52" s="25"/>
      <c r="L52" s="25"/>
      <c r="M52" s="25"/>
      <c r="N52" s="25"/>
    </row>
    <row r="53" ht="18.0" hidden="1" customHeight="1">
      <c r="A53" s="97"/>
      <c r="B53" s="1108" t="b">
        <v>0</v>
      </c>
      <c r="C53" s="94"/>
      <c r="D53" s="95"/>
      <c r="E53" s="95"/>
      <c r="F53" s="96"/>
      <c r="G53" s="85">
        <v>0.0</v>
      </c>
      <c r="H53" s="930">
        <f t="shared" si="4"/>
        <v>0</v>
      </c>
      <c r="I53" s="1107"/>
      <c r="J53" s="25"/>
      <c r="K53" s="25"/>
      <c r="L53" s="25"/>
      <c r="M53" s="25"/>
      <c r="N53" s="25"/>
    </row>
    <row r="54" ht="18.0" hidden="1" customHeight="1">
      <c r="A54" s="97"/>
      <c r="B54" s="1111" t="b">
        <v>0</v>
      </c>
      <c r="C54" s="88"/>
      <c r="D54" s="89"/>
      <c r="E54" s="89"/>
      <c r="F54" s="90"/>
      <c r="G54" s="91">
        <v>0.0</v>
      </c>
      <c r="H54" s="994">
        <f t="shared" si="4"/>
        <v>0</v>
      </c>
      <c r="I54" s="1140"/>
      <c r="J54" s="25"/>
      <c r="K54" s="25"/>
      <c r="L54" s="25"/>
      <c r="M54" s="25"/>
      <c r="N54" s="25"/>
    </row>
    <row r="55" ht="18.0" hidden="1" customHeight="1">
      <c r="A55" s="97"/>
      <c r="B55" s="1108" t="b">
        <v>0</v>
      </c>
      <c r="C55" s="94"/>
      <c r="D55" s="95"/>
      <c r="E55" s="95"/>
      <c r="F55" s="96"/>
      <c r="G55" s="85">
        <v>0.0</v>
      </c>
      <c r="H55" s="930">
        <f t="shared" si="4"/>
        <v>0</v>
      </c>
      <c r="I55" s="1107"/>
      <c r="J55" s="25"/>
      <c r="K55" s="25"/>
      <c r="L55" s="25"/>
      <c r="M55" s="25"/>
      <c r="N55" s="25"/>
    </row>
    <row r="56" ht="18.0" hidden="1" customHeight="1">
      <c r="A56" s="97"/>
      <c r="B56" s="1111" t="b">
        <v>0</v>
      </c>
      <c r="C56" s="88"/>
      <c r="D56" s="89"/>
      <c r="E56" s="89"/>
      <c r="F56" s="90"/>
      <c r="G56" s="91">
        <v>0.0</v>
      </c>
      <c r="H56" s="994">
        <f t="shared" si="4"/>
        <v>0</v>
      </c>
      <c r="I56" s="1140"/>
      <c r="J56" s="25"/>
      <c r="K56" s="25"/>
      <c r="L56" s="25"/>
      <c r="M56" s="25"/>
      <c r="N56" s="25"/>
    </row>
    <row r="57" ht="18.0" hidden="1" customHeight="1">
      <c r="A57" s="97"/>
      <c r="B57" s="1108" t="b">
        <v>0</v>
      </c>
      <c r="C57" s="94"/>
      <c r="D57" s="95"/>
      <c r="E57" s="95"/>
      <c r="F57" s="96"/>
      <c r="G57" s="85">
        <v>0.0</v>
      </c>
      <c r="H57" s="930">
        <f t="shared" si="4"/>
        <v>0</v>
      </c>
      <c r="I57" s="1107"/>
      <c r="J57" s="25"/>
      <c r="K57" s="25"/>
      <c r="L57" s="25"/>
      <c r="M57" s="25"/>
      <c r="N57" s="25"/>
    </row>
    <row r="58" ht="18.0" hidden="1" customHeight="1">
      <c r="A58" s="97"/>
      <c r="B58" s="1111" t="b">
        <v>0</v>
      </c>
      <c r="C58" s="88"/>
      <c r="D58" s="89"/>
      <c r="E58" s="89"/>
      <c r="F58" s="90"/>
      <c r="G58" s="91">
        <v>0.0</v>
      </c>
      <c r="H58" s="994">
        <f t="shared" si="4"/>
        <v>0</v>
      </c>
      <c r="I58" s="1140"/>
      <c r="J58" s="25"/>
      <c r="K58" s="25"/>
      <c r="L58" s="25"/>
      <c r="M58" s="25"/>
      <c r="N58" s="25"/>
    </row>
    <row r="59" ht="18.0" hidden="1" customHeight="1">
      <c r="A59" s="97"/>
      <c r="B59" s="1108" t="b">
        <v>0</v>
      </c>
      <c r="C59" s="94"/>
      <c r="D59" s="95"/>
      <c r="E59" s="95"/>
      <c r="F59" s="96"/>
      <c r="G59" s="85">
        <v>0.0</v>
      </c>
      <c r="H59" s="930">
        <f t="shared" si="4"/>
        <v>0</v>
      </c>
      <c r="I59" s="1107"/>
      <c r="J59" s="25"/>
      <c r="K59" s="25"/>
      <c r="L59" s="25"/>
      <c r="M59" s="25"/>
      <c r="N59" s="25"/>
    </row>
    <row r="60" ht="18.0" hidden="1" customHeight="1">
      <c r="A60" s="97"/>
      <c r="B60" s="1111" t="b">
        <v>0</v>
      </c>
      <c r="C60" s="88"/>
      <c r="D60" s="89"/>
      <c r="E60" s="89"/>
      <c r="F60" s="90"/>
      <c r="G60" s="91">
        <v>0.0</v>
      </c>
      <c r="H60" s="994">
        <f t="shared" si="4"/>
        <v>0</v>
      </c>
      <c r="I60" s="1140"/>
      <c r="J60" s="25"/>
      <c r="K60" s="25"/>
      <c r="L60" s="25"/>
      <c r="M60" s="25"/>
      <c r="N60" s="25"/>
    </row>
    <row r="61" ht="18.0" hidden="1" customHeight="1">
      <c r="A61" s="97"/>
      <c r="B61" s="1108" t="b">
        <v>0</v>
      </c>
      <c r="C61" s="94"/>
      <c r="D61" s="95"/>
      <c r="E61" s="95"/>
      <c r="F61" s="96"/>
      <c r="G61" s="85">
        <v>0.0</v>
      </c>
      <c r="H61" s="930">
        <f t="shared" si="4"/>
        <v>0</v>
      </c>
      <c r="I61" s="1107"/>
      <c r="J61" s="25"/>
      <c r="K61" s="25"/>
      <c r="L61" s="25"/>
      <c r="M61" s="25"/>
      <c r="N61" s="25"/>
    </row>
    <row r="62" ht="18.0" hidden="1" customHeight="1">
      <c r="A62" s="97"/>
      <c r="B62" s="1111" t="b">
        <v>0</v>
      </c>
      <c r="C62" s="88"/>
      <c r="D62" s="89"/>
      <c r="E62" s="89"/>
      <c r="F62" s="90"/>
      <c r="G62" s="91">
        <v>0.0</v>
      </c>
      <c r="H62" s="994">
        <f t="shared" si="4"/>
        <v>0</v>
      </c>
      <c r="I62" s="1140"/>
      <c r="J62" s="25"/>
      <c r="K62" s="25"/>
      <c r="L62" s="25"/>
      <c r="M62" s="25"/>
      <c r="N62" s="25"/>
    </row>
    <row r="63" ht="18.0" hidden="1" customHeight="1">
      <c r="A63" s="97"/>
      <c r="B63" s="1108" t="b">
        <v>0</v>
      </c>
      <c r="C63" s="94"/>
      <c r="D63" s="95"/>
      <c r="E63" s="95"/>
      <c r="F63" s="96"/>
      <c r="G63" s="85">
        <v>0.0</v>
      </c>
      <c r="H63" s="930">
        <f t="shared" si="4"/>
        <v>0</v>
      </c>
      <c r="I63" s="1107"/>
      <c r="J63" s="25"/>
      <c r="K63" s="25"/>
      <c r="L63" s="25"/>
      <c r="M63" s="25"/>
      <c r="N63" s="25"/>
    </row>
    <row r="64" ht="18.0" hidden="1" customHeight="1">
      <c r="A64" s="97"/>
      <c r="B64" s="1111" t="b">
        <v>0</v>
      </c>
      <c r="C64" s="88"/>
      <c r="D64" s="89"/>
      <c r="E64" s="89"/>
      <c r="F64" s="90"/>
      <c r="G64" s="91">
        <v>0.0</v>
      </c>
      <c r="H64" s="994">
        <f t="shared" si="4"/>
        <v>0</v>
      </c>
      <c r="I64" s="1140"/>
      <c r="J64" s="25"/>
      <c r="K64" s="25"/>
      <c r="L64" s="25"/>
      <c r="M64" s="25"/>
      <c r="N64" s="25"/>
    </row>
    <row r="65" ht="18.0" hidden="1" customHeight="1">
      <c r="A65" s="97"/>
      <c r="B65" s="1108" t="b">
        <v>0</v>
      </c>
      <c r="C65" s="94"/>
      <c r="D65" s="95"/>
      <c r="E65" s="95"/>
      <c r="F65" s="96"/>
      <c r="G65" s="85">
        <v>0.0</v>
      </c>
      <c r="H65" s="930">
        <f t="shared" si="4"/>
        <v>0</v>
      </c>
      <c r="I65" s="1107"/>
      <c r="J65" s="25"/>
      <c r="K65" s="25"/>
      <c r="L65" s="25"/>
      <c r="M65" s="25"/>
      <c r="N65" s="25"/>
    </row>
    <row r="66" ht="18.0" hidden="1" customHeight="1">
      <c r="A66" s="97"/>
      <c r="B66" s="1111" t="b">
        <v>0</v>
      </c>
      <c r="C66" s="88"/>
      <c r="D66" s="89"/>
      <c r="E66" s="89"/>
      <c r="F66" s="90"/>
      <c r="G66" s="91">
        <v>0.0</v>
      </c>
      <c r="H66" s="994">
        <f t="shared" si="4"/>
        <v>0</v>
      </c>
      <c r="I66" s="1140"/>
      <c r="J66" s="25"/>
      <c r="K66" s="25"/>
      <c r="L66" s="25"/>
      <c r="M66" s="25"/>
      <c r="N66" s="25"/>
    </row>
    <row r="67" ht="18.0" hidden="1" customHeight="1">
      <c r="A67" s="97"/>
      <c r="B67" s="1108" t="b">
        <v>0</v>
      </c>
      <c r="C67" s="94"/>
      <c r="D67" s="95"/>
      <c r="E67" s="95"/>
      <c r="F67" s="96"/>
      <c r="G67" s="85">
        <v>0.0</v>
      </c>
      <c r="H67" s="930">
        <f t="shared" si="4"/>
        <v>0</v>
      </c>
      <c r="I67" s="1107"/>
      <c r="J67" s="25"/>
      <c r="K67" s="25"/>
      <c r="L67" s="25"/>
      <c r="M67" s="25"/>
      <c r="N67" s="25"/>
    </row>
    <row r="68" ht="18.0" hidden="1" customHeight="1">
      <c r="A68" s="97"/>
      <c r="B68" s="1111" t="b">
        <v>0</v>
      </c>
      <c r="C68" s="88"/>
      <c r="D68" s="89"/>
      <c r="E68" s="89"/>
      <c r="F68" s="90"/>
      <c r="G68" s="91">
        <v>0.0</v>
      </c>
      <c r="H68" s="994">
        <f t="shared" si="4"/>
        <v>0</v>
      </c>
      <c r="I68" s="1140"/>
      <c r="J68" s="25"/>
      <c r="K68" s="25"/>
      <c r="L68" s="25"/>
      <c r="M68" s="25"/>
      <c r="N68" s="25"/>
    </row>
    <row r="69" ht="18.0" hidden="1" customHeight="1">
      <c r="A69" s="97"/>
      <c r="B69" s="1108" t="b">
        <v>0</v>
      </c>
      <c r="C69" s="94"/>
      <c r="D69" s="95"/>
      <c r="E69" s="95"/>
      <c r="F69" s="96"/>
      <c r="G69" s="85">
        <v>0.0</v>
      </c>
      <c r="H69" s="930">
        <f t="shared" si="4"/>
        <v>0</v>
      </c>
      <c r="I69" s="1107"/>
      <c r="J69" s="25"/>
      <c r="K69" s="25"/>
      <c r="L69" s="25"/>
      <c r="M69" s="25"/>
      <c r="N69" s="25"/>
    </row>
    <row r="70" ht="18.0" hidden="1" customHeight="1">
      <c r="A70" s="97"/>
      <c r="B70" s="1111" t="b">
        <v>0</v>
      </c>
      <c r="C70" s="88"/>
      <c r="D70" s="89"/>
      <c r="E70" s="89"/>
      <c r="F70" s="90"/>
      <c r="G70" s="91">
        <v>0.0</v>
      </c>
      <c r="H70" s="994">
        <f t="shared" si="4"/>
        <v>0</v>
      </c>
      <c r="I70" s="1140"/>
      <c r="J70" s="25"/>
      <c r="K70" s="25"/>
      <c r="L70" s="25"/>
      <c r="M70" s="25"/>
      <c r="N70" s="25"/>
    </row>
    <row r="71" ht="18.0" hidden="1" customHeight="1">
      <c r="A71" s="97"/>
      <c r="B71" s="1108" t="b">
        <v>0</v>
      </c>
      <c r="C71" s="94"/>
      <c r="D71" s="95"/>
      <c r="E71" s="95"/>
      <c r="F71" s="96"/>
      <c r="G71" s="85">
        <v>0.0</v>
      </c>
      <c r="H71" s="930">
        <f t="shared" si="4"/>
        <v>0</v>
      </c>
      <c r="I71" s="1107"/>
      <c r="J71" s="25"/>
      <c r="K71" s="25"/>
      <c r="L71" s="25"/>
      <c r="M71" s="25"/>
      <c r="N71" s="25"/>
    </row>
    <row r="72" ht="18.0" hidden="1" customHeight="1">
      <c r="A72" s="97"/>
      <c r="B72" s="1111" t="b">
        <v>0</v>
      </c>
      <c r="C72" s="88"/>
      <c r="D72" s="89"/>
      <c r="E72" s="89"/>
      <c r="F72" s="90"/>
      <c r="G72" s="91">
        <v>0.0</v>
      </c>
      <c r="H72" s="994">
        <f t="shared" si="4"/>
        <v>0</v>
      </c>
      <c r="I72" s="1140"/>
      <c r="J72" s="25"/>
      <c r="K72" s="25"/>
      <c r="L72" s="25"/>
      <c r="M72" s="25"/>
      <c r="N72" s="25"/>
    </row>
    <row r="73" ht="18.0" hidden="1" customHeight="1">
      <c r="A73" s="97"/>
      <c r="B73" s="1108" t="b">
        <v>0</v>
      </c>
      <c r="C73" s="94"/>
      <c r="D73" s="95"/>
      <c r="E73" s="95"/>
      <c r="F73" s="96"/>
      <c r="G73" s="85">
        <v>0.0</v>
      </c>
      <c r="H73" s="930">
        <f t="shared" si="4"/>
        <v>0</v>
      </c>
      <c r="I73" s="1107"/>
      <c r="J73" s="25"/>
      <c r="K73" s="25"/>
      <c r="L73" s="25"/>
      <c r="M73" s="25"/>
      <c r="N73" s="25"/>
    </row>
    <row r="74" ht="18.0" hidden="1" customHeight="1">
      <c r="A74" s="97"/>
      <c r="B74" s="1111" t="b">
        <v>0</v>
      </c>
      <c r="C74" s="88"/>
      <c r="D74" s="89"/>
      <c r="E74" s="89"/>
      <c r="F74" s="90"/>
      <c r="G74" s="91">
        <v>0.0</v>
      </c>
      <c r="H74" s="994">
        <f t="shared" si="4"/>
        <v>0</v>
      </c>
      <c r="I74" s="1140"/>
      <c r="J74" s="25"/>
      <c r="K74" s="25"/>
      <c r="L74" s="25"/>
      <c r="M74" s="25"/>
      <c r="N74" s="25"/>
    </row>
    <row r="75" ht="18.0" hidden="1" customHeight="1">
      <c r="A75" s="97"/>
      <c r="B75" s="1108" t="b">
        <v>0</v>
      </c>
      <c r="C75" s="94"/>
      <c r="D75" s="95"/>
      <c r="E75" s="95"/>
      <c r="F75" s="96"/>
      <c r="G75" s="85">
        <v>0.0</v>
      </c>
      <c r="H75" s="930">
        <f t="shared" si="4"/>
        <v>0</v>
      </c>
      <c r="I75" s="1107"/>
      <c r="J75" s="25"/>
      <c r="K75" s="25"/>
      <c r="L75" s="25"/>
      <c r="M75" s="25"/>
      <c r="N75" s="25"/>
    </row>
    <row r="76" ht="18.0" hidden="1" customHeight="1">
      <c r="A76" s="97"/>
      <c r="B76" s="1111" t="b">
        <v>0</v>
      </c>
      <c r="C76" s="88"/>
      <c r="D76" s="89"/>
      <c r="E76" s="89"/>
      <c r="F76" s="90"/>
      <c r="G76" s="91">
        <v>0.0</v>
      </c>
      <c r="H76" s="994">
        <f t="shared" si="4"/>
        <v>0</v>
      </c>
      <c r="I76" s="1140"/>
      <c r="J76" s="25"/>
      <c r="K76" s="25"/>
      <c r="L76" s="25"/>
      <c r="M76" s="25"/>
      <c r="N76" s="25"/>
    </row>
    <row r="77" ht="18.0" hidden="1" customHeight="1">
      <c r="A77" s="97"/>
      <c r="B77" s="1108" t="b">
        <v>0</v>
      </c>
      <c r="C77" s="94"/>
      <c r="D77" s="95"/>
      <c r="E77" s="95"/>
      <c r="F77" s="96"/>
      <c r="G77" s="85">
        <v>0.0</v>
      </c>
      <c r="H77" s="930">
        <f t="shared" si="4"/>
        <v>0</v>
      </c>
      <c r="I77" s="1107"/>
      <c r="J77" s="25"/>
      <c r="K77" s="25"/>
      <c r="L77" s="25"/>
      <c r="M77" s="25"/>
      <c r="N77" s="25"/>
    </row>
    <row r="78" ht="18.0" hidden="1" customHeight="1">
      <c r="A78" s="97"/>
      <c r="B78" s="1111" t="b">
        <v>0</v>
      </c>
      <c r="C78" s="88"/>
      <c r="D78" s="89"/>
      <c r="E78" s="89"/>
      <c r="F78" s="90"/>
      <c r="G78" s="91">
        <v>0.0</v>
      </c>
      <c r="H78" s="994">
        <f t="shared" si="4"/>
        <v>0</v>
      </c>
      <c r="I78" s="1140"/>
      <c r="J78" s="25"/>
      <c r="K78" s="25"/>
      <c r="L78" s="25"/>
      <c r="M78" s="25"/>
      <c r="N78" s="25"/>
    </row>
    <row r="79" ht="18.0" hidden="1" customHeight="1">
      <c r="A79" s="97"/>
      <c r="B79" s="1108" t="b">
        <v>0</v>
      </c>
      <c r="C79" s="94"/>
      <c r="D79" s="95"/>
      <c r="E79" s="95"/>
      <c r="F79" s="96"/>
      <c r="G79" s="85">
        <v>0.0</v>
      </c>
      <c r="H79" s="930">
        <f t="shared" si="4"/>
        <v>0</v>
      </c>
      <c r="I79" s="1107"/>
      <c r="J79" s="25"/>
      <c r="K79" s="25"/>
      <c r="L79" s="25"/>
      <c r="M79" s="25"/>
      <c r="N79" s="25"/>
    </row>
    <row r="80" ht="18.0" hidden="1" customHeight="1">
      <c r="A80" s="97"/>
      <c r="B80" s="1111" t="b">
        <v>0</v>
      </c>
      <c r="C80" s="88"/>
      <c r="D80" s="89"/>
      <c r="E80" s="89"/>
      <c r="F80" s="90"/>
      <c r="G80" s="91">
        <v>0.0</v>
      </c>
      <c r="H80" s="994">
        <f t="shared" si="4"/>
        <v>0</v>
      </c>
      <c r="I80" s="1140"/>
      <c r="J80" s="25"/>
      <c r="K80" s="25"/>
      <c r="L80" s="25"/>
      <c r="M80" s="25"/>
      <c r="N80" s="25"/>
    </row>
    <row r="81" ht="18.0" hidden="1" customHeight="1">
      <c r="A81" s="97"/>
      <c r="B81" s="1108" t="b">
        <v>0</v>
      </c>
      <c r="C81" s="94"/>
      <c r="D81" s="95"/>
      <c r="E81" s="95"/>
      <c r="F81" s="96"/>
      <c r="G81" s="85">
        <v>0.0</v>
      </c>
      <c r="H81" s="930">
        <f t="shared" si="4"/>
        <v>0</v>
      </c>
      <c r="I81" s="1107"/>
      <c r="J81" s="25"/>
      <c r="K81" s="25"/>
      <c r="L81" s="25"/>
      <c r="M81" s="25"/>
      <c r="N81" s="25"/>
    </row>
    <row r="82" ht="18.0" hidden="1" customHeight="1">
      <c r="A82" s="97"/>
      <c r="B82" s="1111" t="b">
        <v>0</v>
      </c>
      <c r="C82" s="88"/>
      <c r="D82" s="89"/>
      <c r="E82" s="89"/>
      <c r="F82" s="90"/>
      <c r="G82" s="91">
        <v>0.0</v>
      </c>
      <c r="H82" s="994">
        <f t="shared" si="4"/>
        <v>0</v>
      </c>
      <c r="I82" s="1140"/>
      <c r="J82" s="25"/>
      <c r="K82" s="25"/>
      <c r="L82" s="25"/>
      <c r="M82" s="25"/>
      <c r="N82" s="25"/>
    </row>
    <row r="83" ht="18.0" hidden="1" customHeight="1">
      <c r="A83" s="65"/>
      <c r="B83" s="1108" t="b">
        <v>0</v>
      </c>
      <c r="C83" s="94"/>
      <c r="D83" s="95"/>
      <c r="E83" s="95"/>
      <c r="F83" s="96"/>
      <c r="G83" s="85">
        <v>0.0</v>
      </c>
      <c r="H83" s="930">
        <f t="shared" si="4"/>
        <v>0</v>
      </c>
      <c r="I83" s="1107"/>
      <c r="J83" s="25"/>
      <c r="K83" s="25"/>
      <c r="L83" s="25"/>
      <c r="M83" s="25"/>
      <c r="N83" s="25"/>
    </row>
    <row r="84">
      <c r="A84" s="126"/>
      <c r="B84" s="1125"/>
      <c r="C84" s="1126" t="s">
        <v>610</v>
      </c>
      <c r="D84" s="1093"/>
      <c r="E84" s="1093"/>
      <c r="F84" s="1093"/>
      <c r="G84" s="1093"/>
      <c r="H84" s="1127">
        <f>sum(H35:H83)</f>
        <v>0</v>
      </c>
      <c r="I84" s="1155"/>
      <c r="J84" s="25"/>
      <c r="K84" s="25"/>
      <c r="L84" s="25"/>
      <c r="M84" s="25"/>
      <c r="N84" s="25"/>
    </row>
    <row r="85">
      <c r="A85" s="126"/>
      <c r="B85" s="126" t="s">
        <v>611</v>
      </c>
      <c r="H85" s="127">
        <f>sum(H35:H83)-M30</f>
        <v>0</v>
      </c>
      <c r="J85" s="25"/>
      <c r="K85" s="25"/>
      <c r="L85" s="25"/>
      <c r="M85" s="25"/>
      <c r="N85" s="25"/>
    </row>
    <row r="86">
      <c r="A86" s="126"/>
      <c r="B86" s="126" t="s">
        <v>134</v>
      </c>
      <c r="H86" s="128" t="str">
        <f>#REF!-H84</f>
        <v>#REF!</v>
      </c>
      <c r="J86" s="25"/>
      <c r="K86" s="1128">
        <v>45446.0</v>
      </c>
      <c r="N86" s="25"/>
    </row>
    <row r="87">
      <c r="A87" s="126"/>
      <c r="B87" s="126"/>
      <c r="C87" s="126"/>
      <c r="D87" s="126"/>
      <c r="E87" s="126"/>
      <c r="F87" s="126"/>
      <c r="G87" s="126"/>
      <c r="H87" s="128"/>
      <c r="I87" s="128"/>
      <c r="J87" s="25"/>
      <c r="K87" s="25"/>
      <c r="L87" s="25"/>
      <c r="M87" s="25"/>
      <c r="N87" s="25"/>
    </row>
  </sheetData>
  <mergeCells count="116">
    <mergeCell ref="B2:I2"/>
    <mergeCell ref="K2:M2"/>
    <mergeCell ref="C3:E3"/>
    <mergeCell ref="L3:M3"/>
    <mergeCell ref="C4:E4"/>
    <mergeCell ref="L4:M4"/>
    <mergeCell ref="L5:M5"/>
    <mergeCell ref="C5:E5"/>
    <mergeCell ref="C6:E6"/>
    <mergeCell ref="C7:E7"/>
    <mergeCell ref="C8:E8"/>
    <mergeCell ref="C9:E9"/>
    <mergeCell ref="C10:E10"/>
    <mergeCell ref="C11:E11"/>
    <mergeCell ref="L13:M13"/>
    <mergeCell ref="L14:M14"/>
    <mergeCell ref="L6:M6"/>
    <mergeCell ref="L7:M7"/>
    <mergeCell ref="L8:M8"/>
    <mergeCell ref="L9:M9"/>
    <mergeCell ref="L10:M10"/>
    <mergeCell ref="L11:M11"/>
    <mergeCell ref="L12:M12"/>
    <mergeCell ref="C12:E12"/>
    <mergeCell ref="C13:E13"/>
    <mergeCell ref="C14:E14"/>
    <mergeCell ref="C15:E15"/>
    <mergeCell ref="C16:E16"/>
    <mergeCell ref="C17:E17"/>
    <mergeCell ref="C18:E18"/>
    <mergeCell ref="C19:E19"/>
    <mergeCell ref="C20:E20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K29:L29"/>
    <mergeCell ref="C30:E30"/>
    <mergeCell ref="C31:G31"/>
    <mergeCell ref="H67:I67"/>
    <mergeCell ref="H68:I68"/>
    <mergeCell ref="H69:I69"/>
    <mergeCell ref="H70:I70"/>
    <mergeCell ref="H71:I71"/>
    <mergeCell ref="H72:I72"/>
    <mergeCell ref="H73:I73"/>
    <mergeCell ref="H74:I74"/>
    <mergeCell ref="H75:I75"/>
    <mergeCell ref="H76:I76"/>
    <mergeCell ref="H77:I77"/>
    <mergeCell ref="H78:I78"/>
    <mergeCell ref="H79:I79"/>
    <mergeCell ref="H80:I80"/>
    <mergeCell ref="B86:G86"/>
    <mergeCell ref="H86:I86"/>
    <mergeCell ref="K86:M86"/>
    <mergeCell ref="H81:I81"/>
    <mergeCell ref="H82:I82"/>
    <mergeCell ref="H83:I83"/>
    <mergeCell ref="C84:G84"/>
    <mergeCell ref="H84:I84"/>
    <mergeCell ref="B85:G85"/>
    <mergeCell ref="H85:I85"/>
    <mergeCell ref="H31:I31"/>
    <mergeCell ref="K31:M31"/>
    <mergeCell ref="K32:L32"/>
    <mergeCell ref="B33:I33"/>
    <mergeCell ref="K33:L33"/>
    <mergeCell ref="H34:I34"/>
    <mergeCell ref="H35:I35"/>
    <mergeCell ref="L40:M40"/>
    <mergeCell ref="K42:L42"/>
    <mergeCell ref="K44:M44"/>
    <mergeCell ref="L46:M46"/>
    <mergeCell ref="L47:M47"/>
    <mergeCell ref="K49:L49"/>
    <mergeCell ref="K34:L34"/>
    <mergeCell ref="K35:L35"/>
    <mergeCell ref="H36:I36"/>
    <mergeCell ref="H37:I37"/>
    <mergeCell ref="K37:M37"/>
    <mergeCell ref="H38:I38"/>
    <mergeCell ref="L39:M39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</mergeCells>
  <dataValidations>
    <dataValidation type="list" allowBlank="1" showErrorMessage="1" sqref="E35:E83">
      <formula1>'08) Drop Down Menus'!$B$2:$B$17</formula1>
    </dataValidation>
    <dataValidation type="list" allowBlank="1" sqref="G4:G30">
      <formula1>'08) Drop Down Menus'!$A$2:$A$17</formula1>
    </dataValidation>
  </dataValidations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3.29"/>
    <col customWidth="1" min="2" max="2" width="4.71"/>
    <col customWidth="1" min="3" max="3" width="32.57"/>
    <col customWidth="1" min="4" max="4" width="10.0"/>
    <col customWidth="1" min="5" max="5" width="25.71"/>
    <col customWidth="1" min="6" max="6" width="13.0"/>
    <col customWidth="1" min="7" max="7" width="23.86"/>
    <col customWidth="1" min="8" max="8" width="15.29"/>
    <col customWidth="1" min="9" max="9" width="14.29"/>
    <col customWidth="1" min="10" max="10" width="3.71"/>
    <col customWidth="1" min="11" max="11" width="23.86"/>
    <col customWidth="1" min="12" max="12" width="15.0"/>
    <col customWidth="1" min="13" max="13" width="16.57"/>
    <col customWidth="1" min="14" max="14" width="3.43"/>
  </cols>
  <sheetData>
    <row r="1">
      <c r="A1" s="25"/>
      <c r="B1" s="25"/>
      <c r="C1" s="25"/>
      <c r="D1" s="25"/>
      <c r="E1" s="25"/>
      <c r="F1" s="25"/>
      <c r="G1" s="24"/>
      <c r="H1" s="25"/>
      <c r="I1" s="25"/>
      <c r="J1" s="25"/>
      <c r="K1" s="25"/>
      <c r="L1" s="138"/>
      <c r="M1" s="25"/>
      <c r="N1" s="25"/>
    </row>
    <row r="2">
      <c r="A2" s="25"/>
      <c r="B2" s="1085" t="s">
        <v>776</v>
      </c>
      <c r="C2" s="1129"/>
      <c r="D2" s="1129"/>
      <c r="E2" s="1129"/>
      <c r="F2" s="1129"/>
      <c r="G2" s="1129"/>
      <c r="H2" s="1129"/>
      <c r="I2" s="1130"/>
      <c r="J2" s="25"/>
      <c r="K2" s="1131" t="s">
        <v>470</v>
      </c>
      <c r="L2" s="1132"/>
      <c r="M2" s="1133"/>
      <c r="N2" s="25"/>
    </row>
    <row r="3">
      <c r="A3" s="25"/>
      <c r="B3" s="1079" t="s">
        <v>598</v>
      </c>
      <c r="C3" s="974" t="s">
        <v>140</v>
      </c>
      <c r="D3" s="862"/>
      <c r="E3" s="862"/>
      <c r="F3" s="974" t="s">
        <v>55</v>
      </c>
      <c r="G3" s="974" t="s">
        <v>44</v>
      </c>
      <c r="H3" s="974" t="s">
        <v>2</v>
      </c>
      <c r="I3" s="1080" t="s">
        <v>67</v>
      </c>
      <c r="J3" s="25"/>
      <c r="K3" s="1081" t="str">
        <f>'08) Drop Down Menus'!A2</f>
        <v>Groceries</v>
      </c>
      <c r="L3" s="85">
        <f>sumifs(H$4:H$33,G$4:G$33,K3,B$4:B$33,false)</f>
        <v>245.39</v>
      </c>
      <c r="M3" s="1107"/>
      <c r="N3" s="25"/>
    </row>
    <row r="4">
      <c r="A4" s="25"/>
      <c r="B4" s="1134" t="b">
        <v>0</v>
      </c>
      <c r="C4" s="1042" t="s">
        <v>777</v>
      </c>
      <c r="D4" s="1135"/>
      <c r="E4" s="1135"/>
      <c r="F4" s="1136">
        <v>45514.0</v>
      </c>
      <c r="G4" s="1137" t="s">
        <v>146</v>
      </c>
      <c r="H4" s="1138">
        <f>130.8+21.09</f>
        <v>151.89</v>
      </c>
      <c r="I4" s="92">
        <f>H4</f>
        <v>151.89</v>
      </c>
      <c r="J4" s="25"/>
      <c r="K4" s="1139" t="str">
        <f>'08) Drop Down Menus'!A3</f>
        <v>Cigarettes</v>
      </c>
      <c r="L4" s="91">
        <f t="shared" ref="L4:L14" si="1">sumifs(H$4:H$26,G$4:G$26,K4,B$4:B$26,false)</f>
        <v>38.15</v>
      </c>
      <c r="M4" s="1140"/>
      <c r="N4" s="25"/>
    </row>
    <row r="5">
      <c r="A5" s="25"/>
      <c r="B5" s="925" t="b">
        <v>0</v>
      </c>
      <c r="C5" s="1022" t="s">
        <v>770</v>
      </c>
      <c r="D5" s="862"/>
      <c r="E5" s="862"/>
      <c r="F5" s="982">
        <v>45514.0</v>
      </c>
      <c r="G5" s="983" t="s">
        <v>21</v>
      </c>
      <c r="H5" s="1023">
        <v>9.99</v>
      </c>
      <c r="I5" s="86">
        <f t="shared" ref="I5:I33" si="2">I4+H5</f>
        <v>161.88</v>
      </c>
      <c r="J5" s="25"/>
      <c r="K5" s="1081" t="str">
        <f>'08) Drop Down Menus'!A4</f>
        <v>Gas</v>
      </c>
      <c r="L5" s="85">
        <f t="shared" si="1"/>
        <v>0</v>
      </c>
      <c r="M5" s="1107"/>
      <c r="N5" s="25"/>
    </row>
    <row r="6">
      <c r="A6" s="25"/>
      <c r="B6" s="1134" t="b">
        <v>0</v>
      </c>
      <c r="C6" s="1042" t="s">
        <v>546</v>
      </c>
      <c r="D6" s="1135"/>
      <c r="E6" s="1135"/>
      <c r="F6" s="1136">
        <v>45514.0</v>
      </c>
      <c r="G6" s="1137" t="s">
        <v>110</v>
      </c>
      <c r="H6" s="1138">
        <v>9.38</v>
      </c>
      <c r="I6" s="92">
        <f t="shared" si="2"/>
        <v>171.26</v>
      </c>
      <c r="J6" s="25"/>
      <c r="K6" s="1139" t="str">
        <f>'08) Drop Down Menus'!A5</f>
        <v>Entertainment</v>
      </c>
      <c r="L6" s="91">
        <f t="shared" si="1"/>
        <v>377.62</v>
      </c>
      <c r="M6" s="1140"/>
      <c r="N6" s="25"/>
    </row>
    <row r="7">
      <c r="A7" s="25"/>
      <c r="B7" s="925" t="b">
        <v>0</v>
      </c>
      <c r="C7" s="1022" t="s">
        <v>778</v>
      </c>
      <c r="D7" s="862"/>
      <c r="E7" s="862"/>
      <c r="F7" s="982">
        <v>45514.0</v>
      </c>
      <c r="G7" s="983" t="s">
        <v>144</v>
      </c>
      <c r="H7" s="1023">
        <v>21.25</v>
      </c>
      <c r="I7" s="86">
        <f t="shared" si="2"/>
        <v>192.51</v>
      </c>
      <c r="J7" s="25"/>
      <c r="K7" s="1081" t="str">
        <f>'08) Drop Down Menus'!A6</f>
        <v>Medical</v>
      </c>
      <c r="L7" s="85">
        <f t="shared" si="1"/>
        <v>84.68</v>
      </c>
      <c r="M7" s="1107"/>
      <c r="N7" s="25"/>
    </row>
    <row r="8">
      <c r="A8" s="25"/>
      <c r="B8" s="1134" t="b">
        <v>0</v>
      </c>
      <c r="C8" s="1042" t="s">
        <v>779</v>
      </c>
      <c r="D8" s="1135"/>
      <c r="E8" s="1135"/>
      <c r="F8" s="1136">
        <v>45514.0</v>
      </c>
      <c r="G8" s="1137" t="s">
        <v>147</v>
      </c>
      <c r="H8" s="1138">
        <f>23+15+6.35-21.25</f>
        <v>23.1</v>
      </c>
      <c r="I8" s="92">
        <f t="shared" si="2"/>
        <v>215.61</v>
      </c>
      <c r="J8" s="25"/>
      <c r="K8" s="1139" t="str">
        <f>'08) Drop Down Menus'!A7</f>
        <v>Vehicle</v>
      </c>
      <c r="L8" s="91">
        <f t="shared" si="1"/>
        <v>23.1</v>
      </c>
      <c r="M8" s="1140"/>
      <c r="N8" s="25"/>
    </row>
    <row r="9">
      <c r="A9" s="25"/>
      <c r="B9" s="925" t="b">
        <v>0</v>
      </c>
      <c r="C9" s="1022" t="s">
        <v>780</v>
      </c>
      <c r="D9" s="862"/>
      <c r="E9" s="862"/>
      <c r="F9" s="982">
        <v>45514.0</v>
      </c>
      <c r="G9" s="983" t="s">
        <v>146</v>
      </c>
      <c r="H9" s="1023">
        <v>52.23</v>
      </c>
      <c r="I9" s="86">
        <f t="shared" si="2"/>
        <v>267.84</v>
      </c>
      <c r="J9" s="25"/>
      <c r="K9" s="1081" t="str">
        <f>'08) Drop Down Menus'!A8</f>
        <v>Maintenance</v>
      </c>
      <c r="L9" s="85">
        <f t="shared" si="1"/>
        <v>52.37</v>
      </c>
      <c r="M9" s="1107"/>
      <c r="N9" s="25"/>
    </row>
    <row r="10">
      <c r="A10" s="25"/>
      <c r="B10" s="1134" t="b">
        <v>0</v>
      </c>
      <c r="C10" s="1042" t="s">
        <v>781</v>
      </c>
      <c r="D10" s="1135"/>
      <c r="E10" s="1135"/>
      <c r="F10" s="1136">
        <v>45514.0</v>
      </c>
      <c r="G10" s="1137" t="s">
        <v>21</v>
      </c>
      <c r="H10" s="1138">
        <v>42.38</v>
      </c>
      <c r="I10" s="92">
        <f t="shared" si="2"/>
        <v>310.22</v>
      </c>
      <c r="J10" s="25"/>
      <c r="K10" s="1139" t="str">
        <f>'08) Drop Down Menus'!A9</f>
        <v>Debt</v>
      </c>
      <c r="L10" s="91">
        <f t="shared" si="1"/>
        <v>-212.52</v>
      </c>
      <c r="M10" s="1140"/>
      <c r="N10" s="25"/>
    </row>
    <row r="11">
      <c r="A11" s="25"/>
      <c r="B11" s="925" t="b">
        <v>0</v>
      </c>
      <c r="C11" s="1022" t="s">
        <v>500</v>
      </c>
      <c r="D11" s="862"/>
      <c r="E11" s="862"/>
      <c r="F11" s="982">
        <v>45514.0</v>
      </c>
      <c r="G11" s="983" t="s">
        <v>110</v>
      </c>
      <c r="H11" s="1023">
        <v>3.1</v>
      </c>
      <c r="I11" s="86">
        <f t="shared" si="2"/>
        <v>313.32</v>
      </c>
      <c r="J11" s="25"/>
      <c r="K11" s="1081" t="str">
        <f>'08) Drop Down Menus'!A10</f>
        <v>Holiday Gifts</v>
      </c>
      <c r="L11" s="85">
        <f t="shared" si="1"/>
        <v>0</v>
      </c>
      <c r="M11" s="1107"/>
      <c r="N11" s="25"/>
    </row>
    <row r="12">
      <c r="A12" s="25"/>
      <c r="B12" s="1134" t="b">
        <v>0</v>
      </c>
      <c r="C12" s="1042" t="s">
        <v>782</v>
      </c>
      <c r="D12" s="1135"/>
      <c r="E12" s="1135"/>
      <c r="F12" s="1168">
        <v>45526.0</v>
      </c>
      <c r="G12" s="1137" t="s">
        <v>146</v>
      </c>
      <c r="H12" s="1138">
        <v>19.95</v>
      </c>
      <c r="I12" s="92">
        <f t="shared" si="2"/>
        <v>333.27</v>
      </c>
      <c r="J12" s="25"/>
      <c r="K12" s="1139" t="str">
        <f>'08) Drop Down Menus'!A11</f>
        <v>Haircut</v>
      </c>
      <c r="L12" s="91">
        <f t="shared" si="1"/>
        <v>27</v>
      </c>
      <c r="M12" s="1140"/>
      <c r="N12" s="25"/>
    </row>
    <row r="13">
      <c r="A13" s="25"/>
      <c r="B13" s="925" t="b">
        <v>0</v>
      </c>
      <c r="C13" s="1022" t="s">
        <v>783</v>
      </c>
      <c r="D13" s="862"/>
      <c r="E13" s="862"/>
      <c r="F13" s="982">
        <v>45557.0</v>
      </c>
      <c r="G13" s="983" t="s">
        <v>146</v>
      </c>
      <c r="H13" s="1023">
        <v>14.6</v>
      </c>
      <c r="I13" s="86">
        <f t="shared" si="2"/>
        <v>347.87</v>
      </c>
      <c r="J13" s="25"/>
      <c r="K13" s="1081" t="str">
        <f>'08) Drop Down Menus'!A12</f>
        <v>Subscription - Video</v>
      </c>
      <c r="L13" s="85">
        <f t="shared" si="1"/>
        <v>0</v>
      </c>
      <c r="M13" s="1107"/>
      <c r="N13" s="25"/>
    </row>
    <row r="14">
      <c r="A14" s="25"/>
      <c r="B14" s="1134" t="b">
        <v>0</v>
      </c>
      <c r="C14" s="1042" t="s">
        <v>454</v>
      </c>
      <c r="D14" s="1135"/>
      <c r="E14" s="1135"/>
      <c r="F14" s="1136">
        <v>45555.0</v>
      </c>
      <c r="G14" s="1137" t="s">
        <v>110</v>
      </c>
      <c r="H14" s="1138">
        <v>147.55</v>
      </c>
      <c r="I14" s="92">
        <f t="shared" si="2"/>
        <v>495.42</v>
      </c>
      <c r="J14" s="25"/>
      <c r="K14" s="1141" t="str">
        <f>'08) Drop Down Menus'!A13</f>
        <v>Subscription - Game</v>
      </c>
      <c r="L14" s="1142">
        <f t="shared" si="1"/>
        <v>0</v>
      </c>
      <c r="M14" s="1144"/>
      <c r="N14" s="25"/>
    </row>
    <row r="15">
      <c r="A15" s="25"/>
      <c r="B15" s="925" t="b">
        <v>0</v>
      </c>
      <c r="C15" s="1022" t="s">
        <v>784</v>
      </c>
      <c r="D15" s="862"/>
      <c r="E15" s="862"/>
      <c r="F15" s="982">
        <v>45555.0</v>
      </c>
      <c r="G15" s="983" t="s">
        <v>146</v>
      </c>
      <c r="H15" s="1023">
        <v>15.74</v>
      </c>
      <c r="I15" s="86">
        <f t="shared" si="2"/>
        <v>511.16</v>
      </c>
      <c r="J15" s="25"/>
      <c r="K15" s="25"/>
      <c r="L15" s="25"/>
      <c r="M15" s="25"/>
      <c r="N15" s="25"/>
    </row>
    <row r="16">
      <c r="A16" s="25"/>
      <c r="B16" s="1134" t="b">
        <v>0</v>
      </c>
      <c r="C16" s="1042" t="s">
        <v>784</v>
      </c>
      <c r="D16" s="1135"/>
      <c r="E16" s="1135"/>
      <c r="F16" s="1136">
        <v>45555.0</v>
      </c>
      <c r="G16" s="1137" t="s">
        <v>146</v>
      </c>
      <c r="H16" s="1138">
        <v>41.99</v>
      </c>
      <c r="I16" s="92">
        <f t="shared" si="2"/>
        <v>553.15</v>
      </c>
      <c r="J16" s="25"/>
      <c r="K16" s="1085" t="s">
        <v>44</v>
      </c>
      <c r="L16" s="1086" t="s">
        <v>572</v>
      </c>
      <c r="M16" s="1087" t="s">
        <v>573</v>
      </c>
      <c r="N16" s="25"/>
    </row>
    <row r="17">
      <c r="A17" s="25"/>
      <c r="B17" s="925" t="b">
        <v>0</v>
      </c>
      <c r="C17" s="1022" t="s">
        <v>785</v>
      </c>
      <c r="D17" s="862"/>
      <c r="E17" s="862"/>
      <c r="F17" s="982">
        <v>45553.0</v>
      </c>
      <c r="G17" s="983" t="s">
        <v>110</v>
      </c>
      <c r="H17" s="1023">
        <v>30.28</v>
      </c>
      <c r="I17" s="86">
        <f t="shared" si="2"/>
        <v>583.43</v>
      </c>
      <c r="J17" s="25"/>
      <c r="K17" s="1088" t="str">
        <f>'08) Drop Down Menus'!A2</f>
        <v>Groceries</v>
      </c>
      <c r="L17" s="930">
        <f>SUMIF('01) BudgetBill Breakdown'!B$1:B90,K3, '01) BudgetBill Breakdown'!G$1:G90)</f>
        <v>-13261.67</v>
      </c>
      <c r="M17" s="1089">
        <f t="shared" ref="M17:M28" si="3">L17/M$29</f>
        <v>-828.854375</v>
      </c>
      <c r="N17" s="25"/>
    </row>
    <row r="18">
      <c r="A18" s="25"/>
      <c r="B18" s="1134" t="b">
        <v>0</v>
      </c>
      <c r="C18" s="1042" t="s">
        <v>758</v>
      </c>
      <c r="D18" s="1135"/>
      <c r="E18" s="1135"/>
      <c r="F18" s="1136">
        <v>45553.0</v>
      </c>
      <c r="G18" s="1137" t="s">
        <v>132</v>
      </c>
      <c r="H18" s="1138">
        <v>84.68</v>
      </c>
      <c r="I18" s="92">
        <f t="shared" si="2"/>
        <v>668.11</v>
      </c>
      <c r="J18" s="25"/>
      <c r="K18" s="1090" t="str">
        <f>'08) Drop Down Menus'!A3</f>
        <v>Cigarettes</v>
      </c>
      <c r="L18" s="994">
        <f>SUMIF('01) BudgetBill Breakdown'!B$1:B90,K18, '01) BudgetBill Breakdown'!G$1:G90)</f>
        <v>-3195.64</v>
      </c>
      <c r="M18" s="1091">
        <f t="shared" si="3"/>
        <v>-199.7275</v>
      </c>
      <c r="N18" s="25"/>
    </row>
    <row r="19">
      <c r="A19" s="25"/>
      <c r="B19" s="925" t="b">
        <v>0</v>
      </c>
      <c r="C19" s="1022" t="s">
        <v>500</v>
      </c>
      <c r="D19" s="862"/>
      <c r="E19" s="862"/>
      <c r="F19" s="982">
        <v>45553.0</v>
      </c>
      <c r="G19" s="983" t="s">
        <v>110</v>
      </c>
      <c r="H19" s="1023">
        <v>3.1</v>
      </c>
      <c r="I19" s="86">
        <f t="shared" si="2"/>
        <v>671.21</v>
      </c>
      <c r="J19" s="25"/>
      <c r="K19" s="1088" t="str">
        <f>'08) Drop Down Menus'!A4</f>
        <v>Gas</v>
      </c>
      <c r="L19" s="930">
        <f>SUMIF('01) BudgetBill Breakdown'!B$1:B90,K19, '01) BudgetBill Breakdown'!G$1:G90)</f>
        <v>-1119.6</v>
      </c>
      <c r="M19" s="1089">
        <f t="shared" si="3"/>
        <v>-69.975</v>
      </c>
      <c r="N19" s="25"/>
    </row>
    <row r="20">
      <c r="A20" s="25"/>
      <c r="B20" s="1134" t="b">
        <v>0</v>
      </c>
      <c r="C20" s="1042" t="s">
        <v>786</v>
      </c>
      <c r="D20" s="1135"/>
      <c r="E20" s="1135"/>
      <c r="F20" s="1136">
        <v>45552.0</v>
      </c>
      <c r="G20" s="1137" t="s">
        <v>144</v>
      </c>
      <c r="H20" s="1138">
        <v>16.9</v>
      </c>
      <c r="I20" s="92">
        <f t="shared" si="2"/>
        <v>688.11</v>
      </c>
      <c r="J20" s="25"/>
      <c r="K20" s="1090" t="str">
        <f>'08) Drop Down Menus'!A5</f>
        <v>Entertainment</v>
      </c>
      <c r="L20" s="994">
        <f>SUMIF('01) BudgetBill Breakdown'!B$1:B90,K20, '01) BudgetBill Breakdown'!G$1:G90)</f>
        <v>-5169.91</v>
      </c>
      <c r="M20" s="1091">
        <f t="shared" si="3"/>
        <v>-323.119375</v>
      </c>
      <c r="N20" s="25"/>
    </row>
    <row r="21">
      <c r="A21" s="25"/>
      <c r="B21" s="925" t="b">
        <v>0</v>
      </c>
      <c r="C21" s="1022" t="s">
        <v>477</v>
      </c>
      <c r="D21" s="862"/>
      <c r="E21" s="862"/>
      <c r="F21" s="982">
        <v>45552.0</v>
      </c>
      <c r="G21" s="983" t="s">
        <v>150</v>
      </c>
      <c r="H21" s="1023">
        <v>27.0</v>
      </c>
      <c r="I21" s="86">
        <f t="shared" si="2"/>
        <v>715.11</v>
      </c>
      <c r="J21" s="25"/>
      <c r="K21" s="1088" t="str">
        <f>'08) Drop Down Menus'!A6</f>
        <v>Medical</v>
      </c>
      <c r="L21" s="930">
        <f>SUMIF('01) BudgetBill Breakdown'!B$1:B90,K21, '01) BudgetBill Breakdown'!G$1:G90)</f>
        <v>-1229.54</v>
      </c>
      <c r="M21" s="1089">
        <f t="shared" si="3"/>
        <v>-76.84625</v>
      </c>
      <c r="N21" s="25"/>
    </row>
    <row r="22">
      <c r="A22" s="25"/>
      <c r="B22" s="1134" t="b">
        <v>0</v>
      </c>
      <c r="C22" s="1042" t="s">
        <v>454</v>
      </c>
      <c r="D22" s="1135"/>
      <c r="E22" s="1135"/>
      <c r="F22" s="1136">
        <v>45520.0</v>
      </c>
      <c r="G22" s="1137" t="s">
        <v>110</v>
      </c>
      <c r="H22" s="1138">
        <v>45.78</v>
      </c>
      <c r="I22" s="92">
        <f t="shared" si="2"/>
        <v>760.89</v>
      </c>
      <c r="J22" s="25"/>
      <c r="K22" s="1090" t="str">
        <f>'08) Drop Down Menus'!A7</f>
        <v>Vehicle</v>
      </c>
      <c r="L22" s="994">
        <f>SUMIF('01) BudgetBill Breakdown'!B$1:B90,K22, '01) BudgetBill Breakdown'!G$1:G90)</f>
        <v>-798.37</v>
      </c>
      <c r="M22" s="1091">
        <f t="shared" si="3"/>
        <v>-49.898125</v>
      </c>
      <c r="N22" s="25"/>
    </row>
    <row r="23">
      <c r="A23" s="25"/>
      <c r="B23" s="925" t="b">
        <v>0</v>
      </c>
      <c r="C23" s="1022" t="s">
        <v>500</v>
      </c>
      <c r="D23" s="862"/>
      <c r="E23" s="862"/>
      <c r="F23" s="982">
        <v>45520.0</v>
      </c>
      <c r="G23" s="983" t="s">
        <v>110</v>
      </c>
      <c r="H23" s="1023">
        <v>3.1</v>
      </c>
      <c r="I23" s="86">
        <f t="shared" si="2"/>
        <v>763.99</v>
      </c>
      <c r="J23" s="25"/>
      <c r="K23" s="1088" t="str">
        <f>'08) Drop Down Menus'!A8</f>
        <v>Maintenance</v>
      </c>
      <c r="L23" s="930">
        <f>SUMIF('01) BudgetBill Breakdown'!B$1:B90,K23, '01) BudgetBill Breakdown'!G$1:G90)</f>
        <v>-2502.98</v>
      </c>
      <c r="M23" s="1089">
        <f t="shared" si="3"/>
        <v>-156.43625</v>
      </c>
      <c r="N23" s="25"/>
    </row>
    <row r="24">
      <c r="A24" s="25"/>
      <c r="B24" s="1134" t="b">
        <v>0</v>
      </c>
      <c r="C24" s="1042" t="s">
        <v>787</v>
      </c>
      <c r="D24" s="1135"/>
      <c r="E24" s="1135"/>
      <c r="F24" s="1136">
        <v>45519.0</v>
      </c>
      <c r="G24" s="1137" t="s">
        <v>61</v>
      </c>
      <c r="H24" s="1138">
        <v>-212.52</v>
      </c>
      <c r="I24" s="92">
        <f t="shared" si="2"/>
        <v>551.47</v>
      </c>
      <c r="J24" s="25"/>
      <c r="K24" s="1090" t="str">
        <f>'08) Drop Down Menus'!A9</f>
        <v>Debt</v>
      </c>
      <c r="L24" s="994">
        <f>SUMIF('01) BudgetBill Breakdown'!B$1:B90,K24, '01) BudgetBill Breakdown'!G$1:G90)</f>
        <v>-4471.64</v>
      </c>
      <c r="M24" s="1091">
        <f t="shared" si="3"/>
        <v>-279.4775</v>
      </c>
      <c r="N24" s="25"/>
    </row>
    <row r="25">
      <c r="A25" s="25"/>
      <c r="B25" s="925" t="b">
        <v>0</v>
      </c>
      <c r="C25" s="1169" t="s">
        <v>788</v>
      </c>
      <c r="D25" s="862"/>
      <c r="E25" s="862"/>
      <c r="F25" s="982">
        <v>45519.0</v>
      </c>
      <c r="G25" s="983" t="s">
        <v>146</v>
      </c>
      <c r="H25" s="1023">
        <v>81.22</v>
      </c>
      <c r="I25" s="86">
        <f t="shared" si="2"/>
        <v>632.69</v>
      </c>
      <c r="J25" s="25"/>
      <c r="K25" s="1088" t="str">
        <f>'08) Drop Down Menus'!A10</f>
        <v>Holiday Gifts</v>
      </c>
      <c r="L25" s="930">
        <f>SUMIF('01) BudgetBill Breakdown'!B$1:B90,K25, '01) BudgetBill Breakdown'!G$1:G90)</f>
        <v>-437.29</v>
      </c>
      <c r="M25" s="1089">
        <f t="shared" si="3"/>
        <v>-27.330625</v>
      </c>
      <c r="N25" s="25"/>
    </row>
    <row r="26">
      <c r="A26" s="25"/>
      <c r="B26" s="1134" t="b">
        <v>0</v>
      </c>
      <c r="C26" s="1042" t="s">
        <v>500</v>
      </c>
      <c r="D26" s="1135"/>
      <c r="E26" s="1135"/>
      <c r="F26" s="1136">
        <v>45518.0</v>
      </c>
      <c r="G26" s="1137" t="s">
        <v>110</v>
      </c>
      <c r="H26" s="1138">
        <v>3.1</v>
      </c>
      <c r="I26" s="92">
        <f t="shared" si="2"/>
        <v>635.79</v>
      </c>
      <c r="J26" s="25"/>
      <c r="K26" s="1090" t="str">
        <f>'08) Drop Down Menus'!A11</f>
        <v>Haircut</v>
      </c>
      <c r="L26" s="994">
        <f>SUMIF('01) BudgetBill Breakdown'!B$1:B90,K26, '01) BudgetBill Breakdown'!G$1:G90)</f>
        <v>-350.23</v>
      </c>
      <c r="M26" s="1091">
        <f t="shared" si="3"/>
        <v>-21.889375</v>
      </c>
      <c r="N26" s="25"/>
    </row>
    <row r="27">
      <c r="A27" s="25"/>
      <c r="B27" s="925" t="b">
        <v>0</v>
      </c>
      <c r="C27" s="1022" t="s">
        <v>770</v>
      </c>
      <c r="D27" s="1022"/>
      <c r="E27" s="1022"/>
      <c r="F27" s="982">
        <v>45517.0</v>
      </c>
      <c r="G27" s="983" t="s">
        <v>21</v>
      </c>
      <c r="H27" s="1023">
        <v>9.99</v>
      </c>
      <c r="I27" s="86">
        <f t="shared" si="2"/>
        <v>645.78</v>
      </c>
      <c r="J27" s="25"/>
      <c r="K27" s="1088" t="str">
        <f>'08) Drop Down Menus'!A12</f>
        <v>Subscription - Video</v>
      </c>
      <c r="L27" s="930">
        <f>SUMIF('01) BudgetBill Breakdown'!B$1:B90,K27, '01) BudgetBill Breakdown'!G$1:G90)</f>
        <v>-642.57</v>
      </c>
      <c r="M27" s="1089">
        <f t="shared" si="3"/>
        <v>-40.160625</v>
      </c>
      <c r="N27" s="25"/>
    </row>
    <row r="28">
      <c r="A28" s="25"/>
      <c r="B28" s="1134" t="b">
        <v>0</v>
      </c>
      <c r="C28" s="1042" t="s">
        <v>789</v>
      </c>
      <c r="D28" s="1042"/>
      <c r="E28" s="1042"/>
      <c r="F28" s="1136">
        <v>45516.0</v>
      </c>
      <c r="G28" s="1137" t="s">
        <v>21</v>
      </c>
      <c r="H28" s="1138">
        <v>20.0</v>
      </c>
      <c r="I28" s="92">
        <f t="shared" si="2"/>
        <v>665.78</v>
      </c>
      <c r="J28" s="25"/>
      <c r="K28" s="1090" t="str">
        <f>'08) Drop Down Menus'!A13</f>
        <v>Subscription - Game</v>
      </c>
      <c r="L28" s="994">
        <f>SUMIF('01) BudgetBill Breakdown'!B$1:B90,K28, '01) BudgetBill Breakdown'!G$1:G90)</f>
        <v>-137.11</v>
      </c>
      <c r="M28" s="1091">
        <f t="shared" si="3"/>
        <v>-8.569375</v>
      </c>
      <c r="N28" s="25"/>
    </row>
    <row r="29">
      <c r="A29" s="25"/>
      <c r="B29" s="925" t="b">
        <v>0</v>
      </c>
      <c r="C29" s="1022" t="s">
        <v>558</v>
      </c>
      <c r="D29" s="1022"/>
      <c r="E29" s="1022"/>
      <c r="F29" s="982">
        <v>45516.0</v>
      </c>
      <c r="G29" s="983" t="s">
        <v>147</v>
      </c>
      <c r="H29" s="1023">
        <v>21.0</v>
      </c>
      <c r="I29" s="86">
        <f t="shared" si="2"/>
        <v>686.78</v>
      </c>
      <c r="J29" s="25"/>
      <c r="K29" s="1092" t="s">
        <v>574</v>
      </c>
      <c r="L29" s="1093"/>
      <c r="M29" s="1094" t="s">
        <v>603</v>
      </c>
      <c r="N29" s="25"/>
    </row>
    <row r="30">
      <c r="A30" s="25"/>
      <c r="B30" s="1134" t="b">
        <v>0</v>
      </c>
      <c r="C30" s="1042"/>
      <c r="D30" s="1135"/>
      <c r="E30" s="1135"/>
      <c r="F30" s="1136"/>
      <c r="G30" s="1137"/>
      <c r="H30" s="1138">
        <v>0.0</v>
      </c>
      <c r="I30" s="92">
        <f t="shared" si="2"/>
        <v>686.78</v>
      </c>
      <c r="J30" s="25"/>
      <c r="K30" s="25"/>
      <c r="L30" s="25"/>
      <c r="M30" s="25"/>
      <c r="N30" s="25"/>
    </row>
    <row r="31">
      <c r="A31" s="25"/>
      <c r="B31" s="925" t="b">
        <v>0</v>
      </c>
      <c r="C31" s="1022"/>
      <c r="D31" s="862"/>
      <c r="E31" s="862"/>
      <c r="F31" s="982"/>
      <c r="G31" s="983"/>
      <c r="H31" s="1023">
        <v>0.0</v>
      </c>
      <c r="I31" s="86">
        <f t="shared" si="2"/>
        <v>686.78</v>
      </c>
      <c r="J31" s="25"/>
      <c r="K31" s="1115" t="s">
        <v>683</v>
      </c>
      <c r="L31" s="1116"/>
      <c r="M31" s="1117"/>
      <c r="N31" s="25"/>
    </row>
    <row r="32">
      <c r="A32" s="25"/>
      <c r="B32" s="1134" t="b">
        <v>0</v>
      </c>
      <c r="C32" s="1042"/>
      <c r="D32" s="1135"/>
      <c r="E32" s="1135"/>
      <c r="F32" s="1136"/>
      <c r="G32" s="1137"/>
      <c r="H32" s="1138">
        <v>0.0</v>
      </c>
      <c r="I32" s="92">
        <f t="shared" si="2"/>
        <v>686.78</v>
      </c>
      <c r="J32" s="25"/>
      <c r="K32" s="1118" t="s">
        <v>684</v>
      </c>
      <c r="L32" s="862"/>
      <c r="M32" s="1103">
        <v>0.0</v>
      </c>
      <c r="N32" s="25"/>
    </row>
    <row r="33" ht="18.0" customHeight="1">
      <c r="A33" s="25"/>
      <c r="B33" s="925" t="b">
        <v>0</v>
      </c>
      <c r="C33" s="1022"/>
      <c r="D33" s="862"/>
      <c r="E33" s="862"/>
      <c r="F33" s="982"/>
      <c r="G33" s="983"/>
      <c r="H33" s="1023">
        <v>0.0</v>
      </c>
      <c r="I33" s="86">
        <f t="shared" si="2"/>
        <v>686.78</v>
      </c>
      <c r="J33" s="25"/>
      <c r="K33" s="1119" t="s">
        <v>685</v>
      </c>
      <c r="L33" s="1120"/>
      <c r="M33" s="1121">
        <v>0.0</v>
      </c>
      <c r="N33" s="25"/>
    </row>
    <row r="34" ht="18.0" customHeight="1">
      <c r="A34" s="25"/>
      <c r="B34" s="1148"/>
      <c r="C34" s="1149" t="s">
        <v>455</v>
      </c>
      <c r="D34" s="1150"/>
      <c r="E34" s="1150"/>
      <c r="F34" s="1150"/>
      <c r="G34" s="1150"/>
      <c r="H34" s="1151">
        <f>I26</f>
        <v>635.79</v>
      </c>
      <c r="I34" s="1152"/>
      <c r="J34" s="25"/>
      <c r="K34" s="1118" t="s">
        <v>686</v>
      </c>
      <c r="L34" s="862"/>
      <c r="M34" s="86">
        <f>M32-M33</f>
        <v>0</v>
      </c>
      <c r="N34" s="25"/>
    </row>
    <row r="35" ht="18.0" customHeight="1">
      <c r="A35" s="65"/>
      <c r="B35" s="65"/>
      <c r="C35" s="65"/>
      <c r="D35" s="65"/>
      <c r="E35" s="65"/>
      <c r="F35" s="65"/>
      <c r="G35" s="75"/>
      <c r="H35" s="75"/>
      <c r="I35" s="65"/>
      <c r="J35" s="25"/>
      <c r="K35" s="1122" t="s">
        <v>687</v>
      </c>
      <c r="L35" s="1123"/>
      <c r="M35" s="1124" t="str">
        <f>#REF!-M33</f>
        <v>#REF!</v>
      </c>
      <c r="N35" s="25"/>
    </row>
    <row r="36" ht="18.0" customHeight="1">
      <c r="A36" s="65"/>
      <c r="B36" s="65" t="s">
        <v>609</v>
      </c>
      <c r="J36" s="25"/>
      <c r="N36" s="25"/>
    </row>
    <row r="37" ht="18.0" customHeight="1">
      <c r="A37" s="80"/>
      <c r="B37" s="1085" t="s">
        <v>102</v>
      </c>
      <c r="C37" s="1086" t="s">
        <v>103</v>
      </c>
      <c r="D37" s="1086" t="s">
        <v>104</v>
      </c>
      <c r="E37" s="1086" t="s">
        <v>105</v>
      </c>
      <c r="F37" s="1086" t="s">
        <v>49</v>
      </c>
      <c r="G37" s="1106" t="s">
        <v>106</v>
      </c>
      <c r="H37" s="1106" t="s">
        <v>107</v>
      </c>
      <c r="I37" s="1130"/>
      <c r="J37" s="25"/>
      <c r="K37" s="1100" t="s">
        <v>670</v>
      </c>
      <c r="L37" s="1101"/>
      <c r="M37" s="1102"/>
      <c r="N37" s="25"/>
    </row>
    <row r="38" ht="18.0" customHeight="1">
      <c r="A38" s="80"/>
      <c r="B38" s="1108" t="b">
        <v>0</v>
      </c>
      <c r="C38" s="1022"/>
      <c r="D38" s="95"/>
      <c r="E38" s="95"/>
      <c r="F38" s="96"/>
      <c r="G38" s="85">
        <v>0.0</v>
      </c>
      <c r="H38" s="930">
        <f t="shared" ref="H38:H86" si="4">IF( B38 = TRUE ,(G38*F38)*0.05+(G38*F38) , G38*F38 )</f>
        <v>0</v>
      </c>
      <c r="I38" s="1107"/>
      <c r="J38" s="25"/>
      <c r="K38" s="925" t="s">
        <v>605</v>
      </c>
      <c r="L38" s="1027">
        <v>45459.0</v>
      </c>
      <c r="M38" s="1103">
        <v>50.0</v>
      </c>
      <c r="N38" s="25"/>
    </row>
    <row r="39" ht="18.0" customHeight="1">
      <c r="A39" s="80"/>
      <c r="B39" s="1111" t="b">
        <v>0</v>
      </c>
      <c r="C39" s="88"/>
      <c r="D39" s="89"/>
      <c r="E39" s="89"/>
      <c r="F39" s="90"/>
      <c r="G39" s="91">
        <v>0.0</v>
      </c>
      <c r="H39" s="994">
        <f t="shared" si="4"/>
        <v>0</v>
      </c>
      <c r="I39" s="1140"/>
      <c r="J39" s="25"/>
      <c r="K39" s="1104" t="s">
        <v>671</v>
      </c>
      <c r="L39" s="1073">
        <v>3000.0</v>
      </c>
      <c r="M39" s="1105"/>
      <c r="N39" s="25"/>
    </row>
    <row r="40" ht="18.0" customHeight="1">
      <c r="A40" s="97"/>
      <c r="B40" s="1108" t="b">
        <v>0</v>
      </c>
      <c r="C40" s="94"/>
      <c r="D40" s="95"/>
      <c r="E40" s="95"/>
      <c r="F40" s="96"/>
      <c r="G40" s="85">
        <v>0.0</v>
      </c>
      <c r="H40" s="930">
        <f t="shared" si="4"/>
        <v>0</v>
      </c>
      <c r="I40" s="1107"/>
      <c r="J40" s="25"/>
      <c r="K40" s="925" t="s">
        <v>606</v>
      </c>
      <c r="L40" s="85">
        <v>0.0</v>
      </c>
      <c r="M40" s="1107"/>
      <c r="N40" s="25"/>
    </row>
    <row r="41" ht="18.0" customHeight="1">
      <c r="A41" s="80"/>
      <c r="B41" s="1111" t="b">
        <v>0</v>
      </c>
      <c r="C41" s="88"/>
      <c r="D41" s="89"/>
      <c r="E41" s="89"/>
      <c r="F41" s="90"/>
      <c r="G41" s="91">
        <v>0.0</v>
      </c>
      <c r="H41" s="994">
        <f t="shared" si="4"/>
        <v>0</v>
      </c>
      <c r="I41" s="1140"/>
      <c r="J41" s="25"/>
      <c r="K41" s="1109" t="s">
        <v>607</v>
      </c>
      <c r="L41" s="1030">
        <v>1191.88</v>
      </c>
      <c r="M41" s="1154">
        <f>L41+M38-L40</f>
        <v>1241.88</v>
      </c>
      <c r="N41" s="25"/>
    </row>
    <row r="42" ht="18.0" customHeight="1">
      <c r="A42" s="80"/>
      <c r="B42" s="1108" t="b">
        <v>0</v>
      </c>
      <c r="C42" s="94"/>
      <c r="D42" s="95"/>
      <c r="E42" s="95"/>
      <c r="F42" s="96"/>
      <c r="G42" s="85">
        <v>0.0</v>
      </c>
      <c r="H42" s="930">
        <f t="shared" si="4"/>
        <v>0</v>
      </c>
      <c r="I42" s="1107"/>
      <c r="J42" s="25"/>
      <c r="K42" s="1112" t="s">
        <v>608</v>
      </c>
      <c r="L42" s="1113"/>
      <c r="M42" s="1114">
        <f>L39-M41</f>
        <v>1758.12</v>
      </c>
      <c r="N42" s="25"/>
    </row>
    <row r="43" ht="18.0" customHeight="1">
      <c r="A43" s="80"/>
      <c r="B43" s="1111" t="b">
        <v>0</v>
      </c>
      <c r="C43" s="88"/>
      <c r="D43" s="89"/>
      <c r="E43" s="89"/>
      <c r="F43" s="90"/>
      <c r="G43" s="91">
        <v>0.0</v>
      </c>
      <c r="H43" s="994">
        <f t="shared" si="4"/>
        <v>0</v>
      </c>
      <c r="I43" s="1140"/>
      <c r="J43" s="25"/>
      <c r="K43" s="25"/>
      <c r="L43" s="25"/>
      <c r="M43" s="25"/>
      <c r="N43" s="25"/>
    </row>
    <row r="44" ht="18.0" customHeight="1">
      <c r="A44" s="97"/>
      <c r="B44" s="1108" t="b">
        <v>0</v>
      </c>
      <c r="C44" s="94"/>
      <c r="D44" s="95"/>
      <c r="E44" s="95"/>
      <c r="F44" s="96"/>
      <c r="G44" s="85">
        <v>0.0</v>
      </c>
      <c r="H44" s="930">
        <f t="shared" si="4"/>
        <v>0</v>
      </c>
      <c r="I44" s="1107"/>
      <c r="J44" s="25"/>
      <c r="K44" s="1100" t="s">
        <v>654</v>
      </c>
      <c r="L44" s="1101"/>
      <c r="M44" s="1102"/>
      <c r="N44" s="25"/>
    </row>
    <row r="45" ht="18.0" customHeight="1">
      <c r="A45" s="97"/>
      <c r="B45" s="1111" t="b">
        <v>0</v>
      </c>
      <c r="C45" s="88"/>
      <c r="D45" s="89"/>
      <c r="E45" s="89"/>
      <c r="F45" s="90"/>
      <c r="G45" s="91">
        <v>0.0</v>
      </c>
      <c r="H45" s="994">
        <f t="shared" si="4"/>
        <v>0</v>
      </c>
      <c r="I45" s="1140"/>
      <c r="J45" s="25"/>
      <c r="K45" s="925" t="s">
        <v>605</v>
      </c>
      <c r="L45" s="1027">
        <v>45513.0</v>
      </c>
      <c r="M45" s="1103">
        <v>100.0</v>
      </c>
      <c r="N45" s="25"/>
    </row>
    <row r="46" ht="18.0" customHeight="1">
      <c r="A46" s="97"/>
      <c r="B46" s="1108" t="b">
        <v>0</v>
      </c>
      <c r="C46" s="94"/>
      <c r="D46" s="95"/>
      <c r="E46" s="95"/>
      <c r="F46" s="96"/>
      <c r="G46" s="85">
        <v>0.0</v>
      </c>
      <c r="H46" s="930">
        <f t="shared" si="4"/>
        <v>0</v>
      </c>
      <c r="I46" s="1107"/>
      <c r="J46" s="25"/>
      <c r="K46" s="1104" t="s">
        <v>671</v>
      </c>
      <c r="L46" s="1073">
        <v>2000.0</v>
      </c>
      <c r="M46" s="1105"/>
      <c r="N46" s="25"/>
    </row>
    <row r="47" ht="18.0" customHeight="1">
      <c r="A47" s="97"/>
      <c r="B47" s="1111" t="b">
        <v>0</v>
      </c>
      <c r="C47" s="88"/>
      <c r="D47" s="89"/>
      <c r="E47" s="89"/>
      <c r="F47" s="90"/>
      <c r="G47" s="91">
        <v>0.0</v>
      </c>
      <c r="H47" s="994">
        <f t="shared" si="4"/>
        <v>0</v>
      </c>
      <c r="I47" s="1140"/>
      <c r="J47" s="25"/>
      <c r="K47" s="925" t="s">
        <v>606</v>
      </c>
      <c r="L47" s="85">
        <v>0.0</v>
      </c>
      <c r="M47" s="1107"/>
      <c r="N47" s="25"/>
    </row>
    <row r="48" ht="18.0" customHeight="1">
      <c r="A48" s="97"/>
      <c r="B48" s="1108" t="b">
        <v>0</v>
      </c>
      <c r="C48" s="94"/>
      <c r="D48" s="95"/>
      <c r="E48" s="95"/>
      <c r="F48" s="96"/>
      <c r="G48" s="85">
        <v>0.0</v>
      </c>
      <c r="H48" s="930">
        <f t="shared" si="4"/>
        <v>0</v>
      </c>
      <c r="I48" s="1107"/>
      <c r="J48" s="25"/>
      <c r="K48" s="1109" t="s">
        <v>607</v>
      </c>
      <c r="L48" s="1030">
        <v>1141.0</v>
      </c>
      <c r="M48" s="1154">
        <f>L48+M45-L47</f>
        <v>1241</v>
      </c>
    </row>
    <row r="49" ht="18.0" customHeight="1">
      <c r="A49" s="97"/>
      <c r="B49" s="1111" t="b">
        <v>0</v>
      </c>
      <c r="C49" s="88"/>
      <c r="D49" s="89"/>
      <c r="E49" s="89"/>
      <c r="F49" s="90"/>
      <c r="G49" s="91">
        <v>0.0</v>
      </c>
      <c r="H49" s="994">
        <f t="shared" si="4"/>
        <v>0</v>
      </c>
      <c r="I49" s="1140"/>
      <c r="J49" s="25"/>
      <c r="K49" s="1112" t="s">
        <v>608</v>
      </c>
      <c r="L49" s="1113"/>
      <c r="M49" s="1114">
        <f>L46-M48</f>
        <v>759</v>
      </c>
    </row>
    <row r="50" ht="18.0" customHeight="1">
      <c r="A50" s="97"/>
      <c r="B50" s="1108" t="b">
        <v>0</v>
      </c>
      <c r="C50" s="94"/>
      <c r="D50" s="95"/>
      <c r="E50" s="95"/>
      <c r="F50" s="96"/>
      <c r="G50" s="85">
        <v>0.0</v>
      </c>
      <c r="H50" s="930">
        <f t="shared" si="4"/>
        <v>0</v>
      </c>
      <c r="I50" s="1107"/>
      <c r="J50" s="25"/>
      <c r="K50" s="25"/>
      <c r="L50" s="25"/>
      <c r="M50" s="25"/>
    </row>
    <row r="51" ht="18.0" customHeight="1">
      <c r="A51" s="97"/>
      <c r="B51" s="1111" t="b">
        <v>0</v>
      </c>
      <c r="C51" s="88"/>
      <c r="D51" s="89"/>
      <c r="E51" s="89"/>
      <c r="F51" s="90"/>
      <c r="G51" s="91">
        <v>0.0</v>
      </c>
      <c r="H51" s="994">
        <f t="shared" si="4"/>
        <v>0</v>
      </c>
      <c r="I51" s="1140"/>
      <c r="J51" s="25"/>
      <c r="K51" s="25"/>
      <c r="L51" s="25"/>
      <c r="M51" s="25"/>
    </row>
    <row r="52" ht="18.0" customHeight="1">
      <c r="A52" s="97"/>
      <c r="B52" s="1108" t="b">
        <v>0</v>
      </c>
      <c r="C52" s="94"/>
      <c r="D52" s="95"/>
      <c r="E52" s="95"/>
      <c r="F52" s="96"/>
      <c r="G52" s="85">
        <v>0.0</v>
      </c>
      <c r="H52" s="930">
        <f t="shared" si="4"/>
        <v>0</v>
      </c>
      <c r="I52" s="1107"/>
      <c r="J52" s="25"/>
      <c r="K52" s="25"/>
      <c r="L52" s="25"/>
      <c r="M52" s="25"/>
    </row>
    <row r="53" ht="18.0" customHeight="1">
      <c r="A53" s="97"/>
      <c r="B53" s="1111" t="b">
        <v>0</v>
      </c>
      <c r="C53" s="88"/>
      <c r="D53" s="89"/>
      <c r="E53" s="89"/>
      <c r="F53" s="90"/>
      <c r="G53" s="91">
        <v>0.0</v>
      </c>
      <c r="H53" s="994">
        <f t="shared" si="4"/>
        <v>0</v>
      </c>
      <c r="I53" s="1140"/>
      <c r="J53" s="25"/>
      <c r="K53" s="25"/>
      <c r="L53" s="25"/>
      <c r="M53" s="25"/>
      <c r="N53" s="25"/>
    </row>
    <row r="54" ht="18.0" hidden="1" customHeight="1">
      <c r="A54" s="97"/>
      <c r="B54" s="1108" t="b">
        <v>0</v>
      </c>
      <c r="C54" s="94"/>
      <c r="D54" s="95"/>
      <c r="E54" s="95"/>
      <c r="F54" s="96"/>
      <c r="G54" s="85">
        <v>0.0</v>
      </c>
      <c r="H54" s="930">
        <f t="shared" si="4"/>
        <v>0</v>
      </c>
      <c r="I54" s="1107"/>
      <c r="J54" s="25"/>
      <c r="K54" s="25"/>
      <c r="L54" s="25"/>
      <c r="M54" s="25"/>
      <c r="N54" s="25"/>
    </row>
    <row r="55" ht="18.0" hidden="1" customHeight="1">
      <c r="A55" s="97"/>
      <c r="B55" s="1111" t="b">
        <v>0</v>
      </c>
      <c r="C55" s="88"/>
      <c r="D55" s="89"/>
      <c r="E55" s="89"/>
      <c r="F55" s="90"/>
      <c r="G55" s="91">
        <v>0.0</v>
      </c>
      <c r="H55" s="994">
        <f t="shared" si="4"/>
        <v>0</v>
      </c>
      <c r="I55" s="1140"/>
      <c r="J55" s="25"/>
      <c r="K55" s="25"/>
      <c r="L55" s="25"/>
      <c r="M55" s="25"/>
      <c r="N55" s="25"/>
    </row>
    <row r="56" ht="18.0" hidden="1" customHeight="1">
      <c r="A56" s="97"/>
      <c r="B56" s="1108" t="b">
        <v>0</v>
      </c>
      <c r="C56" s="94"/>
      <c r="D56" s="95"/>
      <c r="E56" s="95"/>
      <c r="F56" s="96"/>
      <c r="G56" s="85">
        <v>0.0</v>
      </c>
      <c r="H56" s="930">
        <f t="shared" si="4"/>
        <v>0</v>
      </c>
      <c r="I56" s="1107"/>
      <c r="J56" s="25"/>
      <c r="K56" s="25"/>
      <c r="L56" s="25"/>
      <c r="M56" s="25"/>
      <c r="N56" s="25"/>
    </row>
    <row r="57" ht="18.0" hidden="1" customHeight="1">
      <c r="A57" s="97"/>
      <c r="B57" s="1111" t="b">
        <v>0</v>
      </c>
      <c r="C57" s="88"/>
      <c r="D57" s="89"/>
      <c r="E57" s="89"/>
      <c r="F57" s="90"/>
      <c r="G57" s="91">
        <v>0.0</v>
      </c>
      <c r="H57" s="994">
        <f t="shared" si="4"/>
        <v>0</v>
      </c>
      <c r="I57" s="1140"/>
      <c r="J57" s="25"/>
      <c r="K57" s="25"/>
      <c r="L57" s="25"/>
      <c r="M57" s="25"/>
      <c r="N57" s="25"/>
    </row>
    <row r="58" ht="18.0" hidden="1" customHeight="1">
      <c r="A58" s="97"/>
      <c r="B58" s="1108" t="b">
        <v>0</v>
      </c>
      <c r="C58" s="94"/>
      <c r="D58" s="95"/>
      <c r="E58" s="95"/>
      <c r="F58" s="96"/>
      <c r="G58" s="85">
        <v>0.0</v>
      </c>
      <c r="H58" s="930">
        <f t="shared" si="4"/>
        <v>0</v>
      </c>
      <c r="I58" s="1107"/>
      <c r="J58" s="25"/>
      <c r="K58" s="25"/>
      <c r="L58" s="25"/>
      <c r="M58" s="25"/>
      <c r="N58" s="25"/>
    </row>
    <row r="59" ht="18.0" hidden="1" customHeight="1">
      <c r="A59" s="97"/>
      <c r="B59" s="1111" t="b">
        <v>0</v>
      </c>
      <c r="C59" s="88"/>
      <c r="D59" s="89"/>
      <c r="E59" s="89"/>
      <c r="F59" s="90"/>
      <c r="G59" s="91">
        <v>0.0</v>
      </c>
      <c r="H59" s="994">
        <f t="shared" si="4"/>
        <v>0</v>
      </c>
      <c r="I59" s="1140"/>
      <c r="J59" s="25"/>
      <c r="K59" s="25"/>
      <c r="L59" s="25"/>
      <c r="M59" s="25"/>
      <c r="N59" s="25"/>
    </row>
    <row r="60" ht="18.0" hidden="1" customHeight="1">
      <c r="A60" s="97"/>
      <c r="B60" s="1108" t="b">
        <v>0</v>
      </c>
      <c r="C60" s="94"/>
      <c r="D60" s="95"/>
      <c r="E60" s="95"/>
      <c r="F60" s="96"/>
      <c r="G60" s="85">
        <v>0.0</v>
      </c>
      <c r="H60" s="930">
        <f t="shared" si="4"/>
        <v>0</v>
      </c>
      <c r="I60" s="1107"/>
      <c r="J60" s="25"/>
      <c r="K60" s="25"/>
      <c r="L60" s="25"/>
      <c r="M60" s="25"/>
      <c r="N60" s="25"/>
    </row>
    <row r="61" ht="18.0" hidden="1" customHeight="1">
      <c r="A61" s="97"/>
      <c r="B61" s="1111" t="b">
        <v>0</v>
      </c>
      <c r="C61" s="88"/>
      <c r="D61" s="89"/>
      <c r="E61" s="89"/>
      <c r="F61" s="90"/>
      <c r="G61" s="91">
        <v>0.0</v>
      </c>
      <c r="H61" s="994">
        <f t="shared" si="4"/>
        <v>0</v>
      </c>
      <c r="I61" s="1140"/>
      <c r="J61" s="25"/>
      <c r="K61" s="25"/>
      <c r="L61" s="25"/>
      <c r="M61" s="25"/>
      <c r="N61" s="25"/>
    </row>
    <row r="62" ht="18.0" hidden="1" customHeight="1">
      <c r="A62" s="97"/>
      <c r="B62" s="1108" t="b">
        <v>0</v>
      </c>
      <c r="C62" s="94"/>
      <c r="D62" s="95"/>
      <c r="E62" s="95"/>
      <c r="F62" s="96"/>
      <c r="G62" s="85">
        <v>0.0</v>
      </c>
      <c r="H62" s="930">
        <f t="shared" si="4"/>
        <v>0</v>
      </c>
      <c r="I62" s="1107"/>
      <c r="J62" s="25"/>
      <c r="K62" s="25"/>
      <c r="L62" s="25"/>
      <c r="M62" s="25"/>
      <c r="N62" s="25"/>
    </row>
    <row r="63" ht="18.0" hidden="1" customHeight="1">
      <c r="A63" s="97"/>
      <c r="B63" s="1111" t="b">
        <v>0</v>
      </c>
      <c r="C63" s="88"/>
      <c r="D63" s="89"/>
      <c r="E63" s="89"/>
      <c r="F63" s="90"/>
      <c r="G63" s="91">
        <v>0.0</v>
      </c>
      <c r="H63" s="994">
        <f t="shared" si="4"/>
        <v>0</v>
      </c>
      <c r="I63" s="1140"/>
      <c r="J63" s="25"/>
      <c r="K63" s="25"/>
      <c r="L63" s="25"/>
      <c r="M63" s="25"/>
      <c r="N63" s="25"/>
    </row>
    <row r="64" ht="18.0" hidden="1" customHeight="1">
      <c r="A64" s="97"/>
      <c r="B64" s="1108" t="b">
        <v>0</v>
      </c>
      <c r="C64" s="94"/>
      <c r="D64" s="95"/>
      <c r="E64" s="95"/>
      <c r="F64" s="96"/>
      <c r="G64" s="85">
        <v>0.0</v>
      </c>
      <c r="H64" s="930">
        <f t="shared" si="4"/>
        <v>0</v>
      </c>
      <c r="I64" s="1107"/>
      <c r="J64" s="25"/>
      <c r="K64" s="25"/>
      <c r="L64" s="25"/>
      <c r="M64" s="25"/>
      <c r="N64" s="25"/>
    </row>
    <row r="65" ht="18.0" hidden="1" customHeight="1">
      <c r="A65" s="97"/>
      <c r="B65" s="1111" t="b">
        <v>0</v>
      </c>
      <c r="C65" s="88"/>
      <c r="D65" s="89"/>
      <c r="E65" s="89"/>
      <c r="F65" s="90"/>
      <c r="G65" s="91">
        <v>0.0</v>
      </c>
      <c r="H65" s="994">
        <f t="shared" si="4"/>
        <v>0</v>
      </c>
      <c r="I65" s="1140"/>
      <c r="J65" s="25"/>
      <c r="K65" s="25"/>
      <c r="L65" s="25"/>
      <c r="M65" s="25"/>
      <c r="N65" s="25"/>
    </row>
    <row r="66" ht="18.0" hidden="1" customHeight="1">
      <c r="A66" s="97"/>
      <c r="B66" s="1108" t="b">
        <v>0</v>
      </c>
      <c r="C66" s="94"/>
      <c r="D66" s="95"/>
      <c r="E66" s="95"/>
      <c r="F66" s="96"/>
      <c r="G66" s="85">
        <v>0.0</v>
      </c>
      <c r="H66" s="930">
        <f t="shared" si="4"/>
        <v>0</v>
      </c>
      <c r="I66" s="1107"/>
      <c r="J66" s="25"/>
      <c r="K66" s="25"/>
      <c r="L66" s="25"/>
      <c r="M66" s="25"/>
      <c r="N66" s="25"/>
    </row>
    <row r="67" ht="18.0" hidden="1" customHeight="1">
      <c r="A67" s="97"/>
      <c r="B67" s="1111" t="b">
        <v>0</v>
      </c>
      <c r="C67" s="88"/>
      <c r="D67" s="89"/>
      <c r="E67" s="89"/>
      <c r="F67" s="90"/>
      <c r="G67" s="91">
        <v>0.0</v>
      </c>
      <c r="H67" s="994">
        <f t="shared" si="4"/>
        <v>0</v>
      </c>
      <c r="I67" s="1140"/>
      <c r="J67" s="25"/>
      <c r="K67" s="25"/>
      <c r="L67" s="25"/>
      <c r="M67" s="25"/>
      <c r="N67" s="25"/>
    </row>
    <row r="68" ht="18.0" hidden="1" customHeight="1">
      <c r="A68" s="97"/>
      <c r="B68" s="1108" t="b">
        <v>0</v>
      </c>
      <c r="C68" s="94"/>
      <c r="D68" s="95"/>
      <c r="E68" s="95"/>
      <c r="F68" s="96"/>
      <c r="G68" s="85">
        <v>0.0</v>
      </c>
      <c r="H68" s="930">
        <f t="shared" si="4"/>
        <v>0</v>
      </c>
      <c r="I68" s="1107"/>
      <c r="J68" s="25"/>
      <c r="K68" s="25"/>
      <c r="L68" s="25"/>
      <c r="M68" s="25"/>
      <c r="N68" s="25"/>
    </row>
    <row r="69" ht="18.0" hidden="1" customHeight="1">
      <c r="A69" s="97"/>
      <c r="B69" s="1111" t="b">
        <v>0</v>
      </c>
      <c r="C69" s="88"/>
      <c r="D69" s="89"/>
      <c r="E69" s="89"/>
      <c r="F69" s="90"/>
      <c r="G69" s="91">
        <v>0.0</v>
      </c>
      <c r="H69" s="994">
        <f t="shared" si="4"/>
        <v>0</v>
      </c>
      <c r="I69" s="1140"/>
      <c r="J69" s="25"/>
      <c r="K69" s="25"/>
      <c r="L69" s="25"/>
      <c r="M69" s="25"/>
      <c r="N69" s="25"/>
    </row>
    <row r="70" ht="18.0" hidden="1" customHeight="1">
      <c r="A70" s="97"/>
      <c r="B70" s="1108" t="b">
        <v>0</v>
      </c>
      <c r="C70" s="94"/>
      <c r="D70" s="95"/>
      <c r="E70" s="95"/>
      <c r="F70" s="96"/>
      <c r="G70" s="85">
        <v>0.0</v>
      </c>
      <c r="H70" s="930">
        <f t="shared" si="4"/>
        <v>0</v>
      </c>
      <c r="I70" s="1107"/>
      <c r="J70" s="25"/>
      <c r="K70" s="25"/>
      <c r="L70" s="25"/>
      <c r="M70" s="25"/>
      <c r="N70" s="25"/>
    </row>
    <row r="71" ht="18.0" hidden="1" customHeight="1">
      <c r="A71" s="97"/>
      <c r="B71" s="1111" t="b">
        <v>0</v>
      </c>
      <c r="C71" s="88"/>
      <c r="D71" s="89"/>
      <c r="E71" s="89"/>
      <c r="F71" s="90"/>
      <c r="G71" s="91">
        <v>0.0</v>
      </c>
      <c r="H71" s="994">
        <f t="shared" si="4"/>
        <v>0</v>
      </c>
      <c r="I71" s="1140"/>
      <c r="J71" s="25"/>
      <c r="K71" s="25"/>
      <c r="L71" s="25"/>
      <c r="M71" s="25"/>
      <c r="N71" s="25"/>
    </row>
    <row r="72" ht="18.0" hidden="1" customHeight="1">
      <c r="A72" s="97"/>
      <c r="B72" s="1108" t="b">
        <v>0</v>
      </c>
      <c r="C72" s="94"/>
      <c r="D72" s="95"/>
      <c r="E72" s="95"/>
      <c r="F72" s="96"/>
      <c r="G72" s="85">
        <v>0.0</v>
      </c>
      <c r="H72" s="930">
        <f t="shared" si="4"/>
        <v>0</v>
      </c>
      <c r="I72" s="1107"/>
      <c r="J72" s="25"/>
      <c r="K72" s="25"/>
      <c r="L72" s="25"/>
      <c r="M72" s="25"/>
      <c r="N72" s="25"/>
    </row>
    <row r="73" ht="18.0" hidden="1" customHeight="1">
      <c r="A73" s="97"/>
      <c r="B73" s="1111" t="b">
        <v>0</v>
      </c>
      <c r="C73" s="88"/>
      <c r="D73" s="89"/>
      <c r="E73" s="89"/>
      <c r="F73" s="90"/>
      <c r="G73" s="91">
        <v>0.0</v>
      </c>
      <c r="H73" s="994">
        <f t="shared" si="4"/>
        <v>0</v>
      </c>
      <c r="I73" s="1140"/>
      <c r="J73" s="25"/>
      <c r="K73" s="25"/>
      <c r="L73" s="25"/>
      <c r="M73" s="25"/>
      <c r="N73" s="25"/>
    </row>
    <row r="74" ht="18.0" hidden="1" customHeight="1">
      <c r="A74" s="97"/>
      <c r="B74" s="1108" t="b">
        <v>0</v>
      </c>
      <c r="C74" s="94"/>
      <c r="D74" s="95"/>
      <c r="E74" s="95"/>
      <c r="F74" s="96"/>
      <c r="G74" s="85">
        <v>0.0</v>
      </c>
      <c r="H74" s="930">
        <f t="shared" si="4"/>
        <v>0</v>
      </c>
      <c r="I74" s="1107"/>
      <c r="J74" s="25"/>
      <c r="K74" s="25"/>
      <c r="L74" s="25"/>
      <c r="M74" s="25"/>
      <c r="N74" s="25"/>
    </row>
    <row r="75" ht="18.0" hidden="1" customHeight="1">
      <c r="A75" s="97"/>
      <c r="B75" s="1111" t="b">
        <v>0</v>
      </c>
      <c r="C75" s="88"/>
      <c r="D75" s="89"/>
      <c r="E75" s="89"/>
      <c r="F75" s="90"/>
      <c r="G75" s="91">
        <v>0.0</v>
      </c>
      <c r="H75" s="994">
        <f t="shared" si="4"/>
        <v>0</v>
      </c>
      <c r="I75" s="1140"/>
      <c r="J75" s="25"/>
      <c r="K75" s="25"/>
      <c r="L75" s="25"/>
      <c r="M75" s="25"/>
      <c r="N75" s="25"/>
    </row>
    <row r="76" ht="18.0" hidden="1" customHeight="1">
      <c r="A76" s="97"/>
      <c r="B76" s="1108" t="b">
        <v>0</v>
      </c>
      <c r="C76" s="94"/>
      <c r="D76" s="95"/>
      <c r="E76" s="95"/>
      <c r="F76" s="96"/>
      <c r="G76" s="85">
        <v>0.0</v>
      </c>
      <c r="H76" s="930">
        <f t="shared" si="4"/>
        <v>0</v>
      </c>
      <c r="I76" s="1107"/>
      <c r="J76" s="25"/>
      <c r="K76" s="25"/>
      <c r="L76" s="25"/>
      <c r="M76" s="25"/>
      <c r="N76" s="25"/>
    </row>
    <row r="77" ht="18.0" hidden="1" customHeight="1">
      <c r="A77" s="97"/>
      <c r="B77" s="1111" t="b">
        <v>0</v>
      </c>
      <c r="C77" s="88"/>
      <c r="D77" s="89"/>
      <c r="E77" s="89"/>
      <c r="F77" s="90"/>
      <c r="G77" s="91">
        <v>0.0</v>
      </c>
      <c r="H77" s="994">
        <f t="shared" si="4"/>
        <v>0</v>
      </c>
      <c r="I77" s="1140"/>
      <c r="J77" s="25"/>
      <c r="K77" s="25"/>
      <c r="L77" s="25"/>
      <c r="M77" s="25"/>
      <c r="N77" s="25"/>
    </row>
    <row r="78" ht="18.0" hidden="1" customHeight="1">
      <c r="A78" s="97"/>
      <c r="B78" s="1108" t="b">
        <v>0</v>
      </c>
      <c r="C78" s="94"/>
      <c r="D78" s="95"/>
      <c r="E78" s="95"/>
      <c r="F78" s="96"/>
      <c r="G78" s="85">
        <v>0.0</v>
      </c>
      <c r="H78" s="930">
        <f t="shared" si="4"/>
        <v>0</v>
      </c>
      <c r="I78" s="1107"/>
      <c r="J78" s="25"/>
      <c r="K78" s="25"/>
      <c r="L78" s="25"/>
      <c r="M78" s="25"/>
      <c r="N78" s="25"/>
    </row>
    <row r="79" ht="18.0" hidden="1" customHeight="1">
      <c r="A79" s="97"/>
      <c r="B79" s="1111" t="b">
        <v>0</v>
      </c>
      <c r="C79" s="88"/>
      <c r="D79" s="89"/>
      <c r="E79" s="89"/>
      <c r="F79" s="90"/>
      <c r="G79" s="91">
        <v>0.0</v>
      </c>
      <c r="H79" s="994">
        <f t="shared" si="4"/>
        <v>0</v>
      </c>
      <c r="I79" s="1140"/>
      <c r="J79" s="25"/>
      <c r="K79" s="25"/>
      <c r="L79" s="25"/>
      <c r="M79" s="25"/>
      <c r="N79" s="25"/>
    </row>
    <row r="80" ht="18.0" hidden="1" customHeight="1">
      <c r="A80" s="97"/>
      <c r="B80" s="1108" t="b">
        <v>0</v>
      </c>
      <c r="C80" s="94"/>
      <c r="D80" s="95"/>
      <c r="E80" s="95"/>
      <c r="F80" s="96"/>
      <c r="G80" s="85">
        <v>0.0</v>
      </c>
      <c r="H80" s="930">
        <f t="shared" si="4"/>
        <v>0</v>
      </c>
      <c r="I80" s="1107"/>
      <c r="J80" s="25"/>
      <c r="K80" s="25"/>
      <c r="L80" s="25"/>
      <c r="M80" s="25"/>
      <c r="N80" s="25"/>
    </row>
    <row r="81" ht="18.0" hidden="1" customHeight="1">
      <c r="A81" s="97"/>
      <c r="B81" s="1111" t="b">
        <v>0</v>
      </c>
      <c r="C81" s="88"/>
      <c r="D81" s="89"/>
      <c r="E81" s="89"/>
      <c r="F81" s="90"/>
      <c r="G81" s="91">
        <v>0.0</v>
      </c>
      <c r="H81" s="994">
        <f t="shared" si="4"/>
        <v>0</v>
      </c>
      <c r="I81" s="1140"/>
      <c r="J81" s="25"/>
      <c r="K81" s="25"/>
      <c r="L81" s="25"/>
      <c r="M81" s="25"/>
      <c r="N81" s="25"/>
    </row>
    <row r="82" ht="18.0" hidden="1" customHeight="1">
      <c r="A82" s="97"/>
      <c r="B82" s="1108" t="b">
        <v>0</v>
      </c>
      <c r="C82" s="94"/>
      <c r="D82" s="95"/>
      <c r="E82" s="95"/>
      <c r="F82" s="96"/>
      <c r="G82" s="85">
        <v>0.0</v>
      </c>
      <c r="H82" s="930">
        <f t="shared" si="4"/>
        <v>0</v>
      </c>
      <c r="I82" s="1107"/>
      <c r="J82" s="25"/>
      <c r="K82" s="25"/>
      <c r="L82" s="25"/>
      <c r="M82" s="25"/>
      <c r="N82" s="25"/>
    </row>
    <row r="83" ht="18.0" hidden="1" customHeight="1">
      <c r="A83" s="97"/>
      <c r="B83" s="1111" t="b">
        <v>0</v>
      </c>
      <c r="C83" s="88"/>
      <c r="D83" s="89"/>
      <c r="E83" s="89"/>
      <c r="F83" s="90"/>
      <c r="G83" s="91">
        <v>0.0</v>
      </c>
      <c r="H83" s="994">
        <f t="shared" si="4"/>
        <v>0</v>
      </c>
      <c r="I83" s="1140"/>
      <c r="J83" s="25"/>
      <c r="K83" s="25"/>
      <c r="L83" s="25"/>
      <c r="M83" s="25"/>
      <c r="N83" s="25"/>
    </row>
    <row r="84" ht="18.0" hidden="1" customHeight="1">
      <c r="A84" s="97"/>
      <c r="B84" s="1108" t="b">
        <v>0</v>
      </c>
      <c r="C84" s="94"/>
      <c r="D84" s="95"/>
      <c r="E84" s="95"/>
      <c r="F84" s="96"/>
      <c r="G84" s="85">
        <v>0.0</v>
      </c>
      <c r="H84" s="930">
        <f t="shared" si="4"/>
        <v>0</v>
      </c>
      <c r="I84" s="1107"/>
      <c r="J84" s="25"/>
      <c r="K84" s="1170" t="s">
        <v>790</v>
      </c>
      <c r="L84" s="828"/>
      <c r="M84" s="1171">
        <f>-(M42+M49)</f>
        <v>-2517.12</v>
      </c>
      <c r="N84" s="25"/>
    </row>
    <row r="85" ht="18.0" hidden="1" customHeight="1">
      <c r="A85" s="97"/>
      <c r="B85" s="1111" t="b">
        <v>0</v>
      </c>
      <c r="C85" s="88"/>
      <c r="D85" s="89"/>
      <c r="E85" s="89"/>
      <c r="F85" s="90"/>
      <c r="G85" s="91">
        <v>0.0</v>
      </c>
      <c r="H85" s="994">
        <f t="shared" si="4"/>
        <v>0</v>
      </c>
      <c r="I85" s="1140"/>
      <c r="J85" s="25"/>
      <c r="N85" s="25"/>
    </row>
    <row r="86" ht="18.0" hidden="1" customHeight="1">
      <c r="A86" s="65"/>
      <c r="B86" s="1108" t="b">
        <v>0</v>
      </c>
      <c r="C86" s="94"/>
      <c r="D86" s="95"/>
      <c r="E86" s="95"/>
      <c r="F86" s="96"/>
      <c r="G86" s="85">
        <v>0.0</v>
      </c>
      <c r="H86" s="930">
        <f t="shared" si="4"/>
        <v>0</v>
      </c>
      <c r="I86" s="1107"/>
      <c r="J86" s="25"/>
      <c r="N86" s="25"/>
    </row>
    <row r="87">
      <c r="A87" s="126"/>
      <c r="B87" s="1125"/>
      <c r="C87" s="1126" t="s">
        <v>610</v>
      </c>
      <c r="D87" s="1093"/>
      <c r="E87" s="1093"/>
      <c r="F87" s="1093"/>
      <c r="G87" s="1093"/>
      <c r="H87" s="1127">
        <f>sum(H38:H86)</f>
        <v>0</v>
      </c>
      <c r="I87" s="1155"/>
      <c r="J87" s="25"/>
      <c r="N87" s="25"/>
    </row>
    <row r="88">
      <c r="A88" s="126"/>
      <c r="B88" s="126" t="s">
        <v>611</v>
      </c>
      <c r="H88" s="127">
        <f>sum(H38:H86)-M30</f>
        <v>0</v>
      </c>
      <c r="J88" s="25"/>
      <c r="K88" s="25"/>
      <c r="L88" s="25"/>
      <c r="M88" s="25"/>
      <c r="N88" s="25"/>
    </row>
    <row r="89">
      <c r="A89" s="126"/>
      <c r="B89" s="126" t="s">
        <v>134</v>
      </c>
      <c r="H89" s="128" t="str">
        <f>#REF!-H87</f>
        <v>#REF!</v>
      </c>
      <c r="J89" s="25"/>
      <c r="K89" s="1128">
        <v>45512.0</v>
      </c>
      <c r="N89" s="25"/>
    </row>
    <row r="90">
      <c r="A90" s="126"/>
      <c r="B90" s="126"/>
      <c r="C90" s="126"/>
      <c r="D90" s="126"/>
      <c r="E90" s="126"/>
      <c r="F90" s="126"/>
      <c r="G90" s="126"/>
      <c r="H90" s="128"/>
      <c r="I90" s="128"/>
      <c r="J90" s="25"/>
      <c r="K90" s="25"/>
      <c r="L90" s="25"/>
      <c r="M90" s="25"/>
      <c r="N90" s="25"/>
    </row>
  </sheetData>
  <mergeCells count="117">
    <mergeCell ref="K35:L35"/>
    <mergeCell ref="K37:M37"/>
    <mergeCell ref="L13:M13"/>
    <mergeCell ref="L14:M14"/>
    <mergeCell ref="K29:L29"/>
    <mergeCell ref="K31:M31"/>
    <mergeCell ref="K32:L32"/>
    <mergeCell ref="K33:L33"/>
    <mergeCell ref="K34:L34"/>
    <mergeCell ref="B2:I2"/>
    <mergeCell ref="K2:M2"/>
    <mergeCell ref="C3:E3"/>
    <mergeCell ref="L3:M3"/>
    <mergeCell ref="C4:E4"/>
    <mergeCell ref="L4:M4"/>
    <mergeCell ref="L5:M5"/>
    <mergeCell ref="C5:E5"/>
    <mergeCell ref="C6:E6"/>
    <mergeCell ref="C7:E7"/>
    <mergeCell ref="C8:E8"/>
    <mergeCell ref="C9:E9"/>
    <mergeCell ref="C10:E10"/>
    <mergeCell ref="C11:E11"/>
    <mergeCell ref="L6:M6"/>
    <mergeCell ref="L7:M7"/>
    <mergeCell ref="L8:M8"/>
    <mergeCell ref="L9:M9"/>
    <mergeCell ref="L10:M10"/>
    <mergeCell ref="L11:M11"/>
    <mergeCell ref="L12:M12"/>
    <mergeCell ref="C12:E12"/>
    <mergeCell ref="C13:E13"/>
    <mergeCell ref="C14:E14"/>
    <mergeCell ref="C15:E15"/>
    <mergeCell ref="C16:E16"/>
    <mergeCell ref="C17:E17"/>
    <mergeCell ref="C18:E18"/>
    <mergeCell ref="C19:E19"/>
    <mergeCell ref="C20:E20"/>
    <mergeCell ref="C21:E21"/>
    <mergeCell ref="C22:E22"/>
    <mergeCell ref="C23:E23"/>
    <mergeCell ref="C24:E24"/>
    <mergeCell ref="C25:E25"/>
    <mergeCell ref="C26:E26"/>
    <mergeCell ref="C30:E30"/>
    <mergeCell ref="C31:E31"/>
    <mergeCell ref="C32:E32"/>
    <mergeCell ref="C33:E33"/>
    <mergeCell ref="C34:G34"/>
    <mergeCell ref="B36:I36"/>
    <mergeCell ref="H34:I34"/>
    <mergeCell ref="H37:I37"/>
    <mergeCell ref="H38:I38"/>
    <mergeCell ref="H39:I39"/>
    <mergeCell ref="L39:M39"/>
    <mergeCell ref="H40:I40"/>
    <mergeCell ref="L40:M40"/>
    <mergeCell ref="B89:G89"/>
    <mergeCell ref="H89:I89"/>
    <mergeCell ref="K89:M89"/>
    <mergeCell ref="H84:I84"/>
    <mergeCell ref="H85:I85"/>
    <mergeCell ref="H86:I86"/>
    <mergeCell ref="C87:G87"/>
    <mergeCell ref="H87:I87"/>
    <mergeCell ref="B88:G88"/>
    <mergeCell ref="H88:I88"/>
    <mergeCell ref="H41:I41"/>
    <mergeCell ref="H42:I42"/>
    <mergeCell ref="K42:L42"/>
    <mergeCell ref="H43:I43"/>
    <mergeCell ref="H44:I44"/>
    <mergeCell ref="K44:M44"/>
    <mergeCell ref="H45:I45"/>
    <mergeCell ref="H46:I46"/>
    <mergeCell ref="L46:M46"/>
    <mergeCell ref="H47:I47"/>
    <mergeCell ref="L47:M47"/>
    <mergeCell ref="H48:I48"/>
    <mergeCell ref="H49:I49"/>
    <mergeCell ref="K49:L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2:I72"/>
    <mergeCell ref="H73:I73"/>
    <mergeCell ref="H74:I74"/>
    <mergeCell ref="H75:I75"/>
    <mergeCell ref="H76:I76"/>
    <mergeCell ref="H77:I77"/>
    <mergeCell ref="H78:I78"/>
    <mergeCell ref="H79:I79"/>
    <mergeCell ref="H80:I80"/>
    <mergeCell ref="H81:I81"/>
    <mergeCell ref="H82:I82"/>
    <mergeCell ref="H83:I83"/>
    <mergeCell ref="K84:L84"/>
  </mergeCells>
  <dataValidations>
    <dataValidation type="list" allowBlank="1" showErrorMessage="1" sqref="E38:E86">
      <formula1>'08) Drop Down Menus'!$B$2:$B$17</formula1>
    </dataValidation>
    <dataValidation type="list" allowBlank="1" sqref="G4:G33">
      <formula1>'08) Drop Down Menus'!$A$2:$A$17</formula1>
    </dataValidation>
  </dataValidations>
  <hyperlinks>
    <hyperlink r:id="rId1" ref="C25"/>
  </hyperlinks>
  <drawing r:id="rId2"/>
</worksheet>
</file>

<file path=xl/worksheets/sheet7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3.29"/>
    <col customWidth="1" min="2" max="2" width="4.71"/>
    <col customWidth="1" min="3" max="3" width="32.57"/>
    <col customWidth="1" min="4" max="4" width="10.0"/>
    <col customWidth="1" min="5" max="5" width="25.71"/>
    <col customWidth="1" min="6" max="6" width="13.0"/>
    <col customWidth="1" min="7" max="7" width="23.86"/>
    <col customWidth="1" min="8" max="8" width="15.29"/>
    <col customWidth="1" min="9" max="9" width="14.29"/>
    <col customWidth="1" min="10" max="10" width="3.71"/>
    <col customWidth="1" min="11" max="11" width="23.86"/>
    <col customWidth="1" min="12" max="12" width="15.0"/>
    <col customWidth="1" min="13" max="13" width="16.57"/>
    <col customWidth="1" min="14" max="14" width="3.43"/>
  </cols>
  <sheetData>
    <row r="1">
      <c r="A1" s="25"/>
      <c r="B1" s="25"/>
      <c r="C1" s="25"/>
      <c r="D1" s="25"/>
      <c r="E1" s="25"/>
      <c r="F1" s="25"/>
      <c r="G1" s="24"/>
      <c r="H1" s="25"/>
      <c r="I1" s="25"/>
      <c r="J1" s="25"/>
      <c r="K1" s="25"/>
      <c r="L1" s="138"/>
      <c r="M1" s="25"/>
      <c r="N1" s="25"/>
    </row>
    <row r="2">
      <c r="A2" s="25"/>
      <c r="B2" s="1085" t="s">
        <v>791</v>
      </c>
      <c r="C2" s="1129"/>
      <c r="D2" s="1129"/>
      <c r="E2" s="1129"/>
      <c r="F2" s="1129"/>
      <c r="G2" s="1129"/>
      <c r="H2" s="1129"/>
      <c r="I2" s="1130"/>
      <c r="J2" s="25"/>
      <c r="K2" s="1131" t="s">
        <v>470</v>
      </c>
      <c r="L2" s="1132"/>
      <c r="M2" s="1133"/>
      <c r="N2" s="25"/>
    </row>
    <row r="3">
      <c r="A3" s="25"/>
      <c r="B3" s="1079" t="s">
        <v>598</v>
      </c>
      <c r="C3" s="974" t="s">
        <v>140</v>
      </c>
      <c r="D3" s="862"/>
      <c r="E3" s="862"/>
      <c r="F3" s="974" t="s">
        <v>55</v>
      </c>
      <c r="G3" s="974" t="s">
        <v>44</v>
      </c>
      <c r="H3" s="974" t="s">
        <v>2</v>
      </c>
      <c r="I3" s="1080" t="s">
        <v>67</v>
      </c>
      <c r="J3" s="25"/>
      <c r="K3" s="1081" t="str">
        <f>'08) Drop Down Menus'!A2</f>
        <v>Groceries</v>
      </c>
      <c r="L3" s="85">
        <f>sumifs(H$4:H$33,G$4:G$33,K3,B$4:B$33,false)</f>
        <v>198.86</v>
      </c>
      <c r="M3" s="1107"/>
      <c r="N3" s="25"/>
    </row>
    <row r="4">
      <c r="A4" s="25"/>
      <c r="B4" s="1134" t="b">
        <v>0</v>
      </c>
      <c r="C4" s="1042" t="s">
        <v>474</v>
      </c>
      <c r="D4" s="1135"/>
      <c r="E4" s="1135"/>
      <c r="F4" s="1136">
        <v>45584.0</v>
      </c>
      <c r="G4" s="1137" t="s">
        <v>144</v>
      </c>
      <c r="H4" s="1138">
        <v>21.02</v>
      </c>
      <c r="I4" s="92">
        <f>H4</f>
        <v>21.02</v>
      </c>
      <c r="J4" s="25"/>
      <c r="K4" s="1139" t="str">
        <f>'08) Drop Down Menus'!A3</f>
        <v>Cigarettes</v>
      </c>
      <c r="L4" s="91">
        <f t="shared" ref="L4:L14" si="1">sumifs(H$4:H$26,G$4:G$26,K4,B$4:B$26,false)</f>
        <v>74.1</v>
      </c>
      <c r="M4" s="1140"/>
      <c r="N4" s="25"/>
    </row>
    <row r="5">
      <c r="A5" s="25"/>
      <c r="B5" s="925" t="b">
        <v>0</v>
      </c>
      <c r="C5" s="1022" t="s">
        <v>474</v>
      </c>
      <c r="D5" s="862"/>
      <c r="E5" s="862"/>
      <c r="F5" s="982">
        <v>45584.0</v>
      </c>
      <c r="G5" s="983" t="s">
        <v>145</v>
      </c>
      <c r="H5" s="1023">
        <v>38.13</v>
      </c>
      <c r="I5" s="86">
        <f t="shared" ref="I5:I33" si="2">I4+H5</f>
        <v>59.15</v>
      </c>
      <c r="J5" s="25"/>
      <c r="K5" s="1081" t="str">
        <f>'08) Drop Down Menus'!A4</f>
        <v>Gas</v>
      </c>
      <c r="L5" s="85">
        <f t="shared" si="1"/>
        <v>38.13</v>
      </c>
      <c r="M5" s="1107"/>
      <c r="N5" s="25"/>
    </row>
    <row r="6">
      <c r="A6" s="25"/>
      <c r="B6" s="1134" t="b">
        <v>0</v>
      </c>
      <c r="C6" s="1042" t="s">
        <v>792</v>
      </c>
      <c r="D6" s="1135"/>
      <c r="E6" s="1135"/>
      <c r="F6" s="1136">
        <v>45585.0</v>
      </c>
      <c r="G6" s="1137" t="s">
        <v>146</v>
      </c>
      <c r="H6" s="1138">
        <v>7.89</v>
      </c>
      <c r="I6" s="92">
        <f t="shared" si="2"/>
        <v>67.04</v>
      </c>
      <c r="J6" s="25"/>
      <c r="K6" s="1139" t="str">
        <f>'08) Drop Down Menus'!A5</f>
        <v>Entertainment</v>
      </c>
      <c r="L6" s="91">
        <f t="shared" si="1"/>
        <v>22.49</v>
      </c>
      <c r="M6" s="1140"/>
      <c r="N6" s="25"/>
    </row>
    <row r="7">
      <c r="A7" s="25"/>
      <c r="B7" s="925" t="b">
        <v>0</v>
      </c>
      <c r="C7" s="1022" t="s">
        <v>774</v>
      </c>
      <c r="D7" s="862"/>
      <c r="E7" s="862"/>
      <c r="F7" s="982">
        <v>45587.0</v>
      </c>
      <c r="G7" s="983" t="s">
        <v>146</v>
      </c>
      <c r="H7" s="1023">
        <v>14.6</v>
      </c>
      <c r="I7" s="86">
        <f t="shared" si="2"/>
        <v>81.64</v>
      </c>
      <c r="J7" s="25"/>
      <c r="K7" s="1081" t="str">
        <f>'08) Drop Down Menus'!A6</f>
        <v>Medical</v>
      </c>
      <c r="L7" s="85">
        <f t="shared" si="1"/>
        <v>0</v>
      </c>
      <c r="M7" s="1107"/>
      <c r="N7" s="25"/>
    </row>
    <row r="8">
      <c r="A8" s="25"/>
      <c r="B8" s="1134" t="b">
        <v>0</v>
      </c>
      <c r="C8" s="1042" t="s">
        <v>474</v>
      </c>
      <c r="D8" s="1135"/>
      <c r="E8" s="1135"/>
      <c r="F8" s="1136">
        <v>45589.0</v>
      </c>
      <c r="G8" s="1137" t="s">
        <v>144</v>
      </c>
      <c r="H8" s="1138">
        <v>26.02</v>
      </c>
      <c r="I8" s="92">
        <f t="shared" si="2"/>
        <v>107.66</v>
      </c>
      <c r="J8" s="25"/>
      <c r="K8" s="1139" t="str">
        <f>'08) Drop Down Menus'!A7</f>
        <v>Vehicle</v>
      </c>
      <c r="L8" s="91">
        <f t="shared" si="1"/>
        <v>0</v>
      </c>
      <c r="M8" s="1140"/>
      <c r="N8" s="25"/>
    </row>
    <row r="9">
      <c r="A9" s="25"/>
      <c r="B9" s="925" t="b">
        <v>0</v>
      </c>
      <c r="C9" s="1022" t="s">
        <v>472</v>
      </c>
      <c r="D9" s="862"/>
      <c r="E9" s="862"/>
      <c r="F9" s="982">
        <v>45591.0</v>
      </c>
      <c r="G9" s="983" t="s">
        <v>110</v>
      </c>
      <c r="H9" s="1023">
        <v>198.86</v>
      </c>
      <c r="I9" s="86">
        <f t="shared" si="2"/>
        <v>306.52</v>
      </c>
      <c r="J9" s="25"/>
      <c r="K9" s="1081" t="str">
        <f>'08) Drop Down Menus'!A8</f>
        <v>Maintenance</v>
      </c>
      <c r="L9" s="85">
        <f t="shared" si="1"/>
        <v>0</v>
      </c>
      <c r="M9" s="1107"/>
      <c r="N9" s="25"/>
    </row>
    <row r="10">
      <c r="A10" s="25"/>
      <c r="B10" s="1134" t="b">
        <v>0</v>
      </c>
      <c r="C10" s="1042" t="s">
        <v>508</v>
      </c>
      <c r="D10" s="1135"/>
      <c r="E10" s="1135"/>
      <c r="F10" s="1136">
        <v>45596.0</v>
      </c>
      <c r="G10" s="1137" t="s">
        <v>144</v>
      </c>
      <c r="H10" s="1138">
        <v>27.06</v>
      </c>
      <c r="I10" s="92">
        <f t="shared" si="2"/>
        <v>333.58</v>
      </c>
      <c r="J10" s="25"/>
      <c r="K10" s="1139" t="str">
        <f>'08) Drop Down Menus'!A9</f>
        <v>Debt</v>
      </c>
      <c r="L10" s="91">
        <f t="shared" si="1"/>
        <v>0</v>
      </c>
      <c r="M10" s="1140"/>
      <c r="N10" s="25"/>
    </row>
    <row r="11">
      <c r="A11" s="25"/>
      <c r="B11" s="925" t="b">
        <v>0</v>
      </c>
      <c r="C11" s="1022"/>
      <c r="D11" s="862"/>
      <c r="E11" s="862"/>
      <c r="F11" s="982"/>
      <c r="G11" s="983"/>
      <c r="H11" s="1023">
        <v>0.0</v>
      </c>
      <c r="I11" s="86">
        <f t="shared" si="2"/>
        <v>333.58</v>
      </c>
      <c r="J11" s="25"/>
      <c r="K11" s="1081" t="str">
        <f>'08) Drop Down Menus'!A10</f>
        <v>Holiday Gifts</v>
      </c>
      <c r="L11" s="85">
        <f t="shared" si="1"/>
        <v>0</v>
      </c>
      <c r="M11" s="1107"/>
      <c r="N11" s="25"/>
    </row>
    <row r="12">
      <c r="A12" s="25"/>
      <c r="B12" s="1134" t="b">
        <v>0</v>
      </c>
      <c r="C12" s="1042"/>
      <c r="D12" s="1135"/>
      <c r="E12" s="1135"/>
      <c r="F12" s="1168"/>
      <c r="G12" s="1137"/>
      <c r="H12" s="1138">
        <v>0.0</v>
      </c>
      <c r="I12" s="92">
        <f t="shared" si="2"/>
        <v>333.58</v>
      </c>
      <c r="J12" s="25"/>
      <c r="K12" s="1139" t="str">
        <f>'08) Drop Down Menus'!A11</f>
        <v>Haircut</v>
      </c>
      <c r="L12" s="91">
        <f t="shared" si="1"/>
        <v>0</v>
      </c>
      <c r="M12" s="1140"/>
      <c r="N12" s="25"/>
    </row>
    <row r="13">
      <c r="A13" s="25"/>
      <c r="B13" s="925" t="b">
        <v>0</v>
      </c>
      <c r="C13" s="1022"/>
      <c r="D13" s="862"/>
      <c r="E13" s="862"/>
      <c r="F13" s="982"/>
      <c r="G13" s="983"/>
      <c r="H13" s="1023">
        <v>0.0</v>
      </c>
      <c r="I13" s="86">
        <f t="shared" si="2"/>
        <v>333.58</v>
      </c>
      <c r="J13" s="25"/>
      <c r="K13" s="1081" t="str">
        <f>'08) Drop Down Menus'!A12</f>
        <v>Subscription - Video</v>
      </c>
      <c r="L13" s="85">
        <f t="shared" si="1"/>
        <v>0</v>
      </c>
      <c r="M13" s="1107"/>
      <c r="N13" s="25"/>
    </row>
    <row r="14">
      <c r="A14" s="25"/>
      <c r="B14" s="1134" t="b">
        <v>0</v>
      </c>
      <c r="C14" s="1042"/>
      <c r="D14" s="1135"/>
      <c r="E14" s="1135"/>
      <c r="F14" s="1136"/>
      <c r="G14" s="1137"/>
      <c r="H14" s="1138">
        <v>0.0</v>
      </c>
      <c r="I14" s="92">
        <f t="shared" si="2"/>
        <v>333.58</v>
      </c>
      <c r="J14" s="25"/>
      <c r="K14" s="1141" t="str">
        <f>'08) Drop Down Menus'!A13</f>
        <v>Subscription - Game</v>
      </c>
      <c r="L14" s="1142">
        <f t="shared" si="1"/>
        <v>0</v>
      </c>
      <c r="M14" s="1144"/>
      <c r="N14" s="25"/>
    </row>
    <row r="15">
      <c r="A15" s="25"/>
      <c r="B15" s="925" t="b">
        <v>0</v>
      </c>
      <c r="C15" s="1022"/>
      <c r="D15" s="862"/>
      <c r="E15" s="862"/>
      <c r="F15" s="982"/>
      <c r="G15" s="983"/>
      <c r="H15" s="1023">
        <v>0.0</v>
      </c>
      <c r="I15" s="86">
        <f t="shared" si="2"/>
        <v>333.58</v>
      </c>
      <c r="J15" s="25"/>
      <c r="K15" s="25"/>
      <c r="L15" s="25"/>
      <c r="M15" s="25"/>
      <c r="N15" s="25"/>
    </row>
    <row r="16">
      <c r="A16" s="25"/>
      <c r="B16" s="1134" t="b">
        <v>0</v>
      </c>
      <c r="C16" s="1042"/>
      <c r="D16" s="1135"/>
      <c r="E16" s="1135"/>
      <c r="F16" s="1136"/>
      <c r="G16" s="1137"/>
      <c r="H16" s="1138">
        <v>0.0</v>
      </c>
      <c r="I16" s="92">
        <f t="shared" si="2"/>
        <v>333.58</v>
      </c>
      <c r="J16" s="25"/>
      <c r="K16" s="1085" t="s">
        <v>44</v>
      </c>
      <c r="L16" s="1086" t="s">
        <v>572</v>
      </c>
      <c r="M16" s="1087" t="s">
        <v>573</v>
      </c>
      <c r="N16" s="25"/>
    </row>
    <row r="17">
      <c r="A17" s="25"/>
      <c r="B17" s="925" t="b">
        <v>0</v>
      </c>
      <c r="C17" s="1022"/>
      <c r="D17" s="862"/>
      <c r="E17" s="862"/>
      <c r="F17" s="982"/>
      <c r="G17" s="983"/>
      <c r="H17" s="1023">
        <v>0.0</v>
      </c>
      <c r="I17" s="86">
        <f t="shared" si="2"/>
        <v>333.58</v>
      </c>
      <c r="J17" s="25"/>
      <c r="K17" s="1088" t="str">
        <f>'08) Drop Down Menus'!A2</f>
        <v>Groceries</v>
      </c>
      <c r="L17" s="930">
        <f>SUMIF('01) BudgetBill Breakdown'!B$1:B90,K3, '01) BudgetBill Breakdown'!G$1:G90)</f>
        <v>-13261.67</v>
      </c>
      <c r="M17" s="1089">
        <f t="shared" ref="M17:M28" si="3">L17/M$29</f>
        <v>-663.0835</v>
      </c>
      <c r="N17" s="25"/>
    </row>
    <row r="18">
      <c r="A18" s="25"/>
      <c r="B18" s="1134" t="b">
        <v>0</v>
      </c>
      <c r="C18" s="1042"/>
      <c r="D18" s="1135"/>
      <c r="E18" s="1135"/>
      <c r="F18" s="1136"/>
      <c r="G18" s="1137"/>
      <c r="H18" s="1138">
        <v>0.0</v>
      </c>
      <c r="I18" s="92">
        <f t="shared" si="2"/>
        <v>333.58</v>
      </c>
      <c r="J18" s="25"/>
      <c r="K18" s="1090" t="str">
        <f>'08) Drop Down Menus'!A3</f>
        <v>Cigarettes</v>
      </c>
      <c r="L18" s="994">
        <f>SUMIF('01) BudgetBill Breakdown'!B$1:B90,K18, '01) BudgetBill Breakdown'!G$1:G90)</f>
        <v>-3195.64</v>
      </c>
      <c r="M18" s="1091">
        <f t="shared" si="3"/>
        <v>-159.782</v>
      </c>
      <c r="N18" s="25"/>
    </row>
    <row r="19">
      <c r="A19" s="25"/>
      <c r="B19" s="925" t="b">
        <v>0</v>
      </c>
      <c r="C19" s="1022"/>
      <c r="D19" s="862"/>
      <c r="E19" s="862"/>
      <c r="F19" s="982"/>
      <c r="G19" s="983"/>
      <c r="H19" s="1023">
        <v>0.0</v>
      </c>
      <c r="I19" s="86">
        <f t="shared" si="2"/>
        <v>333.58</v>
      </c>
      <c r="J19" s="25"/>
      <c r="K19" s="1088" t="str">
        <f>'08) Drop Down Menus'!A4</f>
        <v>Gas</v>
      </c>
      <c r="L19" s="930">
        <f>SUMIF('01) BudgetBill Breakdown'!B$1:B90,K19, '01) BudgetBill Breakdown'!G$1:G90)</f>
        <v>-1119.6</v>
      </c>
      <c r="M19" s="1089">
        <f t="shared" si="3"/>
        <v>-55.98</v>
      </c>
      <c r="N19" s="25"/>
    </row>
    <row r="20">
      <c r="A20" s="25"/>
      <c r="B20" s="1134" t="b">
        <v>0</v>
      </c>
      <c r="C20" s="1042"/>
      <c r="D20" s="1135"/>
      <c r="E20" s="1135"/>
      <c r="F20" s="1136"/>
      <c r="G20" s="1137"/>
      <c r="H20" s="1138">
        <v>0.0</v>
      </c>
      <c r="I20" s="92">
        <f t="shared" si="2"/>
        <v>333.58</v>
      </c>
      <c r="J20" s="25"/>
      <c r="K20" s="1090" t="str">
        <f>'08) Drop Down Menus'!A5</f>
        <v>Entertainment</v>
      </c>
      <c r="L20" s="994">
        <f>SUMIF('01) BudgetBill Breakdown'!B$1:B90,K20, '01) BudgetBill Breakdown'!G$1:G90)</f>
        <v>-5169.91</v>
      </c>
      <c r="M20" s="1091">
        <f t="shared" si="3"/>
        <v>-258.4955</v>
      </c>
      <c r="N20" s="25"/>
    </row>
    <row r="21">
      <c r="A21" s="25"/>
      <c r="B21" s="925" t="b">
        <v>0</v>
      </c>
      <c r="C21" s="1022"/>
      <c r="D21" s="862"/>
      <c r="E21" s="862"/>
      <c r="F21" s="982"/>
      <c r="G21" s="983"/>
      <c r="H21" s="1023">
        <v>0.0</v>
      </c>
      <c r="I21" s="86">
        <f t="shared" si="2"/>
        <v>333.58</v>
      </c>
      <c r="J21" s="25"/>
      <c r="K21" s="1088" t="str">
        <f>'08) Drop Down Menus'!A6</f>
        <v>Medical</v>
      </c>
      <c r="L21" s="930">
        <f>SUMIF('01) BudgetBill Breakdown'!B$1:B90,K21, '01) BudgetBill Breakdown'!G$1:G90)</f>
        <v>-1229.54</v>
      </c>
      <c r="M21" s="1089">
        <f t="shared" si="3"/>
        <v>-61.477</v>
      </c>
      <c r="N21" s="25"/>
    </row>
    <row r="22">
      <c r="A22" s="25"/>
      <c r="B22" s="1134" t="b">
        <v>0</v>
      </c>
      <c r="C22" s="1042"/>
      <c r="D22" s="1135"/>
      <c r="E22" s="1135"/>
      <c r="F22" s="1136"/>
      <c r="G22" s="1137"/>
      <c r="H22" s="1138">
        <v>0.0</v>
      </c>
      <c r="I22" s="92">
        <f t="shared" si="2"/>
        <v>333.58</v>
      </c>
      <c r="J22" s="25"/>
      <c r="K22" s="1090" t="str">
        <f>'08) Drop Down Menus'!A7</f>
        <v>Vehicle</v>
      </c>
      <c r="L22" s="994">
        <f>SUMIF('01) BudgetBill Breakdown'!B$1:B90,K22, '01) BudgetBill Breakdown'!G$1:G90)</f>
        <v>-798.37</v>
      </c>
      <c r="M22" s="1091">
        <f t="shared" si="3"/>
        <v>-39.9185</v>
      </c>
      <c r="N22" s="25"/>
    </row>
    <row r="23">
      <c r="A23" s="25"/>
      <c r="B23" s="925" t="b">
        <v>0</v>
      </c>
      <c r="C23" s="1022"/>
      <c r="D23" s="862"/>
      <c r="E23" s="862"/>
      <c r="F23" s="982"/>
      <c r="G23" s="983"/>
      <c r="H23" s="1023">
        <v>0.0</v>
      </c>
      <c r="I23" s="86">
        <f t="shared" si="2"/>
        <v>333.58</v>
      </c>
      <c r="J23" s="25"/>
      <c r="K23" s="1088" t="str">
        <f>'08) Drop Down Menus'!A8</f>
        <v>Maintenance</v>
      </c>
      <c r="L23" s="930">
        <f>SUMIF('01) BudgetBill Breakdown'!B$1:B90,K23, '01) BudgetBill Breakdown'!G$1:G90)</f>
        <v>-2502.98</v>
      </c>
      <c r="M23" s="1089">
        <f t="shared" si="3"/>
        <v>-125.149</v>
      </c>
      <c r="N23" s="25"/>
    </row>
    <row r="24">
      <c r="A24" s="25"/>
      <c r="B24" s="1134" t="b">
        <v>0</v>
      </c>
      <c r="C24" s="1042"/>
      <c r="D24" s="1135"/>
      <c r="E24" s="1135"/>
      <c r="F24" s="1136"/>
      <c r="G24" s="1137"/>
      <c r="H24" s="1138">
        <v>0.0</v>
      </c>
      <c r="I24" s="92">
        <f t="shared" si="2"/>
        <v>333.58</v>
      </c>
      <c r="J24" s="25"/>
      <c r="K24" s="1090" t="str">
        <f>'08) Drop Down Menus'!A9</f>
        <v>Debt</v>
      </c>
      <c r="L24" s="994">
        <f>SUMIF('01) BudgetBill Breakdown'!B$1:B90,K24, '01) BudgetBill Breakdown'!G$1:G90)</f>
        <v>-4471.64</v>
      </c>
      <c r="M24" s="1091">
        <f t="shared" si="3"/>
        <v>-223.582</v>
      </c>
      <c r="N24" s="25"/>
    </row>
    <row r="25">
      <c r="A25" s="25"/>
      <c r="B25" s="925" t="b">
        <v>0</v>
      </c>
      <c r="C25" s="1022"/>
      <c r="D25" s="862"/>
      <c r="E25" s="862"/>
      <c r="F25" s="982"/>
      <c r="G25" s="983"/>
      <c r="H25" s="1023">
        <v>0.0</v>
      </c>
      <c r="I25" s="86">
        <f t="shared" si="2"/>
        <v>333.58</v>
      </c>
      <c r="J25" s="25"/>
      <c r="K25" s="1088" t="str">
        <f>'08) Drop Down Menus'!A10</f>
        <v>Holiday Gifts</v>
      </c>
      <c r="L25" s="930">
        <f>SUMIF('01) BudgetBill Breakdown'!B$1:B90,K25, '01) BudgetBill Breakdown'!G$1:G90)</f>
        <v>-437.29</v>
      </c>
      <c r="M25" s="1089">
        <f t="shared" si="3"/>
        <v>-21.8645</v>
      </c>
      <c r="N25" s="25"/>
    </row>
    <row r="26">
      <c r="A26" s="25"/>
      <c r="B26" s="1134" t="b">
        <v>0</v>
      </c>
      <c r="C26" s="1042"/>
      <c r="D26" s="1135"/>
      <c r="E26" s="1135"/>
      <c r="F26" s="1136"/>
      <c r="G26" s="1137"/>
      <c r="H26" s="1138">
        <v>0.0</v>
      </c>
      <c r="I26" s="92">
        <f t="shared" si="2"/>
        <v>333.58</v>
      </c>
      <c r="J26" s="25"/>
      <c r="K26" s="1090" t="str">
        <f>'08) Drop Down Menus'!A11</f>
        <v>Haircut</v>
      </c>
      <c r="L26" s="994">
        <f>SUMIF('01) BudgetBill Breakdown'!B$1:B90,K26, '01) BudgetBill Breakdown'!G$1:G90)</f>
        <v>-350.23</v>
      </c>
      <c r="M26" s="1091">
        <f t="shared" si="3"/>
        <v>-17.5115</v>
      </c>
      <c r="N26" s="25"/>
    </row>
    <row r="27">
      <c r="A27" s="25"/>
      <c r="B27" s="925" t="b">
        <v>0</v>
      </c>
      <c r="C27" s="1022"/>
      <c r="D27" s="1022"/>
      <c r="E27" s="1022"/>
      <c r="F27" s="982"/>
      <c r="G27" s="983"/>
      <c r="H27" s="1023">
        <v>0.0</v>
      </c>
      <c r="I27" s="86">
        <f t="shared" si="2"/>
        <v>333.58</v>
      </c>
      <c r="J27" s="25"/>
      <c r="K27" s="1088" t="str">
        <f>'08) Drop Down Menus'!A12</f>
        <v>Subscription - Video</v>
      </c>
      <c r="L27" s="930">
        <f>SUMIF('01) BudgetBill Breakdown'!B$1:B90,K27, '01) BudgetBill Breakdown'!G$1:G90)</f>
        <v>-642.57</v>
      </c>
      <c r="M27" s="1089">
        <f t="shared" si="3"/>
        <v>-32.1285</v>
      </c>
      <c r="N27" s="25"/>
    </row>
    <row r="28">
      <c r="A28" s="25"/>
      <c r="B28" s="1134" t="b">
        <v>0</v>
      </c>
      <c r="C28" s="1042"/>
      <c r="D28" s="1042"/>
      <c r="E28" s="1042"/>
      <c r="F28" s="1136"/>
      <c r="G28" s="1137"/>
      <c r="H28" s="1138">
        <v>0.0</v>
      </c>
      <c r="I28" s="92">
        <f t="shared" si="2"/>
        <v>333.58</v>
      </c>
      <c r="J28" s="25"/>
      <c r="K28" s="1090" t="str">
        <f>'08) Drop Down Menus'!A13</f>
        <v>Subscription - Game</v>
      </c>
      <c r="L28" s="994">
        <f>SUMIF('01) BudgetBill Breakdown'!B$1:B90,K28, '01) BudgetBill Breakdown'!G$1:G90)</f>
        <v>-137.11</v>
      </c>
      <c r="M28" s="1091">
        <f t="shared" si="3"/>
        <v>-6.8555</v>
      </c>
      <c r="N28" s="25"/>
    </row>
    <row r="29">
      <c r="A29" s="25"/>
      <c r="B29" s="925" t="b">
        <v>0</v>
      </c>
      <c r="C29" s="1022"/>
      <c r="D29" s="1022"/>
      <c r="E29" s="1022"/>
      <c r="F29" s="982"/>
      <c r="G29" s="983"/>
      <c r="H29" s="1023">
        <v>0.0</v>
      </c>
      <c r="I29" s="86">
        <f t="shared" si="2"/>
        <v>333.58</v>
      </c>
      <c r="J29" s="25"/>
      <c r="K29" s="1092" t="s">
        <v>574</v>
      </c>
      <c r="L29" s="1093"/>
      <c r="M29" s="1094" t="s">
        <v>632</v>
      </c>
      <c r="N29" s="25"/>
    </row>
    <row r="30">
      <c r="A30" s="25"/>
      <c r="B30" s="1134" t="b">
        <v>0</v>
      </c>
      <c r="C30" s="1042"/>
      <c r="D30" s="1135"/>
      <c r="E30" s="1135"/>
      <c r="F30" s="1136"/>
      <c r="G30" s="1137"/>
      <c r="H30" s="1138">
        <v>0.0</v>
      </c>
      <c r="I30" s="92">
        <f t="shared" si="2"/>
        <v>333.58</v>
      </c>
      <c r="J30" s="25"/>
      <c r="K30" s="25"/>
      <c r="L30" s="25"/>
      <c r="M30" s="25"/>
      <c r="N30" s="25"/>
    </row>
    <row r="31">
      <c r="A31" s="25"/>
      <c r="B31" s="925" t="b">
        <v>0</v>
      </c>
      <c r="C31" s="1022"/>
      <c r="D31" s="862"/>
      <c r="E31" s="862"/>
      <c r="F31" s="982"/>
      <c r="G31" s="983"/>
      <c r="H31" s="1023">
        <v>0.0</v>
      </c>
      <c r="I31" s="86">
        <f t="shared" si="2"/>
        <v>333.58</v>
      </c>
      <c r="J31" s="25"/>
      <c r="K31" s="1115" t="s">
        <v>683</v>
      </c>
      <c r="L31" s="1116"/>
      <c r="M31" s="1117"/>
      <c r="N31" s="25"/>
    </row>
    <row r="32">
      <c r="A32" s="25"/>
      <c r="B32" s="1134" t="b">
        <v>0</v>
      </c>
      <c r="C32" s="1042"/>
      <c r="D32" s="1135"/>
      <c r="E32" s="1135"/>
      <c r="F32" s="1136"/>
      <c r="G32" s="1137"/>
      <c r="H32" s="1138">
        <v>0.0</v>
      </c>
      <c r="I32" s="92">
        <f t="shared" si="2"/>
        <v>333.58</v>
      </c>
      <c r="J32" s="25"/>
      <c r="K32" s="1118" t="s">
        <v>684</v>
      </c>
      <c r="L32" s="862"/>
      <c r="M32" s="1103">
        <v>0.0</v>
      </c>
      <c r="N32" s="25"/>
    </row>
    <row r="33" ht="18.0" customHeight="1">
      <c r="A33" s="25"/>
      <c r="B33" s="925" t="b">
        <v>0</v>
      </c>
      <c r="C33" s="1022"/>
      <c r="D33" s="862"/>
      <c r="E33" s="862"/>
      <c r="F33" s="982"/>
      <c r="G33" s="983"/>
      <c r="H33" s="1023">
        <v>0.0</v>
      </c>
      <c r="I33" s="86">
        <f t="shared" si="2"/>
        <v>333.58</v>
      </c>
      <c r="J33" s="25"/>
      <c r="K33" s="1119" t="s">
        <v>685</v>
      </c>
      <c r="L33" s="1120"/>
      <c r="M33" s="1121">
        <v>0.0</v>
      </c>
      <c r="N33" s="25"/>
    </row>
    <row r="34" ht="18.0" customHeight="1">
      <c r="A34" s="25"/>
      <c r="B34" s="1148"/>
      <c r="C34" s="1149" t="s">
        <v>455</v>
      </c>
      <c r="D34" s="1150"/>
      <c r="E34" s="1150"/>
      <c r="F34" s="1150"/>
      <c r="G34" s="1150"/>
      <c r="H34" s="1151">
        <f>I26</f>
        <v>333.58</v>
      </c>
      <c r="I34" s="1152"/>
      <c r="J34" s="25"/>
      <c r="K34" s="1118" t="s">
        <v>686</v>
      </c>
      <c r="L34" s="862"/>
      <c r="M34" s="86">
        <f>M32-M33</f>
        <v>0</v>
      </c>
      <c r="N34" s="25"/>
    </row>
    <row r="35" ht="18.0" customHeight="1">
      <c r="A35" s="65"/>
      <c r="B35" s="65"/>
      <c r="C35" s="65"/>
      <c r="D35" s="65"/>
      <c r="E35" s="65"/>
      <c r="F35" s="65"/>
      <c r="G35" s="75"/>
      <c r="H35" s="75"/>
      <c r="I35" s="65"/>
      <c r="J35" s="25"/>
      <c r="K35" s="1122" t="s">
        <v>687</v>
      </c>
      <c r="L35" s="1123"/>
      <c r="M35" s="1124" t="str">
        <f>#REF!-M33</f>
        <v>#REF!</v>
      </c>
      <c r="N35" s="25"/>
    </row>
    <row r="36" ht="18.0" customHeight="1">
      <c r="A36" s="65"/>
      <c r="B36" s="65" t="s">
        <v>609</v>
      </c>
      <c r="J36" s="25"/>
      <c r="N36" s="25"/>
    </row>
    <row r="37" ht="18.0" customHeight="1">
      <c r="A37" s="80"/>
      <c r="B37" s="1085" t="s">
        <v>102</v>
      </c>
      <c r="C37" s="1086" t="s">
        <v>103</v>
      </c>
      <c r="D37" s="1086" t="s">
        <v>104</v>
      </c>
      <c r="E37" s="1086" t="s">
        <v>105</v>
      </c>
      <c r="F37" s="1086" t="s">
        <v>49</v>
      </c>
      <c r="G37" s="1106" t="s">
        <v>106</v>
      </c>
      <c r="H37" s="1106" t="s">
        <v>107</v>
      </c>
      <c r="I37" s="1130"/>
      <c r="J37" s="25"/>
      <c r="K37" s="1100" t="s">
        <v>793</v>
      </c>
      <c r="L37" s="1101"/>
      <c r="M37" s="1102"/>
      <c r="N37" s="25"/>
    </row>
    <row r="38" ht="18.0" customHeight="1">
      <c r="A38" s="80"/>
      <c r="B38" s="1108" t="b">
        <v>0</v>
      </c>
      <c r="C38" s="1022"/>
      <c r="D38" s="95"/>
      <c r="E38" s="95"/>
      <c r="F38" s="96"/>
      <c r="G38" s="85">
        <v>0.0</v>
      </c>
      <c r="H38" s="930">
        <f t="shared" ref="H38:H86" si="4">IF( B38 = TRUE ,(G38*F38)*0.05+(G38*F38) , G38*F38 )</f>
        <v>0</v>
      </c>
      <c r="I38" s="1107"/>
      <c r="J38" s="25"/>
      <c r="K38" s="925" t="s">
        <v>605</v>
      </c>
      <c r="L38" s="1027"/>
      <c r="M38" s="1103">
        <v>0.0</v>
      </c>
      <c r="N38" s="25"/>
    </row>
    <row r="39" ht="18.0" customHeight="1">
      <c r="A39" s="80"/>
      <c r="B39" s="1111" t="b">
        <v>0</v>
      </c>
      <c r="C39" s="88"/>
      <c r="D39" s="89"/>
      <c r="E39" s="89"/>
      <c r="F39" s="90"/>
      <c r="G39" s="91">
        <v>0.0</v>
      </c>
      <c r="H39" s="994">
        <f t="shared" si="4"/>
        <v>0</v>
      </c>
      <c r="I39" s="1140"/>
      <c r="J39" s="25"/>
      <c r="K39" s="1104" t="s">
        <v>671</v>
      </c>
      <c r="L39" s="1073">
        <v>3000.0</v>
      </c>
      <c r="M39" s="1105"/>
      <c r="N39" s="25"/>
    </row>
    <row r="40" ht="18.0" customHeight="1">
      <c r="A40" s="97"/>
      <c r="B40" s="1108" t="b">
        <v>0</v>
      </c>
      <c r="C40" s="94"/>
      <c r="D40" s="95"/>
      <c r="E40" s="95"/>
      <c r="F40" s="96"/>
      <c r="G40" s="85">
        <v>0.0</v>
      </c>
      <c r="H40" s="930">
        <f t="shared" si="4"/>
        <v>0</v>
      </c>
      <c r="I40" s="1107"/>
      <c r="J40" s="25"/>
      <c r="K40" s="925" t="s">
        <v>606</v>
      </c>
      <c r="L40" s="85">
        <v>0.0</v>
      </c>
      <c r="M40" s="1107"/>
      <c r="N40" s="25"/>
    </row>
    <row r="41" ht="18.0" customHeight="1">
      <c r="A41" s="80"/>
      <c r="B41" s="1111" t="b">
        <v>0</v>
      </c>
      <c r="C41" s="88"/>
      <c r="D41" s="89"/>
      <c r="E41" s="89"/>
      <c r="F41" s="90"/>
      <c r="G41" s="91">
        <v>0.0</v>
      </c>
      <c r="H41" s="994">
        <f t="shared" si="4"/>
        <v>0</v>
      </c>
      <c r="I41" s="1140"/>
      <c r="J41" s="25"/>
      <c r="K41" s="1109" t="s">
        <v>607</v>
      </c>
      <c r="L41" s="1030">
        <v>830.82</v>
      </c>
      <c r="M41" s="1154">
        <f>L41+M38-L40</f>
        <v>830.82</v>
      </c>
      <c r="N41" s="25"/>
    </row>
    <row r="42" ht="18.0" customHeight="1">
      <c r="A42" s="80"/>
      <c r="B42" s="1108" t="b">
        <v>0</v>
      </c>
      <c r="C42" s="94"/>
      <c r="D42" s="95"/>
      <c r="E42" s="95"/>
      <c r="F42" s="96"/>
      <c r="G42" s="85">
        <v>0.0</v>
      </c>
      <c r="H42" s="930">
        <f t="shared" si="4"/>
        <v>0</v>
      </c>
      <c r="I42" s="1107"/>
      <c r="J42" s="25"/>
      <c r="K42" s="1112" t="s">
        <v>608</v>
      </c>
      <c r="L42" s="1113"/>
      <c r="M42" s="1114">
        <f>L39-M41</f>
        <v>2169.18</v>
      </c>
      <c r="N42" s="25"/>
    </row>
    <row r="43" ht="18.0" customHeight="1">
      <c r="A43" s="80"/>
      <c r="B43" s="1111" t="b">
        <v>0</v>
      </c>
      <c r="C43" s="88"/>
      <c r="D43" s="89"/>
      <c r="E43" s="89"/>
      <c r="F43" s="90"/>
      <c r="G43" s="91">
        <v>0.0</v>
      </c>
      <c r="H43" s="994">
        <f t="shared" si="4"/>
        <v>0</v>
      </c>
      <c r="I43" s="1140"/>
      <c r="J43" s="25"/>
      <c r="K43" s="25"/>
      <c r="L43" s="25"/>
      <c r="M43" s="25"/>
      <c r="N43" s="25"/>
    </row>
    <row r="44" ht="18.0" customHeight="1">
      <c r="A44" s="97"/>
      <c r="B44" s="1108" t="b">
        <v>0</v>
      </c>
      <c r="C44" s="94"/>
      <c r="D44" s="95"/>
      <c r="E44" s="95"/>
      <c r="F44" s="96"/>
      <c r="G44" s="85">
        <v>0.0</v>
      </c>
      <c r="H44" s="930">
        <f t="shared" si="4"/>
        <v>0</v>
      </c>
      <c r="I44" s="1107"/>
      <c r="J44" s="25"/>
      <c r="K44" s="1100" t="s">
        <v>794</v>
      </c>
      <c r="L44" s="1101"/>
      <c r="M44" s="1102"/>
      <c r="N44" s="25"/>
    </row>
    <row r="45" ht="18.0" customHeight="1">
      <c r="A45" s="97"/>
      <c r="B45" s="1111" t="b">
        <v>0</v>
      </c>
      <c r="C45" s="88"/>
      <c r="D45" s="89"/>
      <c r="E45" s="89"/>
      <c r="F45" s="90"/>
      <c r="G45" s="91">
        <v>0.0</v>
      </c>
      <c r="H45" s="994">
        <f t="shared" si="4"/>
        <v>0</v>
      </c>
      <c r="I45" s="1140"/>
      <c r="J45" s="25"/>
      <c r="K45" s="925" t="s">
        <v>605</v>
      </c>
      <c r="L45" s="1027"/>
      <c r="M45" s="1103">
        <v>0.0</v>
      </c>
      <c r="N45" s="25"/>
    </row>
    <row r="46" ht="18.0" customHeight="1">
      <c r="A46" s="97"/>
      <c r="B46" s="1108" t="b">
        <v>0</v>
      </c>
      <c r="C46" s="94"/>
      <c r="D46" s="95"/>
      <c r="E46" s="95"/>
      <c r="F46" s="96"/>
      <c r="G46" s="85">
        <v>0.0</v>
      </c>
      <c r="H46" s="930">
        <f t="shared" si="4"/>
        <v>0</v>
      </c>
      <c r="I46" s="1107"/>
      <c r="J46" s="25"/>
      <c r="K46" s="1104" t="s">
        <v>671</v>
      </c>
      <c r="L46" s="1073">
        <v>2000.0</v>
      </c>
      <c r="M46" s="1105"/>
      <c r="N46" s="25"/>
    </row>
    <row r="47" ht="18.0" customHeight="1">
      <c r="A47" s="97"/>
      <c r="B47" s="1111" t="b">
        <v>0</v>
      </c>
      <c r="C47" s="88"/>
      <c r="D47" s="89"/>
      <c r="E47" s="89"/>
      <c r="F47" s="90"/>
      <c r="G47" s="91">
        <v>0.0</v>
      </c>
      <c r="H47" s="994">
        <f t="shared" si="4"/>
        <v>0</v>
      </c>
      <c r="I47" s="1140"/>
      <c r="J47" s="25"/>
      <c r="K47" s="925" t="s">
        <v>606</v>
      </c>
      <c r="L47" s="85">
        <v>0.0</v>
      </c>
      <c r="M47" s="1107"/>
      <c r="N47" s="25"/>
    </row>
    <row r="48" ht="18.0" customHeight="1">
      <c r="A48" s="97"/>
      <c r="B48" s="1108" t="b">
        <v>0</v>
      </c>
      <c r="C48" s="94"/>
      <c r="D48" s="95"/>
      <c r="E48" s="95"/>
      <c r="F48" s="96"/>
      <c r="G48" s="85">
        <v>0.0</v>
      </c>
      <c r="H48" s="930">
        <f t="shared" si="4"/>
        <v>0</v>
      </c>
      <c r="I48" s="1107"/>
      <c r="J48" s="25"/>
      <c r="K48" s="1109" t="s">
        <v>607</v>
      </c>
      <c r="L48" s="1030">
        <v>1197.0</v>
      </c>
      <c r="M48" s="1154">
        <f>L48+M45-L47</f>
        <v>1197</v>
      </c>
    </row>
    <row r="49" ht="18.0" customHeight="1">
      <c r="A49" s="97"/>
      <c r="B49" s="1111" t="b">
        <v>0</v>
      </c>
      <c r="C49" s="88"/>
      <c r="D49" s="89"/>
      <c r="E49" s="89"/>
      <c r="F49" s="90"/>
      <c r="G49" s="91">
        <v>0.0</v>
      </c>
      <c r="H49" s="994">
        <f t="shared" si="4"/>
        <v>0</v>
      </c>
      <c r="I49" s="1140"/>
      <c r="J49" s="25"/>
      <c r="K49" s="1112" t="s">
        <v>608</v>
      </c>
      <c r="L49" s="1113"/>
      <c r="M49" s="1114">
        <f>L46-M48</f>
        <v>803</v>
      </c>
    </row>
    <row r="50" ht="18.0" customHeight="1">
      <c r="A50" s="97"/>
      <c r="B50" s="1108" t="b">
        <v>0</v>
      </c>
      <c r="C50" s="94"/>
      <c r="D50" s="95"/>
      <c r="E50" s="95"/>
      <c r="F50" s="96"/>
      <c r="G50" s="85">
        <v>0.0</v>
      </c>
      <c r="H50" s="930">
        <f t="shared" si="4"/>
        <v>0</v>
      </c>
      <c r="I50" s="1107"/>
      <c r="J50" s="25"/>
      <c r="K50" s="25"/>
      <c r="L50" s="25"/>
      <c r="M50" s="25"/>
    </row>
    <row r="51" ht="18.0" customHeight="1">
      <c r="A51" s="97"/>
      <c r="B51" s="1111" t="b">
        <v>0</v>
      </c>
      <c r="C51" s="88"/>
      <c r="D51" s="89"/>
      <c r="E51" s="89"/>
      <c r="F51" s="90"/>
      <c r="G51" s="91">
        <v>0.0</v>
      </c>
      <c r="H51" s="994">
        <f t="shared" si="4"/>
        <v>0</v>
      </c>
      <c r="I51" s="1140"/>
      <c r="J51" s="25"/>
      <c r="K51" s="25"/>
      <c r="L51" s="25"/>
      <c r="M51" s="25"/>
    </row>
    <row r="52" ht="18.0" customHeight="1">
      <c r="A52" s="97"/>
      <c r="B52" s="1108" t="b">
        <v>0</v>
      </c>
      <c r="C52" s="94"/>
      <c r="D52" s="95"/>
      <c r="E52" s="95"/>
      <c r="F52" s="96"/>
      <c r="G52" s="85">
        <v>0.0</v>
      </c>
      <c r="H52" s="930">
        <f t="shared" si="4"/>
        <v>0</v>
      </c>
      <c r="I52" s="1107"/>
      <c r="J52" s="25"/>
      <c r="K52" s="25"/>
      <c r="L52" s="25"/>
      <c r="M52" s="25"/>
    </row>
    <row r="53" ht="18.0" customHeight="1">
      <c r="A53" s="97"/>
      <c r="B53" s="1111" t="b">
        <v>0</v>
      </c>
      <c r="C53" s="88"/>
      <c r="D53" s="89"/>
      <c r="E53" s="89"/>
      <c r="F53" s="90"/>
      <c r="G53" s="91">
        <v>0.0</v>
      </c>
      <c r="H53" s="994">
        <f t="shared" si="4"/>
        <v>0</v>
      </c>
      <c r="I53" s="1140"/>
      <c r="J53" s="25"/>
      <c r="K53" s="25"/>
      <c r="L53" s="25"/>
      <c r="M53" s="25"/>
      <c r="N53" s="25"/>
    </row>
    <row r="54" ht="18.0" hidden="1" customHeight="1">
      <c r="A54" s="97"/>
      <c r="B54" s="1108" t="b">
        <v>0</v>
      </c>
      <c r="C54" s="94"/>
      <c r="D54" s="95"/>
      <c r="E54" s="95"/>
      <c r="F54" s="96"/>
      <c r="G54" s="85">
        <v>0.0</v>
      </c>
      <c r="H54" s="930">
        <f t="shared" si="4"/>
        <v>0</v>
      </c>
      <c r="I54" s="1107"/>
      <c r="J54" s="25"/>
      <c r="K54" s="25"/>
      <c r="L54" s="25"/>
      <c r="M54" s="25"/>
      <c r="N54" s="25"/>
    </row>
    <row r="55" ht="18.0" hidden="1" customHeight="1">
      <c r="A55" s="97"/>
      <c r="B55" s="1111" t="b">
        <v>0</v>
      </c>
      <c r="C55" s="88"/>
      <c r="D55" s="89"/>
      <c r="E55" s="89"/>
      <c r="F55" s="90"/>
      <c r="G55" s="91">
        <v>0.0</v>
      </c>
      <c r="H55" s="994">
        <f t="shared" si="4"/>
        <v>0</v>
      </c>
      <c r="I55" s="1140"/>
      <c r="J55" s="25"/>
      <c r="K55" s="25"/>
      <c r="L55" s="25"/>
      <c r="M55" s="25"/>
      <c r="N55" s="25"/>
    </row>
    <row r="56" ht="18.0" hidden="1" customHeight="1">
      <c r="A56" s="97"/>
      <c r="B56" s="1108" t="b">
        <v>0</v>
      </c>
      <c r="C56" s="94"/>
      <c r="D56" s="95"/>
      <c r="E56" s="95"/>
      <c r="F56" s="96"/>
      <c r="G56" s="85">
        <v>0.0</v>
      </c>
      <c r="H56" s="930">
        <f t="shared" si="4"/>
        <v>0</v>
      </c>
      <c r="I56" s="1107"/>
      <c r="J56" s="25"/>
      <c r="K56" s="25"/>
      <c r="L56" s="25"/>
      <c r="M56" s="25"/>
      <c r="N56" s="25"/>
    </row>
    <row r="57" ht="18.0" hidden="1" customHeight="1">
      <c r="A57" s="97"/>
      <c r="B57" s="1111" t="b">
        <v>0</v>
      </c>
      <c r="C57" s="88"/>
      <c r="D57" s="89"/>
      <c r="E57" s="89"/>
      <c r="F57" s="90"/>
      <c r="G57" s="91">
        <v>0.0</v>
      </c>
      <c r="H57" s="994">
        <f t="shared" si="4"/>
        <v>0</v>
      </c>
      <c r="I57" s="1140"/>
      <c r="J57" s="25"/>
      <c r="K57" s="25"/>
      <c r="L57" s="25"/>
      <c r="M57" s="25"/>
      <c r="N57" s="25"/>
    </row>
    <row r="58" ht="18.0" hidden="1" customHeight="1">
      <c r="A58" s="97"/>
      <c r="B58" s="1108" t="b">
        <v>0</v>
      </c>
      <c r="C58" s="94"/>
      <c r="D58" s="95"/>
      <c r="E58" s="95"/>
      <c r="F58" s="96"/>
      <c r="G58" s="85">
        <v>0.0</v>
      </c>
      <c r="H58" s="930">
        <f t="shared" si="4"/>
        <v>0</v>
      </c>
      <c r="I58" s="1107"/>
      <c r="J58" s="25"/>
      <c r="K58" s="25"/>
      <c r="L58" s="25"/>
      <c r="M58" s="25"/>
      <c r="N58" s="25"/>
    </row>
    <row r="59" ht="18.0" hidden="1" customHeight="1">
      <c r="A59" s="97"/>
      <c r="B59" s="1111" t="b">
        <v>0</v>
      </c>
      <c r="C59" s="88"/>
      <c r="D59" s="89"/>
      <c r="E59" s="89"/>
      <c r="F59" s="90"/>
      <c r="G59" s="91">
        <v>0.0</v>
      </c>
      <c r="H59" s="994">
        <f t="shared" si="4"/>
        <v>0</v>
      </c>
      <c r="I59" s="1140"/>
      <c r="J59" s="25"/>
      <c r="K59" s="25"/>
      <c r="L59" s="25"/>
      <c r="M59" s="25"/>
      <c r="N59" s="25"/>
    </row>
    <row r="60" ht="18.0" hidden="1" customHeight="1">
      <c r="A60" s="97"/>
      <c r="B60" s="1108" t="b">
        <v>0</v>
      </c>
      <c r="C60" s="94"/>
      <c r="D60" s="95"/>
      <c r="E60" s="95"/>
      <c r="F60" s="96"/>
      <c r="G60" s="85">
        <v>0.0</v>
      </c>
      <c r="H60" s="930">
        <f t="shared" si="4"/>
        <v>0</v>
      </c>
      <c r="I60" s="1107"/>
      <c r="J60" s="25"/>
      <c r="K60" s="25"/>
      <c r="L60" s="25"/>
      <c r="M60" s="25"/>
      <c r="N60" s="25"/>
    </row>
    <row r="61" ht="18.0" hidden="1" customHeight="1">
      <c r="A61" s="97"/>
      <c r="B61" s="1111" t="b">
        <v>0</v>
      </c>
      <c r="C61" s="88"/>
      <c r="D61" s="89"/>
      <c r="E61" s="89"/>
      <c r="F61" s="90"/>
      <c r="G61" s="91">
        <v>0.0</v>
      </c>
      <c r="H61" s="994">
        <f t="shared" si="4"/>
        <v>0</v>
      </c>
      <c r="I61" s="1140"/>
      <c r="J61" s="25"/>
      <c r="K61" s="25"/>
      <c r="L61" s="25"/>
      <c r="M61" s="25"/>
      <c r="N61" s="25"/>
    </row>
    <row r="62" ht="18.0" hidden="1" customHeight="1">
      <c r="A62" s="97"/>
      <c r="B62" s="1108" t="b">
        <v>0</v>
      </c>
      <c r="C62" s="94"/>
      <c r="D62" s="95"/>
      <c r="E62" s="95"/>
      <c r="F62" s="96"/>
      <c r="G62" s="85">
        <v>0.0</v>
      </c>
      <c r="H62" s="930">
        <f t="shared" si="4"/>
        <v>0</v>
      </c>
      <c r="I62" s="1107"/>
      <c r="J62" s="25"/>
      <c r="K62" s="25"/>
      <c r="L62" s="25"/>
      <c r="M62" s="25"/>
      <c r="N62" s="25"/>
    </row>
    <row r="63" ht="18.0" hidden="1" customHeight="1">
      <c r="A63" s="97"/>
      <c r="B63" s="1111" t="b">
        <v>0</v>
      </c>
      <c r="C63" s="88"/>
      <c r="D63" s="89"/>
      <c r="E63" s="89"/>
      <c r="F63" s="90"/>
      <c r="G63" s="91">
        <v>0.0</v>
      </c>
      <c r="H63" s="994">
        <f t="shared" si="4"/>
        <v>0</v>
      </c>
      <c r="I63" s="1140"/>
      <c r="J63" s="25"/>
      <c r="K63" s="25"/>
      <c r="L63" s="25"/>
      <c r="M63" s="25"/>
      <c r="N63" s="25"/>
    </row>
    <row r="64" ht="18.0" hidden="1" customHeight="1">
      <c r="A64" s="97"/>
      <c r="B64" s="1108" t="b">
        <v>0</v>
      </c>
      <c r="C64" s="94"/>
      <c r="D64" s="95"/>
      <c r="E64" s="95"/>
      <c r="F64" s="96"/>
      <c r="G64" s="85">
        <v>0.0</v>
      </c>
      <c r="H64" s="930">
        <f t="shared" si="4"/>
        <v>0</v>
      </c>
      <c r="I64" s="1107"/>
      <c r="J64" s="25"/>
      <c r="K64" s="25"/>
      <c r="L64" s="25"/>
      <c r="M64" s="25"/>
      <c r="N64" s="25"/>
    </row>
    <row r="65" ht="18.0" hidden="1" customHeight="1">
      <c r="A65" s="97"/>
      <c r="B65" s="1111" t="b">
        <v>0</v>
      </c>
      <c r="C65" s="88"/>
      <c r="D65" s="89"/>
      <c r="E65" s="89"/>
      <c r="F65" s="90"/>
      <c r="G65" s="91">
        <v>0.0</v>
      </c>
      <c r="H65" s="994">
        <f t="shared" si="4"/>
        <v>0</v>
      </c>
      <c r="I65" s="1140"/>
      <c r="J65" s="25"/>
      <c r="K65" s="25"/>
      <c r="L65" s="25"/>
      <c r="M65" s="25"/>
      <c r="N65" s="25"/>
    </row>
    <row r="66" ht="18.0" hidden="1" customHeight="1">
      <c r="A66" s="97"/>
      <c r="B66" s="1108" t="b">
        <v>0</v>
      </c>
      <c r="C66" s="94"/>
      <c r="D66" s="95"/>
      <c r="E66" s="95"/>
      <c r="F66" s="96"/>
      <c r="G66" s="85">
        <v>0.0</v>
      </c>
      <c r="H66" s="930">
        <f t="shared" si="4"/>
        <v>0</v>
      </c>
      <c r="I66" s="1107"/>
      <c r="J66" s="25"/>
      <c r="K66" s="25"/>
      <c r="L66" s="25"/>
      <c r="M66" s="25"/>
      <c r="N66" s="25"/>
    </row>
    <row r="67" ht="18.0" hidden="1" customHeight="1">
      <c r="A67" s="97"/>
      <c r="B67" s="1111" t="b">
        <v>0</v>
      </c>
      <c r="C67" s="88"/>
      <c r="D67" s="89"/>
      <c r="E67" s="89"/>
      <c r="F67" s="90"/>
      <c r="G67" s="91">
        <v>0.0</v>
      </c>
      <c r="H67" s="994">
        <f t="shared" si="4"/>
        <v>0</v>
      </c>
      <c r="I67" s="1140"/>
      <c r="J67" s="25"/>
      <c r="K67" s="25"/>
      <c r="L67" s="25"/>
      <c r="M67" s="25"/>
      <c r="N67" s="25"/>
    </row>
    <row r="68" ht="18.0" hidden="1" customHeight="1">
      <c r="A68" s="97"/>
      <c r="B68" s="1108" t="b">
        <v>0</v>
      </c>
      <c r="C68" s="94"/>
      <c r="D68" s="95"/>
      <c r="E68" s="95"/>
      <c r="F68" s="96"/>
      <c r="G68" s="85">
        <v>0.0</v>
      </c>
      <c r="H68" s="930">
        <f t="shared" si="4"/>
        <v>0</v>
      </c>
      <c r="I68" s="1107"/>
      <c r="J68" s="25"/>
      <c r="K68" s="25"/>
      <c r="L68" s="25"/>
      <c r="M68" s="25"/>
      <c r="N68" s="25"/>
    </row>
    <row r="69" ht="18.0" hidden="1" customHeight="1">
      <c r="A69" s="97"/>
      <c r="B69" s="1111" t="b">
        <v>0</v>
      </c>
      <c r="C69" s="88"/>
      <c r="D69" s="89"/>
      <c r="E69" s="89"/>
      <c r="F69" s="90"/>
      <c r="G69" s="91">
        <v>0.0</v>
      </c>
      <c r="H69" s="994">
        <f t="shared" si="4"/>
        <v>0</v>
      </c>
      <c r="I69" s="1140"/>
      <c r="J69" s="25"/>
      <c r="K69" s="25"/>
      <c r="L69" s="25"/>
      <c r="M69" s="25"/>
      <c r="N69" s="25"/>
    </row>
    <row r="70" ht="18.0" hidden="1" customHeight="1">
      <c r="A70" s="97"/>
      <c r="B70" s="1108" t="b">
        <v>0</v>
      </c>
      <c r="C70" s="94"/>
      <c r="D70" s="95"/>
      <c r="E70" s="95"/>
      <c r="F70" s="96"/>
      <c r="G70" s="85">
        <v>0.0</v>
      </c>
      <c r="H70" s="930">
        <f t="shared" si="4"/>
        <v>0</v>
      </c>
      <c r="I70" s="1107"/>
      <c r="J70" s="25"/>
      <c r="K70" s="25"/>
      <c r="L70" s="25"/>
      <c r="M70" s="25"/>
      <c r="N70" s="25"/>
    </row>
    <row r="71" ht="18.0" hidden="1" customHeight="1">
      <c r="A71" s="97"/>
      <c r="B71" s="1111" t="b">
        <v>0</v>
      </c>
      <c r="C71" s="88"/>
      <c r="D71" s="89"/>
      <c r="E71" s="89"/>
      <c r="F71" s="90"/>
      <c r="G71" s="91">
        <v>0.0</v>
      </c>
      <c r="H71" s="994">
        <f t="shared" si="4"/>
        <v>0</v>
      </c>
      <c r="I71" s="1140"/>
      <c r="J71" s="25"/>
      <c r="K71" s="25"/>
      <c r="L71" s="25"/>
      <c r="M71" s="25"/>
      <c r="N71" s="25"/>
    </row>
    <row r="72" ht="18.0" hidden="1" customHeight="1">
      <c r="A72" s="97"/>
      <c r="B72" s="1108" t="b">
        <v>0</v>
      </c>
      <c r="C72" s="94"/>
      <c r="D72" s="95"/>
      <c r="E72" s="95"/>
      <c r="F72" s="96"/>
      <c r="G72" s="85">
        <v>0.0</v>
      </c>
      <c r="H72" s="930">
        <f t="shared" si="4"/>
        <v>0</v>
      </c>
      <c r="I72" s="1107"/>
      <c r="J72" s="25"/>
      <c r="K72" s="25"/>
      <c r="L72" s="25"/>
      <c r="M72" s="25"/>
      <c r="N72" s="25"/>
    </row>
    <row r="73" ht="18.0" hidden="1" customHeight="1">
      <c r="A73" s="97"/>
      <c r="B73" s="1111" t="b">
        <v>0</v>
      </c>
      <c r="C73" s="88"/>
      <c r="D73" s="89"/>
      <c r="E73" s="89"/>
      <c r="F73" s="90"/>
      <c r="G73" s="91">
        <v>0.0</v>
      </c>
      <c r="H73" s="994">
        <f t="shared" si="4"/>
        <v>0</v>
      </c>
      <c r="I73" s="1140"/>
      <c r="J73" s="25"/>
      <c r="K73" s="25"/>
      <c r="L73" s="25"/>
      <c r="M73" s="25"/>
      <c r="N73" s="25"/>
    </row>
    <row r="74" ht="18.0" hidden="1" customHeight="1">
      <c r="A74" s="97"/>
      <c r="B74" s="1108" t="b">
        <v>0</v>
      </c>
      <c r="C74" s="94"/>
      <c r="D74" s="95"/>
      <c r="E74" s="95"/>
      <c r="F74" s="96"/>
      <c r="G74" s="85">
        <v>0.0</v>
      </c>
      <c r="H74" s="930">
        <f t="shared" si="4"/>
        <v>0</v>
      </c>
      <c r="I74" s="1107"/>
      <c r="J74" s="25"/>
      <c r="K74" s="25"/>
      <c r="L74" s="25"/>
      <c r="M74" s="25"/>
      <c r="N74" s="25"/>
    </row>
    <row r="75" ht="18.0" hidden="1" customHeight="1">
      <c r="A75" s="97"/>
      <c r="B75" s="1111" t="b">
        <v>0</v>
      </c>
      <c r="C75" s="88"/>
      <c r="D75" s="89"/>
      <c r="E75" s="89"/>
      <c r="F75" s="90"/>
      <c r="G75" s="91">
        <v>0.0</v>
      </c>
      <c r="H75" s="994">
        <f t="shared" si="4"/>
        <v>0</v>
      </c>
      <c r="I75" s="1140"/>
      <c r="J75" s="25"/>
      <c r="K75" s="25"/>
      <c r="L75" s="25"/>
      <c r="M75" s="25"/>
      <c r="N75" s="25"/>
    </row>
    <row r="76" ht="18.0" hidden="1" customHeight="1">
      <c r="A76" s="97"/>
      <c r="B76" s="1108" t="b">
        <v>0</v>
      </c>
      <c r="C76" s="94"/>
      <c r="D76" s="95"/>
      <c r="E76" s="95"/>
      <c r="F76" s="96"/>
      <c r="G76" s="85">
        <v>0.0</v>
      </c>
      <c r="H76" s="930">
        <f t="shared" si="4"/>
        <v>0</v>
      </c>
      <c r="I76" s="1107"/>
      <c r="J76" s="25"/>
      <c r="K76" s="25"/>
      <c r="L76" s="25"/>
      <c r="M76" s="25"/>
      <c r="N76" s="25"/>
    </row>
    <row r="77" ht="18.0" hidden="1" customHeight="1">
      <c r="A77" s="97"/>
      <c r="B77" s="1111" t="b">
        <v>0</v>
      </c>
      <c r="C77" s="88"/>
      <c r="D77" s="89"/>
      <c r="E77" s="89"/>
      <c r="F77" s="90"/>
      <c r="G77" s="91">
        <v>0.0</v>
      </c>
      <c r="H77" s="994">
        <f t="shared" si="4"/>
        <v>0</v>
      </c>
      <c r="I77" s="1140"/>
      <c r="J77" s="25"/>
      <c r="K77" s="25"/>
      <c r="L77" s="25"/>
      <c r="M77" s="25"/>
      <c r="N77" s="25"/>
    </row>
    <row r="78" ht="18.0" hidden="1" customHeight="1">
      <c r="A78" s="97"/>
      <c r="B78" s="1108" t="b">
        <v>0</v>
      </c>
      <c r="C78" s="94"/>
      <c r="D78" s="95"/>
      <c r="E78" s="95"/>
      <c r="F78" s="96"/>
      <c r="G78" s="85">
        <v>0.0</v>
      </c>
      <c r="H78" s="930">
        <f t="shared" si="4"/>
        <v>0</v>
      </c>
      <c r="I78" s="1107"/>
      <c r="J78" s="25"/>
      <c r="K78" s="25"/>
      <c r="L78" s="25"/>
      <c r="M78" s="25"/>
      <c r="N78" s="25"/>
    </row>
    <row r="79" ht="18.0" hidden="1" customHeight="1">
      <c r="A79" s="97"/>
      <c r="B79" s="1111" t="b">
        <v>0</v>
      </c>
      <c r="C79" s="88"/>
      <c r="D79" s="89"/>
      <c r="E79" s="89"/>
      <c r="F79" s="90"/>
      <c r="G79" s="91">
        <v>0.0</v>
      </c>
      <c r="H79" s="994">
        <f t="shared" si="4"/>
        <v>0</v>
      </c>
      <c r="I79" s="1140"/>
      <c r="J79" s="25"/>
      <c r="K79" s="25"/>
      <c r="L79" s="25"/>
      <c r="M79" s="25"/>
      <c r="N79" s="25"/>
    </row>
    <row r="80" ht="18.0" hidden="1" customHeight="1">
      <c r="A80" s="97"/>
      <c r="B80" s="1108" t="b">
        <v>0</v>
      </c>
      <c r="C80" s="94"/>
      <c r="D80" s="95"/>
      <c r="E80" s="95"/>
      <c r="F80" s="96"/>
      <c r="G80" s="85">
        <v>0.0</v>
      </c>
      <c r="H80" s="930">
        <f t="shared" si="4"/>
        <v>0</v>
      </c>
      <c r="I80" s="1107"/>
      <c r="J80" s="25"/>
      <c r="K80" s="25"/>
      <c r="L80" s="25"/>
      <c r="M80" s="25"/>
      <c r="N80" s="25"/>
    </row>
    <row r="81" ht="18.0" hidden="1" customHeight="1">
      <c r="A81" s="97"/>
      <c r="B81" s="1111" t="b">
        <v>0</v>
      </c>
      <c r="C81" s="88"/>
      <c r="D81" s="89"/>
      <c r="E81" s="89"/>
      <c r="F81" s="90"/>
      <c r="G81" s="91">
        <v>0.0</v>
      </c>
      <c r="H81" s="994">
        <f t="shared" si="4"/>
        <v>0</v>
      </c>
      <c r="I81" s="1140"/>
      <c r="J81" s="25"/>
      <c r="K81" s="25"/>
      <c r="L81" s="25"/>
      <c r="M81" s="25"/>
      <c r="N81" s="25"/>
    </row>
    <row r="82" ht="18.0" hidden="1" customHeight="1">
      <c r="A82" s="97"/>
      <c r="B82" s="1108" t="b">
        <v>0</v>
      </c>
      <c r="C82" s="94"/>
      <c r="D82" s="95"/>
      <c r="E82" s="95"/>
      <c r="F82" s="96"/>
      <c r="G82" s="85">
        <v>0.0</v>
      </c>
      <c r="H82" s="930">
        <f t="shared" si="4"/>
        <v>0</v>
      </c>
      <c r="I82" s="1107"/>
      <c r="J82" s="25"/>
      <c r="K82" s="25"/>
      <c r="L82" s="25"/>
      <c r="M82" s="25"/>
      <c r="N82" s="25"/>
    </row>
    <row r="83" ht="18.0" hidden="1" customHeight="1">
      <c r="A83" s="97"/>
      <c r="B83" s="1111" t="b">
        <v>0</v>
      </c>
      <c r="C83" s="88"/>
      <c r="D83" s="89"/>
      <c r="E83" s="89"/>
      <c r="F83" s="90"/>
      <c r="G83" s="91">
        <v>0.0</v>
      </c>
      <c r="H83" s="994">
        <f t="shared" si="4"/>
        <v>0</v>
      </c>
      <c r="I83" s="1140"/>
      <c r="J83" s="25"/>
      <c r="K83" s="25"/>
      <c r="L83" s="25"/>
      <c r="M83" s="25"/>
      <c r="N83" s="25"/>
    </row>
    <row r="84" ht="18.0" hidden="1" customHeight="1">
      <c r="A84" s="97"/>
      <c r="B84" s="1108" t="b">
        <v>0</v>
      </c>
      <c r="C84" s="94"/>
      <c r="D84" s="95"/>
      <c r="E84" s="95"/>
      <c r="F84" s="96"/>
      <c r="G84" s="85">
        <v>0.0</v>
      </c>
      <c r="H84" s="930">
        <f t="shared" si="4"/>
        <v>0</v>
      </c>
      <c r="I84" s="1107"/>
      <c r="J84" s="25"/>
      <c r="K84" s="1170" t="s">
        <v>790</v>
      </c>
      <c r="L84" s="828"/>
      <c r="M84" s="1171">
        <f>-(M42+M49)</f>
        <v>-2972.18</v>
      </c>
      <c r="N84" s="25"/>
    </row>
    <row r="85" ht="18.0" hidden="1" customHeight="1">
      <c r="A85" s="97"/>
      <c r="B85" s="1111" t="b">
        <v>0</v>
      </c>
      <c r="C85" s="88"/>
      <c r="D85" s="89"/>
      <c r="E85" s="89"/>
      <c r="F85" s="90"/>
      <c r="G85" s="91">
        <v>0.0</v>
      </c>
      <c r="H85" s="994">
        <f t="shared" si="4"/>
        <v>0</v>
      </c>
      <c r="I85" s="1140"/>
      <c r="J85" s="25"/>
      <c r="N85" s="25"/>
    </row>
    <row r="86" ht="18.0" hidden="1" customHeight="1">
      <c r="A86" s="65"/>
      <c r="B86" s="1108" t="b">
        <v>0</v>
      </c>
      <c r="C86" s="94"/>
      <c r="D86" s="95"/>
      <c r="E86" s="95"/>
      <c r="F86" s="96"/>
      <c r="G86" s="85">
        <v>0.0</v>
      </c>
      <c r="H86" s="930">
        <f t="shared" si="4"/>
        <v>0</v>
      </c>
      <c r="I86" s="1107"/>
      <c r="J86" s="25"/>
      <c r="N86" s="25"/>
    </row>
    <row r="87">
      <c r="A87" s="126"/>
      <c r="B87" s="1125"/>
      <c r="C87" s="1126" t="s">
        <v>610</v>
      </c>
      <c r="D87" s="1093"/>
      <c r="E87" s="1093"/>
      <c r="F87" s="1093"/>
      <c r="G87" s="1093"/>
      <c r="H87" s="1127">
        <f>sum(H38:H86)</f>
        <v>0</v>
      </c>
      <c r="I87" s="1155"/>
      <c r="J87" s="25"/>
      <c r="N87" s="25"/>
    </row>
    <row r="88">
      <c r="A88" s="126"/>
      <c r="B88" s="126" t="s">
        <v>611</v>
      </c>
      <c r="H88" s="127">
        <f>sum(H38:H86)-M30</f>
        <v>0</v>
      </c>
      <c r="J88" s="25"/>
      <c r="K88" s="25"/>
      <c r="L88" s="25"/>
      <c r="M88" s="25"/>
      <c r="N88" s="25"/>
    </row>
    <row r="89">
      <c r="A89" s="126"/>
      <c r="B89" s="126" t="s">
        <v>134</v>
      </c>
      <c r="H89" s="128" t="str">
        <f>#REF!-H87</f>
        <v>#REF!</v>
      </c>
      <c r="J89" s="25"/>
      <c r="K89" s="1128">
        <v>45591.0</v>
      </c>
      <c r="N89" s="25"/>
    </row>
    <row r="90">
      <c r="A90" s="126"/>
      <c r="B90" s="126"/>
      <c r="C90" s="126"/>
      <c r="D90" s="126"/>
      <c r="E90" s="126"/>
      <c r="F90" s="126"/>
      <c r="G90" s="126"/>
      <c r="H90" s="128"/>
      <c r="I90" s="128"/>
      <c r="J90" s="25"/>
      <c r="K90" s="25"/>
      <c r="L90" s="25"/>
      <c r="M90" s="25"/>
      <c r="N90" s="25"/>
    </row>
  </sheetData>
  <mergeCells count="117">
    <mergeCell ref="K35:L35"/>
    <mergeCell ref="K37:M37"/>
    <mergeCell ref="L13:M13"/>
    <mergeCell ref="L14:M14"/>
    <mergeCell ref="K29:L29"/>
    <mergeCell ref="K31:M31"/>
    <mergeCell ref="K32:L32"/>
    <mergeCell ref="K33:L33"/>
    <mergeCell ref="K34:L34"/>
    <mergeCell ref="B2:I2"/>
    <mergeCell ref="K2:M2"/>
    <mergeCell ref="C3:E3"/>
    <mergeCell ref="L3:M3"/>
    <mergeCell ref="C4:E4"/>
    <mergeCell ref="L4:M4"/>
    <mergeCell ref="L5:M5"/>
    <mergeCell ref="C5:E5"/>
    <mergeCell ref="C6:E6"/>
    <mergeCell ref="C7:E7"/>
    <mergeCell ref="C8:E8"/>
    <mergeCell ref="C9:E9"/>
    <mergeCell ref="C10:E10"/>
    <mergeCell ref="C11:E11"/>
    <mergeCell ref="L6:M6"/>
    <mergeCell ref="L7:M7"/>
    <mergeCell ref="L8:M8"/>
    <mergeCell ref="L9:M9"/>
    <mergeCell ref="L10:M10"/>
    <mergeCell ref="L11:M11"/>
    <mergeCell ref="L12:M12"/>
    <mergeCell ref="C12:E12"/>
    <mergeCell ref="C13:E13"/>
    <mergeCell ref="C14:E14"/>
    <mergeCell ref="C15:E15"/>
    <mergeCell ref="C16:E16"/>
    <mergeCell ref="C17:E17"/>
    <mergeCell ref="C18:E18"/>
    <mergeCell ref="C19:E19"/>
    <mergeCell ref="C20:E20"/>
    <mergeCell ref="C21:E21"/>
    <mergeCell ref="C22:E22"/>
    <mergeCell ref="C23:E23"/>
    <mergeCell ref="C24:E24"/>
    <mergeCell ref="C25:E25"/>
    <mergeCell ref="C26:E26"/>
    <mergeCell ref="C30:E30"/>
    <mergeCell ref="C31:E31"/>
    <mergeCell ref="C32:E32"/>
    <mergeCell ref="C33:E33"/>
    <mergeCell ref="C34:G34"/>
    <mergeCell ref="B36:I36"/>
    <mergeCell ref="H34:I34"/>
    <mergeCell ref="H37:I37"/>
    <mergeCell ref="H38:I38"/>
    <mergeCell ref="H39:I39"/>
    <mergeCell ref="L39:M39"/>
    <mergeCell ref="H40:I40"/>
    <mergeCell ref="L40:M40"/>
    <mergeCell ref="B89:G89"/>
    <mergeCell ref="H89:I89"/>
    <mergeCell ref="K89:M89"/>
    <mergeCell ref="H84:I84"/>
    <mergeCell ref="H85:I85"/>
    <mergeCell ref="H86:I86"/>
    <mergeCell ref="C87:G87"/>
    <mergeCell ref="H87:I87"/>
    <mergeCell ref="B88:G88"/>
    <mergeCell ref="H88:I88"/>
    <mergeCell ref="H41:I41"/>
    <mergeCell ref="H42:I42"/>
    <mergeCell ref="K42:L42"/>
    <mergeCell ref="H43:I43"/>
    <mergeCell ref="H44:I44"/>
    <mergeCell ref="K44:M44"/>
    <mergeCell ref="H45:I45"/>
    <mergeCell ref="H46:I46"/>
    <mergeCell ref="L46:M46"/>
    <mergeCell ref="H47:I47"/>
    <mergeCell ref="L47:M47"/>
    <mergeCell ref="H48:I48"/>
    <mergeCell ref="H49:I49"/>
    <mergeCell ref="K49:L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2:I72"/>
    <mergeCell ref="H73:I73"/>
    <mergeCell ref="H74:I74"/>
    <mergeCell ref="H75:I75"/>
    <mergeCell ref="H76:I76"/>
    <mergeCell ref="H77:I77"/>
    <mergeCell ref="H78:I78"/>
    <mergeCell ref="H79:I79"/>
    <mergeCell ref="H80:I80"/>
    <mergeCell ref="H81:I81"/>
    <mergeCell ref="H82:I82"/>
    <mergeCell ref="H83:I83"/>
    <mergeCell ref="K84:L84"/>
  </mergeCells>
  <dataValidations>
    <dataValidation type="list" allowBlank="1" showErrorMessage="1" sqref="E38:E86">
      <formula1>'08) Drop Down Menus'!$B$2:$B$17</formula1>
    </dataValidation>
    <dataValidation type="list" allowBlank="1" sqref="G4:G33">
      <formula1>'08) Drop Down Menus'!$A$2:$A$17</formula1>
    </dataValidation>
  </dataValidations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3.29"/>
    <col customWidth="1" min="2" max="2" width="4.71"/>
    <col customWidth="1" min="3" max="3" width="32.57"/>
    <col customWidth="1" min="4" max="4" width="10.0"/>
    <col customWidth="1" min="5" max="5" width="25.71"/>
    <col customWidth="1" min="6" max="6" width="13.0"/>
    <col customWidth="1" min="7" max="7" width="23.86"/>
    <col customWidth="1" min="8" max="8" width="15.29"/>
    <col customWidth="1" min="9" max="9" width="14.29"/>
    <col customWidth="1" min="10" max="10" width="3.71"/>
    <col customWidth="1" min="11" max="11" width="23.86"/>
    <col customWidth="1" min="12" max="12" width="15.0"/>
    <col customWidth="1" min="13" max="13" width="16.57"/>
    <col customWidth="1" min="14" max="14" width="3.43"/>
  </cols>
  <sheetData>
    <row r="1">
      <c r="A1" s="25"/>
      <c r="B1" s="25"/>
      <c r="C1" s="25"/>
      <c r="D1" s="25"/>
      <c r="E1" s="25"/>
      <c r="F1" s="25"/>
      <c r="G1" s="24"/>
      <c r="H1" s="25"/>
      <c r="I1" s="25"/>
      <c r="J1" s="25"/>
      <c r="K1" s="25"/>
      <c r="L1" s="138"/>
      <c r="M1" s="25"/>
      <c r="N1" s="25"/>
    </row>
    <row r="2">
      <c r="A2" s="25"/>
      <c r="B2" s="1085" t="s">
        <v>795</v>
      </c>
      <c r="C2" s="1129"/>
      <c r="D2" s="1129"/>
      <c r="E2" s="1129"/>
      <c r="F2" s="1129"/>
      <c r="G2" s="1129"/>
      <c r="H2" s="1129"/>
      <c r="I2" s="1130"/>
      <c r="J2" s="25"/>
      <c r="K2" s="1131" t="s">
        <v>470</v>
      </c>
      <c r="L2" s="1132"/>
      <c r="M2" s="1133"/>
      <c r="N2" s="25"/>
    </row>
    <row r="3">
      <c r="A3" s="25"/>
      <c r="B3" s="1079" t="s">
        <v>598</v>
      </c>
      <c r="C3" s="974" t="s">
        <v>140</v>
      </c>
      <c r="D3" s="862"/>
      <c r="E3" s="862"/>
      <c r="F3" s="974" t="s">
        <v>55</v>
      </c>
      <c r="G3" s="974" t="s">
        <v>44</v>
      </c>
      <c r="H3" s="974" t="s">
        <v>2</v>
      </c>
      <c r="I3" s="1080" t="s">
        <v>67</v>
      </c>
      <c r="J3" s="25"/>
      <c r="K3" s="1081" t="str">
        <f>'08) Drop Down Menus'!A2</f>
        <v>Groceries</v>
      </c>
      <c r="L3" s="85">
        <f>sumifs(H$4:H$33,G$4:G$33,K3,B$4:B$33,false)</f>
        <v>92.91</v>
      </c>
      <c r="M3" s="1107"/>
      <c r="N3" s="25"/>
    </row>
    <row r="4">
      <c r="A4" s="25"/>
      <c r="B4" s="1134" t="b">
        <v>0</v>
      </c>
      <c r="C4" s="1042" t="s">
        <v>500</v>
      </c>
      <c r="D4" s="1135"/>
      <c r="E4" s="1135"/>
      <c r="F4" s="1136">
        <v>45597.0</v>
      </c>
      <c r="G4" s="1137" t="s">
        <v>110</v>
      </c>
      <c r="H4" s="1138">
        <v>3.15</v>
      </c>
      <c r="I4" s="92">
        <f>H4</f>
        <v>3.15</v>
      </c>
      <c r="J4" s="25"/>
      <c r="K4" s="1139" t="str">
        <f>'08) Drop Down Menus'!A3</f>
        <v>Cigarettes</v>
      </c>
      <c r="L4" s="91">
        <f t="shared" ref="L4:L14" si="1">sumifs(H$4:H$26,G$4:G$26,K4,B$4:B$26,false)</f>
        <v>49.41</v>
      </c>
      <c r="M4" s="1140"/>
      <c r="N4" s="25"/>
    </row>
    <row r="5">
      <c r="A5" s="25"/>
      <c r="B5" s="925" t="b">
        <v>0</v>
      </c>
      <c r="C5" s="1022" t="s">
        <v>602</v>
      </c>
      <c r="D5" s="862"/>
      <c r="E5" s="862"/>
      <c r="F5" s="982">
        <v>45597.0</v>
      </c>
      <c r="G5" s="983" t="s">
        <v>146</v>
      </c>
      <c r="H5" s="1023">
        <v>22.5</v>
      </c>
      <c r="I5" s="86">
        <f t="shared" ref="I5:I33" si="2">I4+H5</f>
        <v>25.65</v>
      </c>
      <c r="J5" s="25"/>
      <c r="K5" s="1081" t="str">
        <f>'08) Drop Down Menus'!A4</f>
        <v>Gas</v>
      </c>
      <c r="L5" s="85">
        <f t="shared" si="1"/>
        <v>0</v>
      </c>
      <c r="M5" s="1107"/>
      <c r="N5" s="25"/>
    </row>
    <row r="6">
      <c r="A6" s="25"/>
      <c r="B6" s="1134" t="b">
        <v>0</v>
      </c>
      <c r="C6" s="1042" t="s">
        <v>796</v>
      </c>
      <c r="D6" s="1135"/>
      <c r="E6" s="1135"/>
      <c r="F6" s="1136">
        <v>45600.0</v>
      </c>
      <c r="G6" s="1137" t="s">
        <v>21</v>
      </c>
      <c r="H6" s="1138">
        <v>10.0</v>
      </c>
      <c r="I6" s="92">
        <f t="shared" si="2"/>
        <v>35.65</v>
      </c>
      <c r="J6" s="25"/>
      <c r="K6" s="1139" t="str">
        <f>'08) Drop Down Menus'!A5</f>
        <v>Entertainment</v>
      </c>
      <c r="L6" s="91">
        <f t="shared" si="1"/>
        <v>-86.56</v>
      </c>
      <c r="M6" s="1140"/>
      <c r="N6" s="25"/>
    </row>
    <row r="7">
      <c r="A7" s="25"/>
      <c r="B7" s="925" t="b">
        <v>0</v>
      </c>
      <c r="C7" s="1022" t="s">
        <v>508</v>
      </c>
      <c r="D7" s="862"/>
      <c r="E7" s="862"/>
      <c r="F7" s="982">
        <v>45602.0</v>
      </c>
      <c r="G7" s="983" t="s">
        <v>144</v>
      </c>
      <c r="H7" s="1023">
        <v>24.45</v>
      </c>
      <c r="I7" s="86">
        <f t="shared" si="2"/>
        <v>60.1</v>
      </c>
      <c r="J7" s="25"/>
      <c r="K7" s="1081" t="str">
        <f>'08) Drop Down Menus'!A6</f>
        <v>Medical</v>
      </c>
      <c r="L7" s="85">
        <f t="shared" si="1"/>
        <v>0</v>
      </c>
      <c r="M7" s="1107"/>
      <c r="N7" s="25"/>
    </row>
    <row r="8">
      <c r="A8" s="25"/>
      <c r="B8" s="1134" t="b">
        <v>0</v>
      </c>
      <c r="C8" s="1042" t="s">
        <v>787</v>
      </c>
      <c r="D8" s="1135"/>
      <c r="E8" s="1135"/>
      <c r="F8" s="1136">
        <v>45603.0</v>
      </c>
      <c r="G8" s="1137" t="s">
        <v>146</v>
      </c>
      <c r="H8" s="1138">
        <v>-109.06</v>
      </c>
      <c r="I8" s="92">
        <f t="shared" si="2"/>
        <v>-48.96</v>
      </c>
      <c r="J8" s="25"/>
      <c r="K8" s="1139" t="str">
        <f>'08) Drop Down Menus'!A7</f>
        <v>Vehicle</v>
      </c>
      <c r="L8" s="91">
        <f t="shared" si="1"/>
        <v>0</v>
      </c>
      <c r="M8" s="1140"/>
      <c r="N8" s="25"/>
    </row>
    <row r="9">
      <c r="A9" s="25"/>
      <c r="B9" s="925" t="b">
        <v>0</v>
      </c>
      <c r="C9" s="1022" t="s">
        <v>500</v>
      </c>
      <c r="D9" s="862"/>
      <c r="E9" s="862"/>
      <c r="F9" s="982">
        <v>45605.0</v>
      </c>
      <c r="G9" s="983" t="s">
        <v>110</v>
      </c>
      <c r="H9" s="1023">
        <v>3.15</v>
      </c>
      <c r="I9" s="86">
        <f t="shared" si="2"/>
        <v>-45.81</v>
      </c>
      <c r="J9" s="25"/>
      <c r="K9" s="1081" t="str">
        <f>'08) Drop Down Menus'!A8</f>
        <v>Maintenance</v>
      </c>
      <c r="L9" s="85">
        <f t="shared" si="1"/>
        <v>27.98</v>
      </c>
      <c r="M9" s="1107"/>
      <c r="N9" s="25"/>
    </row>
    <row r="10">
      <c r="A10" s="25"/>
      <c r="B10" s="1134" t="b">
        <v>0</v>
      </c>
      <c r="C10" s="1042" t="s">
        <v>770</v>
      </c>
      <c r="D10" s="1135"/>
      <c r="E10" s="1135"/>
      <c r="F10" s="1136">
        <v>45605.0</v>
      </c>
      <c r="G10" s="1137" t="s">
        <v>21</v>
      </c>
      <c r="H10" s="1138">
        <v>12.99</v>
      </c>
      <c r="I10" s="92">
        <f t="shared" si="2"/>
        <v>-32.82</v>
      </c>
      <c r="J10" s="25"/>
      <c r="K10" s="1139" t="str">
        <f>'08) Drop Down Menus'!A9</f>
        <v>Debt</v>
      </c>
      <c r="L10" s="91">
        <f t="shared" si="1"/>
        <v>0</v>
      </c>
      <c r="M10" s="1140"/>
      <c r="N10" s="25"/>
    </row>
    <row r="11">
      <c r="A11" s="25"/>
      <c r="B11" s="925" t="b">
        <v>0</v>
      </c>
      <c r="C11" s="1022" t="s">
        <v>472</v>
      </c>
      <c r="D11" s="862"/>
      <c r="E11" s="862"/>
      <c r="F11" s="982">
        <v>45607.0</v>
      </c>
      <c r="G11" s="983" t="s">
        <v>110</v>
      </c>
      <c r="H11" s="1023">
        <v>86.61</v>
      </c>
      <c r="I11" s="86">
        <f t="shared" si="2"/>
        <v>53.79</v>
      </c>
      <c r="J11" s="25"/>
      <c r="K11" s="1081" t="str">
        <f>'08) Drop Down Menus'!A10</f>
        <v>Holiday Gifts</v>
      </c>
      <c r="L11" s="85">
        <f t="shared" si="1"/>
        <v>0</v>
      </c>
      <c r="M11" s="1107"/>
      <c r="N11" s="25"/>
    </row>
    <row r="12">
      <c r="A12" s="25"/>
      <c r="B12" s="1134" t="b">
        <v>0</v>
      </c>
      <c r="C12" s="1042" t="s">
        <v>508</v>
      </c>
      <c r="D12" s="1135"/>
      <c r="E12" s="1135"/>
      <c r="F12" s="1168">
        <v>45608.0</v>
      </c>
      <c r="G12" s="1137" t="s">
        <v>144</v>
      </c>
      <c r="H12" s="1138">
        <v>24.96</v>
      </c>
      <c r="I12" s="92">
        <f t="shared" si="2"/>
        <v>78.75</v>
      </c>
      <c r="J12" s="25"/>
      <c r="K12" s="1139" t="str">
        <f>'08) Drop Down Menus'!A11</f>
        <v>Haircut</v>
      </c>
      <c r="L12" s="91">
        <f t="shared" si="1"/>
        <v>0</v>
      </c>
      <c r="M12" s="1140"/>
      <c r="N12" s="25"/>
    </row>
    <row r="13">
      <c r="A13" s="25"/>
      <c r="B13" s="925" t="b">
        <v>0</v>
      </c>
      <c r="C13" s="1022" t="s">
        <v>797</v>
      </c>
      <c r="D13" s="862"/>
      <c r="E13" s="862"/>
      <c r="F13" s="982">
        <v>45609.0</v>
      </c>
      <c r="G13" s="983" t="s">
        <v>21</v>
      </c>
      <c r="H13" s="1023">
        <v>4.99</v>
      </c>
      <c r="I13" s="86">
        <f t="shared" si="2"/>
        <v>83.74</v>
      </c>
      <c r="J13" s="25"/>
      <c r="K13" s="1081" t="str">
        <f>'08) Drop Down Menus'!A12</f>
        <v>Subscription - Video</v>
      </c>
      <c r="L13" s="85">
        <f t="shared" si="1"/>
        <v>0</v>
      </c>
      <c r="M13" s="1107"/>
      <c r="N13" s="25"/>
    </row>
    <row r="14">
      <c r="A14" s="25"/>
      <c r="B14" s="1134" t="b">
        <v>0</v>
      </c>
      <c r="C14" s="1042"/>
      <c r="D14" s="1135"/>
      <c r="E14" s="1135"/>
      <c r="F14" s="1136"/>
      <c r="G14" s="1137"/>
      <c r="H14" s="1138">
        <v>0.0</v>
      </c>
      <c r="I14" s="92">
        <f t="shared" si="2"/>
        <v>83.74</v>
      </c>
      <c r="J14" s="25"/>
      <c r="K14" s="1141" t="str">
        <f>'08) Drop Down Menus'!A13</f>
        <v>Subscription - Game</v>
      </c>
      <c r="L14" s="1142">
        <f t="shared" si="1"/>
        <v>0</v>
      </c>
      <c r="M14" s="1144"/>
      <c r="N14" s="25"/>
    </row>
    <row r="15">
      <c r="A15" s="25"/>
      <c r="B15" s="925" t="b">
        <v>0</v>
      </c>
      <c r="C15" s="1022"/>
      <c r="D15" s="862"/>
      <c r="E15" s="862"/>
      <c r="F15" s="982"/>
      <c r="G15" s="983"/>
      <c r="H15" s="1023">
        <v>0.0</v>
      </c>
      <c r="I15" s="86">
        <f t="shared" si="2"/>
        <v>83.74</v>
      </c>
      <c r="J15" s="25"/>
      <c r="K15" s="25"/>
      <c r="L15" s="25"/>
      <c r="M15" s="25"/>
      <c r="N15" s="25"/>
    </row>
    <row r="16">
      <c r="A16" s="25"/>
      <c r="B16" s="1134" t="b">
        <v>0</v>
      </c>
      <c r="C16" s="1042"/>
      <c r="D16" s="1135"/>
      <c r="E16" s="1135"/>
      <c r="F16" s="1136"/>
      <c r="G16" s="1137"/>
      <c r="H16" s="1138">
        <v>0.0</v>
      </c>
      <c r="I16" s="92">
        <f t="shared" si="2"/>
        <v>83.74</v>
      </c>
      <c r="J16" s="25"/>
      <c r="K16" s="1085" t="s">
        <v>44</v>
      </c>
      <c r="L16" s="1086" t="s">
        <v>572</v>
      </c>
      <c r="M16" s="1087" t="s">
        <v>573</v>
      </c>
      <c r="N16" s="25"/>
    </row>
    <row r="17">
      <c r="A17" s="25"/>
      <c r="B17" s="925" t="b">
        <v>0</v>
      </c>
      <c r="C17" s="1022"/>
      <c r="D17" s="862"/>
      <c r="E17" s="862"/>
      <c r="F17" s="982"/>
      <c r="G17" s="983"/>
      <c r="H17" s="1023">
        <v>0.0</v>
      </c>
      <c r="I17" s="86">
        <f t="shared" si="2"/>
        <v>83.74</v>
      </c>
      <c r="J17" s="25"/>
      <c r="K17" s="1088" t="str">
        <f>'08) Drop Down Menus'!A2</f>
        <v>Groceries</v>
      </c>
      <c r="L17" s="930">
        <f>SUMIF('01) BudgetBill Breakdown'!B$1:B90,K3, '01) BudgetBill Breakdown'!G$1:G90)</f>
        <v>-13261.67</v>
      </c>
      <c r="M17" s="1089">
        <f t="shared" ref="M17:M28" si="3">L17/M$29</f>
        <v>-631.5080952</v>
      </c>
      <c r="N17" s="25"/>
    </row>
    <row r="18">
      <c r="A18" s="25"/>
      <c r="B18" s="1134" t="b">
        <v>0</v>
      </c>
      <c r="C18" s="1042"/>
      <c r="D18" s="1135"/>
      <c r="E18" s="1135"/>
      <c r="F18" s="1136"/>
      <c r="G18" s="1137"/>
      <c r="H18" s="1138">
        <v>0.0</v>
      </c>
      <c r="I18" s="92">
        <f t="shared" si="2"/>
        <v>83.74</v>
      </c>
      <c r="J18" s="25"/>
      <c r="K18" s="1090" t="str">
        <f>'08) Drop Down Menus'!A3</f>
        <v>Cigarettes</v>
      </c>
      <c r="L18" s="994">
        <f>SUMIF('01) BudgetBill Breakdown'!B$1:B90,K18, '01) BudgetBill Breakdown'!G$1:G90)</f>
        <v>-3195.64</v>
      </c>
      <c r="M18" s="1091">
        <f t="shared" si="3"/>
        <v>-152.1733333</v>
      </c>
      <c r="N18" s="25"/>
    </row>
    <row r="19">
      <c r="A19" s="25"/>
      <c r="B19" s="925" t="b">
        <v>0</v>
      </c>
      <c r="C19" s="1022"/>
      <c r="D19" s="862"/>
      <c r="E19" s="862"/>
      <c r="F19" s="982"/>
      <c r="G19" s="983"/>
      <c r="H19" s="1023">
        <v>0.0</v>
      </c>
      <c r="I19" s="86">
        <f t="shared" si="2"/>
        <v>83.74</v>
      </c>
      <c r="J19" s="25"/>
      <c r="K19" s="1088" t="str">
        <f>'08) Drop Down Menus'!A4</f>
        <v>Gas</v>
      </c>
      <c r="L19" s="930">
        <f>SUMIF('01) BudgetBill Breakdown'!B$1:B90,K19, '01) BudgetBill Breakdown'!G$1:G90)</f>
        <v>-1119.6</v>
      </c>
      <c r="M19" s="1089">
        <f t="shared" si="3"/>
        <v>-53.31428571</v>
      </c>
      <c r="N19" s="25"/>
    </row>
    <row r="20">
      <c r="A20" s="25"/>
      <c r="B20" s="1134" t="b">
        <v>0</v>
      </c>
      <c r="C20" s="1042"/>
      <c r="D20" s="1135"/>
      <c r="E20" s="1135"/>
      <c r="F20" s="1136"/>
      <c r="G20" s="1137"/>
      <c r="H20" s="1138">
        <v>0.0</v>
      </c>
      <c r="I20" s="92">
        <f t="shared" si="2"/>
        <v>83.74</v>
      </c>
      <c r="J20" s="25"/>
      <c r="K20" s="1090" t="str">
        <f>'08) Drop Down Menus'!A5</f>
        <v>Entertainment</v>
      </c>
      <c r="L20" s="994">
        <f>SUMIF('01) BudgetBill Breakdown'!B$1:B90,K20, '01) BudgetBill Breakdown'!G$1:G90)</f>
        <v>-5169.91</v>
      </c>
      <c r="M20" s="1091">
        <f t="shared" si="3"/>
        <v>-246.1861905</v>
      </c>
      <c r="N20" s="25"/>
    </row>
    <row r="21">
      <c r="A21" s="25"/>
      <c r="B21" s="925" t="b">
        <v>0</v>
      </c>
      <c r="C21" s="1022"/>
      <c r="D21" s="862"/>
      <c r="E21" s="862"/>
      <c r="F21" s="982"/>
      <c r="G21" s="983"/>
      <c r="H21" s="1023">
        <v>0.0</v>
      </c>
      <c r="I21" s="86">
        <f t="shared" si="2"/>
        <v>83.74</v>
      </c>
      <c r="J21" s="25"/>
      <c r="K21" s="1088" t="str">
        <f>'08) Drop Down Menus'!A6</f>
        <v>Medical</v>
      </c>
      <c r="L21" s="930">
        <f>SUMIF('01) BudgetBill Breakdown'!B$1:B90,K21, '01) BudgetBill Breakdown'!G$1:G90)</f>
        <v>-1229.54</v>
      </c>
      <c r="M21" s="1089">
        <f t="shared" si="3"/>
        <v>-58.54952381</v>
      </c>
      <c r="N21" s="25"/>
    </row>
    <row r="22">
      <c r="A22" s="25"/>
      <c r="B22" s="1134" t="b">
        <v>0</v>
      </c>
      <c r="C22" s="1042"/>
      <c r="D22" s="1135"/>
      <c r="E22" s="1135"/>
      <c r="F22" s="1136"/>
      <c r="G22" s="1137"/>
      <c r="H22" s="1138">
        <v>0.0</v>
      </c>
      <c r="I22" s="92">
        <f t="shared" si="2"/>
        <v>83.74</v>
      </c>
      <c r="J22" s="25"/>
      <c r="K22" s="1090" t="str">
        <f>'08) Drop Down Menus'!A7</f>
        <v>Vehicle</v>
      </c>
      <c r="L22" s="994">
        <f>SUMIF('01) BudgetBill Breakdown'!B$1:B90,K22, '01) BudgetBill Breakdown'!G$1:G90)</f>
        <v>-798.37</v>
      </c>
      <c r="M22" s="1091">
        <f t="shared" si="3"/>
        <v>-38.01761905</v>
      </c>
      <c r="N22" s="25"/>
    </row>
    <row r="23">
      <c r="A23" s="25"/>
      <c r="B23" s="925" t="b">
        <v>0</v>
      </c>
      <c r="C23" s="1022"/>
      <c r="D23" s="862"/>
      <c r="E23" s="862"/>
      <c r="F23" s="982"/>
      <c r="G23" s="983"/>
      <c r="H23" s="1023">
        <v>0.0</v>
      </c>
      <c r="I23" s="86">
        <f t="shared" si="2"/>
        <v>83.74</v>
      </c>
      <c r="J23" s="25"/>
      <c r="K23" s="1088" t="str">
        <f>'08) Drop Down Menus'!A8</f>
        <v>Maintenance</v>
      </c>
      <c r="L23" s="930">
        <f>SUMIF('01) BudgetBill Breakdown'!B$1:B90,K23, '01) BudgetBill Breakdown'!G$1:G90)</f>
        <v>-2502.98</v>
      </c>
      <c r="M23" s="1089">
        <f t="shared" si="3"/>
        <v>-119.1895238</v>
      </c>
      <c r="N23" s="25"/>
    </row>
    <row r="24">
      <c r="A24" s="25"/>
      <c r="B24" s="1134" t="b">
        <v>0</v>
      </c>
      <c r="C24" s="1042"/>
      <c r="D24" s="1135"/>
      <c r="E24" s="1135"/>
      <c r="F24" s="1136"/>
      <c r="G24" s="1137"/>
      <c r="H24" s="1138">
        <v>0.0</v>
      </c>
      <c r="I24" s="92">
        <f t="shared" si="2"/>
        <v>83.74</v>
      </c>
      <c r="J24" s="25"/>
      <c r="K24" s="1090" t="str">
        <f>'08) Drop Down Menus'!A9</f>
        <v>Debt</v>
      </c>
      <c r="L24" s="994">
        <f>SUMIF('01) BudgetBill Breakdown'!B$1:B90,K24, '01) BudgetBill Breakdown'!G$1:G90)</f>
        <v>-4471.64</v>
      </c>
      <c r="M24" s="1091">
        <f t="shared" si="3"/>
        <v>-212.9352381</v>
      </c>
      <c r="N24" s="25"/>
    </row>
    <row r="25">
      <c r="A25" s="25"/>
      <c r="B25" s="925" t="b">
        <v>0</v>
      </c>
      <c r="C25" s="1022"/>
      <c r="D25" s="862"/>
      <c r="E25" s="862"/>
      <c r="F25" s="982"/>
      <c r="G25" s="983"/>
      <c r="H25" s="1023">
        <v>0.0</v>
      </c>
      <c r="I25" s="86">
        <f t="shared" si="2"/>
        <v>83.74</v>
      </c>
      <c r="J25" s="25"/>
      <c r="K25" s="1088" t="str">
        <f>'08) Drop Down Menus'!A10</f>
        <v>Holiday Gifts</v>
      </c>
      <c r="L25" s="930">
        <f>SUMIF('01) BudgetBill Breakdown'!B$1:B90,K25, '01) BudgetBill Breakdown'!G$1:G90)</f>
        <v>-437.29</v>
      </c>
      <c r="M25" s="1089">
        <f t="shared" si="3"/>
        <v>-20.82333333</v>
      </c>
      <c r="N25" s="25"/>
    </row>
    <row r="26">
      <c r="A26" s="25"/>
      <c r="B26" s="1134" t="b">
        <v>0</v>
      </c>
      <c r="C26" s="1042"/>
      <c r="D26" s="1135"/>
      <c r="E26" s="1135"/>
      <c r="F26" s="1136"/>
      <c r="G26" s="1137"/>
      <c r="H26" s="1138">
        <v>0.0</v>
      </c>
      <c r="I26" s="92">
        <f t="shared" si="2"/>
        <v>83.74</v>
      </c>
      <c r="J26" s="25"/>
      <c r="K26" s="1090" t="str">
        <f>'08) Drop Down Menus'!A11</f>
        <v>Haircut</v>
      </c>
      <c r="L26" s="994">
        <f>SUMIF('01) BudgetBill Breakdown'!B$1:B90,K26, '01) BudgetBill Breakdown'!G$1:G90)</f>
        <v>-350.23</v>
      </c>
      <c r="M26" s="1091">
        <f t="shared" si="3"/>
        <v>-16.67761905</v>
      </c>
      <c r="N26" s="25"/>
    </row>
    <row r="27">
      <c r="A27" s="25"/>
      <c r="B27" s="925" t="b">
        <v>0</v>
      </c>
      <c r="C27" s="1022"/>
      <c r="D27" s="1022"/>
      <c r="E27" s="1022"/>
      <c r="F27" s="982"/>
      <c r="G27" s="983"/>
      <c r="H27" s="1023">
        <v>0.0</v>
      </c>
      <c r="I27" s="86">
        <f t="shared" si="2"/>
        <v>83.74</v>
      </c>
      <c r="J27" s="25"/>
      <c r="K27" s="1088" t="str">
        <f>'08) Drop Down Menus'!A12</f>
        <v>Subscription - Video</v>
      </c>
      <c r="L27" s="930">
        <f>SUMIF('01) BudgetBill Breakdown'!B$1:B90,K27, '01) BudgetBill Breakdown'!G$1:G90)</f>
        <v>-642.57</v>
      </c>
      <c r="M27" s="1089">
        <f t="shared" si="3"/>
        <v>-30.59857143</v>
      </c>
      <c r="N27" s="25"/>
    </row>
    <row r="28">
      <c r="A28" s="25"/>
      <c r="B28" s="1134" t="b">
        <v>0</v>
      </c>
      <c r="C28" s="1042"/>
      <c r="D28" s="1042"/>
      <c r="E28" s="1042"/>
      <c r="F28" s="1136"/>
      <c r="G28" s="1137"/>
      <c r="H28" s="1138">
        <v>0.0</v>
      </c>
      <c r="I28" s="92">
        <f t="shared" si="2"/>
        <v>83.74</v>
      </c>
      <c r="J28" s="25"/>
      <c r="K28" s="1090" t="str">
        <f>'08) Drop Down Menus'!A13</f>
        <v>Subscription - Game</v>
      </c>
      <c r="L28" s="994">
        <f>SUMIF('01) BudgetBill Breakdown'!B$1:B90,K28, '01) BudgetBill Breakdown'!G$1:G90)</f>
        <v>-137.11</v>
      </c>
      <c r="M28" s="1091">
        <f t="shared" si="3"/>
        <v>-6.529047619</v>
      </c>
      <c r="N28" s="25"/>
    </row>
    <row r="29">
      <c r="A29" s="25"/>
      <c r="B29" s="925" t="b">
        <v>0</v>
      </c>
      <c r="C29" s="1022"/>
      <c r="D29" s="1022"/>
      <c r="E29" s="1022"/>
      <c r="F29" s="982"/>
      <c r="G29" s="983"/>
      <c r="H29" s="1023">
        <v>0.0</v>
      </c>
      <c r="I29" s="86">
        <f t="shared" si="2"/>
        <v>83.74</v>
      </c>
      <c r="J29" s="25"/>
      <c r="K29" s="1092" t="s">
        <v>574</v>
      </c>
      <c r="L29" s="1093"/>
      <c r="M29" s="1094" t="s">
        <v>643</v>
      </c>
      <c r="N29" s="25"/>
    </row>
    <row r="30">
      <c r="A30" s="25"/>
      <c r="B30" s="1134" t="b">
        <v>0</v>
      </c>
      <c r="C30" s="1042"/>
      <c r="D30" s="1135"/>
      <c r="E30" s="1135"/>
      <c r="F30" s="1136"/>
      <c r="G30" s="1137"/>
      <c r="H30" s="1138">
        <v>0.0</v>
      </c>
      <c r="I30" s="92">
        <f t="shared" si="2"/>
        <v>83.74</v>
      </c>
      <c r="J30" s="25"/>
      <c r="K30" s="25"/>
      <c r="L30" s="25"/>
      <c r="M30" s="25"/>
      <c r="N30" s="25"/>
    </row>
    <row r="31">
      <c r="A31" s="25"/>
      <c r="B31" s="925" t="b">
        <v>0</v>
      </c>
      <c r="C31" s="1022"/>
      <c r="D31" s="862"/>
      <c r="E31" s="862"/>
      <c r="F31" s="982"/>
      <c r="G31" s="983"/>
      <c r="H31" s="1023">
        <v>0.0</v>
      </c>
      <c r="I31" s="86">
        <f t="shared" si="2"/>
        <v>83.74</v>
      </c>
      <c r="J31" s="25"/>
      <c r="K31" s="1115" t="s">
        <v>683</v>
      </c>
      <c r="L31" s="1116"/>
      <c r="M31" s="1117"/>
      <c r="N31" s="25"/>
    </row>
    <row r="32">
      <c r="A32" s="25"/>
      <c r="B32" s="1134" t="b">
        <v>0</v>
      </c>
      <c r="C32" s="1042"/>
      <c r="D32" s="1135"/>
      <c r="E32" s="1135"/>
      <c r="F32" s="1136"/>
      <c r="G32" s="1137"/>
      <c r="H32" s="1138">
        <v>0.0</v>
      </c>
      <c r="I32" s="92">
        <f t="shared" si="2"/>
        <v>83.74</v>
      </c>
      <c r="J32" s="25"/>
      <c r="K32" s="1118" t="s">
        <v>684</v>
      </c>
      <c r="L32" s="862"/>
      <c r="M32" s="1103">
        <v>0.0</v>
      </c>
      <c r="N32" s="25"/>
    </row>
    <row r="33" ht="18.0" customHeight="1">
      <c r="A33" s="25"/>
      <c r="B33" s="925" t="b">
        <v>0</v>
      </c>
      <c r="C33" s="1022"/>
      <c r="D33" s="862"/>
      <c r="E33" s="862"/>
      <c r="F33" s="982"/>
      <c r="G33" s="983"/>
      <c r="H33" s="1023">
        <v>0.0</v>
      </c>
      <c r="I33" s="86">
        <f t="shared" si="2"/>
        <v>83.74</v>
      </c>
      <c r="J33" s="25"/>
      <c r="K33" s="1119" t="s">
        <v>685</v>
      </c>
      <c r="L33" s="1120"/>
      <c r="M33" s="1121">
        <v>0.0</v>
      </c>
      <c r="N33" s="25"/>
    </row>
    <row r="34" ht="18.0" customHeight="1">
      <c r="A34" s="25"/>
      <c r="B34" s="1148"/>
      <c r="C34" s="1149" t="s">
        <v>455</v>
      </c>
      <c r="D34" s="1150"/>
      <c r="E34" s="1150"/>
      <c r="F34" s="1150"/>
      <c r="G34" s="1150"/>
      <c r="H34" s="1151">
        <f>I26</f>
        <v>83.74</v>
      </c>
      <c r="I34" s="1152"/>
      <c r="J34" s="25"/>
      <c r="K34" s="1118" t="s">
        <v>686</v>
      </c>
      <c r="L34" s="862"/>
      <c r="M34" s="86">
        <f>M32-M33</f>
        <v>0</v>
      </c>
      <c r="N34" s="25"/>
    </row>
    <row r="35" ht="18.0" customHeight="1">
      <c r="A35" s="65"/>
      <c r="B35" s="65"/>
      <c r="C35" s="65"/>
      <c r="D35" s="65"/>
      <c r="E35" s="65"/>
      <c r="F35" s="65"/>
      <c r="G35" s="75"/>
      <c r="H35" s="75"/>
      <c r="I35" s="65"/>
      <c r="J35" s="25"/>
      <c r="K35" s="1122" t="s">
        <v>687</v>
      </c>
      <c r="L35" s="1123"/>
      <c r="M35" s="1124" t="str">
        <f>#REF!-M33</f>
        <v>#REF!</v>
      </c>
      <c r="N35" s="25"/>
    </row>
    <row r="36" ht="18.0" customHeight="1">
      <c r="A36" s="65"/>
      <c r="B36" s="65" t="s">
        <v>609</v>
      </c>
      <c r="J36" s="25"/>
      <c r="N36" s="25"/>
    </row>
    <row r="37" ht="18.0" customHeight="1">
      <c r="A37" s="80"/>
      <c r="B37" s="1085" t="s">
        <v>102</v>
      </c>
      <c r="C37" s="1086" t="s">
        <v>103</v>
      </c>
      <c r="D37" s="1086" t="s">
        <v>104</v>
      </c>
      <c r="E37" s="1086" t="s">
        <v>105</v>
      </c>
      <c r="F37" s="1086" t="s">
        <v>49</v>
      </c>
      <c r="G37" s="1106" t="s">
        <v>106</v>
      </c>
      <c r="H37" s="1106" t="s">
        <v>107</v>
      </c>
      <c r="I37" s="1130"/>
      <c r="J37" s="25"/>
      <c r="K37" s="1100" t="s">
        <v>793</v>
      </c>
      <c r="L37" s="1101"/>
      <c r="M37" s="1102"/>
      <c r="N37" s="25"/>
    </row>
    <row r="38" ht="18.0" customHeight="1">
      <c r="A38" s="80"/>
      <c r="B38" s="1108" t="b">
        <v>0</v>
      </c>
      <c r="C38" s="1022"/>
      <c r="D38" s="95"/>
      <c r="E38" s="95"/>
      <c r="F38" s="96"/>
      <c r="G38" s="85">
        <v>0.0</v>
      </c>
      <c r="H38" s="930">
        <f t="shared" ref="H38:H86" si="4">IF( B38 = TRUE ,(G38*F38)*0.05+(G38*F38) , G38*F38 )</f>
        <v>0</v>
      </c>
      <c r="I38" s="1107"/>
      <c r="J38" s="25"/>
      <c r="K38" s="925" t="s">
        <v>605</v>
      </c>
      <c r="L38" s="1027"/>
      <c r="M38" s="1103">
        <v>0.0</v>
      </c>
      <c r="N38" s="25"/>
    </row>
    <row r="39" ht="18.0" customHeight="1">
      <c r="A39" s="80"/>
      <c r="B39" s="1111" t="b">
        <v>0</v>
      </c>
      <c r="C39" s="88"/>
      <c r="D39" s="89"/>
      <c r="E39" s="89"/>
      <c r="F39" s="90"/>
      <c r="G39" s="91">
        <v>0.0</v>
      </c>
      <c r="H39" s="994">
        <f t="shared" si="4"/>
        <v>0</v>
      </c>
      <c r="I39" s="1140"/>
      <c r="J39" s="25"/>
      <c r="K39" s="1104" t="s">
        <v>671</v>
      </c>
      <c r="L39" s="1073">
        <v>3000.0</v>
      </c>
      <c r="M39" s="1105"/>
      <c r="N39" s="25"/>
    </row>
    <row r="40" ht="18.0" customHeight="1">
      <c r="A40" s="97"/>
      <c r="B40" s="1108" t="b">
        <v>0</v>
      </c>
      <c r="C40" s="94"/>
      <c r="D40" s="95"/>
      <c r="E40" s="95"/>
      <c r="F40" s="96"/>
      <c r="G40" s="85">
        <v>0.0</v>
      </c>
      <c r="H40" s="930">
        <f t="shared" si="4"/>
        <v>0</v>
      </c>
      <c r="I40" s="1107"/>
      <c r="J40" s="25"/>
      <c r="K40" s="925" t="s">
        <v>606</v>
      </c>
      <c r="L40" s="85">
        <v>0.0</v>
      </c>
      <c r="M40" s="1107"/>
      <c r="N40" s="25"/>
    </row>
    <row r="41" ht="18.0" customHeight="1">
      <c r="A41" s="80"/>
      <c r="B41" s="1111" t="b">
        <v>0</v>
      </c>
      <c r="C41" s="88"/>
      <c r="D41" s="89"/>
      <c r="E41" s="89"/>
      <c r="F41" s="90"/>
      <c r="G41" s="91">
        <v>0.0</v>
      </c>
      <c r="H41" s="994">
        <f t="shared" si="4"/>
        <v>0</v>
      </c>
      <c r="I41" s="1140"/>
      <c r="J41" s="25"/>
      <c r="K41" s="1109" t="s">
        <v>607</v>
      </c>
      <c r="L41" s="1030">
        <v>830.82</v>
      </c>
      <c r="M41" s="1154">
        <f>L41+M38-L40</f>
        <v>830.82</v>
      </c>
      <c r="N41" s="25"/>
    </row>
    <row r="42" ht="18.0" customHeight="1">
      <c r="A42" s="80"/>
      <c r="B42" s="1108" t="b">
        <v>0</v>
      </c>
      <c r="C42" s="94"/>
      <c r="D42" s="95"/>
      <c r="E42" s="95"/>
      <c r="F42" s="96"/>
      <c r="G42" s="85">
        <v>0.0</v>
      </c>
      <c r="H42" s="930">
        <f t="shared" si="4"/>
        <v>0</v>
      </c>
      <c r="I42" s="1107"/>
      <c r="J42" s="25"/>
      <c r="K42" s="1112" t="s">
        <v>608</v>
      </c>
      <c r="L42" s="1113"/>
      <c r="M42" s="1114">
        <f>L39-M41</f>
        <v>2169.18</v>
      </c>
      <c r="N42" s="25"/>
    </row>
    <row r="43" ht="18.0" customHeight="1">
      <c r="A43" s="80"/>
      <c r="B43" s="1111" t="b">
        <v>0</v>
      </c>
      <c r="C43" s="88"/>
      <c r="D43" s="89"/>
      <c r="E43" s="89"/>
      <c r="F43" s="90"/>
      <c r="G43" s="91">
        <v>0.0</v>
      </c>
      <c r="H43" s="994">
        <f t="shared" si="4"/>
        <v>0</v>
      </c>
      <c r="I43" s="1140"/>
      <c r="J43" s="25"/>
      <c r="K43" s="25"/>
      <c r="L43" s="25"/>
      <c r="M43" s="25"/>
      <c r="N43" s="25"/>
    </row>
    <row r="44" ht="18.0" customHeight="1">
      <c r="A44" s="97"/>
      <c r="B44" s="1108" t="b">
        <v>0</v>
      </c>
      <c r="C44" s="94"/>
      <c r="D44" s="95"/>
      <c r="E44" s="95"/>
      <c r="F44" s="96"/>
      <c r="G44" s="85">
        <v>0.0</v>
      </c>
      <c r="H44" s="930">
        <f t="shared" si="4"/>
        <v>0</v>
      </c>
      <c r="I44" s="1107"/>
      <c r="J44" s="25"/>
      <c r="K44" s="1100" t="s">
        <v>794</v>
      </c>
      <c r="L44" s="1101"/>
      <c r="M44" s="1102"/>
      <c r="N44" s="25"/>
    </row>
    <row r="45" ht="18.0" customHeight="1">
      <c r="A45" s="97"/>
      <c r="B45" s="1111" t="b">
        <v>0</v>
      </c>
      <c r="C45" s="88"/>
      <c r="D45" s="89"/>
      <c r="E45" s="89"/>
      <c r="F45" s="90"/>
      <c r="G45" s="91">
        <v>0.0</v>
      </c>
      <c r="H45" s="994">
        <f t="shared" si="4"/>
        <v>0</v>
      </c>
      <c r="I45" s="1140"/>
      <c r="J45" s="25"/>
      <c r="K45" s="925" t="s">
        <v>605</v>
      </c>
      <c r="L45" s="1027"/>
      <c r="M45" s="1103">
        <v>0.0</v>
      </c>
      <c r="N45" s="25"/>
    </row>
    <row r="46" ht="18.0" customHeight="1">
      <c r="A46" s="97"/>
      <c r="B46" s="1108" t="b">
        <v>0</v>
      </c>
      <c r="C46" s="94"/>
      <c r="D46" s="95"/>
      <c r="E46" s="95"/>
      <c r="F46" s="96"/>
      <c r="G46" s="85">
        <v>0.0</v>
      </c>
      <c r="H46" s="930">
        <f t="shared" si="4"/>
        <v>0</v>
      </c>
      <c r="I46" s="1107"/>
      <c r="J46" s="25"/>
      <c r="K46" s="1104" t="s">
        <v>671</v>
      </c>
      <c r="L46" s="1073">
        <v>2000.0</v>
      </c>
      <c r="M46" s="1105"/>
      <c r="N46" s="25"/>
    </row>
    <row r="47" ht="18.0" customHeight="1">
      <c r="A47" s="97"/>
      <c r="B47" s="1111" t="b">
        <v>0</v>
      </c>
      <c r="C47" s="88"/>
      <c r="D47" s="89"/>
      <c r="E47" s="89"/>
      <c r="F47" s="90"/>
      <c r="G47" s="91">
        <v>0.0</v>
      </c>
      <c r="H47" s="994">
        <f t="shared" si="4"/>
        <v>0</v>
      </c>
      <c r="I47" s="1140"/>
      <c r="J47" s="25"/>
      <c r="K47" s="925" t="s">
        <v>606</v>
      </c>
      <c r="L47" s="85">
        <v>0.0</v>
      </c>
      <c r="M47" s="1107"/>
      <c r="N47" s="25"/>
    </row>
    <row r="48" ht="18.0" customHeight="1">
      <c r="A48" s="97"/>
      <c r="B48" s="1108" t="b">
        <v>0</v>
      </c>
      <c r="C48" s="94"/>
      <c r="D48" s="95"/>
      <c r="E48" s="95"/>
      <c r="F48" s="96"/>
      <c r="G48" s="85">
        <v>0.0</v>
      </c>
      <c r="H48" s="930">
        <f t="shared" si="4"/>
        <v>0</v>
      </c>
      <c r="I48" s="1107"/>
      <c r="J48" s="25"/>
      <c r="K48" s="1109" t="s">
        <v>607</v>
      </c>
      <c r="L48" s="1030">
        <v>1197.0</v>
      </c>
      <c r="M48" s="1154">
        <f>L48+M45-L47</f>
        <v>1197</v>
      </c>
    </row>
    <row r="49" ht="18.0" customHeight="1">
      <c r="A49" s="97"/>
      <c r="B49" s="1111" t="b">
        <v>0</v>
      </c>
      <c r="C49" s="88"/>
      <c r="D49" s="89"/>
      <c r="E49" s="89"/>
      <c r="F49" s="90"/>
      <c r="G49" s="91">
        <v>0.0</v>
      </c>
      <c r="H49" s="994">
        <f t="shared" si="4"/>
        <v>0</v>
      </c>
      <c r="I49" s="1140"/>
      <c r="J49" s="25"/>
      <c r="K49" s="1112" t="s">
        <v>608</v>
      </c>
      <c r="L49" s="1113"/>
      <c r="M49" s="1114">
        <f>L46-M48</f>
        <v>803</v>
      </c>
    </row>
    <row r="50" ht="18.0" customHeight="1">
      <c r="A50" s="97"/>
      <c r="B50" s="1108" t="b">
        <v>0</v>
      </c>
      <c r="C50" s="94"/>
      <c r="D50" s="95"/>
      <c r="E50" s="95"/>
      <c r="F50" s="96"/>
      <c r="G50" s="85">
        <v>0.0</v>
      </c>
      <c r="H50" s="930">
        <f t="shared" si="4"/>
        <v>0</v>
      </c>
      <c r="I50" s="1107"/>
      <c r="J50" s="25"/>
      <c r="K50" s="25"/>
      <c r="L50" s="25"/>
      <c r="M50" s="25"/>
    </row>
    <row r="51" ht="18.0" customHeight="1">
      <c r="A51" s="97"/>
      <c r="B51" s="1111" t="b">
        <v>0</v>
      </c>
      <c r="C51" s="88"/>
      <c r="D51" s="89"/>
      <c r="E51" s="89"/>
      <c r="F51" s="90"/>
      <c r="G51" s="91">
        <v>0.0</v>
      </c>
      <c r="H51" s="994">
        <f t="shared" si="4"/>
        <v>0</v>
      </c>
      <c r="I51" s="1140"/>
      <c r="J51" s="25"/>
      <c r="K51" s="25"/>
      <c r="L51" s="25"/>
      <c r="M51" s="25"/>
    </row>
    <row r="52" ht="18.0" customHeight="1">
      <c r="A52" s="97"/>
      <c r="B52" s="1108" t="b">
        <v>0</v>
      </c>
      <c r="C52" s="94"/>
      <c r="D52" s="95"/>
      <c r="E52" s="95"/>
      <c r="F52" s="96"/>
      <c r="G52" s="85">
        <v>0.0</v>
      </c>
      <c r="H52" s="930">
        <f t="shared" si="4"/>
        <v>0</v>
      </c>
      <c r="I52" s="1107"/>
      <c r="J52" s="25"/>
      <c r="K52" s="25"/>
      <c r="L52" s="25"/>
      <c r="M52" s="25"/>
    </row>
    <row r="53" ht="18.0" customHeight="1">
      <c r="A53" s="97"/>
      <c r="B53" s="1111" t="b">
        <v>0</v>
      </c>
      <c r="C53" s="88"/>
      <c r="D53" s="89"/>
      <c r="E53" s="89"/>
      <c r="F53" s="90"/>
      <c r="G53" s="91">
        <v>0.0</v>
      </c>
      <c r="H53" s="994">
        <f t="shared" si="4"/>
        <v>0</v>
      </c>
      <c r="I53" s="1140"/>
      <c r="J53" s="25"/>
      <c r="K53" s="25"/>
      <c r="L53" s="25"/>
      <c r="M53" s="25"/>
      <c r="N53" s="25"/>
    </row>
    <row r="54" ht="18.0" hidden="1" customHeight="1">
      <c r="A54" s="97"/>
      <c r="B54" s="1108" t="b">
        <v>0</v>
      </c>
      <c r="C54" s="94"/>
      <c r="D54" s="95"/>
      <c r="E54" s="95"/>
      <c r="F54" s="96"/>
      <c r="G54" s="85">
        <v>0.0</v>
      </c>
      <c r="H54" s="930">
        <f t="shared" si="4"/>
        <v>0</v>
      </c>
      <c r="I54" s="1107"/>
      <c r="J54" s="25"/>
      <c r="K54" s="25"/>
      <c r="L54" s="25"/>
      <c r="M54" s="25"/>
      <c r="N54" s="25"/>
    </row>
    <row r="55" ht="18.0" hidden="1" customHeight="1">
      <c r="A55" s="97"/>
      <c r="B55" s="1111" t="b">
        <v>0</v>
      </c>
      <c r="C55" s="88"/>
      <c r="D55" s="89"/>
      <c r="E55" s="89"/>
      <c r="F55" s="90"/>
      <c r="G55" s="91">
        <v>0.0</v>
      </c>
      <c r="H55" s="994">
        <f t="shared" si="4"/>
        <v>0</v>
      </c>
      <c r="I55" s="1140"/>
      <c r="J55" s="25"/>
      <c r="K55" s="25"/>
      <c r="L55" s="25"/>
      <c r="M55" s="25"/>
      <c r="N55" s="25"/>
    </row>
    <row r="56" ht="18.0" hidden="1" customHeight="1">
      <c r="A56" s="97"/>
      <c r="B56" s="1108" t="b">
        <v>0</v>
      </c>
      <c r="C56" s="94"/>
      <c r="D56" s="95"/>
      <c r="E56" s="95"/>
      <c r="F56" s="96"/>
      <c r="G56" s="85">
        <v>0.0</v>
      </c>
      <c r="H56" s="930">
        <f t="shared" si="4"/>
        <v>0</v>
      </c>
      <c r="I56" s="1107"/>
      <c r="J56" s="25"/>
      <c r="K56" s="25"/>
      <c r="L56" s="25"/>
      <c r="M56" s="25"/>
      <c r="N56" s="25"/>
    </row>
    <row r="57" ht="18.0" hidden="1" customHeight="1">
      <c r="A57" s="97"/>
      <c r="B57" s="1111" t="b">
        <v>0</v>
      </c>
      <c r="C57" s="88"/>
      <c r="D57" s="89"/>
      <c r="E57" s="89"/>
      <c r="F57" s="90"/>
      <c r="G57" s="91">
        <v>0.0</v>
      </c>
      <c r="H57" s="994">
        <f t="shared" si="4"/>
        <v>0</v>
      </c>
      <c r="I57" s="1140"/>
      <c r="J57" s="25"/>
      <c r="K57" s="25"/>
      <c r="L57" s="25"/>
      <c r="M57" s="25"/>
      <c r="N57" s="25"/>
    </row>
    <row r="58" ht="18.0" hidden="1" customHeight="1">
      <c r="A58" s="97"/>
      <c r="B58" s="1108" t="b">
        <v>0</v>
      </c>
      <c r="C58" s="94"/>
      <c r="D58" s="95"/>
      <c r="E58" s="95"/>
      <c r="F58" s="96"/>
      <c r="G58" s="85">
        <v>0.0</v>
      </c>
      <c r="H58" s="930">
        <f t="shared" si="4"/>
        <v>0</v>
      </c>
      <c r="I58" s="1107"/>
      <c r="J58" s="25"/>
      <c r="K58" s="25"/>
      <c r="L58" s="25"/>
      <c r="M58" s="25"/>
      <c r="N58" s="25"/>
    </row>
    <row r="59" ht="18.0" hidden="1" customHeight="1">
      <c r="A59" s="97"/>
      <c r="B59" s="1111" t="b">
        <v>0</v>
      </c>
      <c r="C59" s="88"/>
      <c r="D59" s="89"/>
      <c r="E59" s="89"/>
      <c r="F59" s="90"/>
      <c r="G59" s="91">
        <v>0.0</v>
      </c>
      <c r="H59" s="994">
        <f t="shared" si="4"/>
        <v>0</v>
      </c>
      <c r="I59" s="1140"/>
      <c r="J59" s="25"/>
      <c r="K59" s="25"/>
      <c r="L59" s="25"/>
      <c r="M59" s="25"/>
      <c r="N59" s="25"/>
    </row>
    <row r="60" ht="18.0" hidden="1" customHeight="1">
      <c r="A60" s="97"/>
      <c r="B60" s="1108" t="b">
        <v>0</v>
      </c>
      <c r="C60" s="94"/>
      <c r="D60" s="95"/>
      <c r="E60" s="95"/>
      <c r="F60" s="96"/>
      <c r="G60" s="85">
        <v>0.0</v>
      </c>
      <c r="H60" s="930">
        <f t="shared" si="4"/>
        <v>0</v>
      </c>
      <c r="I60" s="1107"/>
      <c r="J60" s="25"/>
      <c r="K60" s="25"/>
      <c r="L60" s="25"/>
      <c r="M60" s="25"/>
      <c r="N60" s="25"/>
    </row>
    <row r="61" ht="18.0" hidden="1" customHeight="1">
      <c r="A61" s="97"/>
      <c r="B61" s="1111" t="b">
        <v>0</v>
      </c>
      <c r="C61" s="88"/>
      <c r="D61" s="89"/>
      <c r="E61" s="89"/>
      <c r="F61" s="90"/>
      <c r="G61" s="91">
        <v>0.0</v>
      </c>
      <c r="H61" s="994">
        <f t="shared" si="4"/>
        <v>0</v>
      </c>
      <c r="I61" s="1140"/>
      <c r="J61" s="25"/>
      <c r="K61" s="25"/>
      <c r="L61" s="25"/>
      <c r="M61" s="25"/>
      <c r="N61" s="25"/>
    </row>
    <row r="62" ht="18.0" hidden="1" customHeight="1">
      <c r="A62" s="97"/>
      <c r="B62" s="1108" t="b">
        <v>0</v>
      </c>
      <c r="C62" s="94"/>
      <c r="D62" s="95"/>
      <c r="E62" s="95"/>
      <c r="F62" s="96"/>
      <c r="G62" s="85">
        <v>0.0</v>
      </c>
      <c r="H62" s="930">
        <f t="shared" si="4"/>
        <v>0</v>
      </c>
      <c r="I62" s="1107"/>
      <c r="J62" s="25"/>
      <c r="K62" s="25"/>
      <c r="L62" s="25"/>
      <c r="M62" s="25"/>
      <c r="N62" s="25"/>
    </row>
    <row r="63" ht="18.0" hidden="1" customHeight="1">
      <c r="A63" s="97"/>
      <c r="B63" s="1111" t="b">
        <v>0</v>
      </c>
      <c r="C63" s="88"/>
      <c r="D63" s="89"/>
      <c r="E63" s="89"/>
      <c r="F63" s="90"/>
      <c r="G63" s="91">
        <v>0.0</v>
      </c>
      <c r="H63" s="994">
        <f t="shared" si="4"/>
        <v>0</v>
      </c>
      <c r="I63" s="1140"/>
      <c r="J63" s="25"/>
      <c r="K63" s="25"/>
      <c r="L63" s="25"/>
      <c r="M63" s="25"/>
      <c r="N63" s="25"/>
    </row>
    <row r="64" ht="18.0" hidden="1" customHeight="1">
      <c r="A64" s="97"/>
      <c r="B64" s="1108" t="b">
        <v>0</v>
      </c>
      <c r="C64" s="94"/>
      <c r="D64" s="95"/>
      <c r="E64" s="95"/>
      <c r="F64" s="96"/>
      <c r="G64" s="85">
        <v>0.0</v>
      </c>
      <c r="H64" s="930">
        <f t="shared" si="4"/>
        <v>0</v>
      </c>
      <c r="I64" s="1107"/>
      <c r="J64" s="25"/>
      <c r="K64" s="25"/>
      <c r="L64" s="25"/>
      <c r="M64" s="25"/>
      <c r="N64" s="25"/>
    </row>
    <row r="65" ht="18.0" hidden="1" customHeight="1">
      <c r="A65" s="97"/>
      <c r="B65" s="1111" t="b">
        <v>0</v>
      </c>
      <c r="C65" s="88"/>
      <c r="D65" s="89"/>
      <c r="E65" s="89"/>
      <c r="F65" s="90"/>
      <c r="G65" s="91">
        <v>0.0</v>
      </c>
      <c r="H65" s="994">
        <f t="shared" si="4"/>
        <v>0</v>
      </c>
      <c r="I65" s="1140"/>
      <c r="J65" s="25"/>
      <c r="K65" s="25"/>
      <c r="L65" s="25"/>
      <c r="M65" s="25"/>
      <c r="N65" s="25"/>
    </row>
    <row r="66" ht="18.0" hidden="1" customHeight="1">
      <c r="A66" s="97"/>
      <c r="B66" s="1108" t="b">
        <v>0</v>
      </c>
      <c r="C66" s="94"/>
      <c r="D66" s="95"/>
      <c r="E66" s="95"/>
      <c r="F66" s="96"/>
      <c r="G66" s="85">
        <v>0.0</v>
      </c>
      <c r="H66" s="930">
        <f t="shared" si="4"/>
        <v>0</v>
      </c>
      <c r="I66" s="1107"/>
      <c r="J66" s="25"/>
      <c r="K66" s="25"/>
      <c r="L66" s="25"/>
      <c r="M66" s="25"/>
      <c r="N66" s="25"/>
    </row>
    <row r="67" ht="18.0" hidden="1" customHeight="1">
      <c r="A67" s="97"/>
      <c r="B67" s="1111" t="b">
        <v>0</v>
      </c>
      <c r="C67" s="88"/>
      <c r="D67" s="89"/>
      <c r="E67" s="89"/>
      <c r="F67" s="90"/>
      <c r="G67" s="91">
        <v>0.0</v>
      </c>
      <c r="H67" s="994">
        <f t="shared" si="4"/>
        <v>0</v>
      </c>
      <c r="I67" s="1140"/>
      <c r="J67" s="25"/>
      <c r="K67" s="25"/>
      <c r="L67" s="25"/>
      <c r="M67" s="25"/>
      <c r="N67" s="25"/>
    </row>
    <row r="68" ht="18.0" hidden="1" customHeight="1">
      <c r="A68" s="97"/>
      <c r="B68" s="1108" t="b">
        <v>0</v>
      </c>
      <c r="C68" s="94"/>
      <c r="D68" s="95"/>
      <c r="E68" s="95"/>
      <c r="F68" s="96"/>
      <c r="G68" s="85">
        <v>0.0</v>
      </c>
      <c r="H68" s="930">
        <f t="shared" si="4"/>
        <v>0</v>
      </c>
      <c r="I68" s="1107"/>
      <c r="J68" s="25"/>
      <c r="K68" s="25"/>
      <c r="L68" s="25"/>
      <c r="M68" s="25"/>
      <c r="N68" s="25"/>
    </row>
    <row r="69" ht="18.0" hidden="1" customHeight="1">
      <c r="A69" s="97"/>
      <c r="B69" s="1111" t="b">
        <v>0</v>
      </c>
      <c r="C69" s="88"/>
      <c r="D69" s="89"/>
      <c r="E69" s="89"/>
      <c r="F69" s="90"/>
      <c r="G69" s="91">
        <v>0.0</v>
      </c>
      <c r="H69" s="994">
        <f t="shared" si="4"/>
        <v>0</v>
      </c>
      <c r="I69" s="1140"/>
      <c r="J69" s="25"/>
      <c r="K69" s="25"/>
      <c r="L69" s="25"/>
      <c r="M69" s="25"/>
      <c r="N69" s="25"/>
    </row>
    <row r="70" ht="18.0" hidden="1" customHeight="1">
      <c r="A70" s="97"/>
      <c r="B70" s="1108" t="b">
        <v>0</v>
      </c>
      <c r="C70" s="94"/>
      <c r="D70" s="95"/>
      <c r="E70" s="95"/>
      <c r="F70" s="96"/>
      <c r="G70" s="85">
        <v>0.0</v>
      </c>
      <c r="H70" s="930">
        <f t="shared" si="4"/>
        <v>0</v>
      </c>
      <c r="I70" s="1107"/>
      <c r="J70" s="25"/>
      <c r="K70" s="25"/>
      <c r="L70" s="25"/>
      <c r="M70" s="25"/>
      <c r="N70" s="25"/>
    </row>
    <row r="71" ht="18.0" hidden="1" customHeight="1">
      <c r="A71" s="97"/>
      <c r="B71" s="1111" t="b">
        <v>0</v>
      </c>
      <c r="C71" s="88"/>
      <c r="D71" s="89"/>
      <c r="E71" s="89"/>
      <c r="F71" s="90"/>
      <c r="G71" s="91">
        <v>0.0</v>
      </c>
      <c r="H71" s="994">
        <f t="shared" si="4"/>
        <v>0</v>
      </c>
      <c r="I71" s="1140"/>
      <c r="J71" s="25"/>
      <c r="K71" s="25"/>
      <c r="L71" s="25"/>
      <c r="M71" s="25"/>
      <c r="N71" s="25"/>
    </row>
    <row r="72" ht="18.0" hidden="1" customHeight="1">
      <c r="A72" s="97"/>
      <c r="B72" s="1108" t="b">
        <v>0</v>
      </c>
      <c r="C72" s="94"/>
      <c r="D72" s="95"/>
      <c r="E72" s="95"/>
      <c r="F72" s="96"/>
      <c r="G72" s="85">
        <v>0.0</v>
      </c>
      <c r="H72" s="930">
        <f t="shared" si="4"/>
        <v>0</v>
      </c>
      <c r="I72" s="1107"/>
      <c r="J72" s="25"/>
      <c r="K72" s="25"/>
      <c r="L72" s="25"/>
      <c r="M72" s="25"/>
      <c r="N72" s="25"/>
    </row>
    <row r="73" ht="18.0" hidden="1" customHeight="1">
      <c r="A73" s="97"/>
      <c r="B73" s="1111" t="b">
        <v>0</v>
      </c>
      <c r="C73" s="88"/>
      <c r="D73" s="89"/>
      <c r="E73" s="89"/>
      <c r="F73" s="90"/>
      <c r="G73" s="91">
        <v>0.0</v>
      </c>
      <c r="H73" s="994">
        <f t="shared" si="4"/>
        <v>0</v>
      </c>
      <c r="I73" s="1140"/>
      <c r="J73" s="25"/>
      <c r="K73" s="25"/>
      <c r="L73" s="25"/>
      <c r="M73" s="25"/>
      <c r="N73" s="25"/>
    </row>
    <row r="74" ht="18.0" hidden="1" customHeight="1">
      <c r="A74" s="97"/>
      <c r="B74" s="1108" t="b">
        <v>0</v>
      </c>
      <c r="C74" s="94"/>
      <c r="D74" s="95"/>
      <c r="E74" s="95"/>
      <c r="F74" s="96"/>
      <c r="G74" s="85">
        <v>0.0</v>
      </c>
      <c r="H74" s="930">
        <f t="shared" si="4"/>
        <v>0</v>
      </c>
      <c r="I74" s="1107"/>
      <c r="J74" s="25"/>
      <c r="K74" s="25"/>
      <c r="L74" s="25"/>
      <c r="M74" s="25"/>
      <c r="N74" s="25"/>
    </row>
    <row r="75" ht="18.0" hidden="1" customHeight="1">
      <c r="A75" s="97"/>
      <c r="B75" s="1111" t="b">
        <v>0</v>
      </c>
      <c r="C75" s="88"/>
      <c r="D75" s="89"/>
      <c r="E75" s="89"/>
      <c r="F75" s="90"/>
      <c r="G75" s="91">
        <v>0.0</v>
      </c>
      <c r="H75" s="994">
        <f t="shared" si="4"/>
        <v>0</v>
      </c>
      <c r="I75" s="1140"/>
      <c r="J75" s="25"/>
      <c r="K75" s="25"/>
      <c r="L75" s="25"/>
      <c r="M75" s="25"/>
      <c r="N75" s="25"/>
    </row>
    <row r="76" ht="18.0" hidden="1" customHeight="1">
      <c r="A76" s="97"/>
      <c r="B76" s="1108" t="b">
        <v>0</v>
      </c>
      <c r="C76" s="94"/>
      <c r="D76" s="95"/>
      <c r="E76" s="95"/>
      <c r="F76" s="96"/>
      <c r="G76" s="85">
        <v>0.0</v>
      </c>
      <c r="H76" s="930">
        <f t="shared" si="4"/>
        <v>0</v>
      </c>
      <c r="I76" s="1107"/>
      <c r="J76" s="25"/>
      <c r="K76" s="25"/>
      <c r="L76" s="25"/>
      <c r="M76" s="25"/>
      <c r="N76" s="25"/>
    </row>
    <row r="77" ht="18.0" hidden="1" customHeight="1">
      <c r="A77" s="97"/>
      <c r="B77" s="1111" t="b">
        <v>0</v>
      </c>
      <c r="C77" s="88"/>
      <c r="D77" s="89"/>
      <c r="E77" s="89"/>
      <c r="F77" s="90"/>
      <c r="G77" s="91">
        <v>0.0</v>
      </c>
      <c r="H77" s="994">
        <f t="shared" si="4"/>
        <v>0</v>
      </c>
      <c r="I77" s="1140"/>
      <c r="J77" s="25"/>
      <c r="K77" s="25"/>
      <c r="L77" s="25"/>
      <c r="M77" s="25"/>
      <c r="N77" s="25"/>
    </row>
    <row r="78" ht="18.0" hidden="1" customHeight="1">
      <c r="A78" s="97"/>
      <c r="B78" s="1108" t="b">
        <v>0</v>
      </c>
      <c r="C78" s="94"/>
      <c r="D78" s="95"/>
      <c r="E78" s="95"/>
      <c r="F78" s="96"/>
      <c r="G78" s="85">
        <v>0.0</v>
      </c>
      <c r="H78" s="930">
        <f t="shared" si="4"/>
        <v>0</v>
      </c>
      <c r="I78" s="1107"/>
      <c r="J78" s="25"/>
      <c r="K78" s="25"/>
      <c r="L78" s="25"/>
      <c r="M78" s="25"/>
      <c r="N78" s="25"/>
    </row>
    <row r="79" ht="18.0" hidden="1" customHeight="1">
      <c r="A79" s="97"/>
      <c r="B79" s="1111" t="b">
        <v>0</v>
      </c>
      <c r="C79" s="88"/>
      <c r="D79" s="89"/>
      <c r="E79" s="89"/>
      <c r="F79" s="90"/>
      <c r="G79" s="91">
        <v>0.0</v>
      </c>
      <c r="H79" s="994">
        <f t="shared" si="4"/>
        <v>0</v>
      </c>
      <c r="I79" s="1140"/>
      <c r="J79" s="25"/>
      <c r="K79" s="25"/>
      <c r="L79" s="25"/>
      <c r="M79" s="25"/>
      <c r="N79" s="25"/>
    </row>
    <row r="80" ht="18.0" hidden="1" customHeight="1">
      <c r="A80" s="97"/>
      <c r="B80" s="1108" t="b">
        <v>0</v>
      </c>
      <c r="C80" s="94"/>
      <c r="D80" s="95"/>
      <c r="E80" s="95"/>
      <c r="F80" s="96"/>
      <c r="G80" s="85">
        <v>0.0</v>
      </c>
      <c r="H80" s="930">
        <f t="shared" si="4"/>
        <v>0</v>
      </c>
      <c r="I80" s="1107"/>
      <c r="J80" s="25"/>
      <c r="K80" s="25"/>
      <c r="L80" s="25"/>
      <c r="M80" s="25"/>
      <c r="N80" s="25"/>
    </row>
    <row r="81" ht="18.0" hidden="1" customHeight="1">
      <c r="A81" s="97"/>
      <c r="B81" s="1111" t="b">
        <v>0</v>
      </c>
      <c r="C81" s="88"/>
      <c r="D81" s="89"/>
      <c r="E81" s="89"/>
      <c r="F81" s="90"/>
      <c r="G81" s="91">
        <v>0.0</v>
      </c>
      <c r="H81" s="994">
        <f t="shared" si="4"/>
        <v>0</v>
      </c>
      <c r="I81" s="1140"/>
      <c r="J81" s="25"/>
      <c r="K81" s="25"/>
      <c r="L81" s="25"/>
      <c r="M81" s="25"/>
      <c r="N81" s="25"/>
    </row>
    <row r="82" ht="18.0" hidden="1" customHeight="1">
      <c r="A82" s="97"/>
      <c r="B82" s="1108" t="b">
        <v>0</v>
      </c>
      <c r="C82" s="94"/>
      <c r="D82" s="95"/>
      <c r="E82" s="95"/>
      <c r="F82" s="96"/>
      <c r="G82" s="85">
        <v>0.0</v>
      </c>
      <c r="H82" s="930">
        <f t="shared" si="4"/>
        <v>0</v>
      </c>
      <c r="I82" s="1107"/>
      <c r="J82" s="25"/>
      <c r="K82" s="25"/>
      <c r="L82" s="25"/>
      <c r="M82" s="25"/>
      <c r="N82" s="25"/>
    </row>
    <row r="83" ht="18.0" hidden="1" customHeight="1">
      <c r="A83" s="97"/>
      <c r="B83" s="1111" t="b">
        <v>0</v>
      </c>
      <c r="C83" s="88"/>
      <c r="D83" s="89"/>
      <c r="E83" s="89"/>
      <c r="F83" s="90"/>
      <c r="G83" s="91">
        <v>0.0</v>
      </c>
      <c r="H83" s="994">
        <f t="shared" si="4"/>
        <v>0</v>
      </c>
      <c r="I83" s="1140"/>
      <c r="J83" s="25"/>
      <c r="K83" s="25"/>
      <c r="L83" s="25"/>
      <c r="M83" s="25"/>
      <c r="N83" s="25"/>
    </row>
    <row r="84" ht="18.0" hidden="1" customHeight="1">
      <c r="A84" s="97"/>
      <c r="B84" s="1108" t="b">
        <v>0</v>
      </c>
      <c r="C84" s="94"/>
      <c r="D84" s="95"/>
      <c r="E84" s="95"/>
      <c r="F84" s="96"/>
      <c r="G84" s="85">
        <v>0.0</v>
      </c>
      <c r="H84" s="930">
        <f t="shared" si="4"/>
        <v>0</v>
      </c>
      <c r="I84" s="1107"/>
      <c r="J84" s="25"/>
      <c r="K84" s="1170" t="s">
        <v>790</v>
      </c>
      <c r="L84" s="828"/>
      <c r="M84" s="1171">
        <f>-(M42+M49)</f>
        <v>-2972.18</v>
      </c>
      <c r="N84" s="25"/>
    </row>
    <row r="85" ht="18.0" hidden="1" customHeight="1">
      <c r="A85" s="97"/>
      <c r="B85" s="1111" t="b">
        <v>0</v>
      </c>
      <c r="C85" s="88"/>
      <c r="D85" s="89"/>
      <c r="E85" s="89"/>
      <c r="F85" s="90"/>
      <c r="G85" s="91">
        <v>0.0</v>
      </c>
      <c r="H85" s="994">
        <f t="shared" si="4"/>
        <v>0</v>
      </c>
      <c r="I85" s="1140"/>
      <c r="J85" s="25"/>
      <c r="N85" s="25"/>
    </row>
    <row r="86" ht="18.0" hidden="1" customHeight="1">
      <c r="A86" s="65"/>
      <c r="B86" s="1108" t="b">
        <v>0</v>
      </c>
      <c r="C86" s="94"/>
      <c r="D86" s="95"/>
      <c r="E86" s="95"/>
      <c r="F86" s="96"/>
      <c r="G86" s="85">
        <v>0.0</v>
      </c>
      <c r="H86" s="930">
        <f t="shared" si="4"/>
        <v>0</v>
      </c>
      <c r="I86" s="1107"/>
      <c r="J86" s="25"/>
      <c r="N86" s="25"/>
    </row>
    <row r="87">
      <c r="A87" s="126"/>
      <c r="B87" s="1125"/>
      <c r="C87" s="1126" t="s">
        <v>610</v>
      </c>
      <c r="D87" s="1093"/>
      <c r="E87" s="1093"/>
      <c r="F87" s="1093"/>
      <c r="G87" s="1093"/>
      <c r="H87" s="1127">
        <f>sum(H38:H86)</f>
        <v>0</v>
      </c>
      <c r="I87" s="1155"/>
      <c r="J87" s="25"/>
      <c r="N87" s="25"/>
    </row>
    <row r="88">
      <c r="A88" s="126"/>
      <c r="B88" s="126" t="s">
        <v>611</v>
      </c>
      <c r="H88" s="127">
        <f>sum(H38:H86)-M30</f>
        <v>0</v>
      </c>
      <c r="J88" s="25"/>
      <c r="K88" s="25"/>
      <c r="L88" s="25"/>
      <c r="M88" s="25"/>
      <c r="N88" s="25"/>
    </row>
    <row r="89">
      <c r="A89" s="126"/>
      <c r="B89" s="126" t="s">
        <v>134</v>
      </c>
      <c r="H89" s="128" t="str">
        <f>#REF!-H87</f>
        <v>#REF!</v>
      </c>
      <c r="J89" s="25"/>
      <c r="K89" s="1128">
        <v>45591.0</v>
      </c>
      <c r="N89" s="25"/>
    </row>
    <row r="90">
      <c r="A90" s="126"/>
      <c r="B90" s="126"/>
      <c r="C90" s="126"/>
      <c r="D90" s="126"/>
      <c r="E90" s="126"/>
      <c r="F90" s="126"/>
      <c r="G90" s="126"/>
      <c r="H90" s="128"/>
      <c r="I90" s="128"/>
      <c r="J90" s="25"/>
      <c r="K90" s="25"/>
      <c r="L90" s="25"/>
      <c r="M90" s="25"/>
      <c r="N90" s="25"/>
    </row>
  </sheetData>
  <mergeCells count="117">
    <mergeCell ref="K35:L35"/>
    <mergeCell ref="K37:M37"/>
    <mergeCell ref="L13:M13"/>
    <mergeCell ref="L14:M14"/>
    <mergeCell ref="K29:L29"/>
    <mergeCell ref="K31:M31"/>
    <mergeCell ref="K32:L32"/>
    <mergeCell ref="K33:L33"/>
    <mergeCell ref="K34:L34"/>
    <mergeCell ref="B2:I2"/>
    <mergeCell ref="K2:M2"/>
    <mergeCell ref="C3:E3"/>
    <mergeCell ref="L3:M3"/>
    <mergeCell ref="C4:E4"/>
    <mergeCell ref="L4:M4"/>
    <mergeCell ref="L5:M5"/>
    <mergeCell ref="C5:E5"/>
    <mergeCell ref="C6:E6"/>
    <mergeCell ref="C7:E7"/>
    <mergeCell ref="C8:E8"/>
    <mergeCell ref="C9:E9"/>
    <mergeCell ref="C10:E10"/>
    <mergeCell ref="C11:E11"/>
    <mergeCell ref="L6:M6"/>
    <mergeCell ref="L7:M7"/>
    <mergeCell ref="L8:M8"/>
    <mergeCell ref="L9:M9"/>
    <mergeCell ref="L10:M10"/>
    <mergeCell ref="L11:M11"/>
    <mergeCell ref="L12:M12"/>
    <mergeCell ref="C12:E12"/>
    <mergeCell ref="C13:E13"/>
    <mergeCell ref="C14:E14"/>
    <mergeCell ref="C15:E15"/>
    <mergeCell ref="C16:E16"/>
    <mergeCell ref="C17:E17"/>
    <mergeCell ref="C18:E18"/>
    <mergeCell ref="C19:E19"/>
    <mergeCell ref="C20:E20"/>
    <mergeCell ref="C21:E21"/>
    <mergeCell ref="C22:E22"/>
    <mergeCell ref="C23:E23"/>
    <mergeCell ref="C24:E24"/>
    <mergeCell ref="C25:E25"/>
    <mergeCell ref="C26:E26"/>
    <mergeCell ref="C30:E30"/>
    <mergeCell ref="C31:E31"/>
    <mergeCell ref="C32:E32"/>
    <mergeCell ref="C33:E33"/>
    <mergeCell ref="C34:G34"/>
    <mergeCell ref="B36:I36"/>
    <mergeCell ref="H34:I34"/>
    <mergeCell ref="H37:I37"/>
    <mergeCell ref="H38:I38"/>
    <mergeCell ref="H39:I39"/>
    <mergeCell ref="L39:M39"/>
    <mergeCell ref="H40:I40"/>
    <mergeCell ref="L40:M40"/>
    <mergeCell ref="B89:G89"/>
    <mergeCell ref="H89:I89"/>
    <mergeCell ref="K89:M89"/>
    <mergeCell ref="H84:I84"/>
    <mergeCell ref="H85:I85"/>
    <mergeCell ref="H86:I86"/>
    <mergeCell ref="C87:G87"/>
    <mergeCell ref="H87:I87"/>
    <mergeCell ref="B88:G88"/>
    <mergeCell ref="H88:I88"/>
    <mergeCell ref="H41:I41"/>
    <mergeCell ref="H42:I42"/>
    <mergeCell ref="K42:L42"/>
    <mergeCell ref="H43:I43"/>
    <mergeCell ref="H44:I44"/>
    <mergeCell ref="K44:M44"/>
    <mergeCell ref="H45:I45"/>
    <mergeCell ref="H46:I46"/>
    <mergeCell ref="L46:M46"/>
    <mergeCell ref="H47:I47"/>
    <mergeCell ref="L47:M47"/>
    <mergeCell ref="H48:I48"/>
    <mergeCell ref="H49:I49"/>
    <mergeCell ref="K49:L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2:I72"/>
    <mergeCell ref="H73:I73"/>
    <mergeCell ref="H74:I74"/>
    <mergeCell ref="H75:I75"/>
    <mergeCell ref="H76:I76"/>
    <mergeCell ref="H77:I77"/>
    <mergeCell ref="H78:I78"/>
    <mergeCell ref="H79:I79"/>
    <mergeCell ref="H80:I80"/>
    <mergeCell ref="H81:I81"/>
    <mergeCell ref="H82:I82"/>
    <mergeCell ref="H83:I83"/>
    <mergeCell ref="K84:L84"/>
  </mergeCells>
  <dataValidations>
    <dataValidation type="list" allowBlank="1" showErrorMessage="1" sqref="E38:E86">
      <formula1>'08) Drop Down Menus'!$B$2:$B$17</formula1>
    </dataValidation>
    <dataValidation type="list" allowBlank="1" sqref="G4:G33">
      <formula1>'08) Drop Down Menus'!$A$2:$A$17</formula1>
    </dataValidation>
  </dataValidations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3.29"/>
    <col customWidth="1" min="2" max="2" width="4.71"/>
    <col customWidth="1" min="3" max="3" width="32.57"/>
    <col customWidth="1" min="4" max="4" width="10.0"/>
    <col customWidth="1" min="5" max="5" width="25.71"/>
    <col customWidth="1" min="6" max="6" width="13.0"/>
    <col customWidth="1" min="7" max="7" width="23.86"/>
    <col customWidth="1" min="8" max="8" width="15.29"/>
    <col customWidth="1" min="9" max="9" width="14.29"/>
    <col customWidth="1" min="10" max="10" width="3.71"/>
    <col customWidth="1" min="11" max="11" width="23.86"/>
    <col customWidth="1" min="12" max="12" width="15.0"/>
    <col customWidth="1" min="13" max="13" width="16.57"/>
    <col customWidth="1" min="14" max="14" width="3.43"/>
  </cols>
  <sheetData>
    <row r="1">
      <c r="A1" s="25"/>
      <c r="B1" s="25"/>
      <c r="C1" s="25"/>
      <c r="D1" s="25"/>
      <c r="E1" s="25"/>
      <c r="F1" s="25"/>
      <c r="G1" s="24"/>
      <c r="H1" s="25"/>
      <c r="I1" s="25"/>
      <c r="J1" s="25"/>
      <c r="K1" s="25"/>
      <c r="L1" s="138"/>
      <c r="M1" s="25"/>
      <c r="N1" s="25"/>
    </row>
    <row r="2">
      <c r="A2" s="25"/>
      <c r="B2" s="1085" t="s">
        <v>798</v>
      </c>
      <c r="C2" s="1129"/>
      <c r="D2" s="1129"/>
      <c r="E2" s="1129"/>
      <c r="F2" s="1129"/>
      <c r="G2" s="1129"/>
      <c r="H2" s="1129"/>
      <c r="I2" s="1130"/>
      <c r="J2" s="25"/>
      <c r="K2" s="1131" t="s">
        <v>470</v>
      </c>
      <c r="L2" s="1132"/>
      <c r="M2" s="1133"/>
      <c r="N2" s="25"/>
    </row>
    <row r="3">
      <c r="A3" s="25"/>
      <c r="B3" s="1079" t="s">
        <v>598</v>
      </c>
      <c r="C3" s="974" t="s">
        <v>140</v>
      </c>
      <c r="D3" s="862"/>
      <c r="E3" s="862"/>
      <c r="F3" s="974" t="s">
        <v>55</v>
      </c>
      <c r="G3" s="974" t="s">
        <v>44</v>
      </c>
      <c r="H3" s="974" t="s">
        <v>2</v>
      </c>
      <c r="I3" s="1080" t="s">
        <v>67</v>
      </c>
      <c r="J3" s="25"/>
      <c r="K3" s="1081" t="str">
        <f>'08) Drop Down Menus'!A2</f>
        <v>Groceries</v>
      </c>
      <c r="L3" s="85">
        <f>sumifs(H$4:H$33,G$4:G$33,K3,B$4:B$33,false)</f>
        <v>208.65</v>
      </c>
      <c r="M3" s="1107"/>
      <c r="N3" s="25"/>
    </row>
    <row r="4">
      <c r="A4" s="25"/>
      <c r="B4" s="1134" t="b">
        <v>0</v>
      </c>
      <c r="C4" s="1042" t="s">
        <v>500</v>
      </c>
      <c r="D4" s="1135"/>
      <c r="E4" s="1135"/>
      <c r="F4" s="1136">
        <v>45611.0</v>
      </c>
      <c r="G4" s="1137" t="s">
        <v>110</v>
      </c>
      <c r="H4" s="1138">
        <v>3.15</v>
      </c>
      <c r="I4" s="92">
        <f>H4</f>
        <v>3.15</v>
      </c>
      <c r="J4" s="25"/>
      <c r="K4" s="1139" t="str">
        <f>'08) Drop Down Menus'!A3</f>
        <v>Cigarettes</v>
      </c>
      <c r="L4" s="91">
        <f t="shared" ref="L4:L14" si="1">sumifs(H$4:H$26,G$4:G$26,K4,B$4:B$26,false)</f>
        <v>26.42</v>
      </c>
      <c r="M4" s="1140"/>
      <c r="N4" s="25"/>
    </row>
    <row r="5">
      <c r="A5" s="25"/>
      <c r="B5" s="925" t="b">
        <v>0</v>
      </c>
      <c r="C5" s="1022" t="s">
        <v>799</v>
      </c>
      <c r="D5" s="862"/>
      <c r="E5" s="862"/>
      <c r="F5" s="982">
        <v>45612.0</v>
      </c>
      <c r="G5" s="983" t="s">
        <v>21</v>
      </c>
      <c r="H5" s="1023">
        <v>39.0</v>
      </c>
      <c r="I5" s="86">
        <f t="shared" ref="I5:I33" si="2">I4+H5</f>
        <v>42.15</v>
      </c>
      <c r="J5" s="25"/>
      <c r="K5" s="1081" t="str">
        <f>'08) Drop Down Menus'!A4</f>
        <v>Gas</v>
      </c>
      <c r="L5" s="85">
        <f t="shared" si="1"/>
        <v>25.63</v>
      </c>
      <c r="M5" s="1107"/>
      <c r="N5" s="25"/>
    </row>
    <row r="6">
      <c r="A6" s="25"/>
      <c r="B6" s="1134" t="b">
        <v>0</v>
      </c>
      <c r="C6" s="1042" t="s">
        <v>500</v>
      </c>
      <c r="D6" s="1135"/>
      <c r="E6" s="1135"/>
      <c r="F6" s="1136">
        <v>45613.0</v>
      </c>
      <c r="G6" s="1137" t="s">
        <v>110</v>
      </c>
      <c r="H6" s="1138">
        <v>3.15</v>
      </c>
      <c r="I6" s="92">
        <f t="shared" si="2"/>
        <v>45.3</v>
      </c>
      <c r="J6" s="25"/>
      <c r="K6" s="1139" t="str">
        <f>'08) Drop Down Menus'!A5</f>
        <v>Entertainment</v>
      </c>
      <c r="L6" s="91">
        <f t="shared" si="1"/>
        <v>0</v>
      </c>
      <c r="M6" s="1140"/>
      <c r="N6" s="25"/>
    </row>
    <row r="7">
      <c r="A7" s="25"/>
      <c r="B7" s="925" t="b">
        <v>0</v>
      </c>
      <c r="C7" s="1022" t="s">
        <v>800</v>
      </c>
      <c r="D7" s="862"/>
      <c r="E7" s="862"/>
      <c r="F7" s="982">
        <v>45613.0</v>
      </c>
      <c r="G7" s="983" t="s">
        <v>148</v>
      </c>
      <c r="H7" s="1023">
        <v>15.74</v>
      </c>
      <c r="I7" s="86">
        <f t="shared" si="2"/>
        <v>61.04</v>
      </c>
      <c r="J7" s="25"/>
      <c r="K7" s="1081" t="str">
        <f>'08) Drop Down Menus'!A6</f>
        <v>Medical</v>
      </c>
      <c r="L7" s="85">
        <f t="shared" si="1"/>
        <v>0</v>
      </c>
      <c r="M7" s="1107"/>
      <c r="N7" s="25"/>
    </row>
    <row r="8">
      <c r="A8" s="25"/>
      <c r="B8" s="1134" t="b">
        <v>0</v>
      </c>
      <c r="C8" s="1042" t="s">
        <v>472</v>
      </c>
      <c r="D8" s="1135"/>
      <c r="E8" s="1135"/>
      <c r="F8" s="1136">
        <v>45613.0</v>
      </c>
      <c r="G8" s="1137" t="s">
        <v>110</v>
      </c>
      <c r="H8" s="1138">
        <v>202.35</v>
      </c>
      <c r="I8" s="92">
        <f t="shared" si="2"/>
        <v>263.39</v>
      </c>
      <c r="J8" s="25"/>
      <c r="K8" s="1139" t="str">
        <f>'08) Drop Down Menus'!A7</f>
        <v>Vehicle</v>
      </c>
      <c r="L8" s="91">
        <f t="shared" si="1"/>
        <v>11</v>
      </c>
      <c r="M8" s="1140"/>
      <c r="N8" s="25"/>
    </row>
    <row r="9">
      <c r="A9" s="25"/>
      <c r="B9" s="925" t="b">
        <v>0</v>
      </c>
      <c r="C9" s="1022" t="s">
        <v>474</v>
      </c>
      <c r="D9" s="862"/>
      <c r="E9" s="862"/>
      <c r="F9" s="982">
        <v>45613.0</v>
      </c>
      <c r="G9" s="983" t="s">
        <v>144</v>
      </c>
      <c r="H9" s="1023">
        <v>26.42</v>
      </c>
      <c r="I9" s="86">
        <f t="shared" si="2"/>
        <v>289.81</v>
      </c>
      <c r="J9" s="25"/>
      <c r="K9" s="1081" t="str">
        <f>'08) Drop Down Menus'!A8</f>
        <v>Maintenance</v>
      </c>
      <c r="L9" s="85">
        <f t="shared" si="1"/>
        <v>53.6</v>
      </c>
      <c r="M9" s="1107"/>
      <c r="N9" s="25"/>
    </row>
    <row r="10">
      <c r="A10" s="25"/>
      <c r="B10" s="1134" t="b">
        <v>0</v>
      </c>
      <c r="C10" s="1042" t="s">
        <v>474</v>
      </c>
      <c r="D10" s="1135"/>
      <c r="E10" s="1135"/>
      <c r="F10" s="1168">
        <v>45613.0</v>
      </c>
      <c r="G10" s="1137" t="s">
        <v>145</v>
      </c>
      <c r="H10" s="1138">
        <v>25.63</v>
      </c>
      <c r="I10" s="92">
        <f t="shared" si="2"/>
        <v>315.44</v>
      </c>
      <c r="J10" s="25"/>
      <c r="K10" s="1139" t="str">
        <f>'08) Drop Down Menus'!A9</f>
        <v>Debt</v>
      </c>
      <c r="L10" s="91">
        <f t="shared" si="1"/>
        <v>0</v>
      </c>
      <c r="M10" s="1140"/>
      <c r="N10" s="25"/>
    </row>
    <row r="11">
      <c r="A11" s="25"/>
      <c r="B11" s="925" t="b">
        <v>0</v>
      </c>
      <c r="C11" s="1022" t="s">
        <v>474</v>
      </c>
      <c r="D11" s="862"/>
      <c r="E11" s="862"/>
      <c r="F11" s="982">
        <v>45613.0</v>
      </c>
      <c r="G11" s="983" t="s">
        <v>147</v>
      </c>
      <c r="H11" s="1023">
        <v>11.0</v>
      </c>
      <c r="I11" s="86">
        <f t="shared" si="2"/>
        <v>326.44</v>
      </c>
      <c r="J11" s="25"/>
      <c r="K11" s="1081" t="str">
        <f>'08) Drop Down Menus'!A10</f>
        <v>Holiday Gifts</v>
      </c>
      <c r="L11" s="85">
        <f t="shared" si="1"/>
        <v>0</v>
      </c>
      <c r="M11" s="1107"/>
      <c r="N11" s="25"/>
    </row>
    <row r="12">
      <c r="A12" s="25"/>
      <c r="B12" s="1134" t="b">
        <v>0</v>
      </c>
      <c r="C12" s="1042" t="s">
        <v>774</v>
      </c>
      <c r="D12" s="1135"/>
      <c r="E12" s="1135"/>
      <c r="F12" s="1168">
        <v>45618.0</v>
      </c>
      <c r="G12" s="1137" t="s">
        <v>21</v>
      </c>
      <c r="H12" s="1138">
        <v>14.6</v>
      </c>
      <c r="I12" s="92">
        <f t="shared" si="2"/>
        <v>341.04</v>
      </c>
      <c r="J12" s="25"/>
      <c r="K12" s="1139" t="str">
        <f>'08) Drop Down Menus'!A11</f>
        <v>Haircut</v>
      </c>
      <c r="L12" s="91">
        <f t="shared" si="1"/>
        <v>0</v>
      </c>
      <c r="M12" s="1140"/>
      <c r="N12" s="25"/>
    </row>
    <row r="13">
      <c r="A13" s="25"/>
      <c r="B13" s="925" t="b">
        <v>0</v>
      </c>
      <c r="C13" s="1022"/>
      <c r="D13" s="862"/>
      <c r="E13" s="862"/>
      <c r="F13" s="982"/>
      <c r="G13" s="983"/>
      <c r="H13" s="1023">
        <v>0.0</v>
      </c>
      <c r="I13" s="86">
        <f t="shared" si="2"/>
        <v>341.04</v>
      </c>
      <c r="J13" s="25"/>
      <c r="K13" s="1081" t="str">
        <f>'08) Drop Down Menus'!A12</f>
        <v>Subscription - Video</v>
      </c>
      <c r="L13" s="85">
        <f t="shared" si="1"/>
        <v>0</v>
      </c>
      <c r="M13" s="1107"/>
      <c r="N13" s="25"/>
    </row>
    <row r="14">
      <c r="A14" s="25"/>
      <c r="B14" s="1134" t="b">
        <v>0</v>
      </c>
      <c r="C14" s="1042"/>
      <c r="D14" s="1135"/>
      <c r="E14" s="1135"/>
      <c r="F14" s="1136"/>
      <c r="G14" s="1137"/>
      <c r="H14" s="1138">
        <v>0.0</v>
      </c>
      <c r="I14" s="92">
        <f t="shared" si="2"/>
        <v>341.04</v>
      </c>
      <c r="J14" s="25"/>
      <c r="K14" s="1141" t="str">
        <f>'08) Drop Down Menus'!A13</f>
        <v>Subscription - Game</v>
      </c>
      <c r="L14" s="1142">
        <f t="shared" si="1"/>
        <v>15.74</v>
      </c>
      <c r="M14" s="1144"/>
      <c r="N14" s="25"/>
    </row>
    <row r="15">
      <c r="A15" s="25"/>
      <c r="B15" s="925" t="b">
        <v>0</v>
      </c>
      <c r="C15" s="1022"/>
      <c r="D15" s="862"/>
      <c r="E15" s="862"/>
      <c r="F15" s="982"/>
      <c r="G15" s="983"/>
      <c r="H15" s="1023">
        <v>0.0</v>
      </c>
      <c r="I15" s="86">
        <f t="shared" si="2"/>
        <v>341.04</v>
      </c>
      <c r="J15" s="25"/>
      <c r="K15" s="25"/>
      <c r="L15" s="25"/>
      <c r="M15" s="25"/>
      <c r="N15" s="25"/>
    </row>
    <row r="16">
      <c r="A16" s="25"/>
      <c r="B16" s="1134" t="b">
        <v>0</v>
      </c>
      <c r="C16" s="1042"/>
      <c r="D16" s="1135"/>
      <c r="E16" s="1135"/>
      <c r="F16" s="1136"/>
      <c r="G16" s="1137"/>
      <c r="H16" s="1138">
        <v>0.0</v>
      </c>
      <c r="I16" s="92">
        <f t="shared" si="2"/>
        <v>341.04</v>
      </c>
      <c r="J16" s="25"/>
      <c r="K16" s="1085" t="s">
        <v>44</v>
      </c>
      <c r="L16" s="1086" t="s">
        <v>572</v>
      </c>
      <c r="M16" s="1087" t="s">
        <v>573</v>
      </c>
      <c r="N16" s="25"/>
    </row>
    <row r="17">
      <c r="A17" s="25"/>
      <c r="B17" s="925" t="b">
        <v>0</v>
      </c>
      <c r="C17" s="1022"/>
      <c r="D17" s="862"/>
      <c r="E17" s="862"/>
      <c r="F17" s="982"/>
      <c r="G17" s="983"/>
      <c r="H17" s="1023">
        <v>0.0</v>
      </c>
      <c r="I17" s="86">
        <f t="shared" si="2"/>
        <v>341.04</v>
      </c>
      <c r="J17" s="25"/>
      <c r="K17" s="1088" t="str">
        <f>'08) Drop Down Menus'!A2</f>
        <v>Groceries</v>
      </c>
      <c r="L17" s="930">
        <f>SUMIF('01) BudgetBill Breakdown'!B$1:B90,K3, '01) BudgetBill Breakdown'!G$1:G90)</f>
        <v>-13261.67</v>
      </c>
      <c r="M17" s="1089">
        <f t="shared" ref="M17:M28" si="3">L17/M$29</f>
        <v>-602.8031818</v>
      </c>
      <c r="N17" s="25"/>
    </row>
    <row r="18">
      <c r="A18" s="25"/>
      <c r="B18" s="1134" t="b">
        <v>0</v>
      </c>
      <c r="C18" s="1042"/>
      <c r="D18" s="1135"/>
      <c r="E18" s="1135"/>
      <c r="F18" s="1136"/>
      <c r="G18" s="1137"/>
      <c r="H18" s="1138">
        <v>0.0</v>
      </c>
      <c r="I18" s="92">
        <f t="shared" si="2"/>
        <v>341.04</v>
      </c>
      <c r="J18" s="25"/>
      <c r="K18" s="1090" t="str">
        <f>'08) Drop Down Menus'!A3</f>
        <v>Cigarettes</v>
      </c>
      <c r="L18" s="994">
        <f>SUMIF('01) BudgetBill Breakdown'!B$1:B90,K18, '01) BudgetBill Breakdown'!G$1:G90)</f>
        <v>-3195.64</v>
      </c>
      <c r="M18" s="1091">
        <f t="shared" si="3"/>
        <v>-145.2563636</v>
      </c>
      <c r="N18" s="25"/>
    </row>
    <row r="19">
      <c r="A19" s="25"/>
      <c r="B19" s="925" t="b">
        <v>0</v>
      </c>
      <c r="C19" s="1022"/>
      <c r="D19" s="862"/>
      <c r="E19" s="862"/>
      <c r="F19" s="982"/>
      <c r="G19" s="983"/>
      <c r="H19" s="1023">
        <v>0.0</v>
      </c>
      <c r="I19" s="86">
        <f t="shared" si="2"/>
        <v>341.04</v>
      </c>
      <c r="J19" s="25"/>
      <c r="K19" s="1088" t="str">
        <f>'08) Drop Down Menus'!A4</f>
        <v>Gas</v>
      </c>
      <c r="L19" s="930">
        <f>SUMIF('01) BudgetBill Breakdown'!B$1:B90,K19, '01) BudgetBill Breakdown'!G$1:G90)</f>
        <v>-1119.6</v>
      </c>
      <c r="M19" s="1089">
        <f t="shared" si="3"/>
        <v>-50.89090909</v>
      </c>
      <c r="N19" s="25"/>
    </row>
    <row r="20">
      <c r="A20" s="25"/>
      <c r="B20" s="1134" t="b">
        <v>0</v>
      </c>
      <c r="C20" s="1042"/>
      <c r="D20" s="1135"/>
      <c r="E20" s="1135"/>
      <c r="F20" s="1136"/>
      <c r="G20" s="1137"/>
      <c r="H20" s="1138">
        <v>0.0</v>
      </c>
      <c r="I20" s="92">
        <f t="shared" si="2"/>
        <v>341.04</v>
      </c>
      <c r="J20" s="25"/>
      <c r="K20" s="1090" t="str">
        <f>'08) Drop Down Menus'!A5</f>
        <v>Entertainment</v>
      </c>
      <c r="L20" s="994">
        <f>SUMIF('01) BudgetBill Breakdown'!B$1:B90,K20, '01) BudgetBill Breakdown'!G$1:G90)</f>
        <v>-5169.91</v>
      </c>
      <c r="M20" s="1091">
        <f t="shared" si="3"/>
        <v>-234.9959091</v>
      </c>
      <c r="N20" s="25"/>
    </row>
    <row r="21">
      <c r="A21" s="25"/>
      <c r="B21" s="925" t="b">
        <v>0</v>
      </c>
      <c r="C21" s="1022"/>
      <c r="D21" s="862"/>
      <c r="E21" s="862"/>
      <c r="F21" s="982"/>
      <c r="G21" s="983"/>
      <c r="H21" s="1023">
        <v>0.0</v>
      </c>
      <c r="I21" s="86">
        <f t="shared" si="2"/>
        <v>341.04</v>
      </c>
      <c r="J21" s="25"/>
      <c r="K21" s="1088" t="str">
        <f>'08) Drop Down Menus'!A6</f>
        <v>Medical</v>
      </c>
      <c r="L21" s="930">
        <f>SUMIF('01) BudgetBill Breakdown'!B$1:B90,K21, '01) BudgetBill Breakdown'!G$1:G90)</f>
        <v>-1229.54</v>
      </c>
      <c r="M21" s="1089">
        <f t="shared" si="3"/>
        <v>-55.88818182</v>
      </c>
      <c r="N21" s="25"/>
    </row>
    <row r="22">
      <c r="A22" s="25"/>
      <c r="B22" s="1134" t="b">
        <v>0</v>
      </c>
      <c r="C22" s="1042"/>
      <c r="D22" s="1135"/>
      <c r="E22" s="1135"/>
      <c r="F22" s="1136"/>
      <c r="G22" s="1137"/>
      <c r="H22" s="1138">
        <v>0.0</v>
      </c>
      <c r="I22" s="92">
        <f t="shared" si="2"/>
        <v>341.04</v>
      </c>
      <c r="J22" s="25"/>
      <c r="K22" s="1090" t="str">
        <f>'08) Drop Down Menus'!A7</f>
        <v>Vehicle</v>
      </c>
      <c r="L22" s="994">
        <f>SUMIF('01) BudgetBill Breakdown'!B$1:B90,K22, '01) BudgetBill Breakdown'!G$1:G90)</f>
        <v>-798.37</v>
      </c>
      <c r="M22" s="1091">
        <f t="shared" si="3"/>
        <v>-36.28954545</v>
      </c>
      <c r="N22" s="25"/>
    </row>
    <row r="23">
      <c r="A23" s="25"/>
      <c r="B23" s="925" t="b">
        <v>0</v>
      </c>
      <c r="C23" s="1022"/>
      <c r="D23" s="862"/>
      <c r="E23" s="862"/>
      <c r="F23" s="982"/>
      <c r="G23" s="983"/>
      <c r="H23" s="1023">
        <v>0.0</v>
      </c>
      <c r="I23" s="86">
        <f t="shared" si="2"/>
        <v>341.04</v>
      </c>
      <c r="J23" s="25"/>
      <c r="K23" s="1088" t="str">
        <f>'08) Drop Down Menus'!A8</f>
        <v>Maintenance</v>
      </c>
      <c r="L23" s="930">
        <f>SUMIF('01) BudgetBill Breakdown'!B$1:B90,K23, '01) BudgetBill Breakdown'!G$1:G90)</f>
        <v>-2502.98</v>
      </c>
      <c r="M23" s="1089">
        <f t="shared" si="3"/>
        <v>-113.7718182</v>
      </c>
      <c r="N23" s="25"/>
    </row>
    <row r="24">
      <c r="A24" s="25"/>
      <c r="B24" s="1134" t="b">
        <v>0</v>
      </c>
      <c r="C24" s="1042"/>
      <c r="D24" s="1135"/>
      <c r="E24" s="1135"/>
      <c r="F24" s="1136"/>
      <c r="G24" s="1137"/>
      <c r="H24" s="1138">
        <v>0.0</v>
      </c>
      <c r="I24" s="92">
        <f t="shared" si="2"/>
        <v>341.04</v>
      </c>
      <c r="J24" s="25"/>
      <c r="K24" s="1090" t="str">
        <f>'08) Drop Down Menus'!A9</f>
        <v>Debt</v>
      </c>
      <c r="L24" s="994">
        <f>SUMIF('01) BudgetBill Breakdown'!B$1:B90,K24, '01) BudgetBill Breakdown'!G$1:G90)</f>
        <v>-4471.64</v>
      </c>
      <c r="M24" s="1091">
        <f t="shared" si="3"/>
        <v>-203.2563636</v>
      </c>
      <c r="N24" s="25"/>
    </row>
    <row r="25">
      <c r="A25" s="25"/>
      <c r="B25" s="925" t="b">
        <v>0</v>
      </c>
      <c r="C25" s="1022"/>
      <c r="D25" s="862"/>
      <c r="E25" s="862"/>
      <c r="F25" s="982"/>
      <c r="G25" s="983"/>
      <c r="H25" s="1023">
        <v>0.0</v>
      </c>
      <c r="I25" s="86">
        <f t="shared" si="2"/>
        <v>341.04</v>
      </c>
      <c r="J25" s="25"/>
      <c r="K25" s="1088" t="str">
        <f>'08) Drop Down Menus'!A10</f>
        <v>Holiday Gifts</v>
      </c>
      <c r="L25" s="930">
        <f>SUMIF('01) BudgetBill Breakdown'!B$1:B90,K25, '01) BudgetBill Breakdown'!G$1:G90)</f>
        <v>-437.29</v>
      </c>
      <c r="M25" s="1089">
        <f t="shared" si="3"/>
        <v>-19.87681818</v>
      </c>
      <c r="N25" s="25"/>
    </row>
    <row r="26">
      <c r="A26" s="25"/>
      <c r="B26" s="1134" t="b">
        <v>0</v>
      </c>
      <c r="C26" s="1042"/>
      <c r="D26" s="1135"/>
      <c r="E26" s="1135"/>
      <c r="F26" s="1136"/>
      <c r="G26" s="1137"/>
      <c r="H26" s="1138">
        <v>0.0</v>
      </c>
      <c r="I26" s="92">
        <f t="shared" si="2"/>
        <v>341.04</v>
      </c>
      <c r="J26" s="25"/>
      <c r="K26" s="1090" t="str">
        <f>'08) Drop Down Menus'!A11</f>
        <v>Haircut</v>
      </c>
      <c r="L26" s="994">
        <f>SUMIF('01) BudgetBill Breakdown'!B$1:B90,K26, '01) BudgetBill Breakdown'!G$1:G90)</f>
        <v>-350.23</v>
      </c>
      <c r="M26" s="1091">
        <f t="shared" si="3"/>
        <v>-15.91954545</v>
      </c>
      <c r="N26" s="25"/>
    </row>
    <row r="27">
      <c r="A27" s="25"/>
      <c r="B27" s="925" t="b">
        <v>0</v>
      </c>
      <c r="C27" s="1022"/>
      <c r="D27" s="1022"/>
      <c r="E27" s="1022"/>
      <c r="F27" s="982"/>
      <c r="G27" s="983"/>
      <c r="H27" s="1023">
        <v>0.0</v>
      </c>
      <c r="I27" s="86">
        <f t="shared" si="2"/>
        <v>341.04</v>
      </c>
      <c r="J27" s="25"/>
      <c r="K27" s="1088" t="str">
        <f>'08) Drop Down Menus'!A12</f>
        <v>Subscription - Video</v>
      </c>
      <c r="L27" s="930">
        <f>SUMIF('01) BudgetBill Breakdown'!B$1:B90,K27, '01) BudgetBill Breakdown'!G$1:G90)</f>
        <v>-642.57</v>
      </c>
      <c r="M27" s="1089">
        <f t="shared" si="3"/>
        <v>-29.20772727</v>
      </c>
      <c r="N27" s="25"/>
    </row>
    <row r="28">
      <c r="A28" s="25"/>
      <c r="B28" s="1134" t="b">
        <v>0</v>
      </c>
      <c r="C28" s="1042"/>
      <c r="D28" s="1042"/>
      <c r="E28" s="1042"/>
      <c r="F28" s="1136"/>
      <c r="G28" s="1137"/>
      <c r="H28" s="1138">
        <v>0.0</v>
      </c>
      <c r="I28" s="92">
        <f t="shared" si="2"/>
        <v>341.04</v>
      </c>
      <c r="J28" s="25"/>
      <c r="K28" s="1090" t="str">
        <f>'08) Drop Down Menus'!A13</f>
        <v>Subscription - Game</v>
      </c>
      <c r="L28" s="994">
        <f>SUMIF('01) BudgetBill Breakdown'!B$1:B90,K28, '01) BudgetBill Breakdown'!G$1:G90)</f>
        <v>-137.11</v>
      </c>
      <c r="M28" s="1091">
        <f t="shared" si="3"/>
        <v>-6.232272727</v>
      </c>
      <c r="N28" s="25"/>
    </row>
    <row r="29">
      <c r="A29" s="25"/>
      <c r="B29" s="925" t="b">
        <v>0</v>
      </c>
      <c r="C29" s="1022"/>
      <c r="D29" s="1022"/>
      <c r="E29" s="1022"/>
      <c r="F29" s="982"/>
      <c r="G29" s="983"/>
      <c r="H29" s="1023">
        <v>0.0</v>
      </c>
      <c r="I29" s="86">
        <f t="shared" si="2"/>
        <v>341.04</v>
      </c>
      <c r="J29" s="25"/>
      <c r="K29" s="1092" t="s">
        <v>574</v>
      </c>
      <c r="L29" s="1093"/>
      <c r="M29" s="1094" t="s">
        <v>649</v>
      </c>
      <c r="N29" s="25"/>
    </row>
    <row r="30">
      <c r="A30" s="25"/>
      <c r="B30" s="1134" t="b">
        <v>0</v>
      </c>
      <c r="C30" s="1042"/>
      <c r="D30" s="1135"/>
      <c r="E30" s="1135"/>
      <c r="F30" s="1136"/>
      <c r="G30" s="1137"/>
      <c r="H30" s="1138">
        <v>0.0</v>
      </c>
      <c r="I30" s="92">
        <f t="shared" si="2"/>
        <v>341.04</v>
      </c>
      <c r="J30" s="25"/>
      <c r="K30" s="25"/>
      <c r="L30" s="25"/>
      <c r="M30" s="25"/>
      <c r="N30" s="25"/>
    </row>
    <row r="31">
      <c r="A31" s="25"/>
      <c r="B31" s="925" t="b">
        <v>0</v>
      </c>
      <c r="C31" s="1022"/>
      <c r="D31" s="862"/>
      <c r="E31" s="862"/>
      <c r="F31" s="982"/>
      <c r="G31" s="983"/>
      <c r="H31" s="1023">
        <v>0.0</v>
      </c>
      <c r="I31" s="86">
        <f t="shared" si="2"/>
        <v>341.04</v>
      </c>
      <c r="J31" s="25"/>
      <c r="K31" s="1115" t="s">
        <v>683</v>
      </c>
      <c r="L31" s="1116"/>
      <c r="M31" s="1117"/>
      <c r="N31" s="25"/>
    </row>
    <row r="32">
      <c r="A32" s="25"/>
      <c r="B32" s="1134" t="b">
        <v>0</v>
      </c>
      <c r="C32" s="1042"/>
      <c r="D32" s="1135"/>
      <c r="E32" s="1135"/>
      <c r="F32" s="1136"/>
      <c r="G32" s="1137"/>
      <c r="H32" s="1138">
        <v>0.0</v>
      </c>
      <c r="I32" s="92">
        <f t="shared" si="2"/>
        <v>341.04</v>
      </c>
      <c r="J32" s="25"/>
      <c r="K32" s="1118" t="s">
        <v>684</v>
      </c>
      <c r="L32" s="862"/>
      <c r="M32" s="1103">
        <v>0.0</v>
      </c>
      <c r="N32" s="25"/>
    </row>
    <row r="33" ht="18.0" customHeight="1">
      <c r="A33" s="25"/>
      <c r="B33" s="925" t="b">
        <v>0</v>
      </c>
      <c r="C33" s="1022"/>
      <c r="D33" s="862"/>
      <c r="E33" s="862"/>
      <c r="F33" s="982"/>
      <c r="G33" s="983"/>
      <c r="H33" s="1023">
        <v>0.0</v>
      </c>
      <c r="I33" s="86">
        <f t="shared" si="2"/>
        <v>341.04</v>
      </c>
      <c r="J33" s="25"/>
      <c r="K33" s="1119" t="s">
        <v>685</v>
      </c>
      <c r="L33" s="1120"/>
      <c r="M33" s="1121">
        <v>0.0</v>
      </c>
      <c r="N33" s="25"/>
    </row>
    <row r="34" ht="18.0" customHeight="1">
      <c r="A34" s="25"/>
      <c r="B34" s="1148"/>
      <c r="C34" s="1149" t="s">
        <v>455</v>
      </c>
      <c r="D34" s="1150"/>
      <c r="E34" s="1150"/>
      <c r="F34" s="1150"/>
      <c r="G34" s="1150"/>
      <c r="H34" s="1151">
        <f>I26</f>
        <v>341.04</v>
      </c>
      <c r="I34" s="1152"/>
      <c r="J34" s="25"/>
      <c r="K34" s="1118" t="s">
        <v>686</v>
      </c>
      <c r="L34" s="862"/>
      <c r="M34" s="86">
        <f>M32-M33</f>
        <v>0</v>
      </c>
      <c r="N34" s="25"/>
    </row>
    <row r="35" ht="18.0" customHeight="1">
      <c r="A35" s="65"/>
      <c r="B35" s="65"/>
      <c r="C35" s="65"/>
      <c r="D35" s="65"/>
      <c r="E35" s="65"/>
      <c r="F35" s="65"/>
      <c r="G35" s="75"/>
      <c r="H35" s="75"/>
      <c r="I35" s="65"/>
      <c r="J35" s="25"/>
      <c r="K35" s="1122" t="s">
        <v>687</v>
      </c>
      <c r="L35" s="1123"/>
      <c r="M35" s="1124" t="str">
        <f>#REF!-M33</f>
        <v>#REF!</v>
      </c>
      <c r="N35" s="25"/>
    </row>
    <row r="36" ht="18.0" customHeight="1">
      <c r="A36" s="65"/>
      <c r="B36" s="65" t="s">
        <v>609</v>
      </c>
      <c r="J36" s="25"/>
      <c r="N36" s="25"/>
    </row>
    <row r="37" ht="18.0" customHeight="1">
      <c r="A37" s="80"/>
      <c r="B37" s="1085" t="s">
        <v>102</v>
      </c>
      <c r="C37" s="1086" t="s">
        <v>103</v>
      </c>
      <c r="D37" s="1086" t="s">
        <v>104</v>
      </c>
      <c r="E37" s="1086" t="s">
        <v>105</v>
      </c>
      <c r="F37" s="1086" t="s">
        <v>49</v>
      </c>
      <c r="G37" s="1106" t="s">
        <v>106</v>
      </c>
      <c r="H37" s="1106" t="s">
        <v>107</v>
      </c>
      <c r="I37" s="1130"/>
      <c r="J37" s="25"/>
      <c r="K37" s="1100" t="s">
        <v>793</v>
      </c>
      <c r="L37" s="1101"/>
      <c r="M37" s="1102"/>
      <c r="N37" s="25"/>
    </row>
    <row r="38" ht="18.0" customHeight="1">
      <c r="A38" s="80"/>
      <c r="B38" s="1108" t="b">
        <v>0</v>
      </c>
      <c r="C38" s="1022"/>
      <c r="D38" s="95"/>
      <c r="E38" s="95"/>
      <c r="F38" s="96"/>
      <c r="G38" s="85">
        <v>0.0</v>
      </c>
      <c r="H38" s="930">
        <f t="shared" ref="H38:H86" si="4">IF( B38 = TRUE ,(G38*F38)*0.05+(G38*F38) , G38*F38 )</f>
        <v>0</v>
      </c>
      <c r="I38" s="1107"/>
      <c r="J38" s="25"/>
      <c r="K38" s="925" t="s">
        <v>605</v>
      </c>
      <c r="L38" s="1027"/>
      <c r="M38" s="1103">
        <v>0.0</v>
      </c>
      <c r="N38" s="25"/>
    </row>
    <row r="39" ht="18.0" customHeight="1">
      <c r="A39" s="80"/>
      <c r="B39" s="1111" t="b">
        <v>0</v>
      </c>
      <c r="C39" s="88"/>
      <c r="D39" s="89"/>
      <c r="E39" s="89"/>
      <c r="F39" s="90"/>
      <c r="G39" s="91">
        <v>0.0</v>
      </c>
      <c r="H39" s="994">
        <f t="shared" si="4"/>
        <v>0</v>
      </c>
      <c r="I39" s="1140"/>
      <c r="J39" s="25"/>
      <c r="K39" s="1104" t="s">
        <v>671</v>
      </c>
      <c r="L39" s="1073">
        <v>3000.0</v>
      </c>
      <c r="M39" s="1105"/>
      <c r="N39" s="25"/>
    </row>
    <row r="40" ht="18.0" customHeight="1">
      <c r="A40" s="97"/>
      <c r="B40" s="1108" t="b">
        <v>0</v>
      </c>
      <c r="C40" s="94"/>
      <c r="D40" s="95"/>
      <c r="E40" s="95"/>
      <c r="F40" s="96"/>
      <c r="G40" s="85">
        <v>0.0</v>
      </c>
      <c r="H40" s="930">
        <f t="shared" si="4"/>
        <v>0</v>
      </c>
      <c r="I40" s="1107"/>
      <c r="J40" s="25"/>
      <c r="K40" s="925" t="s">
        <v>606</v>
      </c>
      <c r="L40" s="85">
        <v>0.0</v>
      </c>
      <c r="M40" s="1107"/>
      <c r="N40" s="25"/>
    </row>
    <row r="41" ht="18.0" customHeight="1">
      <c r="A41" s="80"/>
      <c r="B41" s="1111" t="b">
        <v>0</v>
      </c>
      <c r="C41" s="88"/>
      <c r="D41" s="89"/>
      <c r="E41" s="89"/>
      <c r="F41" s="90"/>
      <c r="G41" s="91">
        <v>0.0</v>
      </c>
      <c r="H41" s="994">
        <f t="shared" si="4"/>
        <v>0</v>
      </c>
      <c r="I41" s="1140"/>
      <c r="J41" s="25"/>
      <c r="K41" s="1109" t="s">
        <v>607</v>
      </c>
      <c r="L41" s="1030">
        <v>830.82</v>
      </c>
      <c r="M41" s="1154">
        <f>L41+M38-L40</f>
        <v>830.82</v>
      </c>
      <c r="N41" s="25"/>
    </row>
    <row r="42" ht="18.0" customHeight="1">
      <c r="A42" s="80"/>
      <c r="B42" s="1108" t="b">
        <v>0</v>
      </c>
      <c r="C42" s="94"/>
      <c r="D42" s="95"/>
      <c r="E42" s="95"/>
      <c r="F42" s="96"/>
      <c r="G42" s="85">
        <v>0.0</v>
      </c>
      <c r="H42" s="930">
        <f t="shared" si="4"/>
        <v>0</v>
      </c>
      <c r="I42" s="1107"/>
      <c r="J42" s="25"/>
      <c r="K42" s="1112" t="s">
        <v>608</v>
      </c>
      <c r="L42" s="1113"/>
      <c r="M42" s="1114">
        <f>L39-M41</f>
        <v>2169.18</v>
      </c>
      <c r="N42" s="25"/>
    </row>
    <row r="43" ht="18.0" customHeight="1">
      <c r="A43" s="80"/>
      <c r="B43" s="1111" t="b">
        <v>0</v>
      </c>
      <c r="C43" s="88"/>
      <c r="D43" s="89"/>
      <c r="E43" s="89"/>
      <c r="F43" s="90"/>
      <c r="G43" s="91">
        <v>0.0</v>
      </c>
      <c r="H43" s="994">
        <f t="shared" si="4"/>
        <v>0</v>
      </c>
      <c r="I43" s="1140"/>
      <c r="J43" s="25"/>
      <c r="K43" s="25"/>
      <c r="L43" s="25"/>
      <c r="M43" s="25"/>
      <c r="N43" s="25"/>
    </row>
    <row r="44" ht="18.0" customHeight="1">
      <c r="A44" s="97"/>
      <c r="B44" s="1108" t="b">
        <v>0</v>
      </c>
      <c r="C44" s="94"/>
      <c r="D44" s="95"/>
      <c r="E44" s="95"/>
      <c r="F44" s="96"/>
      <c r="G44" s="85">
        <v>0.0</v>
      </c>
      <c r="H44" s="930">
        <f t="shared" si="4"/>
        <v>0</v>
      </c>
      <c r="I44" s="1107"/>
      <c r="J44" s="25"/>
      <c r="K44" s="1100" t="s">
        <v>794</v>
      </c>
      <c r="L44" s="1101"/>
      <c r="M44" s="1102"/>
      <c r="N44" s="25"/>
    </row>
    <row r="45" ht="18.0" customHeight="1">
      <c r="A45" s="97"/>
      <c r="B45" s="1111" t="b">
        <v>0</v>
      </c>
      <c r="C45" s="88"/>
      <c r="D45" s="89"/>
      <c r="E45" s="89"/>
      <c r="F45" s="90"/>
      <c r="G45" s="91">
        <v>0.0</v>
      </c>
      <c r="H45" s="994">
        <f t="shared" si="4"/>
        <v>0</v>
      </c>
      <c r="I45" s="1140"/>
      <c r="J45" s="25"/>
      <c r="K45" s="925" t="s">
        <v>605</v>
      </c>
      <c r="L45" s="1027"/>
      <c r="M45" s="1103">
        <v>0.0</v>
      </c>
      <c r="N45" s="25"/>
    </row>
    <row r="46" ht="18.0" customHeight="1">
      <c r="A46" s="97"/>
      <c r="B46" s="1108" t="b">
        <v>0</v>
      </c>
      <c r="C46" s="94"/>
      <c r="D46" s="95"/>
      <c r="E46" s="95"/>
      <c r="F46" s="96"/>
      <c r="G46" s="85">
        <v>0.0</v>
      </c>
      <c r="H46" s="930">
        <f t="shared" si="4"/>
        <v>0</v>
      </c>
      <c r="I46" s="1107"/>
      <c r="J46" s="25"/>
      <c r="K46" s="1104" t="s">
        <v>671</v>
      </c>
      <c r="L46" s="1073">
        <v>2000.0</v>
      </c>
      <c r="M46" s="1105"/>
      <c r="N46" s="25"/>
    </row>
    <row r="47" ht="18.0" customHeight="1">
      <c r="A47" s="97"/>
      <c r="B47" s="1111" t="b">
        <v>0</v>
      </c>
      <c r="C47" s="88"/>
      <c r="D47" s="89"/>
      <c r="E47" s="89"/>
      <c r="F47" s="90"/>
      <c r="G47" s="91">
        <v>0.0</v>
      </c>
      <c r="H47" s="994">
        <f t="shared" si="4"/>
        <v>0</v>
      </c>
      <c r="I47" s="1140"/>
      <c r="J47" s="25"/>
      <c r="K47" s="925" t="s">
        <v>606</v>
      </c>
      <c r="L47" s="85">
        <v>0.0</v>
      </c>
      <c r="M47" s="1107"/>
      <c r="N47" s="25"/>
    </row>
    <row r="48" ht="18.0" customHeight="1">
      <c r="A48" s="97"/>
      <c r="B48" s="1108" t="b">
        <v>0</v>
      </c>
      <c r="C48" s="94"/>
      <c r="D48" s="95"/>
      <c r="E48" s="95"/>
      <c r="F48" s="96"/>
      <c r="G48" s="85">
        <v>0.0</v>
      </c>
      <c r="H48" s="930">
        <f t="shared" si="4"/>
        <v>0</v>
      </c>
      <c r="I48" s="1107"/>
      <c r="J48" s="25"/>
      <c r="K48" s="1109" t="s">
        <v>607</v>
      </c>
      <c r="L48" s="1030">
        <v>1197.0</v>
      </c>
      <c r="M48" s="1154">
        <f>L48+M45-L47</f>
        <v>1197</v>
      </c>
    </row>
    <row r="49" ht="18.0" customHeight="1">
      <c r="A49" s="97"/>
      <c r="B49" s="1111" t="b">
        <v>0</v>
      </c>
      <c r="C49" s="88"/>
      <c r="D49" s="89"/>
      <c r="E49" s="89"/>
      <c r="F49" s="90"/>
      <c r="G49" s="91">
        <v>0.0</v>
      </c>
      <c r="H49" s="994">
        <f t="shared" si="4"/>
        <v>0</v>
      </c>
      <c r="I49" s="1140"/>
      <c r="J49" s="25"/>
      <c r="K49" s="1112" t="s">
        <v>608</v>
      </c>
      <c r="L49" s="1113"/>
      <c r="M49" s="1114">
        <f>L46-M48</f>
        <v>803</v>
      </c>
    </row>
    <row r="50" ht="18.0" customHeight="1">
      <c r="A50" s="97"/>
      <c r="B50" s="1108" t="b">
        <v>0</v>
      </c>
      <c r="C50" s="94"/>
      <c r="D50" s="95"/>
      <c r="E50" s="95"/>
      <c r="F50" s="96"/>
      <c r="G50" s="85">
        <v>0.0</v>
      </c>
      <c r="H50" s="930">
        <f t="shared" si="4"/>
        <v>0</v>
      </c>
      <c r="I50" s="1107"/>
      <c r="J50" s="25"/>
      <c r="K50" s="25"/>
      <c r="L50" s="25"/>
      <c r="M50" s="25"/>
    </row>
    <row r="51" ht="18.0" customHeight="1">
      <c r="A51" s="97"/>
      <c r="B51" s="1111" t="b">
        <v>0</v>
      </c>
      <c r="C51" s="88"/>
      <c r="D51" s="89"/>
      <c r="E51" s="89"/>
      <c r="F51" s="90"/>
      <c r="G51" s="91">
        <v>0.0</v>
      </c>
      <c r="H51" s="994">
        <f t="shared" si="4"/>
        <v>0</v>
      </c>
      <c r="I51" s="1140"/>
      <c r="J51" s="25"/>
      <c r="K51" s="25"/>
      <c r="L51" s="25"/>
      <c r="M51" s="25"/>
    </row>
    <row r="52" ht="18.0" customHeight="1">
      <c r="A52" s="97"/>
      <c r="B52" s="1108" t="b">
        <v>0</v>
      </c>
      <c r="C52" s="94"/>
      <c r="D52" s="95"/>
      <c r="E52" s="95"/>
      <c r="F52" s="96"/>
      <c r="G52" s="85">
        <v>0.0</v>
      </c>
      <c r="H52" s="930">
        <f t="shared" si="4"/>
        <v>0</v>
      </c>
      <c r="I52" s="1107"/>
      <c r="J52" s="25"/>
      <c r="K52" s="25"/>
      <c r="L52" s="25"/>
      <c r="M52" s="25"/>
    </row>
    <row r="53" ht="18.0" customHeight="1">
      <c r="A53" s="97"/>
      <c r="B53" s="1111" t="b">
        <v>0</v>
      </c>
      <c r="C53" s="88"/>
      <c r="D53" s="89"/>
      <c r="E53" s="89"/>
      <c r="F53" s="90"/>
      <c r="G53" s="91">
        <v>0.0</v>
      </c>
      <c r="H53" s="994">
        <f t="shared" si="4"/>
        <v>0</v>
      </c>
      <c r="I53" s="1140"/>
      <c r="J53" s="25"/>
      <c r="K53" s="25"/>
      <c r="L53" s="25"/>
      <c r="M53" s="25"/>
      <c r="N53" s="25"/>
    </row>
    <row r="54" ht="18.0" hidden="1" customHeight="1">
      <c r="A54" s="97"/>
      <c r="B54" s="1108" t="b">
        <v>0</v>
      </c>
      <c r="C54" s="94"/>
      <c r="D54" s="95"/>
      <c r="E54" s="95"/>
      <c r="F54" s="96"/>
      <c r="G54" s="85">
        <v>0.0</v>
      </c>
      <c r="H54" s="930">
        <f t="shared" si="4"/>
        <v>0</v>
      </c>
      <c r="I54" s="1107"/>
      <c r="J54" s="25"/>
      <c r="K54" s="25"/>
      <c r="L54" s="25"/>
      <c r="M54" s="25"/>
      <c r="N54" s="25"/>
    </row>
    <row r="55" ht="18.0" hidden="1" customHeight="1">
      <c r="A55" s="97"/>
      <c r="B55" s="1111" t="b">
        <v>0</v>
      </c>
      <c r="C55" s="88"/>
      <c r="D55" s="89"/>
      <c r="E55" s="89"/>
      <c r="F55" s="90"/>
      <c r="G55" s="91">
        <v>0.0</v>
      </c>
      <c r="H55" s="994">
        <f t="shared" si="4"/>
        <v>0</v>
      </c>
      <c r="I55" s="1140"/>
      <c r="J55" s="25"/>
      <c r="K55" s="25"/>
      <c r="L55" s="25"/>
      <c r="M55" s="25"/>
      <c r="N55" s="25"/>
    </row>
    <row r="56" ht="18.0" hidden="1" customHeight="1">
      <c r="A56" s="97"/>
      <c r="B56" s="1108" t="b">
        <v>0</v>
      </c>
      <c r="C56" s="94"/>
      <c r="D56" s="95"/>
      <c r="E56" s="95"/>
      <c r="F56" s="96"/>
      <c r="G56" s="85">
        <v>0.0</v>
      </c>
      <c r="H56" s="930">
        <f t="shared" si="4"/>
        <v>0</v>
      </c>
      <c r="I56" s="1107"/>
      <c r="J56" s="25"/>
      <c r="K56" s="25"/>
      <c r="L56" s="25"/>
      <c r="M56" s="25"/>
      <c r="N56" s="25"/>
    </row>
    <row r="57" ht="18.0" hidden="1" customHeight="1">
      <c r="A57" s="97"/>
      <c r="B57" s="1111" t="b">
        <v>0</v>
      </c>
      <c r="C57" s="88"/>
      <c r="D57" s="89"/>
      <c r="E57" s="89"/>
      <c r="F57" s="90"/>
      <c r="G57" s="91">
        <v>0.0</v>
      </c>
      <c r="H57" s="994">
        <f t="shared" si="4"/>
        <v>0</v>
      </c>
      <c r="I57" s="1140"/>
      <c r="J57" s="25"/>
      <c r="K57" s="25"/>
      <c r="L57" s="25"/>
      <c r="M57" s="25"/>
      <c r="N57" s="25"/>
    </row>
    <row r="58" ht="18.0" hidden="1" customHeight="1">
      <c r="A58" s="97"/>
      <c r="B58" s="1108" t="b">
        <v>0</v>
      </c>
      <c r="C58" s="94"/>
      <c r="D58" s="95"/>
      <c r="E58" s="95"/>
      <c r="F58" s="96"/>
      <c r="G58" s="85">
        <v>0.0</v>
      </c>
      <c r="H58" s="930">
        <f t="shared" si="4"/>
        <v>0</v>
      </c>
      <c r="I58" s="1107"/>
      <c r="J58" s="25"/>
      <c r="K58" s="25"/>
      <c r="L58" s="25"/>
      <c r="M58" s="25"/>
      <c r="N58" s="25"/>
    </row>
    <row r="59" ht="18.0" hidden="1" customHeight="1">
      <c r="A59" s="97"/>
      <c r="B59" s="1111" t="b">
        <v>0</v>
      </c>
      <c r="C59" s="88"/>
      <c r="D59" s="89"/>
      <c r="E59" s="89"/>
      <c r="F59" s="90"/>
      <c r="G59" s="91">
        <v>0.0</v>
      </c>
      <c r="H59" s="994">
        <f t="shared" si="4"/>
        <v>0</v>
      </c>
      <c r="I59" s="1140"/>
      <c r="J59" s="25"/>
      <c r="K59" s="25"/>
      <c r="L59" s="25"/>
      <c r="M59" s="25"/>
      <c r="N59" s="25"/>
    </row>
    <row r="60" ht="18.0" hidden="1" customHeight="1">
      <c r="A60" s="97"/>
      <c r="B60" s="1108" t="b">
        <v>0</v>
      </c>
      <c r="C60" s="94"/>
      <c r="D60" s="95"/>
      <c r="E60" s="95"/>
      <c r="F60" s="96"/>
      <c r="G60" s="85">
        <v>0.0</v>
      </c>
      <c r="H60" s="930">
        <f t="shared" si="4"/>
        <v>0</v>
      </c>
      <c r="I60" s="1107"/>
      <c r="J60" s="25"/>
      <c r="K60" s="25"/>
      <c r="L60" s="25"/>
      <c r="M60" s="25"/>
      <c r="N60" s="25"/>
    </row>
    <row r="61" ht="18.0" hidden="1" customHeight="1">
      <c r="A61" s="97"/>
      <c r="B61" s="1111" t="b">
        <v>0</v>
      </c>
      <c r="C61" s="88"/>
      <c r="D61" s="89"/>
      <c r="E61" s="89"/>
      <c r="F61" s="90"/>
      <c r="G61" s="91">
        <v>0.0</v>
      </c>
      <c r="H61" s="994">
        <f t="shared" si="4"/>
        <v>0</v>
      </c>
      <c r="I61" s="1140"/>
      <c r="J61" s="25"/>
      <c r="K61" s="25"/>
      <c r="L61" s="25"/>
      <c r="M61" s="25"/>
      <c r="N61" s="25"/>
    </row>
    <row r="62" ht="18.0" hidden="1" customHeight="1">
      <c r="A62" s="97"/>
      <c r="B62" s="1108" t="b">
        <v>0</v>
      </c>
      <c r="C62" s="94"/>
      <c r="D62" s="95"/>
      <c r="E62" s="95"/>
      <c r="F62" s="96"/>
      <c r="G62" s="85">
        <v>0.0</v>
      </c>
      <c r="H62" s="930">
        <f t="shared" si="4"/>
        <v>0</v>
      </c>
      <c r="I62" s="1107"/>
      <c r="J62" s="25"/>
      <c r="K62" s="25"/>
      <c r="L62" s="25"/>
      <c r="M62" s="25"/>
      <c r="N62" s="25"/>
    </row>
    <row r="63" ht="18.0" hidden="1" customHeight="1">
      <c r="A63" s="97"/>
      <c r="B63" s="1111" t="b">
        <v>0</v>
      </c>
      <c r="C63" s="88"/>
      <c r="D63" s="89"/>
      <c r="E63" s="89"/>
      <c r="F63" s="90"/>
      <c r="G63" s="91">
        <v>0.0</v>
      </c>
      <c r="H63" s="994">
        <f t="shared" si="4"/>
        <v>0</v>
      </c>
      <c r="I63" s="1140"/>
      <c r="J63" s="25"/>
      <c r="K63" s="25"/>
      <c r="L63" s="25"/>
      <c r="M63" s="25"/>
      <c r="N63" s="25"/>
    </row>
    <row r="64" ht="18.0" hidden="1" customHeight="1">
      <c r="A64" s="97"/>
      <c r="B64" s="1108" t="b">
        <v>0</v>
      </c>
      <c r="C64" s="94"/>
      <c r="D64" s="95"/>
      <c r="E64" s="95"/>
      <c r="F64" s="96"/>
      <c r="G64" s="85">
        <v>0.0</v>
      </c>
      <c r="H64" s="930">
        <f t="shared" si="4"/>
        <v>0</v>
      </c>
      <c r="I64" s="1107"/>
      <c r="J64" s="25"/>
      <c r="K64" s="25"/>
      <c r="L64" s="25"/>
      <c r="M64" s="25"/>
      <c r="N64" s="25"/>
    </row>
    <row r="65" ht="18.0" hidden="1" customHeight="1">
      <c r="A65" s="97"/>
      <c r="B65" s="1111" t="b">
        <v>0</v>
      </c>
      <c r="C65" s="88"/>
      <c r="D65" s="89"/>
      <c r="E65" s="89"/>
      <c r="F65" s="90"/>
      <c r="G65" s="91">
        <v>0.0</v>
      </c>
      <c r="H65" s="994">
        <f t="shared" si="4"/>
        <v>0</v>
      </c>
      <c r="I65" s="1140"/>
      <c r="J65" s="25"/>
      <c r="K65" s="25"/>
      <c r="L65" s="25"/>
      <c r="M65" s="25"/>
      <c r="N65" s="25"/>
    </row>
    <row r="66" ht="18.0" hidden="1" customHeight="1">
      <c r="A66" s="97"/>
      <c r="B66" s="1108" t="b">
        <v>0</v>
      </c>
      <c r="C66" s="94"/>
      <c r="D66" s="95"/>
      <c r="E66" s="95"/>
      <c r="F66" s="96"/>
      <c r="G66" s="85">
        <v>0.0</v>
      </c>
      <c r="H66" s="930">
        <f t="shared" si="4"/>
        <v>0</v>
      </c>
      <c r="I66" s="1107"/>
      <c r="J66" s="25"/>
      <c r="K66" s="25"/>
      <c r="L66" s="25"/>
      <c r="M66" s="25"/>
      <c r="N66" s="25"/>
    </row>
    <row r="67" ht="18.0" hidden="1" customHeight="1">
      <c r="A67" s="97"/>
      <c r="B67" s="1111" t="b">
        <v>0</v>
      </c>
      <c r="C67" s="88"/>
      <c r="D67" s="89"/>
      <c r="E67" s="89"/>
      <c r="F67" s="90"/>
      <c r="G67" s="91">
        <v>0.0</v>
      </c>
      <c r="H67" s="994">
        <f t="shared" si="4"/>
        <v>0</v>
      </c>
      <c r="I67" s="1140"/>
      <c r="J67" s="25"/>
      <c r="K67" s="25"/>
      <c r="L67" s="25"/>
      <c r="M67" s="25"/>
      <c r="N67" s="25"/>
    </row>
    <row r="68" ht="18.0" hidden="1" customHeight="1">
      <c r="A68" s="97"/>
      <c r="B68" s="1108" t="b">
        <v>0</v>
      </c>
      <c r="C68" s="94"/>
      <c r="D68" s="95"/>
      <c r="E68" s="95"/>
      <c r="F68" s="96"/>
      <c r="G68" s="85">
        <v>0.0</v>
      </c>
      <c r="H68" s="930">
        <f t="shared" si="4"/>
        <v>0</v>
      </c>
      <c r="I68" s="1107"/>
      <c r="J68" s="25"/>
      <c r="K68" s="25"/>
      <c r="L68" s="25"/>
      <c r="M68" s="25"/>
      <c r="N68" s="25"/>
    </row>
    <row r="69" ht="18.0" hidden="1" customHeight="1">
      <c r="A69" s="97"/>
      <c r="B69" s="1111" t="b">
        <v>0</v>
      </c>
      <c r="C69" s="88"/>
      <c r="D69" s="89"/>
      <c r="E69" s="89"/>
      <c r="F69" s="90"/>
      <c r="G69" s="91">
        <v>0.0</v>
      </c>
      <c r="H69" s="994">
        <f t="shared" si="4"/>
        <v>0</v>
      </c>
      <c r="I69" s="1140"/>
      <c r="J69" s="25"/>
      <c r="K69" s="25"/>
      <c r="L69" s="25"/>
      <c r="M69" s="25"/>
      <c r="N69" s="25"/>
    </row>
    <row r="70" ht="18.0" hidden="1" customHeight="1">
      <c r="A70" s="97"/>
      <c r="B70" s="1108" t="b">
        <v>0</v>
      </c>
      <c r="C70" s="94"/>
      <c r="D70" s="95"/>
      <c r="E70" s="95"/>
      <c r="F70" s="96"/>
      <c r="G70" s="85">
        <v>0.0</v>
      </c>
      <c r="H70" s="930">
        <f t="shared" si="4"/>
        <v>0</v>
      </c>
      <c r="I70" s="1107"/>
      <c r="J70" s="25"/>
      <c r="K70" s="25"/>
      <c r="L70" s="25"/>
      <c r="M70" s="25"/>
      <c r="N70" s="25"/>
    </row>
    <row r="71" ht="18.0" hidden="1" customHeight="1">
      <c r="A71" s="97"/>
      <c r="B71" s="1111" t="b">
        <v>0</v>
      </c>
      <c r="C71" s="88"/>
      <c r="D71" s="89"/>
      <c r="E71" s="89"/>
      <c r="F71" s="90"/>
      <c r="G71" s="91">
        <v>0.0</v>
      </c>
      <c r="H71" s="994">
        <f t="shared" si="4"/>
        <v>0</v>
      </c>
      <c r="I71" s="1140"/>
      <c r="J71" s="25"/>
      <c r="K71" s="25"/>
      <c r="L71" s="25"/>
      <c r="M71" s="25"/>
      <c r="N71" s="25"/>
    </row>
    <row r="72" ht="18.0" hidden="1" customHeight="1">
      <c r="A72" s="97"/>
      <c r="B72" s="1108" t="b">
        <v>0</v>
      </c>
      <c r="C72" s="94"/>
      <c r="D72" s="95"/>
      <c r="E72" s="95"/>
      <c r="F72" s="96"/>
      <c r="G72" s="85">
        <v>0.0</v>
      </c>
      <c r="H72" s="930">
        <f t="shared" si="4"/>
        <v>0</v>
      </c>
      <c r="I72" s="1107"/>
      <c r="J72" s="25"/>
      <c r="K72" s="25"/>
      <c r="L72" s="25"/>
      <c r="M72" s="25"/>
      <c r="N72" s="25"/>
    </row>
    <row r="73" ht="18.0" hidden="1" customHeight="1">
      <c r="A73" s="97"/>
      <c r="B73" s="1111" t="b">
        <v>0</v>
      </c>
      <c r="C73" s="88"/>
      <c r="D73" s="89"/>
      <c r="E73" s="89"/>
      <c r="F73" s="90"/>
      <c r="G73" s="91">
        <v>0.0</v>
      </c>
      <c r="H73" s="994">
        <f t="shared" si="4"/>
        <v>0</v>
      </c>
      <c r="I73" s="1140"/>
      <c r="J73" s="25"/>
      <c r="K73" s="25"/>
      <c r="L73" s="25"/>
      <c r="M73" s="25"/>
      <c r="N73" s="25"/>
    </row>
    <row r="74" ht="18.0" hidden="1" customHeight="1">
      <c r="A74" s="97"/>
      <c r="B74" s="1108" t="b">
        <v>0</v>
      </c>
      <c r="C74" s="94"/>
      <c r="D74" s="95"/>
      <c r="E74" s="95"/>
      <c r="F74" s="96"/>
      <c r="G74" s="85">
        <v>0.0</v>
      </c>
      <c r="H74" s="930">
        <f t="shared" si="4"/>
        <v>0</v>
      </c>
      <c r="I74" s="1107"/>
      <c r="J74" s="25"/>
      <c r="K74" s="25"/>
      <c r="L74" s="25"/>
      <c r="M74" s="25"/>
      <c r="N74" s="25"/>
    </row>
    <row r="75" ht="18.0" hidden="1" customHeight="1">
      <c r="A75" s="97"/>
      <c r="B75" s="1111" t="b">
        <v>0</v>
      </c>
      <c r="C75" s="88"/>
      <c r="D75" s="89"/>
      <c r="E75" s="89"/>
      <c r="F75" s="90"/>
      <c r="G75" s="91">
        <v>0.0</v>
      </c>
      <c r="H75" s="994">
        <f t="shared" si="4"/>
        <v>0</v>
      </c>
      <c r="I75" s="1140"/>
      <c r="J75" s="25"/>
      <c r="K75" s="25"/>
      <c r="L75" s="25"/>
      <c r="M75" s="25"/>
      <c r="N75" s="25"/>
    </row>
    <row r="76" ht="18.0" hidden="1" customHeight="1">
      <c r="A76" s="97"/>
      <c r="B76" s="1108" t="b">
        <v>0</v>
      </c>
      <c r="C76" s="94"/>
      <c r="D76" s="95"/>
      <c r="E76" s="95"/>
      <c r="F76" s="96"/>
      <c r="G76" s="85">
        <v>0.0</v>
      </c>
      <c r="H76" s="930">
        <f t="shared" si="4"/>
        <v>0</v>
      </c>
      <c r="I76" s="1107"/>
      <c r="J76" s="25"/>
      <c r="K76" s="25"/>
      <c r="L76" s="25"/>
      <c r="M76" s="25"/>
      <c r="N76" s="25"/>
    </row>
    <row r="77" ht="18.0" hidden="1" customHeight="1">
      <c r="A77" s="97"/>
      <c r="B77" s="1111" t="b">
        <v>0</v>
      </c>
      <c r="C77" s="88"/>
      <c r="D77" s="89"/>
      <c r="E77" s="89"/>
      <c r="F77" s="90"/>
      <c r="G77" s="91">
        <v>0.0</v>
      </c>
      <c r="H77" s="994">
        <f t="shared" si="4"/>
        <v>0</v>
      </c>
      <c r="I77" s="1140"/>
      <c r="J77" s="25"/>
      <c r="K77" s="25"/>
      <c r="L77" s="25"/>
      <c r="M77" s="25"/>
      <c r="N77" s="25"/>
    </row>
    <row r="78" ht="18.0" hidden="1" customHeight="1">
      <c r="A78" s="97"/>
      <c r="B78" s="1108" t="b">
        <v>0</v>
      </c>
      <c r="C78" s="94"/>
      <c r="D78" s="95"/>
      <c r="E78" s="95"/>
      <c r="F78" s="96"/>
      <c r="G78" s="85">
        <v>0.0</v>
      </c>
      <c r="H78" s="930">
        <f t="shared" si="4"/>
        <v>0</v>
      </c>
      <c r="I78" s="1107"/>
      <c r="J78" s="25"/>
      <c r="K78" s="25"/>
      <c r="L78" s="25"/>
      <c r="M78" s="25"/>
      <c r="N78" s="25"/>
    </row>
    <row r="79" ht="18.0" hidden="1" customHeight="1">
      <c r="A79" s="97"/>
      <c r="B79" s="1111" t="b">
        <v>0</v>
      </c>
      <c r="C79" s="88"/>
      <c r="D79" s="89"/>
      <c r="E79" s="89"/>
      <c r="F79" s="90"/>
      <c r="G79" s="91">
        <v>0.0</v>
      </c>
      <c r="H79" s="994">
        <f t="shared" si="4"/>
        <v>0</v>
      </c>
      <c r="I79" s="1140"/>
      <c r="J79" s="25"/>
      <c r="K79" s="25"/>
      <c r="L79" s="25"/>
      <c r="M79" s="25"/>
      <c r="N79" s="25"/>
    </row>
    <row r="80" ht="18.0" hidden="1" customHeight="1">
      <c r="A80" s="97"/>
      <c r="B80" s="1108" t="b">
        <v>0</v>
      </c>
      <c r="C80" s="94"/>
      <c r="D80" s="95"/>
      <c r="E80" s="95"/>
      <c r="F80" s="96"/>
      <c r="G80" s="85">
        <v>0.0</v>
      </c>
      <c r="H80" s="930">
        <f t="shared" si="4"/>
        <v>0</v>
      </c>
      <c r="I80" s="1107"/>
      <c r="J80" s="25"/>
      <c r="K80" s="25"/>
      <c r="L80" s="25"/>
      <c r="M80" s="25"/>
      <c r="N80" s="25"/>
    </row>
    <row r="81" ht="18.0" hidden="1" customHeight="1">
      <c r="A81" s="97"/>
      <c r="B81" s="1111" t="b">
        <v>0</v>
      </c>
      <c r="C81" s="88"/>
      <c r="D81" s="89"/>
      <c r="E81" s="89"/>
      <c r="F81" s="90"/>
      <c r="G81" s="91">
        <v>0.0</v>
      </c>
      <c r="H81" s="994">
        <f t="shared" si="4"/>
        <v>0</v>
      </c>
      <c r="I81" s="1140"/>
      <c r="J81" s="25"/>
      <c r="K81" s="25"/>
      <c r="L81" s="25"/>
      <c r="M81" s="25"/>
      <c r="N81" s="25"/>
    </row>
    <row r="82" ht="18.0" hidden="1" customHeight="1">
      <c r="A82" s="97"/>
      <c r="B82" s="1108" t="b">
        <v>0</v>
      </c>
      <c r="C82" s="94"/>
      <c r="D82" s="95"/>
      <c r="E82" s="95"/>
      <c r="F82" s="96"/>
      <c r="G82" s="85">
        <v>0.0</v>
      </c>
      <c r="H82" s="930">
        <f t="shared" si="4"/>
        <v>0</v>
      </c>
      <c r="I82" s="1107"/>
      <c r="J82" s="25"/>
      <c r="K82" s="25"/>
      <c r="L82" s="25"/>
      <c r="M82" s="25"/>
      <c r="N82" s="25"/>
    </row>
    <row r="83" ht="18.0" hidden="1" customHeight="1">
      <c r="A83" s="97"/>
      <c r="B83" s="1111" t="b">
        <v>0</v>
      </c>
      <c r="C83" s="88"/>
      <c r="D83" s="89"/>
      <c r="E83" s="89"/>
      <c r="F83" s="90"/>
      <c r="G83" s="91">
        <v>0.0</v>
      </c>
      <c r="H83" s="994">
        <f t="shared" si="4"/>
        <v>0</v>
      </c>
      <c r="I83" s="1140"/>
      <c r="J83" s="25"/>
      <c r="K83" s="25"/>
      <c r="L83" s="25"/>
      <c r="M83" s="25"/>
      <c r="N83" s="25"/>
    </row>
    <row r="84" ht="18.0" hidden="1" customHeight="1">
      <c r="A84" s="97"/>
      <c r="B84" s="1108" t="b">
        <v>0</v>
      </c>
      <c r="C84" s="94"/>
      <c r="D84" s="95"/>
      <c r="E84" s="95"/>
      <c r="F84" s="96"/>
      <c r="G84" s="85">
        <v>0.0</v>
      </c>
      <c r="H84" s="930">
        <f t="shared" si="4"/>
        <v>0</v>
      </c>
      <c r="I84" s="1107"/>
      <c r="J84" s="25"/>
      <c r="K84" s="1170" t="s">
        <v>790</v>
      </c>
      <c r="L84" s="828"/>
      <c r="M84" s="1171">
        <f>-(M42+M49)</f>
        <v>-2972.18</v>
      </c>
      <c r="N84" s="25"/>
    </row>
    <row r="85" ht="18.0" hidden="1" customHeight="1">
      <c r="A85" s="97"/>
      <c r="B85" s="1111" t="b">
        <v>0</v>
      </c>
      <c r="C85" s="88"/>
      <c r="D85" s="89"/>
      <c r="E85" s="89"/>
      <c r="F85" s="90"/>
      <c r="G85" s="91">
        <v>0.0</v>
      </c>
      <c r="H85" s="994">
        <f t="shared" si="4"/>
        <v>0</v>
      </c>
      <c r="I85" s="1140"/>
      <c r="J85" s="25"/>
      <c r="N85" s="25"/>
    </row>
    <row r="86" ht="18.0" hidden="1" customHeight="1">
      <c r="A86" s="65"/>
      <c r="B86" s="1108" t="b">
        <v>0</v>
      </c>
      <c r="C86" s="94"/>
      <c r="D86" s="95"/>
      <c r="E86" s="95"/>
      <c r="F86" s="96"/>
      <c r="G86" s="85">
        <v>0.0</v>
      </c>
      <c r="H86" s="930">
        <f t="shared" si="4"/>
        <v>0</v>
      </c>
      <c r="I86" s="1107"/>
      <c r="J86" s="25"/>
      <c r="N86" s="25"/>
    </row>
    <row r="87">
      <c r="A87" s="126"/>
      <c r="B87" s="1125"/>
      <c r="C87" s="1126" t="s">
        <v>610</v>
      </c>
      <c r="D87" s="1093"/>
      <c r="E87" s="1093"/>
      <c r="F87" s="1093"/>
      <c r="G87" s="1093"/>
      <c r="H87" s="1127">
        <f>sum(H38:H86)</f>
        <v>0</v>
      </c>
      <c r="I87" s="1155"/>
      <c r="J87" s="25"/>
      <c r="N87" s="25"/>
    </row>
    <row r="88">
      <c r="A88" s="126"/>
      <c r="B88" s="126" t="s">
        <v>611</v>
      </c>
      <c r="H88" s="127">
        <f>sum(H38:H86)-M30</f>
        <v>0</v>
      </c>
      <c r="J88" s="25"/>
      <c r="K88" s="25"/>
      <c r="L88" s="25"/>
      <c r="M88" s="25"/>
      <c r="N88" s="25"/>
    </row>
    <row r="89">
      <c r="A89" s="126"/>
      <c r="B89" s="126" t="s">
        <v>134</v>
      </c>
      <c r="H89" s="128" t="str">
        <f>#REF!-H87</f>
        <v>#REF!</v>
      </c>
      <c r="J89" s="25"/>
      <c r="K89" s="1128">
        <v>45591.0</v>
      </c>
      <c r="N89" s="25"/>
    </row>
    <row r="90">
      <c r="A90" s="126"/>
      <c r="B90" s="126"/>
      <c r="C90" s="126"/>
      <c r="D90" s="126"/>
      <c r="E90" s="126"/>
      <c r="F90" s="126"/>
      <c r="G90" s="126"/>
      <c r="H90" s="128"/>
      <c r="I90" s="128"/>
      <c r="J90" s="25"/>
      <c r="K90" s="25"/>
      <c r="L90" s="25"/>
      <c r="M90" s="25"/>
      <c r="N90" s="25"/>
    </row>
  </sheetData>
  <mergeCells count="117">
    <mergeCell ref="K35:L35"/>
    <mergeCell ref="K37:M37"/>
    <mergeCell ref="L13:M13"/>
    <mergeCell ref="L14:M14"/>
    <mergeCell ref="K29:L29"/>
    <mergeCell ref="K31:M31"/>
    <mergeCell ref="K32:L32"/>
    <mergeCell ref="K33:L33"/>
    <mergeCell ref="K34:L34"/>
    <mergeCell ref="B2:I2"/>
    <mergeCell ref="K2:M2"/>
    <mergeCell ref="C3:E3"/>
    <mergeCell ref="L3:M3"/>
    <mergeCell ref="C4:E4"/>
    <mergeCell ref="L4:M4"/>
    <mergeCell ref="L5:M5"/>
    <mergeCell ref="C5:E5"/>
    <mergeCell ref="C6:E6"/>
    <mergeCell ref="C7:E7"/>
    <mergeCell ref="C8:E8"/>
    <mergeCell ref="C9:E9"/>
    <mergeCell ref="C10:E10"/>
    <mergeCell ref="C11:E11"/>
    <mergeCell ref="L6:M6"/>
    <mergeCell ref="L7:M7"/>
    <mergeCell ref="L8:M8"/>
    <mergeCell ref="L9:M9"/>
    <mergeCell ref="L10:M10"/>
    <mergeCell ref="L11:M11"/>
    <mergeCell ref="L12:M12"/>
    <mergeCell ref="C12:E12"/>
    <mergeCell ref="C13:E13"/>
    <mergeCell ref="C14:E14"/>
    <mergeCell ref="C15:E15"/>
    <mergeCell ref="C16:E16"/>
    <mergeCell ref="C17:E17"/>
    <mergeCell ref="C18:E18"/>
    <mergeCell ref="C19:E19"/>
    <mergeCell ref="C20:E20"/>
    <mergeCell ref="C21:E21"/>
    <mergeCell ref="C22:E22"/>
    <mergeCell ref="C23:E23"/>
    <mergeCell ref="C24:E24"/>
    <mergeCell ref="C25:E25"/>
    <mergeCell ref="C26:E26"/>
    <mergeCell ref="C30:E30"/>
    <mergeCell ref="C31:E31"/>
    <mergeCell ref="C32:E32"/>
    <mergeCell ref="C33:E33"/>
    <mergeCell ref="C34:G34"/>
    <mergeCell ref="B36:I36"/>
    <mergeCell ref="H34:I34"/>
    <mergeCell ref="H37:I37"/>
    <mergeCell ref="H38:I38"/>
    <mergeCell ref="H39:I39"/>
    <mergeCell ref="L39:M39"/>
    <mergeCell ref="H40:I40"/>
    <mergeCell ref="L40:M40"/>
    <mergeCell ref="B89:G89"/>
    <mergeCell ref="H89:I89"/>
    <mergeCell ref="K89:M89"/>
    <mergeCell ref="H84:I84"/>
    <mergeCell ref="H85:I85"/>
    <mergeCell ref="H86:I86"/>
    <mergeCell ref="C87:G87"/>
    <mergeCell ref="H87:I87"/>
    <mergeCell ref="B88:G88"/>
    <mergeCell ref="H88:I88"/>
    <mergeCell ref="H41:I41"/>
    <mergeCell ref="H42:I42"/>
    <mergeCell ref="K42:L42"/>
    <mergeCell ref="H43:I43"/>
    <mergeCell ref="H44:I44"/>
    <mergeCell ref="K44:M44"/>
    <mergeCell ref="H45:I45"/>
    <mergeCell ref="H46:I46"/>
    <mergeCell ref="L46:M46"/>
    <mergeCell ref="H47:I47"/>
    <mergeCell ref="L47:M47"/>
    <mergeCell ref="H48:I48"/>
    <mergeCell ref="H49:I49"/>
    <mergeCell ref="K49:L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2:I72"/>
    <mergeCell ref="H73:I73"/>
    <mergeCell ref="H74:I74"/>
    <mergeCell ref="H75:I75"/>
    <mergeCell ref="H76:I76"/>
    <mergeCell ref="H77:I77"/>
    <mergeCell ref="H78:I78"/>
    <mergeCell ref="H79:I79"/>
    <mergeCell ref="H80:I80"/>
    <mergeCell ref="H81:I81"/>
    <mergeCell ref="H82:I82"/>
    <mergeCell ref="H83:I83"/>
    <mergeCell ref="K84:L84"/>
  </mergeCells>
  <dataValidations>
    <dataValidation type="list" allowBlank="1" showErrorMessage="1" sqref="E38:E86">
      <formula1>'08) Drop Down Menus'!$B$2:$B$17</formula1>
    </dataValidation>
    <dataValidation type="list" allowBlank="1" sqref="G4:G33">
      <formula1>'08) Drop Down Menus'!$A$2:$A$17</formula1>
    </dataValidation>
  </dataValidations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3.29"/>
    <col customWidth="1" min="2" max="2" width="4.71"/>
    <col customWidth="1" min="3" max="3" width="32.57"/>
    <col customWidth="1" min="4" max="4" width="10.0"/>
    <col customWidth="1" min="5" max="5" width="25.71"/>
    <col customWidth="1" min="6" max="6" width="13.0"/>
    <col customWidth="1" min="7" max="7" width="23.86"/>
    <col customWidth="1" min="8" max="8" width="15.29"/>
    <col customWidth="1" min="9" max="9" width="14.29"/>
    <col customWidth="1" min="10" max="10" width="3.71"/>
    <col customWidth="1" min="11" max="11" width="23.86"/>
    <col customWidth="1" min="12" max="12" width="15.0"/>
    <col customWidth="1" min="13" max="13" width="16.57"/>
    <col customWidth="1" min="14" max="14" width="3.43"/>
  </cols>
  <sheetData>
    <row r="1">
      <c r="A1" s="25"/>
      <c r="B1" s="25"/>
      <c r="C1" s="25"/>
      <c r="D1" s="25"/>
      <c r="E1" s="25"/>
      <c r="F1" s="25"/>
      <c r="G1" s="24"/>
      <c r="H1" s="25"/>
      <c r="I1" s="25"/>
      <c r="J1" s="25"/>
      <c r="K1" s="25"/>
      <c r="L1" s="138"/>
      <c r="M1" s="25"/>
      <c r="N1" s="25"/>
    </row>
    <row r="2">
      <c r="A2" s="25"/>
      <c r="B2" s="1085" t="s">
        <v>801</v>
      </c>
      <c r="C2" s="1129"/>
      <c r="D2" s="1129"/>
      <c r="E2" s="1129"/>
      <c r="F2" s="1129"/>
      <c r="G2" s="1129"/>
      <c r="H2" s="1129"/>
      <c r="I2" s="1130"/>
      <c r="J2" s="25"/>
      <c r="K2" s="1131" t="s">
        <v>470</v>
      </c>
      <c r="L2" s="1132"/>
      <c r="M2" s="1133"/>
      <c r="N2" s="25"/>
    </row>
    <row r="3">
      <c r="A3" s="25"/>
      <c r="B3" s="1079" t="s">
        <v>598</v>
      </c>
      <c r="C3" s="974" t="s">
        <v>140</v>
      </c>
      <c r="D3" s="862"/>
      <c r="E3" s="862"/>
      <c r="F3" s="974" t="s">
        <v>55</v>
      </c>
      <c r="G3" s="974" t="s">
        <v>44</v>
      </c>
      <c r="H3" s="974" t="s">
        <v>2</v>
      </c>
      <c r="I3" s="1080" t="s">
        <v>67</v>
      </c>
      <c r="J3" s="25"/>
      <c r="K3" s="1081" t="str">
        <f>'08) Drop Down Menus'!A2</f>
        <v>Groceries</v>
      </c>
      <c r="L3" s="85">
        <f>sumifs(H$4:H$33,G$4:G$33,K3,B$4:B$33,false)</f>
        <v>279.95</v>
      </c>
      <c r="M3" s="1107"/>
      <c r="N3" s="25"/>
    </row>
    <row r="4">
      <c r="A4" s="25"/>
      <c r="B4" s="1134" t="b">
        <v>0</v>
      </c>
      <c r="C4" s="1042" t="s">
        <v>500</v>
      </c>
      <c r="D4" s="1135"/>
      <c r="E4" s="1135"/>
      <c r="F4" s="1136">
        <v>45639.0</v>
      </c>
      <c r="G4" s="1137" t="s">
        <v>110</v>
      </c>
      <c r="H4" s="1138">
        <f>sum(M54:M88)</f>
        <v>21.75</v>
      </c>
      <c r="I4" s="92">
        <f>H4</f>
        <v>21.75</v>
      </c>
      <c r="J4" s="25"/>
      <c r="K4" s="1139" t="str">
        <f>'08) Drop Down Menus'!A3</f>
        <v>Cigarettes</v>
      </c>
      <c r="L4" s="91">
        <f t="shared" ref="L4:L14" si="1">sumifs(H$4:H$26,G$4:G$26,K4,B$4:B$26,false)</f>
        <v>80.93</v>
      </c>
      <c r="M4" s="1140"/>
      <c r="N4" s="25"/>
    </row>
    <row r="5">
      <c r="A5" s="25"/>
      <c r="B5" s="925" t="b">
        <v>0</v>
      </c>
      <c r="C5" s="1022" t="s">
        <v>472</v>
      </c>
      <c r="D5" s="862"/>
      <c r="E5" s="862"/>
      <c r="F5" s="982">
        <v>45639.0</v>
      </c>
      <c r="G5" s="983" t="s">
        <v>110</v>
      </c>
      <c r="H5" s="1023">
        <v>186.46</v>
      </c>
      <c r="I5" s="86">
        <f t="shared" ref="I5:I33" si="2">I4+H5</f>
        <v>208.21</v>
      </c>
      <c r="J5" s="25"/>
      <c r="K5" s="1081" t="str">
        <f>'08) Drop Down Menus'!A4</f>
        <v>Gas</v>
      </c>
      <c r="L5" s="85">
        <f t="shared" si="1"/>
        <v>33.51</v>
      </c>
      <c r="M5" s="1107"/>
      <c r="N5" s="25"/>
    </row>
    <row r="6">
      <c r="A6" s="25"/>
      <c r="B6" s="1134" t="b">
        <v>0</v>
      </c>
      <c r="C6" s="1042" t="s">
        <v>474</v>
      </c>
      <c r="D6" s="1135"/>
      <c r="E6" s="1135"/>
      <c r="F6" s="1136">
        <v>45639.0</v>
      </c>
      <c r="G6" s="1137" t="s">
        <v>144</v>
      </c>
      <c r="H6" s="1138">
        <v>32.47</v>
      </c>
      <c r="I6" s="92">
        <f t="shared" si="2"/>
        <v>240.68</v>
      </c>
      <c r="J6" s="25"/>
      <c r="K6" s="1139" t="str">
        <f>'08) Drop Down Menus'!A5</f>
        <v>Entertainment</v>
      </c>
      <c r="L6" s="91">
        <f t="shared" si="1"/>
        <v>0</v>
      </c>
      <c r="M6" s="1140"/>
      <c r="N6" s="25"/>
    </row>
    <row r="7">
      <c r="A7" s="25"/>
      <c r="B7" s="925" t="b">
        <v>0</v>
      </c>
      <c r="C7" s="1022" t="s">
        <v>726</v>
      </c>
      <c r="D7" s="862"/>
      <c r="E7" s="862"/>
      <c r="F7" s="982">
        <v>45640.0</v>
      </c>
      <c r="G7" s="983" t="s">
        <v>147</v>
      </c>
      <c r="H7" s="1023">
        <v>12.0</v>
      </c>
      <c r="I7" s="86">
        <f t="shared" si="2"/>
        <v>252.68</v>
      </c>
      <c r="J7" s="25"/>
      <c r="K7" s="1081" t="str">
        <f>'08) Drop Down Menus'!A6</f>
        <v>Medical</v>
      </c>
      <c r="L7" s="85">
        <f t="shared" si="1"/>
        <v>65</v>
      </c>
      <c r="M7" s="1107"/>
      <c r="N7" s="25"/>
    </row>
    <row r="8">
      <c r="A8" s="25"/>
      <c r="B8" s="1134" t="b">
        <v>0</v>
      </c>
      <c r="C8" s="1042" t="s">
        <v>620</v>
      </c>
      <c r="D8" s="1135"/>
      <c r="E8" s="1135"/>
      <c r="F8" s="1168">
        <v>45644.0</v>
      </c>
      <c r="G8" s="1137" t="s">
        <v>144</v>
      </c>
      <c r="H8" s="1138">
        <v>22.68</v>
      </c>
      <c r="I8" s="92">
        <f t="shared" si="2"/>
        <v>275.36</v>
      </c>
      <c r="J8" s="25"/>
      <c r="K8" s="1139" t="str">
        <f>'08) Drop Down Menus'!A7</f>
        <v>Vehicle</v>
      </c>
      <c r="L8" s="91">
        <f t="shared" si="1"/>
        <v>12</v>
      </c>
      <c r="M8" s="1140"/>
      <c r="N8" s="25"/>
    </row>
    <row r="9">
      <c r="A9" s="25"/>
      <c r="B9" s="925" t="b">
        <v>0</v>
      </c>
      <c r="C9" s="1022" t="s">
        <v>802</v>
      </c>
      <c r="D9" s="862"/>
      <c r="E9" s="862"/>
      <c r="F9" s="1069">
        <v>45646.0</v>
      </c>
      <c r="G9" s="983" t="s">
        <v>110</v>
      </c>
      <c r="H9" s="1023">
        <v>28.43</v>
      </c>
      <c r="I9" s="86">
        <f t="shared" si="2"/>
        <v>303.79</v>
      </c>
      <c r="J9" s="25"/>
      <c r="K9" s="1081" t="str">
        <f>'08) Drop Down Menus'!A8</f>
        <v>Maintenance</v>
      </c>
      <c r="L9" s="85">
        <f t="shared" si="1"/>
        <v>80.71</v>
      </c>
      <c r="M9" s="1107"/>
      <c r="N9" s="25"/>
    </row>
    <row r="10">
      <c r="A10" s="25"/>
      <c r="B10" s="1134" t="b">
        <v>0</v>
      </c>
      <c r="C10" s="1042" t="s">
        <v>474</v>
      </c>
      <c r="D10" s="1135"/>
      <c r="E10" s="1135"/>
      <c r="F10" s="1136">
        <v>45646.0</v>
      </c>
      <c r="G10" s="1137" t="s">
        <v>145</v>
      </c>
      <c r="H10" s="1138">
        <v>33.51</v>
      </c>
      <c r="I10" s="92">
        <f t="shared" si="2"/>
        <v>337.3</v>
      </c>
      <c r="J10" s="25"/>
      <c r="K10" s="1139" t="str">
        <f>'08) Drop Down Menus'!A9</f>
        <v>Debt</v>
      </c>
      <c r="L10" s="91">
        <f t="shared" si="1"/>
        <v>0</v>
      </c>
      <c r="M10" s="1140"/>
      <c r="N10" s="25"/>
    </row>
    <row r="11">
      <c r="A11" s="25"/>
      <c r="B11" s="925" t="b">
        <v>0</v>
      </c>
      <c r="C11" s="1022" t="s">
        <v>474</v>
      </c>
      <c r="D11" s="862"/>
      <c r="E11" s="862"/>
      <c r="F11" s="982">
        <v>45647.0</v>
      </c>
      <c r="G11" s="983" t="s">
        <v>149</v>
      </c>
      <c r="H11" s="1023">
        <v>18.73</v>
      </c>
      <c r="I11" s="86">
        <f t="shared" si="2"/>
        <v>356.03</v>
      </c>
      <c r="J11" s="25"/>
      <c r="K11" s="1081" t="str">
        <f>'08) Drop Down Menus'!A10</f>
        <v>Holiday Gifts</v>
      </c>
      <c r="L11" s="85">
        <f t="shared" si="1"/>
        <v>18.73</v>
      </c>
      <c r="M11" s="1107"/>
      <c r="N11" s="25"/>
    </row>
    <row r="12">
      <c r="A12" s="25"/>
      <c r="B12" s="1134" t="b">
        <v>0</v>
      </c>
      <c r="C12" s="1042" t="s">
        <v>774</v>
      </c>
      <c r="D12" s="1135"/>
      <c r="E12" s="1135"/>
      <c r="F12" s="1136">
        <v>45648.0</v>
      </c>
      <c r="G12" s="1137" t="s">
        <v>21</v>
      </c>
      <c r="H12" s="1138">
        <v>14.6</v>
      </c>
      <c r="I12" s="92">
        <f t="shared" si="2"/>
        <v>370.63</v>
      </c>
      <c r="J12" s="25"/>
      <c r="K12" s="1139" t="str">
        <f>'08) Drop Down Menus'!A11</f>
        <v>Haircut</v>
      </c>
      <c r="L12" s="91">
        <f t="shared" si="1"/>
        <v>0</v>
      </c>
      <c r="M12" s="1140"/>
      <c r="N12" s="25"/>
    </row>
    <row r="13">
      <c r="A13" s="25"/>
      <c r="B13" s="925" t="b">
        <v>0</v>
      </c>
      <c r="C13" s="1022" t="s">
        <v>36</v>
      </c>
      <c r="D13" s="862"/>
      <c r="E13" s="862"/>
      <c r="F13" s="982">
        <v>45649.0</v>
      </c>
      <c r="G13" s="983" t="s">
        <v>132</v>
      </c>
      <c r="H13" s="1023">
        <v>65.0</v>
      </c>
      <c r="I13" s="86">
        <f t="shared" si="2"/>
        <v>435.63</v>
      </c>
      <c r="J13" s="25"/>
      <c r="K13" s="1081" t="str">
        <f>'08) Drop Down Menus'!A12</f>
        <v>Subscription - Video</v>
      </c>
      <c r="L13" s="85">
        <f t="shared" si="1"/>
        <v>0</v>
      </c>
      <c r="M13" s="1107"/>
      <c r="N13" s="25"/>
    </row>
    <row r="14">
      <c r="A14" s="25"/>
      <c r="B14" s="1134" t="b">
        <v>0</v>
      </c>
      <c r="C14" s="1042" t="s">
        <v>472</v>
      </c>
      <c r="D14" s="1135"/>
      <c r="E14" s="1135"/>
      <c r="F14" s="1136">
        <v>45650.0</v>
      </c>
      <c r="G14" s="1137" t="s">
        <v>110</v>
      </c>
      <c r="H14" s="1138">
        <v>43.31</v>
      </c>
      <c r="I14" s="92">
        <f t="shared" si="2"/>
        <v>478.94</v>
      </c>
      <c r="J14" s="25"/>
      <c r="K14" s="1141" t="str">
        <f>'08) Drop Down Menus'!A13</f>
        <v>Subscription - Game</v>
      </c>
      <c r="L14" s="1142">
        <f t="shared" si="1"/>
        <v>0</v>
      </c>
      <c r="M14" s="1144"/>
      <c r="N14" s="25"/>
    </row>
    <row r="15">
      <c r="A15" s="25"/>
      <c r="B15" s="925" t="b">
        <v>0</v>
      </c>
      <c r="C15" s="1022" t="s">
        <v>803</v>
      </c>
      <c r="D15" s="862"/>
      <c r="E15" s="862"/>
      <c r="F15" s="982">
        <v>45650.0</v>
      </c>
      <c r="G15" s="983" t="s">
        <v>21</v>
      </c>
      <c r="H15" s="1023">
        <v>66.11</v>
      </c>
      <c r="I15" s="86">
        <f t="shared" si="2"/>
        <v>545.05</v>
      </c>
      <c r="J15" s="25"/>
      <c r="K15" s="25"/>
      <c r="L15" s="25"/>
      <c r="M15" s="25"/>
      <c r="N15" s="25"/>
    </row>
    <row r="16">
      <c r="A16" s="25"/>
      <c r="B16" s="1134" t="b">
        <v>0</v>
      </c>
      <c r="C16" s="1042" t="s">
        <v>553</v>
      </c>
      <c r="D16" s="1135"/>
      <c r="E16" s="1135"/>
      <c r="F16" s="1136">
        <v>45650.0</v>
      </c>
      <c r="G16" s="1137" t="s">
        <v>144</v>
      </c>
      <c r="H16" s="1138">
        <v>25.78</v>
      </c>
      <c r="I16" s="92">
        <f t="shared" si="2"/>
        <v>570.83</v>
      </c>
      <c r="J16" s="25"/>
      <c r="K16" s="1085" t="s">
        <v>44</v>
      </c>
      <c r="L16" s="1086" t="s">
        <v>572</v>
      </c>
      <c r="M16" s="1087" t="s">
        <v>573</v>
      </c>
      <c r="N16" s="25"/>
    </row>
    <row r="17">
      <c r="A17" s="25"/>
      <c r="B17" s="925" t="b">
        <v>0</v>
      </c>
      <c r="C17" s="1022"/>
      <c r="D17" s="862"/>
      <c r="E17" s="862"/>
      <c r="F17" s="982"/>
      <c r="G17" s="983"/>
      <c r="H17" s="1023">
        <v>0.0</v>
      </c>
      <c r="I17" s="86">
        <f t="shared" si="2"/>
        <v>570.83</v>
      </c>
      <c r="J17" s="25"/>
      <c r="K17" s="1088" t="str">
        <f>'08) Drop Down Menus'!A2</f>
        <v>Groceries</v>
      </c>
      <c r="L17" s="930">
        <f>SUMIF('01) BudgetBill Breakdown'!B$1:B90,K3, '01) BudgetBill Breakdown'!G$1:G90)</f>
        <v>-13261.67</v>
      </c>
      <c r="M17" s="1089">
        <f t="shared" ref="M17:M28" si="3">L17/M$29</f>
        <v>-552.5695833</v>
      </c>
      <c r="N17" s="25"/>
    </row>
    <row r="18">
      <c r="A18" s="25"/>
      <c r="B18" s="1134" t="b">
        <v>0</v>
      </c>
      <c r="C18" s="1042"/>
      <c r="D18" s="1135"/>
      <c r="E18" s="1135"/>
      <c r="F18" s="1136"/>
      <c r="G18" s="1137"/>
      <c r="H18" s="1138">
        <v>0.0</v>
      </c>
      <c r="I18" s="92">
        <f t="shared" si="2"/>
        <v>570.83</v>
      </c>
      <c r="J18" s="25"/>
      <c r="K18" s="1090" t="str">
        <f>'08) Drop Down Menus'!A3</f>
        <v>Cigarettes</v>
      </c>
      <c r="L18" s="994">
        <f>SUMIF('01) BudgetBill Breakdown'!B$1:B90,K18, '01) BudgetBill Breakdown'!G$1:G90)</f>
        <v>-3195.64</v>
      </c>
      <c r="M18" s="1091">
        <f t="shared" si="3"/>
        <v>-133.1516667</v>
      </c>
      <c r="N18" s="25"/>
    </row>
    <row r="19">
      <c r="A19" s="25"/>
      <c r="B19" s="925" t="b">
        <v>0</v>
      </c>
      <c r="C19" s="1022"/>
      <c r="D19" s="862"/>
      <c r="E19" s="862"/>
      <c r="F19" s="982"/>
      <c r="G19" s="983"/>
      <c r="H19" s="1023">
        <v>0.0</v>
      </c>
      <c r="I19" s="86">
        <f t="shared" si="2"/>
        <v>570.83</v>
      </c>
      <c r="J19" s="25"/>
      <c r="K19" s="1088" t="str">
        <f>'08) Drop Down Menus'!A4</f>
        <v>Gas</v>
      </c>
      <c r="L19" s="930">
        <f>SUMIF('01) BudgetBill Breakdown'!B$1:B90,K19, '01) BudgetBill Breakdown'!G$1:G90)</f>
        <v>-1119.6</v>
      </c>
      <c r="M19" s="1089">
        <f t="shared" si="3"/>
        <v>-46.65</v>
      </c>
      <c r="N19" s="25"/>
    </row>
    <row r="20">
      <c r="A20" s="25"/>
      <c r="B20" s="1134" t="b">
        <v>0</v>
      </c>
      <c r="C20" s="1042"/>
      <c r="D20" s="1135"/>
      <c r="E20" s="1135"/>
      <c r="F20" s="1136"/>
      <c r="G20" s="1137"/>
      <c r="H20" s="1138">
        <v>0.0</v>
      </c>
      <c r="I20" s="92">
        <f t="shared" si="2"/>
        <v>570.83</v>
      </c>
      <c r="J20" s="25"/>
      <c r="K20" s="1090" t="str">
        <f>'08) Drop Down Menus'!A5</f>
        <v>Entertainment</v>
      </c>
      <c r="L20" s="994">
        <f>SUMIF('01) BudgetBill Breakdown'!B$1:B90,K20, '01) BudgetBill Breakdown'!G$1:G90)</f>
        <v>-5169.91</v>
      </c>
      <c r="M20" s="1091">
        <f t="shared" si="3"/>
        <v>-215.4129167</v>
      </c>
      <c r="N20" s="25"/>
    </row>
    <row r="21">
      <c r="A21" s="25"/>
      <c r="B21" s="925" t="b">
        <v>0</v>
      </c>
      <c r="C21" s="1022"/>
      <c r="D21" s="862"/>
      <c r="E21" s="862"/>
      <c r="F21" s="982"/>
      <c r="G21" s="983"/>
      <c r="H21" s="1023">
        <v>0.0</v>
      </c>
      <c r="I21" s="86">
        <f t="shared" si="2"/>
        <v>570.83</v>
      </c>
      <c r="J21" s="25"/>
      <c r="K21" s="1088" t="str">
        <f>'08) Drop Down Menus'!A6</f>
        <v>Medical</v>
      </c>
      <c r="L21" s="930">
        <f>SUMIF('01) BudgetBill Breakdown'!B$1:B90,K21, '01) BudgetBill Breakdown'!G$1:G90)</f>
        <v>-1229.54</v>
      </c>
      <c r="M21" s="1089">
        <f t="shared" si="3"/>
        <v>-51.23083333</v>
      </c>
      <c r="N21" s="25"/>
    </row>
    <row r="22">
      <c r="A22" s="25"/>
      <c r="B22" s="1134" t="b">
        <v>0</v>
      </c>
      <c r="C22" s="1042"/>
      <c r="D22" s="1135"/>
      <c r="E22" s="1135"/>
      <c r="F22" s="1136"/>
      <c r="G22" s="1137"/>
      <c r="H22" s="1138">
        <v>0.0</v>
      </c>
      <c r="I22" s="92">
        <f t="shared" si="2"/>
        <v>570.83</v>
      </c>
      <c r="J22" s="25"/>
      <c r="K22" s="1090" t="str">
        <f>'08) Drop Down Menus'!A7</f>
        <v>Vehicle</v>
      </c>
      <c r="L22" s="994">
        <f>SUMIF('01) BudgetBill Breakdown'!B$1:B90,K22, '01) BudgetBill Breakdown'!G$1:G90)</f>
        <v>-798.37</v>
      </c>
      <c r="M22" s="1091">
        <f t="shared" si="3"/>
        <v>-33.26541667</v>
      </c>
      <c r="N22" s="25"/>
    </row>
    <row r="23">
      <c r="A23" s="25"/>
      <c r="B23" s="925" t="b">
        <v>0</v>
      </c>
      <c r="C23" s="1022"/>
      <c r="D23" s="862"/>
      <c r="E23" s="862"/>
      <c r="F23" s="982"/>
      <c r="G23" s="983"/>
      <c r="H23" s="1023">
        <v>0.0</v>
      </c>
      <c r="I23" s="86">
        <f t="shared" si="2"/>
        <v>570.83</v>
      </c>
      <c r="J23" s="25"/>
      <c r="K23" s="1088" t="str">
        <f>'08) Drop Down Menus'!A8</f>
        <v>Maintenance</v>
      </c>
      <c r="L23" s="930">
        <f>SUMIF('01) BudgetBill Breakdown'!B$1:B90,K23, '01) BudgetBill Breakdown'!G$1:G90)</f>
        <v>-2502.98</v>
      </c>
      <c r="M23" s="1089">
        <f t="shared" si="3"/>
        <v>-104.2908333</v>
      </c>
      <c r="N23" s="25"/>
    </row>
    <row r="24">
      <c r="A24" s="25"/>
      <c r="B24" s="1134" t="b">
        <v>0</v>
      </c>
      <c r="C24" s="1042"/>
      <c r="D24" s="1135"/>
      <c r="E24" s="1135"/>
      <c r="F24" s="1136"/>
      <c r="G24" s="1137"/>
      <c r="H24" s="1138">
        <v>0.0</v>
      </c>
      <c r="I24" s="92">
        <f t="shared" si="2"/>
        <v>570.83</v>
      </c>
      <c r="J24" s="25"/>
      <c r="K24" s="1090" t="str">
        <f>'08) Drop Down Menus'!A9</f>
        <v>Debt</v>
      </c>
      <c r="L24" s="994">
        <f>SUMIF('01) BudgetBill Breakdown'!B$1:B90,K24, '01) BudgetBill Breakdown'!G$1:G90)</f>
        <v>-4471.64</v>
      </c>
      <c r="M24" s="1091">
        <f t="shared" si="3"/>
        <v>-186.3183333</v>
      </c>
      <c r="N24" s="25"/>
    </row>
    <row r="25">
      <c r="A25" s="25"/>
      <c r="B25" s="925" t="b">
        <v>0</v>
      </c>
      <c r="C25" s="1022"/>
      <c r="D25" s="862"/>
      <c r="E25" s="862"/>
      <c r="F25" s="982"/>
      <c r="G25" s="983"/>
      <c r="H25" s="1023">
        <v>0.0</v>
      </c>
      <c r="I25" s="86">
        <f t="shared" si="2"/>
        <v>570.83</v>
      </c>
      <c r="J25" s="25"/>
      <c r="K25" s="1088" t="str">
        <f>'08) Drop Down Menus'!A10</f>
        <v>Holiday Gifts</v>
      </c>
      <c r="L25" s="930">
        <f>SUMIF('01) BudgetBill Breakdown'!B$1:B90,K25, '01) BudgetBill Breakdown'!G$1:G90)</f>
        <v>-437.29</v>
      </c>
      <c r="M25" s="1089">
        <f t="shared" si="3"/>
        <v>-18.22041667</v>
      </c>
      <c r="N25" s="25"/>
    </row>
    <row r="26">
      <c r="A26" s="25"/>
      <c r="B26" s="1134" t="b">
        <v>0</v>
      </c>
      <c r="C26" s="1042"/>
      <c r="D26" s="1135"/>
      <c r="E26" s="1135"/>
      <c r="F26" s="1136"/>
      <c r="G26" s="1137"/>
      <c r="H26" s="1138">
        <v>0.0</v>
      </c>
      <c r="I26" s="92">
        <f t="shared" si="2"/>
        <v>570.83</v>
      </c>
      <c r="J26" s="25"/>
      <c r="K26" s="1090" t="str">
        <f>'08) Drop Down Menus'!A11</f>
        <v>Haircut</v>
      </c>
      <c r="L26" s="994">
        <f>SUMIF('01) BudgetBill Breakdown'!B$1:B90,K26, '01) BudgetBill Breakdown'!G$1:G90)</f>
        <v>-350.23</v>
      </c>
      <c r="M26" s="1091">
        <f t="shared" si="3"/>
        <v>-14.59291667</v>
      </c>
      <c r="N26" s="25"/>
    </row>
    <row r="27">
      <c r="A27" s="25"/>
      <c r="B27" s="925" t="b">
        <v>0</v>
      </c>
      <c r="C27" s="1022"/>
      <c r="D27" s="1022"/>
      <c r="E27" s="1022"/>
      <c r="F27" s="982"/>
      <c r="G27" s="983"/>
      <c r="H27" s="1023">
        <v>0.0</v>
      </c>
      <c r="I27" s="86">
        <f t="shared" si="2"/>
        <v>570.83</v>
      </c>
      <c r="J27" s="25"/>
      <c r="K27" s="1088" t="str">
        <f>'08) Drop Down Menus'!A12</f>
        <v>Subscription - Video</v>
      </c>
      <c r="L27" s="930">
        <f>SUMIF('01) BudgetBill Breakdown'!B$1:B90,K27, '01) BudgetBill Breakdown'!G$1:G90)</f>
        <v>-642.57</v>
      </c>
      <c r="M27" s="1089">
        <f t="shared" si="3"/>
        <v>-26.77375</v>
      </c>
      <c r="N27" s="25"/>
    </row>
    <row r="28">
      <c r="A28" s="25"/>
      <c r="B28" s="1134" t="b">
        <v>0</v>
      </c>
      <c r="C28" s="1042"/>
      <c r="D28" s="1042"/>
      <c r="E28" s="1042"/>
      <c r="F28" s="1136"/>
      <c r="G28" s="1137"/>
      <c r="H28" s="1138">
        <v>0.0</v>
      </c>
      <c r="I28" s="92">
        <f t="shared" si="2"/>
        <v>570.83</v>
      </c>
      <c r="J28" s="25"/>
      <c r="K28" s="1090" t="str">
        <f>'08) Drop Down Menus'!A13</f>
        <v>Subscription - Game</v>
      </c>
      <c r="L28" s="994">
        <f>SUMIF('01) BudgetBill Breakdown'!B$1:B90,K28, '01) BudgetBill Breakdown'!G$1:G90)</f>
        <v>-137.11</v>
      </c>
      <c r="M28" s="1091">
        <f t="shared" si="3"/>
        <v>-5.712916667</v>
      </c>
      <c r="N28" s="25"/>
    </row>
    <row r="29">
      <c r="A29" s="25"/>
      <c r="B29" s="925" t="b">
        <v>0</v>
      </c>
      <c r="C29" s="1022"/>
      <c r="D29" s="1022"/>
      <c r="E29" s="1022"/>
      <c r="F29" s="982"/>
      <c r="G29" s="983"/>
      <c r="H29" s="1023">
        <v>0.0</v>
      </c>
      <c r="I29" s="86">
        <f t="shared" si="2"/>
        <v>570.83</v>
      </c>
      <c r="J29" s="25"/>
      <c r="K29" s="1092" t="s">
        <v>574</v>
      </c>
      <c r="L29" s="1093"/>
      <c r="M29" s="1094" t="s">
        <v>659</v>
      </c>
      <c r="N29" s="25"/>
    </row>
    <row r="30">
      <c r="A30" s="25"/>
      <c r="B30" s="1134" t="b">
        <v>0</v>
      </c>
      <c r="C30" s="1042"/>
      <c r="D30" s="1135"/>
      <c r="E30" s="1135"/>
      <c r="F30" s="1136"/>
      <c r="G30" s="1137"/>
      <c r="H30" s="1138">
        <v>0.0</v>
      </c>
      <c r="I30" s="92">
        <f t="shared" si="2"/>
        <v>570.83</v>
      </c>
      <c r="J30" s="25"/>
      <c r="K30" s="25"/>
      <c r="L30" s="25"/>
      <c r="M30" s="25"/>
      <c r="N30" s="25"/>
    </row>
    <row r="31">
      <c r="A31" s="25"/>
      <c r="B31" s="925" t="b">
        <v>0</v>
      </c>
      <c r="C31" s="1022"/>
      <c r="D31" s="862"/>
      <c r="E31" s="862"/>
      <c r="F31" s="982"/>
      <c r="G31" s="983"/>
      <c r="H31" s="1023">
        <v>0.0</v>
      </c>
      <c r="I31" s="86">
        <f t="shared" si="2"/>
        <v>570.83</v>
      </c>
      <c r="J31" s="25"/>
      <c r="K31" s="1115" t="s">
        <v>683</v>
      </c>
      <c r="L31" s="1116"/>
      <c r="M31" s="1117"/>
      <c r="N31" s="25"/>
    </row>
    <row r="32">
      <c r="A32" s="25"/>
      <c r="B32" s="1134" t="b">
        <v>0</v>
      </c>
      <c r="C32" s="1042"/>
      <c r="D32" s="1135"/>
      <c r="E32" s="1135"/>
      <c r="F32" s="1136"/>
      <c r="G32" s="1137"/>
      <c r="H32" s="1138">
        <v>0.0</v>
      </c>
      <c r="I32" s="92">
        <f t="shared" si="2"/>
        <v>570.83</v>
      </c>
      <c r="J32" s="25"/>
      <c r="K32" s="1118" t="s">
        <v>684</v>
      </c>
      <c r="L32" s="862"/>
      <c r="M32" s="1103">
        <v>0.0</v>
      </c>
      <c r="N32" s="25"/>
    </row>
    <row r="33" ht="18.0" customHeight="1">
      <c r="A33" s="25"/>
      <c r="B33" s="925" t="b">
        <v>0</v>
      </c>
      <c r="C33" s="1022"/>
      <c r="D33" s="862"/>
      <c r="E33" s="862"/>
      <c r="F33" s="982"/>
      <c r="G33" s="983"/>
      <c r="H33" s="1023">
        <v>0.0</v>
      </c>
      <c r="I33" s="86">
        <f t="shared" si="2"/>
        <v>570.83</v>
      </c>
      <c r="J33" s="25"/>
      <c r="K33" s="1119" t="s">
        <v>685</v>
      </c>
      <c r="L33" s="1120"/>
      <c r="M33" s="1121">
        <v>0.0</v>
      </c>
      <c r="N33" s="25"/>
    </row>
    <row r="34" ht="18.0" customHeight="1">
      <c r="A34" s="25"/>
      <c r="B34" s="1148"/>
      <c r="C34" s="1149" t="s">
        <v>455</v>
      </c>
      <c r="D34" s="1150"/>
      <c r="E34" s="1150"/>
      <c r="F34" s="1150"/>
      <c r="G34" s="1150"/>
      <c r="H34" s="1151">
        <f>I26</f>
        <v>570.83</v>
      </c>
      <c r="I34" s="1152"/>
      <c r="J34" s="25"/>
      <c r="K34" s="1118" t="s">
        <v>686</v>
      </c>
      <c r="L34" s="862"/>
      <c r="M34" s="86">
        <f>M32-M33</f>
        <v>0</v>
      </c>
      <c r="N34" s="25"/>
    </row>
    <row r="35" ht="18.0" customHeight="1">
      <c r="A35" s="65"/>
      <c r="B35" s="65"/>
      <c r="C35" s="65"/>
      <c r="D35" s="65"/>
      <c r="E35" s="65"/>
      <c r="F35" s="65"/>
      <c r="G35" s="75"/>
      <c r="H35" s="75"/>
      <c r="I35" s="65"/>
      <c r="J35" s="25"/>
      <c r="K35" s="1122" t="s">
        <v>687</v>
      </c>
      <c r="L35" s="1123"/>
      <c r="M35" s="1124" t="str">
        <f>#REF!-M33</f>
        <v>#REF!</v>
      </c>
      <c r="N35" s="25"/>
    </row>
    <row r="36" ht="18.0" customHeight="1">
      <c r="A36" s="65"/>
      <c r="B36" s="65" t="s">
        <v>609</v>
      </c>
      <c r="J36" s="25"/>
      <c r="N36" s="25"/>
    </row>
    <row r="37" ht="18.0" customHeight="1">
      <c r="A37" s="80"/>
      <c r="B37" s="1085" t="s">
        <v>102</v>
      </c>
      <c r="C37" s="1086" t="s">
        <v>103</v>
      </c>
      <c r="D37" s="1086" t="s">
        <v>104</v>
      </c>
      <c r="E37" s="1086" t="s">
        <v>105</v>
      </c>
      <c r="F37" s="1086" t="s">
        <v>49</v>
      </c>
      <c r="G37" s="1106" t="s">
        <v>106</v>
      </c>
      <c r="H37" s="1106" t="s">
        <v>107</v>
      </c>
      <c r="I37" s="1130"/>
      <c r="J37" s="25"/>
      <c r="K37" s="1100" t="s">
        <v>793</v>
      </c>
      <c r="L37" s="1101"/>
      <c r="M37" s="1102"/>
      <c r="N37" s="25"/>
    </row>
    <row r="38" ht="18.0" customHeight="1">
      <c r="A38" s="80"/>
      <c r="B38" s="1108" t="b">
        <v>0</v>
      </c>
      <c r="C38" s="1022"/>
      <c r="D38" s="95"/>
      <c r="E38" s="95"/>
      <c r="F38" s="96"/>
      <c r="G38" s="85">
        <v>0.0</v>
      </c>
      <c r="H38" s="930">
        <f t="shared" ref="H38:H86" si="4">IF( B38 = TRUE ,(G38*F38)*0.05+(G38*F38) , G38*F38 )</f>
        <v>0</v>
      </c>
      <c r="I38" s="1107"/>
      <c r="J38" s="25"/>
      <c r="K38" s="925" t="s">
        <v>605</v>
      </c>
      <c r="L38" s="1027"/>
      <c r="M38" s="1103">
        <v>0.0</v>
      </c>
      <c r="N38" s="25"/>
    </row>
    <row r="39" ht="18.0" customHeight="1">
      <c r="A39" s="80"/>
      <c r="B39" s="1111" t="b">
        <v>0</v>
      </c>
      <c r="C39" s="88"/>
      <c r="D39" s="89"/>
      <c r="E39" s="89"/>
      <c r="F39" s="90"/>
      <c r="G39" s="91">
        <v>0.0</v>
      </c>
      <c r="H39" s="994">
        <f t="shared" si="4"/>
        <v>0</v>
      </c>
      <c r="I39" s="1140"/>
      <c r="J39" s="25"/>
      <c r="K39" s="1104" t="s">
        <v>671</v>
      </c>
      <c r="L39" s="1073">
        <v>3000.0</v>
      </c>
      <c r="M39" s="1105"/>
      <c r="N39" s="25"/>
    </row>
    <row r="40" ht="18.0" customHeight="1">
      <c r="A40" s="97"/>
      <c r="B40" s="1108" t="b">
        <v>0</v>
      </c>
      <c r="C40" s="94"/>
      <c r="D40" s="95"/>
      <c r="E40" s="95"/>
      <c r="F40" s="96"/>
      <c r="G40" s="85">
        <v>0.0</v>
      </c>
      <c r="H40" s="930">
        <f t="shared" si="4"/>
        <v>0</v>
      </c>
      <c r="I40" s="1107"/>
      <c r="J40" s="25"/>
      <c r="K40" s="925" t="s">
        <v>606</v>
      </c>
      <c r="L40" s="85">
        <v>0.0</v>
      </c>
      <c r="M40" s="1107"/>
      <c r="N40" s="25"/>
    </row>
    <row r="41" ht="18.0" customHeight="1">
      <c r="A41" s="80"/>
      <c r="B41" s="1111" t="b">
        <v>0</v>
      </c>
      <c r="C41" s="88"/>
      <c r="D41" s="89"/>
      <c r="E41" s="89"/>
      <c r="F41" s="90"/>
      <c r="G41" s="91">
        <v>0.0</v>
      </c>
      <c r="H41" s="994">
        <f t="shared" si="4"/>
        <v>0</v>
      </c>
      <c r="I41" s="1140"/>
      <c r="J41" s="25"/>
      <c r="K41" s="1109" t="s">
        <v>607</v>
      </c>
      <c r="L41" s="1030">
        <v>830.82</v>
      </c>
      <c r="M41" s="1154">
        <f>L41+M38-L40</f>
        <v>830.82</v>
      </c>
      <c r="N41" s="25"/>
    </row>
    <row r="42" ht="18.0" customHeight="1">
      <c r="A42" s="80"/>
      <c r="B42" s="1108" t="b">
        <v>0</v>
      </c>
      <c r="C42" s="94"/>
      <c r="D42" s="95"/>
      <c r="E42" s="95"/>
      <c r="F42" s="96"/>
      <c r="G42" s="85">
        <v>0.0</v>
      </c>
      <c r="H42" s="930">
        <f t="shared" si="4"/>
        <v>0</v>
      </c>
      <c r="I42" s="1107"/>
      <c r="J42" s="25"/>
      <c r="K42" s="1112" t="s">
        <v>608</v>
      </c>
      <c r="L42" s="1113"/>
      <c r="M42" s="1114">
        <f>L39-M41</f>
        <v>2169.18</v>
      </c>
      <c r="N42" s="25"/>
    </row>
    <row r="43" ht="18.0" customHeight="1">
      <c r="A43" s="80"/>
      <c r="B43" s="1111" t="b">
        <v>0</v>
      </c>
      <c r="C43" s="88"/>
      <c r="D43" s="89"/>
      <c r="E43" s="89"/>
      <c r="F43" s="90"/>
      <c r="G43" s="91">
        <v>0.0</v>
      </c>
      <c r="H43" s="994">
        <f t="shared" si="4"/>
        <v>0</v>
      </c>
      <c r="I43" s="1140"/>
      <c r="J43" s="25"/>
      <c r="K43" s="25"/>
      <c r="L43" s="25"/>
      <c r="M43" s="25"/>
      <c r="N43" s="25"/>
    </row>
    <row r="44" ht="18.0" customHeight="1">
      <c r="A44" s="97"/>
      <c r="B44" s="1108" t="b">
        <v>0</v>
      </c>
      <c r="C44" s="94"/>
      <c r="D44" s="95"/>
      <c r="E44" s="95"/>
      <c r="F44" s="96"/>
      <c r="G44" s="85">
        <v>0.0</v>
      </c>
      <c r="H44" s="930">
        <f t="shared" si="4"/>
        <v>0</v>
      </c>
      <c r="I44" s="1107"/>
      <c r="J44" s="25"/>
      <c r="K44" s="1100" t="s">
        <v>794</v>
      </c>
      <c r="L44" s="1101"/>
      <c r="M44" s="1102"/>
      <c r="N44" s="25"/>
    </row>
    <row r="45" ht="18.0" customHeight="1">
      <c r="A45" s="97"/>
      <c r="B45" s="1111" t="b">
        <v>0</v>
      </c>
      <c r="C45" s="88"/>
      <c r="D45" s="89"/>
      <c r="E45" s="89"/>
      <c r="F45" s="90"/>
      <c r="G45" s="91">
        <v>0.0</v>
      </c>
      <c r="H45" s="994">
        <f t="shared" si="4"/>
        <v>0</v>
      </c>
      <c r="I45" s="1140"/>
      <c r="J45" s="25"/>
      <c r="K45" s="925" t="s">
        <v>605</v>
      </c>
      <c r="L45" s="1027"/>
      <c r="M45" s="1103">
        <v>0.0</v>
      </c>
      <c r="N45" s="25"/>
    </row>
    <row r="46" ht="18.0" customHeight="1">
      <c r="A46" s="97"/>
      <c r="B46" s="1108" t="b">
        <v>0</v>
      </c>
      <c r="C46" s="94"/>
      <c r="D46" s="95"/>
      <c r="E46" s="95"/>
      <c r="F46" s="96"/>
      <c r="G46" s="85">
        <v>0.0</v>
      </c>
      <c r="H46" s="930">
        <f t="shared" si="4"/>
        <v>0</v>
      </c>
      <c r="I46" s="1107"/>
      <c r="J46" s="25"/>
      <c r="K46" s="1104" t="s">
        <v>671</v>
      </c>
      <c r="L46" s="1073">
        <v>2000.0</v>
      </c>
      <c r="M46" s="1105"/>
      <c r="N46" s="25"/>
    </row>
    <row r="47" ht="18.0" customHeight="1">
      <c r="A47" s="97"/>
      <c r="B47" s="1111" t="b">
        <v>0</v>
      </c>
      <c r="C47" s="88"/>
      <c r="D47" s="89"/>
      <c r="E47" s="89"/>
      <c r="F47" s="90"/>
      <c r="G47" s="91">
        <v>0.0</v>
      </c>
      <c r="H47" s="994">
        <f t="shared" si="4"/>
        <v>0</v>
      </c>
      <c r="I47" s="1140"/>
      <c r="J47" s="25"/>
      <c r="K47" s="925" t="s">
        <v>606</v>
      </c>
      <c r="L47" s="85">
        <v>0.0</v>
      </c>
      <c r="M47" s="1107"/>
      <c r="N47" s="25"/>
    </row>
    <row r="48" ht="18.0" customHeight="1">
      <c r="A48" s="97"/>
      <c r="B48" s="1108" t="b">
        <v>0</v>
      </c>
      <c r="C48" s="94"/>
      <c r="D48" s="95"/>
      <c r="E48" s="95"/>
      <c r="F48" s="96"/>
      <c r="G48" s="85">
        <v>0.0</v>
      </c>
      <c r="H48" s="930">
        <f t="shared" si="4"/>
        <v>0</v>
      </c>
      <c r="I48" s="1107"/>
      <c r="J48" s="25"/>
      <c r="K48" s="1109" t="s">
        <v>607</v>
      </c>
      <c r="L48" s="1030">
        <v>1197.0</v>
      </c>
      <c r="M48" s="1154">
        <f>L48+M45-L47</f>
        <v>1197</v>
      </c>
    </row>
    <row r="49" ht="18.0" customHeight="1">
      <c r="A49" s="97"/>
      <c r="B49" s="1111" t="b">
        <v>0</v>
      </c>
      <c r="C49" s="88"/>
      <c r="D49" s="89"/>
      <c r="E49" s="89"/>
      <c r="F49" s="90"/>
      <c r="G49" s="91">
        <v>0.0</v>
      </c>
      <c r="H49" s="994">
        <f t="shared" si="4"/>
        <v>0</v>
      </c>
      <c r="I49" s="1140"/>
      <c r="J49" s="25"/>
      <c r="K49" s="1112" t="s">
        <v>608</v>
      </c>
      <c r="L49" s="1113"/>
      <c r="M49" s="1114">
        <f>L46-M48</f>
        <v>803</v>
      </c>
    </row>
    <row r="50" ht="18.0" customHeight="1">
      <c r="A50" s="97"/>
      <c r="B50" s="1108" t="b">
        <v>0</v>
      </c>
      <c r="C50" s="94"/>
      <c r="D50" s="95"/>
      <c r="E50" s="95"/>
      <c r="F50" s="96"/>
      <c r="G50" s="85">
        <v>0.0</v>
      </c>
      <c r="H50" s="930">
        <f t="shared" si="4"/>
        <v>0</v>
      </c>
      <c r="I50" s="1107"/>
      <c r="J50" s="25"/>
      <c r="K50" s="25"/>
      <c r="L50" s="25"/>
      <c r="M50" s="25"/>
    </row>
    <row r="51" ht="18.0" customHeight="1">
      <c r="A51" s="97"/>
      <c r="B51" s="1111" t="b">
        <v>0</v>
      </c>
      <c r="C51" s="88"/>
      <c r="D51" s="89"/>
      <c r="E51" s="89"/>
      <c r="F51" s="90"/>
      <c r="G51" s="91">
        <v>0.0</v>
      </c>
      <c r="H51" s="994">
        <f t="shared" si="4"/>
        <v>0</v>
      </c>
      <c r="I51" s="1140"/>
      <c r="J51" s="25"/>
      <c r="K51" s="1170" t="s">
        <v>790</v>
      </c>
      <c r="L51" s="828"/>
      <c r="M51" s="1171">
        <f>-(M42+M49)</f>
        <v>-2972.18</v>
      </c>
    </row>
    <row r="52" ht="18.0" customHeight="1">
      <c r="A52" s="97"/>
      <c r="B52" s="1108" t="b">
        <v>0</v>
      </c>
      <c r="C52" s="94"/>
      <c r="D52" s="95"/>
      <c r="E52" s="95"/>
      <c r="F52" s="96"/>
      <c r="G52" s="85">
        <v>0.0</v>
      </c>
      <c r="H52" s="930">
        <f t="shared" si="4"/>
        <v>0</v>
      </c>
      <c r="I52" s="1107"/>
      <c r="J52" s="25"/>
      <c r="K52" s="167"/>
      <c r="L52" s="167"/>
      <c r="M52" s="167"/>
    </row>
    <row r="53" ht="18.0" customHeight="1">
      <c r="A53" s="97"/>
      <c r="B53" s="1111" t="b">
        <v>0</v>
      </c>
      <c r="C53" s="88"/>
      <c r="D53" s="89"/>
      <c r="E53" s="89"/>
      <c r="F53" s="90"/>
      <c r="G53" s="91">
        <v>0.0</v>
      </c>
      <c r="H53" s="994">
        <f t="shared" si="4"/>
        <v>0</v>
      </c>
      <c r="I53" s="1140"/>
      <c r="J53" s="25"/>
      <c r="K53" s="126" t="s">
        <v>804</v>
      </c>
      <c r="N53" s="25"/>
    </row>
    <row r="54" ht="18.0" customHeight="1">
      <c r="A54" s="97"/>
      <c r="B54" s="1108" t="b">
        <v>0</v>
      </c>
      <c r="C54" s="94"/>
      <c r="D54" s="95"/>
      <c r="E54" s="95"/>
      <c r="F54" s="96"/>
      <c r="G54" s="85">
        <v>0.0</v>
      </c>
      <c r="H54" s="930">
        <f t="shared" si="4"/>
        <v>0</v>
      </c>
      <c r="I54" s="1107"/>
      <c r="J54" s="25"/>
      <c r="K54" s="167"/>
      <c r="L54" s="1128">
        <v>45639.0</v>
      </c>
      <c r="M54" s="125">
        <v>3.15</v>
      </c>
      <c r="N54" s="25"/>
    </row>
    <row r="55" ht="18.0" customHeight="1">
      <c r="A55" s="97"/>
      <c r="B55" s="1111" t="b">
        <v>0</v>
      </c>
      <c r="C55" s="88"/>
      <c r="D55" s="89"/>
      <c r="E55" s="89"/>
      <c r="F55" s="90"/>
      <c r="G55" s="91">
        <v>0.0</v>
      </c>
      <c r="H55" s="994">
        <f t="shared" si="4"/>
        <v>0</v>
      </c>
      <c r="I55" s="1140"/>
      <c r="J55" s="25"/>
      <c r="K55" s="167"/>
      <c r="L55" s="1128">
        <v>45641.0</v>
      </c>
      <c r="M55" s="125">
        <v>3.15</v>
      </c>
      <c r="N55" s="25"/>
    </row>
    <row r="56" ht="18.0" customHeight="1">
      <c r="A56" s="97"/>
      <c r="B56" s="1108" t="b">
        <v>0</v>
      </c>
      <c r="C56" s="94"/>
      <c r="D56" s="95"/>
      <c r="E56" s="95"/>
      <c r="F56" s="96"/>
      <c r="G56" s="85">
        <v>0.0</v>
      </c>
      <c r="H56" s="930">
        <f t="shared" si="4"/>
        <v>0</v>
      </c>
      <c r="I56" s="1107"/>
      <c r="J56" s="25"/>
      <c r="K56" s="167"/>
      <c r="L56" s="1128">
        <v>45644.0</v>
      </c>
      <c r="M56" s="125">
        <v>3.15</v>
      </c>
      <c r="N56" s="25"/>
    </row>
    <row r="57" ht="18.0" customHeight="1">
      <c r="A57" s="97"/>
      <c r="B57" s="1111" t="b">
        <v>0</v>
      </c>
      <c r="C57" s="88"/>
      <c r="D57" s="89"/>
      <c r="E57" s="89"/>
      <c r="F57" s="90"/>
      <c r="G57" s="91">
        <v>0.0</v>
      </c>
      <c r="H57" s="994">
        <f t="shared" si="4"/>
        <v>0</v>
      </c>
      <c r="I57" s="1140"/>
      <c r="J57" s="25"/>
      <c r="K57" s="167"/>
      <c r="L57" s="1128">
        <v>45646.0</v>
      </c>
      <c r="M57" s="125">
        <v>4.0</v>
      </c>
      <c r="N57" s="25"/>
    </row>
    <row r="58" ht="18.0" customHeight="1">
      <c r="A58" s="97"/>
      <c r="B58" s="1108" t="b">
        <v>0</v>
      </c>
      <c r="C58" s="94"/>
      <c r="D58" s="95"/>
      <c r="E58" s="95"/>
      <c r="F58" s="96"/>
      <c r="G58" s="85">
        <v>0.0</v>
      </c>
      <c r="H58" s="930">
        <f t="shared" si="4"/>
        <v>0</v>
      </c>
      <c r="I58" s="1107"/>
      <c r="J58" s="25"/>
      <c r="K58" s="167"/>
      <c r="L58" s="1128">
        <v>45646.0</v>
      </c>
      <c r="M58" s="125">
        <v>3.15</v>
      </c>
      <c r="N58" s="25"/>
    </row>
    <row r="59" ht="18.0" customHeight="1">
      <c r="A59" s="97"/>
      <c r="B59" s="1111" t="b">
        <v>0</v>
      </c>
      <c r="C59" s="88"/>
      <c r="D59" s="89"/>
      <c r="E59" s="89"/>
      <c r="F59" s="90"/>
      <c r="G59" s="91">
        <v>0.0</v>
      </c>
      <c r="H59" s="994">
        <f t="shared" si="4"/>
        <v>0</v>
      </c>
      <c r="I59" s="1140"/>
      <c r="J59" s="25"/>
      <c r="K59" s="167"/>
      <c r="L59" s="1128">
        <v>45646.0</v>
      </c>
      <c r="M59" s="125">
        <v>2.0</v>
      </c>
      <c r="N59" s="25"/>
    </row>
    <row r="60" ht="18.0" customHeight="1">
      <c r="A60" s="97"/>
      <c r="B60" s="1108" t="b">
        <v>0</v>
      </c>
      <c r="C60" s="94"/>
      <c r="D60" s="95"/>
      <c r="E60" s="95"/>
      <c r="F60" s="96"/>
      <c r="G60" s="85">
        <v>0.0</v>
      </c>
      <c r="H60" s="930">
        <f t="shared" si="4"/>
        <v>0</v>
      </c>
      <c r="I60" s="1107"/>
      <c r="J60" s="25"/>
      <c r="K60" s="167"/>
      <c r="L60" s="1128">
        <v>45651.0</v>
      </c>
      <c r="M60" s="125">
        <v>3.15</v>
      </c>
      <c r="N60" s="25"/>
    </row>
    <row r="61" ht="18.0" customHeight="1">
      <c r="A61" s="97"/>
      <c r="B61" s="1111" t="b">
        <v>0</v>
      </c>
      <c r="C61" s="88"/>
      <c r="D61" s="89"/>
      <c r="E61" s="89"/>
      <c r="F61" s="90"/>
      <c r="G61" s="91">
        <v>0.0</v>
      </c>
      <c r="H61" s="994">
        <f t="shared" si="4"/>
        <v>0</v>
      </c>
      <c r="I61" s="1140"/>
      <c r="J61" s="25"/>
      <c r="K61" s="167"/>
      <c r="L61" s="1128"/>
      <c r="M61" s="125">
        <v>0.0</v>
      </c>
      <c r="N61" s="25"/>
    </row>
    <row r="62" ht="18.0" customHeight="1">
      <c r="A62" s="97"/>
      <c r="B62" s="1108" t="b">
        <v>0</v>
      </c>
      <c r="C62" s="94"/>
      <c r="D62" s="95"/>
      <c r="E62" s="95"/>
      <c r="F62" s="96"/>
      <c r="G62" s="85">
        <v>0.0</v>
      </c>
      <c r="H62" s="930">
        <f t="shared" si="4"/>
        <v>0</v>
      </c>
      <c r="I62" s="1107"/>
      <c r="J62" s="25"/>
      <c r="K62" s="167"/>
      <c r="L62" s="1128"/>
      <c r="M62" s="125">
        <v>0.0</v>
      </c>
      <c r="N62" s="25"/>
    </row>
    <row r="63" ht="18.0" customHeight="1">
      <c r="A63" s="97"/>
      <c r="B63" s="1111" t="b">
        <v>0</v>
      </c>
      <c r="C63" s="88"/>
      <c r="D63" s="89"/>
      <c r="E63" s="89"/>
      <c r="F63" s="90"/>
      <c r="G63" s="91">
        <v>0.0</v>
      </c>
      <c r="H63" s="994">
        <f t="shared" si="4"/>
        <v>0</v>
      </c>
      <c r="I63" s="1140"/>
      <c r="J63" s="25"/>
      <c r="K63" s="167"/>
      <c r="L63" s="1128"/>
      <c r="M63" s="125">
        <v>0.0</v>
      </c>
      <c r="N63" s="25"/>
    </row>
    <row r="64" ht="18.0" customHeight="1">
      <c r="A64" s="97"/>
      <c r="B64" s="1108" t="b">
        <v>0</v>
      </c>
      <c r="C64" s="94"/>
      <c r="D64" s="95"/>
      <c r="E64" s="95"/>
      <c r="F64" s="96"/>
      <c r="G64" s="85">
        <v>0.0</v>
      </c>
      <c r="H64" s="930">
        <f t="shared" si="4"/>
        <v>0</v>
      </c>
      <c r="I64" s="1107"/>
      <c r="J64" s="25"/>
      <c r="K64" s="167"/>
      <c r="L64" s="1128"/>
      <c r="M64" s="125">
        <v>0.0</v>
      </c>
      <c r="N64" s="25"/>
    </row>
    <row r="65" ht="18.0" customHeight="1">
      <c r="A65" s="97"/>
      <c r="B65" s="1111" t="b">
        <v>0</v>
      </c>
      <c r="C65" s="88"/>
      <c r="D65" s="89"/>
      <c r="E65" s="89"/>
      <c r="F65" s="90"/>
      <c r="G65" s="91">
        <v>0.0</v>
      </c>
      <c r="H65" s="994">
        <f t="shared" si="4"/>
        <v>0</v>
      </c>
      <c r="I65" s="1140"/>
      <c r="J65" s="25"/>
      <c r="K65" s="167"/>
      <c r="L65" s="1128"/>
      <c r="M65" s="125">
        <v>0.0</v>
      </c>
      <c r="N65" s="25"/>
    </row>
    <row r="66" ht="18.0" customHeight="1">
      <c r="A66" s="97"/>
      <c r="B66" s="1108" t="b">
        <v>0</v>
      </c>
      <c r="C66" s="94"/>
      <c r="D66" s="95"/>
      <c r="E66" s="95"/>
      <c r="F66" s="96"/>
      <c r="G66" s="85">
        <v>0.0</v>
      </c>
      <c r="H66" s="930">
        <f t="shared" si="4"/>
        <v>0</v>
      </c>
      <c r="I66" s="1107"/>
      <c r="J66" s="25"/>
      <c r="K66" s="167"/>
      <c r="L66" s="1128"/>
      <c r="M66" s="125">
        <v>0.0</v>
      </c>
      <c r="N66" s="25"/>
    </row>
    <row r="67" ht="18.0" customHeight="1">
      <c r="A67" s="97"/>
      <c r="B67" s="1111" t="b">
        <v>0</v>
      </c>
      <c r="C67" s="88"/>
      <c r="D67" s="89"/>
      <c r="E67" s="89"/>
      <c r="F67" s="90"/>
      <c r="G67" s="91">
        <v>0.0</v>
      </c>
      <c r="H67" s="994">
        <f t="shared" si="4"/>
        <v>0</v>
      </c>
      <c r="I67" s="1140"/>
      <c r="J67" s="25"/>
      <c r="K67" s="167"/>
      <c r="L67" s="1128"/>
      <c r="M67" s="125">
        <v>0.0</v>
      </c>
      <c r="N67" s="25"/>
    </row>
    <row r="68" ht="18.0" customHeight="1">
      <c r="A68" s="97"/>
      <c r="B68" s="1108" t="b">
        <v>0</v>
      </c>
      <c r="C68" s="94"/>
      <c r="D68" s="95"/>
      <c r="E68" s="95"/>
      <c r="F68" s="96"/>
      <c r="G68" s="85">
        <v>0.0</v>
      </c>
      <c r="H68" s="930">
        <f t="shared" si="4"/>
        <v>0</v>
      </c>
      <c r="I68" s="1107"/>
      <c r="J68" s="25"/>
      <c r="K68" s="167"/>
      <c r="L68" s="1128"/>
      <c r="M68" s="125">
        <v>0.0</v>
      </c>
      <c r="N68" s="25"/>
    </row>
    <row r="69" ht="18.0" customHeight="1">
      <c r="A69" s="97"/>
      <c r="B69" s="1111" t="b">
        <v>0</v>
      </c>
      <c r="C69" s="88"/>
      <c r="D69" s="89"/>
      <c r="E69" s="89"/>
      <c r="F69" s="90"/>
      <c r="G69" s="91">
        <v>0.0</v>
      </c>
      <c r="H69" s="994">
        <f t="shared" si="4"/>
        <v>0</v>
      </c>
      <c r="I69" s="1140"/>
      <c r="J69" s="25"/>
      <c r="K69" s="167"/>
      <c r="L69" s="1128"/>
      <c r="M69" s="125">
        <v>0.0</v>
      </c>
      <c r="N69" s="25"/>
    </row>
    <row r="70" ht="18.0" customHeight="1">
      <c r="A70" s="97"/>
      <c r="B70" s="1108" t="b">
        <v>0</v>
      </c>
      <c r="C70" s="94"/>
      <c r="D70" s="95"/>
      <c r="E70" s="95"/>
      <c r="F70" s="96"/>
      <c r="G70" s="85">
        <v>0.0</v>
      </c>
      <c r="H70" s="930">
        <f t="shared" si="4"/>
        <v>0</v>
      </c>
      <c r="I70" s="1107"/>
      <c r="J70" s="25"/>
      <c r="K70" s="167"/>
      <c r="L70" s="1128"/>
      <c r="M70" s="125">
        <v>0.0</v>
      </c>
      <c r="N70" s="25"/>
    </row>
    <row r="71" ht="18.0" customHeight="1">
      <c r="A71" s="97"/>
      <c r="B71" s="1111" t="b">
        <v>0</v>
      </c>
      <c r="C71" s="88"/>
      <c r="D71" s="89"/>
      <c r="E71" s="89"/>
      <c r="F71" s="90"/>
      <c r="G71" s="91">
        <v>0.0</v>
      </c>
      <c r="H71" s="994">
        <f t="shared" si="4"/>
        <v>0</v>
      </c>
      <c r="I71" s="1140"/>
      <c r="J71" s="25"/>
      <c r="K71" s="167"/>
      <c r="L71" s="1128"/>
      <c r="M71" s="125">
        <v>0.0</v>
      </c>
      <c r="N71" s="25"/>
    </row>
    <row r="72" ht="18.0" customHeight="1">
      <c r="A72" s="97"/>
      <c r="B72" s="1108" t="b">
        <v>0</v>
      </c>
      <c r="C72" s="94"/>
      <c r="D72" s="95"/>
      <c r="E72" s="95"/>
      <c r="F72" s="96"/>
      <c r="G72" s="85">
        <v>0.0</v>
      </c>
      <c r="H72" s="930">
        <f t="shared" si="4"/>
        <v>0</v>
      </c>
      <c r="I72" s="1107"/>
      <c r="J72" s="25"/>
      <c r="K72" s="167"/>
      <c r="L72" s="1128"/>
      <c r="M72" s="125">
        <v>0.0</v>
      </c>
      <c r="N72" s="25"/>
    </row>
    <row r="73" ht="18.0" customHeight="1">
      <c r="A73" s="97"/>
      <c r="B73" s="1111" t="b">
        <v>0</v>
      </c>
      <c r="C73" s="88"/>
      <c r="D73" s="89"/>
      <c r="E73" s="89"/>
      <c r="F73" s="90"/>
      <c r="G73" s="91">
        <v>0.0</v>
      </c>
      <c r="H73" s="994">
        <f t="shared" si="4"/>
        <v>0</v>
      </c>
      <c r="I73" s="1140"/>
      <c r="J73" s="25"/>
      <c r="K73" s="167"/>
      <c r="L73" s="1128"/>
      <c r="M73" s="125">
        <v>0.0</v>
      </c>
      <c r="N73" s="25"/>
    </row>
    <row r="74" ht="18.0" customHeight="1">
      <c r="A74" s="97"/>
      <c r="B74" s="1108" t="b">
        <v>0</v>
      </c>
      <c r="C74" s="94"/>
      <c r="D74" s="95"/>
      <c r="E74" s="95"/>
      <c r="F74" s="96"/>
      <c r="G74" s="85">
        <v>0.0</v>
      </c>
      <c r="H74" s="930">
        <f t="shared" si="4"/>
        <v>0</v>
      </c>
      <c r="I74" s="1107"/>
      <c r="J74" s="25"/>
      <c r="K74" s="167"/>
      <c r="L74" s="1128"/>
      <c r="M74" s="125">
        <v>0.0</v>
      </c>
      <c r="N74" s="25"/>
    </row>
    <row r="75" ht="18.0" customHeight="1">
      <c r="A75" s="97"/>
      <c r="B75" s="1111" t="b">
        <v>0</v>
      </c>
      <c r="C75" s="88"/>
      <c r="D75" s="89"/>
      <c r="E75" s="89"/>
      <c r="F75" s="90"/>
      <c r="G75" s="91">
        <v>0.0</v>
      </c>
      <c r="H75" s="994">
        <f t="shared" si="4"/>
        <v>0</v>
      </c>
      <c r="I75" s="1140"/>
      <c r="J75" s="25"/>
      <c r="K75" s="167"/>
      <c r="L75" s="1128"/>
      <c r="M75" s="125">
        <v>0.0</v>
      </c>
      <c r="N75" s="25"/>
    </row>
    <row r="76" ht="18.0" customHeight="1">
      <c r="A76" s="97"/>
      <c r="B76" s="1108" t="b">
        <v>0</v>
      </c>
      <c r="C76" s="94"/>
      <c r="D76" s="95"/>
      <c r="E76" s="95"/>
      <c r="F76" s="96"/>
      <c r="G76" s="85">
        <v>0.0</v>
      </c>
      <c r="H76" s="930">
        <f t="shared" si="4"/>
        <v>0</v>
      </c>
      <c r="I76" s="1107"/>
      <c r="J76" s="25"/>
      <c r="K76" s="167"/>
      <c r="L76" s="1128"/>
      <c r="M76" s="125">
        <v>0.0</v>
      </c>
      <c r="N76" s="25"/>
    </row>
    <row r="77" ht="18.0" customHeight="1">
      <c r="A77" s="97"/>
      <c r="B77" s="1111" t="b">
        <v>0</v>
      </c>
      <c r="C77" s="88"/>
      <c r="D77" s="89"/>
      <c r="E77" s="89"/>
      <c r="F77" s="90"/>
      <c r="G77" s="91">
        <v>0.0</v>
      </c>
      <c r="H77" s="994">
        <f t="shared" si="4"/>
        <v>0</v>
      </c>
      <c r="I77" s="1140"/>
      <c r="J77" s="25"/>
      <c r="K77" s="167"/>
      <c r="L77" s="1128"/>
      <c r="M77" s="125">
        <v>0.0</v>
      </c>
      <c r="N77" s="25"/>
    </row>
    <row r="78" ht="18.0" customHeight="1">
      <c r="A78" s="97"/>
      <c r="B78" s="1108" t="b">
        <v>0</v>
      </c>
      <c r="C78" s="94"/>
      <c r="D78" s="95"/>
      <c r="E78" s="95"/>
      <c r="F78" s="96"/>
      <c r="G78" s="85">
        <v>0.0</v>
      </c>
      <c r="H78" s="930">
        <f t="shared" si="4"/>
        <v>0</v>
      </c>
      <c r="I78" s="1107"/>
      <c r="J78" s="25"/>
      <c r="K78" s="167"/>
      <c r="L78" s="1128"/>
      <c r="M78" s="125">
        <v>0.0</v>
      </c>
      <c r="N78" s="25"/>
    </row>
    <row r="79" ht="18.0" customHeight="1">
      <c r="A79" s="97"/>
      <c r="B79" s="1111" t="b">
        <v>0</v>
      </c>
      <c r="C79" s="88"/>
      <c r="D79" s="89"/>
      <c r="E79" s="89"/>
      <c r="F79" s="90"/>
      <c r="G79" s="91">
        <v>0.0</v>
      </c>
      <c r="H79" s="994">
        <f t="shared" si="4"/>
        <v>0</v>
      </c>
      <c r="I79" s="1140"/>
      <c r="J79" s="25"/>
      <c r="K79" s="167"/>
      <c r="L79" s="1128"/>
      <c r="M79" s="125">
        <v>0.0</v>
      </c>
      <c r="N79" s="25"/>
    </row>
    <row r="80" ht="18.0" customHeight="1">
      <c r="A80" s="97"/>
      <c r="B80" s="1108" t="b">
        <v>0</v>
      </c>
      <c r="C80" s="94"/>
      <c r="D80" s="95"/>
      <c r="E80" s="95"/>
      <c r="F80" s="96"/>
      <c r="G80" s="85">
        <v>0.0</v>
      </c>
      <c r="H80" s="930">
        <f t="shared" si="4"/>
        <v>0</v>
      </c>
      <c r="I80" s="1107"/>
      <c r="J80" s="25"/>
      <c r="K80" s="167"/>
      <c r="L80" s="1128"/>
      <c r="M80" s="125">
        <v>0.0</v>
      </c>
      <c r="N80" s="25"/>
    </row>
    <row r="81" ht="18.0" customHeight="1">
      <c r="A81" s="97"/>
      <c r="B81" s="1111" t="b">
        <v>0</v>
      </c>
      <c r="C81" s="88"/>
      <c r="D81" s="89"/>
      <c r="E81" s="89"/>
      <c r="F81" s="90"/>
      <c r="G81" s="91">
        <v>0.0</v>
      </c>
      <c r="H81" s="994">
        <f t="shared" si="4"/>
        <v>0</v>
      </c>
      <c r="I81" s="1140"/>
      <c r="J81" s="25"/>
      <c r="K81" s="167"/>
      <c r="L81" s="1128"/>
      <c r="M81" s="125">
        <v>0.0</v>
      </c>
      <c r="N81" s="25"/>
    </row>
    <row r="82" ht="18.0" customHeight="1">
      <c r="A82" s="97"/>
      <c r="B82" s="1108" t="b">
        <v>0</v>
      </c>
      <c r="C82" s="94"/>
      <c r="D82" s="95"/>
      <c r="E82" s="95"/>
      <c r="F82" s="96"/>
      <c r="G82" s="85">
        <v>0.0</v>
      </c>
      <c r="H82" s="930">
        <f t="shared" si="4"/>
        <v>0</v>
      </c>
      <c r="I82" s="1107"/>
      <c r="J82" s="25"/>
      <c r="K82" s="167"/>
      <c r="L82" s="1128"/>
      <c r="M82" s="125">
        <v>0.0</v>
      </c>
      <c r="N82" s="25"/>
    </row>
    <row r="83" ht="18.0" customHeight="1">
      <c r="A83" s="97"/>
      <c r="B83" s="1111" t="b">
        <v>0</v>
      </c>
      <c r="C83" s="88"/>
      <c r="D83" s="89"/>
      <c r="E83" s="89"/>
      <c r="F83" s="90"/>
      <c r="G83" s="91">
        <v>0.0</v>
      </c>
      <c r="H83" s="994">
        <f t="shared" si="4"/>
        <v>0</v>
      </c>
      <c r="I83" s="1140"/>
      <c r="J83" s="25"/>
      <c r="K83" s="167"/>
      <c r="L83" s="1128"/>
      <c r="M83" s="125">
        <v>0.0</v>
      </c>
      <c r="N83" s="25"/>
    </row>
    <row r="84" ht="18.0" customHeight="1">
      <c r="A84" s="97"/>
      <c r="B84" s="1108" t="b">
        <v>0</v>
      </c>
      <c r="C84" s="94"/>
      <c r="D84" s="95"/>
      <c r="E84" s="95"/>
      <c r="F84" s="96"/>
      <c r="G84" s="85">
        <v>0.0</v>
      </c>
      <c r="H84" s="930">
        <f t="shared" si="4"/>
        <v>0</v>
      </c>
      <c r="I84" s="1107"/>
      <c r="J84" s="25"/>
      <c r="K84" s="167"/>
      <c r="L84" s="1128"/>
      <c r="M84" s="125">
        <v>0.0</v>
      </c>
      <c r="N84" s="25"/>
    </row>
    <row r="85" ht="18.0" customHeight="1">
      <c r="A85" s="97"/>
      <c r="B85" s="1111" t="b">
        <v>0</v>
      </c>
      <c r="C85" s="88"/>
      <c r="D85" s="89"/>
      <c r="E85" s="89"/>
      <c r="F85" s="90"/>
      <c r="G85" s="91">
        <v>0.0</v>
      </c>
      <c r="H85" s="994">
        <f t="shared" si="4"/>
        <v>0</v>
      </c>
      <c r="I85" s="1140"/>
      <c r="J85" s="25"/>
      <c r="K85" s="167"/>
      <c r="L85" s="1128"/>
      <c r="M85" s="125">
        <v>0.0</v>
      </c>
      <c r="N85" s="25"/>
    </row>
    <row r="86" ht="18.0" customHeight="1">
      <c r="A86" s="65"/>
      <c r="B86" s="1108" t="b">
        <v>0</v>
      </c>
      <c r="C86" s="94"/>
      <c r="D86" s="95"/>
      <c r="E86" s="95"/>
      <c r="F86" s="96"/>
      <c r="G86" s="85">
        <v>0.0</v>
      </c>
      <c r="H86" s="930">
        <f t="shared" si="4"/>
        <v>0</v>
      </c>
      <c r="I86" s="1107"/>
      <c r="J86" s="25"/>
      <c r="K86" s="167"/>
      <c r="L86" s="1128"/>
      <c r="M86" s="125">
        <v>0.0</v>
      </c>
      <c r="N86" s="25"/>
    </row>
    <row r="87">
      <c r="A87" s="126"/>
      <c r="B87" s="1125"/>
      <c r="C87" s="1126" t="s">
        <v>610</v>
      </c>
      <c r="D87" s="1093"/>
      <c r="E87" s="1093"/>
      <c r="F87" s="1093"/>
      <c r="G87" s="1093"/>
      <c r="H87" s="1127">
        <f>sum(H38:H86)</f>
        <v>0</v>
      </c>
      <c r="I87" s="1155"/>
      <c r="J87" s="25"/>
      <c r="K87" s="167"/>
      <c r="L87" s="1128"/>
      <c r="M87" s="125">
        <v>0.0</v>
      </c>
      <c r="N87" s="25"/>
    </row>
    <row r="88">
      <c r="A88" s="126"/>
      <c r="B88" s="126" t="s">
        <v>611</v>
      </c>
      <c r="H88" s="127">
        <f>sum(H38:H86)-M30</f>
        <v>0</v>
      </c>
      <c r="J88" s="25"/>
      <c r="K88" s="25"/>
      <c r="L88" s="25"/>
      <c r="M88" s="25"/>
      <c r="N88" s="25"/>
    </row>
    <row r="89">
      <c r="A89" s="126"/>
      <c r="B89" s="126" t="s">
        <v>134</v>
      </c>
      <c r="H89" s="128" t="str">
        <f>#REF!-H87</f>
        <v>#REF!</v>
      </c>
      <c r="J89" s="25"/>
      <c r="K89" s="1128">
        <v>45644.0</v>
      </c>
      <c r="N89" s="25"/>
    </row>
    <row r="90">
      <c r="A90" s="126"/>
      <c r="B90" s="126"/>
      <c r="C90" s="126"/>
      <c r="D90" s="126"/>
      <c r="E90" s="126"/>
      <c r="F90" s="126"/>
      <c r="G90" s="126"/>
      <c r="H90" s="128"/>
      <c r="I90" s="128"/>
      <c r="J90" s="25"/>
      <c r="K90" s="25"/>
      <c r="L90" s="25"/>
      <c r="M90" s="25"/>
      <c r="N90" s="25"/>
    </row>
  </sheetData>
  <mergeCells count="118">
    <mergeCell ref="K35:L35"/>
    <mergeCell ref="K37:M37"/>
    <mergeCell ref="L13:M13"/>
    <mergeCell ref="L14:M14"/>
    <mergeCell ref="K29:L29"/>
    <mergeCell ref="K31:M31"/>
    <mergeCell ref="K32:L32"/>
    <mergeCell ref="K33:L33"/>
    <mergeCell ref="K34:L34"/>
    <mergeCell ref="B2:I2"/>
    <mergeCell ref="K2:M2"/>
    <mergeCell ref="C3:E3"/>
    <mergeCell ref="L3:M3"/>
    <mergeCell ref="C4:E4"/>
    <mergeCell ref="L4:M4"/>
    <mergeCell ref="L5:M5"/>
    <mergeCell ref="C5:E5"/>
    <mergeCell ref="C6:E6"/>
    <mergeCell ref="C7:E7"/>
    <mergeCell ref="C8:E8"/>
    <mergeCell ref="C9:E9"/>
    <mergeCell ref="C10:E10"/>
    <mergeCell ref="C11:E11"/>
    <mergeCell ref="L6:M6"/>
    <mergeCell ref="L7:M7"/>
    <mergeCell ref="L8:M8"/>
    <mergeCell ref="L9:M9"/>
    <mergeCell ref="L10:M10"/>
    <mergeCell ref="L11:M11"/>
    <mergeCell ref="L12:M12"/>
    <mergeCell ref="C12:E12"/>
    <mergeCell ref="C13:E13"/>
    <mergeCell ref="C14:E14"/>
    <mergeCell ref="C15:E15"/>
    <mergeCell ref="C16:E16"/>
    <mergeCell ref="C17:E17"/>
    <mergeCell ref="C18:E18"/>
    <mergeCell ref="C19:E19"/>
    <mergeCell ref="C20:E20"/>
    <mergeCell ref="C21:E21"/>
    <mergeCell ref="C22:E22"/>
    <mergeCell ref="C23:E23"/>
    <mergeCell ref="C24:E24"/>
    <mergeCell ref="C25:E25"/>
    <mergeCell ref="C26:E26"/>
    <mergeCell ref="C30:E30"/>
    <mergeCell ref="C31:E31"/>
    <mergeCell ref="C32:E32"/>
    <mergeCell ref="C33:E33"/>
    <mergeCell ref="C34:G34"/>
    <mergeCell ref="B36:I36"/>
    <mergeCell ref="H34:I34"/>
    <mergeCell ref="H37:I37"/>
    <mergeCell ref="H38:I38"/>
    <mergeCell ref="H39:I39"/>
    <mergeCell ref="L39:M39"/>
    <mergeCell ref="H40:I40"/>
    <mergeCell ref="L40:M40"/>
    <mergeCell ref="B88:G88"/>
    <mergeCell ref="B89:G89"/>
    <mergeCell ref="H89:I89"/>
    <mergeCell ref="K89:M89"/>
    <mergeCell ref="H83:I83"/>
    <mergeCell ref="H84:I84"/>
    <mergeCell ref="H85:I85"/>
    <mergeCell ref="H86:I86"/>
    <mergeCell ref="C87:G87"/>
    <mergeCell ref="H87:I87"/>
    <mergeCell ref="H88:I88"/>
    <mergeCell ref="H41:I41"/>
    <mergeCell ref="H42:I42"/>
    <mergeCell ref="K42:L42"/>
    <mergeCell ref="H43:I43"/>
    <mergeCell ref="H44:I44"/>
    <mergeCell ref="K44:M44"/>
    <mergeCell ref="H45:I45"/>
    <mergeCell ref="H46:I46"/>
    <mergeCell ref="L46:M46"/>
    <mergeCell ref="H47:I47"/>
    <mergeCell ref="L47:M47"/>
    <mergeCell ref="H48:I48"/>
    <mergeCell ref="H49:I49"/>
    <mergeCell ref="K49:L49"/>
    <mergeCell ref="H50:I50"/>
    <mergeCell ref="H51:I51"/>
    <mergeCell ref="K51:L51"/>
    <mergeCell ref="H52:I52"/>
    <mergeCell ref="H53:I53"/>
    <mergeCell ref="K53:M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2:I72"/>
    <mergeCell ref="H73:I73"/>
    <mergeCell ref="H74:I74"/>
    <mergeCell ref="H75:I75"/>
    <mergeCell ref="H76:I76"/>
    <mergeCell ref="H77:I77"/>
    <mergeCell ref="H78:I78"/>
    <mergeCell ref="H79:I79"/>
    <mergeCell ref="H80:I80"/>
    <mergeCell ref="H81:I81"/>
    <mergeCell ref="H82:I82"/>
  </mergeCells>
  <dataValidations>
    <dataValidation type="list" allowBlank="1" showErrorMessage="1" sqref="E38:E86">
      <formula1>'08) Drop Down Menus'!$B$2:$B$17</formula1>
    </dataValidation>
    <dataValidation type="list" allowBlank="1" sqref="G4:G33">
      <formula1>'08) Drop Down Menus'!$A$2:$A$17</formula1>
    </dataValidation>
  </dataValidations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3.29"/>
    <col customWidth="1" min="2" max="2" width="4.71"/>
    <col customWidth="1" min="3" max="3" width="32.57"/>
    <col customWidth="1" min="4" max="4" width="10.0"/>
    <col customWidth="1" min="5" max="5" width="25.71"/>
    <col customWidth="1" min="6" max="6" width="13.0"/>
    <col customWidth="1" min="7" max="7" width="23.86"/>
    <col customWidth="1" min="8" max="8" width="15.29"/>
    <col customWidth="1" min="9" max="9" width="14.29"/>
    <col customWidth="1" min="10" max="10" width="3.71"/>
    <col customWidth="1" min="11" max="11" width="23.86"/>
    <col customWidth="1" min="12" max="12" width="15.0"/>
    <col customWidth="1" min="13" max="13" width="16.57"/>
    <col customWidth="1" min="14" max="14" width="3.43"/>
  </cols>
  <sheetData>
    <row r="1">
      <c r="A1" s="25"/>
      <c r="B1" s="25"/>
      <c r="C1" s="25"/>
      <c r="D1" s="25"/>
      <c r="E1" s="25"/>
      <c r="F1" s="25"/>
      <c r="G1" s="24"/>
      <c r="H1" s="25"/>
      <c r="I1" s="25"/>
      <c r="J1" s="25"/>
      <c r="K1" s="25"/>
      <c r="L1" s="138"/>
      <c r="M1" s="25"/>
      <c r="N1" s="25"/>
    </row>
    <row r="2">
      <c r="A2" s="25"/>
      <c r="B2" s="1085" t="s">
        <v>805</v>
      </c>
      <c r="C2" s="1129"/>
      <c r="D2" s="1129"/>
      <c r="E2" s="1129"/>
      <c r="F2" s="1129"/>
      <c r="G2" s="1129"/>
      <c r="H2" s="1129"/>
      <c r="I2" s="1130"/>
      <c r="J2" s="25"/>
      <c r="K2" s="1131" t="s">
        <v>470</v>
      </c>
      <c r="L2" s="1132"/>
      <c r="M2" s="1133"/>
      <c r="N2" s="25"/>
    </row>
    <row r="3">
      <c r="A3" s="25"/>
      <c r="B3" s="1079" t="s">
        <v>598</v>
      </c>
      <c r="C3" s="974" t="s">
        <v>140</v>
      </c>
      <c r="D3" s="862"/>
      <c r="E3" s="862"/>
      <c r="F3" s="974" t="s">
        <v>55</v>
      </c>
      <c r="G3" s="974" t="s">
        <v>44</v>
      </c>
      <c r="H3" s="974" t="s">
        <v>2</v>
      </c>
      <c r="I3" s="1080" t="s">
        <v>67</v>
      </c>
      <c r="J3" s="25"/>
      <c r="K3" s="1081" t="str">
        <f>'08) Drop Down Menus'!A2</f>
        <v>Groceries</v>
      </c>
      <c r="L3" s="85">
        <f>sumifs(H$4:H$33,G$4:G$33,K3,B$4:B$33,false)</f>
        <v>133.85</v>
      </c>
      <c r="M3" s="1107"/>
      <c r="N3" s="25"/>
    </row>
    <row r="4">
      <c r="A4" s="25"/>
      <c r="B4" s="1134" t="b">
        <v>0</v>
      </c>
      <c r="C4" s="1042" t="s">
        <v>806</v>
      </c>
      <c r="D4" s="1135"/>
      <c r="E4" s="1135"/>
      <c r="F4" s="1168">
        <v>45653.0</v>
      </c>
      <c r="G4" s="1137" t="s">
        <v>61</v>
      </c>
      <c r="H4" s="1138">
        <v>48.47</v>
      </c>
      <c r="I4" s="92">
        <f>H4</f>
        <v>48.47</v>
      </c>
      <c r="J4" s="25"/>
      <c r="K4" s="1139" t="str">
        <f>'08) Drop Down Menus'!A3</f>
        <v>Cigarettes</v>
      </c>
      <c r="L4" s="91">
        <f t="shared" ref="L4:L14" si="1">sumifs(H$4:H$26,G$4:G$26,K4,B$4:B$26,false)</f>
        <v>21.42</v>
      </c>
      <c r="M4" s="1140"/>
      <c r="N4" s="25"/>
    </row>
    <row r="5">
      <c r="A5" s="25"/>
      <c r="B5" s="925" t="b">
        <v>0</v>
      </c>
      <c r="C5" s="1022" t="s">
        <v>807</v>
      </c>
      <c r="D5" s="862"/>
      <c r="E5" s="862"/>
      <c r="F5" s="1069">
        <v>45653.0</v>
      </c>
      <c r="G5" s="983" t="s">
        <v>61</v>
      </c>
      <c r="H5" s="1023">
        <v>194.7</v>
      </c>
      <c r="I5" s="86">
        <f t="shared" ref="I5:I33" si="2">I4+H5</f>
        <v>243.17</v>
      </c>
      <c r="J5" s="25"/>
      <c r="K5" s="1081" t="str">
        <f>'08) Drop Down Menus'!A4</f>
        <v>Gas</v>
      </c>
      <c r="L5" s="85">
        <f t="shared" si="1"/>
        <v>0</v>
      </c>
      <c r="M5" s="1107"/>
      <c r="N5" s="25"/>
    </row>
    <row r="6">
      <c r="A6" s="25"/>
      <c r="B6" s="1134" t="b">
        <v>0</v>
      </c>
      <c r="C6" s="1042" t="s">
        <v>808</v>
      </c>
      <c r="D6" s="1135"/>
      <c r="E6" s="1135"/>
      <c r="F6" s="1136">
        <v>45654.0</v>
      </c>
      <c r="G6" s="1137" t="s">
        <v>110</v>
      </c>
      <c r="H6" s="1138">
        <f>sum(M56:M90)</f>
        <v>0</v>
      </c>
      <c r="I6" s="92">
        <f t="shared" si="2"/>
        <v>243.17</v>
      </c>
      <c r="J6" s="25"/>
      <c r="K6" s="1139" t="str">
        <f>'08) Drop Down Menus'!A5</f>
        <v>Entertainment</v>
      </c>
      <c r="L6" s="91">
        <f t="shared" si="1"/>
        <v>71.43</v>
      </c>
      <c r="M6" s="1140"/>
      <c r="N6" s="25"/>
    </row>
    <row r="7">
      <c r="A7" s="25"/>
      <c r="B7" s="925" t="b">
        <v>0</v>
      </c>
      <c r="C7" s="1022" t="s">
        <v>809</v>
      </c>
      <c r="D7" s="862"/>
      <c r="E7" s="862"/>
      <c r="F7" s="982">
        <v>45654.0</v>
      </c>
      <c r="G7" s="983" t="s">
        <v>146</v>
      </c>
      <c r="H7" s="1023">
        <v>31.49</v>
      </c>
      <c r="I7" s="86">
        <f t="shared" si="2"/>
        <v>274.66</v>
      </c>
      <c r="J7" s="25"/>
      <c r="K7" s="1081" t="str">
        <f>'08) Drop Down Menus'!A6</f>
        <v>Medical</v>
      </c>
      <c r="L7" s="85">
        <f t="shared" si="1"/>
        <v>25</v>
      </c>
      <c r="M7" s="1107"/>
      <c r="N7" s="25"/>
    </row>
    <row r="8">
      <c r="A8" s="25"/>
      <c r="B8" s="1134" t="b">
        <v>0</v>
      </c>
      <c r="C8" s="1042" t="s">
        <v>472</v>
      </c>
      <c r="D8" s="1135"/>
      <c r="E8" s="1135"/>
      <c r="F8" s="1136">
        <v>45654.0</v>
      </c>
      <c r="G8" s="1137" t="s">
        <v>110</v>
      </c>
      <c r="H8" s="1138">
        <v>129.96</v>
      </c>
      <c r="I8" s="92">
        <f t="shared" si="2"/>
        <v>404.62</v>
      </c>
      <c r="J8" s="25"/>
      <c r="K8" s="1139" t="str">
        <f>'08) Drop Down Menus'!A7</f>
        <v>Vehicle</v>
      </c>
      <c r="L8" s="91">
        <f t="shared" si="1"/>
        <v>208.89</v>
      </c>
      <c r="M8" s="1140"/>
      <c r="N8" s="25"/>
    </row>
    <row r="9">
      <c r="A9" s="25"/>
      <c r="B9" s="925" t="b">
        <v>0</v>
      </c>
      <c r="C9" s="1022" t="s">
        <v>635</v>
      </c>
      <c r="D9" s="862"/>
      <c r="E9" s="862"/>
      <c r="F9" s="982">
        <v>45654.0</v>
      </c>
      <c r="G9" s="983" t="s">
        <v>132</v>
      </c>
      <c r="H9" s="1023">
        <v>25.0</v>
      </c>
      <c r="I9" s="86">
        <f t="shared" si="2"/>
        <v>429.62</v>
      </c>
      <c r="J9" s="25"/>
      <c r="K9" s="1081" t="str">
        <f>'08) Drop Down Menus'!A8</f>
        <v>Maintenance</v>
      </c>
      <c r="L9" s="85">
        <f t="shared" si="1"/>
        <v>45.86</v>
      </c>
      <c r="M9" s="1107"/>
      <c r="N9" s="25"/>
    </row>
    <row r="10">
      <c r="A10" s="25"/>
      <c r="B10" s="1134" t="b">
        <v>0</v>
      </c>
      <c r="C10" s="1042" t="s">
        <v>810</v>
      </c>
      <c r="D10" s="1135"/>
      <c r="E10" s="1135"/>
      <c r="F10" s="1136">
        <v>45654.0</v>
      </c>
      <c r="G10" s="1137" t="s">
        <v>147</v>
      </c>
      <c r="H10" s="1138">
        <v>15.4</v>
      </c>
      <c r="I10" s="92">
        <f t="shared" si="2"/>
        <v>445.02</v>
      </c>
      <c r="J10" s="25"/>
      <c r="K10" s="1139" t="str">
        <f>'08) Drop Down Menus'!A9</f>
        <v>Debt</v>
      </c>
      <c r="L10" s="91">
        <f t="shared" si="1"/>
        <v>243.17</v>
      </c>
      <c r="M10" s="1140"/>
      <c r="N10" s="25"/>
    </row>
    <row r="11">
      <c r="A11" s="25"/>
      <c r="B11" s="925" t="b">
        <v>0</v>
      </c>
      <c r="C11" s="1022" t="s">
        <v>811</v>
      </c>
      <c r="D11" s="862"/>
      <c r="E11" s="862"/>
      <c r="F11" s="982">
        <v>45654.0</v>
      </c>
      <c r="G11" s="983" t="s">
        <v>147</v>
      </c>
      <c r="H11" s="1023">
        <v>10.49</v>
      </c>
      <c r="I11" s="86">
        <f t="shared" si="2"/>
        <v>455.51</v>
      </c>
      <c r="J11" s="25"/>
      <c r="K11" s="1081" t="str">
        <f>'08) Drop Down Menus'!A10</f>
        <v>Holiday Gifts</v>
      </c>
      <c r="L11" s="85">
        <f t="shared" si="1"/>
        <v>0</v>
      </c>
      <c r="M11" s="1107"/>
      <c r="N11" s="25"/>
    </row>
    <row r="12">
      <c r="A12" s="25"/>
      <c r="B12" s="1134" t="b">
        <v>0</v>
      </c>
      <c r="C12" s="1042" t="s">
        <v>812</v>
      </c>
      <c r="D12" s="1135"/>
      <c r="E12" s="1135"/>
      <c r="F12" s="1136">
        <v>45654.0</v>
      </c>
      <c r="G12" s="1137" t="s">
        <v>147</v>
      </c>
      <c r="H12" s="1138">
        <f>232-49</f>
        <v>183</v>
      </c>
      <c r="I12" s="92">
        <f t="shared" si="2"/>
        <v>638.51</v>
      </c>
      <c r="J12" s="25"/>
      <c r="K12" s="1139" t="str">
        <f>'08) Drop Down Menus'!A11</f>
        <v>Haircut</v>
      </c>
      <c r="L12" s="91">
        <f t="shared" si="1"/>
        <v>0</v>
      </c>
      <c r="M12" s="1140"/>
      <c r="N12" s="25"/>
    </row>
    <row r="13">
      <c r="A13" s="25"/>
      <c r="B13" s="925" t="b">
        <v>0</v>
      </c>
      <c r="C13" s="1022" t="s">
        <v>813</v>
      </c>
      <c r="D13" s="862"/>
      <c r="E13" s="862"/>
      <c r="F13" s="982">
        <v>45657.0</v>
      </c>
      <c r="G13" s="983" t="s">
        <v>146</v>
      </c>
      <c r="H13" s="1023">
        <v>19.94</v>
      </c>
      <c r="I13" s="86">
        <f t="shared" si="2"/>
        <v>658.45</v>
      </c>
      <c r="J13" s="25"/>
      <c r="K13" s="1081" t="str">
        <f>'08) Drop Down Menus'!A12</f>
        <v>Subscription - Video</v>
      </c>
      <c r="L13" s="85">
        <f t="shared" si="1"/>
        <v>0</v>
      </c>
      <c r="M13" s="1107"/>
      <c r="N13" s="25"/>
    </row>
    <row r="14">
      <c r="A14" s="25"/>
      <c r="B14" s="1134" t="b">
        <v>0</v>
      </c>
      <c r="C14" s="1042" t="s">
        <v>474</v>
      </c>
      <c r="D14" s="1135"/>
      <c r="E14" s="1135"/>
      <c r="F14" s="1136">
        <v>45657.0</v>
      </c>
      <c r="G14" s="1137" t="s">
        <v>144</v>
      </c>
      <c r="H14" s="1138">
        <v>21.42</v>
      </c>
      <c r="I14" s="92">
        <f t="shared" si="2"/>
        <v>679.87</v>
      </c>
      <c r="J14" s="25"/>
      <c r="K14" s="1141" t="str">
        <f>'08) Drop Down Menus'!A13</f>
        <v>Subscription - Game</v>
      </c>
      <c r="L14" s="1142">
        <f t="shared" si="1"/>
        <v>0</v>
      </c>
      <c r="M14" s="1144"/>
      <c r="N14" s="25"/>
    </row>
    <row r="15">
      <c r="A15" s="25"/>
      <c r="B15" s="925" t="b">
        <v>0</v>
      </c>
      <c r="C15" s="1022" t="s">
        <v>814</v>
      </c>
      <c r="D15" s="862"/>
      <c r="E15" s="862"/>
      <c r="F15" s="982">
        <v>45657.0</v>
      </c>
      <c r="G15" s="983" t="s">
        <v>146</v>
      </c>
      <c r="H15" s="1023">
        <v>20.0</v>
      </c>
      <c r="I15" s="86">
        <f t="shared" si="2"/>
        <v>699.87</v>
      </c>
      <c r="J15" s="25"/>
      <c r="K15" s="25"/>
      <c r="L15" s="25"/>
      <c r="M15" s="25"/>
      <c r="N15" s="25"/>
    </row>
    <row r="16">
      <c r="A16" s="25"/>
      <c r="B16" s="1134" t="b">
        <v>0</v>
      </c>
      <c r="C16" s="1042" t="s">
        <v>815</v>
      </c>
      <c r="D16" s="1135"/>
      <c r="E16" s="1135"/>
      <c r="F16" s="1172">
        <v>45660.0</v>
      </c>
      <c r="G16" s="1137" t="s">
        <v>21</v>
      </c>
      <c r="H16" s="1138">
        <v>12.99</v>
      </c>
      <c r="I16" s="92">
        <f t="shared" si="2"/>
        <v>712.86</v>
      </c>
      <c r="J16" s="25"/>
      <c r="K16" s="1085" t="s">
        <v>44</v>
      </c>
      <c r="L16" s="1086" t="s">
        <v>572</v>
      </c>
      <c r="M16" s="1087" t="s">
        <v>573</v>
      </c>
      <c r="N16" s="25"/>
    </row>
    <row r="17">
      <c r="A17" s="25"/>
      <c r="B17" s="925" t="b">
        <v>0</v>
      </c>
      <c r="C17" s="1022" t="s">
        <v>22</v>
      </c>
      <c r="D17" s="862"/>
      <c r="E17" s="862"/>
      <c r="F17" s="982">
        <v>45661.0</v>
      </c>
      <c r="G17" s="983" t="s">
        <v>21</v>
      </c>
      <c r="H17" s="1023">
        <v>10.0</v>
      </c>
      <c r="I17" s="86">
        <f t="shared" si="2"/>
        <v>722.86</v>
      </c>
      <c r="J17" s="25"/>
      <c r="K17" s="1088" t="str">
        <f>'08) Drop Down Menus'!A2</f>
        <v>Groceries</v>
      </c>
      <c r="L17" s="930">
        <f>SUMIF('01) BudgetBill Breakdown'!B$1:B90,K3, '01) BudgetBill Breakdown'!G$1:G90)</f>
        <v>-13261.67</v>
      </c>
      <c r="M17" s="1089">
        <f t="shared" ref="M17:M28" si="3">L17/M$29</f>
        <v>-530.4668</v>
      </c>
      <c r="N17" s="25"/>
    </row>
    <row r="18">
      <c r="A18" s="25"/>
      <c r="B18" s="1134" t="b">
        <v>0</v>
      </c>
      <c r="C18" s="1042" t="s">
        <v>774</v>
      </c>
      <c r="D18" s="1135"/>
      <c r="E18" s="1135"/>
      <c r="F18" s="1136">
        <v>45661.0</v>
      </c>
      <c r="G18" s="1137" t="s">
        <v>21</v>
      </c>
      <c r="H18" s="1138">
        <v>9.17</v>
      </c>
      <c r="I18" s="92">
        <f t="shared" si="2"/>
        <v>732.03</v>
      </c>
      <c r="J18" s="25"/>
      <c r="K18" s="1090" t="str">
        <f>'08) Drop Down Menus'!A3</f>
        <v>Cigarettes</v>
      </c>
      <c r="L18" s="994">
        <f>SUMIF('01) BudgetBill Breakdown'!B$1:B90,K18, '01) BudgetBill Breakdown'!G$1:G90)</f>
        <v>-3195.64</v>
      </c>
      <c r="M18" s="1091">
        <f t="shared" si="3"/>
        <v>-127.8256</v>
      </c>
      <c r="N18" s="25"/>
    </row>
    <row r="19">
      <c r="A19" s="25"/>
      <c r="B19" s="925" t="b">
        <v>0</v>
      </c>
      <c r="C19" s="1022" t="s">
        <v>815</v>
      </c>
      <c r="D19" s="862"/>
      <c r="E19" s="862"/>
      <c r="F19" s="982">
        <v>45666.0</v>
      </c>
      <c r="G19" s="983" t="s">
        <v>21</v>
      </c>
      <c r="H19" s="1023">
        <v>13.7</v>
      </c>
      <c r="I19" s="86">
        <f t="shared" si="2"/>
        <v>745.73</v>
      </c>
      <c r="J19" s="25"/>
      <c r="K19" s="1088" t="str">
        <f>'08) Drop Down Menus'!A4</f>
        <v>Gas</v>
      </c>
      <c r="L19" s="930">
        <f>SUMIF('01) BudgetBill Breakdown'!B$1:B90,K19, '01) BudgetBill Breakdown'!G$1:G90)</f>
        <v>-1119.6</v>
      </c>
      <c r="M19" s="1089">
        <f t="shared" si="3"/>
        <v>-44.784</v>
      </c>
      <c r="N19" s="25"/>
    </row>
    <row r="20">
      <c r="A20" s="25"/>
      <c r="B20" s="1134" t="b">
        <v>0</v>
      </c>
      <c r="C20" s="1042" t="s">
        <v>690</v>
      </c>
      <c r="D20" s="1135"/>
      <c r="E20" s="1135"/>
      <c r="F20" s="1136">
        <v>45665.0</v>
      </c>
      <c r="G20" s="1137" t="s">
        <v>110</v>
      </c>
      <c r="H20" s="1138">
        <v>3.89</v>
      </c>
      <c r="I20" s="92">
        <f t="shared" si="2"/>
        <v>749.62</v>
      </c>
      <c r="J20" s="25"/>
      <c r="K20" s="1090" t="str">
        <f>'08) Drop Down Menus'!A5</f>
        <v>Entertainment</v>
      </c>
      <c r="L20" s="994">
        <f>SUMIF('01) BudgetBill Breakdown'!B$1:B90,K20, '01) BudgetBill Breakdown'!G$1:G90)</f>
        <v>-5169.91</v>
      </c>
      <c r="M20" s="1091">
        <f t="shared" si="3"/>
        <v>-206.7964</v>
      </c>
      <c r="N20" s="25"/>
    </row>
    <row r="21">
      <c r="A21" s="25"/>
      <c r="B21" s="925" t="b">
        <v>0</v>
      </c>
      <c r="C21" s="1022"/>
      <c r="D21" s="862"/>
      <c r="E21" s="862"/>
      <c r="F21" s="982"/>
      <c r="G21" s="983"/>
      <c r="H21" s="1023">
        <v>0.0</v>
      </c>
      <c r="I21" s="86">
        <f t="shared" si="2"/>
        <v>749.62</v>
      </c>
      <c r="J21" s="25"/>
      <c r="K21" s="1088" t="str">
        <f>'08) Drop Down Menus'!A6</f>
        <v>Medical</v>
      </c>
      <c r="L21" s="930">
        <f>SUMIF('01) BudgetBill Breakdown'!B$1:B90,K21, '01) BudgetBill Breakdown'!G$1:G90)</f>
        <v>-1229.54</v>
      </c>
      <c r="M21" s="1089">
        <f t="shared" si="3"/>
        <v>-49.1816</v>
      </c>
      <c r="N21" s="25"/>
    </row>
    <row r="22">
      <c r="A22" s="25"/>
      <c r="B22" s="1134" t="b">
        <v>0</v>
      </c>
      <c r="C22" s="1042"/>
      <c r="D22" s="1135"/>
      <c r="E22" s="1135"/>
      <c r="F22" s="1136"/>
      <c r="G22" s="1137"/>
      <c r="H22" s="1138">
        <v>0.0</v>
      </c>
      <c r="I22" s="92">
        <f t="shared" si="2"/>
        <v>749.62</v>
      </c>
      <c r="J22" s="25"/>
      <c r="K22" s="1090" t="str">
        <f>'08) Drop Down Menus'!A7</f>
        <v>Vehicle</v>
      </c>
      <c r="L22" s="994">
        <f>SUMIF('01) BudgetBill Breakdown'!B$1:B90,K22, '01) BudgetBill Breakdown'!G$1:G90)</f>
        <v>-798.37</v>
      </c>
      <c r="M22" s="1091">
        <f t="shared" si="3"/>
        <v>-31.9348</v>
      </c>
      <c r="N22" s="25"/>
    </row>
    <row r="23">
      <c r="A23" s="25"/>
      <c r="B23" s="925" t="b">
        <v>0</v>
      </c>
      <c r="C23" s="1022"/>
      <c r="D23" s="862"/>
      <c r="E23" s="862"/>
      <c r="F23" s="982"/>
      <c r="G23" s="983"/>
      <c r="H23" s="1023">
        <v>0.0</v>
      </c>
      <c r="I23" s="86">
        <f t="shared" si="2"/>
        <v>749.62</v>
      </c>
      <c r="J23" s="25"/>
      <c r="K23" s="1088" t="str">
        <f>'08) Drop Down Menus'!A8</f>
        <v>Maintenance</v>
      </c>
      <c r="L23" s="930">
        <f>SUMIF('01) BudgetBill Breakdown'!B$1:B90,K23, '01) BudgetBill Breakdown'!G$1:G90)</f>
        <v>-2502.98</v>
      </c>
      <c r="M23" s="1089">
        <f t="shared" si="3"/>
        <v>-100.1192</v>
      </c>
      <c r="N23" s="25"/>
    </row>
    <row r="24">
      <c r="A24" s="25"/>
      <c r="B24" s="1134" t="b">
        <v>0</v>
      </c>
      <c r="C24" s="1042"/>
      <c r="D24" s="1135"/>
      <c r="E24" s="1135"/>
      <c r="F24" s="1136"/>
      <c r="G24" s="1137"/>
      <c r="H24" s="1138">
        <v>0.0</v>
      </c>
      <c r="I24" s="92">
        <f t="shared" si="2"/>
        <v>749.62</v>
      </c>
      <c r="J24" s="25"/>
      <c r="K24" s="1090" t="str">
        <f>'08) Drop Down Menus'!A9</f>
        <v>Debt</v>
      </c>
      <c r="L24" s="994">
        <f>SUMIF('01) BudgetBill Breakdown'!B$1:B90,K24, '01) BudgetBill Breakdown'!G$1:G90)</f>
        <v>-4471.64</v>
      </c>
      <c r="M24" s="1091">
        <f t="shared" si="3"/>
        <v>-178.8656</v>
      </c>
      <c r="N24" s="25"/>
    </row>
    <row r="25">
      <c r="A25" s="25"/>
      <c r="B25" s="925" t="b">
        <v>0</v>
      </c>
      <c r="C25" s="1022"/>
      <c r="D25" s="862"/>
      <c r="E25" s="862"/>
      <c r="F25" s="982"/>
      <c r="G25" s="983"/>
      <c r="H25" s="1023">
        <v>0.0</v>
      </c>
      <c r="I25" s="86">
        <f t="shared" si="2"/>
        <v>749.62</v>
      </c>
      <c r="J25" s="25"/>
      <c r="K25" s="1088" t="str">
        <f>'08) Drop Down Menus'!A10</f>
        <v>Holiday Gifts</v>
      </c>
      <c r="L25" s="930">
        <f>SUMIF('01) BudgetBill Breakdown'!B$1:B90,K25, '01) BudgetBill Breakdown'!G$1:G90)</f>
        <v>-437.29</v>
      </c>
      <c r="M25" s="1089">
        <f t="shared" si="3"/>
        <v>-17.4916</v>
      </c>
      <c r="N25" s="25"/>
    </row>
    <row r="26">
      <c r="A26" s="25"/>
      <c r="B26" s="1134" t="b">
        <v>0</v>
      </c>
      <c r="C26" s="1042"/>
      <c r="D26" s="1135"/>
      <c r="E26" s="1135"/>
      <c r="F26" s="1136"/>
      <c r="G26" s="1137"/>
      <c r="H26" s="1138">
        <v>0.0</v>
      </c>
      <c r="I26" s="92">
        <f t="shared" si="2"/>
        <v>749.62</v>
      </c>
      <c r="J26" s="25"/>
      <c r="K26" s="1090" t="str">
        <f>'08) Drop Down Menus'!A11</f>
        <v>Haircut</v>
      </c>
      <c r="L26" s="994">
        <f>SUMIF('01) BudgetBill Breakdown'!B$1:B90,K26, '01) BudgetBill Breakdown'!G$1:G90)</f>
        <v>-350.23</v>
      </c>
      <c r="M26" s="1091">
        <f t="shared" si="3"/>
        <v>-14.0092</v>
      </c>
      <c r="N26" s="25"/>
    </row>
    <row r="27">
      <c r="A27" s="25"/>
      <c r="B27" s="925" t="b">
        <v>0</v>
      </c>
      <c r="C27" s="1022"/>
      <c r="D27" s="1022"/>
      <c r="E27" s="1022"/>
      <c r="F27" s="982"/>
      <c r="G27" s="983"/>
      <c r="H27" s="1023">
        <v>0.0</v>
      </c>
      <c r="I27" s="86">
        <f t="shared" si="2"/>
        <v>749.62</v>
      </c>
      <c r="J27" s="25"/>
      <c r="K27" s="1088" t="str">
        <f>'08) Drop Down Menus'!A12</f>
        <v>Subscription - Video</v>
      </c>
      <c r="L27" s="930">
        <f>SUMIF('01) BudgetBill Breakdown'!B$1:B90,K27, '01) BudgetBill Breakdown'!G$1:G90)</f>
        <v>-642.57</v>
      </c>
      <c r="M27" s="1089">
        <f t="shared" si="3"/>
        <v>-25.7028</v>
      </c>
      <c r="N27" s="25"/>
    </row>
    <row r="28">
      <c r="A28" s="25"/>
      <c r="B28" s="1134" t="b">
        <v>0</v>
      </c>
      <c r="C28" s="1042"/>
      <c r="D28" s="1042"/>
      <c r="E28" s="1042"/>
      <c r="F28" s="1136"/>
      <c r="G28" s="1137"/>
      <c r="H28" s="1138">
        <v>0.0</v>
      </c>
      <c r="I28" s="92">
        <f t="shared" si="2"/>
        <v>749.62</v>
      </c>
      <c r="J28" s="25"/>
      <c r="K28" s="1090" t="str">
        <f>'08) Drop Down Menus'!A13</f>
        <v>Subscription - Game</v>
      </c>
      <c r="L28" s="994">
        <f>SUMIF('01) BudgetBill Breakdown'!B$1:B90,K28, '01) BudgetBill Breakdown'!G$1:G90)</f>
        <v>-137.11</v>
      </c>
      <c r="M28" s="1091">
        <f t="shared" si="3"/>
        <v>-5.4844</v>
      </c>
      <c r="N28" s="25"/>
    </row>
    <row r="29">
      <c r="A29" s="25"/>
      <c r="B29" s="925" t="b">
        <v>0</v>
      </c>
      <c r="C29" s="1022"/>
      <c r="D29" s="1022"/>
      <c r="E29" s="1022"/>
      <c r="F29" s="982"/>
      <c r="G29" s="983"/>
      <c r="H29" s="1023">
        <v>0.0</v>
      </c>
      <c r="I29" s="86">
        <f t="shared" si="2"/>
        <v>749.62</v>
      </c>
      <c r="J29" s="25"/>
      <c r="K29" s="1092" t="s">
        <v>574</v>
      </c>
      <c r="L29" s="1093"/>
      <c r="M29" s="1094" t="s">
        <v>669</v>
      </c>
      <c r="N29" s="25"/>
    </row>
    <row r="30">
      <c r="A30" s="25"/>
      <c r="B30" s="1134" t="b">
        <v>0</v>
      </c>
      <c r="C30" s="1042"/>
      <c r="D30" s="1135"/>
      <c r="E30" s="1135"/>
      <c r="F30" s="1136"/>
      <c r="G30" s="1137"/>
      <c r="H30" s="1138">
        <v>0.0</v>
      </c>
      <c r="I30" s="92">
        <f t="shared" si="2"/>
        <v>749.62</v>
      </c>
      <c r="J30" s="25"/>
      <c r="K30" s="25"/>
      <c r="L30" s="25"/>
      <c r="M30" s="25"/>
      <c r="N30" s="25"/>
    </row>
    <row r="31">
      <c r="A31" s="25"/>
      <c r="B31" s="925" t="b">
        <v>0</v>
      </c>
      <c r="C31" s="1022"/>
      <c r="D31" s="862"/>
      <c r="E31" s="862"/>
      <c r="F31" s="982"/>
      <c r="G31" s="983"/>
      <c r="H31" s="1023">
        <v>0.0</v>
      </c>
      <c r="I31" s="86">
        <f t="shared" si="2"/>
        <v>749.62</v>
      </c>
      <c r="J31" s="25"/>
      <c r="K31" s="1115" t="s">
        <v>683</v>
      </c>
      <c r="L31" s="1116"/>
      <c r="M31" s="1117"/>
      <c r="N31" s="25"/>
    </row>
    <row r="32">
      <c r="A32" s="25"/>
      <c r="B32" s="1134" t="b">
        <v>0</v>
      </c>
      <c r="C32" s="1042"/>
      <c r="D32" s="1135"/>
      <c r="E32" s="1135"/>
      <c r="F32" s="1136"/>
      <c r="G32" s="1137"/>
      <c r="H32" s="1138">
        <v>0.0</v>
      </c>
      <c r="I32" s="92">
        <f t="shared" si="2"/>
        <v>749.62</v>
      </c>
      <c r="J32" s="25"/>
      <c r="K32" s="1118" t="s">
        <v>684</v>
      </c>
      <c r="L32" s="862"/>
      <c r="M32" s="1103">
        <v>0.0</v>
      </c>
      <c r="N32" s="25"/>
    </row>
    <row r="33" ht="18.0" customHeight="1">
      <c r="A33" s="25"/>
      <c r="B33" s="925" t="b">
        <v>0</v>
      </c>
      <c r="C33" s="1022"/>
      <c r="D33" s="862"/>
      <c r="E33" s="862"/>
      <c r="F33" s="982"/>
      <c r="G33" s="983"/>
      <c r="H33" s="1023">
        <v>0.0</v>
      </c>
      <c r="I33" s="86">
        <f t="shared" si="2"/>
        <v>749.62</v>
      </c>
      <c r="J33" s="25"/>
      <c r="K33" s="1119" t="s">
        <v>685</v>
      </c>
      <c r="L33" s="1120"/>
      <c r="M33" s="1121">
        <v>0.0</v>
      </c>
      <c r="N33" s="25"/>
    </row>
    <row r="34" ht="18.0" customHeight="1">
      <c r="A34" s="25"/>
      <c r="B34" s="1148"/>
      <c r="C34" s="1149" t="s">
        <v>455</v>
      </c>
      <c r="D34" s="1150"/>
      <c r="E34" s="1150"/>
      <c r="F34" s="1150"/>
      <c r="G34" s="1150"/>
      <c r="H34" s="1151">
        <f>I26</f>
        <v>749.62</v>
      </c>
      <c r="I34" s="1152"/>
      <c r="J34" s="25"/>
      <c r="K34" s="1118" t="s">
        <v>686</v>
      </c>
      <c r="L34" s="862"/>
      <c r="M34" s="86">
        <f>M32-M33</f>
        <v>0</v>
      </c>
      <c r="N34" s="25"/>
    </row>
    <row r="35" ht="18.0" customHeight="1">
      <c r="A35" s="65"/>
      <c r="B35" s="65"/>
      <c r="C35" s="65"/>
      <c r="D35" s="65"/>
      <c r="E35" s="65"/>
      <c r="F35" s="65"/>
      <c r="G35" s="75"/>
      <c r="H35" s="75"/>
      <c r="I35" s="65"/>
      <c r="J35" s="25"/>
      <c r="K35" s="1122" t="s">
        <v>687</v>
      </c>
      <c r="L35" s="1123"/>
      <c r="M35" s="1124" t="str">
        <f>#REF!-M33</f>
        <v>#REF!</v>
      </c>
      <c r="N35" s="25"/>
    </row>
    <row r="36" ht="18.0" customHeight="1">
      <c r="A36" s="65"/>
      <c r="B36" s="65" t="s">
        <v>609</v>
      </c>
      <c r="J36" s="25"/>
      <c r="N36" s="25"/>
    </row>
    <row r="37" ht="18.0" customHeight="1">
      <c r="A37" s="80"/>
      <c r="B37" s="1085" t="s">
        <v>102</v>
      </c>
      <c r="C37" s="1086" t="s">
        <v>103</v>
      </c>
      <c r="D37" s="1086" t="s">
        <v>104</v>
      </c>
      <c r="E37" s="1086" t="s">
        <v>105</v>
      </c>
      <c r="F37" s="1086" t="s">
        <v>49</v>
      </c>
      <c r="G37" s="1106" t="s">
        <v>106</v>
      </c>
      <c r="H37" s="1106" t="s">
        <v>107</v>
      </c>
      <c r="I37" s="1130"/>
      <c r="J37" s="25"/>
      <c r="K37" s="1100" t="s">
        <v>793</v>
      </c>
      <c r="L37" s="1101"/>
      <c r="M37" s="1102"/>
      <c r="N37" s="25"/>
    </row>
    <row r="38" ht="18.0" customHeight="1">
      <c r="A38" s="80"/>
      <c r="B38" s="1108" t="b">
        <v>0</v>
      </c>
      <c r="C38" s="1022"/>
      <c r="D38" s="95"/>
      <c r="E38" s="95"/>
      <c r="F38" s="96"/>
      <c r="G38" s="85">
        <v>0.0</v>
      </c>
      <c r="H38" s="930">
        <f t="shared" ref="H38:H86" si="4">IF( B38 = TRUE ,(G38*F38)*0.05+(G38*F38) , G38*F38 )</f>
        <v>0</v>
      </c>
      <c r="I38" s="1107"/>
      <c r="J38" s="25"/>
      <c r="K38" s="925" t="s">
        <v>605</v>
      </c>
      <c r="L38" s="1027"/>
      <c r="M38" s="1103">
        <v>0.0</v>
      </c>
      <c r="N38" s="25"/>
    </row>
    <row r="39" ht="18.0" customHeight="1">
      <c r="A39" s="80"/>
      <c r="B39" s="1111" t="b">
        <v>0</v>
      </c>
      <c r="C39" s="88"/>
      <c r="D39" s="89"/>
      <c r="E39" s="89"/>
      <c r="F39" s="90"/>
      <c r="G39" s="91">
        <v>0.0</v>
      </c>
      <c r="H39" s="994">
        <f t="shared" si="4"/>
        <v>0</v>
      </c>
      <c r="I39" s="1140"/>
      <c r="J39" s="25"/>
      <c r="K39" s="1104" t="s">
        <v>671</v>
      </c>
      <c r="L39" s="1073">
        <v>3000.0</v>
      </c>
      <c r="M39" s="1105"/>
      <c r="N39" s="25"/>
    </row>
    <row r="40" ht="18.0" customHeight="1">
      <c r="A40" s="97"/>
      <c r="B40" s="1108" t="b">
        <v>0</v>
      </c>
      <c r="C40" s="94"/>
      <c r="D40" s="95"/>
      <c r="E40" s="95"/>
      <c r="F40" s="96"/>
      <c r="G40" s="85">
        <v>0.0</v>
      </c>
      <c r="H40" s="930">
        <f t="shared" si="4"/>
        <v>0</v>
      </c>
      <c r="I40" s="1107"/>
      <c r="J40" s="25"/>
      <c r="K40" s="925" t="s">
        <v>606</v>
      </c>
      <c r="L40" s="85">
        <v>0.0</v>
      </c>
      <c r="M40" s="1107"/>
      <c r="N40" s="25"/>
    </row>
    <row r="41" ht="18.0" customHeight="1">
      <c r="A41" s="80"/>
      <c r="B41" s="1111" t="b">
        <v>0</v>
      </c>
      <c r="C41" s="88"/>
      <c r="D41" s="89"/>
      <c r="E41" s="89"/>
      <c r="F41" s="90"/>
      <c r="G41" s="91">
        <v>0.0</v>
      </c>
      <c r="H41" s="994">
        <f t="shared" si="4"/>
        <v>0</v>
      </c>
      <c r="I41" s="1140"/>
      <c r="J41" s="25"/>
      <c r="K41" s="1109" t="s">
        <v>607</v>
      </c>
      <c r="L41" s="1030">
        <v>830.82</v>
      </c>
      <c r="M41" s="1154">
        <f>L41+M38-L40</f>
        <v>830.82</v>
      </c>
      <c r="N41" s="25"/>
    </row>
    <row r="42" ht="18.0" customHeight="1">
      <c r="A42" s="80"/>
      <c r="B42" s="1108" t="b">
        <v>0</v>
      </c>
      <c r="C42" s="94"/>
      <c r="D42" s="95"/>
      <c r="E42" s="95"/>
      <c r="F42" s="96"/>
      <c r="G42" s="85">
        <v>0.0</v>
      </c>
      <c r="H42" s="930">
        <f t="shared" si="4"/>
        <v>0</v>
      </c>
      <c r="I42" s="1107"/>
      <c r="J42" s="25"/>
      <c r="K42" s="1112" t="s">
        <v>608</v>
      </c>
      <c r="L42" s="1113"/>
      <c r="M42" s="1114">
        <f>L39-M41</f>
        <v>2169.18</v>
      </c>
      <c r="N42" s="25"/>
    </row>
    <row r="43" ht="18.0" customHeight="1">
      <c r="A43" s="80"/>
      <c r="B43" s="1111" t="b">
        <v>0</v>
      </c>
      <c r="C43" s="88"/>
      <c r="D43" s="89"/>
      <c r="E43" s="89"/>
      <c r="F43" s="90"/>
      <c r="G43" s="91">
        <v>0.0</v>
      </c>
      <c r="H43" s="994">
        <f t="shared" si="4"/>
        <v>0</v>
      </c>
      <c r="I43" s="1140"/>
      <c r="J43" s="25"/>
      <c r="K43" s="25"/>
      <c r="L43" s="25"/>
      <c r="M43" s="25"/>
      <c r="N43" s="25"/>
    </row>
    <row r="44" ht="18.0" customHeight="1">
      <c r="A44" s="97"/>
      <c r="B44" s="1108" t="b">
        <v>0</v>
      </c>
      <c r="C44" s="94"/>
      <c r="D44" s="95"/>
      <c r="E44" s="95"/>
      <c r="F44" s="96"/>
      <c r="G44" s="85">
        <v>0.0</v>
      </c>
      <c r="H44" s="930">
        <f t="shared" si="4"/>
        <v>0</v>
      </c>
      <c r="I44" s="1107"/>
      <c r="J44" s="25"/>
      <c r="K44" s="1100" t="s">
        <v>794</v>
      </c>
      <c r="L44" s="1101"/>
      <c r="M44" s="1102"/>
      <c r="N44" s="25"/>
    </row>
    <row r="45" ht="18.0" customHeight="1">
      <c r="A45" s="97"/>
      <c r="B45" s="1111" t="b">
        <v>0</v>
      </c>
      <c r="C45" s="88"/>
      <c r="D45" s="89"/>
      <c r="E45" s="89"/>
      <c r="F45" s="90"/>
      <c r="G45" s="91">
        <v>0.0</v>
      </c>
      <c r="H45" s="994">
        <f t="shared" si="4"/>
        <v>0</v>
      </c>
      <c r="I45" s="1140"/>
      <c r="J45" s="25"/>
      <c r="K45" s="925" t="s">
        <v>605</v>
      </c>
      <c r="L45" s="1027"/>
      <c r="M45" s="1103">
        <v>0.0</v>
      </c>
      <c r="N45" s="25"/>
    </row>
    <row r="46" ht="18.0" customHeight="1">
      <c r="A46" s="97"/>
      <c r="B46" s="1108" t="b">
        <v>0</v>
      </c>
      <c r="C46" s="94"/>
      <c r="D46" s="95"/>
      <c r="E46" s="95"/>
      <c r="F46" s="96"/>
      <c r="G46" s="85">
        <v>0.0</v>
      </c>
      <c r="H46" s="930">
        <f t="shared" si="4"/>
        <v>0</v>
      </c>
      <c r="I46" s="1107"/>
      <c r="J46" s="25"/>
      <c r="K46" s="1104" t="s">
        <v>671</v>
      </c>
      <c r="L46" s="1073">
        <v>2000.0</v>
      </c>
      <c r="M46" s="1105"/>
      <c r="N46" s="25"/>
    </row>
    <row r="47" ht="18.0" customHeight="1">
      <c r="A47" s="97"/>
      <c r="B47" s="1111" t="b">
        <v>0</v>
      </c>
      <c r="C47" s="88"/>
      <c r="D47" s="89"/>
      <c r="E47" s="89"/>
      <c r="F47" s="90"/>
      <c r="G47" s="91">
        <v>0.0</v>
      </c>
      <c r="H47" s="994">
        <f t="shared" si="4"/>
        <v>0</v>
      </c>
      <c r="I47" s="1140"/>
      <c r="J47" s="25"/>
      <c r="K47" s="925" t="s">
        <v>606</v>
      </c>
      <c r="L47" s="85">
        <v>0.0</v>
      </c>
      <c r="M47" s="1107"/>
      <c r="N47" s="25"/>
    </row>
    <row r="48" ht="18.0" customHeight="1">
      <c r="A48" s="97"/>
      <c r="B48" s="1108" t="b">
        <v>0</v>
      </c>
      <c r="C48" s="94"/>
      <c r="D48" s="95"/>
      <c r="E48" s="95"/>
      <c r="F48" s="96"/>
      <c r="G48" s="85">
        <v>0.0</v>
      </c>
      <c r="H48" s="930">
        <f t="shared" si="4"/>
        <v>0</v>
      </c>
      <c r="I48" s="1107"/>
      <c r="J48" s="25"/>
      <c r="K48" s="1109" t="s">
        <v>607</v>
      </c>
      <c r="L48" s="1030">
        <v>1197.0</v>
      </c>
      <c r="M48" s="1154">
        <f>L48+M45-L47</f>
        <v>1197</v>
      </c>
    </row>
    <row r="49" ht="18.0" customHeight="1">
      <c r="A49" s="97"/>
      <c r="B49" s="1111" t="b">
        <v>0</v>
      </c>
      <c r="C49" s="88"/>
      <c r="D49" s="89"/>
      <c r="E49" s="89"/>
      <c r="F49" s="90"/>
      <c r="G49" s="91">
        <v>0.0</v>
      </c>
      <c r="H49" s="994">
        <f t="shared" si="4"/>
        <v>0</v>
      </c>
      <c r="I49" s="1140"/>
      <c r="J49" s="25"/>
      <c r="K49" s="1112" t="s">
        <v>608</v>
      </c>
      <c r="L49" s="1113"/>
      <c r="M49" s="1114">
        <f>L46-M48</f>
        <v>803</v>
      </c>
    </row>
    <row r="50" ht="18.0" customHeight="1">
      <c r="A50" s="97"/>
      <c r="B50" s="1108" t="b">
        <v>0</v>
      </c>
      <c r="C50" s="94"/>
      <c r="D50" s="95"/>
      <c r="E50" s="95"/>
      <c r="F50" s="96"/>
      <c r="G50" s="85">
        <v>0.0</v>
      </c>
      <c r="H50" s="930">
        <f t="shared" si="4"/>
        <v>0</v>
      </c>
      <c r="I50" s="1107"/>
      <c r="J50" s="25"/>
      <c r="K50" s="25"/>
      <c r="L50" s="25"/>
      <c r="M50" s="25"/>
    </row>
    <row r="51" ht="18.0" customHeight="1">
      <c r="A51" s="97"/>
      <c r="B51" s="1111" t="b">
        <v>0</v>
      </c>
      <c r="C51" s="88"/>
      <c r="D51" s="89"/>
      <c r="E51" s="89"/>
      <c r="F51" s="90"/>
      <c r="G51" s="91">
        <v>0.0</v>
      </c>
      <c r="H51" s="994">
        <f t="shared" si="4"/>
        <v>0</v>
      </c>
      <c r="I51" s="1140"/>
      <c r="J51" s="25"/>
      <c r="K51" s="1170" t="s">
        <v>790</v>
      </c>
      <c r="L51" s="828"/>
      <c r="M51" s="1171">
        <f>-(M42+M49)</f>
        <v>-2972.18</v>
      </c>
    </row>
    <row r="52" ht="18.0" customHeight="1">
      <c r="A52" s="97"/>
      <c r="B52" s="1108" t="b">
        <v>0</v>
      </c>
      <c r="C52" s="94"/>
      <c r="D52" s="95"/>
      <c r="E52" s="95"/>
      <c r="F52" s="96"/>
      <c r="G52" s="85">
        <v>0.0</v>
      </c>
      <c r="H52" s="930">
        <f t="shared" si="4"/>
        <v>0</v>
      </c>
      <c r="I52" s="1107"/>
      <c r="J52" s="25"/>
      <c r="K52" s="167"/>
      <c r="L52" s="167"/>
      <c r="M52" s="167"/>
    </row>
    <row r="53" ht="18.0" customHeight="1">
      <c r="A53" s="97"/>
      <c r="B53" s="1111" t="b">
        <v>0</v>
      </c>
      <c r="C53" s="88"/>
      <c r="D53" s="89"/>
      <c r="E53" s="89"/>
      <c r="F53" s="90"/>
      <c r="G53" s="91">
        <v>0.0</v>
      </c>
      <c r="H53" s="994">
        <f t="shared" si="4"/>
        <v>0</v>
      </c>
      <c r="I53" s="1140"/>
      <c r="J53" s="25"/>
      <c r="K53" s="126" t="s">
        <v>804</v>
      </c>
      <c r="N53" s="25"/>
    </row>
    <row r="54" ht="18.0" customHeight="1">
      <c r="A54" s="97"/>
      <c r="B54" s="1108" t="b">
        <v>0</v>
      </c>
      <c r="C54" s="94"/>
      <c r="D54" s="95"/>
      <c r="E54" s="95"/>
      <c r="F54" s="96"/>
      <c r="G54" s="85">
        <v>0.0</v>
      </c>
      <c r="H54" s="930">
        <f t="shared" si="4"/>
        <v>0</v>
      </c>
      <c r="I54" s="1107"/>
      <c r="J54" s="25"/>
      <c r="K54" s="167"/>
      <c r="L54" s="1128"/>
      <c r="M54" s="125">
        <v>0.0</v>
      </c>
      <c r="N54" s="25"/>
    </row>
    <row r="55" ht="18.0" customHeight="1">
      <c r="A55" s="97"/>
      <c r="B55" s="1111" t="b">
        <v>0</v>
      </c>
      <c r="C55" s="88"/>
      <c r="D55" s="89"/>
      <c r="E55" s="89"/>
      <c r="F55" s="90"/>
      <c r="G55" s="91">
        <v>0.0</v>
      </c>
      <c r="H55" s="994">
        <f t="shared" si="4"/>
        <v>0</v>
      </c>
      <c r="I55" s="1140"/>
      <c r="J55" s="25"/>
      <c r="K55" s="167"/>
      <c r="L55" s="1128"/>
      <c r="M55" s="125">
        <v>0.0</v>
      </c>
      <c r="N55" s="25"/>
    </row>
    <row r="56" ht="18.0" customHeight="1">
      <c r="A56" s="97"/>
      <c r="B56" s="1108" t="b">
        <v>0</v>
      </c>
      <c r="C56" s="94"/>
      <c r="D56" s="95"/>
      <c r="E56" s="95"/>
      <c r="F56" s="96"/>
      <c r="G56" s="85">
        <v>0.0</v>
      </c>
      <c r="H56" s="930">
        <f t="shared" si="4"/>
        <v>0</v>
      </c>
      <c r="I56" s="1107"/>
      <c r="J56" s="25"/>
      <c r="K56" s="167"/>
      <c r="L56" s="1128"/>
      <c r="M56" s="125">
        <v>0.0</v>
      </c>
      <c r="N56" s="25"/>
    </row>
    <row r="57" ht="18.0" customHeight="1">
      <c r="A57" s="97"/>
      <c r="B57" s="1111" t="b">
        <v>0</v>
      </c>
      <c r="C57" s="88"/>
      <c r="D57" s="89"/>
      <c r="E57" s="89"/>
      <c r="F57" s="90"/>
      <c r="G57" s="91">
        <v>0.0</v>
      </c>
      <c r="H57" s="994">
        <f t="shared" si="4"/>
        <v>0</v>
      </c>
      <c r="I57" s="1140"/>
      <c r="J57" s="25"/>
      <c r="K57" s="167"/>
      <c r="L57" s="1128"/>
      <c r="M57" s="125">
        <v>0.0</v>
      </c>
      <c r="N57" s="25"/>
    </row>
    <row r="58" ht="18.0" customHeight="1">
      <c r="A58" s="97"/>
      <c r="B58" s="1108" t="b">
        <v>0</v>
      </c>
      <c r="C58" s="94"/>
      <c r="D58" s="95"/>
      <c r="E58" s="95"/>
      <c r="F58" s="96"/>
      <c r="G58" s="85">
        <v>0.0</v>
      </c>
      <c r="H58" s="930">
        <f t="shared" si="4"/>
        <v>0</v>
      </c>
      <c r="I58" s="1107"/>
      <c r="J58" s="25"/>
      <c r="K58" s="167"/>
      <c r="L58" s="1128"/>
      <c r="M58" s="125">
        <v>0.0</v>
      </c>
      <c r="N58" s="25"/>
    </row>
    <row r="59" ht="18.0" customHeight="1">
      <c r="A59" s="97"/>
      <c r="B59" s="1111" t="b">
        <v>0</v>
      </c>
      <c r="C59" s="88"/>
      <c r="D59" s="89"/>
      <c r="E59" s="89"/>
      <c r="F59" s="90"/>
      <c r="G59" s="91">
        <v>0.0</v>
      </c>
      <c r="H59" s="994">
        <f t="shared" si="4"/>
        <v>0</v>
      </c>
      <c r="I59" s="1140"/>
      <c r="J59" s="25"/>
      <c r="K59" s="167"/>
      <c r="L59" s="1128"/>
      <c r="M59" s="125">
        <v>0.0</v>
      </c>
      <c r="N59" s="25"/>
    </row>
    <row r="60" ht="18.0" customHeight="1">
      <c r="A60" s="97"/>
      <c r="B60" s="1108" t="b">
        <v>0</v>
      </c>
      <c r="C60" s="94"/>
      <c r="D60" s="95"/>
      <c r="E60" s="95"/>
      <c r="F60" s="96"/>
      <c r="G60" s="85">
        <v>0.0</v>
      </c>
      <c r="H60" s="930">
        <f t="shared" si="4"/>
        <v>0</v>
      </c>
      <c r="I60" s="1107"/>
      <c r="J60" s="25"/>
      <c r="K60" s="167"/>
      <c r="L60" s="1128"/>
      <c r="M60" s="125">
        <v>0.0</v>
      </c>
      <c r="N60" s="25"/>
    </row>
    <row r="61" ht="18.0" customHeight="1">
      <c r="A61" s="97"/>
      <c r="B61" s="1111" t="b">
        <v>0</v>
      </c>
      <c r="C61" s="88"/>
      <c r="D61" s="89"/>
      <c r="E61" s="89"/>
      <c r="F61" s="90"/>
      <c r="G61" s="91">
        <v>0.0</v>
      </c>
      <c r="H61" s="994">
        <f t="shared" si="4"/>
        <v>0</v>
      </c>
      <c r="I61" s="1140"/>
      <c r="J61" s="25"/>
      <c r="K61" s="167"/>
      <c r="L61" s="1128"/>
      <c r="M61" s="125">
        <v>0.0</v>
      </c>
      <c r="N61" s="25"/>
    </row>
    <row r="62" ht="18.0" customHeight="1">
      <c r="A62" s="97"/>
      <c r="B62" s="1108" t="b">
        <v>0</v>
      </c>
      <c r="C62" s="94"/>
      <c r="D62" s="95"/>
      <c r="E62" s="95"/>
      <c r="F62" s="96"/>
      <c r="G62" s="85">
        <v>0.0</v>
      </c>
      <c r="H62" s="930">
        <f t="shared" si="4"/>
        <v>0</v>
      </c>
      <c r="I62" s="1107"/>
      <c r="J62" s="25"/>
      <c r="K62" s="167"/>
      <c r="L62" s="1128"/>
      <c r="M62" s="125">
        <v>0.0</v>
      </c>
      <c r="N62" s="25"/>
    </row>
    <row r="63" ht="18.0" customHeight="1">
      <c r="A63" s="97"/>
      <c r="B63" s="1111" t="b">
        <v>0</v>
      </c>
      <c r="C63" s="88"/>
      <c r="D63" s="89"/>
      <c r="E63" s="89"/>
      <c r="F63" s="90"/>
      <c r="G63" s="91">
        <v>0.0</v>
      </c>
      <c r="H63" s="994">
        <f t="shared" si="4"/>
        <v>0</v>
      </c>
      <c r="I63" s="1140"/>
      <c r="J63" s="25"/>
      <c r="K63" s="167"/>
      <c r="L63" s="1128"/>
      <c r="M63" s="125">
        <v>0.0</v>
      </c>
      <c r="N63" s="25"/>
    </row>
    <row r="64" ht="18.0" customHeight="1">
      <c r="A64" s="97"/>
      <c r="B64" s="1108" t="b">
        <v>0</v>
      </c>
      <c r="C64" s="94"/>
      <c r="D64" s="95"/>
      <c r="E64" s="95"/>
      <c r="F64" s="96"/>
      <c r="G64" s="85">
        <v>0.0</v>
      </c>
      <c r="H64" s="930">
        <f t="shared" si="4"/>
        <v>0</v>
      </c>
      <c r="I64" s="1107"/>
      <c r="J64" s="25"/>
      <c r="K64" s="167"/>
      <c r="L64" s="1128"/>
      <c r="M64" s="125">
        <v>0.0</v>
      </c>
      <c r="N64" s="25"/>
    </row>
    <row r="65" ht="18.0" customHeight="1">
      <c r="A65" s="97"/>
      <c r="B65" s="1111" t="b">
        <v>0</v>
      </c>
      <c r="C65" s="88"/>
      <c r="D65" s="89"/>
      <c r="E65" s="89"/>
      <c r="F65" s="90"/>
      <c r="G65" s="91">
        <v>0.0</v>
      </c>
      <c r="H65" s="994">
        <f t="shared" si="4"/>
        <v>0</v>
      </c>
      <c r="I65" s="1140"/>
      <c r="J65" s="25"/>
      <c r="K65" s="167"/>
      <c r="L65" s="1128"/>
      <c r="M65" s="125">
        <v>0.0</v>
      </c>
      <c r="N65" s="25"/>
    </row>
    <row r="66" ht="18.0" customHeight="1">
      <c r="A66" s="97"/>
      <c r="B66" s="1108" t="b">
        <v>0</v>
      </c>
      <c r="C66" s="94"/>
      <c r="D66" s="95"/>
      <c r="E66" s="95"/>
      <c r="F66" s="96"/>
      <c r="G66" s="85">
        <v>0.0</v>
      </c>
      <c r="H66" s="930">
        <f t="shared" si="4"/>
        <v>0</v>
      </c>
      <c r="I66" s="1107"/>
      <c r="J66" s="25"/>
      <c r="K66" s="167"/>
      <c r="L66" s="1128"/>
      <c r="M66" s="125">
        <v>0.0</v>
      </c>
      <c r="N66" s="25"/>
    </row>
    <row r="67" ht="18.0" customHeight="1">
      <c r="A67" s="97"/>
      <c r="B67" s="1111" t="b">
        <v>0</v>
      </c>
      <c r="C67" s="88"/>
      <c r="D67" s="89"/>
      <c r="E67" s="89"/>
      <c r="F67" s="90"/>
      <c r="G67" s="91">
        <v>0.0</v>
      </c>
      <c r="H67" s="994">
        <f t="shared" si="4"/>
        <v>0</v>
      </c>
      <c r="I67" s="1140"/>
      <c r="J67" s="25"/>
      <c r="K67" s="167"/>
      <c r="L67" s="1128"/>
      <c r="M67" s="125">
        <v>0.0</v>
      </c>
      <c r="N67" s="25"/>
    </row>
    <row r="68" ht="18.0" customHeight="1">
      <c r="A68" s="97"/>
      <c r="B68" s="1108" t="b">
        <v>0</v>
      </c>
      <c r="C68" s="94"/>
      <c r="D68" s="95"/>
      <c r="E68" s="95"/>
      <c r="F68" s="96"/>
      <c r="G68" s="85">
        <v>0.0</v>
      </c>
      <c r="H68" s="930">
        <f t="shared" si="4"/>
        <v>0</v>
      </c>
      <c r="I68" s="1107"/>
      <c r="J68" s="25"/>
      <c r="K68" s="167"/>
      <c r="L68" s="1128"/>
      <c r="M68" s="125">
        <v>0.0</v>
      </c>
      <c r="N68" s="25"/>
    </row>
    <row r="69" ht="18.0" customHeight="1">
      <c r="A69" s="97"/>
      <c r="B69" s="1111" t="b">
        <v>0</v>
      </c>
      <c r="C69" s="88"/>
      <c r="D69" s="89"/>
      <c r="E69" s="89"/>
      <c r="F69" s="90"/>
      <c r="G69" s="91">
        <v>0.0</v>
      </c>
      <c r="H69" s="994">
        <f t="shared" si="4"/>
        <v>0</v>
      </c>
      <c r="I69" s="1140"/>
      <c r="J69" s="25"/>
      <c r="K69" s="167"/>
      <c r="L69" s="1128"/>
      <c r="M69" s="125">
        <v>0.0</v>
      </c>
      <c r="N69" s="25"/>
    </row>
    <row r="70" ht="18.0" customHeight="1">
      <c r="A70" s="97"/>
      <c r="B70" s="1108" t="b">
        <v>0</v>
      </c>
      <c r="C70" s="94"/>
      <c r="D70" s="95"/>
      <c r="E70" s="95"/>
      <c r="F70" s="96"/>
      <c r="G70" s="85">
        <v>0.0</v>
      </c>
      <c r="H70" s="930">
        <f t="shared" si="4"/>
        <v>0</v>
      </c>
      <c r="I70" s="1107"/>
      <c r="J70" s="25"/>
      <c r="K70" s="167"/>
      <c r="L70" s="1128"/>
      <c r="M70" s="125">
        <v>0.0</v>
      </c>
      <c r="N70" s="25"/>
    </row>
    <row r="71" ht="18.0" customHeight="1">
      <c r="A71" s="97"/>
      <c r="B71" s="1111" t="b">
        <v>0</v>
      </c>
      <c r="C71" s="88"/>
      <c r="D71" s="89"/>
      <c r="E71" s="89"/>
      <c r="F71" s="90"/>
      <c r="G71" s="91">
        <v>0.0</v>
      </c>
      <c r="H71" s="994">
        <f t="shared" si="4"/>
        <v>0</v>
      </c>
      <c r="I71" s="1140"/>
      <c r="J71" s="25"/>
      <c r="K71" s="167"/>
      <c r="L71" s="1128"/>
      <c r="M71" s="125">
        <v>0.0</v>
      </c>
      <c r="N71" s="25"/>
    </row>
    <row r="72" ht="18.0" customHeight="1">
      <c r="A72" s="97"/>
      <c r="B72" s="1108" t="b">
        <v>0</v>
      </c>
      <c r="C72" s="94"/>
      <c r="D72" s="95"/>
      <c r="E72" s="95"/>
      <c r="F72" s="96"/>
      <c r="G72" s="85">
        <v>0.0</v>
      </c>
      <c r="H72" s="930">
        <f t="shared" si="4"/>
        <v>0</v>
      </c>
      <c r="I72" s="1107"/>
      <c r="J72" s="25"/>
      <c r="K72" s="167"/>
      <c r="L72" s="1128"/>
      <c r="M72" s="125">
        <v>0.0</v>
      </c>
      <c r="N72" s="25"/>
    </row>
    <row r="73" ht="18.0" customHeight="1">
      <c r="A73" s="97"/>
      <c r="B73" s="1111" t="b">
        <v>0</v>
      </c>
      <c r="C73" s="88"/>
      <c r="D73" s="89"/>
      <c r="E73" s="89"/>
      <c r="F73" s="90"/>
      <c r="G73" s="91">
        <v>0.0</v>
      </c>
      <c r="H73" s="994">
        <f t="shared" si="4"/>
        <v>0</v>
      </c>
      <c r="I73" s="1140"/>
      <c r="J73" s="25"/>
      <c r="K73" s="167"/>
      <c r="L73" s="1128"/>
      <c r="M73" s="125">
        <v>0.0</v>
      </c>
      <c r="N73" s="25"/>
    </row>
    <row r="74" ht="18.0" customHeight="1">
      <c r="A74" s="97"/>
      <c r="B74" s="1108" t="b">
        <v>0</v>
      </c>
      <c r="C74" s="94"/>
      <c r="D74" s="95"/>
      <c r="E74" s="95"/>
      <c r="F74" s="96"/>
      <c r="G74" s="85">
        <v>0.0</v>
      </c>
      <c r="H74" s="930">
        <f t="shared" si="4"/>
        <v>0</v>
      </c>
      <c r="I74" s="1107"/>
      <c r="J74" s="25"/>
      <c r="K74" s="167"/>
      <c r="L74" s="1128"/>
      <c r="M74" s="125">
        <v>0.0</v>
      </c>
      <c r="N74" s="25"/>
    </row>
    <row r="75" ht="18.0" customHeight="1">
      <c r="A75" s="97"/>
      <c r="B75" s="1111" t="b">
        <v>0</v>
      </c>
      <c r="C75" s="88"/>
      <c r="D75" s="89"/>
      <c r="E75" s="89"/>
      <c r="F75" s="90"/>
      <c r="G75" s="91">
        <v>0.0</v>
      </c>
      <c r="H75" s="994">
        <f t="shared" si="4"/>
        <v>0</v>
      </c>
      <c r="I75" s="1140"/>
      <c r="J75" s="25"/>
      <c r="K75" s="167"/>
      <c r="L75" s="1128"/>
      <c r="M75" s="125">
        <v>0.0</v>
      </c>
      <c r="N75" s="25"/>
    </row>
    <row r="76" ht="18.0" customHeight="1">
      <c r="A76" s="97"/>
      <c r="B76" s="1108" t="b">
        <v>0</v>
      </c>
      <c r="C76" s="94"/>
      <c r="D76" s="95"/>
      <c r="E76" s="95"/>
      <c r="F76" s="96"/>
      <c r="G76" s="85">
        <v>0.0</v>
      </c>
      <c r="H76" s="930">
        <f t="shared" si="4"/>
        <v>0</v>
      </c>
      <c r="I76" s="1107"/>
      <c r="J76" s="25"/>
      <c r="K76" s="167"/>
      <c r="L76" s="1128"/>
      <c r="M76" s="125">
        <v>0.0</v>
      </c>
      <c r="N76" s="25"/>
    </row>
    <row r="77" ht="18.0" customHeight="1">
      <c r="A77" s="97"/>
      <c r="B77" s="1111" t="b">
        <v>0</v>
      </c>
      <c r="C77" s="88"/>
      <c r="D77" s="89"/>
      <c r="E77" s="89"/>
      <c r="F77" s="90"/>
      <c r="G77" s="91">
        <v>0.0</v>
      </c>
      <c r="H77" s="994">
        <f t="shared" si="4"/>
        <v>0</v>
      </c>
      <c r="I77" s="1140"/>
      <c r="J77" s="25"/>
      <c r="K77" s="167"/>
      <c r="L77" s="1128"/>
      <c r="M77" s="125">
        <v>0.0</v>
      </c>
      <c r="N77" s="25"/>
    </row>
    <row r="78" ht="18.0" customHeight="1">
      <c r="A78" s="97"/>
      <c r="B78" s="1108" t="b">
        <v>0</v>
      </c>
      <c r="C78" s="94"/>
      <c r="D78" s="95"/>
      <c r="E78" s="95"/>
      <c r="F78" s="96"/>
      <c r="G78" s="85">
        <v>0.0</v>
      </c>
      <c r="H78" s="930">
        <f t="shared" si="4"/>
        <v>0</v>
      </c>
      <c r="I78" s="1107"/>
      <c r="J78" s="25"/>
      <c r="K78" s="167"/>
      <c r="L78" s="1128"/>
      <c r="M78" s="125">
        <v>0.0</v>
      </c>
      <c r="N78" s="25"/>
    </row>
    <row r="79" ht="18.0" customHeight="1">
      <c r="A79" s="97"/>
      <c r="B79" s="1111" t="b">
        <v>0</v>
      </c>
      <c r="C79" s="88"/>
      <c r="D79" s="89"/>
      <c r="E79" s="89"/>
      <c r="F79" s="90"/>
      <c r="G79" s="91">
        <v>0.0</v>
      </c>
      <c r="H79" s="994">
        <f t="shared" si="4"/>
        <v>0</v>
      </c>
      <c r="I79" s="1140"/>
      <c r="J79" s="25"/>
      <c r="K79" s="167"/>
      <c r="L79" s="1128"/>
      <c r="M79" s="125">
        <v>0.0</v>
      </c>
      <c r="N79" s="25"/>
    </row>
    <row r="80" ht="18.0" customHeight="1">
      <c r="A80" s="97"/>
      <c r="B80" s="1108" t="b">
        <v>0</v>
      </c>
      <c r="C80" s="94"/>
      <c r="D80" s="95"/>
      <c r="E80" s="95"/>
      <c r="F80" s="96"/>
      <c r="G80" s="85">
        <v>0.0</v>
      </c>
      <c r="H80" s="930">
        <f t="shared" si="4"/>
        <v>0</v>
      </c>
      <c r="I80" s="1107"/>
      <c r="J80" s="25"/>
      <c r="K80" s="167"/>
      <c r="L80" s="1128"/>
      <c r="M80" s="125">
        <v>0.0</v>
      </c>
      <c r="N80" s="25"/>
    </row>
    <row r="81" ht="18.0" customHeight="1">
      <c r="A81" s="97"/>
      <c r="B81" s="1111" t="b">
        <v>0</v>
      </c>
      <c r="C81" s="88"/>
      <c r="D81" s="89"/>
      <c r="E81" s="89"/>
      <c r="F81" s="90"/>
      <c r="G81" s="91">
        <v>0.0</v>
      </c>
      <c r="H81" s="994">
        <f t="shared" si="4"/>
        <v>0</v>
      </c>
      <c r="I81" s="1140"/>
      <c r="J81" s="25"/>
      <c r="K81" s="167"/>
      <c r="L81" s="1128"/>
      <c r="M81" s="125">
        <v>0.0</v>
      </c>
      <c r="N81" s="25"/>
    </row>
    <row r="82" ht="18.0" customHeight="1">
      <c r="A82" s="97"/>
      <c r="B82" s="1108" t="b">
        <v>0</v>
      </c>
      <c r="C82" s="94"/>
      <c r="D82" s="95"/>
      <c r="E82" s="95"/>
      <c r="F82" s="96"/>
      <c r="G82" s="85">
        <v>0.0</v>
      </c>
      <c r="H82" s="930">
        <f t="shared" si="4"/>
        <v>0</v>
      </c>
      <c r="I82" s="1107"/>
      <c r="J82" s="25"/>
      <c r="K82" s="167"/>
      <c r="L82" s="1128"/>
      <c r="M82" s="125">
        <v>0.0</v>
      </c>
      <c r="N82" s="25"/>
    </row>
    <row r="83" ht="18.0" customHeight="1">
      <c r="A83" s="97"/>
      <c r="B83" s="1111" t="b">
        <v>0</v>
      </c>
      <c r="C83" s="88"/>
      <c r="D83" s="89"/>
      <c r="E83" s="89"/>
      <c r="F83" s="90"/>
      <c r="G83" s="91">
        <v>0.0</v>
      </c>
      <c r="H83" s="994">
        <f t="shared" si="4"/>
        <v>0</v>
      </c>
      <c r="I83" s="1140"/>
      <c r="J83" s="25"/>
      <c r="K83" s="167"/>
      <c r="L83" s="1128"/>
      <c r="M83" s="125">
        <v>0.0</v>
      </c>
      <c r="N83" s="25"/>
    </row>
    <row r="84" ht="18.0" customHeight="1">
      <c r="A84" s="97"/>
      <c r="B84" s="1108" t="b">
        <v>0</v>
      </c>
      <c r="C84" s="94"/>
      <c r="D84" s="95"/>
      <c r="E84" s="95"/>
      <c r="F84" s="96"/>
      <c r="G84" s="85">
        <v>0.0</v>
      </c>
      <c r="H84" s="930">
        <f t="shared" si="4"/>
        <v>0</v>
      </c>
      <c r="I84" s="1107"/>
      <c r="J84" s="25"/>
      <c r="K84" s="167"/>
      <c r="L84" s="1128"/>
      <c r="M84" s="125">
        <v>0.0</v>
      </c>
      <c r="N84" s="25"/>
    </row>
    <row r="85" ht="18.0" customHeight="1">
      <c r="A85" s="97"/>
      <c r="B85" s="1111" t="b">
        <v>0</v>
      </c>
      <c r="C85" s="88"/>
      <c r="D85" s="89"/>
      <c r="E85" s="89"/>
      <c r="F85" s="90"/>
      <c r="G85" s="91">
        <v>0.0</v>
      </c>
      <c r="H85" s="994">
        <f t="shared" si="4"/>
        <v>0</v>
      </c>
      <c r="I85" s="1140"/>
      <c r="J85" s="25"/>
      <c r="K85" s="167"/>
      <c r="L85" s="1128"/>
      <c r="M85" s="125">
        <v>0.0</v>
      </c>
      <c r="N85" s="25"/>
    </row>
    <row r="86" ht="18.0" customHeight="1">
      <c r="A86" s="65"/>
      <c r="B86" s="1108" t="b">
        <v>0</v>
      </c>
      <c r="C86" s="94"/>
      <c r="D86" s="95"/>
      <c r="E86" s="95"/>
      <c r="F86" s="96"/>
      <c r="G86" s="85">
        <v>0.0</v>
      </c>
      <c r="H86" s="930">
        <f t="shared" si="4"/>
        <v>0</v>
      </c>
      <c r="I86" s="1107"/>
      <c r="J86" s="25"/>
      <c r="K86" s="167"/>
      <c r="L86" s="1128"/>
      <c r="M86" s="125">
        <v>0.0</v>
      </c>
      <c r="N86" s="25"/>
    </row>
    <row r="87">
      <c r="A87" s="126"/>
      <c r="B87" s="1125"/>
      <c r="C87" s="1126" t="s">
        <v>610</v>
      </c>
      <c r="D87" s="1093"/>
      <c r="E87" s="1093"/>
      <c r="F87" s="1093"/>
      <c r="G87" s="1093"/>
      <c r="H87" s="1127">
        <f>sum(H38:H86)</f>
        <v>0</v>
      </c>
      <c r="I87" s="1155"/>
      <c r="J87" s="25"/>
      <c r="K87" s="167"/>
      <c r="L87" s="1128"/>
      <c r="M87" s="125">
        <v>0.0</v>
      </c>
      <c r="N87" s="25"/>
    </row>
    <row r="88">
      <c r="A88" s="126"/>
      <c r="B88" s="126" t="s">
        <v>611</v>
      </c>
      <c r="H88" s="127">
        <f>sum(H38:H86)-M30</f>
        <v>0</v>
      </c>
      <c r="J88" s="25"/>
      <c r="K88" s="25"/>
      <c r="L88" s="25"/>
      <c r="M88" s="25"/>
      <c r="N88" s="25"/>
    </row>
    <row r="89">
      <c r="A89" s="126"/>
      <c r="B89" s="126" t="s">
        <v>134</v>
      </c>
      <c r="H89" s="128" t="str">
        <f>#REF!-H87</f>
        <v>#REF!</v>
      </c>
      <c r="J89" s="25"/>
      <c r="K89" s="1128">
        <v>45654.0</v>
      </c>
      <c r="N89" s="25"/>
    </row>
    <row r="90">
      <c r="A90" s="126"/>
      <c r="B90" s="126"/>
      <c r="C90" s="126"/>
      <c r="D90" s="126"/>
      <c r="E90" s="126"/>
      <c r="F90" s="126"/>
      <c r="G90" s="126"/>
      <c r="H90" s="128"/>
      <c r="I90" s="128"/>
      <c r="J90" s="25"/>
      <c r="K90" s="25"/>
      <c r="L90" s="25"/>
      <c r="M90" s="25"/>
      <c r="N90" s="25"/>
    </row>
  </sheetData>
  <mergeCells count="118">
    <mergeCell ref="K35:L35"/>
    <mergeCell ref="K37:M37"/>
    <mergeCell ref="L13:M13"/>
    <mergeCell ref="L14:M14"/>
    <mergeCell ref="K29:L29"/>
    <mergeCell ref="K31:M31"/>
    <mergeCell ref="K32:L32"/>
    <mergeCell ref="K33:L33"/>
    <mergeCell ref="K34:L34"/>
    <mergeCell ref="B2:I2"/>
    <mergeCell ref="K2:M2"/>
    <mergeCell ref="C3:E3"/>
    <mergeCell ref="L3:M3"/>
    <mergeCell ref="C4:E4"/>
    <mergeCell ref="L4:M4"/>
    <mergeCell ref="L5:M5"/>
    <mergeCell ref="C5:E5"/>
    <mergeCell ref="C6:E6"/>
    <mergeCell ref="C7:E7"/>
    <mergeCell ref="C8:E8"/>
    <mergeCell ref="C9:E9"/>
    <mergeCell ref="C10:E10"/>
    <mergeCell ref="C11:E11"/>
    <mergeCell ref="L6:M6"/>
    <mergeCell ref="L7:M7"/>
    <mergeCell ref="L8:M8"/>
    <mergeCell ref="L9:M9"/>
    <mergeCell ref="L10:M10"/>
    <mergeCell ref="L11:M11"/>
    <mergeCell ref="L12:M12"/>
    <mergeCell ref="C12:E12"/>
    <mergeCell ref="C13:E13"/>
    <mergeCell ref="C14:E14"/>
    <mergeCell ref="C15:E15"/>
    <mergeCell ref="C16:E16"/>
    <mergeCell ref="C17:E17"/>
    <mergeCell ref="C18:E18"/>
    <mergeCell ref="C19:E19"/>
    <mergeCell ref="C20:E20"/>
    <mergeCell ref="C21:E21"/>
    <mergeCell ref="C22:E22"/>
    <mergeCell ref="C23:E23"/>
    <mergeCell ref="C24:E24"/>
    <mergeCell ref="C25:E25"/>
    <mergeCell ref="C26:E26"/>
    <mergeCell ref="C30:E30"/>
    <mergeCell ref="C31:E31"/>
    <mergeCell ref="C32:E32"/>
    <mergeCell ref="C33:E33"/>
    <mergeCell ref="C34:G34"/>
    <mergeCell ref="B36:I36"/>
    <mergeCell ref="H34:I34"/>
    <mergeCell ref="H37:I37"/>
    <mergeCell ref="H38:I38"/>
    <mergeCell ref="H39:I39"/>
    <mergeCell ref="L39:M39"/>
    <mergeCell ref="H40:I40"/>
    <mergeCell ref="L40:M40"/>
    <mergeCell ref="B88:G88"/>
    <mergeCell ref="B89:G89"/>
    <mergeCell ref="H89:I89"/>
    <mergeCell ref="K89:M89"/>
    <mergeCell ref="H83:I83"/>
    <mergeCell ref="H84:I84"/>
    <mergeCell ref="H85:I85"/>
    <mergeCell ref="H86:I86"/>
    <mergeCell ref="C87:G87"/>
    <mergeCell ref="H87:I87"/>
    <mergeCell ref="H88:I88"/>
    <mergeCell ref="H41:I41"/>
    <mergeCell ref="H42:I42"/>
    <mergeCell ref="K42:L42"/>
    <mergeCell ref="H43:I43"/>
    <mergeCell ref="H44:I44"/>
    <mergeCell ref="K44:M44"/>
    <mergeCell ref="H45:I45"/>
    <mergeCell ref="H46:I46"/>
    <mergeCell ref="L46:M46"/>
    <mergeCell ref="H47:I47"/>
    <mergeCell ref="L47:M47"/>
    <mergeCell ref="H48:I48"/>
    <mergeCell ref="H49:I49"/>
    <mergeCell ref="K49:L49"/>
    <mergeCell ref="H50:I50"/>
    <mergeCell ref="H51:I51"/>
    <mergeCell ref="K51:L51"/>
    <mergeCell ref="H52:I52"/>
    <mergeCell ref="H53:I53"/>
    <mergeCell ref="K53:M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2:I72"/>
    <mergeCell ref="H73:I73"/>
    <mergeCell ref="H74:I74"/>
    <mergeCell ref="H75:I75"/>
    <mergeCell ref="H76:I76"/>
    <mergeCell ref="H77:I77"/>
    <mergeCell ref="H78:I78"/>
    <mergeCell ref="H79:I79"/>
    <mergeCell ref="H80:I80"/>
    <mergeCell ref="H81:I81"/>
    <mergeCell ref="H82:I82"/>
  </mergeCells>
  <dataValidations>
    <dataValidation type="list" allowBlank="1" showErrorMessage="1" sqref="E38:E86">
      <formula1>'08) Drop Down Menus'!$B$2:$B$17</formula1>
    </dataValidation>
    <dataValidation type="list" allowBlank="1" sqref="G4:G33">
      <formula1>'08) Drop Down Menus'!$A$2:$A$17</formula1>
    </dataValidation>
  </dataValidations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3.29"/>
    <col customWidth="1" min="2" max="2" width="4.71"/>
    <col customWidth="1" min="3" max="3" width="32.57"/>
    <col customWidth="1" min="4" max="4" width="10.0"/>
    <col customWidth="1" min="5" max="5" width="25.71"/>
    <col customWidth="1" min="6" max="6" width="13.0"/>
    <col customWidth="1" min="7" max="7" width="23.86"/>
    <col customWidth="1" min="8" max="8" width="15.29"/>
    <col customWidth="1" min="9" max="9" width="14.29"/>
    <col customWidth="1" min="10" max="10" width="3.71"/>
    <col customWidth="1" min="11" max="11" width="23.86"/>
    <col customWidth="1" min="12" max="12" width="15.0"/>
    <col customWidth="1" min="13" max="13" width="16.57"/>
    <col customWidth="1" min="14" max="14" width="3.43"/>
  </cols>
  <sheetData>
    <row r="1">
      <c r="A1" s="25"/>
      <c r="B1" s="25"/>
      <c r="C1" s="25"/>
      <c r="D1" s="25"/>
      <c r="E1" s="25"/>
      <c r="F1" s="25"/>
      <c r="G1" s="24"/>
      <c r="H1" s="25"/>
      <c r="I1" s="25"/>
      <c r="J1" s="25"/>
      <c r="K1" s="25"/>
      <c r="L1" s="138"/>
      <c r="M1" s="25"/>
      <c r="N1" s="25"/>
    </row>
    <row r="2">
      <c r="A2" s="25"/>
      <c r="B2" s="1085" t="s">
        <v>816</v>
      </c>
      <c r="C2" s="1129"/>
      <c r="D2" s="1129"/>
      <c r="E2" s="1129"/>
      <c r="F2" s="1129"/>
      <c r="G2" s="1129"/>
      <c r="H2" s="1129"/>
      <c r="I2" s="1130"/>
      <c r="J2" s="25"/>
      <c r="K2" s="1131" t="s">
        <v>470</v>
      </c>
      <c r="L2" s="1132"/>
      <c r="M2" s="1133"/>
      <c r="N2" s="25"/>
    </row>
    <row r="3">
      <c r="A3" s="25"/>
      <c r="B3" s="1079" t="s">
        <v>598</v>
      </c>
      <c r="C3" s="974" t="s">
        <v>140</v>
      </c>
      <c r="D3" s="862"/>
      <c r="E3" s="862"/>
      <c r="F3" s="974" t="s">
        <v>55</v>
      </c>
      <c r="G3" s="974" t="s">
        <v>44</v>
      </c>
      <c r="H3" s="974" t="s">
        <v>2</v>
      </c>
      <c r="I3" s="1080" t="s">
        <v>67</v>
      </c>
      <c r="J3" s="25"/>
      <c r="K3" s="1081" t="str">
        <f>'08) Drop Down Menus'!A2</f>
        <v>Groceries</v>
      </c>
      <c r="L3" s="85">
        <f>sumifs(H$4:H$33,G$4:G$33,K3,B$4:B$33,false)</f>
        <v>202.04</v>
      </c>
      <c r="M3" s="1107"/>
      <c r="N3" s="25"/>
    </row>
    <row r="4">
      <c r="A4" s="25"/>
      <c r="B4" s="1134" t="b">
        <v>0</v>
      </c>
      <c r="C4" s="1042" t="s">
        <v>508</v>
      </c>
      <c r="D4" s="1135"/>
      <c r="E4" s="1135"/>
      <c r="F4" s="1136">
        <v>45527.0</v>
      </c>
      <c r="G4" s="1137" t="s">
        <v>144</v>
      </c>
      <c r="H4" s="1138">
        <v>21.67</v>
      </c>
      <c r="I4" s="92">
        <f>H4</f>
        <v>21.67</v>
      </c>
      <c r="J4" s="25"/>
      <c r="K4" s="1139" t="str">
        <f>'08) Drop Down Menus'!A3</f>
        <v>Cigarettes</v>
      </c>
      <c r="L4" s="91">
        <f t="shared" ref="L4:L14" si="1">sumifs(H$4:H$26,G$4:G$26,K4,B$4:B$26,false)</f>
        <v>71.98</v>
      </c>
      <c r="M4" s="1140"/>
      <c r="N4" s="25"/>
    </row>
    <row r="5">
      <c r="A5" s="25"/>
      <c r="B5" s="925" t="b">
        <v>0</v>
      </c>
      <c r="C5" s="1022" t="s">
        <v>500</v>
      </c>
      <c r="D5" s="862"/>
      <c r="E5" s="862"/>
      <c r="F5" s="982">
        <v>45528.0</v>
      </c>
      <c r="G5" s="983" t="s">
        <v>110</v>
      </c>
      <c r="H5" s="1023">
        <v>3.1</v>
      </c>
      <c r="I5" s="86">
        <f t="shared" ref="I5:I33" si="2">I4+H5</f>
        <v>24.77</v>
      </c>
      <c r="J5" s="25"/>
      <c r="K5" s="1081" t="str">
        <f>'08) Drop Down Menus'!A4</f>
        <v>Gas</v>
      </c>
      <c r="L5" s="85">
        <f t="shared" si="1"/>
        <v>61.71</v>
      </c>
      <c r="M5" s="1107"/>
      <c r="N5" s="25"/>
    </row>
    <row r="6">
      <c r="A6" s="25"/>
      <c r="B6" s="1134" t="b">
        <v>0</v>
      </c>
      <c r="C6" s="1042" t="s">
        <v>500</v>
      </c>
      <c r="D6" s="1135"/>
      <c r="E6" s="1135"/>
      <c r="F6" s="1136">
        <v>45529.0</v>
      </c>
      <c r="G6" s="1137" t="s">
        <v>110</v>
      </c>
      <c r="H6" s="1138">
        <v>3.1</v>
      </c>
      <c r="I6" s="92">
        <f t="shared" si="2"/>
        <v>27.87</v>
      </c>
      <c r="J6" s="25"/>
      <c r="K6" s="1139" t="str">
        <f>'08) Drop Down Menus'!A5</f>
        <v>Entertainment</v>
      </c>
      <c r="L6" s="91">
        <f t="shared" si="1"/>
        <v>61.47</v>
      </c>
      <c r="M6" s="1140"/>
      <c r="N6" s="25"/>
    </row>
    <row r="7">
      <c r="A7" s="25"/>
      <c r="B7" s="925" t="b">
        <v>0</v>
      </c>
      <c r="C7" s="1022" t="s">
        <v>482</v>
      </c>
      <c r="D7" s="862"/>
      <c r="E7" s="862"/>
      <c r="F7" s="982">
        <v>45529.0</v>
      </c>
      <c r="G7" s="983" t="s">
        <v>110</v>
      </c>
      <c r="H7" s="1023">
        <v>7.6</v>
      </c>
      <c r="I7" s="86">
        <f t="shared" si="2"/>
        <v>35.47</v>
      </c>
      <c r="J7" s="25"/>
      <c r="K7" s="1081" t="str">
        <f>'08) Drop Down Menus'!A6</f>
        <v>Medical</v>
      </c>
      <c r="L7" s="85">
        <f t="shared" si="1"/>
        <v>65</v>
      </c>
      <c r="M7" s="1107"/>
      <c r="N7" s="25"/>
    </row>
    <row r="8">
      <c r="A8" s="25"/>
      <c r="B8" s="1134" t="b">
        <v>0</v>
      </c>
      <c r="C8" s="1042" t="s">
        <v>482</v>
      </c>
      <c r="D8" s="1135"/>
      <c r="E8" s="1135"/>
      <c r="F8" s="1136">
        <v>45529.0</v>
      </c>
      <c r="G8" s="1137" t="s">
        <v>145</v>
      </c>
      <c r="H8" s="1138">
        <v>33.34</v>
      </c>
      <c r="I8" s="92">
        <f t="shared" si="2"/>
        <v>68.81</v>
      </c>
      <c r="J8" s="25"/>
      <c r="K8" s="1139" t="str">
        <f>'08) Drop Down Menus'!A7</f>
        <v>Vehicle</v>
      </c>
      <c r="L8" s="91">
        <f t="shared" si="1"/>
        <v>0</v>
      </c>
      <c r="M8" s="1140"/>
      <c r="N8" s="25"/>
    </row>
    <row r="9">
      <c r="A9" s="25"/>
      <c r="B9" s="925" t="b">
        <v>0</v>
      </c>
      <c r="C9" s="1022" t="s">
        <v>817</v>
      </c>
      <c r="D9" s="862"/>
      <c r="E9" s="862"/>
      <c r="F9" s="982">
        <v>45530.0</v>
      </c>
      <c r="G9" s="983" t="s">
        <v>146</v>
      </c>
      <c r="H9" s="1023">
        <v>20.99</v>
      </c>
      <c r="I9" s="86">
        <f t="shared" si="2"/>
        <v>89.8</v>
      </c>
      <c r="J9" s="25"/>
      <c r="K9" s="1081" t="str">
        <f>'08) Drop Down Menus'!A8</f>
        <v>Maintenance</v>
      </c>
      <c r="L9" s="85">
        <f t="shared" si="1"/>
        <v>20</v>
      </c>
      <c r="M9" s="1107"/>
      <c r="N9" s="25"/>
    </row>
    <row r="10">
      <c r="A10" s="25"/>
      <c r="B10" s="1134" t="b">
        <v>0</v>
      </c>
      <c r="C10" s="1042" t="s">
        <v>482</v>
      </c>
      <c r="D10" s="1135"/>
      <c r="E10" s="1135"/>
      <c r="F10" s="1136">
        <v>45532.0</v>
      </c>
      <c r="G10" s="1137" t="s">
        <v>144</v>
      </c>
      <c r="H10" s="1138">
        <v>26.02</v>
      </c>
      <c r="I10" s="92">
        <f t="shared" si="2"/>
        <v>115.82</v>
      </c>
      <c r="J10" s="25"/>
      <c r="K10" s="1139" t="str">
        <f>'08) Drop Down Menus'!A9</f>
        <v>Debt</v>
      </c>
      <c r="L10" s="91">
        <f t="shared" si="1"/>
        <v>0</v>
      </c>
      <c r="M10" s="1140"/>
      <c r="N10" s="25"/>
    </row>
    <row r="11">
      <c r="A11" s="25"/>
      <c r="B11" s="925" t="b">
        <v>0</v>
      </c>
      <c r="C11" s="1022" t="s">
        <v>818</v>
      </c>
      <c r="D11" s="862"/>
      <c r="E11" s="862"/>
      <c r="F11" s="982">
        <v>45532.0</v>
      </c>
      <c r="G11" s="983" t="s">
        <v>21</v>
      </c>
      <c r="H11" s="1023">
        <v>20.0</v>
      </c>
      <c r="I11" s="86">
        <f t="shared" si="2"/>
        <v>135.82</v>
      </c>
      <c r="J11" s="25"/>
      <c r="K11" s="1081" t="str">
        <f>'08) Drop Down Menus'!A10</f>
        <v>Holiday Gifts</v>
      </c>
      <c r="L11" s="85">
        <f t="shared" si="1"/>
        <v>0</v>
      </c>
      <c r="M11" s="1107"/>
      <c r="N11" s="25"/>
    </row>
    <row r="12">
      <c r="A12" s="25"/>
      <c r="B12" s="1134" t="b">
        <v>0</v>
      </c>
      <c r="C12" s="1042" t="s">
        <v>500</v>
      </c>
      <c r="D12" s="1135"/>
      <c r="E12" s="1135"/>
      <c r="F12" s="1136">
        <v>45534.0</v>
      </c>
      <c r="G12" s="1137" t="s">
        <v>110</v>
      </c>
      <c r="H12" s="1138">
        <v>3.1</v>
      </c>
      <c r="I12" s="92">
        <f t="shared" si="2"/>
        <v>138.92</v>
      </c>
      <c r="J12" s="25"/>
      <c r="K12" s="1139" t="str">
        <f>'08) Drop Down Menus'!A11</f>
        <v>Haircut</v>
      </c>
      <c r="L12" s="91">
        <f t="shared" si="1"/>
        <v>0</v>
      </c>
      <c r="M12" s="1140"/>
      <c r="N12" s="25"/>
    </row>
    <row r="13">
      <c r="A13" s="25"/>
      <c r="B13" s="925" t="b">
        <v>0</v>
      </c>
      <c r="C13" s="1022" t="s">
        <v>500</v>
      </c>
      <c r="D13" s="862"/>
      <c r="E13" s="862"/>
      <c r="F13" s="1069">
        <v>45535.0</v>
      </c>
      <c r="G13" s="983" t="s">
        <v>110</v>
      </c>
      <c r="H13" s="1023">
        <v>3.06</v>
      </c>
      <c r="I13" s="86">
        <f t="shared" si="2"/>
        <v>141.98</v>
      </c>
      <c r="J13" s="25"/>
      <c r="K13" s="1081" t="str">
        <f>'08) Drop Down Menus'!A12</f>
        <v>Subscription - Video</v>
      </c>
      <c r="L13" s="85">
        <f t="shared" si="1"/>
        <v>0</v>
      </c>
      <c r="M13" s="1107"/>
      <c r="N13" s="25"/>
    </row>
    <row r="14">
      <c r="A14" s="25"/>
      <c r="B14" s="1134" t="b">
        <v>0</v>
      </c>
      <c r="C14" s="1042" t="s">
        <v>569</v>
      </c>
      <c r="D14" s="1135"/>
      <c r="E14" s="1135"/>
      <c r="F14" s="1136">
        <v>45538.0</v>
      </c>
      <c r="G14" s="1137" t="s">
        <v>110</v>
      </c>
      <c r="H14" s="1138">
        <v>9.98</v>
      </c>
      <c r="I14" s="92">
        <f t="shared" si="2"/>
        <v>151.96</v>
      </c>
      <c r="J14" s="25"/>
      <c r="K14" s="1141" t="str">
        <f>'08) Drop Down Menus'!A13</f>
        <v>Subscription - Game</v>
      </c>
      <c r="L14" s="1142">
        <f t="shared" si="1"/>
        <v>0</v>
      </c>
      <c r="M14" s="1144"/>
      <c r="N14" s="25"/>
    </row>
    <row r="15">
      <c r="A15" s="25"/>
      <c r="B15" s="925" t="b">
        <v>0</v>
      </c>
      <c r="C15" s="1022" t="s">
        <v>819</v>
      </c>
      <c r="D15" s="862"/>
      <c r="E15" s="862"/>
      <c r="F15" s="982">
        <v>45538.0</v>
      </c>
      <c r="G15" s="983" t="s">
        <v>146</v>
      </c>
      <c r="H15" s="1023">
        <v>21.0</v>
      </c>
      <c r="I15" s="86">
        <f t="shared" si="2"/>
        <v>172.96</v>
      </c>
      <c r="J15" s="25"/>
      <c r="K15" s="25"/>
      <c r="L15" s="25"/>
      <c r="M15" s="25"/>
      <c r="N15" s="25"/>
    </row>
    <row r="16">
      <c r="A16" s="25"/>
      <c r="B16" s="1134" t="b">
        <v>0</v>
      </c>
      <c r="C16" s="1042" t="s">
        <v>482</v>
      </c>
      <c r="D16" s="1135"/>
      <c r="E16" s="1135"/>
      <c r="F16" s="1136">
        <v>45538.0</v>
      </c>
      <c r="G16" s="1137" t="s">
        <v>145</v>
      </c>
      <c r="H16" s="1138">
        <v>28.37</v>
      </c>
      <c r="I16" s="92">
        <f t="shared" si="2"/>
        <v>201.33</v>
      </c>
      <c r="J16" s="25"/>
      <c r="K16" s="1085" t="s">
        <v>44</v>
      </c>
      <c r="L16" s="1086" t="s">
        <v>572</v>
      </c>
      <c r="M16" s="1087" t="s">
        <v>573</v>
      </c>
      <c r="N16" s="25"/>
    </row>
    <row r="17">
      <c r="A17" s="25"/>
      <c r="B17" s="925" t="b">
        <v>0</v>
      </c>
      <c r="C17" s="1022" t="s">
        <v>482</v>
      </c>
      <c r="D17" s="862"/>
      <c r="E17" s="862"/>
      <c r="F17" s="982">
        <v>45538.0</v>
      </c>
      <c r="G17" s="983" t="s">
        <v>144</v>
      </c>
      <c r="H17" s="1023">
        <v>24.29</v>
      </c>
      <c r="I17" s="86">
        <f t="shared" si="2"/>
        <v>225.62</v>
      </c>
      <c r="J17" s="25"/>
      <c r="K17" s="1088" t="str">
        <f>'08) Drop Down Menus'!A2</f>
        <v>Groceries</v>
      </c>
      <c r="L17" s="930">
        <f>SUMIF('01) BudgetBill Breakdown'!B$1:B90,K3, '01) BudgetBill Breakdown'!G$1:G90)</f>
        <v>-13261.67</v>
      </c>
      <c r="M17" s="1089">
        <f t="shared" ref="M17:M28" si="3">L17/M$29</f>
        <v>-828.854375</v>
      </c>
      <c r="N17" s="25"/>
    </row>
    <row r="18">
      <c r="A18" s="25"/>
      <c r="B18" s="1134" t="b">
        <v>0</v>
      </c>
      <c r="C18" s="1042" t="s">
        <v>22</v>
      </c>
      <c r="D18" s="1135"/>
      <c r="E18" s="1135"/>
      <c r="F18" s="1136">
        <v>45539.0</v>
      </c>
      <c r="G18" s="1137" t="s">
        <v>146</v>
      </c>
      <c r="H18" s="1138">
        <v>10.0</v>
      </c>
      <c r="I18" s="92">
        <f t="shared" si="2"/>
        <v>235.62</v>
      </c>
      <c r="J18" s="25"/>
      <c r="K18" s="1090" t="str">
        <f>'08) Drop Down Menus'!A3</f>
        <v>Cigarettes</v>
      </c>
      <c r="L18" s="994">
        <f>SUMIF('01) BudgetBill Breakdown'!B$1:B90,K18, '01) BudgetBill Breakdown'!G$1:G90)</f>
        <v>-3195.64</v>
      </c>
      <c r="M18" s="1091">
        <f t="shared" si="3"/>
        <v>-199.7275</v>
      </c>
      <c r="N18" s="25"/>
    </row>
    <row r="19">
      <c r="A19" s="25"/>
      <c r="B19" s="925" t="b">
        <v>0</v>
      </c>
      <c r="C19" s="1022" t="s">
        <v>36</v>
      </c>
      <c r="D19" s="862"/>
      <c r="E19" s="862"/>
      <c r="F19" s="982">
        <v>45539.0</v>
      </c>
      <c r="G19" s="983" t="s">
        <v>132</v>
      </c>
      <c r="H19" s="1023">
        <v>65.0</v>
      </c>
      <c r="I19" s="86">
        <f t="shared" si="2"/>
        <v>300.62</v>
      </c>
      <c r="J19" s="25"/>
      <c r="K19" s="1088" t="str">
        <f>'08) Drop Down Menus'!A4</f>
        <v>Gas</v>
      </c>
      <c r="L19" s="930">
        <f>SUMIF('01) BudgetBill Breakdown'!B$1:B90,K19, '01) BudgetBill Breakdown'!G$1:G90)</f>
        <v>-1119.6</v>
      </c>
      <c r="M19" s="1089">
        <f t="shared" si="3"/>
        <v>-69.975</v>
      </c>
      <c r="N19" s="25"/>
    </row>
    <row r="20">
      <c r="A20" s="25"/>
      <c r="B20" s="1134" t="b">
        <v>0</v>
      </c>
      <c r="C20" s="1042" t="s">
        <v>577</v>
      </c>
      <c r="D20" s="1135"/>
      <c r="E20" s="1135"/>
      <c r="F20" s="1136">
        <v>45540.0</v>
      </c>
      <c r="G20" s="1137" t="s">
        <v>146</v>
      </c>
      <c r="H20" s="1138">
        <v>9.48</v>
      </c>
      <c r="I20" s="92">
        <f t="shared" si="2"/>
        <v>310.1</v>
      </c>
      <c r="J20" s="25"/>
      <c r="K20" s="1090" t="str">
        <f>'08) Drop Down Menus'!A5</f>
        <v>Entertainment</v>
      </c>
      <c r="L20" s="994">
        <f>SUMIF('01) BudgetBill Breakdown'!B$1:B90,K20, '01) BudgetBill Breakdown'!G$1:G90)</f>
        <v>-5169.91</v>
      </c>
      <c r="M20" s="1091">
        <f t="shared" si="3"/>
        <v>-323.119375</v>
      </c>
      <c r="N20" s="25"/>
    </row>
    <row r="21">
      <c r="A21" s="25"/>
      <c r="B21" s="925" t="b">
        <v>0</v>
      </c>
      <c r="C21" s="1022" t="s">
        <v>472</v>
      </c>
      <c r="D21" s="862"/>
      <c r="E21" s="862"/>
      <c r="F21" s="982">
        <v>45540.0</v>
      </c>
      <c r="G21" s="983" t="s">
        <v>110</v>
      </c>
      <c r="H21" s="1023">
        <v>172.1</v>
      </c>
      <c r="I21" s="86">
        <f t="shared" si="2"/>
        <v>482.2</v>
      </c>
      <c r="J21" s="25"/>
      <c r="K21" s="1088" t="str">
        <f>'08) Drop Down Menus'!A6</f>
        <v>Medical</v>
      </c>
      <c r="L21" s="930">
        <f>SUMIF('01) BudgetBill Breakdown'!B$1:B90,K21, '01) BudgetBill Breakdown'!G$1:G90)</f>
        <v>-1229.54</v>
      </c>
      <c r="M21" s="1089">
        <f t="shared" si="3"/>
        <v>-76.84625</v>
      </c>
      <c r="N21" s="25"/>
    </row>
    <row r="22">
      <c r="A22" s="25"/>
      <c r="B22" s="1134" t="b">
        <v>0</v>
      </c>
      <c r="C22" s="1042"/>
      <c r="D22" s="1135"/>
      <c r="E22" s="1135"/>
      <c r="F22" s="1136"/>
      <c r="G22" s="1137"/>
      <c r="H22" s="1138">
        <v>0.0</v>
      </c>
      <c r="I22" s="92">
        <f t="shared" si="2"/>
        <v>482.2</v>
      </c>
      <c r="J22" s="25"/>
      <c r="K22" s="1090" t="str">
        <f>'08) Drop Down Menus'!A7</f>
        <v>Vehicle</v>
      </c>
      <c r="L22" s="994">
        <f>SUMIF('01) BudgetBill Breakdown'!B$1:B90,K22, '01) BudgetBill Breakdown'!G$1:G90)</f>
        <v>-798.37</v>
      </c>
      <c r="M22" s="1091">
        <f t="shared" si="3"/>
        <v>-49.898125</v>
      </c>
      <c r="N22" s="25"/>
    </row>
    <row r="23">
      <c r="A23" s="25"/>
      <c r="B23" s="925" t="b">
        <v>0</v>
      </c>
      <c r="C23" s="1022"/>
      <c r="D23" s="862"/>
      <c r="E23" s="862"/>
      <c r="F23" s="982"/>
      <c r="G23" s="983"/>
      <c r="H23" s="1023">
        <v>0.0</v>
      </c>
      <c r="I23" s="86">
        <f t="shared" si="2"/>
        <v>482.2</v>
      </c>
      <c r="J23" s="25"/>
      <c r="K23" s="1088" t="str">
        <f>'08) Drop Down Menus'!A8</f>
        <v>Maintenance</v>
      </c>
      <c r="L23" s="930">
        <f>SUMIF('01) BudgetBill Breakdown'!B$1:B90,K23, '01) BudgetBill Breakdown'!G$1:G90)</f>
        <v>-2502.98</v>
      </c>
      <c r="M23" s="1089">
        <f t="shared" si="3"/>
        <v>-156.43625</v>
      </c>
      <c r="N23" s="25"/>
    </row>
    <row r="24">
      <c r="A24" s="25"/>
      <c r="B24" s="1134" t="b">
        <v>0</v>
      </c>
      <c r="C24" s="1042"/>
      <c r="D24" s="1135"/>
      <c r="E24" s="1135"/>
      <c r="F24" s="1136"/>
      <c r="G24" s="1137"/>
      <c r="H24" s="1138">
        <v>0.0</v>
      </c>
      <c r="I24" s="92">
        <f t="shared" si="2"/>
        <v>482.2</v>
      </c>
      <c r="J24" s="25"/>
      <c r="K24" s="1090" t="str">
        <f>'08) Drop Down Menus'!A9</f>
        <v>Debt</v>
      </c>
      <c r="L24" s="994">
        <f>SUMIF('01) BudgetBill Breakdown'!B$1:B90,K24, '01) BudgetBill Breakdown'!G$1:G90)</f>
        <v>-4471.64</v>
      </c>
      <c r="M24" s="1091">
        <f t="shared" si="3"/>
        <v>-279.4775</v>
      </c>
      <c r="N24" s="25"/>
    </row>
    <row r="25">
      <c r="A25" s="25"/>
      <c r="B25" s="925" t="b">
        <v>0</v>
      </c>
      <c r="C25" s="1022"/>
      <c r="D25" s="862"/>
      <c r="E25" s="862"/>
      <c r="F25" s="982"/>
      <c r="G25" s="983"/>
      <c r="H25" s="1023">
        <v>0.0</v>
      </c>
      <c r="I25" s="86">
        <f t="shared" si="2"/>
        <v>482.2</v>
      </c>
      <c r="J25" s="25"/>
      <c r="K25" s="1088" t="str">
        <f>'08) Drop Down Menus'!A10</f>
        <v>Holiday Gifts</v>
      </c>
      <c r="L25" s="930">
        <f>SUMIF('01) BudgetBill Breakdown'!B$1:B90,K25, '01) BudgetBill Breakdown'!G$1:G90)</f>
        <v>-437.29</v>
      </c>
      <c r="M25" s="1089">
        <f t="shared" si="3"/>
        <v>-27.330625</v>
      </c>
      <c r="N25" s="25"/>
    </row>
    <row r="26">
      <c r="A26" s="25"/>
      <c r="B26" s="1134" t="b">
        <v>0</v>
      </c>
      <c r="C26" s="1042"/>
      <c r="D26" s="1135"/>
      <c r="E26" s="1135"/>
      <c r="F26" s="1136"/>
      <c r="G26" s="1137"/>
      <c r="H26" s="1138">
        <v>0.0</v>
      </c>
      <c r="I26" s="92">
        <f t="shared" si="2"/>
        <v>482.2</v>
      </c>
      <c r="J26" s="25"/>
      <c r="K26" s="1090" t="str">
        <f>'08) Drop Down Menus'!A11</f>
        <v>Haircut</v>
      </c>
      <c r="L26" s="994">
        <f>SUMIF('01) BudgetBill Breakdown'!B$1:B90,K26, '01) BudgetBill Breakdown'!G$1:G90)</f>
        <v>-350.23</v>
      </c>
      <c r="M26" s="1091">
        <f t="shared" si="3"/>
        <v>-21.889375</v>
      </c>
      <c r="N26" s="25"/>
    </row>
    <row r="27">
      <c r="A27" s="25"/>
      <c r="B27" s="925" t="b">
        <v>0</v>
      </c>
      <c r="C27" s="1022"/>
      <c r="D27" s="1022"/>
      <c r="E27" s="1022"/>
      <c r="F27" s="982"/>
      <c r="G27" s="983"/>
      <c r="H27" s="1023">
        <v>0.0</v>
      </c>
      <c r="I27" s="86">
        <f t="shared" si="2"/>
        <v>482.2</v>
      </c>
      <c r="J27" s="25"/>
      <c r="K27" s="1088" t="str">
        <f>'08) Drop Down Menus'!A12</f>
        <v>Subscription - Video</v>
      </c>
      <c r="L27" s="930">
        <f>SUMIF('01) BudgetBill Breakdown'!B$1:B90,K27, '01) BudgetBill Breakdown'!G$1:G90)</f>
        <v>-642.57</v>
      </c>
      <c r="M27" s="1089">
        <f t="shared" si="3"/>
        <v>-40.160625</v>
      </c>
      <c r="N27" s="25"/>
    </row>
    <row r="28">
      <c r="A28" s="25"/>
      <c r="B28" s="1134" t="b">
        <v>0</v>
      </c>
      <c r="C28" s="1042"/>
      <c r="D28" s="1042"/>
      <c r="E28" s="1042"/>
      <c r="F28" s="1136"/>
      <c r="G28" s="1137"/>
      <c r="H28" s="1138">
        <v>0.0</v>
      </c>
      <c r="I28" s="92">
        <f t="shared" si="2"/>
        <v>482.2</v>
      </c>
      <c r="J28" s="25"/>
      <c r="K28" s="1090" t="str">
        <f>'08) Drop Down Menus'!A13</f>
        <v>Subscription - Game</v>
      </c>
      <c r="L28" s="994">
        <f>SUMIF('01) BudgetBill Breakdown'!B$1:B90,K28, '01) BudgetBill Breakdown'!G$1:G90)</f>
        <v>-137.11</v>
      </c>
      <c r="M28" s="1091">
        <f t="shared" si="3"/>
        <v>-8.569375</v>
      </c>
      <c r="N28" s="25"/>
    </row>
    <row r="29">
      <c r="A29" s="25"/>
      <c r="B29" s="925" t="b">
        <v>0</v>
      </c>
      <c r="C29" s="1022"/>
      <c r="D29" s="1022"/>
      <c r="E29" s="1022"/>
      <c r="F29" s="982"/>
      <c r="G29" s="983"/>
      <c r="H29" s="1023">
        <v>0.0</v>
      </c>
      <c r="I29" s="86">
        <f t="shared" si="2"/>
        <v>482.2</v>
      </c>
      <c r="J29" s="25"/>
      <c r="K29" s="1092" t="s">
        <v>574</v>
      </c>
      <c r="L29" s="1093"/>
      <c r="M29" s="1094" t="s">
        <v>603</v>
      </c>
      <c r="N29" s="25"/>
    </row>
    <row r="30">
      <c r="A30" s="25"/>
      <c r="B30" s="1134" t="b">
        <v>0</v>
      </c>
      <c r="C30" s="1042"/>
      <c r="D30" s="1135"/>
      <c r="E30" s="1135"/>
      <c r="F30" s="1136"/>
      <c r="G30" s="1137"/>
      <c r="H30" s="1138">
        <v>0.0</v>
      </c>
      <c r="I30" s="92">
        <f t="shared" si="2"/>
        <v>482.2</v>
      </c>
      <c r="J30" s="25"/>
      <c r="K30" s="25"/>
      <c r="L30" s="25"/>
      <c r="M30" s="25"/>
      <c r="N30" s="25"/>
    </row>
    <row r="31">
      <c r="A31" s="25"/>
      <c r="B31" s="925" t="b">
        <v>0</v>
      </c>
      <c r="C31" s="1022"/>
      <c r="D31" s="862"/>
      <c r="E31" s="862"/>
      <c r="F31" s="982"/>
      <c r="G31" s="983"/>
      <c r="H31" s="1023">
        <v>0.0</v>
      </c>
      <c r="I31" s="86">
        <f t="shared" si="2"/>
        <v>482.2</v>
      </c>
      <c r="J31" s="25"/>
      <c r="K31" s="1115" t="s">
        <v>683</v>
      </c>
      <c r="L31" s="1116"/>
      <c r="M31" s="1117"/>
      <c r="N31" s="25"/>
    </row>
    <row r="32">
      <c r="A32" s="25"/>
      <c r="B32" s="1134" t="b">
        <v>0</v>
      </c>
      <c r="C32" s="1042"/>
      <c r="D32" s="1135"/>
      <c r="E32" s="1135"/>
      <c r="F32" s="1136"/>
      <c r="G32" s="1137"/>
      <c r="H32" s="1138">
        <v>0.0</v>
      </c>
      <c r="I32" s="92">
        <f t="shared" si="2"/>
        <v>482.2</v>
      </c>
      <c r="J32" s="25"/>
      <c r="K32" s="1118" t="s">
        <v>684</v>
      </c>
      <c r="L32" s="862"/>
      <c r="M32" s="1103">
        <v>0.0</v>
      </c>
      <c r="N32" s="25"/>
    </row>
    <row r="33" ht="18.0" customHeight="1">
      <c r="A33" s="25"/>
      <c r="B33" s="925" t="b">
        <v>0</v>
      </c>
      <c r="C33" s="1022"/>
      <c r="D33" s="862"/>
      <c r="E33" s="862"/>
      <c r="F33" s="982"/>
      <c r="G33" s="983"/>
      <c r="H33" s="1023">
        <v>0.0</v>
      </c>
      <c r="I33" s="86">
        <f t="shared" si="2"/>
        <v>482.2</v>
      </c>
      <c r="J33" s="25"/>
      <c r="K33" s="1119" t="s">
        <v>685</v>
      </c>
      <c r="L33" s="1120"/>
      <c r="M33" s="1121">
        <v>0.0</v>
      </c>
      <c r="N33" s="25"/>
    </row>
    <row r="34" ht="18.0" customHeight="1">
      <c r="A34" s="25"/>
      <c r="B34" s="1148"/>
      <c r="C34" s="1149" t="s">
        <v>455</v>
      </c>
      <c r="D34" s="1150"/>
      <c r="E34" s="1150"/>
      <c r="F34" s="1150"/>
      <c r="G34" s="1150"/>
      <c r="H34" s="1151">
        <f>I26</f>
        <v>482.2</v>
      </c>
      <c r="I34" s="1152"/>
      <c r="J34" s="25"/>
      <c r="K34" s="1118" t="s">
        <v>686</v>
      </c>
      <c r="L34" s="862"/>
      <c r="M34" s="86">
        <f>M32-M33</f>
        <v>0</v>
      </c>
      <c r="N34" s="25"/>
    </row>
    <row r="35" ht="18.0" customHeight="1">
      <c r="A35" s="65"/>
      <c r="B35" s="65"/>
      <c r="C35" s="65"/>
      <c r="D35" s="65"/>
      <c r="E35" s="65"/>
      <c r="F35" s="65"/>
      <c r="G35" s="75"/>
      <c r="H35" s="75"/>
      <c r="I35" s="65"/>
      <c r="J35" s="25"/>
      <c r="K35" s="1122" t="s">
        <v>687</v>
      </c>
      <c r="L35" s="1123"/>
      <c r="M35" s="1124" t="str">
        <f>#REF!-M33</f>
        <v>#REF!</v>
      </c>
      <c r="N35" s="25"/>
    </row>
    <row r="36" ht="18.0" customHeight="1">
      <c r="A36" s="65"/>
      <c r="B36" s="65" t="s">
        <v>609</v>
      </c>
      <c r="J36" s="25"/>
      <c r="N36" s="25"/>
    </row>
    <row r="37" ht="18.0" customHeight="1">
      <c r="A37" s="80"/>
      <c r="B37" s="1085" t="s">
        <v>102</v>
      </c>
      <c r="C37" s="1086" t="s">
        <v>103</v>
      </c>
      <c r="D37" s="1086" t="s">
        <v>104</v>
      </c>
      <c r="E37" s="1086" t="s">
        <v>105</v>
      </c>
      <c r="F37" s="1086" t="s">
        <v>49</v>
      </c>
      <c r="G37" s="1106" t="s">
        <v>106</v>
      </c>
      <c r="H37" s="1106" t="s">
        <v>107</v>
      </c>
      <c r="I37" s="1130"/>
      <c r="J37" s="25"/>
      <c r="K37" s="1100" t="s">
        <v>670</v>
      </c>
      <c r="L37" s="1101"/>
      <c r="M37" s="1102"/>
      <c r="N37" s="25"/>
    </row>
    <row r="38" ht="18.0" customHeight="1">
      <c r="A38" s="80"/>
      <c r="B38" s="1108" t="b">
        <v>0</v>
      </c>
      <c r="C38" s="1022"/>
      <c r="D38" s="95"/>
      <c r="E38" s="95"/>
      <c r="F38" s="96"/>
      <c r="G38" s="85">
        <v>0.0</v>
      </c>
      <c r="H38" s="930">
        <f t="shared" ref="H38:H86" si="4">IF( B38 = TRUE ,(G38*F38)*0.05+(G38*F38) , G38*F38 )</f>
        <v>0</v>
      </c>
      <c r="I38" s="1107"/>
      <c r="J38" s="25"/>
      <c r="K38" s="925" t="s">
        <v>605</v>
      </c>
      <c r="L38" s="1027">
        <v>45459.0</v>
      </c>
      <c r="M38" s="1103">
        <v>50.0</v>
      </c>
      <c r="N38" s="25"/>
    </row>
    <row r="39" ht="18.0" customHeight="1">
      <c r="A39" s="80"/>
      <c r="B39" s="1111" t="b">
        <v>0</v>
      </c>
      <c r="C39" s="88"/>
      <c r="D39" s="89"/>
      <c r="E39" s="89"/>
      <c r="F39" s="90"/>
      <c r="G39" s="91">
        <v>0.0</v>
      </c>
      <c r="H39" s="994">
        <f t="shared" si="4"/>
        <v>0</v>
      </c>
      <c r="I39" s="1140"/>
      <c r="J39" s="25"/>
      <c r="K39" s="1104" t="s">
        <v>671</v>
      </c>
      <c r="L39" s="1073">
        <v>3000.0</v>
      </c>
      <c r="M39" s="1105"/>
      <c r="N39" s="25"/>
    </row>
    <row r="40" ht="18.0" customHeight="1">
      <c r="A40" s="97"/>
      <c r="B40" s="1108" t="b">
        <v>0</v>
      </c>
      <c r="C40" s="94"/>
      <c r="D40" s="95"/>
      <c r="E40" s="95"/>
      <c r="F40" s="96"/>
      <c r="G40" s="85">
        <v>0.0</v>
      </c>
      <c r="H40" s="930">
        <f t="shared" si="4"/>
        <v>0</v>
      </c>
      <c r="I40" s="1107"/>
      <c r="J40" s="25"/>
      <c r="K40" s="925" t="s">
        <v>606</v>
      </c>
      <c r="L40" s="85">
        <v>0.0</v>
      </c>
      <c r="M40" s="1107"/>
      <c r="N40" s="25"/>
    </row>
    <row r="41" ht="18.0" customHeight="1">
      <c r="A41" s="80"/>
      <c r="B41" s="1111" t="b">
        <v>0</v>
      </c>
      <c r="C41" s="88"/>
      <c r="D41" s="89"/>
      <c r="E41" s="89"/>
      <c r="F41" s="90"/>
      <c r="G41" s="91">
        <v>0.0</v>
      </c>
      <c r="H41" s="994">
        <f t="shared" si="4"/>
        <v>0</v>
      </c>
      <c r="I41" s="1140"/>
      <c r="J41" s="25"/>
      <c r="K41" s="1109" t="s">
        <v>607</v>
      </c>
      <c r="L41" s="1030">
        <v>1191.88</v>
      </c>
      <c r="M41" s="1154">
        <f>L41+M38-L40</f>
        <v>1241.88</v>
      </c>
      <c r="N41" s="25"/>
    </row>
    <row r="42" ht="18.0" customHeight="1">
      <c r="A42" s="80"/>
      <c r="B42" s="1108" t="b">
        <v>0</v>
      </c>
      <c r="C42" s="94"/>
      <c r="D42" s="95"/>
      <c r="E42" s="95"/>
      <c r="F42" s="96"/>
      <c r="G42" s="85">
        <v>0.0</v>
      </c>
      <c r="H42" s="930">
        <f t="shared" si="4"/>
        <v>0</v>
      </c>
      <c r="I42" s="1107"/>
      <c r="J42" s="25"/>
      <c r="K42" s="1112" t="s">
        <v>608</v>
      </c>
      <c r="L42" s="1113"/>
      <c r="M42" s="1114">
        <f>L39-M41</f>
        <v>1758.12</v>
      </c>
      <c r="N42" s="25"/>
    </row>
    <row r="43" ht="18.0" customHeight="1">
      <c r="A43" s="80"/>
      <c r="B43" s="1111" t="b">
        <v>0</v>
      </c>
      <c r="C43" s="88"/>
      <c r="D43" s="89"/>
      <c r="E43" s="89"/>
      <c r="F43" s="90"/>
      <c r="G43" s="91">
        <v>0.0</v>
      </c>
      <c r="H43" s="994">
        <f t="shared" si="4"/>
        <v>0</v>
      </c>
      <c r="I43" s="1140"/>
      <c r="J43" s="25"/>
      <c r="K43" s="25"/>
      <c r="L43" s="25"/>
      <c r="M43" s="25"/>
      <c r="N43" s="25"/>
    </row>
    <row r="44" ht="18.0" customHeight="1">
      <c r="A44" s="97"/>
      <c r="B44" s="1108" t="b">
        <v>0</v>
      </c>
      <c r="C44" s="94"/>
      <c r="D44" s="95"/>
      <c r="E44" s="95"/>
      <c r="F44" s="96"/>
      <c r="G44" s="85">
        <v>0.0</v>
      </c>
      <c r="H44" s="930">
        <f t="shared" si="4"/>
        <v>0</v>
      </c>
      <c r="I44" s="1107"/>
      <c r="J44" s="25"/>
      <c r="K44" s="1100" t="s">
        <v>654</v>
      </c>
      <c r="L44" s="1101"/>
      <c r="M44" s="1102"/>
      <c r="N44" s="25"/>
    </row>
    <row r="45" ht="18.0" customHeight="1">
      <c r="A45" s="97"/>
      <c r="B45" s="1111" t="b">
        <v>0</v>
      </c>
      <c r="C45" s="88"/>
      <c r="D45" s="89"/>
      <c r="E45" s="89"/>
      <c r="F45" s="90"/>
      <c r="G45" s="91">
        <v>0.0</v>
      </c>
      <c r="H45" s="994">
        <f t="shared" si="4"/>
        <v>0</v>
      </c>
      <c r="I45" s="1140"/>
      <c r="J45" s="25"/>
      <c r="K45" s="925" t="s">
        <v>605</v>
      </c>
      <c r="L45" s="1027">
        <v>45513.0</v>
      </c>
      <c r="M45" s="1103">
        <v>100.0</v>
      </c>
      <c r="N45" s="25"/>
    </row>
    <row r="46" ht="18.0" customHeight="1">
      <c r="A46" s="97"/>
      <c r="B46" s="1108" t="b">
        <v>0</v>
      </c>
      <c r="C46" s="94"/>
      <c r="D46" s="95"/>
      <c r="E46" s="95"/>
      <c r="F46" s="96"/>
      <c r="G46" s="85">
        <v>0.0</v>
      </c>
      <c r="H46" s="930">
        <f t="shared" si="4"/>
        <v>0</v>
      </c>
      <c r="I46" s="1107"/>
      <c r="J46" s="25"/>
      <c r="K46" s="1104" t="s">
        <v>671</v>
      </c>
      <c r="L46" s="1073">
        <v>2000.0</v>
      </c>
      <c r="M46" s="1105"/>
      <c r="N46" s="25"/>
    </row>
    <row r="47" ht="18.0" customHeight="1">
      <c r="A47" s="97"/>
      <c r="B47" s="1111" t="b">
        <v>0</v>
      </c>
      <c r="C47" s="88"/>
      <c r="D47" s="89"/>
      <c r="E47" s="89"/>
      <c r="F47" s="90"/>
      <c r="G47" s="91">
        <v>0.0</v>
      </c>
      <c r="H47" s="994">
        <f t="shared" si="4"/>
        <v>0</v>
      </c>
      <c r="I47" s="1140"/>
      <c r="J47" s="25"/>
      <c r="K47" s="925" t="s">
        <v>606</v>
      </c>
      <c r="L47" s="85">
        <v>0.0</v>
      </c>
      <c r="M47" s="1107"/>
      <c r="N47" s="25"/>
    </row>
    <row r="48" ht="18.0" customHeight="1">
      <c r="A48" s="97"/>
      <c r="B48" s="1108" t="b">
        <v>0</v>
      </c>
      <c r="C48" s="94"/>
      <c r="D48" s="95"/>
      <c r="E48" s="95"/>
      <c r="F48" s="96"/>
      <c r="G48" s="85">
        <v>0.0</v>
      </c>
      <c r="H48" s="930">
        <f t="shared" si="4"/>
        <v>0</v>
      </c>
      <c r="I48" s="1107"/>
      <c r="J48" s="25"/>
      <c r="K48" s="1109" t="s">
        <v>607</v>
      </c>
      <c r="L48" s="1030">
        <v>1141.0</v>
      </c>
      <c r="M48" s="1154">
        <f>L48+M45-L47</f>
        <v>1241</v>
      </c>
    </row>
    <row r="49" ht="18.0" customHeight="1">
      <c r="A49" s="97"/>
      <c r="B49" s="1111" t="b">
        <v>0</v>
      </c>
      <c r="C49" s="88"/>
      <c r="D49" s="89"/>
      <c r="E49" s="89"/>
      <c r="F49" s="90"/>
      <c r="G49" s="91">
        <v>0.0</v>
      </c>
      <c r="H49" s="994">
        <f t="shared" si="4"/>
        <v>0</v>
      </c>
      <c r="I49" s="1140"/>
      <c r="J49" s="25"/>
      <c r="K49" s="1112" t="s">
        <v>608</v>
      </c>
      <c r="L49" s="1113"/>
      <c r="M49" s="1114">
        <f>L46-M48</f>
        <v>759</v>
      </c>
    </row>
    <row r="50" ht="18.0" customHeight="1">
      <c r="A50" s="97"/>
      <c r="B50" s="1108" t="b">
        <v>0</v>
      </c>
      <c r="C50" s="94"/>
      <c r="D50" s="95"/>
      <c r="E50" s="95"/>
      <c r="F50" s="96"/>
      <c r="G50" s="85">
        <v>0.0</v>
      </c>
      <c r="H50" s="930">
        <f t="shared" si="4"/>
        <v>0</v>
      </c>
      <c r="I50" s="1107"/>
      <c r="J50" s="25"/>
      <c r="K50" s="25"/>
      <c r="L50" s="25"/>
      <c r="M50" s="25"/>
    </row>
    <row r="51" ht="18.0" customHeight="1">
      <c r="A51" s="97"/>
      <c r="B51" s="1111" t="b">
        <v>0</v>
      </c>
      <c r="C51" s="88"/>
      <c r="D51" s="89"/>
      <c r="E51" s="89"/>
      <c r="F51" s="90"/>
      <c r="G51" s="91">
        <v>0.0</v>
      </c>
      <c r="H51" s="994">
        <f t="shared" si="4"/>
        <v>0</v>
      </c>
      <c r="I51" s="1140"/>
      <c r="J51" s="25"/>
      <c r="K51" s="25"/>
      <c r="L51" s="25"/>
      <c r="M51" s="25"/>
    </row>
    <row r="52" ht="18.0" customHeight="1">
      <c r="A52" s="97"/>
      <c r="B52" s="1108" t="b">
        <v>0</v>
      </c>
      <c r="C52" s="94"/>
      <c r="D52" s="95"/>
      <c r="E52" s="95"/>
      <c r="F52" s="96"/>
      <c r="G52" s="85">
        <v>0.0</v>
      </c>
      <c r="H52" s="930">
        <f t="shared" si="4"/>
        <v>0</v>
      </c>
      <c r="I52" s="1107"/>
      <c r="J52" s="25"/>
      <c r="K52" s="25"/>
      <c r="L52" s="25"/>
      <c r="M52" s="25"/>
    </row>
    <row r="53" ht="18.0" customHeight="1">
      <c r="A53" s="97"/>
      <c r="B53" s="1111" t="b">
        <v>0</v>
      </c>
      <c r="C53" s="88"/>
      <c r="D53" s="89"/>
      <c r="E53" s="89"/>
      <c r="F53" s="90"/>
      <c r="G53" s="91">
        <v>0.0</v>
      </c>
      <c r="H53" s="994">
        <f t="shared" si="4"/>
        <v>0</v>
      </c>
      <c r="I53" s="1140"/>
      <c r="J53" s="25"/>
      <c r="K53" s="25"/>
      <c r="L53" s="25"/>
      <c r="M53" s="25"/>
      <c r="N53" s="25"/>
    </row>
    <row r="54" ht="18.0" hidden="1" customHeight="1">
      <c r="A54" s="97"/>
      <c r="B54" s="1108" t="b">
        <v>0</v>
      </c>
      <c r="C54" s="94"/>
      <c r="D54" s="95"/>
      <c r="E54" s="95"/>
      <c r="F54" s="96"/>
      <c r="G54" s="85">
        <v>0.0</v>
      </c>
      <c r="H54" s="930">
        <f t="shared" si="4"/>
        <v>0</v>
      </c>
      <c r="I54" s="1107"/>
      <c r="J54" s="25"/>
      <c r="K54" s="25"/>
      <c r="L54" s="25"/>
      <c r="M54" s="25"/>
      <c r="N54" s="25"/>
    </row>
    <row r="55" ht="18.0" hidden="1" customHeight="1">
      <c r="A55" s="97"/>
      <c r="B55" s="1111" t="b">
        <v>0</v>
      </c>
      <c r="C55" s="88"/>
      <c r="D55" s="89"/>
      <c r="E55" s="89"/>
      <c r="F55" s="90"/>
      <c r="G55" s="91">
        <v>0.0</v>
      </c>
      <c r="H55" s="994">
        <f t="shared" si="4"/>
        <v>0</v>
      </c>
      <c r="I55" s="1140"/>
      <c r="J55" s="25"/>
      <c r="K55" s="25"/>
      <c r="L55" s="25"/>
      <c r="M55" s="25"/>
      <c r="N55" s="25"/>
    </row>
    <row r="56" ht="18.0" hidden="1" customHeight="1">
      <c r="A56" s="97"/>
      <c r="B56" s="1108" t="b">
        <v>0</v>
      </c>
      <c r="C56" s="94"/>
      <c r="D56" s="95"/>
      <c r="E56" s="95"/>
      <c r="F56" s="96"/>
      <c r="G56" s="85">
        <v>0.0</v>
      </c>
      <c r="H56" s="930">
        <f t="shared" si="4"/>
        <v>0</v>
      </c>
      <c r="I56" s="1107"/>
      <c r="J56" s="25"/>
      <c r="K56" s="25"/>
      <c r="L56" s="25"/>
      <c r="M56" s="25"/>
      <c r="N56" s="25"/>
    </row>
    <row r="57" ht="18.0" hidden="1" customHeight="1">
      <c r="A57" s="97"/>
      <c r="B57" s="1111" t="b">
        <v>0</v>
      </c>
      <c r="C57" s="88"/>
      <c r="D57" s="89"/>
      <c r="E57" s="89"/>
      <c r="F57" s="90"/>
      <c r="G57" s="91">
        <v>0.0</v>
      </c>
      <c r="H57" s="994">
        <f t="shared" si="4"/>
        <v>0</v>
      </c>
      <c r="I57" s="1140"/>
      <c r="J57" s="25"/>
      <c r="K57" s="25"/>
      <c r="L57" s="25"/>
      <c r="M57" s="25"/>
      <c r="N57" s="25"/>
    </row>
    <row r="58" ht="18.0" hidden="1" customHeight="1">
      <c r="A58" s="97"/>
      <c r="B58" s="1108" t="b">
        <v>0</v>
      </c>
      <c r="C58" s="94"/>
      <c r="D58" s="95"/>
      <c r="E58" s="95"/>
      <c r="F58" s="96"/>
      <c r="G58" s="85">
        <v>0.0</v>
      </c>
      <c r="H58" s="930">
        <f t="shared" si="4"/>
        <v>0</v>
      </c>
      <c r="I58" s="1107"/>
      <c r="J58" s="25"/>
      <c r="K58" s="25"/>
      <c r="L58" s="25"/>
      <c r="M58" s="25"/>
      <c r="N58" s="25"/>
    </row>
    <row r="59" ht="18.0" hidden="1" customHeight="1">
      <c r="A59" s="97"/>
      <c r="B59" s="1111" t="b">
        <v>0</v>
      </c>
      <c r="C59" s="88"/>
      <c r="D59" s="89"/>
      <c r="E59" s="89"/>
      <c r="F59" s="90"/>
      <c r="G59" s="91">
        <v>0.0</v>
      </c>
      <c r="H59" s="994">
        <f t="shared" si="4"/>
        <v>0</v>
      </c>
      <c r="I59" s="1140"/>
      <c r="J59" s="25"/>
      <c r="K59" s="25"/>
      <c r="L59" s="25"/>
      <c r="M59" s="25"/>
      <c r="N59" s="25"/>
    </row>
    <row r="60" ht="18.0" hidden="1" customHeight="1">
      <c r="A60" s="97"/>
      <c r="B60" s="1108" t="b">
        <v>0</v>
      </c>
      <c r="C60" s="94"/>
      <c r="D60" s="95"/>
      <c r="E60" s="95"/>
      <c r="F60" s="96"/>
      <c r="G60" s="85">
        <v>0.0</v>
      </c>
      <c r="H60" s="930">
        <f t="shared" si="4"/>
        <v>0</v>
      </c>
      <c r="I60" s="1107"/>
      <c r="J60" s="25"/>
      <c r="K60" s="25"/>
      <c r="L60" s="25"/>
      <c r="M60" s="25"/>
      <c r="N60" s="25"/>
    </row>
    <row r="61" ht="18.0" hidden="1" customHeight="1">
      <c r="A61" s="97"/>
      <c r="B61" s="1111" t="b">
        <v>0</v>
      </c>
      <c r="C61" s="88"/>
      <c r="D61" s="89"/>
      <c r="E61" s="89"/>
      <c r="F61" s="90"/>
      <c r="G61" s="91">
        <v>0.0</v>
      </c>
      <c r="H61" s="994">
        <f t="shared" si="4"/>
        <v>0</v>
      </c>
      <c r="I61" s="1140"/>
      <c r="J61" s="25"/>
      <c r="K61" s="25"/>
      <c r="L61" s="25"/>
      <c r="M61" s="25"/>
      <c r="N61" s="25"/>
    </row>
    <row r="62" ht="18.0" hidden="1" customHeight="1">
      <c r="A62" s="97"/>
      <c r="B62" s="1108" t="b">
        <v>0</v>
      </c>
      <c r="C62" s="94"/>
      <c r="D62" s="95"/>
      <c r="E62" s="95"/>
      <c r="F62" s="96"/>
      <c r="G62" s="85">
        <v>0.0</v>
      </c>
      <c r="H62" s="930">
        <f t="shared" si="4"/>
        <v>0</v>
      </c>
      <c r="I62" s="1107"/>
      <c r="J62" s="25"/>
      <c r="K62" s="25"/>
      <c r="L62" s="25"/>
      <c r="M62" s="25"/>
      <c r="N62" s="25"/>
    </row>
    <row r="63" ht="18.0" hidden="1" customHeight="1">
      <c r="A63" s="97"/>
      <c r="B63" s="1111" t="b">
        <v>0</v>
      </c>
      <c r="C63" s="88"/>
      <c r="D63" s="89"/>
      <c r="E63" s="89"/>
      <c r="F63" s="90"/>
      <c r="G63" s="91">
        <v>0.0</v>
      </c>
      <c r="H63" s="994">
        <f t="shared" si="4"/>
        <v>0</v>
      </c>
      <c r="I63" s="1140"/>
      <c r="J63" s="25"/>
      <c r="K63" s="25"/>
      <c r="L63" s="25"/>
      <c r="M63" s="25"/>
      <c r="N63" s="25"/>
    </row>
    <row r="64" ht="18.0" hidden="1" customHeight="1">
      <c r="A64" s="97"/>
      <c r="B64" s="1108" t="b">
        <v>0</v>
      </c>
      <c r="C64" s="94"/>
      <c r="D64" s="95"/>
      <c r="E64" s="95"/>
      <c r="F64" s="96"/>
      <c r="G64" s="85">
        <v>0.0</v>
      </c>
      <c r="H64" s="930">
        <f t="shared" si="4"/>
        <v>0</v>
      </c>
      <c r="I64" s="1107"/>
      <c r="J64" s="25"/>
      <c r="K64" s="25"/>
      <c r="L64" s="25"/>
      <c r="M64" s="25"/>
      <c r="N64" s="25"/>
    </row>
    <row r="65" ht="18.0" hidden="1" customHeight="1">
      <c r="A65" s="97"/>
      <c r="B65" s="1111" t="b">
        <v>0</v>
      </c>
      <c r="C65" s="88"/>
      <c r="D65" s="89"/>
      <c r="E65" s="89"/>
      <c r="F65" s="90"/>
      <c r="G65" s="91">
        <v>0.0</v>
      </c>
      <c r="H65" s="994">
        <f t="shared" si="4"/>
        <v>0</v>
      </c>
      <c r="I65" s="1140"/>
      <c r="J65" s="25"/>
      <c r="K65" s="25"/>
      <c r="L65" s="25"/>
      <c r="M65" s="25"/>
      <c r="N65" s="25"/>
    </row>
    <row r="66" ht="18.0" hidden="1" customHeight="1">
      <c r="A66" s="97"/>
      <c r="B66" s="1108" t="b">
        <v>0</v>
      </c>
      <c r="C66" s="94"/>
      <c r="D66" s="95"/>
      <c r="E66" s="95"/>
      <c r="F66" s="96"/>
      <c r="G66" s="85">
        <v>0.0</v>
      </c>
      <c r="H66" s="930">
        <f t="shared" si="4"/>
        <v>0</v>
      </c>
      <c r="I66" s="1107"/>
      <c r="J66" s="25"/>
      <c r="K66" s="25"/>
      <c r="L66" s="25"/>
      <c r="M66" s="25"/>
      <c r="N66" s="25"/>
    </row>
    <row r="67" ht="18.0" hidden="1" customHeight="1">
      <c r="A67" s="97"/>
      <c r="B67" s="1111" t="b">
        <v>0</v>
      </c>
      <c r="C67" s="88"/>
      <c r="D67" s="89"/>
      <c r="E67" s="89"/>
      <c r="F67" s="90"/>
      <c r="G67" s="91">
        <v>0.0</v>
      </c>
      <c r="H67" s="994">
        <f t="shared" si="4"/>
        <v>0</v>
      </c>
      <c r="I67" s="1140"/>
      <c r="J67" s="25"/>
      <c r="K67" s="25"/>
      <c r="L67" s="25"/>
      <c r="M67" s="25"/>
      <c r="N67" s="25"/>
    </row>
    <row r="68" ht="18.0" hidden="1" customHeight="1">
      <c r="A68" s="97"/>
      <c r="B68" s="1108" t="b">
        <v>0</v>
      </c>
      <c r="C68" s="94"/>
      <c r="D68" s="95"/>
      <c r="E68" s="95"/>
      <c r="F68" s="96"/>
      <c r="G68" s="85">
        <v>0.0</v>
      </c>
      <c r="H68" s="930">
        <f t="shared" si="4"/>
        <v>0</v>
      </c>
      <c r="I68" s="1107"/>
      <c r="J68" s="25"/>
      <c r="K68" s="25"/>
      <c r="L68" s="25"/>
      <c r="M68" s="25"/>
      <c r="N68" s="25"/>
    </row>
    <row r="69" ht="18.0" hidden="1" customHeight="1">
      <c r="A69" s="97"/>
      <c r="B69" s="1111" t="b">
        <v>0</v>
      </c>
      <c r="C69" s="88"/>
      <c r="D69" s="89"/>
      <c r="E69" s="89"/>
      <c r="F69" s="90"/>
      <c r="G69" s="91">
        <v>0.0</v>
      </c>
      <c r="H69" s="994">
        <f t="shared" si="4"/>
        <v>0</v>
      </c>
      <c r="I69" s="1140"/>
      <c r="J69" s="25"/>
      <c r="K69" s="25"/>
      <c r="L69" s="25"/>
      <c r="M69" s="25"/>
      <c r="N69" s="25"/>
    </row>
    <row r="70" ht="18.0" hidden="1" customHeight="1">
      <c r="A70" s="97"/>
      <c r="B70" s="1108" t="b">
        <v>0</v>
      </c>
      <c r="C70" s="94"/>
      <c r="D70" s="95"/>
      <c r="E70" s="95"/>
      <c r="F70" s="96"/>
      <c r="G70" s="85">
        <v>0.0</v>
      </c>
      <c r="H70" s="930">
        <f t="shared" si="4"/>
        <v>0</v>
      </c>
      <c r="I70" s="1107"/>
      <c r="J70" s="25"/>
      <c r="K70" s="25"/>
      <c r="L70" s="25"/>
      <c r="M70" s="25"/>
      <c r="N70" s="25"/>
    </row>
    <row r="71" ht="18.0" hidden="1" customHeight="1">
      <c r="A71" s="97"/>
      <c r="B71" s="1111" t="b">
        <v>0</v>
      </c>
      <c r="C71" s="88"/>
      <c r="D71" s="89"/>
      <c r="E71" s="89"/>
      <c r="F71" s="90"/>
      <c r="G71" s="91">
        <v>0.0</v>
      </c>
      <c r="H71" s="994">
        <f t="shared" si="4"/>
        <v>0</v>
      </c>
      <c r="I71" s="1140"/>
      <c r="J71" s="25"/>
      <c r="K71" s="25"/>
      <c r="L71" s="25"/>
      <c r="M71" s="25"/>
      <c r="N71" s="25"/>
    </row>
    <row r="72" ht="18.0" hidden="1" customHeight="1">
      <c r="A72" s="97"/>
      <c r="B72" s="1108" t="b">
        <v>0</v>
      </c>
      <c r="C72" s="94"/>
      <c r="D72" s="95"/>
      <c r="E72" s="95"/>
      <c r="F72" s="96"/>
      <c r="G72" s="85">
        <v>0.0</v>
      </c>
      <c r="H72" s="930">
        <f t="shared" si="4"/>
        <v>0</v>
      </c>
      <c r="I72" s="1107"/>
      <c r="J72" s="25"/>
      <c r="K72" s="25"/>
      <c r="L72" s="25"/>
      <c r="M72" s="25"/>
      <c r="N72" s="25"/>
    </row>
    <row r="73" ht="18.0" hidden="1" customHeight="1">
      <c r="A73" s="97"/>
      <c r="B73" s="1111" t="b">
        <v>0</v>
      </c>
      <c r="C73" s="88"/>
      <c r="D73" s="89"/>
      <c r="E73" s="89"/>
      <c r="F73" s="90"/>
      <c r="G73" s="91">
        <v>0.0</v>
      </c>
      <c r="H73" s="994">
        <f t="shared" si="4"/>
        <v>0</v>
      </c>
      <c r="I73" s="1140"/>
      <c r="J73" s="25"/>
      <c r="K73" s="25"/>
      <c r="L73" s="25"/>
      <c r="M73" s="25"/>
      <c r="N73" s="25"/>
    </row>
    <row r="74" ht="18.0" hidden="1" customHeight="1">
      <c r="A74" s="97"/>
      <c r="B74" s="1108" t="b">
        <v>0</v>
      </c>
      <c r="C74" s="94"/>
      <c r="D74" s="95"/>
      <c r="E74" s="95"/>
      <c r="F74" s="96"/>
      <c r="G74" s="85">
        <v>0.0</v>
      </c>
      <c r="H74" s="930">
        <f t="shared" si="4"/>
        <v>0</v>
      </c>
      <c r="I74" s="1107"/>
      <c r="J74" s="25"/>
      <c r="K74" s="25"/>
      <c r="L74" s="25"/>
      <c r="M74" s="25"/>
      <c r="N74" s="25"/>
    </row>
    <row r="75" ht="18.0" hidden="1" customHeight="1">
      <c r="A75" s="97"/>
      <c r="B75" s="1111" t="b">
        <v>0</v>
      </c>
      <c r="C75" s="88"/>
      <c r="D75" s="89"/>
      <c r="E75" s="89"/>
      <c r="F75" s="90"/>
      <c r="G75" s="91">
        <v>0.0</v>
      </c>
      <c r="H75" s="994">
        <f t="shared" si="4"/>
        <v>0</v>
      </c>
      <c r="I75" s="1140"/>
      <c r="J75" s="25"/>
      <c r="K75" s="25"/>
      <c r="L75" s="25"/>
      <c r="M75" s="25"/>
      <c r="N75" s="25"/>
    </row>
    <row r="76" ht="18.0" hidden="1" customHeight="1">
      <c r="A76" s="97"/>
      <c r="B76" s="1108" t="b">
        <v>0</v>
      </c>
      <c r="C76" s="94"/>
      <c r="D76" s="95"/>
      <c r="E76" s="95"/>
      <c r="F76" s="96"/>
      <c r="G76" s="85">
        <v>0.0</v>
      </c>
      <c r="H76" s="930">
        <f t="shared" si="4"/>
        <v>0</v>
      </c>
      <c r="I76" s="1107"/>
      <c r="J76" s="25"/>
      <c r="K76" s="25"/>
      <c r="L76" s="25"/>
      <c r="M76" s="25"/>
      <c r="N76" s="25"/>
    </row>
    <row r="77" ht="18.0" hidden="1" customHeight="1">
      <c r="A77" s="97"/>
      <c r="B77" s="1111" t="b">
        <v>0</v>
      </c>
      <c r="C77" s="88"/>
      <c r="D77" s="89"/>
      <c r="E77" s="89"/>
      <c r="F77" s="90"/>
      <c r="G77" s="91">
        <v>0.0</v>
      </c>
      <c r="H77" s="994">
        <f t="shared" si="4"/>
        <v>0</v>
      </c>
      <c r="I77" s="1140"/>
      <c r="J77" s="25"/>
      <c r="K77" s="25"/>
      <c r="L77" s="25"/>
      <c r="M77" s="25"/>
      <c r="N77" s="25"/>
    </row>
    <row r="78" ht="18.0" hidden="1" customHeight="1">
      <c r="A78" s="97"/>
      <c r="B78" s="1108" t="b">
        <v>0</v>
      </c>
      <c r="C78" s="94"/>
      <c r="D78" s="95"/>
      <c r="E78" s="95"/>
      <c r="F78" s="96"/>
      <c r="G78" s="85">
        <v>0.0</v>
      </c>
      <c r="H78" s="930">
        <f t="shared" si="4"/>
        <v>0</v>
      </c>
      <c r="I78" s="1107"/>
      <c r="J78" s="25"/>
      <c r="K78" s="25"/>
      <c r="L78" s="25"/>
      <c r="M78" s="25"/>
      <c r="N78" s="25"/>
    </row>
    <row r="79" ht="18.0" hidden="1" customHeight="1">
      <c r="A79" s="97"/>
      <c r="B79" s="1111" t="b">
        <v>0</v>
      </c>
      <c r="C79" s="88"/>
      <c r="D79" s="89"/>
      <c r="E79" s="89"/>
      <c r="F79" s="90"/>
      <c r="G79" s="91">
        <v>0.0</v>
      </c>
      <c r="H79" s="994">
        <f t="shared" si="4"/>
        <v>0</v>
      </c>
      <c r="I79" s="1140"/>
      <c r="J79" s="25"/>
      <c r="K79" s="25"/>
      <c r="L79" s="25"/>
      <c r="M79" s="25"/>
      <c r="N79" s="25"/>
    </row>
    <row r="80" ht="18.0" hidden="1" customHeight="1">
      <c r="A80" s="97"/>
      <c r="B80" s="1108" t="b">
        <v>0</v>
      </c>
      <c r="C80" s="94"/>
      <c r="D80" s="95"/>
      <c r="E80" s="95"/>
      <c r="F80" s="96"/>
      <c r="G80" s="85">
        <v>0.0</v>
      </c>
      <c r="H80" s="930">
        <f t="shared" si="4"/>
        <v>0</v>
      </c>
      <c r="I80" s="1107"/>
      <c r="J80" s="25"/>
      <c r="K80" s="25"/>
      <c r="L80" s="25"/>
      <c r="M80" s="25"/>
      <c r="N80" s="25"/>
    </row>
    <row r="81" ht="18.0" hidden="1" customHeight="1">
      <c r="A81" s="97"/>
      <c r="B81" s="1111" t="b">
        <v>0</v>
      </c>
      <c r="C81" s="88"/>
      <c r="D81" s="89"/>
      <c r="E81" s="89"/>
      <c r="F81" s="90"/>
      <c r="G81" s="91">
        <v>0.0</v>
      </c>
      <c r="H81" s="994">
        <f t="shared" si="4"/>
        <v>0</v>
      </c>
      <c r="I81" s="1140"/>
      <c r="J81" s="25"/>
      <c r="K81" s="25"/>
      <c r="L81" s="25"/>
      <c r="M81" s="25"/>
      <c r="N81" s="25"/>
    </row>
    <row r="82" ht="18.0" hidden="1" customHeight="1">
      <c r="A82" s="97"/>
      <c r="B82" s="1108" t="b">
        <v>0</v>
      </c>
      <c r="C82" s="94"/>
      <c r="D82" s="95"/>
      <c r="E82" s="95"/>
      <c r="F82" s="96"/>
      <c r="G82" s="85">
        <v>0.0</v>
      </c>
      <c r="H82" s="930">
        <f t="shared" si="4"/>
        <v>0</v>
      </c>
      <c r="I82" s="1107"/>
      <c r="J82" s="25"/>
      <c r="K82" s="25"/>
      <c r="L82" s="25"/>
      <c r="M82" s="25"/>
      <c r="N82" s="25"/>
    </row>
    <row r="83" ht="18.0" hidden="1" customHeight="1">
      <c r="A83" s="97"/>
      <c r="B83" s="1111" t="b">
        <v>0</v>
      </c>
      <c r="C83" s="88"/>
      <c r="D83" s="89"/>
      <c r="E83" s="89"/>
      <c r="F83" s="90"/>
      <c r="G83" s="91">
        <v>0.0</v>
      </c>
      <c r="H83" s="994">
        <f t="shared" si="4"/>
        <v>0</v>
      </c>
      <c r="I83" s="1140"/>
      <c r="J83" s="25"/>
      <c r="K83" s="25"/>
      <c r="L83" s="25"/>
      <c r="M83" s="25"/>
      <c r="N83" s="25"/>
    </row>
    <row r="84" ht="18.0" hidden="1" customHeight="1">
      <c r="A84" s="97"/>
      <c r="B84" s="1108" t="b">
        <v>0</v>
      </c>
      <c r="C84" s="94"/>
      <c r="D84" s="95"/>
      <c r="E84" s="95"/>
      <c r="F84" s="96"/>
      <c r="G84" s="85">
        <v>0.0</v>
      </c>
      <c r="H84" s="930">
        <f t="shared" si="4"/>
        <v>0</v>
      </c>
      <c r="I84" s="1107"/>
      <c r="J84" s="25"/>
      <c r="K84" s="1170" t="s">
        <v>790</v>
      </c>
      <c r="L84" s="828"/>
      <c r="M84" s="1171">
        <f>-(M42+M49)</f>
        <v>-2517.12</v>
      </c>
      <c r="N84" s="25"/>
    </row>
    <row r="85" ht="18.0" hidden="1" customHeight="1">
      <c r="A85" s="97"/>
      <c r="B85" s="1111" t="b">
        <v>0</v>
      </c>
      <c r="C85" s="88"/>
      <c r="D85" s="89"/>
      <c r="E85" s="89"/>
      <c r="F85" s="90"/>
      <c r="G85" s="91">
        <v>0.0</v>
      </c>
      <c r="H85" s="994">
        <f t="shared" si="4"/>
        <v>0</v>
      </c>
      <c r="I85" s="1140"/>
      <c r="J85" s="25"/>
      <c r="N85" s="25"/>
    </row>
    <row r="86" ht="18.0" hidden="1" customHeight="1">
      <c r="A86" s="65"/>
      <c r="B86" s="1108" t="b">
        <v>0</v>
      </c>
      <c r="C86" s="94"/>
      <c r="D86" s="95"/>
      <c r="E86" s="95"/>
      <c r="F86" s="96"/>
      <c r="G86" s="85">
        <v>0.0</v>
      </c>
      <c r="H86" s="930">
        <f t="shared" si="4"/>
        <v>0</v>
      </c>
      <c r="I86" s="1107"/>
      <c r="J86" s="25"/>
      <c r="N86" s="25"/>
    </row>
    <row r="87">
      <c r="A87" s="126"/>
      <c r="B87" s="1125"/>
      <c r="C87" s="1126" t="s">
        <v>610</v>
      </c>
      <c r="D87" s="1093"/>
      <c r="E87" s="1093"/>
      <c r="F87" s="1093"/>
      <c r="G87" s="1093"/>
      <c r="H87" s="1127">
        <f>sum(H38:H86)</f>
        <v>0</v>
      </c>
      <c r="I87" s="1155"/>
      <c r="J87" s="25"/>
      <c r="N87" s="25"/>
    </row>
    <row r="88">
      <c r="A88" s="126"/>
      <c r="B88" s="126" t="s">
        <v>611</v>
      </c>
      <c r="H88" s="127">
        <f>sum(H38:H86)-M30</f>
        <v>0</v>
      </c>
      <c r="J88" s="25"/>
      <c r="K88" s="25"/>
      <c r="L88" s="25"/>
      <c r="M88" s="25"/>
      <c r="N88" s="25"/>
    </row>
    <row r="89">
      <c r="A89" s="126"/>
      <c r="B89" s="126" t="s">
        <v>134</v>
      </c>
      <c r="H89" s="128" t="str">
        <f>#REF!-H87</f>
        <v>#REF!</v>
      </c>
      <c r="J89" s="25"/>
      <c r="K89" s="1128">
        <v>45512.0</v>
      </c>
      <c r="N89" s="25"/>
    </row>
    <row r="90">
      <c r="A90" s="126"/>
      <c r="B90" s="126"/>
      <c r="C90" s="126"/>
      <c r="D90" s="126"/>
      <c r="E90" s="126"/>
      <c r="F90" s="126"/>
      <c r="G90" s="126"/>
      <c r="H90" s="128"/>
      <c r="I90" s="128"/>
      <c r="J90" s="25"/>
      <c r="K90" s="25"/>
      <c r="L90" s="25"/>
      <c r="M90" s="25"/>
      <c r="N90" s="25"/>
    </row>
  </sheetData>
  <mergeCells count="117">
    <mergeCell ref="K35:L35"/>
    <mergeCell ref="K37:M37"/>
    <mergeCell ref="L13:M13"/>
    <mergeCell ref="L14:M14"/>
    <mergeCell ref="K29:L29"/>
    <mergeCell ref="K31:M31"/>
    <mergeCell ref="K32:L32"/>
    <mergeCell ref="K33:L33"/>
    <mergeCell ref="K34:L34"/>
    <mergeCell ref="B2:I2"/>
    <mergeCell ref="K2:M2"/>
    <mergeCell ref="C3:E3"/>
    <mergeCell ref="L3:M3"/>
    <mergeCell ref="C4:E4"/>
    <mergeCell ref="L4:M4"/>
    <mergeCell ref="L5:M5"/>
    <mergeCell ref="C5:E5"/>
    <mergeCell ref="C6:E6"/>
    <mergeCell ref="C7:E7"/>
    <mergeCell ref="C8:E8"/>
    <mergeCell ref="C9:E9"/>
    <mergeCell ref="C10:E10"/>
    <mergeCell ref="C11:E11"/>
    <mergeCell ref="L6:M6"/>
    <mergeCell ref="L7:M7"/>
    <mergeCell ref="L8:M8"/>
    <mergeCell ref="L9:M9"/>
    <mergeCell ref="L10:M10"/>
    <mergeCell ref="L11:M11"/>
    <mergeCell ref="L12:M12"/>
    <mergeCell ref="C12:E12"/>
    <mergeCell ref="C13:E13"/>
    <mergeCell ref="C14:E14"/>
    <mergeCell ref="C15:E15"/>
    <mergeCell ref="C16:E16"/>
    <mergeCell ref="C17:E17"/>
    <mergeCell ref="C18:E18"/>
    <mergeCell ref="C19:E19"/>
    <mergeCell ref="C20:E20"/>
    <mergeCell ref="C21:E21"/>
    <mergeCell ref="C22:E22"/>
    <mergeCell ref="C23:E23"/>
    <mergeCell ref="C24:E24"/>
    <mergeCell ref="C25:E25"/>
    <mergeCell ref="C26:E26"/>
    <mergeCell ref="C30:E30"/>
    <mergeCell ref="C31:E31"/>
    <mergeCell ref="C32:E32"/>
    <mergeCell ref="C33:E33"/>
    <mergeCell ref="C34:G34"/>
    <mergeCell ref="B36:I36"/>
    <mergeCell ref="H34:I34"/>
    <mergeCell ref="H37:I37"/>
    <mergeCell ref="H38:I38"/>
    <mergeCell ref="H39:I39"/>
    <mergeCell ref="L39:M39"/>
    <mergeCell ref="H40:I40"/>
    <mergeCell ref="L40:M40"/>
    <mergeCell ref="B89:G89"/>
    <mergeCell ref="H89:I89"/>
    <mergeCell ref="K89:M89"/>
    <mergeCell ref="H84:I84"/>
    <mergeCell ref="H85:I85"/>
    <mergeCell ref="H86:I86"/>
    <mergeCell ref="C87:G87"/>
    <mergeCell ref="H87:I87"/>
    <mergeCell ref="B88:G88"/>
    <mergeCell ref="H88:I88"/>
    <mergeCell ref="H41:I41"/>
    <mergeCell ref="H42:I42"/>
    <mergeCell ref="K42:L42"/>
    <mergeCell ref="H43:I43"/>
    <mergeCell ref="H44:I44"/>
    <mergeCell ref="K44:M44"/>
    <mergeCell ref="H45:I45"/>
    <mergeCell ref="H46:I46"/>
    <mergeCell ref="L46:M46"/>
    <mergeCell ref="H47:I47"/>
    <mergeCell ref="L47:M47"/>
    <mergeCell ref="H48:I48"/>
    <mergeCell ref="H49:I49"/>
    <mergeCell ref="K49:L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2:I72"/>
    <mergeCell ref="H73:I73"/>
    <mergeCell ref="H74:I74"/>
    <mergeCell ref="H75:I75"/>
    <mergeCell ref="H76:I76"/>
    <mergeCell ref="H77:I77"/>
    <mergeCell ref="H78:I78"/>
    <mergeCell ref="H79:I79"/>
    <mergeCell ref="H80:I80"/>
    <mergeCell ref="H81:I81"/>
    <mergeCell ref="H82:I82"/>
    <mergeCell ref="H83:I83"/>
    <mergeCell ref="K84:L84"/>
  </mergeCells>
  <dataValidations>
    <dataValidation type="list" allowBlank="1" showErrorMessage="1" sqref="E38:E86">
      <formula1>'08) Drop Down Menus'!$B$2:$B$17</formula1>
    </dataValidation>
    <dataValidation type="list" allowBlank="1" sqref="G4:G33">
      <formula1>'08) Drop Down Menus'!$A$2:$A$17</formula1>
    </dataValidation>
  </dataValidations>
  <drawing r:id="rId1"/>
</worksheet>
</file>

<file path=xl/worksheets/sheet7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3.29"/>
    <col customWidth="1" min="2" max="2" width="4.71"/>
    <col customWidth="1" min="3" max="3" width="32.57"/>
    <col customWidth="1" min="4" max="4" width="10.0"/>
    <col customWidth="1" min="5" max="5" width="25.71"/>
    <col customWidth="1" min="6" max="6" width="13.0"/>
    <col customWidth="1" min="7" max="7" width="23.86"/>
    <col customWidth="1" min="8" max="8" width="15.29"/>
    <col customWidth="1" min="9" max="9" width="14.29"/>
    <col customWidth="1" min="10" max="10" width="3.71"/>
    <col customWidth="1" min="11" max="11" width="23.86"/>
    <col customWidth="1" min="12" max="12" width="15.0"/>
    <col customWidth="1" min="13" max="13" width="16.57"/>
    <col customWidth="1" min="14" max="14" width="3.43"/>
  </cols>
  <sheetData>
    <row r="1">
      <c r="A1" s="25"/>
      <c r="B1" s="25"/>
      <c r="C1" s="25"/>
      <c r="D1" s="25"/>
      <c r="E1" s="25"/>
      <c r="F1" s="25"/>
      <c r="G1" s="24"/>
      <c r="H1" s="25"/>
      <c r="I1" s="25"/>
      <c r="J1" s="25"/>
      <c r="K1" s="25"/>
      <c r="L1" s="138"/>
      <c r="M1" s="25"/>
      <c r="N1" s="25"/>
    </row>
    <row r="2">
      <c r="A2" s="25"/>
      <c r="B2" s="1085" t="s">
        <v>820</v>
      </c>
      <c r="C2" s="1129"/>
      <c r="D2" s="1129"/>
      <c r="E2" s="1129"/>
      <c r="F2" s="1129"/>
      <c r="G2" s="1129"/>
      <c r="H2" s="1129"/>
      <c r="I2" s="1130"/>
      <c r="J2" s="25"/>
      <c r="K2" s="1131" t="s">
        <v>470</v>
      </c>
      <c r="L2" s="1132"/>
      <c r="M2" s="1133"/>
      <c r="N2" s="25"/>
    </row>
    <row r="3">
      <c r="A3" s="25"/>
      <c r="B3" s="1079" t="s">
        <v>598</v>
      </c>
      <c r="C3" s="974" t="s">
        <v>140</v>
      </c>
      <c r="D3" s="862"/>
      <c r="E3" s="862"/>
      <c r="F3" s="974" t="s">
        <v>55</v>
      </c>
      <c r="G3" s="974" t="s">
        <v>44</v>
      </c>
      <c r="H3" s="974" t="s">
        <v>2</v>
      </c>
      <c r="I3" s="1080" t="s">
        <v>67</v>
      </c>
      <c r="J3" s="25"/>
      <c r="K3" s="1081" t="str">
        <f>'08) Drop Down Menus'!A2</f>
        <v>Groceries</v>
      </c>
      <c r="L3" s="85">
        <f>sumifs(H$4:H$33,G$4:G$33,K3,B$4:B$33,false)</f>
        <v>154.92</v>
      </c>
      <c r="M3" s="1107"/>
      <c r="N3" s="25"/>
    </row>
    <row r="4">
      <c r="A4" s="25"/>
      <c r="B4" s="1134" t="b">
        <v>0</v>
      </c>
      <c r="C4" s="1042" t="s">
        <v>472</v>
      </c>
      <c r="D4" s="1135"/>
      <c r="E4" s="1135"/>
      <c r="F4" s="1136">
        <v>45543.0</v>
      </c>
      <c r="G4" s="1137" t="s">
        <v>110</v>
      </c>
      <c r="H4" s="1138">
        <v>36.37</v>
      </c>
      <c r="I4" s="92">
        <f>H4</f>
        <v>36.37</v>
      </c>
      <c r="J4" s="25"/>
      <c r="K4" s="1139" t="str">
        <f>'08) Drop Down Menus'!A3</f>
        <v>Cigarettes</v>
      </c>
      <c r="L4" s="91">
        <f t="shared" ref="L4:L14" si="1">sumifs(H$4:H$26,G$4:G$26,K4,B$4:B$26,false)</f>
        <v>61.79</v>
      </c>
      <c r="M4" s="1140"/>
      <c r="N4" s="25"/>
    </row>
    <row r="5">
      <c r="A5" s="25"/>
      <c r="B5" s="925" t="b">
        <v>0</v>
      </c>
      <c r="C5" s="1022" t="s">
        <v>770</v>
      </c>
      <c r="D5" s="862"/>
      <c r="E5" s="862"/>
      <c r="F5" s="982">
        <v>45544.0</v>
      </c>
      <c r="G5" s="983" t="s">
        <v>21</v>
      </c>
      <c r="H5" s="1023">
        <v>12.99</v>
      </c>
      <c r="I5" s="86">
        <f t="shared" ref="I5:I33" si="2">I4+H5</f>
        <v>49.36</v>
      </c>
      <c r="J5" s="25"/>
      <c r="K5" s="1081" t="str">
        <f>'08) Drop Down Menus'!A4</f>
        <v>Gas</v>
      </c>
      <c r="L5" s="85">
        <f t="shared" si="1"/>
        <v>0</v>
      </c>
      <c r="M5" s="1107"/>
      <c r="N5" s="25"/>
    </row>
    <row r="6">
      <c r="A6" s="25"/>
      <c r="B6" s="1134" t="b">
        <v>0</v>
      </c>
      <c r="C6" s="1042" t="s">
        <v>821</v>
      </c>
      <c r="D6" s="1135"/>
      <c r="E6" s="1135"/>
      <c r="F6" s="1136">
        <v>45544.0</v>
      </c>
      <c r="G6" s="1137" t="s">
        <v>110</v>
      </c>
      <c r="H6" s="1138">
        <v>39.65</v>
      </c>
      <c r="I6" s="92">
        <f t="shared" si="2"/>
        <v>89.01</v>
      </c>
      <c r="J6" s="25"/>
      <c r="K6" s="1139" t="str">
        <f>'08) Drop Down Menus'!A5</f>
        <v>Entertainment</v>
      </c>
      <c r="L6" s="91">
        <f t="shared" si="1"/>
        <v>58.24</v>
      </c>
      <c r="M6" s="1140"/>
      <c r="N6" s="25"/>
    </row>
    <row r="7">
      <c r="A7" s="25"/>
      <c r="B7" s="925" t="b">
        <v>0</v>
      </c>
      <c r="C7" s="1022" t="s">
        <v>482</v>
      </c>
      <c r="D7" s="862"/>
      <c r="E7" s="862"/>
      <c r="F7" s="982">
        <v>45547.0</v>
      </c>
      <c r="G7" s="983" t="s">
        <v>110</v>
      </c>
      <c r="H7" s="1023">
        <v>12.0</v>
      </c>
      <c r="I7" s="86">
        <f t="shared" si="2"/>
        <v>101.01</v>
      </c>
      <c r="J7" s="25"/>
      <c r="K7" s="1081" t="str">
        <f>'08) Drop Down Menus'!A6</f>
        <v>Medical</v>
      </c>
      <c r="L7" s="85">
        <f t="shared" si="1"/>
        <v>84.68</v>
      </c>
      <c r="M7" s="1107"/>
      <c r="N7" s="25"/>
    </row>
    <row r="8">
      <c r="A8" s="25"/>
      <c r="B8" s="1134" t="b">
        <v>0</v>
      </c>
      <c r="C8" s="1042" t="s">
        <v>500</v>
      </c>
      <c r="D8" s="1135"/>
      <c r="E8" s="1135"/>
      <c r="F8" s="1136">
        <v>45548.0</v>
      </c>
      <c r="G8" s="1137" t="s">
        <v>110</v>
      </c>
      <c r="H8" s="1138">
        <v>7.2</v>
      </c>
      <c r="I8" s="92">
        <f t="shared" si="2"/>
        <v>108.21</v>
      </c>
      <c r="J8" s="25"/>
      <c r="K8" s="1139" t="str">
        <f>'08) Drop Down Menus'!A7</f>
        <v>Vehicle</v>
      </c>
      <c r="L8" s="91">
        <f t="shared" si="1"/>
        <v>0</v>
      </c>
      <c r="M8" s="1140"/>
      <c r="N8" s="25"/>
    </row>
    <row r="9">
      <c r="A9" s="25"/>
      <c r="B9" s="925" t="b">
        <v>0</v>
      </c>
      <c r="C9" s="1022" t="s">
        <v>822</v>
      </c>
      <c r="D9" s="862"/>
      <c r="E9" s="862"/>
      <c r="F9" s="982">
        <v>45549.0</v>
      </c>
      <c r="G9" s="983" t="s">
        <v>144</v>
      </c>
      <c r="H9" s="1023">
        <f>22.85+11.26</f>
        <v>34.11</v>
      </c>
      <c r="I9" s="86">
        <f t="shared" si="2"/>
        <v>142.32</v>
      </c>
      <c r="J9" s="25"/>
      <c r="K9" s="1081" t="str">
        <f>'08) Drop Down Menus'!A8</f>
        <v>Maintenance</v>
      </c>
      <c r="L9" s="85">
        <f t="shared" si="1"/>
        <v>12.99</v>
      </c>
      <c r="M9" s="1107"/>
      <c r="N9" s="25"/>
    </row>
    <row r="10">
      <c r="A10" s="25"/>
      <c r="B10" s="1134" t="b">
        <v>0</v>
      </c>
      <c r="C10" s="1042" t="s">
        <v>823</v>
      </c>
      <c r="D10" s="1135"/>
      <c r="E10" s="1135"/>
      <c r="F10" s="1136">
        <v>45549.0</v>
      </c>
      <c r="G10" s="1137" t="s">
        <v>146</v>
      </c>
      <c r="H10" s="1138">
        <v>42.5</v>
      </c>
      <c r="I10" s="92">
        <f t="shared" si="2"/>
        <v>184.82</v>
      </c>
      <c r="J10" s="25"/>
      <c r="K10" s="1139" t="str">
        <f>'08) Drop Down Menus'!A9</f>
        <v>Debt</v>
      </c>
      <c r="L10" s="91">
        <f t="shared" si="1"/>
        <v>0</v>
      </c>
      <c r="M10" s="1140"/>
      <c r="N10" s="25"/>
    </row>
    <row r="11">
      <c r="A11" s="25"/>
      <c r="B11" s="925" t="b">
        <v>0</v>
      </c>
      <c r="C11" s="1022" t="s">
        <v>500</v>
      </c>
      <c r="D11" s="862"/>
      <c r="E11" s="862"/>
      <c r="F11" s="982">
        <v>45550.0</v>
      </c>
      <c r="G11" s="983" t="s">
        <v>110</v>
      </c>
      <c r="H11" s="1023">
        <v>7.1</v>
      </c>
      <c r="I11" s="86">
        <f t="shared" si="2"/>
        <v>191.92</v>
      </c>
      <c r="J11" s="25"/>
      <c r="K11" s="1081" t="str">
        <f>'08) Drop Down Menus'!A10</f>
        <v>Holiday Gifts</v>
      </c>
      <c r="L11" s="85">
        <f t="shared" si="1"/>
        <v>0</v>
      </c>
      <c r="M11" s="1107"/>
      <c r="N11" s="25"/>
    </row>
    <row r="12">
      <c r="A12" s="25"/>
      <c r="B12" s="1134" t="b">
        <v>0</v>
      </c>
      <c r="C12" s="1042" t="s">
        <v>472</v>
      </c>
      <c r="D12" s="1135"/>
      <c r="E12" s="1135"/>
      <c r="F12" s="1168">
        <v>45551.0</v>
      </c>
      <c r="G12" s="1137" t="s">
        <v>110</v>
      </c>
      <c r="H12" s="1138">
        <v>52.6</v>
      </c>
      <c r="I12" s="92">
        <f t="shared" si="2"/>
        <v>244.52</v>
      </c>
      <c r="J12" s="25"/>
      <c r="K12" s="1139" t="str">
        <f>'08) Drop Down Menus'!A11</f>
        <v>Haircut</v>
      </c>
      <c r="L12" s="91">
        <f t="shared" si="1"/>
        <v>0</v>
      </c>
      <c r="M12" s="1140"/>
      <c r="N12" s="25"/>
    </row>
    <row r="13">
      <c r="A13" s="25"/>
      <c r="B13" s="925" t="b">
        <v>0</v>
      </c>
      <c r="C13" s="1022" t="s">
        <v>824</v>
      </c>
      <c r="D13" s="862"/>
      <c r="E13" s="862"/>
      <c r="F13" s="982">
        <v>45553.0</v>
      </c>
      <c r="G13" s="983" t="s">
        <v>132</v>
      </c>
      <c r="H13" s="1023">
        <v>84.68</v>
      </c>
      <c r="I13" s="86">
        <f t="shared" si="2"/>
        <v>329.2</v>
      </c>
      <c r="J13" s="25"/>
      <c r="K13" s="1081" t="str">
        <f>'08) Drop Down Menus'!A12</f>
        <v>Subscription - Video</v>
      </c>
      <c r="L13" s="85">
        <f t="shared" si="1"/>
        <v>0</v>
      </c>
      <c r="M13" s="1107"/>
      <c r="N13" s="25"/>
    </row>
    <row r="14">
      <c r="A14" s="25"/>
      <c r="B14" s="1134" t="b">
        <v>0</v>
      </c>
      <c r="C14" s="1042" t="s">
        <v>825</v>
      </c>
      <c r="D14" s="1135"/>
      <c r="E14" s="1135"/>
      <c r="F14" s="1136">
        <v>45553.0</v>
      </c>
      <c r="G14" s="1137" t="s">
        <v>146</v>
      </c>
      <c r="H14" s="1138">
        <v>15.74</v>
      </c>
      <c r="I14" s="92">
        <f t="shared" si="2"/>
        <v>344.94</v>
      </c>
      <c r="J14" s="25"/>
      <c r="K14" s="1141" t="str">
        <f>'08) Drop Down Menus'!A13</f>
        <v>Subscription - Game</v>
      </c>
      <c r="L14" s="1142">
        <f t="shared" si="1"/>
        <v>0</v>
      </c>
      <c r="M14" s="1144"/>
      <c r="N14" s="25"/>
    </row>
    <row r="15">
      <c r="A15" s="25"/>
      <c r="B15" s="925" t="b">
        <v>0</v>
      </c>
      <c r="C15" s="1022" t="s">
        <v>620</v>
      </c>
      <c r="D15" s="862"/>
      <c r="E15" s="862"/>
      <c r="F15" s="982">
        <v>45554.0</v>
      </c>
      <c r="G15" s="983" t="s">
        <v>144</v>
      </c>
      <c r="H15" s="1023">
        <v>27.68</v>
      </c>
      <c r="I15" s="86">
        <f t="shared" si="2"/>
        <v>372.62</v>
      </c>
      <c r="J15" s="25"/>
      <c r="K15" s="25"/>
      <c r="L15" s="25"/>
      <c r="M15" s="25"/>
      <c r="N15" s="25"/>
    </row>
    <row r="16">
      <c r="A16" s="25"/>
      <c r="B16" s="1134" t="b">
        <v>0</v>
      </c>
      <c r="C16" s="1042"/>
      <c r="D16" s="1135"/>
      <c r="E16" s="1135"/>
      <c r="F16" s="1136"/>
      <c r="G16" s="1137"/>
      <c r="H16" s="1138">
        <v>0.0</v>
      </c>
      <c r="I16" s="92">
        <f t="shared" si="2"/>
        <v>372.62</v>
      </c>
      <c r="J16" s="25"/>
      <c r="K16" s="1085" t="s">
        <v>44</v>
      </c>
      <c r="L16" s="1086" t="s">
        <v>572</v>
      </c>
      <c r="M16" s="1087" t="s">
        <v>573</v>
      </c>
      <c r="N16" s="25"/>
    </row>
    <row r="17">
      <c r="A17" s="25"/>
      <c r="B17" s="925" t="b">
        <v>0</v>
      </c>
      <c r="C17" s="1022"/>
      <c r="D17" s="862"/>
      <c r="E17" s="862"/>
      <c r="F17" s="982"/>
      <c r="G17" s="983"/>
      <c r="H17" s="1023">
        <v>0.0</v>
      </c>
      <c r="I17" s="86">
        <f t="shared" si="2"/>
        <v>372.62</v>
      </c>
      <c r="J17" s="25"/>
      <c r="K17" s="1088" t="str">
        <f>'08) Drop Down Menus'!A2</f>
        <v>Groceries</v>
      </c>
      <c r="L17" s="930">
        <f>SUMIF('01) BudgetBill Breakdown'!B$1:B90,K3, '01) BudgetBill Breakdown'!G$1:G90)</f>
        <v>-13261.67</v>
      </c>
      <c r="M17" s="1089">
        <f t="shared" ref="M17:M28" si="3">L17/M$29</f>
        <v>-780.0982353</v>
      </c>
      <c r="N17" s="25"/>
    </row>
    <row r="18">
      <c r="A18" s="25"/>
      <c r="B18" s="1134" t="b">
        <v>0</v>
      </c>
      <c r="C18" s="1042"/>
      <c r="D18" s="1135"/>
      <c r="E18" s="1135"/>
      <c r="F18" s="1136"/>
      <c r="G18" s="1137"/>
      <c r="H18" s="1138">
        <v>0.0</v>
      </c>
      <c r="I18" s="92">
        <f t="shared" si="2"/>
        <v>372.62</v>
      </c>
      <c r="J18" s="25"/>
      <c r="K18" s="1090" t="str">
        <f>'08) Drop Down Menus'!A3</f>
        <v>Cigarettes</v>
      </c>
      <c r="L18" s="994">
        <f>SUMIF('01) BudgetBill Breakdown'!B$1:B90,K18, '01) BudgetBill Breakdown'!G$1:G90)</f>
        <v>-3195.64</v>
      </c>
      <c r="M18" s="1091">
        <f t="shared" si="3"/>
        <v>-187.9788235</v>
      </c>
      <c r="N18" s="25"/>
    </row>
    <row r="19">
      <c r="A19" s="25"/>
      <c r="B19" s="925" t="b">
        <v>0</v>
      </c>
      <c r="C19" s="1022"/>
      <c r="D19" s="862"/>
      <c r="E19" s="862"/>
      <c r="F19" s="982"/>
      <c r="G19" s="983"/>
      <c r="H19" s="1023">
        <v>0.0</v>
      </c>
      <c r="I19" s="86">
        <f t="shared" si="2"/>
        <v>372.62</v>
      </c>
      <c r="J19" s="25"/>
      <c r="K19" s="1088" t="str">
        <f>'08) Drop Down Menus'!A4</f>
        <v>Gas</v>
      </c>
      <c r="L19" s="930">
        <f>SUMIF('01) BudgetBill Breakdown'!B$1:B90,K19, '01) BudgetBill Breakdown'!G$1:G90)</f>
        <v>-1119.6</v>
      </c>
      <c r="M19" s="1089">
        <f t="shared" si="3"/>
        <v>-65.85882353</v>
      </c>
      <c r="N19" s="25"/>
    </row>
    <row r="20">
      <c r="A20" s="25"/>
      <c r="B20" s="1134" t="b">
        <v>0</v>
      </c>
      <c r="C20" s="1042"/>
      <c r="D20" s="1135"/>
      <c r="E20" s="1135"/>
      <c r="F20" s="1136"/>
      <c r="G20" s="1137"/>
      <c r="H20" s="1138">
        <v>0.0</v>
      </c>
      <c r="I20" s="92">
        <f t="shared" si="2"/>
        <v>372.62</v>
      </c>
      <c r="J20" s="25"/>
      <c r="K20" s="1090" t="str">
        <f>'08) Drop Down Menus'!A5</f>
        <v>Entertainment</v>
      </c>
      <c r="L20" s="994">
        <f>SUMIF('01) BudgetBill Breakdown'!B$1:B90,K20, '01) BudgetBill Breakdown'!G$1:G90)</f>
        <v>-5169.91</v>
      </c>
      <c r="M20" s="1091">
        <f t="shared" si="3"/>
        <v>-304.1123529</v>
      </c>
      <c r="N20" s="25"/>
    </row>
    <row r="21">
      <c r="A21" s="25"/>
      <c r="B21" s="925" t="b">
        <v>0</v>
      </c>
      <c r="C21" s="1022"/>
      <c r="D21" s="862"/>
      <c r="E21" s="862"/>
      <c r="F21" s="982"/>
      <c r="G21" s="983"/>
      <c r="H21" s="1023">
        <v>0.0</v>
      </c>
      <c r="I21" s="86">
        <f t="shared" si="2"/>
        <v>372.62</v>
      </c>
      <c r="J21" s="25"/>
      <c r="K21" s="1088" t="str">
        <f>'08) Drop Down Menus'!A6</f>
        <v>Medical</v>
      </c>
      <c r="L21" s="930">
        <f>SUMIF('01) BudgetBill Breakdown'!B$1:B90,K21, '01) BudgetBill Breakdown'!G$1:G90)</f>
        <v>-1229.54</v>
      </c>
      <c r="M21" s="1089">
        <f t="shared" si="3"/>
        <v>-72.32588235</v>
      </c>
      <c r="N21" s="25"/>
    </row>
    <row r="22">
      <c r="A22" s="25"/>
      <c r="B22" s="1134" t="b">
        <v>0</v>
      </c>
      <c r="C22" s="1042"/>
      <c r="D22" s="1135"/>
      <c r="E22" s="1135"/>
      <c r="F22" s="1136"/>
      <c r="G22" s="1137"/>
      <c r="H22" s="1138">
        <v>0.0</v>
      </c>
      <c r="I22" s="92">
        <f t="shared" si="2"/>
        <v>372.62</v>
      </c>
      <c r="J22" s="25"/>
      <c r="K22" s="1090" t="str">
        <f>'08) Drop Down Menus'!A7</f>
        <v>Vehicle</v>
      </c>
      <c r="L22" s="994">
        <f>SUMIF('01) BudgetBill Breakdown'!B$1:B90,K22, '01) BudgetBill Breakdown'!G$1:G90)</f>
        <v>-798.37</v>
      </c>
      <c r="M22" s="1091">
        <f t="shared" si="3"/>
        <v>-46.96294118</v>
      </c>
      <c r="N22" s="25"/>
    </row>
    <row r="23">
      <c r="A23" s="25"/>
      <c r="B23" s="925" t="b">
        <v>0</v>
      </c>
      <c r="C23" s="1022"/>
      <c r="D23" s="862"/>
      <c r="E23" s="862"/>
      <c r="F23" s="982"/>
      <c r="G23" s="983"/>
      <c r="H23" s="1023">
        <v>0.0</v>
      </c>
      <c r="I23" s="86">
        <f t="shared" si="2"/>
        <v>372.62</v>
      </c>
      <c r="J23" s="25"/>
      <c r="K23" s="1088" t="str">
        <f>'08) Drop Down Menus'!A8</f>
        <v>Maintenance</v>
      </c>
      <c r="L23" s="930">
        <f>SUMIF('01) BudgetBill Breakdown'!B$1:B90,K23, '01) BudgetBill Breakdown'!G$1:G90)</f>
        <v>-2502.98</v>
      </c>
      <c r="M23" s="1089">
        <f t="shared" si="3"/>
        <v>-147.2341176</v>
      </c>
      <c r="N23" s="25"/>
    </row>
    <row r="24">
      <c r="A24" s="25"/>
      <c r="B24" s="1134" t="b">
        <v>0</v>
      </c>
      <c r="C24" s="1042"/>
      <c r="D24" s="1135"/>
      <c r="E24" s="1135"/>
      <c r="F24" s="1136"/>
      <c r="G24" s="1137"/>
      <c r="H24" s="1138">
        <v>0.0</v>
      </c>
      <c r="I24" s="92">
        <f t="shared" si="2"/>
        <v>372.62</v>
      </c>
      <c r="J24" s="25"/>
      <c r="K24" s="1090" t="str">
        <f>'08) Drop Down Menus'!A9</f>
        <v>Debt</v>
      </c>
      <c r="L24" s="994">
        <f>SUMIF('01) BudgetBill Breakdown'!B$1:B90,K24, '01) BudgetBill Breakdown'!G$1:G90)</f>
        <v>-4471.64</v>
      </c>
      <c r="M24" s="1091">
        <f t="shared" si="3"/>
        <v>-263.0376471</v>
      </c>
      <c r="N24" s="25"/>
    </row>
    <row r="25">
      <c r="A25" s="25"/>
      <c r="B25" s="925" t="b">
        <v>0</v>
      </c>
      <c r="C25" s="1022"/>
      <c r="D25" s="862"/>
      <c r="E25" s="862"/>
      <c r="F25" s="982"/>
      <c r="G25" s="983"/>
      <c r="H25" s="1023">
        <v>0.0</v>
      </c>
      <c r="I25" s="86">
        <f t="shared" si="2"/>
        <v>372.62</v>
      </c>
      <c r="J25" s="25"/>
      <c r="K25" s="1088" t="str">
        <f>'08) Drop Down Menus'!A10</f>
        <v>Holiday Gifts</v>
      </c>
      <c r="L25" s="930">
        <f>SUMIF('01) BudgetBill Breakdown'!B$1:B90,K25, '01) BudgetBill Breakdown'!G$1:G90)</f>
        <v>-437.29</v>
      </c>
      <c r="M25" s="1089">
        <f t="shared" si="3"/>
        <v>-25.72294118</v>
      </c>
      <c r="N25" s="25"/>
    </row>
    <row r="26">
      <c r="A26" s="25"/>
      <c r="B26" s="1134" t="b">
        <v>0</v>
      </c>
      <c r="C26" s="1042"/>
      <c r="D26" s="1135"/>
      <c r="E26" s="1135"/>
      <c r="F26" s="1136"/>
      <c r="G26" s="1137"/>
      <c r="H26" s="1138">
        <v>0.0</v>
      </c>
      <c r="I26" s="92">
        <f t="shared" si="2"/>
        <v>372.62</v>
      </c>
      <c r="J26" s="25"/>
      <c r="K26" s="1090" t="str">
        <f>'08) Drop Down Menus'!A11</f>
        <v>Haircut</v>
      </c>
      <c r="L26" s="994">
        <f>SUMIF('01) BudgetBill Breakdown'!B$1:B90,K26, '01) BudgetBill Breakdown'!G$1:G90)</f>
        <v>-350.23</v>
      </c>
      <c r="M26" s="1091">
        <f t="shared" si="3"/>
        <v>-20.60176471</v>
      </c>
      <c r="N26" s="25"/>
    </row>
    <row r="27">
      <c r="A27" s="25"/>
      <c r="B27" s="925" t="b">
        <v>0</v>
      </c>
      <c r="C27" s="1022"/>
      <c r="D27" s="1022"/>
      <c r="E27" s="1022"/>
      <c r="F27" s="982"/>
      <c r="G27" s="983"/>
      <c r="H27" s="1023">
        <v>0.0</v>
      </c>
      <c r="I27" s="86">
        <f t="shared" si="2"/>
        <v>372.62</v>
      </c>
      <c r="J27" s="25"/>
      <c r="K27" s="1088" t="str">
        <f>'08) Drop Down Menus'!A12</f>
        <v>Subscription - Video</v>
      </c>
      <c r="L27" s="930">
        <f>SUMIF('01) BudgetBill Breakdown'!B$1:B90,K27, '01) BudgetBill Breakdown'!G$1:G90)</f>
        <v>-642.57</v>
      </c>
      <c r="M27" s="1089">
        <f t="shared" si="3"/>
        <v>-37.79823529</v>
      </c>
      <c r="N27" s="25"/>
    </row>
    <row r="28">
      <c r="A28" s="25"/>
      <c r="B28" s="1134" t="b">
        <v>0</v>
      </c>
      <c r="C28" s="1042"/>
      <c r="D28" s="1042"/>
      <c r="E28" s="1042"/>
      <c r="F28" s="1136"/>
      <c r="G28" s="1137"/>
      <c r="H28" s="1138">
        <v>0.0</v>
      </c>
      <c r="I28" s="92">
        <f t="shared" si="2"/>
        <v>372.62</v>
      </c>
      <c r="J28" s="25"/>
      <c r="K28" s="1090" t="str">
        <f>'08) Drop Down Menus'!A13</f>
        <v>Subscription - Game</v>
      </c>
      <c r="L28" s="994">
        <f>SUMIF('01) BudgetBill Breakdown'!B$1:B90,K28, '01) BudgetBill Breakdown'!G$1:G90)</f>
        <v>-137.11</v>
      </c>
      <c r="M28" s="1091">
        <f t="shared" si="3"/>
        <v>-8.065294118</v>
      </c>
      <c r="N28" s="25"/>
    </row>
    <row r="29">
      <c r="A29" s="25"/>
      <c r="B29" s="925" t="b">
        <v>0</v>
      </c>
      <c r="C29" s="1022"/>
      <c r="D29" s="1022"/>
      <c r="E29" s="1022"/>
      <c r="F29" s="982"/>
      <c r="G29" s="983"/>
      <c r="H29" s="1023">
        <v>0.0</v>
      </c>
      <c r="I29" s="86">
        <f t="shared" si="2"/>
        <v>372.62</v>
      </c>
      <c r="J29" s="25"/>
      <c r="K29" s="1092" t="s">
        <v>574</v>
      </c>
      <c r="L29" s="1093"/>
      <c r="M29" s="1094" t="s">
        <v>614</v>
      </c>
      <c r="N29" s="25"/>
    </row>
    <row r="30">
      <c r="A30" s="25"/>
      <c r="B30" s="1134" t="b">
        <v>0</v>
      </c>
      <c r="C30" s="1042"/>
      <c r="D30" s="1135"/>
      <c r="E30" s="1135"/>
      <c r="F30" s="1136"/>
      <c r="G30" s="1137"/>
      <c r="H30" s="1138">
        <v>0.0</v>
      </c>
      <c r="I30" s="92">
        <f t="shared" si="2"/>
        <v>372.62</v>
      </c>
      <c r="J30" s="25"/>
      <c r="K30" s="25"/>
      <c r="L30" s="25"/>
      <c r="M30" s="25"/>
      <c r="N30" s="25"/>
    </row>
    <row r="31">
      <c r="A31" s="25"/>
      <c r="B31" s="925" t="b">
        <v>0</v>
      </c>
      <c r="C31" s="1022"/>
      <c r="D31" s="862"/>
      <c r="E31" s="862"/>
      <c r="F31" s="982"/>
      <c r="G31" s="983"/>
      <c r="H31" s="1023">
        <v>0.0</v>
      </c>
      <c r="I31" s="86">
        <f t="shared" si="2"/>
        <v>372.62</v>
      </c>
      <c r="J31" s="25"/>
      <c r="K31" s="1115" t="s">
        <v>683</v>
      </c>
      <c r="L31" s="1116"/>
      <c r="M31" s="1117"/>
      <c r="N31" s="25"/>
    </row>
    <row r="32">
      <c r="A32" s="25"/>
      <c r="B32" s="1134" t="b">
        <v>0</v>
      </c>
      <c r="C32" s="1042"/>
      <c r="D32" s="1135"/>
      <c r="E32" s="1135"/>
      <c r="F32" s="1136"/>
      <c r="G32" s="1137"/>
      <c r="H32" s="1138">
        <v>0.0</v>
      </c>
      <c r="I32" s="92">
        <f t="shared" si="2"/>
        <v>372.62</v>
      </c>
      <c r="J32" s="25"/>
      <c r="K32" s="1118" t="s">
        <v>684</v>
      </c>
      <c r="L32" s="862"/>
      <c r="M32" s="1103">
        <v>0.0</v>
      </c>
      <c r="N32" s="25"/>
    </row>
    <row r="33" ht="18.0" customHeight="1">
      <c r="A33" s="25"/>
      <c r="B33" s="925" t="b">
        <v>0</v>
      </c>
      <c r="C33" s="1022"/>
      <c r="D33" s="862"/>
      <c r="E33" s="862"/>
      <c r="F33" s="982"/>
      <c r="G33" s="983"/>
      <c r="H33" s="1023">
        <v>0.0</v>
      </c>
      <c r="I33" s="86">
        <f t="shared" si="2"/>
        <v>372.62</v>
      </c>
      <c r="J33" s="25"/>
      <c r="K33" s="1119" t="s">
        <v>685</v>
      </c>
      <c r="L33" s="1120"/>
      <c r="M33" s="1121">
        <v>0.0</v>
      </c>
      <c r="N33" s="25"/>
    </row>
    <row r="34" ht="18.0" customHeight="1">
      <c r="A34" s="25"/>
      <c r="B34" s="1148"/>
      <c r="C34" s="1149" t="s">
        <v>455</v>
      </c>
      <c r="D34" s="1150"/>
      <c r="E34" s="1150"/>
      <c r="F34" s="1150"/>
      <c r="G34" s="1150"/>
      <c r="H34" s="1151">
        <f>I26</f>
        <v>372.62</v>
      </c>
      <c r="I34" s="1152"/>
      <c r="J34" s="25"/>
      <c r="K34" s="1118" t="s">
        <v>686</v>
      </c>
      <c r="L34" s="862"/>
      <c r="M34" s="86">
        <f>M32-M33</f>
        <v>0</v>
      </c>
      <c r="N34" s="25"/>
    </row>
    <row r="35" ht="18.0" customHeight="1">
      <c r="A35" s="65"/>
      <c r="B35" s="65"/>
      <c r="C35" s="65"/>
      <c r="D35" s="65"/>
      <c r="E35" s="65"/>
      <c r="F35" s="65"/>
      <c r="G35" s="75"/>
      <c r="H35" s="75"/>
      <c r="I35" s="65"/>
      <c r="J35" s="25"/>
      <c r="K35" s="1122" t="s">
        <v>687</v>
      </c>
      <c r="L35" s="1123"/>
      <c r="M35" s="1124" t="str">
        <f>#REF!-M33</f>
        <v>#REF!</v>
      </c>
      <c r="N35" s="25"/>
    </row>
    <row r="36" ht="18.0" customHeight="1">
      <c r="A36" s="65"/>
      <c r="B36" s="65" t="s">
        <v>609</v>
      </c>
      <c r="J36" s="25"/>
      <c r="N36" s="25"/>
    </row>
    <row r="37" ht="18.0" customHeight="1">
      <c r="A37" s="80"/>
      <c r="B37" s="1085" t="s">
        <v>102</v>
      </c>
      <c r="C37" s="1086" t="s">
        <v>103</v>
      </c>
      <c r="D37" s="1086" t="s">
        <v>104</v>
      </c>
      <c r="E37" s="1086" t="s">
        <v>105</v>
      </c>
      <c r="F37" s="1086" t="s">
        <v>49</v>
      </c>
      <c r="G37" s="1106" t="s">
        <v>106</v>
      </c>
      <c r="H37" s="1106" t="s">
        <v>107</v>
      </c>
      <c r="I37" s="1130"/>
      <c r="J37" s="25"/>
      <c r="K37" s="1100" t="s">
        <v>670</v>
      </c>
      <c r="L37" s="1101"/>
      <c r="M37" s="1102"/>
      <c r="N37" s="25"/>
    </row>
    <row r="38" ht="18.0" customHeight="1">
      <c r="A38" s="80"/>
      <c r="B38" s="1108" t="b">
        <v>0</v>
      </c>
      <c r="C38" s="1022"/>
      <c r="D38" s="95"/>
      <c r="E38" s="95"/>
      <c r="F38" s="96"/>
      <c r="G38" s="85">
        <v>0.0</v>
      </c>
      <c r="H38" s="930">
        <f t="shared" ref="H38:H86" si="4">IF( B38 = TRUE ,(G38*F38)*0.05+(G38*F38) , G38*F38 )</f>
        <v>0</v>
      </c>
      <c r="I38" s="1107"/>
      <c r="J38" s="25"/>
      <c r="K38" s="925" t="s">
        <v>605</v>
      </c>
      <c r="L38" s="1027"/>
      <c r="M38" s="1103">
        <v>75.0</v>
      </c>
      <c r="N38" s="25"/>
    </row>
    <row r="39" ht="18.0" customHeight="1">
      <c r="A39" s="80"/>
      <c r="B39" s="1111" t="b">
        <v>0</v>
      </c>
      <c r="C39" s="88"/>
      <c r="D39" s="89"/>
      <c r="E39" s="89"/>
      <c r="F39" s="90"/>
      <c r="G39" s="91">
        <v>0.0</v>
      </c>
      <c r="H39" s="994">
        <f t="shared" si="4"/>
        <v>0</v>
      </c>
      <c r="I39" s="1140"/>
      <c r="J39" s="25"/>
      <c r="K39" s="1104" t="s">
        <v>671</v>
      </c>
      <c r="L39" s="1073">
        <v>3000.0</v>
      </c>
      <c r="M39" s="1105"/>
      <c r="N39" s="25"/>
    </row>
    <row r="40" ht="18.0" customHeight="1">
      <c r="A40" s="97"/>
      <c r="B40" s="1108" t="b">
        <v>0</v>
      </c>
      <c r="C40" s="94"/>
      <c r="D40" s="95"/>
      <c r="E40" s="95"/>
      <c r="F40" s="96"/>
      <c r="G40" s="85">
        <v>0.0</v>
      </c>
      <c r="H40" s="930">
        <f t="shared" si="4"/>
        <v>0</v>
      </c>
      <c r="I40" s="1107"/>
      <c r="J40" s="25"/>
      <c r="K40" s="925" t="s">
        <v>606</v>
      </c>
      <c r="L40" s="85">
        <v>0.0</v>
      </c>
      <c r="M40" s="1107"/>
      <c r="N40" s="25"/>
    </row>
    <row r="41" ht="18.0" customHeight="1">
      <c r="A41" s="80"/>
      <c r="B41" s="1111" t="b">
        <v>0</v>
      </c>
      <c r="C41" s="88"/>
      <c r="D41" s="89"/>
      <c r="E41" s="89"/>
      <c r="F41" s="90"/>
      <c r="G41" s="91">
        <v>0.0</v>
      </c>
      <c r="H41" s="994">
        <f t="shared" si="4"/>
        <v>0</v>
      </c>
      <c r="I41" s="1140"/>
      <c r="J41" s="25"/>
      <c r="K41" s="1109" t="s">
        <v>607</v>
      </c>
      <c r="L41" s="1030">
        <v>1080.71</v>
      </c>
      <c r="M41" s="1154">
        <f>L41+M38-L40</f>
        <v>1155.71</v>
      </c>
      <c r="N41" s="25"/>
    </row>
    <row r="42" ht="18.0" customHeight="1">
      <c r="A42" s="80"/>
      <c r="B42" s="1108" t="b">
        <v>0</v>
      </c>
      <c r="C42" s="94"/>
      <c r="D42" s="95"/>
      <c r="E42" s="95"/>
      <c r="F42" s="96"/>
      <c r="G42" s="85">
        <v>0.0</v>
      </c>
      <c r="H42" s="930">
        <f t="shared" si="4"/>
        <v>0</v>
      </c>
      <c r="I42" s="1107"/>
      <c r="J42" s="25"/>
      <c r="K42" s="1112" t="s">
        <v>608</v>
      </c>
      <c r="L42" s="1113"/>
      <c r="M42" s="1114">
        <f>L39-M41</f>
        <v>1844.29</v>
      </c>
      <c r="N42" s="25"/>
    </row>
    <row r="43" ht="18.0" customHeight="1">
      <c r="A43" s="80"/>
      <c r="B43" s="1111" t="b">
        <v>0</v>
      </c>
      <c r="C43" s="88"/>
      <c r="D43" s="89"/>
      <c r="E43" s="89"/>
      <c r="F43" s="90"/>
      <c r="G43" s="91">
        <v>0.0</v>
      </c>
      <c r="H43" s="994">
        <f t="shared" si="4"/>
        <v>0</v>
      </c>
      <c r="I43" s="1140"/>
      <c r="J43" s="25"/>
      <c r="K43" s="25"/>
      <c r="L43" s="25"/>
      <c r="M43" s="25"/>
      <c r="N43" s="25"/>
    </row>
    <row r="44" ht="18.0" customHeight="1">
      <c r="A44" s="97"/>
      <c r="B44" s="1108" t="b">
        <v>0</v>
      </c>
      <c r="C44" s="94"/>
      <c r="D44" s="95"/>
      <c r="E44" s="95"/>
      <c r="F44" s="96"/>
      <c r="G44" s="85">
        <v>0.0</v>
      </c>
      <c r="H44" s="930">
        <f t="shared" si="4"/>
        <v>0</v>
      </c>
      <c r="I44" s="1107"/>
      <c r="J44" s="25"/>
      <c r="K44" s="1100" t="s">
        <v>654</v>
      </c>
      <c r="L44" s="1101"/>
      <c r="M44" s="1102"/>
      <c r="N44" s="25"/>
    </row>
    <row r="45" ht="18.0" customHeight="1">
      <c r="A45" s="97"/>
      <c r="B45" s="1111" t="b">
        <v>0</v>
      </c>
      <c r="C45" s="88"/>
      <c r="D45" s="89"/>
      <c r="E45" s="89"/>
      <c r="F45" s="90"/>
      <c r="G45" s="91">
        <v>0.0</v>
      </c>
      <c r="H45" s="994">
        <f t="shared" si="4"/>
        <v>0</v>
      </c>
      <c r="I45" s="1140"/>
      <c r="J45" s="25"/>
      <c r="K45" s="925" t="s">
        <v>605</v>
      </c>
      <c r="L45" s="1027">
        <v>45548.0</v>
      </c>
      <c r="M45" s="1103">
        <v>50.0</v>
      </c>
      <c r="N45" s="25"/>
    </row>
    <row r="46" ht="18.0" customHeight="1">
      <c r="A46" s="97"/>
      <c r="B46" s="1108" t="b">
        <v>0</v>
      </c>
      <c r="C46" s="94"/>
      <c r="D46" s="95"/>
      <c r="E46" s="95"/>
      <c r="F46" s="96"/>
      <c r="G46" s="85">
        <v>0.0</v>
      </c>
      <c r="H46" s="930">
        <f t="shared" si="4"/>
        <v>0</v>
      </c>
      <c r="I46" s="1107"/>
      <c r="J46" s="25"/>
      <c r="K46" s="1104" t="s">
        <v>671</v>
      </c>
      <c r="L46" s="1073">
        <v>2000.0</v>
      </c>
      <c r="M46" s="1105"/>
      <c r="N46" s="25"/>
    </row>
    <row r="47" ht="18.0" customHeight="1">
      <c r="A47" s="97"/>
      <c r="B47" s="1111" t="b">
        <v>0</v>
      </c>
      <c r="C47" s="88"/>
      <c r="D47" s="89"/>
      <c r="E47" s="89"/>
      <c r="F47" s="90"/>
      <c r="G47" s="91">
        <v>0.0</v>
      </c>
      <c r="H47" s="994">
        <f t="shared" si="4"/>
        <v>0</v>
      </c>
      <c r="I47" s="1140"/>
      <c r="J47" s="25"/>
      <c r="K47" s="925" t="s">
        <v>606</v>
      </c>
      <c r="L47" s="85">
        <v>0.0</v>
      </c>
      <c r="M47" s="1107"/>
      <c r="N47" s="25"/>
    </row>
    <row r="48" ht="18.0" customHeight="1">
      <c r="A48" s="97"/>
      <c r="B48" s="1108" t="b">
        <v>0</v>
      </c>
      <c r="C48" s="94"/>
      <c r="D48" s="95"/>
      <c r="E48" s="95"/>
      <c r="F48" s="96"/>
      <c r="G48" s="85">
        <v>0.0</v>
      </c>
      <c r="H48" s="930">
        <f t="shared" si="4"/>
        <v>0</v>
      </c>
      <c r="I48" s="1107"/>
      <c r="J48" s="25"/>
      <c r="K48" s="1109" t="s">
        <v>607</v>
      </c>
      <c r="L48" s="1030">
        <f>1168-50</f>
        <v>1118</v>
      </c>
      <c r="M48" s="1154">
        <f>L48+M45-L47</f>
        <v>1168</v>
      </c>
    </row>
    <row r="49" ht="18.0" customHeight="1">
      <c r="A49" s="97"/>
      <c r="B49" s="1111" t="b">
        <v>0</v>
      </c>
      <c r="C49" s="88"/>
      <c r="D49" s="89"/>
      <c r="E49" s="89"/>
      <c r="F49" s="90"/>
      <c r="G49" s="91">
        <v>0.0</v>
      </c>
      <c r="H49" s="994">
        <f t="shared" si="4"/>
        <v>0</v>
      </c>
      <c r="I49" s="1140"/>
      <c r="J49" s="25"/>
      <c r="K49" s="1112" t="s">
        <v>608</v>
      </c>
      <c r="L49" s="1113"/>
      <c r="M49" s="1114">
        <f>L46-M48</f>
        <v>832</v>
      </c>
    </row>
    <row r="50" ht="18.0" customHeight="1">
      <c r="A50" s="97"/>
      <c r="B50" s="1108" t="b">
        <v>0</v>
      </c>
      <c r="C50" s="94"/>
      <c r="D50" s="95"/>
      <c r="E50" s="95"/>
      <c r="F50" s="96"/>
      <c r="G50" s="85">
        <v>0.0</v>
      </c>
      <c r="H50" s="930">
        <f t="shared" si="4"/>
        <v>0</v>
      </c>
      <c r="I50" s="1107"/>
      <c r="J50" s="25"/>
      <c r="K50" s="25"/>
      <c r="L50" s="25"/>
      <c r="M50" s="25"/>
    </row>
    <row r="51" ht="18.0" customHeight="1">
      <c r="A51" s="97"/>
      <c r="B51" s="1111" t="b">
        <v>0</v>
      </c>
      <c r="C51" s="88"/>
      <c r="D51" s="89"/>
      <c r="E51" s="89"/>
      <c r="F51" s="90"/>
      <c r="G51" s="91">
        <v>0.0</v>
      </c>
      <c r="H51" s="994">
        <f t="shared" si="4"/>
        <v>0</v>
      </c>
      <c r="I51" s="1140"/>
      <c r="J51" s="25"/>
      <c r="K51" s="25"/>
      <c r="L51" s="25"/>
      <c r="M51" s="25"/>
    </row>
    <row r="52" ht="18.0" customHeight="1">
      <c r="A52" s="97"/>
      <c r="B52" s="1108" t="b">
        <v>0</v>
      </c>
      <c r="C52" s="94"/>
      <c r="D52" s="95"/>
      <c r="E52" s="95"/>
      <c r="F52" s="96"/>
      <c r="G52" s="85">
        <v>0.0</v>
      </c>
      <c r="H52" s="930">
        <f t="shared" si="4"/>
        <v>0</v>
      </c>
      <c r="I52" s="1107"/>
      <c r="J52" s="25"/>
      <c r="K52" s="25"/>
      <c r="L52" s="25"/>
      <c r="M52" s="25"/>
    </row>
    <row r="53" ht="18.0" customHeight="1">
      <c r="A53" s="97"/>
      <c r="B53" s="1111" t="b">
        <v>0</v>
      </c>
      <c r="C53" s="88"/>
      <c r="D53" s="89"/>
      <c r="E53" s="89"/>
      <c r="F53" s="90"/>
      <c r="G53" s="91">
        <v>0.0</v>
      </c>
      <c r="H53" s="994">
        <f t="shared" si="4"/>
        <v>0</v>
      </c>
      <c r="I53" s="1140"/>
      <c r="J53" s="25"/>
      <c r="K53" s="25"/>
      <c r="L53" s="25"/>
      <c r="M53" s="25"/>
      <c r="N53" s="25"/>
    </row>
    <row r="54" ht="18.0" hidden="1" customHeight="1">
      <c r="A54" s="97"/>
      <c r="B54" s="1108" t="b">
        <v>0</v>
      </c>
      <c r="C54" s="94"/>
      <c r="D54" s="95"/>
      <c r="E54" s="95"/>
      <c r="F54" s="96"/>
      <c r="G54" s="85">
        <v>0.0</v>
      </c>
      <c r="H54" s="930">
        <f t="shared" si="4"/>
        <v>0</v>
      </c>
      <c r="I54" s="1107"/>
      <c r="J54" s="25"/>
      <c r="K54" s="25"/>
      <c r="L54" s="25"/>
      <c r="M54" s="25"/>
      <c r="N54" s="25"/>
    </row>
    <row r="55" ht="18.0" hidden="1" customHeight="1">
      <c r="A55" s="97"/>
      <c r="B55" s="1111" t="b">
        <v>0</v>
      </c>
      <c r="C55" s="88"/>
      <c r="D55" s="89"/>
      <c r="E55" s="89"/>
      <c r="F55" s="90"/>
      <c r="G55" s="91">
        <v>0.0</v>
      </c>
      <c r="H55" s="994">
        <f t="shared" si="4"/>
        <v>0</v>
      </c>
      <c r="I55" s="1140"/>
      <c r="J55" s="25"/>
      <c r="K55" s="25"/>
      <c r="L55" s="25"/>
      <c r="M55" s="25"/>
      <c r="N55" s="25"/>
    </row>
    <row r="56" ht="18.0" hidden="1" customHeight="1">
      <c r="A56" s="97"/>
      <c r="B56" s="1108" t="b">
        <v>0</v>
      </c>
      <c r="C56" s="94"/>
      <c r="D56" s="95"/>
      <c r="E56" s="95"/>
      <c r="F56" s="96"/>
      <c r="G56" s="85">
        <v>0.0</v>
      </c>
      <c r="H56" s="930">
        <f t="shared" si="4"/>
        <v>0</v>
      </c>
      <c r="I56" s="1107"/>
      <c r="J56" s="25"/>
      <c r="K56" s="25"/>
      <c r="L56" s="25"/>
      <c r="M56" s="25"/>
      <c r="N56" s="25"/>
    </row>
    <row r="57" ht="18.0" hidden="1" customHeight="1">
      <c r="A57" s="97"/>
      <c r="B57" s="1111" t="b">
        <v>0</v>
      </c>
      <c r="C57" s="88"/>
      <c r="D57" s="89"/>
      <c r="E57" s="89"/>
      <c r="F57" s="90"/>
      <c r="G57" s="91">
        <v>0.0</v>
      </c>
      <c r="H57" s="994">
        <f t="shared" si="4"/>
        <v>0</v>
      </c>
      <c r="I57" s="1140"/>
      <c r="J57" s="25"/>
      <c r="K57" s="25"/>
      <c r="L57" s="25"/>
      <c r="M57" s="25"/>
      <c r="N57" s="25"/>
    </row>
    <row r="58" ht="18.0" hidden="1" customHeight="1">
      <c r="A58" s="97"/>
      <c r="B58" s="1108" t="b">
        <v>0</v>
      </c>
      <c r="C58" s="94"/>
      <c r="D58" s="95"/>
      <c r="E58" s="95"/>
      <c r="F58" s="96"/>
      <c r="G58" s="85">
        <v>0.0</v>
      </c>
      <c r="H58" s="930">
        <f t="shared" si="4"/>
        <v>0</v>
      </c>
      <c r="I58" s="1107"/>
      <c r="J58" s="25"/>
      <c r="K58" s="25"/>
      <c r="L58" s="25"/>
      <c r="M58" s="25"/>
      <c r="N58" s="25"/>
    </row>
    <row r="59" ht="18.0" hidden="1" customHeight="1">
      <c r="A59" s="97"/>
      <c r="B59" s="1111" t="b">
        <v>0</v>
      </c>
      <c r="C59" s="88"/>
      <c r="D59" s="89"/>
      <c r="E59" s="89"/>
      <c r="F59" s="90"/>
      <c r="G59" s="91">
        <v>0.0</v>
      </c>
      <c r="H59" s="994">
        <f t="shared" si="4"/>
        <v>0</v>
      </c>
      <c r="I59" s="1140"/>
      <c r="J59" s="25"/>
      <c r="K59" s="25"/>
      <c r="L59" s="25"/>
      <c r="M59" s="25"/>
      <c r="N59" s="25"/>
    </row>
    <row r="60" ht="18.0" hidden="1" customHeight="1">
      <c r="A60" s="97"/>
      <c r="B60" s="1108" t="b">
        <v>0</v>
      </c>
      <c r="C60" s="94"/>
      <c r="D60" s="95"/>
      <c r="E60" s="95"/>
      <c r="F60" s="96"/>
      <c r="G60" s="85">
        <v>0.0</v>
      </c>
      <c r="H60" s="930">
        <f t="shared" si="4"/>
        <v>0</v>
      </c>
      <c r="I60" s="1107"/>
      <c r="J60" s="25"/>
      <c r="K60" s="25"/>
      <c r="L60" s="25"/>
      <c r="M60" s="25"/>
      <c r="N60" s="25"/>
    </row>
    <row r="61" ht="18.0" hidden="1" customHeight="1">
      <c r="A61" s="97"/>
      <c r="B61" s="1111" t="b">
        <v>0</v>
      </c>
      <c r="C61" s="88"/>
      <c r="D61" s="89"/>
      <c r="E61" s="89"/>
      <c r="F61" s="90"/>
      <c r="G61" s="91">
        <v>0.0</v>
      </c>
      <c r="H61" s="994">
        <f t="shared" si="4"/>
        <v>0</v>
      </c>
      <c r="I61" s="1140"/>
      <c r="J61" s="25"/>
      <c r="K61" s="25"/>
      <c r="L61" s="25"/>
      <c r="M61" s="25"/>
      <c r="N61" s="25"/>
    </row>
    <row r="62" ht="18.0" hidden="1" customHeight="1">
      <c r="A62" s="97"/>
      <c r="B62" s="1108" t="b">
        <v>0</v>
      </c>
      <c r="C62" s="94"/>
      <c r="D62" s="95"/>
      <c r="E62" s="95"/>
      <c r="F62" s="96"/>
      <c r="G62" s="85">
        <v>0.0</v>
      </c>
      <c r="H62" s="930">
        <f t="shared" si="4"/>
        <v>0</v>
      </c>
      <c r="I62" s="1107"/>
      <c r="J62" s="25"/>
      <c r="K62" s="25"/>
      <c r="L62" s="25"/>
      <c r="M62" s="25"/>
      <c r="N62" s="25"/>
    </row>
    <row r="63" ht="18.0" hidden="1" customHeight="1">
      <c r="A63" s="97"/>
      <c r="B63" s="1111" t="b">
        <v>0</v>
      </c>
      <c r="C63" s="88"/>
      <c r="D63" s="89"/>
      <c r="E63" s="89"/>
      <c r="F63" s="90"/>
      <c r="G63" s="91">
        <v>0.0</v>
      </c>
      <c r="H63" s="994">
        <f t="shared" si="4"/>
        <v>0</v>
      </c>
      <c r="I63" s="1140"/>
      <c r="J63" s="25"/>
      <c r="K63" s="25"/>
      <c r="L63" s="25"/>
      <c r="M63" s="25"/>
      <c r="N63" s="25"/>
    </row>
    <row r="64" ht="18.0" hidden="1" customHeight="1">
      <c r="A64" s="97"/>
      <c r="B64" s="1108" t="b">
        <v>0</v>
      </c>
      <c r="C64" s="94"/>
      <c r="D64" s="95"/>
      <c r="E64" s="95"/>
      <c r="F64" s="96"/>
      <c r="G64" s="85">
        <v>0.0</v>
      </c>
      <c r="H64" s="930">
        <f t="shared" si="4"/>
        <v>0</v>
      </c>
      <c r="I64" s="1107"/>
      <c r="J64" s="25"/>
      <c r="K64" s="25"/>
      <c r="L64" s="25"/>
      <c r="M64" s="25"/>
      <c r="N64" s="25"/>
    </row>
    <row r="65" ht="18.0" hidden="1" customHeight="1">
      <c r="A65" s="97"/>
      <c r="B65" s="1111" t="b">
        <v>0</v>
      </c>
      <c r="C65" s="88"/>
      <c r="D65" s="89"/>
      <c r="E65" s="89"/>
      <c r="F65" s="90"/>
      <c r="G65" s="91">
        <v>0.0</v>
      </c>
      <c r="H65" s="994">
        <f t="shared" si="4"/>
        <v>0</v>
      </c>
      <c r="I65" s="1140"/>
      <c r="J65" s="25"/>
      <c r="K65" s="25"/>
      <c r="L65" s="25"/>
      <c r="M65" s="25"/>
      <c r="N65" s="25"/>
    </row>
    <row r="66" ht="18.0" hidden="1" customHeight="1">
      <c r="A66" s="97"/>
      <c r="B66" s="1108" t="b">
        <v>0</v>
      </c>
      <c r="C66" s="94"/>
      <c r="D66" s="95"/>
      <c r="E66" s="95"/>
      <c r="F66" s="96"/>
      <c r="G66" s="85">
        <v>0.0</v>
      </c>
      <c r="H66" s="930">
        <f t="shared" si="4"/>
        <v>0</v>
      </c>
      <c r="I66" s="1107"/>
      <c r="J66" s="25"/>
      <c r="K66" s="25"/>
      <c r="L66" s="25"/>
      <c r="M66" s="25"/>
      <c r="N66" s="25"/>
    </row>
    <row r="67" ht="18.0" hidden="1" customHeight="1">
      <c r="A67" s="97"/>
      <c r="B67" s="1111" t="b">
        <v>0</v>
      </c>
      <c r="C67" s="88"/>
      <c r="D67" s="89"/>
      <c r="E67" s="89"/>
      <c r="F67" s="90"/>
      <c r="G67" s="91">
        <v>0.0</v>
      </c>
      <c r="H67" s="994">
        <f t="shared" si="4"/>
        <v>0</v>
      </c>
      <c r="I67" s="1140"/>
      <c r="J67" s="25"/>
      <c r="K67" s="25"/>
      <c r="L67" s="25"/>
      <c r="M67" s="25"/>
      <c r="N67" s="25"/>
    </row>
    <row r="68" ht="18.0" hidden="1" customHeight="1">
      <c r="A68" s="97"/>
      <c r="B68" s="1108" t="b">
        <v>0</v>
      </c>
      <c r="C68" s="94"/>
      <c r="D68" s="95"/>
      <c r="E68" s="95"/>
      <c r="F68" s="96"/>
      <c r="G68" s="85">
        <v>0.0</v>
      </c>
      <c r="H68" s="930">
        <f t="shared" si="4"/>
        <v>0</v>
      </c>
      <c r="I68" s="1107"/>
      <c r="J68" s="25"/>
      <c r="K68" s="25"/>
      <c r="L68" s="25"/>
      <c r="M68" s="25"/>
      <c r="N68" s="25"/>
    </row>
    <row r="69" ht="18.0" hidden="1" customHeight="1">
      <c r="A69" s="97"/>
      <c r="B69" s="1111" t="b">
        <v>0</v>
      </c>
      <c r="C69" s="88"/>
      <c r="D69" s="89"/>
      <c r="E69" s="89"/>
      <c r="F69" s="90"/>
      <c r="G69" s="91">
        <v>0.0</v>
      </c>
      <c r="H69" s="994">
        <f t="shared" si="4"/>
        <v>0</v>
      </c>
      <c r="I69" s="1140"/>
      <c r="J69" s="25"/>
      <c r="K69" s="25"/>
      <c r="L69" s="25"/>
      <c r="M69" s="25"/>
      <c r="N69" s="25"/>
    </row>
    <row r="70" ht="18.0" hidden="1" customHeight="1">
      <c r="A70" s="97"/>
      <c r="B70" s="1108" t="b">
        <v>0</v>
      </c>
      <c r="C70" s="94"/>
      <c r="D70" s="95"/>
      <c r="E70" s="95"/>
      <c r="F70" s="96"/>
      <c r="G70" s="85">
        <v>0.0</v>
      </c>
      <c r="H70" s="930">
        <f t="shared" si="4"/>
        <v>0</v>
      </c>
      <c r="I70" s="1107"/>
      <c r="J70" s="25"/>
      <c r="K70" s="25"/>
      <c r="L70" s="25"/>
      <c r="M70" s="25"/>
      <c r="N70" s="25"/>
    </row>
    <row r="71" ht="18.0" hidden="1" customHeight="1">
      <c r="A71" s="97"/>
      <c r="B71" s="1111" t="b">
        <v>0</v>
      </c>
      <c r="C71" s="88"/>
      <c r="D71" s="89"/>
      <c r="E71" s="89"/>
      <c r="F71" s="90"/>
      <c r="G71" s="91">
        <v>0.0</v>
      </c>
      <c r="H71" s="994">
        <f t="shared" si="4"/>
        <v>0</v>
      </c>
      <c r="I71" s="1140"/>
      <c r="J71" s="25"/>
      <c r="K71" s="25"/>
      <c r="L71" s="25"/>
      <c r="M71" s="25"/>
      <c r="N71" s="25"/>
    </row>
    <row r="72" ht="18.0" hidden="1" customHeight="1">
      <c r="A72" s="97"/>
      <c r="B72" s="1108" t="b">
        <v>0</v>
      </c>
      <c r="C72" s="94"/>
      <c r="D72" s="95"/>
      <c r="E72" s="95"/>
      <c r="F72" s="96"/>
      <c r="G72" s="85">
        <v>0.0</v>
      </c>
      <c r="H72" s="930">
        <f t="shared" si="4"/>
        <v>0</v>
      </c>
      <c r="I72" s="1107"/>
      <c r="J72" s="25"/>
      <c r="K72" s="25"/>
      <c r="L72" s="25"/>
      <c r="M72" s="25"/>
      <c r="N72" s="25"/>
    </row>
    <row r="73" ht="18.0" hidden="1" customHeight="1">
      <c r="A73" s="97"/>
      <c r="B73" s="1111" t="b">
        <v>0</v>
      </c>
      <c r="C73" s="88"/>
      <c r="D73" s="89"/>
      <c r="E73" s="89"/>
      <c r="F73" s="90"/>
      <c r="G73" s="91">
        <v>0.0</v>
      </c>
      <c r="H73" s="994">
        <f t="shared" si="4"/>
        <v>0</v>
      </c>
      <c r="I73" s="1140"/>
      <c r="J73" s="25"/>
      <c r="K73" s="25"/>
      <c r="L73" s="25"/>
      <c r="M73" s="25"/>
      <c r="N73" s="25"/>
    </row>
    <row r="74" ht="18.0" hidden="1" customHeight="1">
      <c r="A74" s="97"/>
      <c r="B74" s="1108" t="b">
        <v>0</v>
      </c>
      <c r="C74" s="94"/>
      <c r="D74" s="95"/>
      <c r="E74" s="95"/>
      <c r="F74" s="96"/>
      <c r="G74" s="85">
        <v>0.0</v>
      </c>
      <c r="H74" s="930">
        <f t="shared" si="4"/>
        <v>0</v>
      </c>
      <c r="I74" s="1107"/>
      <c r="J74" s="25"/>
      <c r="K74" s="25"/>
      <c r="L74" s="25"/>
      <c r="M74" s="25"/>
      <c r="N74" s="25"/>
    </row>
    <row r="75" ht="18.0" hidden="1" customHeight="1">
      <c r="A75" s="97"/>
      <c r="B75" s="1111" t="b">
        <v>0</v>
      </c>
      <c r="C75" s="88"/>
      <c r="D75" s="89"/>
      <c r="E75" s="89"/>
      <c r="F75" s="90"/>
      <c r="G75" s="91">
        <v>0.0</v>
      </c>
      <c r="H75" s="994">
        <f t="shared" si="4"/>
        <v>0</v>
      </c>
      <c r="I75" s="1140"/>
      <c r="J75" s="25"/>
      <c r="K75" s="25"/>
      <c r="L75" s="25"/>
      <c r="M75" s="25"/>
      <c r="N75" s="25"/>
    </row>
    <row r="76" ht="18.0" hidden="1" customHeight="1">
      <c r="A76" s="97"/>
      <c r="B76" s="1108" t="b">
        <v>0</v>
      </c>
      <c r="C76" s="94"/>
      <c r="D76" s="95"/>
      <c r="E76" s="95"/>
      <c r="F76" s="96"/>
      <c r="G76" s="85">
        <v>0.0</v>
      </c>
      <c r="H76" s="930">
        <f t="shared" si="4"/>
        <v>0</v>
      </c>
      <c r="I76" s="1107"/>
      <c r="J76" s="25"/>
      <c r="K76" s="25"/>
      <c r="L76" s="25"/>
      <c r="M76" s="25"/>
      <c r="N76" s="25"/>
    </row>
    <row r="77" ht="18.0" hidden="1" customHeight="1">
      <c r="A77" s="97"/>
      <c r="B77" s="1111" t="b">
        <v>0</v>
      </c>
      <c r="C77" s="88"/>
      <c r="D77" s="89"/>
      <c r="E77" s="89"/>
      <c r="F77" s="90"/>
      <c r="G77" s="91">
        <v>0.0</v>
      </c>
      <c r="H77" s="994">
        <f t="shared" si="4"/>
        <v>0</v>
      </c>
      <c r="I77" s="1140"/>
      <c r="J77" s="25"/>
      <c r="K77" s="25"/>
      <c r="L77" s="25"/>
      <c r="M77" s="25"/>
      <c r="N77" s="25"/>
    </row>
    <row r="78" ht="18.0" hidden="1" customHeight="1">
      <c r="A78" s="97"/>
      <c r="B78" s="1108" t="b">
        <v>0</v>
      </c>
      <c r="C78" s="94"/>
      <c r="D78" s="95"/>
      <c r="E78" s="95"/>
      <c r="F78" s="96"/>
      <c r="G78" s="85">
        <v>0.0</v>
      </c>
      <c r="H78" s="930">
        <f t="shared" si="4"/>
        <v>0</v>
      </c>
      <c r="I78" s="1107"/>
      <c r="J78" s="25"/>
      <c r="K78" s="25"/>
      <c r="L78" s="25"/>
      <c r="M78" s="25"/>
      <c r="N78" s="25"/>
    </row>
    <row r="79" ht="18.0" hidden="1" customHeight="1">
      <c r="A79" s="97"/>
      <c r="B79" s="1111" t="b">
        <v>0</v>
      </c>
      <c r="C79" s="88"/>
      <c r="D79" s="89"/>
      <c r="E79" s="89"/>
      <c r="F79" s="90"/>
      <c r="G79" s="91">
        <v>0.0</v>
      </c>
      <c r="H79" s="994">
        <f t="shared" si="4"/>
        <v>0</v>
      </c>
      <c r="I79" s="1140"/>
      <c r="J79" s="25"/>
      <c r="K79" s="25"/>
      <c r="L79" s="25"/>
      <c r="M79" s="25"/>
      <c r="N79" s="25"/>
    </row>
    <row r="80" ht="18.0" hidden="1" customHeight="1">
      <c r="A80" s="97"/>
      <c r="B80" s="1108" t="b">
        <v>0</v>
      </c>
      <c r="C80" s="94"/>
      <c r="D80" s="95"/>
      <c r="E80" s="95"/>
      <c r="F80" s="96"/>
      <c r="G80" s="85">
        <v>0.0</v>
      </c>
      <c r="H80" s="930">
        <f t="shared" si="4"/>
        <v>0</v>
      </c>
      <c r="I80" s="1107"/>
      <c r="J80" s="25"/>
      <c r="K80" s="25"/>
      <c r="L80" s="25"/>
      <c r="M80" s="25"/>
      <c r="N80" s="25"/>
    </row>
    <row r="81" ht="18.0" hidden="1" customHeight="1">
      <c r="A81" s="97"/>
      <c r="B81" s="1111" t="b">
        <v>0</v>
      </c>
      <c r="C81" s="88"/>
      <c r="D81" s="89"/>
      <c r="E81" s="89"/>
      <c r="F81" s="90"/>
      <c r="G81" s="91">
        <v>0.0</v>
      </c>
      <c r="H81" s="994">
        <f t="shared" si="4"/>
        <v>0</v>
      </c>
      <c r="I81" s="1140"/>
      <c r="J81" s="25"/>
      <c r="K81" s="25"/>
      <c r="L81" s="25"/>
      <c r="M81" s="25"/>
      <c r="N81" s="25"/>
    </row>
    <row r="82" ht="18.0" hidden="1" customHeight="1">
      <c r="A82" s="97"/>
      <c r="B82" s="1108" t="b">
        <v>0</v>
      </c>
      <c r="C82" s="94"/>
      <c r="D82" s="95"/>
      <c r="E82" s="95"/>
      <c r="F82" s="96"/>
      <c r="G82" s="85">
        <v>0.0</v>
      </c>
      <c r="H82" s="930">
        <f t="shared" si="4"/>
        <v>0</v>
      </c>
      <c r="I82" s="1107"/>
      <c r="J82" s="25"/>
      <c r="K82" s="25"/>
      <c r="L82" s="25"/>
      <c r="M82" s="25"/>
      <c r="N82" s="25"/>
    </row>
    <row r="83" ht="18.0" hidden="1" customHeight="1">
      <c r="A83" s="97"/>
      <c r="B83" s="1111" t="b">
        <v>0</v>
      </c>
      <c r="C83" s="88"/>
      <c r="D83" s="89"/>
      <c r="E83" s="89"/>
      <c r="F83" s="90"/>
      <c r="G83" s="91">
        <v>0.0</v>
      </c>
      <c r="H83" s="994">
        <f t="shared" si="4"/>
        <v>0</v>
      </c>
      <c r="I83" s="1140"/>
      <c r="J83" s="25"/>
      <c r="K83" s="25"/>
      <c r="L83" s="25"/>
      <c r="M83" s="25"/>
      <c r="N83" s="25"/>
    </row>
    <row r="84" ht="18.0" hidden="1" customHeight="1">
      <c r="A84" s="97"/>
      <c r="B84" s="1108" t="b">
        <v>0</v>
      </c>
      <c r="C84" s="94"/>
      <c r="D84" s="95"/>
      <c r="E84" s="95"/>
      <c r="F84" s="96"/>
      <c r="G84" s="85">
        <v>0.0</v>
      </c>
      <c r="H84" s="930">
        <f t="shared" si="4"/>
        <v>0</v>
      </c>
      <c r="I84" s="1107"/>
      <c r="J84" s="25"/>
      <c r="K84" s="1170" t="s">
        <v>790</v>
      </c>
      <c r="L84" s="828"/>
      <c r="M84" s="1171">
        <f>-(M42+M49)</f>
        <v>-2676.29</v>
      </c>
      <c r="N84" s="25"/>
    </row>
    <row r="85" ht="18.0" hidden="1" customHeight="1">
      <c r="A85" s="97"/>
      <c r="B85" s="1111" t="b">
        <v>0</v>
      </c>
      <c r="C85" s="88"/>
      <c r="D85" s="89"/>
      <c r="E85" s="89"/>
      <c r="F85" s="90"/>
      <c r="G85" s="91">
        <v>0.0</v>
      </c>
      <c r="H85" s="994">
        <f t="shared" si="4"/>
        <v>0</v>
      </c>
      <c r="I85" s="1140"/>
      <c r="J85" s="25"/>
      <c r="N85" s="25"/>
    </row>
    <row r="86" ht="18.0" hidden="1" customHeight="1">
      <c r="A86" s="65"/>
      <c r="B86" s="1108" t="b">
        <v>0</v>
      </c>
      <c r="C86" s="94"/>
      <c r="D86" s="95"/>
      <c r="E86" s="95"/>
      <c r="F86" s="96"/>
      <c r="G86" s="85">
        <v>0.0</v>
      </c>
      <c r="H86" s="930">
        <f t="shared" si="4"/>
        <v>0</v>
      </c>
      <c r="I86" s="1107"/>
      <c r="J86" s="25"/>
      <c r="N86" s="25"/>
    </row>
    <row r="87">
      <c r="A87" s="126"/>
      <c r="B87" s="1125"/>
      <c r="C87" s="1126" t="s">
        <v>610</v>
      </c>
      <c r="D87" s="1093"/>
      <c r="E87" s="1093"/>
      <c r="F87" s="1093"/>
      <c r="G87" s="1093"/>
      <c r="H87" s="1127">
        <f>sum(H38:H86)</f>
        <v>0</v>
      </c>
      <c r="I87" s="1155"/>
      <c r="J87" s="25"/>
      <c r="N87" s="25"/>
    </row>
    <row r="88">
      <c r="A88" s="126"/>
      <c r="B88" s="126" t="s">
        <v>611</v>
      </c>
      <c r="H88" s="127">
        <f>sum(H38:H86)-M30</f>
        <v>0</v>
      </c>
      <c r="J88" s="25"/>
      <c r="K88" s="25"/>
      <c r="L88" s="25"/>
      <c r="M88" s="25"/>
      <c r="N88" s="25"/>
    </row>
    <row r="89">
      <c r="A89" s="126"/>
      <c r="B89" s="126" t="s">
        <v>134</v>
      </c>
      <c r="H89" s="128" t="str">
        <f>#REF!-H87</f>
        <v>#REF!</v>
      </c>
      <c r="J89" s="25"/>
      <c r="K89" s="1128">
        <v>45512.0</v>
      </c>
      <c r="N89" s="25"/>
    </row>
    <row r="90">
      <c r="A90" s="126"/>
      <c r="B90" s="126"/>
      <c r="C90" s="126"/>
      <c r="D90" s="126"/>
      <c r="E90" s="126"/>
      <c r="F90" s="126"/>
      <c r="G90" s="126"/>
      <c r="H90" s="128"/>
      <c r="I90" s="128"/>
      <c r="J90" s="25"/>
      <c r="K90" s="25"/>
      <c r="L90" s="25"/>
      <c r="M90" s="25"/>
      <c r="N90" s="25"/>
    </row>
  </sheetData>
  <mergeCells count="117">
    <mergeCell ref="K35:L35"/>
    <mergeCell ref="K37:M37"/>
    <mergeCell ref="L13:M13"/>
    <mergeCell ref="L14:M14"/>
    <mergeCell ref="K29:L29"/>
    <mergeCell ref="K31:M31"/>
    <mergeCell ref="K32:L32"/>
    <mergeCell ref="K33:L33"/>
    <mergeCell ref="K34:L34"/>
    <mergeCell ref="B2:I2"/>
    <mergeCell ref="K2:M2"/>
    <mergeCell ref="C3:E3"/>
    <mergeCell ref="L3:M3"/>
    <mergeCell ref="C4:E4"/>
    <mergeCell ref="L4:M4"/>
    <mergeCell ref="L5:M5"/>
    <mergeCell ref="C5:E5"/>
    <mergeCell ref="C6:E6"/>
    <mergeCell ref="C7:E7"/>
    <mergeCell ref="C8:E8"/>
    <mergeCell ref="C9:E9"/>
    <mergeCell ref="C10:E10"/>
    <mergeCell ref="C11:E11"/>
    <mergeCell ref="L6:M6"/>
    <mergeCell ref="L7:M7"/>
    <mergeCell ref="L8:M8"/>
    <mergeCell ref="L9:M9"/>
    <mergeCell ref="L10:M10"/>
    <mergeCell ref="L11:M11"/>
    <mergeCell ref="L12:M12"/>
    <mergeCell ref="C12:E12"/>
    <mergeCell ref="C13:E13"/>
    <mergeCell ref="C14:E14"/>
    <mergeCell ref="C15:E15"/>
    <mergeCell ref="C16:E16"/>
    <mergeCell ref="C17:E17"/>
    <mergeCell ref="C18:E18"/>
    <mergeCell ref="C19:E19"/>
    <mergeCell ref="C20:E20"/>
    <mergeCell ref="C21:E21"/>
    <mergeCell ref="C22:E22"/>
    <mergeCell ref="C23:E23"/>
    <mergeCell ref="C24:E24"/>
    <mergeCell ref="C25:E25"/>
    <mergeCell ref="C26:E26"/>
    <mergeCell ref="C30:E30"/>
    <mergeCell ref="C31:E31"/>
    <mergeCell ref="C32:E32"/>
    <mergeCell ref="C33:E33"/>
    <mergeCell ref="C34:G34"/>
    <mergeCell ref="B36:I36"/>
    <mergeCell ref="H34:I34"/>
    <mergeCell ref="H37:I37"/>
    <mergeCell ref="H38:I38"/>
    <mergeCell ref="H39:I39"/>
    <mergeCell ref="L39:M39"/>
    <mergeCell ref="H40:I40"/>
    <mergeCell ref="L40:M40"/>
    <mergeCell ref="B89:G89"/>
    <mergeCell ref="H89:I89"/>
    <mergeCell ref="K89:M89"/>
    <mergeCell ref="H84:I84"/>
    <mergeCell ref="H85:I85"/>
    <mergeCell ref="H86:I86"/>
    <mergeCell ref="C87:G87"/>
    <mergeCell ref="H87:I87"/>
    <mergeCell ref="B88:G88"/>
    <mergeCell ref="H88:I88"/>
    <mergeCell ref="H41:I41"/>
    <mergeCell ref="H42:I42"/>
    <mergeCell ref="K42:L42"/>
    <mergeCell ref="H43:I43"/>
    <mergeCell ref="H44:I44"/>
    <mergeCell ref="K44:M44"/>
    <mergeCell ref="H45:I45"/>
    <mergeCell ref="H46:I46"/>
    <mergeCell ref="L46:M46"/>
    <mergeCell ref="H47:I47"/>
    <mergeCell ref="L47:M47"/>
    <mergeCell ref="H48:I48"/>
    <mergeCell ref="H49:I49"/>
    <mergeCell ref="K49:L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2:I72"/>
    <mergeCell ref="H73:I73"/>
    <mergeCell ref="H74:I74"/>
    <mergeCell ref="H75:I75"/>
    <mergeCell ref="H76:I76"/>
    <mergeCell ref="H77:I77"/>
    <mergeCell ref="H78:I78"/>
    <mergeCell ref="H79:I79"/>
    <mergeCell ref="H80:I80"/>
    <mergeCell ref="H81:I81"/>
    <mergeCell ref="H82:I82"/>
    <mergeCell ref="H83:I83"/>
    <mergeCell ref="K84:L84"/>
  </mergeCells>
  <dataValidations>
    <dataValidation type="list" allowBlank="1" showErrorMessage="1" sqref="E38:E86">
      <formula1>'08) Drop Down Menus'!$B$2:$B$17</formula1>
    </dataValidation>
    <dataValidation type="list" allowBlank="1" sqref="G4:G33">
      <formula1>'08) Drop Down Menus'!$A$2:$A$17</formula1>
    </dataValidation>
  </dataValidations>
  <drawing r:id="rId1"/>
</worksheet>
</file>

<file path=xl/worksheets/sheet7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3.29"/>
    <col customWidth="1" min="2" max="2" width="4.71"/>
    <col customWidth="1" min="3" max="3" width="32.57"/>
    <col customWidth="1" min="4" max="4" width="10.0"/>
    <col customWidth="1" min="5" max="5" width="25.71"/>
    <col customWidth="1" min="6" max="6" width="13.0"/>
    <col customWidth="1" min="7" max="7" width="23.86"/>
    <col customWidth="1" min="8" max="8" width="15.29"/>
    <col customWidth="1" min="9" max="9" width="14.29"/>
    <col customWidth="1" min="10" max="10" width="3.71"/>
    <col customWidth="1" min="11" max="11" width="23.86"/>
    <col customWidth="1" min="12" max="12" width="15.0"/>
    <col customWidth="1" min="13" max="13" width="16.57"/>
    <col customWidth="1" min="14" max="14" width="3.43"/>
  </cols>
  <sheetData>
    <row r="1">
      <c r="A1" s="25"/>
      <c r="B1" s="25"/>
      <c r="C1" s="25"/>
      <c r="D1" s="25"/>
      <c r="E1" s="25"/>
      <c r="F1" s="25"/>
      <c r="G1" s="24"/>
      <c r="H1" s="25"/>
      <c r="I1" s="25"/>
      <c r="J1" s="25"/>
      <c r="K1" s="25"/>
      <c r="L1" s="138"/>
      <c r="M1" s="25"/>
      <c r="N1" s="25"/>
    </row>
    <row r="2">
      <c r="A2" s="25"/>
      <c r="B2" s="1085" t="s">
        <v>826</v>
      </c>
      <c r="C2" s="1129"/>
      <c r="D2" s="1129"/>
      <c r="E2" s="1129"/>
      <c r="F2" s="1129"/>
      <c r="G2" s="1129"/>
      <c r="H2" s="1129"/>
      <c r="I2" s="1130"/>
      <c r="J2" s="25"/>
      <c r="K2" s="1131" t="s">
        <v>470</v>
      </c>
      <c r="L2" s="1132"/>
      <c r="M2" s="1133"/>
      <c r="N2" s="25"/>
    </row>
    <row r="3">
      <c r="A3" s="25"/>
      <c r="B3" s="1079" t="s">
        <v>598</v>
      </c>
      <c r="C3" s="974" t="s">
        <v>140</v>
      </c>
      <c r="D3" s="862"/>
      <c r="E3" s="862"/>
      <c r="F3" s="974" t="s">
        <v>55</v>
      </c>
      <c r="G3" s="974" t="s">
        <v>44</v>
      </c>
      <c r="H3" s="974" t="s">
        <v>2</v>
      </c>
      <c r="I3" s="1080" t="s">
        <v>67</v>
      </c>
      <c r="J3" s="25"/>
      <c r="K3" s="1081" t="str">
        <f>'08) Drop Down Menus'!A2</f>
        <v>Groceries</v>
      </c>
      <c r="L3" s="85">
        <f>sumifs(H$4:H$33,G$4:G$33,K3,B$4:B$33,false)</f>
        <v>311.15</v>
      </c>
      <c r="M3" s="1107"/>
      <c r="N3" s="25"/>
    </row>
    <row r="4">
      <c r="A4" s="25"/>
      <c r="B4" s="1134" t="b">
        <v>0</v>
      </c>
      <c r="C4" s="1042" t="s">
        <v>482</v>
      </c>
      <c r="D4" s="1135"/>
      <c r="E4" s="1135"/>
      <c r="F4" s="1136">
        <v>45555.0</v>
      </c>
      <c r="G4" s="1137" t="s">
        <v>145</v>
      </c>
      <c r="H4" s="1138">
        <v>23.55</v>
      </c>
      <c r="I4" s="92">
        <f>H4</f>
        <v>23.55</v>
      </c>
      <c r="J4" s="25"/>
      <c r="K4" s="1139" t="str">
        <f>'08) Drop Down Menus'!A3</f>
        <v>Cigarettes</v>
      </c>
      <c r="L4" s="91">
        <f t="shared" ref="L4:L14" si="1">sumifs(H$4:H$26,G$4:G$26,K4,B$4:B$26,false)</f>
        <v>45.07</v>
      </c>
      <c r="M4" s="1140"/>
      <c r="N4" s="25"/>
    </row>
    <row r="5">
      <c r="A5" s="25"/>
      <c r="B5" s="925" t="b">
        <v>0</v>
      </c>
      <c r="C5" s="1022" t="s">
        <v>753</v>
      </c>
      <c r="D5" s="862"/>
      <c r="E5" s="862"/>
      <c r="F5" s="982">
        <v>45555.0</v>
      </c>
      <c r="G5" s="983" t="s">
        <v>146</v>
      </c>
      <c r="H5" s="1023">
        <v>60.0</v>
      </c>
      <c r="I5" s="86">
        <f t="shared" ref="I5:I33" si="2">I4+H5</f>
        <v>83.55</v>
      </c>
      <c r="J5" s="25"/>
      <c r="K5" s="1081" t="str">
        <f>'08) Drop Down Menus'!A4</f>
        <v>Gas</v>
      </c>
      <c r="L5" s="85">
        <f t="shared" si="1"/>
        <v>23.55</v>
      </c>
      <c r="M5" s="1107"/>
      <c r="N5" s="25"/>
    </row>
    <row r="6">
      <c r="A6" s="25"/>
      <c r="B6" s="1134" t="b">
        <v>0</v>
      </c>
      <c r="C6" s="1042" t="s">
        <v>753</v>
      </c>
      <c r="D6" s="1135"/>
      <c r="E6" s="1135"/>
      <c r="F6" s="1136">
        <v>45555.0</v>
      </c>
      <c r="G6" s="1137" t="s">
        <v>146</v>
      </c>
      <c r="H6" s="1138">
        <v>22.5</v>
      </c>
      <c r="I6" s="92">
        <f t="shared" si="2"/>
        <v>106.05</v>
      </c>
      <c r="J6" s="25"/>
      <c r="K6" s="1139" t="str">
        <f>'08) Drop Down Menus'!A5</f>
        <v>Entertainment</v>
      </c>
      <c r="L6" s="91">
        <f t="shared" si="1"/>
        <v>105.77</v>
      </c>
      <c r="M6" s="1140"/>
      <c r="N6" s="25"/>
    </row>
    <row r="7">
      <c r="A7" s="25"/>
      <c r="B7" s="925" t="b">
        <v>0</v>
      </c>
      <c r="C7" s="1022" t="s">
        <v>827</v>
      </c>
      <c r="D7" s="862"/>
      <c r="E7" s="862"/>
      <c r="F7" s="982">
        <v>45556.0</v>
      </c>
      <c r="G7" s="983" t="s">
        <v>146</v>
      </c>
      <c r="H7" s="1023">
        <v>13.64</v>
      </c>
      <c r="I7" s="86">
        <f t="shared" si="2"/>
        <v>119.69</v>
      </c>
      <c r="J7" s="25"/>
      <c r="K7" s="1081" t="str">
        <f>'08) Drop Down Menus'!A6</f>
        <v>Medical</v>
      </c>
      <c r="L7" s="85">
        <f t="shared" si="1"/>
        <v>0</v>
      </c>
      <c r="M7" s="1107"/>
      <c r="N7" s="25"/>
    </row>
    <row r="8">
      <c r="A8" s="25"/>
      <c r="B8" s="1134" t="b">
        <v>0</v>
      </c>
      <c r="C8" s="1042" t="s">
        <v>827</v>
      </c>
      <c r="D8" s="1135"/>
      <c r="E8" s="1135"/>
      <c r="F8" s="1136">
        <v>45556.0</v>
      </c>
      <c r="G8" s="1137" t="s">
        <v>146</v>
      </c>
      <c r="H8" s="1138">
        <v>9.44</v>
      </c>
      <c r="I8" s="92">
        <f t="shared" si="2"/>
        <v>129.13</v>
      </c>
      <c r="J8" s="25"/>
      <c r="K8" s="1139" t="str">
        <f>'08) Drop Down Menus'!A7</f>
        <v>Vehicle</v>
      </c>
      <c r="L8" s="91">
        <f t="shared" si="1"/>
        <v>12</v>
      </c>
      <c r="M8" s="1140"/>
      <c r="N8" s="25"/>
    </row>
    <row r="9">
      <c r="A9" s="25"/>
      <c r="B9" s="925" t="b">
        <v>0</v>
      </c>
      <c r="C9" s="1022" t="s">
        <v>828</v>
      </c>
      <c r="D9" s="862"/>
      <c r="E9" s="862"/>
      <c r="F9" s="982">
        <v>45557.0</v>
      </c>
      <c r="G9" s="983" t="s">
        <v>149</v>
      </c>
      <c r="H9" s="1023">
        <v>8.0</v>
      </c>
      <c r="I9" s="86">
        <f t="shared" si="2"/>
        <v>137.13</v>
      </c>
      <c r="J9" s="25"/>
      <c r="K9" s="1081" t="str">
        <f>'08) Drop Down Menus'!A8</f>
        <v>Maintenance</v>
      </c>
      <c r="L9" s="85">
        <f t="shared" si="1"/>
        <v>0</v>
      </c>
      <c r="M9" s="1107"/>
      <c r="N9" s="25"/>
    </row>
    <row r="10">
      <c r="A10" s="25"/>
      <c r="B10" s="1134" t="b">
        <v>0</v>
      </c>
      <c r="C10" s="1042" t="s">
        <v>500</v>
      </c>
      <c r="D10" s="1135"/>
      <c r="E10" s="1135"/>
      <c r="F10" s="1136">
        <v>45558.0</v>
      </c>
      <c r="G10" s="1137" t="s">
        <v>110</v>
      </c>
      <c r="H10" s="1138">
        <v>3.15</v>
      </c>
      <c r="I10" s="92">
        <f t="shared" si="2"/>
        <v>140.28</v>
      </c>
      <c r="J10" s="25"/>
      <c r="K10" s="1139" t="str">
        <f>'08) Drop Down Menus'!A9</f>
        <v>Debt</v>
      </c>
      <c r="L10" s="91">
        <f t="shared" si="1"/>
        <v>39</v>
      </c>
      <c r="M10" s="1140"/>
      <c r="N10" s="25"/>
    </row>
    <row r="11">
      <c r="A11" s="25"/>
      <c r="B11" s="925" t="b">
        <v>0</v>
      </c>
      <c r="C11" s="1022" t="s">
        <v>829</v>
      </c>
      <c r="D11" s="862"/>
      <c r="E11" s="862"/>
      <c r="F11" s="982">
        <v>45558.0</v>
      </c>
      <c r="G11" s="983" t="s">
        <v>146</v>
      </c>
      <c r="H11" s="1023">
        <v>14.6</v>
      </c>
      <c r="I11" s="86">
        <f t="shared" si="2"/>
        <v>154.88</v>
      </c>
      <c r="J11" s="25"/>
      <c r="K11" s="1081" t="str">
        <f>'08) Drop Down Menus'!A10</f>
        <v>Holiday Gifts</v>
      </c>
      <c r="L11" s="85">
        <f t="shared" si="1"/>
        <v>8</v>
      </c>
      <c r="M11" s="1107"/>
      <c r="N11" s="25"/>
    </row>
    <row r="12">
      <c r="A12" s="25"/>
      <c r="B12" s="1134" t="b">
        <v>0</v>
      </c>
      <c r="C12" s="1042" t="s">
        <v>508</v>
      </c>
      <c r="D12" s="1135"/>
      <c r="E12" s="1135"/>
      <c r="F12" s="1136">
        <v>45560.0</v>
      </c>
      <c r="G12" s="1137" t="s">
        <v>144</v>
      </c>
      <c r="H12" s="1138">
        <v>21.67</v>
      </c>
      <c r="I12" s="92">
        <f t="shared" si="2"/>
        <v>176.55</v>
      </c>
      <c r="J12" s="25"/>
      <c r="K12" s="1139" t="str">
        <f>'08) Drop Down Menus'!A11</f>
        <v>Haircut</v>
      </c>
      <c r="L12" s="91">
        <f t="shared" si="1"/>
        <v>27</v>
      </c>
      <c r="M12" s="1140"/>
      <c r="N12" s="25"/>
    </row>
    <row r="13">
      <c r="A13" s="25"/>
      <c r="B13" s="925" t="b">
        <v>0</v>
      </c>
      <c r="C13" s="1022" t="s">
        <v>500</v>
      </c>
      <c r="D13" s="862"/>
      <c r="E13" s="862"/>
      <c r="F13" s="1069">
        <v>45561.0</v>
      </c>
      <c r="G13" s="983" t="s">
        <v>110</v>
      </c>
      <c r="H13" s="1023">
        <v>5.4</v>
      </c>
      <c r="I13" s="86">
        <f t="shared" si="2"/>
        <v>181.95</v>
      </c>
      <c r="J13" s="25"/>
      <c r="K13" s="1081" t="str">
        <f>'08) Drop Down Menus'!A12</f>
        <v>Subscription - Video</v>
      </c>
      <c r="L13" s="85">
        <f t="shared" si="1"/>
        <v>0</v>
      </c>
      <c r="M13" s="1107"/>
      <c r="N13" s="25"/>
    </row>
    <row r="14">
      <c r="A14" s="25"/>
      <c r="B14" s="1134" t="b">
        <v>0</v>
      </c>
      <c r="C14" s="1042" t="s">
        <v>472</v>
      </c>
      <c r="D14" s="1135"/>
      <c r="E14" s="1135"/>
      <c r="F14" s="1136">
        <v>45563.0</v>
      </c>
      <c r="G14" s="1137" t="s">
        <v>110</v>
      </c>
      <c r="H14" s="1138">
        <v>254.84</v>
      </c>
      <c r="I14" s="92">
        <f t="shared" si="2"/>
        <v>436.79</v>
      </c>
      <c r="J14" s="25"/>
      <c r="K14" s="1141" t="str">
        <f>'08) Drop Down Menus'!A13</f>
        <v>Subscription - Game</v>
      </c>
      <c r="L14" s="1142">
        <f t="shared" si="1"/>
        <v>0</v>
      </c>
      <c r="M14" s="1144"/>
      <c r="N14" s="25"/>
    </row>
    <row r="15">
      <c r="A15" s="25"/>
      <c r="B15" s="925" t="b">
        <v>0</v>
      </c>
      <c r="C15" s="1022" t="s">
        <v>753</v>
      </c>
      <c r="D15" s="862"/>
      <c r="E15" s="862"/>
      <c r="F15" s="982">
        <v>45563.0</v>
      </c>
      <c r="G15" s="983" t="s">
        <v>146</v>
      </c>
      <c r="H15" s="1023">
        <v>22.5</v>
      </c>
      <c r="I15" s="86">
        <f t="shared" si="2"/>
        <v>459.29</v>
      </c>
      <c r="J15" s="25"/>
      <c r="K15" s="25"/>
      <c r="L15" s="25"/>
      <c r="M15" s="25"/>
      <c r="N15" s="25"/>
    </row>
    <row r="16">
      <c r="A16" s="25"/>
      <c r="B16" s="1134" t="b">
        <v>0</v>
      </c>
      <c r="C16" s="1042" t="s">
        <v>638</v>
      </c>
      <c r="D16" s="1135"/>
      <c r="E16" s="1135"/>
      <c r="F16" s="1136">
        <v>45565.0</v>
      </c>
      <c r="G16" s="1137" t="s">
        <v>147</v>
      </c>
      <c r="H16" s="1138">
        <v>12.0</v>
      </c>
      <c r="I16" s="92">
        <f t="shared" si="2"/>
        <v>471.29</v>
      </c>
      <c r="J16" s="25"/>
      <c r="K16" s="1085" t="s">
        <v>44</v>
      </c>
      <c r="L16" s="1086" t="s">
        <v>572</v>
      </c>
      <c r="M16" s="1087" t="s">
        <v>573</v>
      </c>
      <c r="N16" s="25"/>
    </row>
    <row r="17">
      <c r="A17" s="25"/>
      <c r="B17" s="925" t="b">
        <v>0</v>
      </c>
      <c r="C17" s="1022" t="s">
        <v>508</v>
      </c>
      <c r="D17" s="862"/>
      <c r="E17" s="862"/>
      <c r="F17" s="982">
        <v>45565.0</v>
      </c>
      <c r="G17" s="983" t="s">
        <v>144</v>
      </c>
      <c r="H17" s="1023">
        <v>23.4</v>
      </c>
      <c r="I17" s="86">
        <f t="shared" si="2"/>
        <v>494.69</v>
      </c>
      <c r="J17" s="25"/>
      <c r="K17" s="1088" t="str">
        <f>'08) Drop Down Menus'!A2</f>
        <v>Groceries</v>
      </c>
      <c r="L17" s="930">
        <f>SUMIF('01) BudgetBill Breakdown'!B$1:B90,K3, '01) BudgetBill Breakdown'!G$1:G90)</f>
        <v>-13261.67</v>
      </c>
      <c r="M17" s="1089">
        <f t="shared" ref="M17:M28" si="3">L17/M$29</f>
        <v>-736.7594444</v>
      </c>
      <c r="N17" s="25"/>
    </row>
    <row r="18">
      <c r="A18" s="25"/>
      <c r="B18" s="1134" t="b">
        <v>0</v>
      </c>
      <c r="C18" s="1042" t="s">
        <v>477</v>
      </c>
      <c r="D18" s="1135"/>
      <c r="E18" s="1135"/>
      <c r="F18" s="1136">
        <v>45566.0</v>
      </c>
      <c r="G18" s="1137" t="s">
        <v>150</v>
      </c>
      <c r="H18" s="1138">
        <v>27.0</v>
      </c>
      <c r="I18" s="92">
        <f t="shared" si="2"/>
        <v>521.69</v>
      </c>
      <c r="J18" s="25"/>
      <c r="K18" s="1090" t="str">
        <f>'08) Drop Down Menus'!A3</f>
        <v>Cigarettes</v>
      </c>
      <c r="L18" s="994">
        <f>SUMIF('01) BudgetBill Breakdown'!B$1:B90,K18, '01) BudgetBill Breakdown'!G$1:G90)</f>
        <v>-3195.64</v>
      </c>
      <c r="M18" s="1091">
        <f t="shared" si="3"/>
        <v>-177.5355556</v>
      </c>
      <c r="N18" s="25"/>
    </row>
    <row r="19">
      <c r="A19" s="25"/>
      <c r="B19" s="925" t="b">
        <v>0</v>
      </c>
      <c r="C19" s="1022" t="s">
        <v>830</v>
      </c>
      <c r="D19" s="862"/>
      <c r="E19" s="862"/>
      <c r="F19" s="982">
        <v>45566.0</v>
      </c>
      <c r="G19" s="983" t="s">
        <v>61</v>
      </c>
      <c r="H19" s="1023">
        <v>39.0</v>
      </c>
      <c r="I19" s="86">
        <f t="shared" si="2"/>
        <v>560.69</v>
      </c>
      <c r="J19" s="25"/>
      <c r="K19" s="1088" t="str">
        <f>'08) Drop Down Menus'!A4</f>
        <v>Gas</v>
      </c>
      <c r="L19" s="930">
        <f>SUMIF('01) BudgetBill Breakdown'!B$1:B90,K19, '01) BudgetBill Breakdown'!G$1:G90)</f>
        <v>-1119.6</v>
      </c>
      <c r="M19" s="1089">
        <f t="shared" si="3"/>
        <v>-62.2</v>
      </c>
      <c r="N19" s="25"/>
    </row>
    <row r="20">
      <c r="A20" s="25"/>
      <c r="B20" s="1134" t="b">
        <v>0</v>
      </c>
      <c r="C20" s="1042" t="s">
        <v>745</v>
      </c>
      <c r="D20" s="1135"/>
      <c r="E20" s="1135"/>
      <c r="F20" s="1136">
        <v>45567.0</v>
      </c>
      <c r="G20" s="1137" t="s">
        <v>110</v>
      </c>
      <c r="H20" s="1138">
        <v>47.76</v>
      </c>
      <c r="I20" s="92">
        <f t="shared" si="2"/>
        <v>608.45</v>
      </c>
      <c r="J20" s="25"/>
      <c r="K20" s="1090" t="str">
        <f>'08) Drop Down Menus'!A5</f>
        <v>Entertainment</v>
      </c>
      <c r="L20" s="994">
        <f>SUMIF('01) BudgetBill Breakdown'!B$1:B90,K20, '01) BudgetBill Breakdown'!G$1:G90)</f>
        <v>-5169.91</v>
      </c>
      <c r="M20" s="1091">
        <f t="shared" si="3"/>
        <v>-287.2172222</v>
      </c>
      <c r="N20" s="25"/>
    </row>
    <row r="21">
      <c r="A21" s="25"/>
      <c r="B21" s="925" t="b">
        <v>0</v>
      </c>
      <c r="C21" s="1022" t="s">
        <v>831</v>
      </c>
      <c r="D21" s="862"/>
      <c r="E21" s="862"/>
      <c r="F21" s="982">
        <v>45568.0</v>
      </c>
      <c r="G21" s="983" t="s">
        <v>146</v>
      </c>
      <c r="H21" s="1023">
        <v>-36.91</v>
      </c>
      <c r="I21" s="86">
        <f t="shared" si="2"/>
        <v>571.54</v>
      </c>
      <c r="J21" s="25"/>
      <c r="K21" s="1088" t="str">
        <f>'08) Drop Down Menus'!A6</f>
        <v>Medical</v>
      </c>
      <c r="L21" s="930">
        <f>SUMIF('01) BudgetBill Breakdown'!B$1:B90,K21, '01) BudgetBill Breakdown'!G$1:G90)</f>
        <v>-1229.54</v>
      </c>
      <c r="M21" s="1089">
        <f t="shared" si="3"/>
        <v>-68.30777778</v>
      </c>
      <c r="N21" s="25"/>
    </row>
    <row r="22">
      <c r="A22" s="25"/>
      <c r="B22" s="1134" t="b">
        <v>0</v>
      </c>
      <c r="C22" s="1042"/>
      <c r="D22" s="1135"/>
      <c r="E22" s="1135"/>
      <c r="F22" s="1136"/>
      <c r="G22" s="1137"/>
      <c r="H22" s="1138">
        <v>0.0</v>
      </c>
      <c r="I22" s="92">
        <f t="shared" si="2"/>
        <v>571.54</v>
      </c>
      <c r="J22" s="25"/>
      <c r="K22" s="1090" t="str">
        <f>'08) Drop Down Menus'!A7</f>
        <v>Vehicle</v>
      </c>
      <c r="L22" s="994">
        <f>SUMIF('01) BudgetBill Breakdown'!B$1:B90,K22, '01) BudgetBill Breakdown'!G$1:G90)</f>
        <v>-798.37</v>
      </c>
      <c r="M22" s="1091">
        <f t="shared" si="3"/>
        <v>-44.35388889</v>
      </c>
      <c r="N22" s="25"/>
    </row>
    <row r="23">
      <c r="A23" s="25"/>
      <c r="B23" s="925" t="b">
        <v>0</v>
      </c>
      <c r="C23" s="1022"/>
      <c r="D23" s="862"/>
      <c r="E23" s="862"/>
      <c r="F23" s="982"/>
      <c r="G23" s="983"/>
      <c r="H23" s="1023">
        <v>0.0</v>
      </c>
      <c r="I23" s="86">
        <f t="shared" si="2"/>
        <v>571.54</v>
      </c>
      <c r="J23" s="25"/>
      <c r="K23" s="1088" t="str">
        <f>'08) Drop Down Menus'!A8</f>
        <v>Maintenance</v>
      </c>
      <c r="L23" s="930">
        <f>SUMIF('01) BudgetBill Breakdown'!B$1:B90,K23, '01) BudgetBill Breakdown'!G$1:G90)</f>
        <v>-2502.98</v>
      </c>
      <c r="M23" s="1089">
        <f t="shared" si="3"/>
        <v>-139.0544444</v>
      </c>
      <c r="N23" s="25"/>
    </row>
    <row r="24">
      <c r="A24" s="25"/>
      <c r="B24" s="1134" t="b">
        <v>0</v>
      </c>
      <c r="C24" s="1042"/>
      <c r="D24" s="1135"/>
      <c r="E24" s="1135"/>
      <c r="F24" s="1136"/>
      <c r="G24" s="1137"/>
      <c r="H24" s="1138">
        <v>0.0</v>
      </c>
      <c r="I24" s="92">
        <f t="shared" si="2"/>
        <v>571.54</v>
      </c>
      <c r="J24" s="25"/>
      <c r="K24" s="1090" t="str">
        <f>'08) Drop Down Menus'!A9</f>
        <v>Debt</v>
      </c>
      <c r="L24" s="994">
        <f>SUMIF('01) BudgetBill Breakdown'!B$1:B90,K24, '01) BudgetBill Breakdown'!G$1:G90)</f>
        <v>-4471.64</v>
      </c>
      <c r="M24" s="1091">
        <f t="shared" si="3"/>
        <v>-248.4244444</v>
      </c>
      <c r="N24" s="25"/>
    </row>
    <row r="25">
      <c r="A25" s="25"/>
      <c r="B25" s="925" t="b">
        <v>0</v>
      </c>
      <c r="C25" s="1022"/>
      <c r="D25" s="862"/>
      <c r="E25" s="862"/>
      <c r="F25" s="982"/>
      <c r="G25" s="983"/>
      <c r="H25" s="1023">
        <v>0.0</v>
      </c>
      <c r="I25" s="86">
        <f t="shared" si="2"/>
        <v>571.54</v>
      </c>
      <c r="J25" s="25"/>
      <c r="K25" s="1088" t="str">
        <f>'08) Drop Down Menus'!A10</f>
        <v>Holiday Gifts</v>
      </c>
      <c r="L25" s="930">
        <f>SUMIF('01) BudgetBill Breakdown'!B$1:B90,K25, '01) BudgetBill Breakdown'!G$1:G90)</f>
        <v>-437.29</v>
      </c>
      <c r="M25" s="1089">
        <f t="shared" si="3"/>
        <v>-24.29388889</v>
      </c>
      <c r="N25" s="25"/>
    </row>
    <row r="26">
      <c r="A26" s="25"/>
      <c r="B26" s="1134" t="b">
        <v>0</v>
      </c>
      <c r="C26" s="1042"/>
      <c r="D26" s="1135"/>
      <c r="E26" s="1135"/>
      <c r="F26" s="1136"/>
      <c r="G26" s="1137"/>
      <c r="H26" s="1138">
        <v>0.0</v>
      </c>
      <c r="I26" s="92">
        <f t="shared" si="2"/>
        <v>571.54</v>
      </c>
      <c r="J26" s="25"/>
      <c r="K26" s="1090" t="str">
        <f>'08) Drop Down Menus'!A11</f>
        <v>Haircut</v>
      </c>
      <c r="L26" s="994">
        <f>SUMIF('01) BudgetBill Breakdown'!B$1:B90,K26, '01) BudgetBill Breakdown'!G$1:G90)</f>
        <v>-350.23</v>
      </c>
      <c r="M26" s="1091">
        <f t="shared" si="3"/>
        <v>-19.45722222</v>
      </c>
      <c r="N26" s="25"/>
    </row>
    <row r="27">
      <c r="A27" s="25"/>
      <c r="B27" s="925" t="b">
        <v>0</v>
      </c>
      <c r="C27" s="1022"/>
      <c r="D27" s="1022"/>
      <c r="E27" s="1022"/>
      <c r="F27" s="982"/>
      <c r="G27" s="983"/>
      <c r="H27" s="1023">
        <v>0.0</v>
      </c>
      <c r="I27" s="86">
        <f t="shared" si="2"/>
        <v>571.54</v>
      </c>
      <c r="J27" s="25"/>
      <c r="K27" s="1088" t="str">
        <f>'08) Drop Down Menus'!A12</f>
        <v>Subscription - Video</v>
      </c>
      <c r="L27" s="930">
        <f>SUMIF('01) BudgetBill Breakdown'!B$1:B90,K27, '01) BudgetBill Breakdown'!G$1:G90)</f>
        <v>-642.57</v>
      </c>
      <c r="M27" s="1089">
        <f t="shared" si="3"/>
        <v>-35.69833333</v>
      </c>
      <c r="N27" s="25"/>
    </row>
    <row r="28">
      <c r="A28" s="25"/>
      <c r="B28" s="1134" t="b">
        <v>0</v>
      </c>
      <c r="C28" s="1042"/>
      <c r="D28" s="1042"/>
      <c r="E28" s="1042"/>
      <c r="F28" s="1136"/>
      <c r="G28" s="1137"/>
      <c r="H28" s="1138">
        <v>0.0</v>
      </c>
      <c r="I28" s="92">
        <f t="shared" si="2"/>
        <v>571.54</v>
      </c>
      <c r="J28" s="25"/>
      <c r="K28" s="1090" t="str">
        <f>'08) Drop Down Menus'!A13</f>
        <v>Subscription - Game</v>
      </c>
      <c r="L28" s="994">
        <f>SUMIF('01) BudgetBill Breakdown'!B$1:B90,K28, '01) BudgetBill Breakdown'!G$1:G90)</f>
        <v>-137.11</v>
      </c>
      <c r="M28" s="1091">
        <f t="shared" si="3"/>
        <v>-7.617222222</v>
      </c>
      <c r="N28" s="25"/>
    </row>
    <row r="29">
      <c r="A29" s="25"/>
      <c r="B29" s="925" t="b">
        <v>0</v>
      </c>
      <c r="C29" s="1022"/>
      <c r="D29" s="1022"/>
      <c r="E29" s="1022"/>
      <c r="F29" s="982"/>
      <c r="G29" s="983"/>
      <c r="H29" s="1023">
        <v>0.0</v>
      </c>
      <c r="I29" s="86">
        <f t="shared" si="2"/>
        <v>571.54</v>
      </c>
      <c r="J29" s="25"/>
      <c r="K29" s="1092" t="s">
        <v>574</v>
      </c>
      <c r="L29" s="1093"/>
      <c r="M29" s="1094" t="s">
        <v>623</v>
      </c>
      <c r="N29" s="25"/>
    </row>
    <row r="30">
      <c r="A30" s="25"/>
      <c r="B30" s="1134" t="b">
        <v>0</v>
      </c>
      <c r="C30" s="1042"/>
      <c r="D30" s="1135"/>
      <c r="E30" s="1135"/>
      <c r="F30" s="1136"/>
      <c r="G30" s="1137"/>
      <c r="H30" s="1138">
        <v>0.0</v>
      </c>
      <c r="I30" s="92">
        <f t="shared" si="2"/>
        <v>571.54</v>
      </c>
      <c r="J30" s="25"/>
      <c r="K30" s="25"/>
      <c r="L30" s="25"/>
      <c r="M30" s="25"/>
      <c r="N30" s="25"/>
    </row>
    <row r="31">
      <c r="A31" s="25"/>
      <c r="B31" s="925" t="b">
        <v>0</v>
      </c>
      <c r="C31" s="1022"/>
      <c r="D31" s="862"/>
      <c r="E31" s="862"/>
      <c r="F31" s="982"/>
      <c r="G31" s="983"/>
      <c r="H31" s="1023">
        <v>0.0</v>
      </c>
      <c r="I31" s="86">
        <f t="shared" si="2"/>
        <v>571.54</v>
      </c>
      <c r="J31" s="25"/>
      <c r="K31" s="1115" t="s">
        <v>683</v>
      </c>
      <c r="L31" s="1116"/>
      <c r="M31" s="1117"/>
      <c r="N31" s="25"/>
    </row>
    <row r="32">
      <c r="A32" s="25"/>
      <c r="B32" s="1134" t="b">
        <v>0</v>
      </c>
      <c r="C32" s="1042"/>
      <c r="D32" s="1135"/>
      <c r="E32" s="1135"/>
      <c r="F32" s="1136"/>
      <c r="G32" s="1137"/>
      <c r="H32" s="1138">
        <v>0.0</v>
      </c>
      <c r="I32" s="92">
        <f t="shared" si="2"/>
        <v>571.54</v>
      </c>
      <c r="J32" s="25"/>
      <c r="K32" s="1118" t="s">
        <v>684</v>
      </c>
      <c r="L32" s="862"/>
      <c r="M32" s="1103">
        <v>0.0</v>
      </c>
      <c r="N32" s="25"/>
    </row>
    <row r="33" ht="18.0" customHeight="1">
      <c r="A33" s="25"/>
      <c r="B33" s="925" t="b">
        <v>0</v>
      </c>
      <c r="C33" s="1022"/>
      <c r="D33" s="862"/>
      <c r="E33" s="862"/>
      <c r="F33" s="982"/>
      <c r="G33" s="983"/>
      <c r="H33" s="1023">
        <v>0.0</v>
      </c>
      <c r="I33" s="86">
        <f t="shared" si="2"/>
        <v>571.54</v>
      </c>
      <c r="J33" s="25"/>
      <c r="K33" s="1119" t="s">
        <v>685</v>
      </c>
      <c r="L33" s="1120"/>
      <c r="M33" s="1121">
        <v>0.0</v>
      </c>
      <c r="N33" s="25"/>
    </row>
    <row r="34" ht="18.0" customHeight="1">
      <c r="A34" s="25"/>
      <c r="B34" s="1148"/>
      <c r="C34" s="1149" t="s">
        <v>455</v>
      </c>
      <c r="D34" s="1150"/>
      <c r="E34" s="1150"/>
      <c r="F34" s="1150"/>
      <c r="G34" s="1150"/>
      <c r="H34" s="1151">
        <f>I26</f>
        <v>571.54</v>
      </c>
      <c r="I34" s="1152"/>
      <c r="J34" s="25"/>
      <c r="K34" s="1118" t="s">
        <v>686</v>
      </c>
      <c r="L34" s="862"/>
      <c r="M34" s="86">
        <f>M32-M33</f>
        <v>0</v>
      </c>
      <c r="N34" s="25"/>
    </row>
    <row r="35" ht="18.0" customHeight="1">
      <c r="A35" s="65"/>
      <c r="B35" s="65"/>
      <c r="C35" s="65"/>
      <c r="D35" s="65"/>
      <c r="E35" s="65"/>
      <c r="F35" s="65"/>
      <c r="G35" s="75"/>
      <c r="H35" s="75"/>
      <c r="I35" s="65"/>
      <c r="J35" s="25"/>
      <c r="K35" s="1122" t="s">
        <v>687</v>
      </c>
      <c r="L35" s="1123"/>
      <c r="M35" s="1124" t="str">
        <f>#REF!-M33</f>
        <v>#REF!</v>
      </c>
      <c r="N35" s="25"/>
    </row>
    <row r="36" ht="18.0" customHeight="1">
      <c r="A36" s="65"/>
      <c r="B36" s="65" t="s">
        <v>609</v>
      </c>
      <c r="J36" s="25"/>
      <c r="N36" s="25"/>
    </row>
    <row r="37" ht="18.0" customHeight="1">
      <c r="A37" s="80"/>
      <c r="B37" s="1085" t="s">
        <v>102</v>
      </c>
      <c r="C37" s="1086" t="s">
        <v>103</v>
      </c>
      <c r="D37" s="1086" t="s">
        <v>104</v>
      </c>
      <c r="E37" s="1086" t="s">
        <v>105</v>
      </c>
      <c r="F37" s="1086" t="s">
        <v>49</v>
      </c>
      <c r="G37" s="1106" t="s">
        <v>106</v>
      </c>
      <c r="H37" s="1106" t="s">
        <v>107</v>
      </c>
      <c r="I37" s="1130"/>
      <c r="J37" s="25"/>
      <c r="K37" s="1100" t="s">
        <v>670</v>
      </c>
      <c r="L37" s="1101"/>
      <c r="M37" s="1102"/>
      <c r="N37" s="25"/>
    </row>
    <row r="38" ht="18.0" customHeight="1">
      <c r="A38" s="80"/>
      <c r="B38" s="1108" t="b">
        <v>0</v>
      </c>
      <c r="C38" s="1022"/>
      <c r="D38" s="95"/>
      <c r="E38" s="95"/>
      <c r="F38" s="96"/>
      <c r="G38" s="85">
        <v>0.0</v>
      </c>
      <c r="H38" s="930">
        <f t="shared" ref="H38:H86" si="4">IF( B38 = TRUE ,(G38*F38)*0.05+(G38*F38) , G38*F38 )</f>
        <v>0</v>
      </c>
      <c r="I38" s="1107"/>
      <c r="J38" s="25"/>
      <c r="K38" s="925" t="s">
        <v>605</v>
      </c>
      <c r="L38" s="1027">
        <v>45568.0</v>
      </c>
      <c r="M38" s="1103">
        <v>100.0</v>
      </c>
      <c r="N38" s="25"/>
    </row>
    <row r="39" ht="18.0" customHeight="1">
      <c r="A39" s="80"/>
      <c r="B39" s="1111" t="b">
        <v>0</v>
      </c>
      <c r="C39" s="88"/>
      <c r="D39" s="89"/>
      <c r="E39" s="89"/>
      <c r="F39" s="90"/>
      <c r="G39" s="91">
        <v>0.0</v>
      </c>
      <c r="H39" s="994">
        <f t="shared" si="4"/>
        <v>0</v>
      </c>
      <c r="I39" s="1140"/>
      <c r="J39" s="25"/>
      <c r="K39" s="1104" t="s">
        <v>671</v>
      </c>
      <c r="L39" s="1073">
        <v>3000.0</v>
      </c>
      <c r="M39" s="1105"/>
      <c r="N39" s="25"/>
    </row>
    <row r="40" ht="18.0" customHeight="1">
      <c r="A40" s="97"/>
      <c r="B40" s="1108" t="b">
        <v>0</v>
      </c>
      <c r="C40" s="94"/>
      <c r="D40" s="95"/>
      <c r="E40" s="95"/>
      <c r="F40" s="96"/>
      <c r="G40" s="85">
        <v>0.0</v>
      </c>
      <c r="H40" s="930">
        <f t="shared" si="4"/>
        <v>0</v>
      </c>
      <c r="I40" s="1107"/>
      <c r="J40" s="25"/>
      <c r="K40" s="925" t="s">
        <v>606</v>
      </c>
      <c r="L40" s="85">
        <v>0.0</v>
      </c>
      <c r="M40" s="1107"/>
      <c r="N40" s="25"/>
    </row>
    <row r="41" ht="18.0" customHeight="1">
      <c r="A41" s="80"/>
      <c r="B41" s="1111" t="b">
        <v>0</v>
      </c>
      <c r="C41" s="88"/>
      <c r="D41" s="89"/>
      <c r="E41" s="89"/>
      <c r="F41" s="90"/>
      <c r="G41" s="91">
        <v>0.0</v>
      </c>
      <c r="H41" s="994">
        <f t="shared" si="4"/>
        <v>0</v>
      </c>
      <c r="I41" s="1140"/>
      <c r="J41" s="25"/>
      <c r="K41" s="1109" t="s">
        <v>607</v>
      </c>
      <c r="L41" s="1030">
        <v>1077.89</v>
      </c>
      <c r="M41" s="1154">
        <f>L41+M38-L40</f>
        <v>1177.89</v>
      </c>
      <c r="N41" s="25"/>
    </row>
    <row r="42" ht="18.0" customHeight="1">
      <c r="A42" s="80"/>
      <c r="B42" s="1108" t="b">
        <v>0</v>
      </c>
      <c r="C42" s="94"/>
      <c r="D42" s="95"/>
      <c r="E42" s="95"/>
      <c r="F42" s="96"/>
      <c r="G42" s="85">
        <v>0.0</v>
      </c>
      <c r="H42" s="930">
        <f t="shared" si="4"/>
        <v>0</v>
      </c>
      <c r="I42" s="1107"/>
      <c r="J42" s="25"/>
      <c r="K42" s="1112" t="s">
        <v>608</v>
      </c>
      <c r="L42" s="1113"/>
      <c r="M42" s="1114">
        <f>L39-M41</f>
        <v>1822.11</v>
      </c>
      <c r="N42" s="25"/>
    </row>
    <row r="43" ht="18.0" customHeight="1">
      <c r="A43" s="80"/>
      <c r="B43" s="1111" t="b">
        <v>0</v>
      </c>
      <c r="C43" s="88"/>
      <c r="D43" s="89"/>
      <c r="E43" s="89"/>
      <c r="F43" s="90"/>
      <c r="G43" s="91">
        <v>0.0</v>
      </c>
      <c r="H43" s="994">
        <f t="shared" si="4"/>
        <v>0</v>
      </c>
      <c r="I43" s="1140"/>
      <c r="J43" s="25"/>
      <c r="K43" s="25"/>
      <c r="L43" s="25"/>
      <c r="M43" s="25"/>
      <c r="N43" s="25"/>
    </row>
    <row r="44" ht="18.0" customHeight="1">
      <c r="A44" s="97"/>
      <c r="B44" s="1108" t="b">
        <v>0</v>
      </c>
      <c r="C44" s="94"/>
      <c r="D44" s="95"/>
      <c r="E44" s="95"/>
      <c r="F44" s="96"/>
      <c r="G44" s="85">
        <v>0.0</v>
      </c>
      <c r="H44" s="930">
        <f t="shared" si="4"/>
        <v>0</v>
      </c>
      <c r="I44" s="1107"/>
      <c r="J44" s="25"/>
      <c r="K44" s="1100" t="s">
        <v>654</v>
      </c>
      <c r="L44" s="1101"/>
      <c r="M44" s="1102"/>
      <c r="N44" s="25"/>
    </row>
    <row r="45" ht="18.0" customHeight="1">
      <c r="A45" s="97"/>
      <c r="B45" s="1111" t="b">
        <v>0</v>
      </c>
      <c r="C45" s="88"/>
      <c r="D45" s="89"/>
      <c r="E45" s="89"/>
      <c r="F45" s="90"/>
      <c r="G45" s="91">
        <v>0.0</v>
      </c>
      <c r="H45" s="994">
        <f t="shared" si="4"/>
        <v>0</v>
      </c>
      <c r="I45" s="1140"/>
      <c r="J45" s="25"/>
      <c r="K45" s="925" t="s">
        <v>605</v>
      </c>
      <c r="L45" s="1027">
        <v>45568.0</v>
      </c>
      <c r="M45" s="1103">
        <v>50.0</v>
      </c>
      <c r="N45" s="25"/>
    </row>
    <row r="46" ht="18.0" customHeight="1">
      <c r="A46" s="97"/>
      <c r="B46" s="1108" t="b">
        <v>0</v>
      </c>
      <c r="C46" s="94"/>
      <c r="D46" s="95"/>
      <c r="E46" s="95"/>
      <c r="F46" s="96"/>
      <c r="G46" s="85">
        <v>0.0</v>
      </c>
      <c r="H46" s="930">
        <f t="shared" si="4"/>
        <v>0</v>
      </c>
      <c r="I46" s="1107"/>
      <c r="J46" s="25"/>
      <c r="K46" s="1104" t="s">
        <v>671</v>
      </c>
      <c r="L46" s="1073">
        <v>2000.0</v>
      </c>
      <c r="M46" s="1105"/>
      <c r="N46" s="25"/>
    </row>
    <row r="47" ht="18.0" customHeight="1">
      <c r="A47" s="97"/>
      <c r="B47" s="1111" t="b">
        <v>0</v>
      </c>
      <c r="C47" s="88"/>
      <c r="D47" s="89"/>
      <c r="E47" s="89"/>
      <c r="F47" s="90"/>
      <c r="G47" s="91">
        <v>0.0</v>
      </c>
      <c r="H47" s="994">
        <f t="shared" si="4"/>
        <v>0</v>
      </c>
      <c r="I47" s="1140"/>
      <c r="J47" s="25"/>
      <c r="K47" s="925" t="s">
        <v>606</v>
      </c>
      <c r="L47" s="85">
        <v>0.0</v>
      </c>
      <c r="M47" s="1107"/>
      <c r="N47" s="25"/>
    </row>
    <row r="48" ht="18.0" customHeight="1">
      <c r="A48" s="97"/>
      <c r="B48" s="1108" t="b">
        <v>0</v>
      </c>
      <c r="C48" s="94"/>
      <c r="D48" s="95"/>
      <c r="E48" s="95"/>
      <c r="F48" s="96"/>
      <c r="G48" s="85">
        <v>0.0</v>
      </c>
      <c r="H48" s="930">
        <f t="shared" si="4"/>
        <v>0</v>
      </c>
      <c r="I48" s="1107"/>
      <c r="J48" s="25"/>
      <c r="K48" s="1109" t="s">
        <v>607</v>
      </c>
      <c r="L48" s="1030">
        <v>1147.0</v>
      </c>
      <c r="M48" s="1154">
        <f>L48+M45-L47</f>
        <v>1197</v>
      </c>
    </row>
    <row r="49" ht="18.0" customHeight="1">
      <c r="A49" s="97"/>
      <c r="B49" s="1111" t="b">
        <v>0</v>
      </c>
      <c r="C49" s="88"/>
      <c r="D49" s="89"/>
      <c r="E49" s="89"/>
      <c r="F49" s="90"/>
      <c r="G49" s="91">
        <v>0.0</v>
      </c>
      <c r="H49" s="994">
        <f t="shared" si="4"/>
        <v>0</v>
      </c>
      <c r="I49" s="1140"/>
      <c r="J49" s="25"/>
      <c r="K49" s="1112" t="s">
        <v>608</v>
      </c>
      <c r="L49" s="1113"/>
      <c r="M49" s="1114">
        <f>L46-M48</f>
        <v>803</v>
      </c>
    </row>
    <row r="50" ht="18.0" customHeight="1">
      <c r="A50" s="97"/>
      <c r="B50" s="1108" t="b">
        <v>0</v>
      </c>
      <c r="C50" s="94"/>
      <c r="D50" s="95"/>
      <c r="E50" s="95"/>
      <c r="F50" s="96"/>
      <c r="G50" s="85">
        <v>0.0</v>
      </c>
      <c r="H50" s="930">
        <f t="shared" si="4"/>
        <v>0</v>
      </c>
      <c r="I50" s="1107"/>
      <c r="J50" s="25"/>
      <c r="K50" s="25"/>
      <c r="L50" s="25"/>
      <c r="M50" s="25"/>
    </row>
    <row r="51" ht="18.0" customHeight="1">
      <c r="A51" s="97"/>
      <c r="B51" s="1111" t="b">
        <v>0</v>
      </c>
      <c r="C51" s="88"/>
      <c r="D51" s="89"/>
      <c r="E51" s="89"/>
      <c r="F51" s="90"/>
      <c r="G51" s="91">
        <v>0.0</v>
      </c>
      <c r="H51" s="994">
        <f t="shared" si="4"/>
        <v>0</v>
      </c>
      <c r="I51" s="1140"/>
      <c r="J51" s="25"/>
      <c r="K51" s="25"/>
      <c r="L51" s="25"/>
      <c r="M51" s="25"/>
    </row>
    <row r="52" ht="18.0" customHeight="1">
      <c r="A52" s="97"/>
      <c r="B52" s="1108" t="b">
        <v>0</v>
      </c>
      <c r="C52" s="94"/>
      <c r="D52" s="95"/>
      <c r="E52" s="95"/>
      <c r="F52" s="96"/>
      <c r="G52" s="85">
        <v>0.0</v>
      </c>
      <c r="H52" s="930">
        <f t="shared" si="4"/>
        <v>0</v>
      </c>
      <c r="I52" s="1107"/>
      <c r="J52" s="25"/>
      <c r="K52" s="25"/>
      <c r="L52" s="25"/>
      <c r="M52" s="25"/>
    </row>
    <row r="53" ht="18.0" customHeight="1">
      <c r="A53" s="97"/>
      <c r="B53" s="1111" t="b">
        <v>0</v>
      </c>
      <c r="C53" s="88"/>
      <c r="D53" s="89"/>
      <c r="E53" s="89"/>
      <c r="F53" s="90"/>
      <c r="G53" s="91">
        <v>0.0</v>
      </c>
      <c r="H53" s="994">
        <f t="shared" si="4"/>
        <v>0</v>
      </c>
      <c r="I53" s="1140"/>
      <c r="J53" s="25"/>
      <c r="K53" s="25"/>
      <c r="L53" s="25"/>
      <c r="M53" s="25"/>
      <c r="N53" s="25"/>
    </row>
    <row r="54" ht="18.0" hidden="1" customHeight="1">
      <c r="A54" s="97"/>
      <c r="B54" s="1108" t="b">
        <v>0</v>
      </c>
      <c r="C54" s="94"/>
      <c r="D54" s="95"/>
      <c r="E54" s="95"/>
      <c r="F54" s="96"/>
      <c r="G54" s="85">
        <v>0.0</v>
      </c>
      <c r="H54" s="930">
        <f t="shared" si="4"/>
        <v>0</v>
      </c>
      <c r="I54" s="1107"/>
      <c r="J54" s="25"/>
      <c r="K54" s="25"/>
      <c r="L54" s="25"/>
      <c r="M54" s="25"/>
      <c r="N54" s="25"/>
    </row>
    <row r="55" ht="18.0" hidden="1" customHeight="1">
      <c r="A55" s="97"/>
      <c r="B55" s="1111" t="b">
        <v>0</v>
      </c>
      <c r="C55" s="88"/>
      <c r="D55" s="89"/>
      <c r="E55" s="89"/>
      <c r="F55" s="90"/>
      <c r="G55" s="91">
        <v>0.0</v>
      </c>
      <c r="H55" s="994">
        <f t="shared" si="4"/>
        <v>0</v>
      </c>
      <c r="I55" s="1140"/>
      <c r="J55" s="25"/>
      <c r="K55" s="25"/>
      <c r="L55" s="25"/>
      <c r="M55" s="25"/>
      <c r="N55" s="25"/>
    </row>
    <row r="56" ht="18.0" hidden="1" customHeight="1">
      <c r="A56" s="97"/>
      <c r="B56" s="1108" t="b">
        <v>0</v>
      </c>
      <c r="C56" s="94"/>
      <c r="D56" s="95"/>
      <c r="E56" s="95"/>
      <c r="F56" s="96"/>
      <c r="G56" s="85">
        <v>0.0</v>
      </c>
      <c r="H56" s="930">
        <f t="shared" si="4"/>
        <v>0</v>
      </c>
      <c r="I56" s="1107"/>
      <c r="J56" s="25"/>
      <c r="K56" s="25"/>
      <c r="L56" s="25"/>
      <c r="M56" s="25"/>
      <c r="N56" s="25"/>
    </row>
    <row r="57" ht="18.0" hidden="1" customHeight="1">
      <c r="A57" s="97"/>
      <c r="B57" s="1111" t="b">
        <v>0</v>
      </c>
      <c r="C57" s="88"/>
      <c r="D57" s="89"/>
      <c r="E57" s="89"/>
      <c r="F57" s="90"/>
      <c r="G57" s="91">
        <v>0.0</v>
      </c>
      <c r="H57" s="994">
        <f t="shared" si="4"/>
        <v>0</v>
      </c>
      <c r="I57" s="1140"/>
      <c r="J57" s="25"/>
      <c r="K57" s="25"/>
      <c r="L57" s="25"/>
      <c r="M57" s="25"/>
      <c r="N57" s="25"/>
    </row>
    <row r="58" ht="18.0" hidden="1" customHeight="1">
      <c r="A58" s="97"/>
      <c r="B58" s="1108" t="b">
        <v>0</v>
      </c>
      <c r="C58" s="94"/>
      <c r="D58" s="95"/>
      <c r="E58" s="95"/>
      <c r="F58" s="96"/>
      <c r="G58" s="85">
        <v>0.0</v>
      </c>
      <c r="H58" s="930">
        <f t="shared" si="4"/>
        <v>0</v>
      </c>
      <c r="I58" s="1107"/>
      <c r="J58" s="25"/>
      <c r="K58" s="25"/>
      <c r="L58" s="25"/>
      <c r="M58" s="25"/>
      <c r="N58" s="25"/>
    </row>
    <row r="59" ht="18.0" hidden="1" customHeight="1">
      <c r="A59" s="97"/>
      <c r="B59" s="1111" t="b">
        <v>0</v>
      </c>
      <c r="C59" s="88"/>
      <c r="D59" s="89"/>
      <c r="E59" s="89"/>
      <c r="F59" s="90"/>
      <c r="G59" s="91">
        <v>0.0</v>
      </c>
      <c r="H59" s="994">
        <f t="shared" si="4"/>
        <v>0</v>
      </c>
      <c r="I59" s="1140"/>
      <c r="J59" s="25"/>
      <c r="K59" s="25"/>
      <c r="L59" s="25"/>
      <c r="M59" s="25"/>
      <c r="N59" s="25"/>
    </row>
    <row r="60" ht="18.0" hidden="1" customHeight="1">
      <c r="A60" s="97"/>
      <c r="B60" s="1108" t="b">
        <v>0</v>
      </c>
      <c r="C60" s="94"/>
      <c r="D60" s="95"/>
      <c r="E60" s="95"/>
      <c r="F60" s="96"/>
      <c r="G60" s="85">
        <v>0.0</v>
      </c>
      <c r="H60" s="930">
        <f t="shared" si="4"/>
        <v>0</v>
      </c>
      <c r="I60" s="1107"/>
      <c r="J60" s="25"/>
      <c r="K60" s="25"/>
      <c r="L60" s="25"/>
      <c r="M60" s="25"/>
      <c r="N60" s="25"/>
    </row>
    <row r="61" ht="18.0" hidden="1" customHeight="1">
      <c r="A61" s="97"/>
      <c r="B61" s="1111" t="b">
        <v>0</v>
      </c>
      <c r="C61" s="88"/>
      <c r="D61" s="89"/>
      <c r="E61" s="89"/>
      <c r="F61" s="90"/>
      <c r="G61" s="91">
        <v>0.0</v>
      </c>
      <c r="H61" s="994">
        <f t="shared" si="4"/>
        <v>0</v>
      </c>
      <c r="I61" s="1140"/>
      <c r="J61" s="25"/>
      <c r="K61" s="25"/>
      <c r="L61" s="25"/>
      <c r="M61" s="25"/>
      <c r="N61" s="25"/>
    </row>
    <row r="62" ht="18.0" hidden="1" customHeight="1">
      <c r="A62" s="97"/>
      <c r="B62" s="1108" t="b">
        <v>0</v>
      </c>
      <c r="C62" s="94"/>
      <c r="D62" s="95"/>
      <c r="E62" s="95"/>
      <c r="F62" s="96"/>
      <c r="G62" s="85">
        <v>0.0</v>
      </c>
      <c r="H62" s="930">
        <f t="shared" si="4"/>
        <v>0</v>
      </c>
      <c r="I62" s="1107"/>
      <c r="J62" s="25"/>
      <c r="K62" s="25"/>
      <c r="L62" s="25"/>
      <c r="M62" s="25"/>
      <c r="N62" s="25"/>
    </row>
    <row r="63" ht="18.0" hidden="1" customHeight="1">
      <c r="A63" s="97"/>
      <c r="B63" s="1111" t="b">
        <v>0</v>
      </c>
      <c r="C63" s="88"/>
      <c r="D63" s="89"/>
      <c r="E63" s="89"/>
      <c r="F63" s="90"/>
      <c r="G63" s="91">
        <v>0.0</v>
      </c>
      <c r="H63" s="994">
        <f t="shared" si="4"/>
        <v>0</v>
      </c>
      <c r="I63" s="1140"/>
      <c r="J63" s="25"/>
      <c r="K63" s="25"/>
      <c r="L63" s="25"/>
      <c r="M63" s="25"/>
      <c r="N63" s="25"/>
    </row>
    <row r="64" ht="18.0" hidden="1" customHeight="1">
      <c r="A64" s="97"/>
      <c r="B64" s="1108" t="b">
        <v>0</v>
      </c>
      <c r="C64" s="94"/>
      <c r="D64" s="95"/>
      <c r="E64" s="95"/>
      <c r="F64" s="96"/>
      <c r="G64" s="85">
        <v>0.0</v>
      </c>
      <c r="H64" s="930">
        <f t="shared" si="4"/>
        <v>0</v>
      </c>
      <c r="I64" s="1107"/>
      <c r="J64" s="25"/>
      <c r="K64" s="25"/>
      <c r="L64" s="25"/>
      <c r="M64" s="25"/>
      <c r="N64" s="25"/>
    </row>
    <row r="65" ht="18.0" hidden="1" customHeight="1">
      <c r="A65" s="97"/>
      <c r="B65" s="1111" t="b">
        <v>0</v>
      </c>
      <c r="C65" s="88"/>
      <c r="D65" s="89"/>
      <c r="E65" s="89"/>
      <c r="F65" s="90"/>
      <c r="G65" s="91">
        <v>0.0</v>
      </c>
      <c r="H65" s="994">
        <f t="shared" si="4"/>
        <v>0</v>
      </c>
      <c r="I65" s="1140"/>
      <c r="J65" s="25"/>
      <c r="K65" s="25"/>
      <c r="L65" s="25"/>
      <c r="M65" s="25"/>
      <c r="N65" s="25"/>
    </row>
    <row r="66" ht="18.0" hidden="1" customHeight="1">
      <c r="A66" s="97"/>
      <c r="B66" s="1108" t="b">
        <v>0</v>
      </c>
      <c r="C66" s="94"/>
      <c r="D66" s="95"/>
      <c r="E66" s="95"/>
      <c r="F66" s="96"/>
      <c r="G66" s="85">
        <v>0.0</v>
      </c>
      <c r="H66" s="930">
        <f t="shared" si="4"/>
        <v>0</v>
      </c>
      <c r="I66" s="1107"/>
      <c r="J66" s="25"/>
      <c r="K66" s="25"/>
      <c r="L66" s="25"/>
      <c r="M66" s="25"/>
      <c r="N66" s="25"/>
    </row>
    <row r="67" ht="18.0" hidden="1" customHeight="1">
      <c r="A67" s="97"/>
      <c r="B67" s="1111" t="b">
        <v>0</v>
      </c>
      <c r="C67" s="88"/>
      <c r="D67" s="89"/>
      <c r="E67" s="89"/>
      <c r="F67" s="90"/>
      <c r="G67" s="91">
        <v>0.0</v>
      </c>
      <c r="H67" s="994">
        <f t="shared" si="4"/>
        <v>0</v>
      </c>
      <c r="I67" s="1140"/>
      <c r="J67" s="25"/>
      <c r="K67" s="25"/>
      <c r="L67" s="25"/>
      <c r="M67" s="25"/>
      <c r="N67" s="25"/>
    </row>
    <row r="68" ht="18.0" hidden="1" customHeight="1">
      <c r="A68" s="97"/>
      <c r="B68" s="1108" t="b">
        <v>0</v>
      </c>
      <c r="C68" s="94"/>
      <c r="D68" s="95"/>
      <c r="E68" s="95"/>
      <c r="F68" s="96"/>
      <c r="G68" s="85">
        <v>0.0</v>
      </c>
      <c r="H68" s="930">
        <f t="shared" si="4"/>
        <v>0</v>
      </c>
      <c r="I68" s="1107"/>
      <c r="J68" s="25"/>
      <c r="K68" s="25"/>
      <c r="L68" s="25"/>
      <c r="M68" s="25"/>
      <c r="N68" s="25"/>
    </row>
    <row r="69" ht="18.0" hidden="1" customHeight="1">
      <c r="A69" s="97"/>
      <c r="B69" s="1111" t="b">
        <v>0</v>
      </c>
      <c r="C69" s="88"/>
      <c r="D69" s="89"/>
      <c r="E69" s="89"/>
      <c r="F69" s="90"/>
      <c r="G69" s="91">
        <v>0.0</v>
      </c>
      <c r="H69" s="994">
        <f t="shared" si="4"/>
        <v>0</v>
      </c>
      <c r="I69" s="1140"/>
      <c r="J69" s="25"/>
      <c r="K69" s="25"/>
      <c r="L69" s="25"/>
      <c r="M69" s="25"/>
      <c r="N69" s="25"/>
    </row>
    <row r="70" ht="18.0" hidden="1" customHeight="1">
      <c r="A70" s="97"/>
      <c r="B70" s="1108" t="b">
        <v>0</v>
      </c>
      <c r="C70" s="94"/>
      <c r="D70" s="95"/>
      <c r="E70" s="95"/>
      <c r="F70" s="96"/>
      <c r="G70" s="85">
        <v>0.0</v>
      </c>
      <c r="H70" s="930">
        <f t="shared" si="4"/>
        <v>0</v>
      </c>
      <c r="I70" s="1107"/>
      <c r="J70" s="25"/>
      <c r="K70" s="25"/>
      <c r="L70" s="25"/>
      <c r="M70" s="25"/>
      <c r="N70" s="25"/>
    </row>
    <row r="71" ht="18.0" hidden="1" customHeight="1">
      <c r="A71" s="97"/>
      <c r="B71" s="1111" t="b">
        <v>0</v>
      </c>
      <c r="C71" s="88"/>
      <c r="D71" s="89"/>
      <c r="E71" s="89"/>
      <c r="F71" s="90"/>
      <c r="G71" s="91">
        <v>0.0</v>
      </c>
      <c r="H71" s="994">
        <f t="shared" si="4"/>
        <v>0</v>
      </c>
      <c r="I71" s="1140"/>
      <c r="J71" s="25"/>
      <c r="K71" s="25"/>
      <c r="L71" s="25"/>
      <c r="M71" s="25"/>
      <c r="N71" s="25"/>
    </row>
    <row r="72" ht="18.0" hidden="1" customHeight="1">
      <c r="A72" s="97"/>
      <c r="B72" s="1108" t="b">
        <v>0</v>
      </c>
      <c r="C72" s="94"/>
      <c r="D72" s="95"/>
      <c r="E72" s="95"/>
      <c r="F72" s="96"/>
      <c r="G72" s="85">
        <v>0.0</v>
      </c>
      <c r="H72" s="930">
        <f t="shared" si="4"/>
        <v>0</v>
      </c>
      <c r="I72" s="1107"/>
      <c r="J72" s="25"/>
      <c r="K72" s="25"/>
      <c r="L72" s="25"/>
      <c r="M72" s="25"/>
      <c r="N72" s="25"/>
    </row>
    <row r="73" ht="18.0" hidden="1" customHeight="1">
      <c r="A73" s="97"/>
      <c r="B73" s="1111" t="b">
        <v>0</v>
      </c>
      <c r="C73" s="88"/>
      <c r="D73" s="89"/>
      <c r="E73" s="89"/>
      <c r="F73" s="90"/>
      <c r="G73" s="91">
        <v>0.0</v>
      </c>
      <c r="H73" s="994">
        <f t="shared" si="4"/>
        <v>0</v>
      </c>
      <c r="I73" s="1140"/>
      <c r="J73" s="25"/>
      <c r="K73" s="25"/>
      <c r="L73" s="25"/>
      <c r="M73" s="25"/>
      <c r="N73" s="25"/>
    </row>
    <row r="74" ht="18.0" hidden="1" customHeight="1">
      <c r="A74" s="97"/>
      <c r="B74" s="1108" t="b">
        <v>0</v>
      </c>
      <c r="C74" s="94"/>
      <c r="D74" s="95"/>
      <c r="E74" s="95"/>
      <c r="F74" s="96"/>
      <c r="G74" s="85">
        <v>0.0</v>
      </c>
      <c r="H74" s="930">
        <f t="shared" si="4"/>
        <v>0</v>
      </c>
      <c r="I74" s="1107"/>
      <c r="J74" s="25"/>
      <c r="K74" s="25"/>
      <c r="L74" s="25"/>
      <c r="M74" s="25"/>
      <c r="N74" s="25"/>
    </row>
    <row r="75" ht="18.0" hidden="1" customHeight="1">
      <c r="A75" s="97"/>
      <c r="B75" s="1111" t="b">
        <v>0</v>
      </c>
      <c r="C75" s="88"/>
      <c r="D75" s="89"/>
      <c r="E75" s="89"/>
      <c r="F75" s="90"/>
      <c r="G75" s="91">
        <v>0.0</v>
      </c>
      <c r="H75" s="994">
        <f t="shared" si="4"/>
        <v>0</v>
      </c>
      <c r="I75" s="1140"/>
      <c r="J75" s="25"/>
      <c r="K75" s="25"/>
      <c r="L75" s="25"/>
      <c r="M75" s="25"/>
      <c r="N75" s="25"/>
    </row>
    <row r="76" ht="18.0" hidden="1" customHeight="1">
      <c r="A76" s="97"/>
      <c r="B76" s="1108" t="b">
        <v>0</v>
      </c>
      <c r="C76" s="94"/>
      <c r="D76" s="95"/>
      <c r="E76" s="95"/>
      <c r="F76" s="96"/>
      <c r="G76" s="85">
        <v>0.0</v>
      </c>
      <c r="H76" s="930">
        <f t="shared" si="4"/>
        <v>0</v>
      </c>
      <c r="I76" s="1107"/>
      <c r="J76" s="25"/>
      <c r="K76" s="25"/>
      <c r="L76" s="25"/>
      <c r="M76" s="25"/>
      <c r="N76" s="25"/>
    </row>
    <row r="77" ht="18.0" hidden="1" customHeight="1">
      <c r="A77" s="97"/>
      <c r="B77" s="1111" t="b">
        <v>0</v>
      </c>
      <c r="C77" s="88"/>
      <c r="D77" s="89"/>
      <c r="E77" s="89"/>
      <c r="F77" s="90"/>
      <c r="G77" s="91">
        <v>0.0</v>
      </c>
      <c r="H77" s="994">
        <f t="shared" si="4"/>
        <v>0</v>
      </c>
      <c r="I77" s="1140"/>
      <c r="J77" s="25"/>
      <c r="K77" s="25"/>
      <c r="L77" s="25"/>
      <c r="M77" s="25"/>
      <c r="N77" s="25"/>
    </row>
    <row r="78" ht="18.0" hidden="1" customHeight="1">
      <c r="A78" s="97"/>
      <c r="B78" s="1108" t="b">
        <v>0</v>
      </c>
      <c r="C78" s="94"/>
      <c r="D78" s="95"/>
      <c r="E78" s="95"/>
      <c r="F78" s="96"/>
      <c r="G78" s="85">
        <v>0.0</v>
      </c>
      <c r="H78" s="930">
        <f t="shared" si="4"/>
        <v>0</v>
      </c>
      <c r="I78" s="1107"/>
      <c r="J78" s="25"/>
      <c r="K78" s="25"/>
      <c r="L78" s="25"/>
      <c r="M78" s="25"/>
      <c r="N78" s="25"/>
    </row>
    <row r="79" ht="18.0" hidden="1" customHeight="1">
      <c r="A79" s="97"/>
      <c r="B79" s="1111" t="b">
        <v>0</v>
      </c>
      <c r="C79" s="88"/>
      <c r="D79" s="89"/>
      <c r="E79" s="89"/>
      <c r="F79" s="90"/>
      <c r="G79" s="91">
        <v>0.0</v>
      </c>
      <c r="H79" s="994">
        <f t="shared" si="4"/>
        <v>0</v>
      </c>
      <c r="I79" s="1140"/>
      <c r="J79" s="25"/>
      <c r="K79" s="25"/>
      <c r="L79" s="25"/>
      <c r="M79" s="25"/>
      <c r="N79" s="25"/>
    </row>
    <row r="80" ht="18.0" hidden="1" customHeight="1">
      <c r="A80" s="97"/>
      <c r="B80" s="1108" t="b">
        <v>0</v>
      </c>
      <c r="C80" s="94"/>
      <c r="D80" s="95"/>
      <c r="E80" s="95"/>
      <c r="F80" s="96"/>
      <c r="G80" s="85">
        <v>0.0</v>
      </c>
      <c r="H80" s="930">
        <f t="shared" si="4"/>
        <v>0</v>
      </c>
      <c r="I80" s="1107"/>
      <c r="J80" s="25"/>
      <c r="K80" s="25"/>
      <c r="L80" s="25"/>
      <c r="M80" s="25"/>
      <c r="N80" s="25"/>
    </row>
    <row r="81" ht="18.0" hidden="1" customHeight="1">
      <c r="A81" s="97"/>
      <c r="B81" s="1111" t="b">
        <v>0</v>
      </c>
      <c r="C81" s="88"/>
      <c r="D81" s="89"/>
      <c r="E81" s="89"/>
      <c r="F81" s="90"/>
      <c r="G81" s="91">
        <v>0.0</v>
      </c>
      <c r="H81" s="994">
        <f t="shared" si="4"/>
        <v>0</v>
      </c>
      <c r="I81" s="1140"/>
      <c r="J81" s="25"/>
      <c r="K81" s="25"/>
      <c r="L81" s="25"/>
      <c r="M81" s="25"/>
      <c r="N81" s="25"/>
    </row>
    <row r="82" ht="18.0" hidden="1" customHeight="1">
      <c r="A82" s="97"/>
      <c r="B82" s="1108" t="b">
        <v>0</v>
      </c>
      <c r="C82" s="94"/>
      <c r="D82" s="95"/>
      <c r="E82" s="95"/>
      <c r="F82" s="96"/>
      <c r="G82" s="85">
        <v>0.0</v>
      </c>
      <c r="H82" s="930">
        <f t="shared" si="4"/>
        <v>0</v>
      </c>
      <c r="I82" s="1107"/>
      <c r="J82" s="25"/>
      <c r="K82" s="25"/>
      <c r="L82" s="25"/>
      <c r="M82" s="25"/>
      <c r="N82" s="25"/>
    </row>
    <row r="83" ht="18.0" hidden="1" customHeight="1">
      <c r="A83" s="97"/>
      <c r="B83" s="1111" t="b">
        <v>0</v>
      </c>
      <c r="C83" s="88"/>
      <c r="D83" s="89"/>
      <c r="E83" s="89"/>
      <c r="F83" s="90"/>
      <c r="G83" s="91">
        <v>0.0</v>
      </c>
      <c r="H83" s="994">
        <f t="shared" si="4"/>
        <v>0</v>
      </c>
      <c r="I83" s="1140"/>
      <c r="J83" s="25"/>
      <c r="K83" s="25"/>
      <c r="L83" s="25"/>
      <c r="M83" s="25"/>
      <c r="N83" s="25"/>
    </row>
    <row r="84" ht="18.0" hidden="1" customHeight="1">
      <c r="A84" s="97"/>
      <c r="B84" s="1108" t="b">
        <v>0</v>
      </c>
      <c r="C84" s="94"/>
      <c r="D84" s="95"/>
      <c r="E84" s="95"/>
      <c r="F84" s="96"/>
      <c r="G84" s="85">
        <v>0.0</v>
      </c>
      <c r="H84" s="930">
        <f t="shared" si="4"/>
        <v>0</v>
      </c>
      <c r="I84" s="1107"/>
      <c r="J84" s="25"/>
      <c r="K84" s="1170" t="s">
        <v>790</v>
      </c>
      <c r="L84" s="828"/>
      <c r="M84" s="1171">
        <f>-(M42+M49)</f>
        <v>-2625.11</v>
      </c>
      <c r="N84" s="25"/>
    </row>
    <row r="85" ht="18.0" hidden="1" customHeight="1">
      <c r="A85" s="97"/>
      <c r="B85" s="1111" t="b">
        <v>0</v>
      </c>
      <c r="C85" s="88"/>
      <c r="D85" s="89"/>
      <c r="E85" s="89"/>
      <c r="F85" s="90"/>
      <c r="G85" s="91">
        <v>0.0</v>
      </c>
      <c r="H85" s="994">
        <f t="shared" si="4"/>
        <v>0</v>
      </c>
      <c r="I85" s="1140"/>
      <c r="J85" s="25"/>
      <c r="N85" s="25"/>
    </row>
    <row r="86" ht="18.0" hidden="1" customHeight="1">
      <c r="A86" s="65"/>
      <c r="B86" s="1108" t="b">
        <v>0</v>
      </c>
      <c r="C86" s="94"/>
      <c r="D86" s="95"/>
      <c r="E86" s="95"/>
      <c r="F86" s="96"/>
      <c r="G86" s="85">
        <v>0.0</v>
      </c>
      <c r="H86" s="930">
        <f t="shared" si="4"/>
        <v>0</v>
      </c>
      <c r="I86" s="1107"/>
      <c r="J86" s="25"/>
      <c r="N86" s="25"/>
    </row>
    <row r="87">
      <c r="A87" s="126"/>
      <c r="B87" s="1125"/>
      <c r="C87" s="1126" t="s">
        <v>610</v>
      </c>
      <c r="D87" s="1093"/>
      <c r="E87" s="1093"/>
      <c r="F87" s="1093"/>
      <c r="G87" s="1093"/>
      <c r="H87" s="1127">
        <f>sum(H38:H86)</f>
        <v>0</v>
      </c>
      <c r="I87" s="1155"/>
      <c r="J87" s="25"/>
      <c r="N87" s="25"/>
    </row>
    <row r="88">
      <c r="A88" s="126"/>
      <c r="B88" s="126" t="s">
        <v>611</v>
      </c>
      <c r="H88" s="127">
        <f>sum(H38:H86)-M30</f>
        <v>0</v>
      </c>
      <c r="J88" s="25"/>
      <c r="K88" s="25"/>
      <c r="L88" s="25"/>
      <c r="M88" s="25"/>
      <c r="N88" s="25"/>
    </row>
    <row r="89">
      <c r="A89" s="126"/>
      <c r="B89" s="126" t="s">
        <v>134</v>
      </c>
      <c r="H89" s="128" t="str">
        <f>#REF!-H87</f>
        <v>#REF!</v>
      </c>
      <c r="J89" s="25"/>
      <c r="K89" s="1128">
        <v>45512.0</v>
      </c>
      <c r="N89" s="25"/>
    </row>
    <row r="90">
      <c r="A90" s="126"/>
      <c r="B90" s="126"/>
      <c r="C90" s="126"/>
      <c r="D90" s="126"/>
      <c r="E90" s="126"/>
      <c r="F90" s="126"/>
      <c r="G90" s="126"/>
      <c r="H90" s="128"/>
      <c r="I90" s="128"/>
      <c r="J90" s="25"/>
      <c r="K90" s="25"/>
      <c r="L90" s="25"/>
      <c r="M90" s="25"/>
      <c r="N90" s="25"/>
    </row>
  </sheetData>
  <mergeCells count="117">
    <mergeCell ref="K35:L35"/>
    <mergeCell ref="K37:M37"/>
    <mergeCell ref="L13:M13"/>
    <mergeCell ref="L14:M14"/>
    <mergeCell ref="K29:L29"/>
    <mergeCell ref="K31:M31"/>
    <mergeCell ref="K32:L32"/>
    <mergeCell ref="K33:L33"/>
    <mergeCell ref="K34:L34"/>
    <mergeCell ref="B2:I2"/>
    <mergeCell ref="K2:M2"/>
    <mergeCell ref="C3:E3"/>
    <mergeCell ref="L3:M3"/>
    <mergeCell ref="C4:E4"/>
    <mergeCell ref="L4:M4"/>
    <mergeCell ref="L5:M5"/>
    <mergeCell ref="C5:E5"/>
    <mergeCell ref="C6:E6"/>
    <mergeCell ref="C7:E7"/>
    <mergeCell ref="C8:E8"/>
    <mergeCell ref="C9:E9"/>
    <mergeCell ref="C10:E10"/>
    <mergeCell ref="C11:E11"/>
    <mergeCell ref="L6:M6"/>
    <mergeCell ref="L7:M7"/>
    <mergeCell ref="L8:M8"/>
    <mergeCell ref="L9:M9"/>
    <mergeCell ref="L10:M10"/>
    <mergeCell ref="L11:M11"/>
    <mergeCell ref="L12:M12"/>
    <mergeCell ref="C12:E12"/>
    <mergeCell ref="C13:E13"/>
    <mergeCell ref="C14:E14"/>
    <mergeCell ref="C15:E15"/>
    <mergeCell ref="C16:E16"/>
    <mergeCell ref="C17:E17"/>
    <mergeCell ref="C18:E18"/>
    <mergeCell ref="C19:E19"/>
    <mergeCell ref="C20:E20"/>
    <mergeCell ref="C21:E21"/>
    <mergeCell ref="C22:E22"/>
    <mergeCell ref="C23:E23"/>
    <mergeCell ref="C24:E24"/>
    <mergeCell ref="C25:E25"/>
    <mergeCell ref="C26:E26"/>
    <mergeCell ref="C30:E30"/>
    <mergeCell ref="C31:E31"/>
    <mergeCell ref="C32:E32"/>
    <mergeCell ref="C33:E33"/>
    <mergeCell ref="C34:G34"/>
    <mergeCell ref="B36:I36"/>
    <mergeCell ref="H34:I34"/>
    <mergeCell ref="H37:I37"/>
    <mergeCell ref="H38:I38"/>
    <mergeCell ref="H39:I39"/>
    <mergeCell ref="L39:M39"/>
    <mergeCell ref="H40:I40"/>
    <mergeCell ref="L40:M40"/>
    <mergeCell ref="B89:G89"/>
    <mergeCell ref="H89:I89"/>
    <mergeCell ref="K89:M89"/>
    <mergeCell ref="H84:I84"/>
    <mergeCell ref="H85:I85"/>
    <mergeCell ref="H86:I86"/>
    <mergeCell ref="C87:G87"/>
    <mergeCell ref="H87:I87"/>
    <mergeCell ref="B88:G88"/>
    <mergeCell ref="H88:I88"/>
    <mergeCell ref="H41:I41"/>
    <mergeCell ref="H42:I42"/>
    <mergeCell ref="K42:L42"/>
    <mergeCell ref="H43:I43"/>
    <mergeCell ref="H44:I44"/>
    <mergeCell ref="K44:M44"/>
    <mergeCell ref="H45:I45"/>
    <mergeCell ref="H46:I46"/>
    <mergeCell ref="L46:M46"/>
    <mergeCell ref="H47:I47"/>
    <mergeCell ref="L47:M47"/>
    <mergeCell ref="H48:I48"/>
    <mergeCell ref="H49:I49"/>
    <mergeCell ref="K49:L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2:I72"/>
    <mergeCell ref="H73:I73"/>
    <mergeCell ref="H74:I74"/>
    <mergeCell ref="H75:I75"/>
    <mergeCell ref="H76:I76"/>
    <mergeCell ref="H77:I77"/>
    <mergeCell ref="H78:I78"/>
    <mergeCell ref="H79:I79"/>
    <mergeCell ref="H80:I80"/>
    <mergeCell ref="H81:I81"/>
    <mergeCell ref="H82:I82"/>
    <mergeCell ref="H83:I83"/>
    <mergeCell ref="K84:L84"/>
  </mergeCells>
  <dataValidations>
    <dataValidation type="list" allowBlank="1" showErrorMessage="1" sqref="E38:E86">
      <formula1>'08) Drop Down Menus'!$B$2:$B$17</formula1>
    </dataValidation>
    <dataValidation type="list" allowBlank="1" sqref="G4:G33">
      <formula1>'08) Drop Down Menus'!$A$2:$A$17</formula1>
    </dataValidation>
  </dataValidations>
  <drawing r:id="rId1"/>
</worksheet>
</file>

<file path=xl/worksheets/sheet7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3.29"/>
    <col customWidth="1" min="2" max="2" width="4.71"/>
    <col customWidth="1" min="3" max="3" width="32.57"/>
    <col customWidth="1" min="4" max="4" width="10.0"/>
    <col customWidth="1" min="5" max="5" width="25.71"/>
    <col customWidth="1" min="6" max="6" width="13.0"/>
    <col customWidth="1" min="7" max="7" width="23.86"/>
    <col customWidth="1" min="8" max="8" width="15.29"/>
    <col customWidth="1" min="9" max="9" width="14.29"/>
    <col customWidth="1" min="10" max="10" width="3.71"/>
    <col customWidth="1" min="11" max="11" width="23.86"/>
    <col customWidth="1" min="12" max="12" width="15.0"/>
    <col customWidth="1" min="13" max="13" width="16.57"/>
    <col customWidth="1" min="14" max="14" width="3.43"/>
  </cols>
  <sheetData>
    <row r="1">
      <c r="A1" s="25"/>
      <c r="B1" s="25"/>
      <c r="C1" s="25"/>
      <c r="D1" s="25"/>
      <c r="E1" s="25"/>
      <c r="F1" s="25"/>
      <c r="G1" s="24"/>
      <c r="H1" s="25"/>
      <c r="I1" s="25"/>
      <c r="J1" s="25"/>
      <c r="K1" s="25"/>
      <c r="L1" s="138"/>
      <c r="M1" s="25"/>
      <c r="N1" s="25"/>
    </row>
    <row r="2">
      <c r="A2" s="25"/>
      <c r="B2" s="1085" t="s">
        <v>832</v>
      </c>
      <c r="C2" s="1129"/>
      <c r="D2" s="1129"/>
      <c r="E2" s="1129"/>
      <c r="F2" s="1129"/>
      <c r="G2" s="1129"/>
      <c r="H2" s="1129"/>
      <c r="I2" s="1130"/>
      <c r="J2" s="25"/>
      <c r="K2" s="1131" t="s">
        <v>470</v>
      </c>
      <c r="L2" s="1132"/>
      <c r="M2" s="1133"/>
      <c r="N2" s="25"/>
    </row>
    <row r="3">
      <c r="A3" s="25"/>
      <c r="B3" s="1079" t="s">
        <v>598</v>
      </c>
      <c r="C3" s="974" t="s">
        <v>140</v>
      </c>
      <c r="D3" s="862"/>
      <c r="E3" s="862"/>
      <c r="F3" s="974" t="s">
        <v>55</v>
      </c>
      <c r="G3" s="974" t="s">
        <v>44</v>
      </c>
      <c r="H3" s="974" t="s">
        <v>2</v>
      </c>
      <c r="I3" s="1080" t="s">
        <v>67</v>
      </c>
      <c r="J3" s="25"/>
      <c r="K3" s="1081" t="str">
        <f>'08) Drop Down Menus'!A2</f>
        <v>Groceries</v>
      </c>
      <c r="L3" s="85">
        <f>sumifs(H$4:H$33,G$4:G$33,K3,B$4:B$33,false)</f>
        <v>0</v>
      </c>
      <c r="M3" s="1107"/>
      <c r="N3" s="25"/>
    </row>
    <row r="4">
      <c r="A4" s="25"/>
      <c r="B4" s="1134" t="b">
        <v>0</v>
      </c>
      <c r="C4" s="1173" t="s">
        <v>770</v>
      </c>
      <c r="D4" s="1174"/>
      <c r="E4" s="1174"/>
      <c r="F4" s="1136">
        <v>45573.0</v>
      </c>
      <c r="G4" s="1137" t="s">
        <v>21</v>
      </c>
      <c r="H4" s="1138">
        <v>12.99</v>
      </c>
      <c r="I4" s="92">
        <f>H4</f>
        <v>12.99</v>
      </c>
      <c r="J4" s="25"/>
      <c r="K4" s="1139" t="str">
        <f>'08) Drop Down Menus'!A3</f>
        <v>Cigarettes</v>
      </c>
      <c r="L4" s="91">
        <f t="shared" ref="L4:L14" si="1">sumifs(H$4:H$26,G$4:G$26,K4,B$4:B$26,false)</f>
        <v>26.02</v>
      </c>
      <c r="M4" s="1140"/>
      <c r="N4" s="25"/>
    </row>
    <row r="5">
      <c r="A5" s="25"/>
      <c r="B5" s="925" t="b">
        <v>0</v>
      </c>
      <c r="C5" s="1175" t="s">
        <v>474</v>
      </c>
      <c r="D5" s="1176"/>
      <c r="E5" s="1176"/>
      <c r="F5" s="982">
        <v>45570.0</v>
      </c>
      <c r="G5" s="983" t="s">
        <v>144</v>
      </c>
      <c r="H5" s="1023">
        <v>26.02</v>
      </c>
      <c r="I5" s="86">
        <f t="shared" ref="I5:I33" si="2">I4+H5</f>
        <v>39.01</v>
      </c>
      <c r="J5" s="25"/>
      <c r="K5" s="1081" t="str">
        <f>'08) Drop Down Menus'!A4</f>
        <v>Gas</v>
      </c>
      <c r="L5" s="85">
        <f t="shared" si="1"/>
        <v>0</v>
      </c>
      <c r="M5" s="1107"/>
      <c r="N5" s="25"/>
    </row>
    <row r="6">
      <c r="A6" s="25"/>
      <c r="B6" s="1134" t="b">
        <v>0</v>
      </c>
      <c r="C6" s="1173" t="s">
        <v>752</v>
      </c>
      <c r="D6" s="1174"/>
      <c r="E6" s="1174"/>
      <c r="F6" s="1136">
        <v>45568.0</v>
      </c>
      <c r="G6" s="1137" t="s">
        <v>146</v>
      </c>
      <c r="H6" s="1138">
        <v>10.0</v>
      </c>
      <c r="I6" s="92">
        <f t="shared" si="2"/>
        <v>49.01</v>
      </c>
      <c r="J6" s="25"/>
      <c r="K6" s="1139" t="str">
        <f>'08) Drop Down Menus'!A5</f>
        <v>Entertainment</v>
      </c>
      <c r="L6" s="91">
        <f t="shared" si="1"/>
        <v>10</v>
      </c>
      <c r="M6" s="1140"/>
      <c r="N6" s="25"/>
    </row>
    <row r="7">
      <c r="A7" s="25"/>
      <c r="B7" s="925" t="b">
        <v>0</v>
      </c>
      <c r="C7" s="1022"/>
      <c r="D7" s="862"/>
      <c r="E7" s="862"/>
      <c r="F7" s="982"/>
      <c r="G7" s="983"/>
      <c r="H7" s="1023">
        <v>0.0</v>
      </c>
      <c r="I7" s="86">
        <f t="shared" si="2"/>
        <v>49.01</v>
      </c>
      <c r="J7" s="25"/>
      <c r="K7" s="1081" t="str">
        <f>'08) Drop Down Menus'!A6</f>
        <v>Medical</v>
      </c>
      <c r="L7" s="85">
        <f t="shared" si="1"/>
        <v>0</v>
      </c>
      <c r="M7" s="1107"/>
      <c r="N7" s="25"/>
    </row>
    <row r="8">
      <c r="A8" s="25"/>
      <c r="B8" s="1134" t="b">
        <v>0</v>
      </c>
      <c r="C8" s="1042"/>
      <c r="D8" s="1135"/>
      <c r="E8" s="1135"/>
      <c r="F8" s="1136"/>
      <c r="G8" s="1137"/>
      <c r="H8" s="1138">
        <v>0.0</v>
      </c>
      <c r="I8" s="92">
        <f t="shared" si="2"/>
        <v>49.01</v>
      </c>
      <c r="J8" s="25"/>
      <c r="K8" s="1139" t="str">
        <f>'08) Drop Down Menus'!A7</f>
        <v>Vehicle</v>
      </c>
      <c r="L8" s="91">
        <f t="shared" si="1"/>
        <v>0</v>
      </c>
      <c r="M8" s="1140"/>
      <c r="N8" s="25"/>
    </row>
    <row r="9">
      <c r="A9" s="25"/>
      <c r="B9" s="925" t="b">
        <v>0</v>
      </c>
      <c r="C9" s="1022"/>
      <c r="D9" s="862"/>
      <c r="E9" s="862"/>
      <c r="F9" s="982"/>
      <c r="G9" s="983"/>
      <c r="H9" s="1023">
        <v>0.0</v>
      </c>
      <c r="I9" s="86">
        <f t="shared" si="2"/>
        <v>49.01</v>
      </c>
      <c r="J9" s="25"/>
      <c r="K9" s="1081" t="str">
        <f>'08) Drop Down Menus'!A8</f>
        <v>Maintenance</v>
      </c>
      <c r="L9" s="85">
        <f t="shared" si="1"/>
        <v>12.99</v>
      </c>
      <c r="M9" s="1107"/>
      <c r="N9" s="25"/>
    </row>
    <row r="10">
      <c r="A10" s="25"/>
      <c r="B10" s="1134" t="b">
        <v>0</v>
      </c>
      <c r="C10" s="1042"/>
      <c r="D10" s="1135"/>
      <c r="E10" s="1135"/>
      <c r="F10" s="1136"/>
      <c r="G10" s="1137"/>
      <c r="H10" s="1138">
        <v>0.0</v>
      </c>
      <c r="I10" s="92">
        <f t="shared" si="2"/>
        <v>49.01</v>
      </c>
      <c r="J10" s="25"/>
      <c r="K10" s="1139" t="str">
        <f>'08) Drop Down Menus'!A9</f>
        <v>Debt</v>
      </c>
      <c r="L10" s="91">
        <f t="shared" si="1"/>
        <v>0</v>
      </c>
      <c r="M10" s="1140"/>
      <c r="N10" s="25"/>
    </row>
    <row r="11">
      <c r="A11" s="25"/>
      <c r="B11" s="925" t="b">
        <v>0</v>
      </c>
      <c r="C11" s="1022"/>
      <c r="D11" s="862"/>
      <c r="E11" s="862"/>
      <c r="F11" s="982"/>
      <c r="G11" s="983"/>
      <c r="H11" s="1023">
        <v>0.0</v>
      </c>
      <c r="I11" s="86">
        <f t="shared" si="2"/>
        <v>49.01</v>
      </c>
      <c r="J11" s="25"/>
      <c r="K11" s="1081" t="str">
        <f>'08) Drop Down Menus'!A10</f>
        <v>Holiday Gifts</v>
      </c>
      <c r="L11" s="85">
        <f t="shared" si="1"/>
        <v>0</v>
      </c>
      <c r="M11" s="1107"/>
      <c r="N11" s="25"/>
    </row>
    <row r="12">
      <c r="A12" s="25"/>
      <c r="B12" s="1134" t="b">
        <v>0</v>
      </c>
      <c r="C12" s="1042"/>
      <c r="D12" s="1135"/>
      <c r="E12" s="1135"/>
      <c r="F12" s="1168"/>
      <c r="G12" s="1137"/>
      <c r="H12" s="1138">
        <v>0.0</v>
      </c>
      <c r="I12" s="92">
        <f t="shared" si="2"/>
        <v>49.01</v>
      </c>
      <c r="J12" s="25"/>
      <c r="K12" s="1139" t="str">
        <f>'08) Drop Down Menus'!A11</f>
        <v>Haircut</v>
      </c>
      <c r="L12" s="91">
        <f t="shared" si="1"/>
        <v>0</v>
      </c>
      <c r="M12" s="1140"/>
      <c r="N12" s="25"/>
    </row>
    <row r="13">
      <c r="A13" s="25"/>
      <c r="B13" s="925" t="b">
        <v>0</v>
      </c>
      <c r="C13" s="1022"/>
      <c r="D13" s="862"/>
      <c r="E13" s="862"/>
      <c r="F13" s="982"/>
      <c r="G13" s="983"/>
      <c r="H13" s="1023">
        <v>0.0</v>
      </c>
      <c r="I13" s="86">
        <f t="shared" si="2"/>
        <v>49.01</v>
      </c>
      <c r="J13" s="25"/>
      <c r="K13" s="1081" t="str">
        <f>'08) Drop Down Menus'!A12</f>
        <v>Subscription - Video</v>
      </c>
      <c r="L13" s="85">
        <f t="shared" si="1"/>
        <v>0</v>
      </c>
      <c r="M13" s="1107"/>
      <c r="N13" s="25"/>
    </row>
    <row r="14">
      <c r="A14" s="25"/>
      <c r="B14" s="1134" t="b">
        <v>0</v>
      </c>
      <c r="C14" s="1042"/>
      <c r="D14" s="1135"/>
      <c r="E14" s="1135"/>
      <c r="F14" s="1136"/>
      <c r="G14" s="1137"/>
      <c r="H14" s="1138">
        <v>0.0</v>
      </c>
      <c r="I14" s="92">
        <f t="shared" si="2"/>
        <v>49.01</v>
      </c>
      <c r="J14" s="25"/>
      <c r="K14" s="1141" t="str">
        <f>'08) Drop Down Menus'!A13</f>
        <v>Subscription - Game</v>
      </c>
      <c r="L14" s="1142">
        <f t="shared" si="1"/>
        <v>0</v>
      </c>
      <c r="M14" s="1144"/>
      <c r="N14" s="25"/>
    </row>
    <row r="15">
      <c r="A15" s="25"/>
      <c r="B15" s="925" t="b">
        <v>0</v>
      </c>
      <c r="C15" s="1022"/>
      <c r="D15" s="862"/>
      <c r="E15" s="862"/>
      <c r="F15" s="982"/>
      <c r="G15" s="983"/>
      <c r="H15" s="1023">
        <v>0.0</v>
      </c>
      <c r="I15" s="86">
        <f t="shared" si="2"/>
        <v>49.01</v>
      </c>
      <c r="J15" s="25"/>
      <c r="K15" s="25"/>
      <c r="L15" s="25"/>
      <c r="M15" s="25"/>
      <c r="N15" s="25"/>
    </row>
    <row r="16">
      <c r="A16" s="25"/>
      <c r="B16" s="1134" t="b">
        <v>0</v>
      </c>
      <c r="C16" s="1042"/>
      <c r="D16" s="1135"/>
      <c r="E16" s="1135"/>
      <c r="F16" s="1136"/>
      <c r="G16" s="1137"/>
      <c r="H16" s="1138">
        <v>0.0</v>
      </c>
      <c r="I16" s="92">
        <f t="shared" si="2"/>
        <v>49.01</v>
      </c>
      <c r="J16" s="25"/>
      <c r="K16" s="1085" t="s">
        <v>44</v>
      </c>
      <c r="L16" s="1086" t="s">
        <v>572</v>
      </c>
      <c r="M16" s="1087" t="s">
        <v>573</v>
      </c>
      <c r="N16" s="25"/>
    </row>
    <row r="17">
      <c r="A17" s="25"/>
      <c r="B17" s="925" t="b">
        <v>0</v>
      </c>
      <c r="C17" s="1022"/>
      <c r="D17" s="862"/>
      <c r="E17" s="862"/>
      <c r="F17" s="982"/>
      <c r="G17" s="983"/>
      <c r="H17" s="1023">
        <v>0.0</v>
      </c>
      <c r="I17" s="86">
        <f t="shared" si="2"/>
        <v>49.01</v>
      </c>
      <c r="J17" s="25"/>
      <c r="K17" s="1088" t="str">
        <f>'08) Drop Down Menus'!A2</f>
        <v>Groceries</v>
      </c>
      <c r="L17" s="930">
        <f>SUMIF('01) BudgetBill Breakdown'!B$1:B90,K3, '01) BudgetBill Breakdown'!G$1:G90)</f>
        <v>-13261.67</v>
      </c>
      <c r="M17" s="1089">
        <f t="shared" ref="M17:M28" si="3">L17/M$29</f>
        <v>-697.9826316</v>
      </c>
      <c r="N17" s="25"/>
    </row>
    <row r="18">
      <c r="A18" s="25"/>
      <c r="B18" s="1134" t="b">
        <v>0</v>
      </c>
      <c r="C18" s="1042"/>
      <c r="D18" s="1135"/>
      <c r="E18" s="1135"/>
      <c r="F18" s="1136"/>
      <c r="G18" s="1137"/>
      <c r="H18" s="1138">
        <v>0.0</v>
      </c>
      <c r="I18" s="92">
        <f t="shared" si="2"/>
        <v>49.01</v>
      </c>
      <c r="J18" s="25"/>
      <c r="K18" s="1090" t="str">
        <f>'08) Drop Down Menus'!A3</f>
        <v>Cigarettes</v>
      </c>
      <c r="L18" s="994">
        <f>SUMIF('01) BudgetBill Breakdown'!B$1:B90,K18, '01) BudgetBill Breakdown'!G$1:G90)</f>
        <v>-3195.64</v>
      </c>
      <c r="M18" s="1091">
        <f t="shared" si="3"/>
        <v>-168.1915789</v>
      </c>
      <c r="N18" s="25"/>
    </row>
    <row r="19">
      <c r="A19" s="25"/>
      <c r="B19" s="925" t="b">
        <v>0</v>
      </c>
      <c r="C19" s="1022"/>
      <c r="D19" s="862"/>
      <c r="E19" s="862"/>
      <c r="F19" s="982"/>
      <c r="G19" s="983"/>
      <c r="H19" s="1023">
        <v>0.0</v>
      </c>
      <c r="I19" s="86">
        <f t="shared" si="2"/>
        <v>49.01</v>
      </c>
      <c r="J19" s="25"/>
      <c r="K19" s="1088" t="str">
        <f>'08) Drop Down Menus'!A4</f>
        <v>Gas</v>
      </c>
      <c r="L19" s="930">
        <f>SUMIF('01) BudgetBill Breakdown'!B$1:B90,K19, '01) BudgetBill Breakdown'!G$1:G90)</f>
        <v>-1119.6</v>
      </c>
      <c r="M19" s="1089">
        <f t="shared" si="3"/>
        <v>-58.92631579</v>
      </c>
      <c r="N19" s="25"/>
    </row>
    <row r="20">
      <c r="A20" s="25"/>
      <c r="B20" s="1134" t="b">
        <v>0</v>
      </c>
      <c r="C20" s="1042"/>
      <c r="D20" s="1135"/>
      <c r="E20" s="1135"/>
      <c r="F20" s="1136"/>
      <c r="G20" s="1137"/>
      <c r="H20" s="1138">
        <v>0.0</v>
      </c>
      <c r="I20" s="92">
        <f t="shared" si="2"/>
        <v>49.01</v>
      </c>
      <c r="J20" s="25"/>
      <c r="K20" s="1090" t="str">
        <f>'08) Drop Down Menus'!A5</f>
        <v>Entertainment</v>
      </c>
      <c r="L20" s="994">
        <f>SUMIF('01) BudgetBill Breakdown'!B$1:B90,K20, '01) BudgetBill Breakdown'!G$1:G90)</f>
        <v>-5169.91</v>
      </c>
      <c r="M20" s="1091">
        <f t="shared" si="3"/>
        <v>-272.1005263</v>
      </c>
      <c r="N20" s="25"/>
    </row>
    <row r="21">
      <c r="A21" s="25"/>
      <c r="B21" s="925" t="b">
        <v>0</v>
      </c>
      <c r="C21" s="1022"/>
      <c r="D21" s="862"/>
      <c r="E21" s="862"/>
      <c r="F21" s="982"/>
      <c r="G21" s="983"/>
      <c r="H21" s="1023">
        <v>0.0</v>
      </c>
      <c r="I21" s="86">
        <f t="shared" si="2"/>
        <v>49.01</v>
      </c>
      <c r="J21" s="25"/>
      <c r="K21" s="1088" t="str">
        <f>'08) Drop Down Menus'!A6</f>
        <v>Medical</v>
      </c>
      <c r="L21" s="930">
        <f>SUMIF('01) BudgetBill Breakdown'!B$1:B90,K21, '01) BudgetBill Breakdown'!G$1:G90)</f>
        <v>-1229.54</v>
      </c>
      <c r="M21" s="1089">
        <f t="shared" si="3"/>
        <v>-64.71263158</v>
      </c>
      <c r="N21" s="25"/>
    </row>
    <row r="22">
      <c r="A22" s="25"/>
      <c r="B22" s="1134" t="b">
        <v>0</v>
      </c>
      <c r="C22" s="1042"/>
      <c r="D22" s="1135"/>
      <c r="E22" s="1135"/>
      <c r="F22" s="1136"/>
      <c r="G22" s="1137"/>
      <c r="H22" s="1138">
        <v>0.0</v>
      </c>
      <c r="I22" s="92">
        <f t="shared" si="2"/>
        <v>49.01</v>
      </c>
      <c r="J22" s="25"/>
      <c r="K22" s="1090" t="str">
        <f>'08) Drop Down Menus'!A7</f>
        <v>Vehicle</v>
      </c>
      <c r="L22" s="994">
        <f>SUMIF('01) BudgetBill Breakdown'!B$1:B90,K22, '01) BudgetBill Breakdown'!G$1:G90)</f>
        <v>-798.37</v>
      </c>
      <c r="M22" s="1091">
        <f t="shared" si="3"/>
        <v>-42.01947368</v>
      </c>
      <c r="N22" s="25"/>
    </row>
    <row r="23">
      <c r="A23" s="25"/>
      <c r="B23" s="925" t="b">
        <v>0</v>
      </c>
      <c r="C23" s="1022"/>
      <c r="D23" s="862"/>
      <c r="E23" s="862"/>
      <c r="F23" s="982"/>
      <c r="G23" s="983"/>
      <c r="H23" s="1023">
        <v>0.0</v>
      </c>
      <c r="I23" s="86">
        <f t="shared" si="2"/>
        <v>49.01</v>
      </c>
      <c r="J23" s="25"/>
      <c r="K23" s="1088" t="str">
        <f>'08) Drop Down Menus'!A8</f>
        <v>Maintenance</v>
      </c>
      <c r="L23" s="930">
        <f>SUMIF('01) BudgetBill Breakdown'!B$1:B90,K23, '01) BudgetBill Breakdown'!G$1:G90)</f>
        <v>-2502.98</v>
      </c>
      <c r="M23" s="1089">
        <f t="shared" si="3"/>
        <v>-131.7357895</v>
      </c>
      <c r="N23" s="25"/>
    </row>
    <row r="24">
      <c r="A24" s="25"/>
      <c r="B24" s="1134" t="b">
        <v>0</v>
      </c>
      <c r="C24" s="1042"/>
      <c r="D24" s="1135"/>
      <c r="E24" s="1135"/>
      <c r="F24" s="1136"/>
      <c r="G24" s="1137"/>
      <c r="H24" s="1138">
        <v>0.0</v>
      </c>
      <c r="I24" s="92">
        <f t="shared" si="2"/>
        <v>49.01</v>
      </c>
      <c r="J24" s="25"/>
      <c r="K24" s="1090" t="str">
        <f>'08) Drop Down Menus'!A9</f>
        <v>Debt</v>
      </c>
      <c r="L24" s="994">
        <f>SUMIF('01) BudgetBill Breakdown'!B$1:B90,K24, '01) BudgetBill Breakdown'!G$1:G90)</f>
        <v>-4471.64</v>
      </c>
      <c r="M24" s="1091">
        <f t="shared" si="3"/>
        <v>-235.3494737</v>
      </c>
      <c r="N24" s="25"/>
    </row>
    <row r="25">
      <c r="A25" s="25"/>
      <c r="B25" s="925" t="b">
        <v>0</v>
      </c>
      <c r="C25" s="1022"/>
      <c r="D25" s="862"/>
      <c r="E25" s="862"/>
      <c r="F25" s="982"/>
      <c r="G25" s="983"/>
      <c r="H25" s="1023">
        <v>0.0</v>
      </c>
      <c r="I25" s="86">
        <f t="shared" si="2"/>
        <v>49.01</v>
      </c>
      <c r="J25" s="25"/>
      <c r="K25" s="1088" t="str">
        <f>'08) Drop Down Menus'!A10</f>
        <v>Holiday Gifts</v>
      </c>
      <c r="L25" s="930">
        <f>SUMIF('01) BudgetBill Breakdown'!B$1:B90,K25, '01) BudgetBill Breakdown'!G$1:G90)</f>
        <v>-437.29</v>
      </c>
      <c r="M25" s="1089">
        <f t="shared" si="3"/>
        <v>-23.01526316</v>
      </c>
      <c r="N25" s="25"/>
    </row>
    <row r="26">
      <c r="A26" s="25"/>
      <c r="B26" s="1134" t="b">
        <v>0</v>
      </c>
      <c r="C26" s="1042"/>
      <c r="D26" s="1135"/>
      <c r="E26" s="1135"/>
      <c r="F26" s="1136"/>
      <c r="G26" s="1137"/>
      <c r="H26" s="1138">
        <v>0.0</v>
      </c>
      <c r="I26" s="92">
        <f t="shared" si="2"/>
        <v>49.01</v>
      </c>
      <c r="J26" s="25"/>
      <c r="K26" s="1090" t="str">
        <f>'08) Drop Down Menus'!A11</f>
        <v>Haircut</v>
      </c>
      <c r="L26" s="994">
        <f>SUMIF('01) BudgetBill Breakdown'!B$1:B90,K26, '01) BudgetBill Breakdown'!G$1:G90)</f>
        <v>-350.23</v>
      </c>
      <c r="M26" s="1091">
        <f t="shared" si="3"/>
        <v>-18.43315789</v>
      </c>
      <c r="N26" s="25"/>
    </row>
    <row r="27">
      <c r="A27" s="25"/>
      <c r="B27" s="925" t="b">
        <v>0</v>
      </c>
      <c r="C27" s="1022"/>
      <c r="D27" s="1022"/>
      <c r="E27" s="1022"/>
      <c r="F27" s="982"/>
      <c r="G27" s="983"/>
      <c r="H27" s="1023">
        <v>0.0</v>
      </c>
      <c r="I27" s="86">
        <f t="shared" si="2"/>
        <v>49.01</v>
      </c>
      <c r="J27" s="25"/>
      <c r="K27" s="1088" t="str">
        <f>'08) Drop Down Menus'!A12</f>
        <v>Subscription - Video</v>
      </c>
      <c r="L27" s="930">
        <f>SUMIF('01) BudgetBill Breakdown'!B$1:B90,K27, '01) BudgetBill Breakdown'!G$1:G90)</f>
        <v>-642.57</v>
      </c>
      <c r="M27" s="1089">
        <f t="shared" si="3"/>
        <v>-33.81947368</v>
      </c>
      <c r="N27" s="25"/>
    </row>
    <row r="28">
      <c r="A28" s="25"/>
      <c r="B28" s="1134" t="b">
        <v>0</v>
      </c>
      <c r="C28" s="1042"/>
      <c r="D28" s="1042"/>
      <c r="E28" s="1042"/>
      <c r="F28" s="1136"/>
      <c r="G28" s="1137"/>
      <c r="H28" s="1138">
        <v>0.0</v>
      </c>
      <c r="I28" s="92">
        <f t="shared" si="2"/>
        <v>49.01</v>
      </c>
      <c r="J28" s="25"/>
      <c r="K28" s="1090" t="str">
        <f>'08) Drop Down Menus'!A13</f>
        <v>Subscription - Game</v>
      </c>
      <c r="L28" s="994">
        <f>SUMIF('01) BudgetBill Breakdown'!B$1:B90,K28, '01) BudgetBill Breakdown'!G$1:G90)</f>
        <v>-137.11</v>
      </c>
      <c r="M28" s="1091">
        <f t="shared" si="3"/>
        <v>-7.216315789</v>
      </c>
      <c r="N28" s="25"/>
    </row>
    <row r="29">
      <c r="A29" s="25"/>
      <c r="B29" s="925" t="b">
        <v>0</v>
      </c>
      <c r="C29" s="1022"/>
      <c r="D29" s="1022"/>
      <c r="E29" s="1022"/>
      <c r="F29" s="982"/>
      <c r="G29" s="983"/>
      <c r="H29" s="1023">
        <v>0.0</v>
      </c>
      <c r="I29" s="86">
        <f t="shared" si="2"/>
        <v>49.01</v>
      </c>
      <c r="J29" s="25"/>
      <c r="K29" s="1092" t="s">
        <v>574</v>
      </c>
      <c r="L29" s="1093"/>
      <c r="M29" s="1094" t="s">
        <v>630</v>
      </c>
      <c r="N29" s="25"/>
    </row>
    <row r="30">
      <c r="A30" s="25"/>
      <c r="B30" s="1134" t="b">
        <v>0</v>
      </c>
      <c r="C30" s="1042"/>
      <c r="D30" s="1135"/>
      <c r="E30" s="1135"/>
      <c r="F30" s="1136"/>
      <c r="G30" s="1137"/>
      <c r="H30" s="1138">
        <v>0.0</v>
      </c>
      <c r="I30" s="92">
        <f t="shared" si="2"/>
        <v>49.01</v>
      </c>
      <c r="J30" s="25"/>
      <c r="K30" s="25"/>
      <c r="L30" s="25"/>
      <c r="M30" s="25"/>
      <c r="N30" s="25"/>
    </row>
    <row r="31">
      <c r="A31" s="25"/>
      <c r="B31" s="925" t="b">
        <v>0</v>
      </c>
      <c r="C31" s="1022"/>
      <c r="D31" s="862"/>
      <c r="E31" s="862"/>
      <c r="F31" s="982"/>
      <c r="G31" s="983"/>
      <c r="H31" s="1023">
        <v>0.0</v>
      </c>
      <c r="I31" s="86">
        <f t="shared" si="2"/>
        <v>49.01</v>
      </c>
      <c r="J31" s="25"/>
      <c r="K31" s="1115" t="s">
        <v>683</v>
      </c>
      <c r="L31" s="1116"/>
      <c r="M31" s="1117"/>
      <c r="N31" s="25"/>
    </row>
    <row r="32">
      <c r="A32" s="25"/>
      <c r="B32" s="1134" t="b">
        <v>0</v>
      </c>
      <c r="C32" s="1042"/>
      <c r="D32" s="1135"/>
      <c r="E32" s="1135"/>
      <c r="F32" s="1136"/>
      <c r="G32" s="1137"/>
      <c r="H32" s="1138">
        <v>0.0</v>
      </c>
      <c r="I32" s="92">
        <f t="shared" si="2"/>
        <v>49.01</v>
      </c>
      <c r="J32" s="25"/>
      <c r="K32" s="1118" t="s">
        <v>684</v>
      </c>
      <c r="L32" s="862"/>
      <c r="M32" s="1103">
        <v>0.0</v>
      </c>
      <c r="N32" s="25"/>
    </row>
    <row r="33" ht="18.0" customHeight="1">
      <c r="A33" s="25"/>
      <c r="B33" s="925" t="b">
        <v>0</v>
      </c>
      <c r="C33" s="1022"/>
      <c r="D33" s="862"/>
      <c r="E33" s="862"/>
      <c r="F33" s="982"/>
      <c r="G33" s="983"/>
      <c r="H33" s="1023">
        <v>0.0</v>
      </c>
      <c r="I33" s="86">
        <f t="shared" si="2"/>
        <v>49.01</v>
      </c>
      <c r="J33" s="25"/>
      <c r="K33" s="1119" t="s">
        <v>685</v>
      </c>
      <c r="L33" s="1120"/>
      <c r="M33" s="1121">
        <v>0.0</v>
      </c>
      <c r="N33" s="25"/>
    </row>
    <row r="34" ht="18.0" customHeight="1">
      <c r="A34" s="25"/>
      <c r="B34" s="1148"/>
      <c r="C34" s="1149" t="s">
        <v>455</v>
      </c>
      <c r="D34" s="1150"/>
      <c r="E34" s="1150"/>
      <c r="F34" s="1150"/>
      <c r="G34" s="1150"/>
      <c r="H34" s="1151">
        <f>I26</f>
        <v>49.01</v>
      </c>
      <c r="I34" s="1152"/>
      <c r="J34" s="25"/>
      <c r="K34" s="1118" t="s">
        <v>686</v>
      </c>
      <c r="L34" s="862"/>
      <c r="M34" s="86">
        <f>M32-M33</f>
        <v>0</v>
      </c>
      <c r="N34" s="25"/>
    </row>
    <row r="35" ht="18.0" customHeight="1">
      <c r="A35" s="65"/>
      <c r="B35" s="65"/>
      <c r="C35" s="65"/>
      <c r="D35" s="65"/>
      <c r="E35" s="65"/>
      <c r="F35" s="65"/>
      <c r="G35" s="75"/>
      <c r="H35" s="75"/>
      <c r="I35" s="65"/>
      <c r="J35" s="25"/>
      <c r="K35" s="1122" t="s">
        <v>687</v>
      </c>
      <c r="L35" s="1123"/>
      <c r="M35" s="1124" t="str">
        <f>#REF!-M33</f>
        <v>#REF!</v>
      </c>
      <c r="N35" s="25"/>
    </row>
    <row r="36" ht="18.0" customHeight="1">
      <c r="A36" s="65"/>
      <c r="B36" s="65" t="s">
        <v>609</v>
      </c>
      <c r="J36" s="25"/>
      <c r="N36" s="25"/>
    </row>
    <row r="37" ht="18.0" customHeight="1">
      <c r="A37" s="80"/>
      <c r="B37" s="1085" t="s">
        <v>102</v>
      </c>
      <c r="C37" s="1086" t="s">
        <v>103</v>
      </c>
      <c r="D37" s="1086" t="s">
        <v>104</v>
      </c>
      <c r="E37" s="1086" t="s">
        <v>105</v>
      </c>
      <c r="F37" s="1086" t="s">
        <v>49</v>
      </c>
      <c r="G37" s="1106" t="s">
        <v>106</v>
      </c>
      <c r="H37" s="1106" t="s">
        <v>107</v>
      </c>
      <c r="I37" s="1130"/>
      <c r="J37" s="25"/>
      <c r="K37" s="1100" t="s">
        <v>670</v>
      </c>
      <c r="L37" s="1101"/>
      <c r="M37" s="1102"/>
      <c r="N37" s="25"/>
    </row>
    <row r="38" ht="18.0" customHeight="1">
      <c r="A38" s="80"/>
      <c r="B38" s="1108" t="b">
        <v>0</v>
      </c>
      <c r="C38" s="1022"/>
      <c r="D38" s="95"/>
      <c r="E38" s="95"/>
      <c r="F38" s="96"/>
      <c r="G38" s="85">
        <v>0.0</v>
      </c>
      <c r="H38" s="930">
        <f t="shared" ref="H38:H86" si="4">IF( B38 = TRUE ,(G38*F38)*0.05+(G38*F38) , G38*F38 )</f>
        <v>0</v>
      </c>
      <c r="I38" s="1107"/>
      <c r="J38" s="25"/>
      <c r="K38" s="925" t="s">
        <v>605</v>
      </c>
      <c r="L38" s="1027"/>
      <c r="M38" s="1103">
        <v>0.0</v>
      </c>
      <c r="N38" s="25"/>
    </row>
    <row r="39" ht="18.0" customHeight="1">
      <c r="A39" s="80"/>
      <c r="B39" s="1111" t="b">
        <v>0</v>
      </c>
      <c r="C39" s="88"/>
      <c r="D39" s="89"/>
      <c r="E39" s="89"/>
      <c r="F39" s="90"/>
      <c r="G39" s="91">
        <v>0.0</v>
      </c>
      <c r="H39" s="994">
        <f t="shared" si="4"/>
        <v>0</v>
      </c>
      <c r="I39" s="1140"/>
      <c r="J39" s="25"/>
      <c r="K39" s="1104" t="s">
        <v>671</v>
      </c>
      <c r="L39" s="1073">
        <v>3000.0</v>
      </c>
      <c r="M39" s="1105"/>
      <c r="N39" s="25"/>
    </row>
    <row r="40" ht="18.0" customHeight="1">
      <c r="A40" s="97"/>
      <c r="B40" s="1108" t="b">
        <v>0</v>
      </c>
      <c r="C40" s="94"/>
      <c r="D40" s="95"/>
      <c r="E40" s="95"/>
      <c r="F40" s="96"/>
      <c r="G40" s="85">
        <v>0.0</v>
      </c>
      <c r="H40" s="930">
        <f t="shared" si="4"/>
        <v>0</v>
      </c>
      <c r="I40" s="1107"/>
      <c r="J40" s="25"/>
      <c r="K40" s="925" t="s">
        <v>606</v>
      </c>
      <c r="L40" s="85">
        <v>0.0</v>
      </c>
      <c r="M40" s="1107"/>
      <c r="N40" s="25"/>
    </row>
    <row r="41" ht="18.0" customHeight="1">
      <c r="A41" s="80"/>
      <c r="B41" s="1111" t="b">
        <v>0</v>
      </c>
      <c r="C41" s="88"/>
      <c r="D41" s="89"/>
      <c r="E41" s="89"/>
      <c r="F41" s="90"/>
      <c r="G41" s="91">
        <v>0.0</v>
      </c>
      <c r="H41" s="994">
        <f t="shared" si="4"/>
        <v>0</v>
      </c>
      <c r="I41" s="1140"/>
      <c r="J41" s="25"/>
      <c r="K41" s="1109" t="s">
        <v>607</v>
      </c>
      <c r="L41" s="1030">
        <v>1177.89</v>
      </c>
      <c r="M41" s="1154">
        <f>L41+M38-L40</f>
        <v>1177.89</v>
      </c>
      <c r="N41" s="25"/>
    </row>
    <row r="42" ht="18.0" customHeight="1">
      <c r="A42" s="80"/>
      <c r="B42" s="1108" t="b">
        <v>0</v>
      </c>
      <c r="C42" s="94"/>
      <c r="D42" s="95"/>
      <c r="E42" s="95"/>
      <c r="F42" s="96"/>
      <c r="G42" s="85">
        <v>0.0</v>
      </c>
      <c r="H42" s="930">
        <f t="shared" si="4"/>
        <v>0</v>
      </c>
      <c r="I42" s="1107"/>
      <c r="J42" s="25"/>
      <c r="K42" s="1112" t="s">
        <v>608</v>
      </c>
      <c r="L42" s="1113"/>
      <c r="M42" s="1114">
        <f>L39-M41</f>
        <v>1822.11</v>
      </c>
      <c r="N42" s="25"/>
    </row>
    <row r="43" ht="18.0" customHeight="1">
      <c r="A43" s="80"/>
      <c r="B43" s="1111" t="b">
        <v>0</v>
      </c>
      <c r="C43" s="88"/>
      <c r="D43" s="89"/>
      <c r="E43" s="89"/>
      <c r="F43" s="90"/>
      <c r="G43" s="91">
        <v>0.0</v>
      </c>
      <c r="H43" s="994">
        <f t="shared" si="4"/>
        <v>0</v>
      </c>
      <c r="I43" s="1140"/>
      <c r="J43" s="25"/>
      <c r="K43" s="25"/>
      <c r="L43" s="25"/>
      <c r="M43" s="25"/>
      <c r="N43" s="25"/>
    </row>
    <row r="44" ht="18.0" customHeight="1">
      <c r="A44" s="97"/>
      <c r="B44" s="1108" t="b">
        <v>0</v>
      </c>
      <c r="C44" s="94"/>
      <c r="D44" s="95"/>
      <c r="E44" s="95"/>
      <c r="F44" s="96"/>
      <c r="G44" s="85">
        <v>0.0</v>
      </c>
      <c r="H44" s="930">
        <f t="shared" si="4"/>
        <v>0</v>
      </c>
      <c r="I44" s="1107"/>
      <c r="J44" s="25"/>
      <c r="K44" s="1100" t="s">
        <v>654</v>
      </c>
      <c r="L44" s="1101"/>
      <c r="M44" s="1102"/>
      <c r="N44" s="25"/>
    </row>
    <row r="45" ht="18.0" customHeight="1">
      <c r="A45" s="97"/>
      <c r="B45" s="1111" t="b">
        <v>0</v>
      </c>
      <c r="C45" s="88"/>
      <c r="D45" s="89"/>
      <c r="E45" s="89"/>
      <c r="F45" s="90"/>
      <c r="G45" s="91">
        <v>0.0</v>
      </c>
      <c r="H45" s="994">
        <f t="shared" si="4"/>
        <v>0</v>
      </c>
      <c r="I45" s="1140"/>
      <c r="J45" s="25"/>
      <c r="K45" s="925" t="s">
        <v>605</v>
      </c>
      <c r="L45" s="1027"/>
      <c r="M45" s="1103">
        <v>0.0</v>
      </c>
      <c r="N45" s="25"/>
    </row>
    <row r="46" ht="18.0" customHeight="1">
      <c r="A46" s="97"/>
      <c r="B46" s="1108" t="b">
        <v>0</v>
      </c>
      <c r="C46" s="94"/>
      <c r="D46" s="95"/>
      <c r="E46" s="95"/>
      <c r="F46" s="96"/>
      <c r="G46" s="85">
        <v>0.0</v>
      </c>
      <c r="H46" s="930">
        <f t="shared" si="4"/>
        <v>0</v>
      </c>
      <c r="I46" s="1107"/>
      <c r="J46" s="25"/>
      <c r="K46" s="1104" t="s">
        <v>671</v>
      </c>
      <c r="L46" s="1073">
        <v>2000.0</v>
      </c>
      <c r="M46" s="1105"/>
      <c r="N46" s="25"/>
    </row>
    <row r="47" ht="18.0" customHeight="1">
      <c r="A47" s="97"/>
      <c r="B47" s="1111" t="b">
        <v>0</v>
      </c>
      <c r="C47" s="88"/>
      <c r="D47" s="89"/>
      <c r="E47" s="89"/>
      <c r="F47" s="90"/>
      <c r="G47" s="91">
        <v>0.0</v>
      </c>
      <c r="H47" s="994">
        <f t="shared" si="4"/>
        <v>0</v>
      </c>
      <c r="I47" s="1140"/>
      <c r="J47" s="25"/>
      <c r="K47" s="925" t="s">
        <v>606</v>
      </c>
      <c r="L47" s="85">
        <v>0.0</v>
      </c>
      <c r="M47" s="1107"/>
      <c r="N47" s="25"/>
    </row>
    <row r="48" ht="18.0" customHeight="1">
      <c r="A48" s="97"/>
      <c r="B48" s="1108" t="b">
        <v>0</v>
      </c>
      <c r="C48" s="94"/>
      <c r="D48" s="95"/>
      <c r="E48" s="95"/>
      <c r="F48" s="96"/>
      <c r="G48" s="85">
        <v>0.0</v>
      </c>
      <c r="H48" s="930">
        <f t="shared" si="4"/>
        <v>0</v>
      </c>
      <c r="I48" s="1107"/>
      <c r="J48" s="25"/>
      <c r="K48" s="1109" t="s">
        <v>607</v>
      </c>
      <c r="L48" s="1030">
        <v>1197.0</v>
      </c>
      <c r="M48" s="1154">
        <f>L48+M45-L47</f>
        <v>1197</v>
      </c>
    </row>
    <row r="49" ht="18.0" customHeight="1">
      <c r="A49" s="97"/>
      <c r="B49" s="1111" t="b">
        <v>0</v>
      </c>
      <c r="C49" s="88"/>
      <c r="D49" s="89"/>
      <c r="E49" s="89"/>
      <c r="F49" s="90"/>
      <c r="G49" s="91">
        <v>0.0</v>
      </c>
      <c r="H49" s="994">
        <f t="shared" si="4"/>
        <v>0</v>
      </c>
      <c r="I49" s="1140"/>
      <c r="J49" s="25"/>
      <c r="K49" s="1112" t="s">
        <v>608</v>
      </c>
      <c r="L49" s="1113"/>
      <c r="M49" s="1114">
        <f>L46-M48</f>
        <v>803</v>
      </c>
    </row>
    <row r="50" ht="18.0" customHeight="1">
      <c r="A50" s="97"/>
      <c r="B50" s="1108" t="b">
        <v>0</v>
      </c>
      <c r="C50" s="94"/>
      <c r="D50" s="95"/>
      <c r="E50" s="95"/>
      <c r="F50" s="96"/>
      <c r="G50" s="85">
        <v>0.0</v>
      </c>
      <c r="H50" s="930">
        <f t="shared" si="4"/>
        <v>0</v>
      </c>
      <c r="I50" s="1107"/>
      <c r="J50" s="25"/>
      <c r="K50" s="25"/>
      <c r="L50" s="25"/>
      <c r="M50" s="25"/>
    </row>
    <row r="51" ht="18.0" customHeight="1">
      <c r="A51" s="97"/>
      <c r="B51" s="1111" t="b">
        <v>0</v>
      </c>
      <c r="C51" s="88"/>
      <c r="D51" s="89"/>
      <c r="E51" s="89"/>
      <c r="F51" s="90"/>
      <c r="G51" s="91">
        <v>0.0</v>
      </c>
      <c r="H51" s="994">
        <f t="shared" si="4"/>
        <v>0</v>
      </c>
      <c r="I51" s="1140"/>
      <c r="J51" s="25"/>
      <c r="K51" s="25"/>
      <c r="L51" s="25"/>
      <c r="M51" s="25"/>
    </row>
    <row r="52" ht="18.0" customHeight="1">
      <c r="A52" s="97"/>
      <c r="B52" s="1108" t="b">
        <v>0</v>
      </c>
      <c r="C52" s="94"/>
      <c r="D52" s="95"/>
      <c r="E52" s="95"/>
      <c r="F52" s="96"/>
      <c r="G52" s="85">
        <v>0.0</v>
      </c>
      <c r="H52" s="930">
        <f t="shared" si="4"/>
        <v>0</v>
      </c>
      <c r="I52" s="1107"/>
      <c r="J52" s="25"/>
      <c r="K52" s="25"/>
      <c r="L52" s="25"/>
      <c r="M52" s="25"/>
    </row>
    <row r="53" ht="18.0" customHeight="1">
      <c r="A53" s="97"/>
      <c r="B53" s="1111" t="b">
        <v>0</v>
      </c>
      <c r="C53" s="88"/>
      <c r="D53" s="89"/>
      <c r="E53" s="89"/>
      <c r="F53" s="90"/>
      <c r="G53" s="91">
        <v>0.0</v>
      </c>
      <c r="H53" s="994">
        <f t="shared" si="4"/>
        <v>0</v>
      </c>
      <c r="I53" s="1140"/>
      <c r="J53" s="25"/>
      <c r="K53" s="25"/>
      <c r="L53" s="25"/>
      <c r="M53" s="25"/>
      <c r="N53" s="25"/>
    </row>
    <row r="54" ht="18.0" hidden="1" customHeight="1">
      <c r="A54" s="97"/>
      <c r="B54" s="1108" t="b">
        <v>0</v>
      </c>
      <c r="C54" s="94"/>
      <c r="D54" s="95"/>
      <c r="E54" s="95"/>
      <c r="F54" s="96"/>
      <c r="G54" s="85">
        <v>0.0</v>
      </c>
      <c r="H54" s="930">
        <f t="shared" si="4"/>
        <v>0</v>
      </c>
      <c r="I54" s="1107"/>
      <c r="J54" s="25"/>
      <c r="K54" s="25"/>
      <c r="L54" s="25"/>
      <c r="M54" s="25"/>
      <c r="N54" s="25"/>
    </row>
    <row r="55" ht="18.0" hidden="1" customHeight="1">
      <c r="A55" s="97"/>
      <c r="B55" s="1111" t="b">
        <v>0</v>
      </c>
      <c r="C55" s="88"/>
      <c r="D55" s="89"/>
      <c r="E55" s="89"/>
      <c r="F55" s="90"/>
      <c r="G55" s="91">
        <v>0.0</v>
      </c>
      <c r="H55" s="994">
        <f t="shared" si="4"/>
        <v>0</v>
      </c>
      <c r="I55" s="1140"/>
      <c r="J55" s="25"/>
      <c r="K55" s="25"/>
      <c r="L55" s="25"/>
      <c r="M55" s="25"/>
      <c r="N55" s="25"/>
    </row>
    <row r="56" ht="18.0" hidden="1" customHeight="1">
      <c r="A56" s="97"/>
      <c r="B56" s="1108" t="b">
        <v>0</v>
      </c>
      <c r="C56" s="94"/>
      <c r="D56" s="95"/>
      <c r="E56" s="95"/>
      <c r="F56" s="96"/>
      <c r="G56" s="85">
        <v>0.0</v>
      </c>
      <c r="H56" s="930">
        <f t="shared" si="4"/>
        <v>0</v>
      </c>
      <c r="I56" s="1107"/>
      <c r="J56" s="25"/>
      <c r="K56" s="25"/>
      <c r="L56" s="25"/>
      <c r="M56" s="25"/>
      <c r="N56" s="25"/>
    </row>
    <row r="57" ht="18.0" hidden="1" customHeight="1">
      <c r="A57" s="97"/>
      <c r="B57" s="1111" t="b">
        <v>0</v>
      </c>
      <c r="C57" s="88"/>
      <c r="D57" s="89"/>
      <c r="E57" s="89"/>
      <c r="F57" s="90"/>
      <c r="G57" s="91">
        <v>0.0</v>
      </c>
      <c r="H57" s="994">
        <f t="shared" si="4"/>
        <v>0</v>
      </c>
      <c r="I57" s="1140"/>
      <c r="J57" s="25"/>
      <c r="K57" s="25"/>
      <c r="L57" s="25"/>
      <c r="M57" s="25"/>
      <c r="N57" s="25"/>
    </row>
    <row r="58" ht="18.0" hidden="1" customHeight="1">
      <c r="A58" s="97"/>
      <c r="B58" s="1108" t="b">
        <v>0</v>
      </c>
      <c r="C58" s="94"/>
      <c r="D58" s="95"/>
      <c r="E58" s="95"/>
      <c r="F58" s="96"/>
      <c r="G58" s="85">
        <v>0.0</v>
      </c>
      <c r="H58" s="930">
        <f t="shared" si="4"/>
        <v>0</v>
      </c>
      <c r="I58" s="1107"/>
      <c r="J58" s="25"/>
      <c r="K58" s="25"/>
      <c r="L58" s="25"/>
      <c r="M58" s="25"/>
      <c r="N58" s="25"/>
    </row>
    <row r="59" ht="18.0" hidden="1" customHeight="1">
      <c r="A59" s="97"/>
      <c r="B59" s="1111" t="b">
        <v>0</v>
      </c>
      <c r="C59" s="88"/>
      <c r="D59" s="89"/>
      <c r="E59" s="89"/>
      <c r="F59" s="90"/>
      <c r="G59" s="91">
        <v>0.0</v>
      </c>
      <c r="H59" s="994">
        <f t="shared" si="4"/>
        <v>0</v>
      </c>
      <c r="I59" s="1140"/>
      <c r="J59" s="25"/>
      <c r="K59" s="25"/>
      <c r="L59" s="25"/>
      <c r="M59" s="25"/>
      <c r="N59" s="25"/>
    </row>
    <row r="60" ht="18.0" hidden="1" customHeight="1">
      <c r="A60" s="97"/>
      <c r="B60" s="1108" t="b">
        <v>0</v>
      </c>
      <c r="C60" s="94"/>
      <c r="D60" s="95"/>
      <c r="E60" s="95"/>
      <c r="F60" s="96"/>
      <c r="G60" s="85">
        <v>0.0</v>
      </c>
      <c r="H60" s="930">
        <f t="shared" si="4"/>
        <v>0</v>
      </c>
      <c r="I60" s="1107"/>
      <c r="J60" s="25"/>
      <c r="K60" s="25"/>
      <c r="L60" s="25"/>
      <c r="M60" s="25"/>
      <c r="N60" s="25"/>
    </row>
    <row r="61" ht="18.0" hidden="1" customHeight="1">
      <c r="A61" s="97"/>
      <c r="B61" s="1111" t="b">
        <v>0</v>
      </c>
      <c r="C61" s="88"/>
      <c r="D61" s="89"/>
      <c r="E61" s="89"/>
      <c r="F61" s="90"/>
      <c r="G61" s="91">
        <v>0.0</v>
      </c>
      <c r="H61" s="994">
        <f t="shared" si="4"/>
        <v>0</v>
      </c>
      <c r="I61" s="1140"/>
      <c r="J61" s="25"/>
      <c r="K61" s="25"/>
      <c r="L61" s="25"/>
      <c r="M61" s="25"/>
      <c r="N61" s="25"/>
    </row>
    <row r="62" ht="18.0" hidden="1" customHeight="1">
      <c r="A62" s="97"/>
      <c r="B62" s="1108" t="b">
        <v>0</v>
      </c>
      <c r="C62" s="94"/>
      <c r="D62" s="95"/>
      <c r="E62" s="95"/>
      <c r="F62" s="96"/>
      <c r="G62" s="85">
        <v>0.0</v>
      </c>
      <c r="H62" s="930">
        <f t="shared" si="4"/>
        <v>0</v>
      </c>
      <c r="I62" s="1107"/>
      <c r="J62" s="25"/>
      <c r="K62" s="25"/>
      <c r="L62" s="25"/>
      <c r="M62" s="25"/>
      <c r="N62" s="25"/>
    </row>
    <row r="63" ht="18.0" hidden="1" customHeight="1">
      <c r="A63" s="97"/>
      <c r="B63" s="1111" t="b">
        <v>0</v>
      </c>
      <c r="C63" s="88"/>
      <c r="D63" s="89"/>
      <c r="E63" s="89"/>
      <c r="F63" s="90"/>
      <c r="G63" s="91">
        <v>0.0</v>
      </c>
      <c r="H63" s="994">
        <f t="shared" si="4"/>
        <v>0</v>
      </c>
      <c r="I63" s="1140"/>
      <c r="J63" s="25"/>
      <c r="K63" s="25"/>
      <c r="L63" s="25"/>
      <c r="M63" s="25"/>
      <c r="N63" s="25"/>
    </row>
    <row r="64" ht="18.0" hidden="1" customHeight="1">
      <c r="A64" s="97"/>
      <c r="B64" s="1108" t="b">
        <v>0</v>
      </c>
      <c r="C64" s="94"/>
      <c r="D64" s="95"/>
      <c r="E64" s="95"/>
      <c r="F64" s="96"/>
      <c r="G64" s="85">
        <v>0.0</v>
      </c>
      <c r="H64" s="930">
        <f t="shared" si="4"/>
        <v>0</v>
      </c>
      <c r="I64" s="1107"/>
      <c r="J64" s="25"/>
      <c r="K64" s="25"/>
      <c r="L64" s="25"/>
      <c r="M64" s="25"/>
      <c r="N64" s="25"/>
    </row>
    <row r="65" ht="18.0" hidden="1" customHeight="1">
      <c r="A65" s="97"/>
      <c r="B65" s="1111" t="b">
        <v>0</v>
      </c>
      <c r="C65" s="88"/>
      <c r="D65" s="89"/>
      <c r="E65" s="89"/>
      <c r="F65" s="90"/>
      <c r="G65" s="91">
        <v>0.0</v>
      </c>
      <c r="H65" s="994">
        <f t="shared" si="4"/>
        <v>0</v>
      </c>
      <c r="I65" s="1140"/>
      <c r="J65" s="25"/>
      <c r="K65" s="25"/>
      <c r="L65" s="25"/>
      <c r="M65" s="25"/>
      <c r="N65" s="25"/>
    </row>
    <row r="66" ht="18.0" hidden="1" customHeight="1">
      <c r="A66" s="97"/>
      <c r="B66" s="1108" t="b">
        <v>0</v>
      </c>
      <c r="C66" s="94"/>
      <c r="D66" s="95"/>
      <c r="E66" s="95"/>
      <c r="F66" s="96"/>
      <c r="G66" s="85">
        <v>0.0</v>
      </c>
      <c r="H66" s="930">
        <f t="shared" si="4"/>
        <v>0</v>
      </c>
      <c r="I66" s="1107"/>
      <c r="J66" s="25"/>
      <c r="K66" s="25"/>
      <c r="L66" s="25"/>
      <c r="M66" s="25"/>
      <c r="N66" s="25"/>
    </row>
    <row r="67" ht="18.0" hidden="1" customHeight="1">
      <c r="A67" s="97"/>
      <c r="B67" s="1111" t="b">
        <v>0</v>
      </c>
      <c r="C67" s="88"/>
      <c r="D67" s="89"/>
      <c r="E67" s="89"/>
      <c r="F67" s="90"/>
      <c r="G67" s="91">
        <v>0.0</v>
      </c>
      <c r="H67" s="994">
        <f t="shared" si="4"/>
        <v>0</v>
      </c>
      <c r="I67" s="1140"/>
      <c r="J67" s="25"/>
      <c r="K67" s="25"/>
      <c r="L67" s="25"/>
      <c r="M67" s="25"/>
      <c r="N67" s="25"/>
    </row>
    <row r="68" ht="18.0" hidden="1" customHeight="1">
      <c r="A68" s="97"/>
      <c r="B68" s="1108" t="b">
        <v>0</v>
      </c>
      <c r="C68" s="94"/>
      <c r="D68" s="95"/>
      <c r="E68" s="95"/>
      <c r="F68" s="96"/>
      <c r="G68" s="85">
        <v>0.0</v>
      </c>
      <c r="H68" s="930">
        <f t="shared" si="4"/>
        <v>0</v>
      </c>
      <c r="I68" s="1107"/>
      <c r="J68" s="25"/>
      <c r="K68" s="25"/>
      <c r="L68" s="25"/>
      <c r="M68" s="25"/>
      <c r="N68" s="25"/>
    </row>
    <row r="69" ht="18.0" hidden="1" customHeight="1">
      <c r="A69" s="97"/>
      <c r="B69" s="1111" t="b">
        <v>0</v>
      </c>
      <c r="C69" s="88"/>
      <c r="D69" s="89"/>
      <c r="E69" s="89"/>
      <c r="F69" s="90"/>
      <c r="G69" s="91">
        <v>0.0</v>
      </c>
      <c r="H69" s="994">
        <f t="shared" si="4"/>
        <v>0</v>
      </c>
      <c r="I69" s="1140"/>
      <c r="J69" s="25"/>
      <c r="K69" s="25"/>
      <c r="L69" s="25"/>
      <c r="M69" s="25"/>
      <c r="N69" s="25"/>
    </row>
    <row r="70" ht="18.0" hidden="1" customHeight="1">
      <c r="A70" s="97"/>
      <c r="B70" s="1108" t="b">
        <v>0</v>
      </c>
      <c r="C70" s="94"/>
      <c r="D70" s="95"/>
      <c r="E70" s="95"/>
      <c r="F70" s="96"/>
      <c r="G70" s="85">
        <v>0.0</v>
      </c>
      <c r="H70" s="930">
        <f t="shared" si="4"/>
        <v>0</v>
      </c>
      <c r="I70" s="1107"/>
      <c r="J70" s="25"/>
      <c r="K70" s="25"/>
      <c r="L70" s="25"/>
      <c r="M70" s="25"/>
      <c r="N70" s="25"/>
    </row>
    <row r="71" ht="18.0" hidden="1" customHeight="1">
      <c r="A71" s="97"/>
      <c r="B71" s="1111" t="b">
        <v>0</v>
      </c>
      <c r="C71" s="88"/>
      <c r="D71" s="89"/>
      <c r="E71" s="89"/>
      <c r="F71" s="90"/>
      <c r="G71" s="91">
        <v>0.0</v>
      </c>
      <c r="H71" s="994">
        <f t="shared" si="4"/>
        <v>0</v>
      </c>
      <c r="I71" s="1140"/>
      <c r="J71" s="25"/>
      <c r="K71" s="25"/>
      <c r="L71" s="25"/>
      <c r="M71" s="25"/>
      <c r="N71" s="25"/>
    </row>
    <row r="72" ht="18.0" hidden="1" customHeight="1">
      <c r="A72" s="97"/>
      <c r="B72" s="1108" t="b">
        <v>0</v>
      </c>
      <c r="C72" s="94"/>
      <c r="D72" s="95"/>
      <c r="E72" s="95"/>
      <c r="F72" s="96"/>
      <c r="G72" s="85">
        <v>0.0</v>
      </c>
      <c r="H72" s="930">
        <f t="shared" si="4"/>
        <v>0</v>
      </c>
      <c r="I72" s="1107"/>
      <c r="J72" s="25"/>
      <c r="K72" s="25"/>
      <c r="L72" s="25"/>
      <c r="M72" s="25"/>
      <c r="N72" s="25"/>
    </row>
    <row r="73" ht="18.0" hidden="1" customHeight="1">
      <c r="A73" s="97"/>
      <c r="B73" s="1111" t="b">
        <v>0</v>
      </c>
      <c r="C73" s="88"/>
      <c r="D73" s="89"/>
      <c r="E73" s="89"/>
      <c r="F73" s="90"/>
      <c r="G73" s="91">
        <v>0.0</v>
      </c>
      <c r="H73" s="994">
        <f t="shared" si="4"/>
        <v>0</v>
      </c>
      <c r="I73" s="1140"/>
      <c r="J73" s="25"/>
      <c r="K73" s="25"/>
      <c r="L73" s="25"/>
      <c r="M73" s="25"/>
      <c r="N73" s="25"/>
    </row>
    <row r="74" ht="18.0" hidden="1" customHeight="1">
      <c r="A74" s="97"/>
      <c r="B74" s="1108" t="b">
        <v>0</v>
      </c>
      <c r="C74" s="94"/>
      <c r="D74" s="95"/>
      <c r="E74" s="95"/>
      <c r="F74" s="96"/>
      <c r="G74" s="85">
        <v>0.0</v>
      </c>
      <c r="H74" s="930">
        <f t="shared" si="4"/>
        <v>0</v>
      </c>
      <c r="I74" s="1107"/>
      <c r="J74" s="25"/>
      <c r="K74" s="25"/>
      <c r="L74" s="25"/>
      <c r="M74" s="25"/>
      <c r="N74" s="25"/>
    </row>
    <row r="75" ht="18.0" hidden="1" customHeight="1">
      <c r="A75" s="97"/>
      <c r="B75" s="1111" t="b">
        <v>0</v>
      </c>
      <c r="C75" s="88"/>
      <c r="D75" s="89"/>
      <c r="E75" s="89"/>
      <c r="F75" s="90"/>
      <c r="G75" s="91">
        <v>0.0</v>
      </c>
      <c r="H75" s="994">
        <f t="shared" si="4"/>
        <v>0</v>
      </c>
      <c r="I75" s="1140"/>
      <c r="J75" s="25"/>
      <c r="K75" s="25"/>
      <c r="L75" s="25"/>
      <c r="M75" s="25"/>
      <c r="N75" s="25"/>
    </row>
    <row r="76" ht="18.0" hidden="1" customHeight="1">
      <c r="A76" s="97"/>
      <c r="B76" s="1108" t="b">
        <v>0</v>
      </c>
      <c r="C76" s="94"/>
      <c r="D76" s="95"/>
      <c r="E76" s="95"/>
      <c r="F76" s="96"/>
      <c r="G76" s="85">
        <v>0.0</v>
      </c>
      <c r="H76" s="930">
        <f t="shared" si="4"/>
        <v>0</v>
      </c>
      <c r="I76" s="1107"/>
      <c r="J76" s="25"/>
      <c r="K76" s="25"/>
      <c r="L76" s="25"/>
      <c r="M76" s="25"/>
      <c r="N76" s="25"/>
    </row>
    <row r="77" ht="18.0" hidden="1" customHeight="1">
      <c r="A77" s="97"/>
      <c r="B77" s="1111" t="b">
        <v>0</v>
      </c>
      <c r="C77" s="88"/>
      <c r="D77" s="89"/>
      <c r="E77" s="89"/>
      <c r="F77" s="90"/>
      <c r="G77" s="91">
        <v>0.0</v>
      </c>
      <c r="H77" s="994">
        <f t="shared" si="4"/>
        <v>0</v>
      </c>
      <c r="I77" s="1140"/>
      <c r="J77" s="25"/>
      <c r="K77" s="25"/>
      <c r="L77" s="25"/>
      <c r="M77" s="25"/>
      <c r="N77" s="25"/>
    </row>
    <row r="78" ht="18.0" hidden="1" customHeight="1">
      <c r="A78" s="97"/>
      <c r="B78" s="1108" t="b">
        <v>0</v>
      </c>
      <c r="C78" s="94"/>
      <c r="D78" s="95"/>
      <c r="E78" s="95"/>
      <c r="F78" s="96"/>
      <c r="G78" s="85">
        <v>0.0</v>
      </c>
      <c r="H78" s="930">
        <f t="shared" si="4"/>
        <v>0</v>
      </c>
      <c r="I78" s="1107"/>
      <c r="J78" s="25"/>
      <c r="K78" s="25"/>
      <c r="L78" s="25"/>
      <c r="M78" s="25"/>
      <c r="N78" s="25"/>
    </row>
    <row r="79" ht="18.0" hidden="1" customHeight="1">
      <c r="A79" s="97"/>
      <c r="B79" s="1111" t="b">
        <v>0</v>
      </c>
      <c r="C79" s="88"/>
      <c r="D79" s="89"/>
      <c r="E79" s="89"/>
      <c r="F79" s="90"/>
      <c r="G79" s="91">
        <v>0.0</v>
      </c>
      <c r="H79" s="994">
        <f t="shared" si="4"/>
        <v>0</v>
      </c>
      <c r="I79" s="1140"/>
      <c r="J79" s="25"/>
      <c r="K79" s="25"/>
      <c r="L79" s="25"/>
      <c r="M79" s="25"/>
      <c r="N79" s="25"/>
    </row>
    <row r="80" ht="18.0" hidden="1" customHeight="1">
      <c r="A80" s="97"/>
      <c r="B80" s="1108" t="b">
        <v>0</v>
      </c>
      <c r="C80" s="94"/>
      <c r="D80" s="95"/>
      <c r="E80" s="95"/>
      <c r="F80" s="96"/>
      <c r="G80" s="85">
        <v>0.0</v>
      </c>
      <c r="H80" s="930">
        <f t="shared" si="4"/>
        <v>0</v>
      </c>
      <c r="I80" s="1107"/>
      <c r="J80" s="25"/>
      <c r="K80" s="25"/>
      <c r="L80" s="25"/>
      <c r="M80" s="25"/>
      <c r="N80" s="25"/>
    </row>
    <row r="81" ht="18.0" hidden="1" customHeight="1">
      <c r="A81" s="97"/>
      <c r="B81" s="1111" t="b">
        <v>0</v>
      </c>
      <c r="C81" s="88"/>
      <c r="D81" s="89"/>
      <c r="E81" s="89"/>
      <c r="F81" s="90"/>
      <c r="G81" s="91">
        <v>0.0</v>
      </c>
      <c r="H81" s="994">
        <f t="shared" si="4"/>
        <v>0</v>
      </c>
      <c r="I81" s="1140"/>
      <c r="J81" s="25"/>
      <c r="K81" s="25"/>
      <c r="L81" s="25"/>
      <c r="M81" s="25"/>
      <c r="N81" s="25"/>
    </row>
    <row r="82" ht="18.0" hidden="1" customHeight="1">
      <c r="A82" s="97"/>
      <c r="B82" s="1108" t="b">
        <v>0</v>
      </c>
      <c r="C82" s="94"/>
      <c r="D82" s="95"/>
      <c r="E82" s="95"/>
      <c r="F82" s="96"/>
      <c r="G82" s="85">
        <v>0.0</v>
      </c>
      <c r="H82" s="930">
        <f t="shared" si="4"/>
        <v>0</v>
      </c>
      <c r="I82" s="1107"/>
      <c r="J82" s="25"/>
      <c r="K82" s="25"/>
      <c r="L82" s="25"/>
      <c r="M82" s="25"/>
      <c r="N82" s="25"/>
    </row>
    <row r="83" ht="18.0" hidden="1" customHeight="1">
      <c r="A83" s="97"/>
      <c r="B83" s="1111" t="b">
        <v>0</v>
      </c>
      <c r="C83" s="88"/>
      <c r="D83" s="89"/>
      <c r="E83" s="89"/>
      <c r="F83" s="90"/>
      <c r="G83" s="91">
        <v>0.0</v>
      </c>
      <c r="H83" s="994">
        <f t="shared" si="4"/>
        <v>0</v>
      </c>
      <c r="I83" s="1140"/>
      <c r="J83" s="25"/>
      <c r="K83" s="25"/>
      <c r="L83" s="25"/>
      <c r="M83" s="25"/>
      <c r="N83" s="25"/>
    </row>
    <row r="84" ht="18.0" hidden="1" customHeight="1">
      <c r="A84" s="97"/>
      <c r="B84" s="1108" t="b">
        <v>0</v>
      </c>
      <c r="C84" s="94"/>
      <c r="D84" s="95"/>
      <c r="E84" s="95"/>
      <c r="F84" s="96"/>
      <c r="G84" s="85">
        <v>0.0</v>
      </c>
      <c r="H84" s="930">
        <f t="shared" si="4"/>
        <v>0</v>
      </c>
      <c r="I84" s="1107"/>
      <c r="J84" s="25"/>
      <c r="K84" s="1170" t="s">
        <v>790</v>
      </c>
      <c r="L84" s="828"/>
      <c r="M84" s="1171">
        <f>-(M42+M49)</f>
        <v>-2625.11</v>
      </c>
      <c r="N84" s="25"/>
    </row>
    <row r="85" ht="18.0" hidden="1" customHeight="1">
      <c r="A85" s="97"/>
      <c r="B85" s="1111" t="b">
        <v>0</v>
      </c>
      <c r="C85" s="88"/>
      <c r="D85" s="89"/>
      <c r="E85" s="89"/>
      <c r="F85" s="90"/>
      <c r="G85" s="91">
        <v>0.0</v>
      </c>
      <c r="H85" s="994">
        <f t="shared" si="4"/>
        <v>0</v>
      </c>
      <c r="I85" s="1140"/>
      <c r="J85" s="25"/>
      <c r="N85" s="25"/>
    </row>
    <row r="86" ht="18.0" hidden="1" customHeight="1">
      <c r="A86" s="65"/>
      <c r="B86" s="1108" t="b">
        <v>0</v>
      </c>
      <c r="C86" s="94"/>
      <c r="D86" s="95"/>
      <c r="E86" s="95"/>
      <c r="F86" s="96"/>
      <c r="G86" s="85">
        <v>0.0</v>
      </c>
      <c r="H86" s="930">
        <f t="shared" si="4"/>
        <v>0</v>
      </c>
      <c r="I86" s="1107"/>
      <c r="J86" s="25"/>
      <c r="N86" s="25"/>
    </row>
    <row r="87">
      <c r="A87" s="126"/>
      <c r="B87" s="1125"/>
      <c r="C87" s="1126" t="s">
        <v>610</v>
      </c>
      <c r="D87" s="1093"/>
      <c r="E87" s="1093"/>
      <c r="F87" s="1093"/>
      <c r="G87" s="1093"/>
      <c r="H87" s="1127">
        <f>sum(H38:H86)</f>
        <v>0</v>
      </c>
      <c r="I87" s="1155"/>
      <c r="J87" s="25"/>
      <c r="N87" s="25"/>
    </row>
    <row r="88">
      <c r="A88" s="126"/>
      <c r="B88" s="126" t="s">
        <v>611</v>
      </c>
      <c r="H88" s="127">
        <f>sum(H38:H86)-M30</f>
        <v>0</v>
      </c>
      <c r="J88" s="25"/>
      <c r="K88" s="25"/>
      <c r="L88" s="25"/>
      <c r="M88" s="25"/>
      <c r="N88" s="25"/>
    </row>
    <row r="89">
      <c r="A89" s="126"/>
      <c r="B89" s="126" t="s">
        <v>134</v>
      </c>
      <c r="H89" s="128" t="str">
        <f>#REF!-H87</f>
        <v>#REF!</v>
      </c>
      <c r="J89" s="25"/>
      <c r="K89" s="1128">
        <v>45568.0</v>
      </c>
      <c r="N89" s="25"/>
    </row>
    <row r="90">
      <c r="A90" s="126"/>
      <c r="B90" s="126"/>
      <c r="C90" s="126"/>
      <c r="D90" s="126"/>
      <c r="E90" s="126"/>
      <c r="F90" s="126"/>
      <c r="G90" s="126"/>
      <c r="H90" s="128"/>
      <c r="I90" s="128"/>
      <c r="J90" s="25"/>
      <c r="K90" s="25"/>
      <c r="L90" s="25"/>
      <c r="M90" s="25"/>
      <c r="N90" s="25"/>
    </row>
  </sheetData>
  <mergeCells count="117">
    <mergeCell ref="K35:L35"/>
    <mergeCell ref="K37:M37"/>
    <mergeCell ref="L13:M13"/>
    <mergeCell ref="L14:M14"/>
    <mergeCell ref="K29:L29"/>
    <mergeCell ref="K31:M31"/>
    <mergeCell ref="K32:L32"/>
    <mergeCell ref="K33:L33"/>
    <mergeCell ref="K34:L34"/>
    <mergeCell ref="B2:I2"/>
    <mergeCell ref="K2:M2"/>
    <mergeCell ref="C3:E3"/>
    <mergeCell ref="L3:M3"/>
    <mergeCell ref="C4:E4"/>
    <mergeCell ref="L4:M4"/>
    <mergeCell ref="L5:M5"/>
    <mergeCell ref="C5:E5"/>
    <mergeCell ref="C6:E6"/>
    <mergeCell ref="C7:E7"/>
    <mergeCell ref="C8:E8"/>
    <mergeCell ref="C9:E9"/>
    <mergeCell ref="C10:E10"/>
    <mergeCell ref="C11:E11"/>
    <mergeCell ref="L6:M6"/>
    <mergeCell ref="L7:M7"/>
    <mergeCell ref="L8:M8"/>
    <mergeCell ref="L9:M9"/>
    <mergeCell ref="L10:M10"/>
    <mergeCell ref="L11:M11"/>
    <mergeCell ref="L12:M12"/>
    <mergeCell ref="C12:E12"/>
    <mergeCell ref="C13:E13"/>
    <mergeCell ref="C14:E14"/>
    <mergeCell ref="C15:E15"/>
    <mergeCell ref="C16:E16"/>
    <mergeCell ref="C17:E17"/>
    <mergeCell ref="C18:E18"/>
    <mergeCell ref="C19:E19"/>
    <mergeCell ref="C20:E20"/>
    <mergeCell ref="C21:E21"/>
    <mergeCell ref="C22:E22"/>
    <mergeCell ref="C23:E23"/>
    <mergeCell ref="C24:E24"/>
    <mergeCell ref="C25:E25"/>
    <mergeCell ref="C26:E26"/>
    <mergeCell ref="C30:E30"/>
    <mergeCell ref="C31:E31"/>
    <mergeCell ref="C32:E32"/>
    <mergeCell ref="C33:E33"/>
    <mergeCell ref="C34:G34"/>
    <mergeCell ref="B36:I36"/>
    <mergeCell ref="H34:I34"/>
    <mergeCell ref="H37:I37"/>
    <mergeCell ref="H38:I38"/>
    <mergeCell ref="H39:I39"/>
    <mergeCell ref="L39:M39"/>
    <mergeCell ref="H40:I40"/>
    <mergeCell ref="L40:M40"/>
    <mergeCell ref="B89:G89"/>
    <mergeCell ref="H89:I89"/>
    <mergeCell ref="K89:M89"/>
    <mergeCell ref="H84:I84"/>
    <mergeCell ref="H85:I85"/>
    <mergeCell ref="H86:I86"/>
    <mergeCell ref="C87:G87"/>
    <mergeCell ref="H87:I87"/>
    <mergeCell ref="B88:G88"/>
    <mergeCell ref="H88:I88"/>
    <mergeCell ref="H41:I41"/>
    <mergeCell ref="H42:I42"/>
    <mergeCell ref="K42:L42"/>
    <mergeCell ref="H43:I43"/>
    <mergeCell ref="H44:I44"/>
    <mergeCell ref="K44:M44"/>
    <mergeCell ref="H45:I45"/>
    <mergeCell ref="H46:I46"/>
    <mergeCell ref="L46:M46"/>
    <mergeCell ref="H47:I47"/>
    <mergeCell ref="L47:M47"/>
    <mergeCell ref="H48:I48"/>
    <mergeCell ref="H49:I49"/>
    <mergeCell ref="K49:L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2:I72"/>
    <mergeCell ref="H73:I73"/>
    <mergeCell ref="H74:I74"/>
    <mergeCell ref="H75:I75"/>
    <mergeCell ref="H76:I76"/>
    <mergeCell ref="H77:I77"/>
    <mergeCell ref="H78:I78"/>
    <mergeCell ref="H79:I79"/>
    <mergeCell ref="H80:I80"/>
    <mergeCell ref="H81:I81"/>
    <mergeCell ref="H82:I82"/>
    <mergeCell ref="H83:I83"/>
    <mergeCell ref="K84:L84"/>
  </mergeCells>
  <dataValidations>
    <dataValidation type="list" allowBlank="1" showErrorMessage="1" sqref="E38:E86">
      <formula1>'08) Drop Down Menus'!$B$2:$B$17</formula1>
    </dataValidation>
    <dataValidation type="list" allowBlank="1" sqref="G4:G33">
      <formula1>'08) Drop Down Menus'!$A$2:$A$17</formula1>
    </dataValidation>
  </dataValidations>
  <drawing r:id="rId1"/>
</worksheet>
</file>

<file path=xl/worksheets/sheet7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3.29"/>
    <col customWidth="1" min="2" max="2" width="4.71"/>
    <col customWidth="1" min="3" max="3" width="32.57"/>
    <col customWidth="1" min="4" max="4" width="10.0"/>
    <col customWidth="1" min="5" max="5" width="25.71"/>
    <col customWidth="1" min="6" max="6" width="13.0"/>
    <col customWidth="1" min="7" max="7" width="23.86"/>
    <col customWidth="1" min="8" max="8" width="15.29"/>
    <col customWidth="1" min="9" max="9" width="14.29"/>
    <col customWidth="1" min="10" max="10" width="3.71"/>
    <col customWidth="1" min="11" max="11" width="23.86"/>
    <col customWidth="1" min="12" max="12" width="15.0"/>
    <col customWidth="1" min="13" max="13" width="16.57"/>
    <col customWidth="1" min="14" max="14" width="3.43"/>
  </cols>
  <sheetData>
    <row r="1">
      <c r="A1" s="25"/>
      <c r="B1" s="25"/>
      <c r="C1" s="25"/>
      <c r="D1" s="25"/>
      <c r="E1" s="25"/>
      <c r="F1" s="25"/>
      <c r="G1" s="24"/>
      <c r="H1" s="25"/>
      <c r="I1" s="25"/>
      <c r="J1" s="25"/>
      <c r="K1" s="25"/>
      <c r="L1" s="138"/>
      <c r="M1" s="25"/>
      <c r="N1" s="25"/>
    </row>
    <row r="2">
      <c r="A2" s="25"/>
      <c r="B2" s="1085" t="s">
        <v>833</v>
      </c>
      <c r="C2" s="1129"/>
      <c r="D2" s="1129"/>
      <c r="E2" s="1129"/>
      <c r="F2" s="1129"/>
      <c r="G2" s="1129"/>
      <c r="H2" s="1129"/>
      <c r="I2" s="1130"/>
      <c r="J2" s="25"/>
      <c r="K2" s="1131" t="s">
        <v>470</v>
      </c>
      <c r="L2" s="1132"/>
      <c r="M2" s="1133"/>
      <c r="N2" s="25"/>
    </row>
    <row r="3">
      <c r="A3" s="25"/>
      <c r="B3" s="1079" t="s">
        <v>598</v>
      </c>
      <c r="C3" s="974" t="s">
        <v>140</v>
      </c>
      <c r="D3" s="862"/>
      <c r="E3" s="862"/>
      <c r="F3" s="974" t="s">
        <v>55</v>
      </c>
      <c r="G3" s="974" t="s">
        <v>44</v>
      </c>
      <c r="H3" s="974" t="s">
        <v>2</v>
      </c>
      <c r="I3" s="1080" t="s">
        <v>67</v>
      </c>
      <c r="J3" s="25"/>
      <c r="K3" s="1081" t="str">
        <f>'08) Drop Down Menus'!A2</f>
        <v>Groceries</v>
      </c>
      <c r="L3" s="85">
        <f>sumifs(H$4:H$33,G$4:G$33,K3,B$4:B$33,false)</f>
        <v>237.25</v>
      </c>
      <c r="M3" s="1107"/>
      <c r="N3" s="25"/>
    </row>
    <row r="4">
      <c r="A4" s="25"/>
      <c r="B4" s="1134" t="b">
        <v>0</v>
      </c>
      <c r="C4" s="1042" t="s">
        <v>806</v>
      </c>
      <c r="D4" s="1135"/>
      <c r="E4" s="1135"/>
      <c r="F4" s="1168">
        <v>45667.0</v>
      </c>
      <c r="G4" s="1137" t="s">
        <v>61</v>
      </c>
      <c r="H4" s="1138">
        <v>48.47</v>
      </c>
      <c r="I4" s="92">
        <f>H4</f>
        <v>48.47</v>
      </c>
      <c r="J4" s="25"/>
      <c r="K4" s="1139" t="str">
        <f>'08) Drop Down Menus'!A3</f>
        <v>Cigarettes</v>
      </c>
      <c r="L4" s="91">
        <f t="shared" ref="L4:L14" si="1">sumifs(H$4:H$26,G$4:G$26,K4,B$4:B$26,false)</f>
        <v>43.46</v>
      </c>
      <c r="M4" s="1140"/>
      <c r="N4" s="25"/>
    </row>
    <row r="5">
      <c r="A5" s="25"/>
      <c r="B5" s="925" t="b">
        <v>0</v>
      </c>
      <c r="C5" s="1022" t="s">
        <v>808</v>
      </c>
      <c r="D5" s="862"/>
      <c r="E5" s="862"/>
      <c r="F5" s="982">
        <v>45667.0</v>
      </c>
      <c r="G5" s="983" t="s">
        <v>110</v>
      </c>
      <c r="H5" s="1023">
        <f>sum(M54:M87)</f>
        <v>2.16</v>
      </c>
      <c r="I5" s="86">
        <f>I4+H5</f>
        <v>50.63</v>
      </c>
      <c r="J5" s="25"/>
      <c r="K5" s="1081" t="str">
        <f>'08) Drop Down Menus'!A4</f>
        <v>Gas</v>
      </c>
      <c r="L5" s="85">
        <f t="shared" si="1"/>
        <v>39.14</v>
      </c>
      <c r="M5" s="1107"/>
      <c r="N5" s="25"/>
    </row>
    <row r="6">
      <c r="A6" s="25"/>
      <c r="B6" s="1134" t="b">
        <v>0</v>
      </c>
      <c r="C6" s="1042" t="s">
        <v>834</v>
      </c>
      <c r="D6" s="1135"/>
      <c r="E6" s="1135"/>
      <c r="F6" s="1136">
        <v>45670.0</v>
      </c>
      <c r="G6" s="1137" t="s">
        <v>110</v>
      </c>
      <c r="H6" s="1138">
        <v>25.24</v>
      </c>
      <c r="I6" s="92">
        <f t="shared" ref="I6:I10" si="2">I5+H5</f>
        <v>52.79</v>
      </c>
      <c r="J6" s="25"/>
      <c r="K6" s="1139" t="str">
        <f>'08) Drop Down Menus'!A5</f>
        <v>Entertainment</v>
      </c>
      <c r="L6" s="91">
        <f t="shared" si="1"/>
        <v>40</v>
      </c>
      <c r="M6" s="1140"/>
      <c r="N6" s="25"/>
    </row>
    <row r="7">
      <c r="A7" s="25"/>
      <c r="B7" s="925" t="b">
        <v>0</v>
      </c>
      <c r="C7" s="1022" t="s">
        <v>474</v>
      </c>
      <c r="D7" s="862"/>
      <c r="E7" s="862"/>
      <c r="F7" s="982">
        <v>45669.0</v>
      </c>
      <c r="G7" s="983" t="s">
        <v>144</v>
      </c>
      <c r="H7" s="1023">
        <v>21.73</v>
      </c>
      <c r="I7" s="86">
        <f t="shared" si="2"/>
        <v>78.03</v>
      </c>
      <c r="J7" s="25"/>
      <c r="K7" s="1081" t="str">
        <f>'08) Drop Down Menus'!A6</f>
        <v>Medical</v>
      </c>
      <c r="L7" s="85">
        <f t="shared" si="1"/>
        <v>0</v>
      </c>
      <c r="M7" s="1107"/>
      <c r="N7" s="25"/>
    </row>
    <row r="8">
      <c r="A8" s="25"/>
      <c r="B8" s="1134" t="b">
        <v>0</v>
      </c>
      <c r="C8" s="1042" t="s">
        <v>689</v>
      </c>
      <c r="D8" s="1135"/>
      <c r="E8" s="1135"/>
      <c r="F8" s="1168">
        <v>45669.0</v>
      </c>
      <c r="G8" s="1137" t="s">
        <v>11</v>
      </c>
      <c r="H8" s="1138">
        <v>15.05</v>
      </c>
      <c r="I8" s="92">
        <f t="shared" si="2"/>
        <v>99.76</v>
      </c>
      <c r="J8" s="25"/>
      <c r="K8" s="1139" t="str">
        <f>'08) Drop Down Menus'!A7</f>
        <v>Vehicle</v>
      </c>
      <c r="L8" s="91">
        <f t="shared" si="1"/>
        <v>0</v>
      </c>
      <c r="M8" s="1140"/>
      <c r="N8" s="25"/>
    </row>
    <row r="9">
      <c r="A9" s="25"/>
      <c r="B9" s="925" t="b">
        <v>0</v>
      </c>
      <c r="C9" s="1022" t="s">
        <v>472</v>
      </c>
      <c r="D9" s="862"/>
      <c r="E9" s="862"/>
      <c r="F9" s="1069">
        <v>45667.0</v>
      </c>
      <c r="G9" s="983" t="s">
        <v>110</v>
      </c>
      <c r="H9" s="1023">
        <v>209.85</v>
      </c>
      <c r="I9" s="86">
        <f t="shared" si="2"/>
        <v>114.81</v>
      </c>
      <c r="J9" s="25"/>
      <c r="K9" s="1081" t="str">
        <f>'08) Drop Down Menus'!A8</f>
        <v>Maintenance</v>
      </c>
      <c r="L9" s="85">
        <f t="shared" si="1"/>
        <v>0</v>
      </c>
      <c r="M9" s="1107"/>
      <c r="N9" s="25"/>
    </row>
    <row r="10">
      <c r="A10" s="25"/>
      <c r="B10" s="1134" t="b">
        <v>0</v>
      </c>
      <c r="C10" s="1177" t="s">
        <v>835</v>
      </c>
      <c r="F10" s="1178">
        <v>45671.0</v>
      </c>
      <c r="G10" s="1137" t="s">
        <v>145</v>
      </c>
      <c r="H10" s="1138">
        <v>39.14</v>
      </c>
      <c r="I10" s="92">
        <f t="shared" si="2"/>
        <v>324.66</v>
      </c>
      <c r="J10" s="25"/>
      <c r="K10" s="1139" t="str">
        <f>'08) Drop Down Menus'!A9</f>
        <v>Debt</v>
      </c>
      <c r="L10" s="91">
        <f t="shared" si="1"/>
        <v>48.47</v>
      </c>
      <c r="M10" s="1140"/>
      <c r="N10" s="25"/>
    </row>
    <row r="11">
      <c r="A11" s="25"/>
      <c r="B11" s="925" t="b">
        <v>0</v>
      </c>
      <c r="C11" s="1022" t="s">
        <v>836</v>
      </c>
      <c r="D11" s="862"/>
      <c r="E11" s="862"/>
      <c r="F11" s="982">
        <v>45673.0</v>
      </c>
      <c r="G11" s="983" t="s">
        <v>11</v>
      </c>
      <c r="H11" s="1023">
        <v>6.32</v>
      </c>
      <c r="I11" s="86">
        <f t="shared" ref="I11:I33" si="3">I10+H11</f>
        <v>330.98</v>
      </c>
      <c r="J11" s="25"/>
      <c r="K11" s="1081" t="str">
        <f>'08) Drop Down Menus'!A10</f>
        <v>Holiday Gifts</v>
      </c>
      <c r="L11" s="85">
        <f t="shared" si="1"/>
        <v>0</v>
      </c>
      <c r="M11" s="1107"/>
      <c r="N11" s="25"/>
    </row>
    <row r="12">
      <c r="A12" s="25"/>
      <c r="B12" s="1134" t="b">
        <v>0</v>
      </c>
      <c r="C12" s="1042" t="s">
        <v>474</v>
      </c>
      <c r="D12" s="1135"/>
      <c r="E12" s="1135"/>
      <c r="F12" s="1136">
        <v>45676.0</v>
      </c>
      <c r="G12" s="1137" t="s">
        <v>144</v>
      </c>
      <c r="H12" s="1138">
        <v>21.73</v>
      </c>
      <c r="I12" s="92">
        <f t="shared" si="3"/>
        <v>352.71</v>
      </c>
      <c r="J12" s="25"/>
      <c r="K12" s="1139" t="str">
        <f>'08) Drop Down Menus'!A11</f>
        <v>Haircut</v>
      </c>
      <c r="L12" s="91">
        <f t="shared" si="1"/>
        <v>0</v>
      </c>
      <c r="M12" s="1140"/>
      <c r="N12" s="25"/>
    </row>
    <row r="13">
      <c r="A13" s="25"/>
      <c r="B13" s="925" t="b">
        <v>0</v>
      </c>
      <c r="C13" s="1022" t="s">
        <v>753</v>
      </c>
      <c r="D13" s="862"/>
      <c r="E13" s="862"/>
      <c r="F13" s="982">
        <v>45676.0</v>
      </c>
      <c r="G13" s="983" t="s">
        <v>146</v>
      </c>
      <c r="H13" s="1023">
        <v>40.0</v>
      </c>
      <c r="I13" s="86">
        <f t="shared" si="3"/>
        <v>392.71</v>
      </c>
      <c r="J13" s="25"/>
      <c r="K13" s="1081" t="str">
        <f>'08) Drop Down Menus'!A12</f>
        <v>Subscription - Video</v>
      </c>
      <c r="L13" s="85">
        <f t="shared" si="1"/>
        <v>21.37</v>
      </c>
      <c r="M13" s="1107"/>
      <c r="N13" s="25"/>
    </row>
    <row r="14">
      <c r="A14" s="25"/>
      <c r="B14" s="1134" t="b">
        <v>0</v>
      </c>
      <c r="C14" s="1042"/>
      <c r="D14" s="1135"/>
      <c r="E14" s="1135"/>
      <c r="F14" s="1136"/>
      <c r="G14" s="1137"/>
      <c r="H14" s="1138">
        <v>0.0</v>
      </c>
      <c r="I14" s="92">
        <f t="shared" si="3"/>
        <v>392.71</v>
      </c>
      <c r="J14" s="25"/>
      <c r="K14" s="1141" t="str">
        <f>'08) Drop Down Menus'!A13</f>
        <v>Subscription - Game</v>
      </c>
      <c r="L14" s="1142">
        <f t="shared" si="1"/>
        <v>0</v>
      </c>
      <c r="M14" s="1144"/>
      <c r="N14" s="25"/>
    </row>
    <row r="15">
      <c r="A15" s="25"/>
      <c r="B15" s="925" t="b">
        <v>0</v>
      </c>
      <c r="C15" s="1022"/>
      <c r="D15" s="862"/>
      <c r="E15" s="862"/>
      <c r="F15" s="982"/>
      <c r="G15" s="983"/>
      <c r="H15" s="1023">
        <v>0.0</v>
      </c>
      <c r="I15" s="86">
        <f t="shared" si="3"/>
        <v>392.71</v>
      </c>
      <c r="J15" s="25"/>
      <c r="K15" s="25"/>
      <c r="L15" s="25"/>
      <c r="M15" s="25"/>
      <c r="N15" s="25"/>
    </row>
    <row r="16">
      <c r="A16" s="25"/>
      <c r="B16" s="1134" t="b">
        <v>0</v>
      </c>
      <c r="C16" s="1042"/>
      <c r="D16" s="1135"/>
      <c r="E16" s="1135"/>
      <c r="F16" s="1136"/>
      <c r="G16" s="1137"/>
      <c r="H16" s="1138">
        <v>0.0</v>
      </c>
      <c r="I16" s="92">
        <f t="shared" si="3"/>
        <v>392.71</v>
      </c>
      <c r="J16" s="25"/>
      <c r="K16" s="1085" t="s">
        <v>44</v>
      </c>
      <c r="L16" s="1086" t="s">
        <v>572</v>
      </c>
      <c r="M16" s="1087" t="s">
        <v>573</v>
      </c>
      <c r="N16" s="25"/>
    </row>
    <row r="17">
      <c r="A17" s="25"/>
      <c r="B17" s="925" t="b">
        <v>0</v>
      </c>
      <c r="C17" s="1022"/>
      <c r="D17" s="862"/>
      <c r="E17" s="862"/>
      <c r="F17" s="982"/>
      <c r="G17" s="983"/>
      <c r="H17" s="1023">
        <v>0.0</v>
      </c>
      <c r="I17" s="86">
        <f t="shared" si="3"/>
        <v>392.71</v>
      </c>
      <c r="J17" s="25"/>
      <c r="K17" s="1088" t="str">
        <f>'08) Drop Down Menus'!A2</f>
        <v>Groceries</v>
      </c>
      <c r="L17" s="930">
        <f>SUMIF('01) BudgetBill Breakdown'!B90:B$2126,K3, '01) BudgetBill Breakdown'!G90:G$2126)</f>
        <v>0</v>
      </c>
      <c r="M17" s="1089">
        <f t="shared" ref="M17:M28" si="4">L17/M$29</f>
        <v>0</v>
      </c>
      <c r="N17" s="25"/>
    </row>
    <row r="18">
      <c r="A18" s="25"/>
      <c r="B18" s="1134" t="b">
        <v>0</v>
      </c>
      <c r="C18" s="1042"/>
      <c r="D18" s="1135"/>
      <c r="E18" s="1135"/>
      <c r="F18" s="1136"/>
      <c r="G18" s="1137"/>
      <c r="H18" s="1138">
        <v>0.0</v>
      </c>
      <c r="I18" s="92">
        <f t="shared" si="3"/>
        <v>392.71</v>
      </c>
      <c r="J18" s="25"/>
      <c r="K18" s="1090" t="str">
        <f>'08) Drop Down Menus'!A3</f>
        <v>Cigarettes</v>
      </c>
      <c r="L18" s="994">
        <f>SUMIF('01) BudgetBill Breakdown'!B90:B$2126,K4, '01) BudgetBill Breakdown'!G90:G$2126)</f>
        <v>0</v>
      </c>
      <c r="M18" s="1091">
        <f t="shared" si="4"/>
        <v>0</v>
      </c>
      <c r="N18" s="25"/>
    </row>
    <row r="19">
      <c r="A19" s="25"/>
      <c r="B19" s="925" t="b">
        <v>0</v>
      </c>
      <c r="C19" s="1022"/>
      <c r="D19" s="862"/>
      <c r="E19" s="862"/>
      <c r="F19" s="982"/>
      <c r="G19" s="983"/>
      <c r="H19" s="1023">
        <v>0.0</v>
      </c>
      <c r="I19" s="86">
        <f t="shared" si="3"/>
        <v>392.71</v>
      </c>
      <c r="J19" s="25"/>
      <c r="K19" s="1088" t="str">
        <f>'08) Drop Down Menus'!A4</f>
        <v>Gas</v>
      </c>
      <c r="L19" s="930">
        <f>SUMIF('01) BudgetBill Breakdown'!B90:B$2126,K5, '01) BudgetBill Breakdown'!G90:G$2126)</f>
        <v>0</v>
      </c>
      <c r="M19" s="1089">
        <f t="shared" si="4"/>
        <v>0</v>
      </c>
      <c r="N19" s="25"/>
    </row>
    <row r="20">
      <c r="A20" s="25"/>
      <c r="B20" s="1134" t="b">
        <v>0</v>
      </c>
      <c r="C20" s="1042"/>
      <c r="D20" s="1135"/>
      <c r="E20" s="1135"/>
      <c r="F20" s="1136"/>
      <c r="G20" s="1137"/>
      <c r="H20" s="1138">
        <v>0.0</v>
      </c>
      <c r="I20" s="92">
        <f t="shared" si="3"/>
        <v>392.71</v>
      </c>
      <c r="J20" s="25"/>
      <c r="K20" s="1090" t="str">
        <f>'08) Drop Down Menus'!A5</f>
        <v>Entertainment</v>
      </c>
      <c r="L20" s="994">
        <f>SUMIF('01) BudgetBill Breakdown'!B90:B$2126,K6, '01) BudgetBill Breakdown'!G90:G$2126)</f>
        <v>0</v>
      </c>
      <c r="M20" s="1091">
        <f t="shared" si="4"/>
        <v>0</v>
      </c>
      <c r="N20" s="25"/>
    </row>
    <row r="21">
      <c r="A21" s="25"/>
      <c r="B21" s="925" t="b">
        <v>0</v>
      </c>
      <c r="C21" s="1022"/>
      <c r="D21" s="862"/>
      <c r="E21" s="862"/>
      <c r="F21" s="982"/>
      <c r="G21" s="983"/>
      <c r="H21" s="1023">
        <v>0.0</v>
      </c>
      <c r="I21" s="86">
        <f t="shared" si="3"/>
        <v>392.71</v>
      </c>
      <c r="J21" s="25"/>
      <c r="K21" s="1088" t="str">
        <f>'08) Drop Down Menus'!A6</f>
        <v>Medical</v>
      </c>
      <c r="L21" s="930">
        <f>SUMIF('01) BudgetBill Breakdown'!B90:B$2126,K7, '01) BudgetBill Breakdown'!G90:G$2126)</f>
        <v>0</v>
      </c>
      <c r="M21" s="1089">
        <f t="shared" si="4"/>
        <v>0</v>
      </c>
      <c r="N21" s="25"/>
    </row>
    <row r="22">
      <c r="A22" s="25"/>
      <c r="B22" s="1134" t="b">
        <v>0</v>
      </c>
      <c r="C22" s="1042"/>
      <c r="D22" s="1135"/>
      <c r="E22" s="1135"/>
      <c r="F22" s="1136"/>
      <c r="G22" s="1137"/>
      <c r="H22" s="1138">
        <v>0.0</v>
      </c>
      <c r="I22" s="92">
        <f t="shared" si="3"/>
        <v>392.71</v>
      </c>
      <c r="J22" s="25"/>
      <c r="K22" s="1090" t="str">
        <f>'08) Drop Down Menus'!A7</f>
        <v>Vehicle</v>
      </c>
      <c r="L22" s="994">
        <f>SUMIF('01) BudgetBill Breakdown'!B90:B$2126,K8, '01) BudgetBill Breakdown'!G90:G$2126)</f>
        <v>0</v>
      </c>
      <c r="M22" s="1091">
        <f t="shared" si="4"/>
        <v>0</v>
      </c>
      <c r="N22" s="25"/>
    </row>
    <row r="23">
      <c r="A23" s="25"/>
      <c r="B23" s="925" t="b">
        <v>0</v>
      </c>
      <c r="C23" s="1022"/>
      <c r="D23" s="862"/>
      <c r="E23" s="862"/>
      <c r="F23" s="982"/>
      <c r="G23" s="983"/>
      <c r="H23" s="1023">
        <v>0.0</v>
      </c>
      <c r="I23" s="86">
        <f t="shared" si="3"/>
        <v>392.71</v>
      </c>
      <c r="J23" s="25"/>
      <c r="K23" s="1088" t="str">
        <f>'08) Drop Down Menus'!A8</f>
        <v>Maintenance</v>
      </c>
      <c r="L23" s="930">
        <f>SUMIF('01) BudgetBill Breakdown'!B90:B$2126,K9, '01) BudgetBill Breakdown'!G90:G$2126)</f>
        <v>0</v>
      </c>
      <c r="M23" s="1089">
        <f t="shared" si="4"/>
        <v>0</v>
      </c>
      <c r="N23" s="25"/>
    </row>
    <row r="24">
      <c r="A24" s="25"/>
      <c r="B24" s="1134" t="b">
        <v>0</v>
      </c>
      <c r="C24" s="1042"/>
      <c r="D24" s="1135"/>
      <c r="E24" s="1135"/>
      <c r="F24" s="1136"/>
      <c r="G24" s="1137"/>
      <c r="H24" s="1138">
        <v>0.0</v>
      </c>
      <c r="I24" s="92">
        <f t="shared" si="3"/>
        <v>392.71</v>
      </c>
      <c r="J24" s="25"/>
      <c r="K24" s="1090" t="str">
        <f>'08) Drop Down Menus'!A9</f>
        <v>Debt</v>
      </c>
      <c r="L24" s="994">
        <f>SUMIF('01) BudgetBill Breakdown'!B90:B$2126,K10, '01) BudgetBill Breakdown'!G90:G$2126)</f>
        <v>0</v>
      </c>
      <c r="M24" s="1091">
        <f t="shared" si="4"/>
        <v>0</v>
      </c>
      <c r="N24" s="25"/>
    </row>
    <row r="25">
      <c r="A25" s="25"/>
      <c r="B25" s="925" t="b">
        <v>0</v>
      </c>
      <c r="C25" s="1022"/>
      <c r="D25" s="862"/>
      <c r="E25" s="862"/>
      <c r="F25" s="982"/>
      <c r="G25" s="983"/>
      <c r="H25" s="1023">
        <v>0.0</v>
      </c>
      <c r="I25" s="86">
        <f t="shared" si="3"/>
        <v>392.71</v>
      </c>
      <c r="J25" s="25"/>
      <c r="K25" s="1088" t="str">
        <f>'08) Drop Down Menus'!A10</f>
        <v>Holiday Gifts</v>
      </c>
      <c r="L25" s="930">
        <f>SUMIF('01) BudgetBill Breakdown'!B90:B$2126,K11, '01) BudgetBill Breakdown'!G90:G$2126)</f>
        <v>0</v>
      </c>
      <c r="M25" s="1089">
        <f t="shared" si="4"/>
        <v>0</v>
      </c>
      <c r="N25" s="25"/>
    </row>
    <row r="26">
      <c r="A26" s="25"/>
      <c r="B26" s="1134" t="b">
        <v>0</v>
      </c>
      <c r="C26" s="1042"/>
      <c r="D26" s="1135"/>
      <c r="E26" s="1135"/>
      <c r="F26" s="1136"/>
      <c r="G26" s="1137"/>
      <c r="H26" s="1138">
        <v>0.0</v>
      </c>
      <c r="I26" s="92">
        <f t="shared" si="3"/>
        <v>392.71</v>
      </c>
      <c r="J26" s="25"/>
      <c r="K26" s="1090" t="str">
        <f>'08) Drop Down Menus'!A11</f>
        <v>Haircut</v>
      </c>
      <c r="L26" s="994">
        <f>SUMIF('01) BudgetBill Breakdown'!B90:B$2126,K12, '01) BudgetBill Breakdown'!G90:G$2126)</f>
        <v>0</v>
      </c>
      <c r="M26" s="1091">
        <f t="shared" si="4"/>
        <v>0</v>
      </c>
      <c r="N26" s="25"/>
    </row>
    <row r="27">
      <c r="A27" s="25"/>
      <c r="B27" s="925" t="b">
        <v>0</v>
      </c>
      <c r="C27" s="1022"/>
      <c r="D27" s="1022"/>
      <c r="E27" s="1022"/>
      <c r="F27" s="982"/>
      <c r="G27" s="983"/>
      <c r="H27" s="1023">
        <v>0.0</v>
      </c>
      <c r="I27" s="86">
        <f t="shared" si="3"/>
        <v>392.71</v>
      </c>
      <c r="J27" s="25"/>
      <c r="K27" s="1088" t="str">
        <f>'08) Drop Down Menus'!A12</f>
        <v>Subscription - Video</v>
      </c>
      <c r="L27" s="930">
        <f>SUMIF('01) BudgetBill Breakdown'!B90:B$2126,K13, '01) BudgetBill Breakdown'!G90:G$2126)</f>
        <v>0</v>
      </c>
      <c r="M27" s="1089">
        <f t="shared" si="4"/>
        <v>0</v>
      </c>
      <c r="N27" s="25"/>
    </row>
    <row r="28">
      <c r="A28" s="25"/>
      <c r="B28" s="1134" t="b">
        <v>0</v>
      </c>
      <c r="C28" s="1042"/>
      <c r="D28" s="1042"/>
      <c r="E28" s="1042"/>
      <c r="F28" s="1136"/>
      <c r="G28" s="1137"/>
      <c r="H28" s="1138">
        <v>0.0</v>
      </c>
      <c r="I28" s="92">
        <f t="shared" si="3"/>
        <v>392.71</v>
      </c>
      <c r="J28" s="25"/>
      <c r="K28" s="1090" t="str">
        <f>'08) Drop Down Menus'!A13</f>
        <v>Subscription - Game</v>
      </c>
      <c r="L28" s="994">
        <f>SUMIF('01) BudgetBill Breakdown'!B90:B$2126,K14, '01) BudgetBill Breakdown'!G90:G$2126)</f>
        <v>0</v>
      </c>
      <c r="M28" s="1091">
        <f t="shared" si="4"/>
        <v>0</v>
      </c>
      <c r="N28" s="25"/>
    </row>
    <row r="29">
      <c r="A29" s="25"/>
      <c r="B29" s="925" t="b">
        <v>0</v>
      </c>
      <c r="C29" s="1022"/>
      <c r="D29" s="1022"/>
      <c r="E29" s="1022"/>
      <c r="F29" s="982"/>
      <c r="G29" s="983"/>
      <c r="H29" s="1023">
        <v>0.0</v>
      </c>
      <c r="I29" s="86">
        <f t="shared" si="3"/>
        <v>392.71</v>
      </c>
      <c r="J29" s="25"/>
      <c r="K29" s="1092" t="s">
        <v>574</v>
      </c>
      <c r="L29" s="1093"/>
      <c r="M29" s="1094" t="s">
        <v>696</v>
      </c>
      <c r="N29" s="25"/>
    </row>
    <row r="30">
      <c r="A30" s="25"/>
      <c r="B30" s="1134" t="b">
        <v>0</v>
      </c>
      <c r="C30" s="1042"/>
      <c r="D30" s="1135"/>
      <c r="E30" s="1135"/>
      <c r="F30" s="1136"/>
      <c r="G30" s="1137"/>
      <c r="H30" s="1138">
        <v>0.0</v>
      </c>
      <c r="I30" s="92">
        <f t="shared" si="3"/>
        <v>392.71</v>
      </c>
      <c r="J30" s="25"/>
      <c r="K30" s="25"/>
      <c r="L30" s="25"/>
      <c r="M30" s="25"/>
      <c r="N30" s="25"/>
    </row>
    <row r="31">
      <c r="A31" s="25"/>
      <c r="B31" s="925" t="b">
        <v>0</v>
      </c>
      <c r="C31" s="1022"/>
      <c r="D31" s="862"/>
      <c r="E31" s="862"/>
      <c r="F31" s="982"/>
      <c r="G31" s="983"/>
      <c r="H31" s="1023">
        <v>0.0</v>
      </c>
      <c r="I31" s="86">
        <f t="shared" si="3"/>
        <v>392.71</v>
      </c>
      <c r="J31" s="25"/>
      <c r="K31" s="1115" t="s">
        <v>683</v>
      </c>
      <c r="L31" s="1116"/>
      <c r="M31" s="1117"/>
      <c r="N31" s="25"/>
    </row>
    <row r="32">
      <c r="A32" s="25"/>
      <c r="B32" s="1134" t="b">
        <v>0</v>
      </c>
      <c r="C32" s="1042"/>
      <c r="D32" s="1135"/>
      <c r="E32" s="1135"/>
      <c r="F32" s="1136"/>
      <c r="G32" s="1137"/>
      <c r="H32" s="1138">
        <v>0.0</v>
      </c>
      <c r="I32" s="92">
        <f t="shared" si="3"/>
        <v>392.71</v>
      </c>
      <c r="J32" s="25"/>
      <c r="K32" s="1118" t="s">
        <v>684</v>
      </c>
      <c r="L32" s="862"/>
      <c r="M32" s="1103">
        <v>0.0</v>
      </c>
      <c r="N32" s="25"/>
    </row>
    <row r="33" ht="18.0" customHeight="1">
      <c r="A33" s="25"/>
      <c r="B33" s="925" t="b">
        <v>0</v>
      </c>
      <c r="C33" s="1022"/>
      <c r="D33" s="862"/>
      <c r="E33" s="862"/>
      <c r="F33" s="982"/>
      <c r="G33" s="983"/>
      <c r="H33" s="1023">
        <v>0.0</v>
      </c>
      <c r="I33" s="86">
        <f t="shared" si="3"/>
        <v>392.71</v>
      </c>
      <c r="J33" s="25"/>
      <c r="K33" s="1119" t="s">
        <v>685</v>
      </c>
      <c r="L33" s="1120"/>
      <c r="M33" s="1121">
        <v>0.0</v>
      </c>
      <c r="N33" s="25"/>
    </row>
    <row r="34" ht="18.0" customHeight="1">
      <c r="A34" s="25"/>
      <c r="B34" s="1148"/>
      <c r="C34" s="1149" t="s">
        <v>455</v>
      </c>
      <c r="D34" s="1150"/>
      <c r="E34" s="1150"/>
      <c r="F34" s="1150"/>
      <c r="G34" s="1150"/>
      <c r="H34" s="1151">
        <f>I26</f>
        <v>392.71</v>
      </c>
      <c r="I34" s="1152"/>
      <c r="J34" s="25"/>
      <c r="K34" s="1118" t="s">
        <v>686</v>
      </c>
      <c r="L34" s="862"/>
      <c r="M34" s="86">
        <f>M32-M33</f>
        <v>0</v>
      </c>
      <c r="N34" s="25"/>
    </row>
    <row r="35" ht="18.0" customHeight="1">
      <c r="A35" s="65"/>
      <c r="B35" s="65"/>
      <c r="C35" s="65"/>
      <c r="D35" s="65"/>
      <c r="E35" s="65"/>
      <c r="F35" s="65"/>
      <c r="G35" s="75"/>
      <c r="H35" s="75"/>
      <c r="I35" s="65"/>
      <c r="J35" s="25"/>
      <c r="K35" s="1122" t="s">
        <v>687</v>
      </c>
      <c r="L35" s="1123"/>
      <c r="M35" s="1124" t="str">
        <f>#REF!-M33</f>
        <v>#REF!</v>
      </c>
      <c r="N35" s="25"/>
    </row>
    <row r="36" ht="18.0" customHeight="1">
      <c r="A36" s="65"/>
      <c r="B36" s="65" t="s">
        <v>609</v>
      </c>
      <c r="J36" s="25"/>
      <c r="N36" s="25"/>
    </row>
    <row r="37" ht="18.0" customHeight="1">
      <c r="A37" s="80"/>
      <c r="B37" s="1085" t="s">
        <v>102</v>
      </c>
      <c r="C37" s="1086" t="s">
        <v>103</v>
      </c>
      <c r="D37" s="1086" t="s">
        <v>104</v>
      </c>
      <c r="E37" s="1086" t="s">
        <v>105</v>
      </c>
      <c r="F37" s="1086" t="s">
        <v>49</v>
      </c>
      <c r="G37" s="1106" t="s">
        <v>106</v>
      </c>
      <c r="H37" s="1106" t="s">
        <v>107</v>
      </c>
      <c r="I37" s="1130"/>
      <c r="J37" s="25"/>
      <c r="K37" s="1100" t="s">
        <v>793</v>
      </c>
      <c r="L37" s="1101"/>
      <c r="M37" s="1102"/>
      <c r="N37" s="25"/>
    </row>
    <row r="38" ht="18.0" customHeight="1">
      <c r="A38" s="80"/>
      <c r="B38" s="1108" t="b">
        <v>0</v>
      </c>
      <c r="C38" s="1022"/>
      <c r="D38" s="95"/>
      <c r="E38" s="95"/>
      <c r="F38" s="96"/>
      <c r="G38" s="85">
        <v>0.0</v>
      </c>
      <c r="H38" s="930">
        <f t="shared" ref="H38:H86" si="5">IF( B38 = TRUE ,(G38*F38)*0.05+(G38*F38) , G38*F38 )</f>
        <v>0</v>
      </c>
      <c r="I38" s="1107"/>
      <c r="J38" s="25"/>
      <c r="K38" s="925" t="s">
        <v>605</v>
      </c>
      <c r="L38" s="1027"/>
      <c r="M38" s="1103">
        <v>0.0</v>
      </c>
      <c r="N38" s="25"/>
    </row>
    <row r="39" ht="18.0" customHeight="1">
      <c r="A39" s="80"/>
      <c r="B39" s="1111" t="b">
        <v>0</v>
      </c>
      <c r="C39" s="88"/>
      <c r="D39" s="89"/>
      <c r="E39" s="89"/>
      <c r="F39" s="90"/>
      <c r="G39" s="91">
        <v>0.0</v>
      </c>
      <c r="H39" s="994">
        <f t="shared" si="5"/>
        <v>0</v>
      </c>
      <c r="I39" s="1140"/>
      <c r="J39" s="25"/>
      <c r="K39" s="1104" t="s">
        <v>671</v>
      </c>
      <c r="L39" s="1073">
        <v>3000.0</v>
      </c>
      <c r="M39" s="1105"/>
      <c r="N39" s="25"/>
    </row>
    <row r="40" ht="18.0" customHeight="1">
      <c r="A40" s="97"/>
      <c r="B40" s="1108" t="b">
        <v>0</v>
      </c>
      <c r="C40" s="94"/>
      <c r="D40" s="95"/>
      <c r="E40" s="95"/>
      <c r="F40" s="96"/>
      <c r="G40" s="85">
        <v>0.0</v>
      </c>
      <c r="H40" s="930">
        <f t="shared" si="5"/>
        <v>0</v>
      </c>
      <c r="I40" s="1107"/>
      <c r="J40" s="25"/>
      <c r="K40" s="925" t="s">
        <v>606</v>
      </c>
      <c r="L40" s="85">
        <v>0.0</v>
      </c>
      <c r="M40" s="1107"/>
      <c r="N40" s="25"/>
    </row>
    <row r="41" ht="18.0" customHeight="1">
      <c r="A41" s="80"/>
      <c r="B41" s="1111" t="b">
        <v>0</v>
      </c>
      <c r="C41" s="88"/>
      <c r="D41" s="89"/>
      <c r="E41" s="89"/>
      <c r="F41" s="90"/>
      <c r="G41" s="91">
        <v>0.0</v>
      </c>
      <c r="H41" s="994">
        <f t="shared" si="5"/>
        <v>0</v>
      </c>
      <c r="I41" s="1140"/>
      <c r="J41" s="25"/>
      <c r="K41" s="1109" t="s">
        <v>607</v>
      </c>
      <c r="L41" s="1030">
        <v>830.82</v>
      </c>
      <c r="M41" s="1154">
        <f>L41+M38-L40</f>
        <v>830.82</v>
      </c>
      <c r="N41" s="25"/>
    </row>
    <row r="42" ht="18.0" customHeight="1">
      <c r="A42" s="80"/>
      <c r="B42" s="1108" t="b">
        <v>0</v>
      </c>
      <c r="C42" s="94"/>
      <c r="D42" s="95"/>
      <c r="E42" s="95"/>
      <c r="F42" s="96"/>
      <c r="G42" s="85">
        <v>0.0</v>
      </c>
      <c r="H42" s="930">
        <f t="shared" si="5"/>
        <v>0</v>
      </c>
      <c r="I42" s="1107"/>
      <c r="J42" s="25"/>
      <c r="K42" s="1112" t="s">
        <v>608</v>
      </c>
      <c r="L42" s="1113"/>
      <c r="M42" s="1114">
        <f>L39-M41</f>
        <v>2169.18</v>
      </c>
      <c r="N42" s="25"/>
    </row>
    <row r="43" ht="18.0" customHeight="1">
      <c r="A43" s="80"/>
      <c r="B43" s="1111" t="b">
        <v>0</v>
      </c>
      <c r="C43" s="88"/>
      <c r="D43" s="89"/>
      <c r="E43" s="89"/>
      <c r="F43" s="90"/>
      <c r="G43" s="91">
        <v>0.0</v>
      </c>
      <c r="H43" s="994">
        <f t="shared" si="5"/>
        <v>0</v>
      </c>
      <c r="I43" s="1140"/>
      <c r="J43" s="25"/>
      <c r="K43" s="25"/>
      <c r="L43" s="25"/>
      <c r="M43" s="25"/>
      <c r="N43" s="25"/>
    </row>
    <row r="44" ht="18.0" customHeight="1">
      <c r="A44" s="97"/>
      <c r="B44" s="1108" t="b">
        <v>0</v>
      </c>
      <c r="C44" s="94"/>
      <c r="D44" s="95"/>
      <c r="E44" s="95"/>
      <c r="F44" s="96"/>
      <c r="G44" s="85">
        <v>0.0</v>
      </c>
      <c r="H44" s="930">
        <f t="shared" si="5"/>
        <v>0</v>
      </c>
      <c r="I44" s="1107"/>
      <c r="J44" s="25"/>
      <c r="K44" s="1100" t="s">
        <v>794</v>
      </c>
      <c r="L44" s="1101"/>
      <c r="M44" s="1102"/>
      <c r="N44" s="25"/>
    </row>
    <row r="45" ht="18.0" customHeight="1">
      <c r="A45" s="97"/>
      <c r="B45" s="1111" t="b">
        <v>0</v>
      </c>
      <c r="C45" s="88"/>
      <c r="D45" s="89"/>
      <c r="E45" s="89"/>
      <c r="F45" s="90"/>
      <c r="G45" s="91">
        <v>0.0</v>
      </c>
      <c r="H45" s="994">
        <f t="shared" si="5"/>
        <v>0</v>
      </c>
      <c r="I45" s="1140"/>
      <c r="J45" s="25"/>
      <c r="K45" s="925" t="s">
        <v>605</v>
      </c>
      <c r="L45" s="1027"/>
      <c r="M45" s="1103">
        <v>0.0</v>
      </c>
      <c r="N45" s="25"/>
    </row>
    <row r="46" ht="18.0" customHeight="1">
      <c r="A46" s="97"/>
      <c r="B46" s="1108" t="b">
        <v>0</v>
      </c>
      <c r="C46" s="94"/>
      <c r="D46" s="95"/>
      <c r="E46" s="95"/>
      <c r="F46" s="96"/>
      <c r="G46" s="85">
        <v>0.0</v>
      </c>
      <c r="H46" s="930">
        <f t="shared" si="5"/>
        <v>0</v>
      </c>
      <c r="I46" s="1107"/>
      <c r="J46" s="25"/>
      <c r="K46" s="1104" t="s">
        <v>671</v>
      </c>
      <c r="L46" s="1073">
        <v>2000.0</v>
      </c>
      <c r="M46" s="1105"/>
      <c r="N46" s="25"/>
    </row>
    <row r="47" ht="18.0" customHeight="1">
      <c r="A47" s="97"/>
      <c r="B47" s="1111" t="b">
        <v>0</v>
      </c>
      <c r="C47" s="88"/>
      <c r="D47" s="89"/>
      <c r="E47" s="89"/>
      <c r="F47" s="90"/>
      <c r="G47" s="91">
        <v>0.0</v>
      </c>
      <c r="H47" s="994">
        <f t="shared" si="5"/>
        <v>0</v>
      </c>
      <c r="I47" s="1140"/>
      <c r="J47" s="25"/>
      <c r="K47" s="925" t="s">
        <v>606</v>
      </c>
      <c r="L47" s="85">
        <v>0.0</v>
      </c>
      <c r="M47" s="1107"/>
      <c r="N47" s="25"/>
    </row>
    <row r="48" ht="18.0" customHeight="1">
      <c r="A48" s="97"/>
      <c r="B48" s="1108" t="b">
        <v>0</v>
      </c>
      <c r="C48" s="94"/>
      <c r="D48" s="95"/>
      <c r="E48" s="95"/>
      <c r="F48" s="96"/>
      <c r="G48" s="85">
        <v>0.0</v>
      </c>
      <c r="H48" s="930">
        <f t="shared" si="5"/>
        <v>0</v>
      </c>
      <c r="I48" s="1107"/>
      <c r="J48" s="25"/>
      <c r="K48" s="1109" t="s">
        <v>607</v>
      </c>
      <c r="L48" s="1030">
        <v>1197.0</v>
      </c>
      <c r="M48" s="1154">
        <f>L48+M45-L47</f>
        <v>1197</v>
      </c>
    </row>
    <row r="49" ht="18.0" customHeight="1">
      <c r="A49" s="97"/>
      <c r="B49" s="1111" t="b">
        <v>0</v>
      </c>
      <c r="C49" s="88"/>
      <c r="D49" s="89"/>
      <c r="E49" s="89"/>
      <c r="F49" s="90"/>
      <c r="G49" s="91">
        <v>0.0</v>
      </c>
      <c r="H49" s="994">
        <f t="shared" si="5"/>
        <v>0</v>
      </c>
      <c r="I49" s="1140"/>
      <c r="J49" s="25"/>
      <c r="K49" s="1112" t="s">
        <v>608</v>
      </c>
      <c r="L49" s="1113"/>
      <c r="M49" s="1114">
        <f>L46-M48</f>
        <v>803</v>
      </c>
    </row>
    <row r="50" ht="18.0" customHeight="1">
      <c r="A50" s="97"/>
      <c r="B50" s="1108" t="b">
        <v>0</v>
      </c>
      <c r="C50" s="94"/>
      <c r="D50" s="95"/>
      <c r="E50" s="95"/>
      <c r="F50" s="96"/>
      <c r="G50" s="85">
        <v>0.0</v>
      </c>
      <c r="H50" s="930">
        <f t="shared" si="5"/>
        <v>0</v>
      </c>
      <c r="I50" s="1107"/>
      <c r="J50" s="25"/>
      <c r="K50" s="25"/>
      <c r="L50" s="25"/>
      <c r="M50" s="25"/>
    </row>
    <row r="51" ht="18.0" customHeight="1">
      <c r="A51" s="97"/>
      <c r="B51" s="1111" t="b">
        <v>0</v>
      </c>
      <c r="C51" s="88"/>
      <c r="D51" s="89"/>
      <c r="E51" s="89"/>
      <c r="F51" s="90"/>
      <c r="G51" s="91">
        <v>0.0</v>
      </c>
      <c r="H51" s="994">
        <f t="shared" si="5"/>
        <v>0</v>
      </c>
      <c r="I51" s="1140"/>
      <c r="J51" s="25"/>
      <c r="K51" s="1170" t="s">
        <v>790</v>
      </c>
      <c r="L51" s="828"/>
      <c r="M51" s="1171">
        <f>-(M42+M49)</f>
        <v>-2972.18</v>
      </c>
    </row>
    <row r="52" ht="18.0" customHeight="1">
      <c r="A52" s="97"/>
      <c r="B52" s="1108" t="b">
        <v>0</v>
      </c>
      <c r="C52" s="94"/>
      <c r="D52" s="95"/>
      <c r="E52" s="95"/>
      <c r="F52" s="96"/>
      <c r="G52" s="85">
        <v>0.0</v>
      </c>
      <c r="H52" s="930">
        <f t="shared" si="5"/>
        <v>0</v>
      </c>
      <c r="I52" s="1107"/>
      <c r="J52" s="25"/>
      <c r="K52" s="167"/>
      <c r="L52" s="167"/>
      <c r="M52" s="167"/>
    </row>
    <row r="53" ht="18.0" customHeight="1">
      <c r="A53" s="97"/>
      <c r="B53" s="1111" t="b">
        <v>0</v>
      </c>
      <c r="C53" s="88"/>
      <c r="D53" s="89"/>
      <c r="E53" s="89"/>
      <c r="F53" s="90"/>
      <c r="G53" s="91">
        <v>0.0</v>
      </c>
      <c r="H53" s="994">
        <f t="shared" si="5"/>
        <v>0</v>
      </c>
      <c r="I53" s="1140"/>
      <c r="J53" s="25"/>
      <c r="K53" s="126" t="s">
        <v>804</v>
      </c>
      <c r="N53" s="25"/>
    </row>
    <row r="54" ht="18.0" customHeight="1">
      <c r="A54" s="97"/>
      <c r="B54" s="1108" t="b">
        <v>0</v>
      </c>
      <c r="C54" s="94"/>
      <c r="D54" s="95"/>
      <c r="E54" s="95"/>
      <c r="F54" s="96"/>
      <c r="G54" s="85">
        <v>0.0</v>
      </c>
      <c r="H54" s="930">
        <f t="shared" si="5"/>
        <v>0</v>
      </c>
      <c r="I54" s="1107"/>
      <c r="J54" s="25"/>
      <c r="K54" s="167"/>
      <c r="L54" s="1128">
        <v>45668.0</v>
      </c>
      <c r="M54" s="125">
        <v>2.16</v>
      </c>
      <c r="N54" s="25"/>
    </row>
    <row r="55" ht="18.0" customHeight="1">
      <c r="A55" s="97"/>
      <c r="B55" s="1111" t="b">
        <v>0</v>
      </c>
      <c r="C55" s="88"/>
      <c r="D55" s="89"/>
      <c r="E55" s="89"/>
      <c r="F55" s="90"/>
      <c r="G55" s="91">
        <v>0.0</v>
      </c>
      <c r="H55" s="994">
        <f t="shared" si="5"/>
        <v>0</v>
      </c>
      <c r="I55" s="1140"/>
      <c r="J55" s="25"/>
      <c r="K55" s="167"/>
      <c r="L55" s="1128"/>
      <c r="M55" s="125">
        <v>0.0</v>
      </c>
      <c r="N55" s="25"/>
    </row>
    <row r="56" ht="18.0" customHeight="1">
      <c r="A56" s="97"/>
      <c r="B56" s="1108" t="b">
        <v>0</v>
      </c>
      <c r="C56" s="94"/>
      <c r="D56" s="95"/>
      <c r="E56" s="95"/>
      <c r="F56" s="96"/>
      <c r="G56" s="85">
        <v>0.0</v>
      </c>
      <c r="H56" s="930">
        <f t="shared" si="5"/>
        <v>0</v>
      </c>
      <c r="I56" s="1107"/>
      <c r="J56" s="25"/>
      <c r="K56" s="167"/>
      <c r="L56" s="1128"/>
      <c r="M56" s="125">
        <v>0.0</v>
      </c>
      <c r="N56" s="25"/>
    </row>
    <row r="57" ht="18.0" customHeight="1">
      <c r="A57" s="97"/>
      <c r="B57" s="1111" t="b">
        <v>0</v>
      </c>
      <c r="C57" s="88"/>
      <c r="D57" s="89"/>
      <c r="E57" s="89"/>
      <c r="F57" s="90"/>
      <c r="G57" s="91">
        <v>0.0</v>
      </c>
      <c r="H57" s="994">
        <f t="shared" si="5"/>
        <v>0</v>
      </c>
      <c r="I57" s="1140"/>
      <c r="J57" s="25"/>
      <c r="K57" s="167"/>
      <c r="L57" s="1128"/>
      <c r="M57" s="125">
        <v>0.0</v>
      </c>
      <c r="N57" s="25"/>
    </row>
    <row r="58" ht="18.0" customHeight="1">
      <c r="A58" s="97"/>
      <c r="B58" s="1108" t="b">
        <v>0</v>
      </c>
      <c r="C58" s="94"/>
      <c r="D58" s="95"/>
      <c r="E58" s="95"/>
      <c r="F58" s="96"/>
      <c r="G58" s="85">
        <v>0.0</v>
      </c>
      <c r="H58" s="930">
        <f t="shared" si="5"/>
        <v>0</v>
      </c>
      <c r="I58" s="1107"/>
      <c r="J58" s="25"/>
      <c r="K58" s="167"/>
      <c r="L58" s="1128"/>
      <c r="M58" s="125">
        <v>0.0</v>
      </c>
      <c r="N58" s="25"/>
    </row>
    <row r="59" ht="18.0" customHeight="1">
      <c r="A59" s="97"/>
      <c r="B59" s="1111" t="b">
        <v>0</v>
      </c>
      <c r="C59" s="88"/>
      <c r="D59" s="89"/>
      <c r="E59" s="89"/>
      <c r="F59" s="90"/>
      <c r="G59" s="91">
        <v>0.0</v>
      </c>
      <c r="H59" s="994">
        <f t="shared" si="5"/>
        <v>0</v>
      </c>
      <c r="I59" s="1140"/>
      <c r="J59" s="25"/>
      <c r="K59" s="167"/>
      <c r="L59" s="1128"/>
      <c r="M59" s="125">
        <v>0.0</v>
      </c>
      <c r="N59" s="25"/>
    </row>
    <row r="60" ht="18.0" customHeight="1">
      <c r="A60" s="97"/>
      <c r="B60" s="1108" t="b">
        <v>0</v>
      </c>
      <c r="C60" s="94"/>
      <c r="D60" s="95"/>
      <c r="E60" s="95"/>
      <c r="F60" s="96"/>
      <c r="G60" s="85">
        <v>0.0</v>
      </c>
      <c r="H60" s="930">
        <f t="shared" si="5"/>
        <v>0</v>
      </c>
      <c r="I60" s="1107"/>
      <c r="J60" s="25"/>
      <c r="K60" s="167"/>
      <c r="L60" s="1128"/>
      <c r="M60" s="125">
        <v>0.0</v>
      </c>
      <c r="N60" s="25"/>
    </row>
    <row r="61" ht="18.0" customHeight="1">
      <c r="A61" s="97"/>
      <c r="B61" s="1111" t="b">
        <v>0</v>
      </c>
      <c r="C61" s="88"/>
      <c r="D61" s="89"/>
      <c r="E61" s="89"/>
      <c r="F61" s="90"/>
      <c r="G61" s="91">
        <v>0.0</v>
      </c>
      <c r="H61" s="994">
        <f t="shared" si="5"/>
        <v>0</v>
      </c>
      <c r="I61" s="1140"/>
      <c r="J61" s="25"/>
      <c r="K61" s="167"/>
      <c r="L61" s="1128"/>
      <c r="M61" s="125">
        <v>0.0</v>
      </c>
      <c r="N61" s="25"/>
    </row>
    <row r="62" ht="18.0" customHeight="1">
      <c r="A62" s="97"/>
      <c r="B62" s="1108" t="b">
        <v>0</v>
      </c>
      <c r="C62" s="94"/>
      <c r="D62" s="95"/>
      <c r="E62" s="95"/>
      <c r="F62" s="96"/>
      <c r="G62" s="85">
        <v>0.0</v>
      </c>
      <c r="H62" s="930">
        <f t="shared" si="5"/>
        <v>0</v>
      </c>
      <c r="I62" s="1107"/>
      <c r="J62" s="25"/>
      <c r="K62" s="167"/>
      <c r="L62" s="1128"/>
      <c r="M62" s="125">
        <v>0.0</v>
      </c>
      <c r="N62" s="25"/>
    </row>
    <row r="63" ht="18.0" customHeight="1">
      <c r="A63" s="97"/>
      <c r="B63" s="1111" t="b">
        <v>0</v>
      </c>
      <c r="C63" s="88"/>
      <c r="D63" s="89"/>
      <c r="E63" s="89"/>
      <c r="F63" s="90"/>
      <c r="G63" s="91">
        <v>0.0</v>
      </c>
      <c r="H63" s="994">
        <f t="shared" si="5"/>
        <v>0</v>
      </c>
      <c r="I63" s="1140"/>
      <c r="J63" s="25"/>
      <c r="K63" s="167"/>
      <c r="L63" s="1128"/>
      <c r="M63" s="125">
        <v>0.0</v>
      </c>
      <c r="N63" s="25"/>
    </row>
    <row r="64" ht="18.0" customHeight="1">
      <c r="A64" s="97"/>
      <c r="B64" s="1108" t="b">
        <v>0</v>
      </c>
      <c r="C64" s="94"/>
      <c r="D64" s="95"/>
      <c r="E64" s="95"/>
      <c r="F64" s="96"/>
      <c r="G64" s="85">
        <v>0.0</v>
      </c>
      <c r="H64" s="930">
        <f t="shared" si="5"/>
        <v>0</v>
      </c>
      <c r="I64" s="1107"/>
      <c r="J64" s="25"/>
      <c r="K64" s="167"/>
      <c r="L64" s="1128"/>
      <c r="M64" s="125">
        <v>0.0</v>
      </c>
      <c r="N64" s="25"/>
    </row>
    <row r="65" ht="18.0" customHeight="1">
      <c r="A65" s="97"/>
      <c r="B65" s="1111" t="b">
        <v>0</v>
      </c>
      <c r="C65" s="88"/>
      <c r="D65" s="89"/>
      <c r="E65" s="89"/>
      <c r="F65" s="90"/>
      <c r="G65" s="91">
        <v>0.0</v>
      </c>
      <c r="H65" s="994">
        <f t="shared" si="5"/>
        <v>0</v>
      </c>
      <c r="I65" s="1140"/>
      <c r="J65" s="25"/>
      <c r="K65" s="167"/>
      <c r="L65" s="1128"/>
      <c r="M65" s="125">
        <v>0.0</v>
      </c>
      <c r="N65" s="25"/>
    </row>
    <row r="66" ht="18.0" customHeight="1">
      <c r="A66" s="97"/>
      <c r="B66" s="1108" t="b">
        <v>0</v>
      </c>
      <c r="C66" s="94"/>
      <c r="D66" s="95"/>
      <c r="E66" s="95"/>
      <c r="F66" s="96"/>
      <c r="G66" s="85">
        <v>0.0</v>
      </c>
      <c r="H66" s="930">
        <f t="shared" si="5"/>
        <v>0</v>
      </c>
      <c r="I66" s="1107"/>
      <c r="J66" s="25"/>
      <c r="K66" s="167"/>
      <c r="L66" s="1128"/>
      <c r="M66" s="125">
        <v>0.0</v>
      </c>
      <c r="N66" s="25"/>
    </row>
    <row r="67" ht="18.0" customHeight="1">
      <c r="A67" s="97"/>
      <c r="B67" s="1111" t="b">
        <v>0</v>
      </c>
      <c r="C67" s="88"/>
      <c r="D67" s="89"/>
      <c r="E67" s="89"/>
      <c r="F67" s="90"/>
      <c r="G67" s="91">
        <v>0.0</v>
      </c>
      <c r="H67" s="994">
        <f t="shared" si="5"/>
        <v>0</v>
      </c>
      <c r="I67" s="1140"/>
      <c r="J67" s="25"/>
      <c r="K67" s="167"/>
      <c r="L67" s="1128"/>
      <c r="M67" s="125">
        <v>0.0</v>
      </c>
      <c r="N67" s="25"/>
    </row>
    <row r="68" ht="18.0" customHeight="1">
      <c r="A68" s="97"/>
      <c r="B68" s="1108" t="b">
        <v>0</v>
      </c>
      <c r="C68" s="94"/>
      <c r="D68" s="95"/>
      <c r="E68" s="95"/>
      <c r="F68" s="96"/>
      <c r="G68" s="85">
        <v>0.0</v>
      </c>
      <c r="H68" s="930">
        <f t="shared" si="5"/>
        <v>0</v>
      </c>
      <c r="I68" s="1107"/>
      <c r="J68" s="25"/>
      <c r="K68" s="167"/>
      <c r="L68" s="1128"/>
      <c r="M68" s="125">
        <v>0.0</v>
      </c>
      <c r="N68" s="25"/>
    </row>
    <row r="69" ht="18.0" customHeight="1">
      <c r="A69" s="97"/>
      <c r="B69" s="1111" t="b">
        <v>0</v>
      </c>
      <c r="C69" s="88"/>
      <c r="D69" s="89"/>
      <c r="E69" s="89"/>
      <c r="F69" s="90"/>
      <c r="G69" s="91">
        <v>0.0</v>
      </c>
      <c r="H69" s="994">
        <f t="shared" si="5"/>
        <v>0</v>
      </c>
      <c r="I69" s="1140"/>
      <c r="J69" s="25"/>
      <c r="K69" s="167"/>
      <c r="L69" s="1128"/>
      <c r="M69" s="125">
        <v>0.0</v>
      </c>
      <c r="N69" s="25"/>
    </row>
    <row r="70" ht="18.0" customHeight="1">
      <c r="A70" s="97"/>
      <c r="B70" s="1108" t="b">
        <v>0</v>
      </c>
      <c r="C70" s="94"/>
      <c r="D70" s="95"/>
      <c r="E70" s="95"/>
      <c r="F70" s="96"/>
      <c r="G70" s="85">
        <v>0.0</v>
      </c>
      <c r="H70" s="930">
        <f t="shared" si="5"/>
        <v>0</v>
      </c>
      <c r="I70" s="1107"/>
      <c r="J70" s="25"/>
      <c r="K70" s="167"/>
      <c r="L70" s="1128"/>
      <c r="M70" s="125">
        <v>0.0</v>
      </c>
      <c r="N70" s="25"/>
    </row>
    <row r="71" ht="18.0" customHeight="1">
      <c r="A71" s="97"/>
      <c r="B71" s="1111" t="b">
        <v>0</v>
      </c>
      <c r="C71" s="88"/>
      <c r="D71" s="89"/>
      <c r="E71" s="89"/>
      <c r="F71" s="90"/>
      <c r="G71" s="91">
        <v>0.0</v>
      </c>
      <c r="H71" s="994">
        <f t="shared" si="5"/>
        <v>0</v>
      </c>
      <c r="I71" s="1140"/>
      <c r="J71" s="25"/>
      <c r="K71" s="167"/>
      <c r="L71" s="1128"/>
      <c r="M71" s="125">
        <v>0.0</v>
      </c>
      <c r="N71" s="25"/>
    </row>
    <row r="72" ht="18.0" customHeight="1">
      <c r="A72" s="97"/>
      <c r="B72" s="1108" t="b">
        <v>0</v>
      </c>
      <c r="C72" s="94"/>
      <c r="D72" s="95"/>
      <c r="E72" s="95"/>
      <c r="F72" s="96"/>
      <c r="G72" s="85">
        <v>0.0</v>
      </c>
      <c r="H72" s="930">
        <f t="shared" si="5"/>
        <v>0</v>
      </c>
      <c r="I72" s="1107"/>
      <c r="J72" s="25"/>
      <c r="K72" s="167"/>
      <c r="L72" s="1128"/>
      <c r="M72" s="125">
        <v>0.0</v>
      </c>
      <c r="N72" s="25"/>
    </row>
    <row r="73" ht="18.0" customHeight="1">
      <c r="A73" s="97"/>
      <c r="B73" s="1111" t="b">
        <v>0</v>
      </c>
      <c r="C73" s="88"/>
      <c r="D73" s="89"/>
      <c r="E73" s="89"/>
      <c r="F73" s="90"/>
      <c r="G73" s="91">
        <v>0.0</v>
      </c>
      <c r="H73" s="994">
        <f t="shared" si="5"/>
        <v>0</v>
      </c>
      <c r="I73" s="1140"/>
      <c r="J73" s="25"/>
      <c r="K73" s="167"/>
      <c r="L73" s="1128"/>
      <c r="M73" s="125">
        <v>0.0</v>
      </c>
      <c r="N73" s="25"/>
    </row>
    <row r="74" ht="18.0" customHeight="1">
      <c r="A74" s="97"/>
      <c r="B74" s="1108" t="b">
        <v>0</v>
      </c>
      <c r="C74" s="94"/>
      <c r="D74" s="95"/>
      <c r="E74" s="95"/>
      <c r="F74" s="96"/>
      <c r="G74" s="85">
        <v>0.0</v>
      </c>
      <c r="H74" s="930">
        <f t="shared" si="5"/>
        <v>0</v>
      </c>
      <c r="I74" s="1107"/>
      <c r="J74" s="25"/>
      <c r="K74" s="167"/>
      <c r="L74" s="1128"/>
      <c r="M74" s="125">
        <v>0.0</v>
      </c>
      <c r="N74" s="25"/>
    </row>
    <row r="75" ht="18.0" customHeight="1">
      <c r="A75" s="97"/>
      <c r="B75" s="1111" t="b">
        <v>0</v>
      </c>
      <c r="C75" s="88"/>
      <c r="D75" s="89"/>
      <c r="E75" s="89"/>
      <c r="F75" s="90"/>
      <c r="G75" s="91">
        <v>0.0</v>
      </c>
      <c r="H75" s="994">
        <f t="shared" si="5"/>
        <v>0</v>
      </c>
      <c r="I75" s="1140"/>
      <c r="J75" s="25"/>
      <c r="K75" s="167"/>
      <c r="L75" s="1128"/>
      <c r="M75" s="125">
        <v>0.0</v>
      </c>
      <c r="N75" s="25"/>
    </row>
    <row r="76" ht="18.0" customHeight="1">
      <c r="A76" s="97"/>
      <c r="B76" s="1108" t="b">
        <v>0</v>
      </c>
      <c r="C76" s="94"/>
      <c r="D76" s="95"/>
      <c r="E76" s="95"/>
      <c r="F76" s="96"/>
      <c r="G76" s="85">
        <v>0.0</v>
      </c>
      <c r="H76" s="930">
        <f t="shared" si="5"/>
        <v>0</v>
      </c>
      <c r="I76" s="1107"/>
      <c r="J76" s="25"/>
      <c r="K76" s="167"/>
      <c r="L76" s="1128"/>
      <c r="M76" s="125">
        <v>0.0</v>
      </c>
      <c r="N76" s="25"/>
    </row>
    <row r="77" ht="18.0" customHeight="1">
      <c r="A77" s="97"/>
      <c r="B77" s="1111" t="b">
        <v>0</v>
      </c>
      <c r="C77" s="88"/>
      <c r="D77" s="89"/>
      <c r="E77" s="89"/>
      <c r="F77" s="90"/>
      <c r="G77" s="91">
        <v>0.0</v>
      </c>
      <c r="H77" s="994">
        <f t="shared" si="5"/>
        <v>0</v>
      </c>
      <c r="I77" s="1140"/>
      <c r="J77" s="25"/>
      <c r="K77" s="167"/>
      <c r="L77" s="1128"/>
      <c r="M77" s="125">
        <v>0.0</v>
      </c>
      <c r="N77" s="25"/>
    </row>
    <row r="78" ht="18.0" customHeight="1">
      <c r="A78" s="97"/>
      <c r="B78" s="1108" t="b">
        <v>0</v>
      </c>
      <c r="C78" s="94"/>
      <c r="D78" s="95"/>
      <c r="E78" s="95"/>
      <c r="F78" s="96"/>
      <c r="G78" s="85">
        <v>0.0</v>
      </c>
      <c r="H78" s="930">
        <f t="shared" si="5"/>
        <v>0</v>
      </c>
      <c r="I78" s="1107"/>
      <c r="J78" s="25"/>
      <c r="K78" s="167"/>
      <c r="L78" s="1128"/>
      <c r="M78" s="125">
        <v>0.0</v>
      </c>
      <c r="N78" s="25"/>
    </row>
    <row r="79" ht="18.0" customHeight="1">
      <c r="A79" s="97"/>
      <c r="B79" s="1111" t="b">
        <v>0</v>
      </c>
      <c r="C79" s="88"/>
      <c r="D79" s="89"/>
      <c r="E79" s="89"/>
      <c r="F79" s="90"/>
      <c r="G79" s="91">
        <v>0.0</v>
      </c>
      <c r="H79" s="994">
        <f t="shared" si="5"/>
        <v>0</v>
      </c>
      <c r="I79" s="1140"/>
      <c r="J79" s="25"/>
      <c r="K79" s="167"/>
      <c r="L79" s="1128"/>
      <c r="M79" s="125">
        <v>0.0</v>
      </c>
      <c r="N79" s="25"/>
    </row>
    <row r="80" ht="18.0" customHeight="1">
      <c r="A80" s="97"/>
      <c r="B80" s="1108" t="b">
        <v>0</v>
      </c>
      <c r="C80" s="94"/>
      <c r="D80" s="95"/>
      <c r="E80" s="95"/>
      <c r="F80" s="96"/>
      <c r="G80" s="85">
        <v>0.0</v>
      </c>
      <c r="H80" s="930">
        <f t="shared" si="5"/>
        <v>0</v>
      </c>
      <c r="I80" s="1107"/>
      <c r="J80" s="25"/>
      <c r="K80" s="167"/>
      <c r="L80" s="1128"/>
      <c r="M80" s="125">
        <v>0.0</v>
      </c>
      <c r="N80" s="25"/>
    </row>
    <row r="81" ht="18.0" customHeight="1">
      <c r="A81" s="97"/>
      <c r="B81" s="1111" t="b">
        <v>0</v>
      </c>
      <c r="C81" s="88"/>
      <c r="D81" s="89"/>
      <c r="E81" s="89"/>
      <c r="F81" s="90"/>
      <c r="G81" s="91">
        <v>0.0</v>
      </c>
      <c r="H81" s="994">
        <f t="shared" si="5"/>
        <v>0</v>
      </c>
      <c r="I81" s="1140"/>
      <c r="J81" s="25"/>
      <c r="K81" s="167"/>
      <c r="L81" s="1128"/>
      <c r="M81" s="125">
        <v>0.0</v>
      </c>
      <c r="N81" s="25"/>
    </row>
    <row r="82" ht="18.0" customHeight="1">
      <c r="A82" s="97"/>
      <c r="B82" s="1108" t="b">
        <v>0</v>
      </c>
      <c r="C82" s="94"/>
      <c r="D82" s="95"/>
      <c r="E82" s="95"/>
      <c r="F82" s="96"/>
      <c r="G82" s="85">
        <v>0.0</v>
      </c>
      <c r="H82" s="930">
        <f t="shared" si="5"/>
        <v>0</v>
      </c>
      <c r="I82" s="1107"/>
      <c r="J82" s="25"/>
      <c r="K82" s="167"/>
      <c r="L82" s="1128"/>
      <c r="M82" s="125">
        <v>0.0</v>
      </c>
      <c r="N82" s="25"/>
    </row>
    <row r="83" ht="18.0" customHeight="1">
      <c r="A83" s="97"/>
      <c r="B83" s="1111" t="b">
        <v>0</v>
      </c>
      <c r="C83" s="88"/>
      <c r="D83" s="89"/>
      <c r="E83" s="89"/>
      <c r="F83" s="90"/>
      <c r="G83" s="91">
        <v>0.0</v>
      </c>
      <c r="H83" s="994">
        <f t="shared" si="5"/>
        <v>0</v>
      </c>
      <c r="I83" s="1140"/>
      <c r="J83" s="25"/>
      <c r="K83" s="167"/>
      <c r="L83" s="1128"/>
      <c r="M83" s="125">
        <v>0.0</v>
      </c>
      <c r="N83" s="25"/>
    </row>
    <row r="84" ht="18.0" customHeight="1">
      <c r="A84" s="97"/>
      <c r="B84" s="1108" t="b">
        <v>0</v>
      </c>
      <c r="C84" s="94"/>
      <c r="D84" s="95"/>
      <c r="E84" s="95"/>
      <c r="F84" s="96"/>
      <c r="G84" s="85">
        <v>0.0</v>
      </c>
      <c r="H84" s="930">
        <f t="shared" si="5"/>
        <v>0</v>
      </c>
      <c r="I84" s="1107"/>
      <c r="J84" s="25"/>
      <c r="K84" s="167"/>
      <c r="L84" s="1128"/>
      <c r="M84" s="125">
        <v>0.0</v>
      </c>
      <c r="N84" s="25"/>
    </row>
    <row r="85" ht="18.0" customHeight="1">
      <c r="A85" s="97"/>
      <c r="B85" s="1111" t="b">
        <v>0</v>
      </c>
      <c r="C85" s="88"/>
      <c r="D85" s="89"/>
      <c r="E85" s="89"/>
      <c r="F85" s="90"/>
      <c r="G85" s="91">
        <v>0.0</v>
      </c>
      <c r="H85" s="994">
        <f t="shared" si="5"/>
        <v>0</v>
      </c>
      <c r="I85" s="1140"/>
      <c r="J85" s="25"/>
      <c r="K85" s="167"/>
      <c r="L85" s="1128"/>
      <c r="M85" s="125">
        <v>0.0</v>
      </c>
      <c r="N85" s="25"/>
    </row>
    <row r="86" ht="18.0" customHeight="1">
      <c r="A86" s="65"/>
      <c r="B86" s="1108" t="b">
        <v>0</v>
      </c>
      <c r="C86" s="94"/>
      <c r="D86" s="95"/>
      <c r="E86" s="95"/>
      <c r="F86" s="96"/>
      <c r="G86" s="85">
        <v>0.0</v>
      </c>
      <c r="H86" s="930">
        <f t="shared" si="5"/>
        <v>0</v>
      </c>
      <c r="I86" s="1107"/>
      <c r="J86" s="25"/>
      <c r="K86" s="167"/>
      <c r="L86" s="1128"/>
      <c r="M86" s="125">
        <v>0.0</v>
      </c>
      <c r="N86" s="25"/>
    </row>
    <row r="87">
      <c r="A87" s="126"/>
      <c r="B87" s="1125"/>
      <c r="C87" s="1126" t="s">
        <v>610</v>
      </c>
      <c r="D87" s="1093"/>
      <c r="E87" s="1093"/>
      <c r="F87" s="1093"/>
      <c r="G87" s="1093"/>
      <c r="H87" s="1127">
        <f>sum(H38:H86)</f>
        <v>0</v>
      </c>
      <c r="I87" s="1155"/>
      <c r="J87" s="25"/>
      <c r="K87" s="167"/>
      <c r="L87" s="1128"/>
      <c r="M87" s="125">
        <v>0.0</v>
      </c>
      <c r="N87" s="25"/>
    </row>
    <row r="88">
      <c r="A88" s="126"/>
      <c r="B88" s="126" t="s">
        <v>611</v>
      </c>
      <c r="H88" s="127">
        <f>sum(H38:H86)-M30</f>
        <v>0</v>
      </c>
      <c r="J88" s="25"/>
      <c r="K88" s="25"/>
      <c r="L88" s="25"/>
      <c r="M88" s="25"/>
      <c r="N88" s="25"/>
    </row>
    <row r="89">
      <c r="A89" s="126"/>
      <c r="B89" s="126" t="s">
        <v>134</v>
      </c>
      <c r="H89" s="128" t="str">
        <f>#REF!-H87</f>
        <v>#REF!</v>
      </c>
      <c r="J89" s="25"/>
      <c r="K89" s="1128">
        <v>45654.0</v>
      </c>
      <c r="N89" s="25"/>
    </row>
    <row r="90">
      <c r="A90" s="126"/>
      <c r="B90" s="126"/>
      <c r="C90" s="126"/>
      <c r="D90" s="126"/>
      <c r="E90" s="126"/>
      <c r="F90" s="126"/>
      <c r="G90" s="126"/>
      <c r="H90" s="128"/>
      <c r="I90" s="128"/>
      <c r="J90" s="25"/>
      <c r="K90" s="25"/>
      <c r="L90" s="25"/>
      <c r="M90" s="25"/>
      <c r="N90" s="25"/>
    </row>
  </sheetData>
  <mergeCells count="117">
    <mergeCell ref="B2:I2"/>
    <mergeCell ref="K2:M2"/>
    <mergeCell ref="C3:E3"/>
    <mergeCell ref="L3:M3"/>
    <mergeCell ref="C4:E4"/>
    <mergeCell ref="L4:M4"/>
    <mergeCell ref="L5:M5"/>
    <mergeCell ref="C5:E5"/>
    <mergeCell ref="C6:E6"/>
    <mergeCell ref="C7:E7"/>
    <mergeCell ref="C8:E8"/>
    <mergeCell ref="C9:E9"/>
    <mergeCell ref="C11:E11"/>
    <mergeCell ref="C12:E12"/>
    <mergeCell ref="L6:M6"/>
    <mergeCell ref="L7:M7"/>
    <mergeCell ref="L8:M8"/>
    <mergeCell ref="L9:M9"/>
    <mergeCell ref="L10:M10"/>
    <mergeCell ref="L11:M11"/>
    <mergeCell ref="L12:M12"/>
    <mergeCell ref="C13:E13"/>
    <mergeCell ref="C14:E14"/>
    <mergeCell ref="C15:E15"/>
    <mergeCell ref="C16:E16"/>
    <mergeCell ref="C17:E17"/>
    <mergeCell ref="C18:E18"/>
    <mergeCell ref="C19:E19"/>
    <mergeCell ref="C20:E20"/>
    <mergeCell ref="C21:E21"/>
    <mergeCell ref="C22:E22"/>
    <mergeCell ref="C23:E23"/>
    <mergeCell ref="C24:E24"/>
    <mergeCell ref="C25:E25"/>
    <mergeCell ref="C26:E26"/>
    <mergeCell ref="L13:M13"/>
    <mergeCell ref="L14:M14"/>
    <mergeCell ref="K29:L29"/>
    <mergeCell ref="K31:M31"/>
    <mergeCell ref="K32:L32"/>
    <mergeCell ref="K33:L33"/>
    <mergeCell ref="K34:L34"/>
    <mergeCell ref="L47:M47"/>
    <mergeCell ref="K49:L49"/>
    <mergeCell ref="K51:L51"/>
    <mergeCell ref="K53:M53"/>
    <mergeCell ref="K35:L35"/>
    <mergeCell ref="K37:M37"/>
    <mergeCell ref="L39:M39"/>
    <mergeCell ref="L40:M40"/>
    <mergeCell ref="K42:L42"/>
    <mergeCell ref="K44:M44"/>
    <mergeCell ref="L46:M46"/>
    <mergeCell ref="H72:I72"/>
    <mergeCell ref="H73:I73"/>
    <mergeCell ref="H74:I74"/>
    <mergeCell ref="H75:I75"/>
    <mergeCell ref="H76:I76"/>
    <mergeCell ref="H77:I77"/>
    <mergeCell ref="H78:I78"/>
    <mergeCell ref="H79:I79"/>
    <mergeCell ref="H80:I80"/>
    <mergeCell ref="H81:I81"/>
    <mergeCell ref="H82:I82"/>
    <mergeCell ref="H83:I83"/>
    <mergeCell ref="H84:I84"/>
    <mergeCell ref="H85:I85"/>
    <mergeCell ref="K89:M89"/>
    <mergeCell ref="C30:E30"/>
    <mergeCell ref="C31:E31"/>
    <mergeCell ref="C32:E32"/>
    <mergeCell ref="C33:E33"/>
    <mergeCell ref="C34:G34"/>
    <mergeCell ref="H34:I34"/>
    <mergeCell ref="B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86:I86"/>
    <mergeCell ref="C87:G87"/>
    <mergeCell ref="H87:I87"/>
    <mergeCell ref="B88:G88"/>
    <mergeCell ref="H88:I88"/>
    <mergeCell ref="B89:G89"/>
    <mergeCell ref="H89:I89"/>
  </mergeCells>
  <dataValidations>
    <dataValidation type="list" allowBlank="1" showErrorMessage="1" sqref="E38:E86">
      <formula1>'08) Drop Down Menus'!$B$2:$B$17</formula1>
    </dataValidation>
    <dataValidation type="list" allowBlank="1" sqref="G4:G33">
      <formula1>'08) Drop Down Menus'!$A$2:$A$17</formula1>
    </dataValidation>
  </dataValidations>
  <drawing r:id="rId1"/>
</worksheet>
</file>

<file path=xl/worksheets/sheet8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3.29"/>
    <col customWidth="1" min="2" max="2" width="4.71"/>
    <col customWidth="1" min="3" max="3" width="32.57"/>
    <col customWidth="1" min="4" max="4" width="10.0"/>
    <col customWidth="1" min="5" max="5" width="25.71"/>
    <col customWidth="1" min="6" max="6" width="13.0"/>
    <col customWidth="1" min="7" max="7" width="23.86"/>
    <col customWidth="1" min="8" max="8" width="15.29"/>
    <col customWidth="1" min="9" max="9" width="14.29"/>
    <col customWidth="1" min="10" max="10" width="3.71"/>
    <col customWidth="1" min="11" max="11" width="23.86"/>
    <col customWidth="1" min="12" max="12" width="15.0"/>
    <col customWidth="1" min="13" max="13" width="16.57"/>
    <col customWidth="1" min="14" max="14" width="3.43"/>
  </cols>
  <sheetData>
    <row r="1">
      <c r="A1" s="25"/>
      <c r="B1" s="25"/>
      <c r="C1" s="25"/>
      <c r="D1" s="25"/>
      <c r="E1" s="25"/>
      <c r="F1" s="25"/>
      <c r="G1" s="24"/>
      <c r="H1" s="25"/>
      <c r="I1" s="25"/>
      <c r="J1" s="25"/>
      <c r="K1" s="25"/>
      <c r="L1" s="138"/>
      <c r="M1" s="25"/>
      <c r="N1" s="25"/>
    </row>
    <row r="2">
      <c r="A2" s="25"/>
      <c r="B2" s="1085" t="s">
        <v>837</v>
      </c>
      <c r="C2" s="1129"/>
      <c r="D2" s="1129"/>
      <c r="E2" s="1129"/>
      <c r="F2" s="1129"/>
      <c r="G2" s="1129"/>
      <c r="H2" s="1129"/>
      <c r="I2" s="1130"/>
      <c r="J2" s="25"/>
      <c r="K2" s="1131" t="s">
        <v>470</v>
      </c>
      <c r="L2" s="1132"/>
      <c r="M2" s="1133"/>
      <c r="N2" s="25"/>
    </row>
    <row r="3">
      <c r="A3" s="25"/>
      <c r="B3" s="1079" t="s">
        <v>598</v>
      </c>
      <c r="C3" s="974" t="s">
        <v>140</v>
      </c>
      <c r="D3" s="862"/>
      <c r="E3" s="862"/>
      <c r="F3" s="974" t="s">
        <v>55</v>
      </c>
      <c r="G3" s="974" t="s">
        <v>44</v>
      </c>
      <c r="H3" s="974" t="s">
        <v>2</v>
      </c>
      <c r="I3" s="1080" t="s">
        <v>67</v>
      </c>
      <c r="J3" s="25"/>
      <c r="K3" s="1081" t="str">
        <f>'08) Drop Down Menus'!A2</f>
        <v>Groceries</v>
      </c>
      <c r="L3" s="85">
        <f>sumifs(H$4:H$33,G$4:G$33,K3,B$4:B$33,false)</f>
        <v>332.91</v>
      </c>
      <c r="M3" s="1107"/>
      <c r="N3" s="25"/>
    </row>
    <row r="4">
      <c r="A4" s="25"/>
      <c r="B4" s="1134" t="b">
        <v>0</v>
      </c>
      <c r="C4" s="1042" t="s">
        <v>806</v>
      </c>
      <c r="D4" s="1135"/>
      <c r="E4" s="1135"/>
      <c r="F4" s="1168">
        <v>45681.0</v>
      </c>
      <c r="G4" s="1137" t="s">
        <v>61</v>
      </c>
      <c r="H4" s="1138">
        <v>48.47</v>
      </c>
      <c r="I4" s="92">
        <f>H4</f>
        <v>48.47</v>
      </c>
      <c r="J4" s="25"/>
      <c r="K4" s="1139" t="str">
        <f>'08) Drop Down Menus'!A3</f>
        <v>Cigarettes</v>
      </c>
      <c r="L4" s="91">
        <f t="shared" ref="L4:L14" si="1">sumifs(H$4:H$26,G$4:G$26,K4,B$4:B$26,false)</f>
        <v>67.85</v>
      </c>
      <c r="M4" s="1140"/>
      <c r="N4" s="25"/>
    </row>
    <row r="5">
      <c r="A5" s="25"/>
      <c r="B5" s="925" t="b">
        <v>0</v>
      </c>
      <c r="C5" s="1022" t="s">
        <v>838</v>
      </c>
      <c r="D5" s="862"/>
      <c r="E5" s="862"/>
      <c r="F5" s="982">
        <v>45681.0</v>
      </c>
      <c r="G5" s="983" t="s">
        <v>11</v>
      </c>
      <c r="H5" s="1023">
        <v>12.65</v>
      </c>
      <c r="I5" s="86">
        <f t="shared" ref="I5:I33" si="2">I4+H5</f>
        <v>61.12</v>
      </c>
      <c r="J5" s="25"/>
      <c r="K5" s="1081" t="str">
        <f>'08) Drop Down Menus'!A4</f>
        <v>Gas</v>
      </c>
      <c r="L5" s="85">
        <f t="shared" si="1"/>
        <v>0</v>
      </c>
      <c r="M5" s="1107"/>
      <c r="N5" s="25"/>
    </row>
    <row r="6">
      <c r="A6" s="25"/>
      <c r="B6" s="1134" t="b">
        <v>0</v>
      </c>
      <c r="C6" s="1042" t="s">
        <v>472</v>
      </c>
      <c r="D6" s="1135"/>
      <c r="E6" s="1135"/>
      <c r="F6" s="1136">
        <v>45681.0</v>
      </c>
      <c r="G6" s="1137" t="s">
        <v>110</v>
      </c>
      <c r="H6" s="1138">
        <v>166.88</v>
      </c>
      <c r="I6" s="92">
        <f t="shared" si="2"/>
        <v>228</v>
      </c>
      <c r="J6" s="25"/>
      <c r="K6" s="1139" t="str">
        <f>'08) Drop Down Menus'!A5</f>
        <v>Entertainment</v>
      </c>
      <c r="L6" s="91">
        <f t="shared" si="1"/>
        <v>10</v>
      </c>
      <c r="M6" s="1140"/>
      <c r="N6" s="25"/>
    </row>
    <row r="7">
      <c r="A7" s="25"/>
      <c r="B7" s="925" t="b">
        <v>0</v>
      </c>
      <c r="C7" s="1022" t="s">
        <v>474</v>
      </c>
      <c r="D7" s="862"/>
      <c r="E7" s="862"/>
      <c r="F7" s="1069">
        <v>45681.0</v>
      </c>
      <c r="G7" s="983" t="s">
        <v>144</v>
      </c>
      <c r="H7" s="1023">
        <v>22.11</v>
      </c>
      <c r="I7" s="86">
        <f t="shared" si="2"/>
        <v>250.11</v>
      </c>
      <c r="J7" s="25"/>
      <c r="K7" s="1081" t="str">
        <f>'08) Drop Down Menus'!A6</f>
        <v>Medical</v>
      </c>
      <c r="L7" s="85">
        <f t="shared" si="1"/>
        <v>25</v>
      </c>
      <c r="M7" s="1107"/>
      <c r="N7" s="25"/>
    </row>
    <row r="8">
      <c r="A8" s="25"/>
      <c r="B8" s="1134" t="b">
        <v>0</v>
      </c>
      <c r="C8" s="1042" t="s">
        <v>474</v>
      </c>
      <c r="D8" s="1135"/>
      <c r="E8" s="1135"/>
      <c r="F8" s="1168">
        <v>45681.0</v>
      </c>
      <c r="G8" s="1137" t="s">
        <v>146</v>
      </c>
      <c r="H8" s="1138">
        <v>10.0</v>
      </c>
      <c r="I8" s="92">
        <f t="shared" si="2"/>
        <v>260.11</v>
      </c>
      <c r="J8" s="25"/>
      <c r="K8" s="1139" t="str">
        <f>'08) Drop Down Menus'!A7</f>
        <v>Vehicle</v>
      </c>
      <c r="L8" s="91">
        <f t="shared" si="1"/>
        <v>20</v>
      </c>
      <c r="M8" s="1140"/>
      <c r="N8" s="25"/>
    </row>
    <row r="9">
      <c r="A9" s="25"/>
      <c r="B9" s="925" t="b">
        <v>0</v>
      </c>
      <c r="C9" s="1022" t="s">
        <v>808</v>
      </c>
      <c r="D9" s="862"/>
      <c r="E9" s="862"/>
      <c r="F9" s="982">
        <v>45683.0</v>
      </c>
      <c r="G9" s="983" t="s">
        <v>110</v>
      </c>
      <c r="H9" s="1023">
        <f>sum(M57:M90)</f>
        <v>0</v>
      </c>
      <c r="I9" s="86">
        <f t="shared" si="2"/>
        <v>260.11</v>
      </c>
      <c r="J9" s="25"/>
      <c r="K9" s="1081" t="str">
        <f>'08) Drop Down Menus'!A8</f>
        <v>Maintenance</v>
      </c>
      <c r="L9" s="85">
        <f t="shared" si="1"/>
        <v>27.83</v>
      </c>
      <c r="M9" s="1107"/>
      <c r="N9" s="25"/>
    </row>
    <row r="10">
      <c r="A10" s="25"/>
      <c r="B10" s="1134" t="b">
        <v>0</v>
      </c>
      <c r="C10" s="1042" t="s">
        <v>839</v>
      </c>
      <c r="D10" s="1135"/>
      <c r="E10" s="1135"/>
      <c r="F10" s="1136">
        <v>45683.0</v>
      </c>
      <c r="G10" s="1137" t="s">
        <v>147</v>
      </c>
      <c r="H10" s="1138">
        <v>20.0</v>
      </c>
      <c r="I10" s="92">
        <f t="shared" si="2"/>
        <v>280.11</v>
      </c>
      <c r="J10" s="25"/>
      <c r="K10" s="1139" t="str">
        <f>'08) Drop Down Menus'!A9</f>
        <v>Debt</v>
      </c>
      <c r="L10" s="91">
        <f t="shared" si="1"/>
        <v>213.13</v>
      </c>
      <c r="M10" s="1140"/>
      <c r="N10" s="25"/>
    </row>
    <row r="11">
      <c r="A11" s="25"/>
      <c r="B11" s="925" t="b">
        <v>0</v>
      </c>
      <c r="C11" s="1022" t="s">
        <v>840</v>
      </c>
      <c r="D11" s="862"/>
      <c r="E11" s="862"/>
      <c r="F11" s="1069">
        <v>45684.0</v>
      </c>
      <c r="G11" s="983" t="s">
        <v>61</v>
      </c>
      <c r="H11" s="1023">
        <v>194.7</v>
      </c>
      <c r="I11" s="86">
        <f t="shared" si="2"/>
        <v>474.81</v>
      </c>
      <c r="J11" s="25"/>
      <c r="K11" s="1081" t="str">
        <f>'08) Drop Down Menus'!A10</f>
        <v>Holiday Gifts</v>
      </c>
      <c r="L11" s="85">
        <f t="shared" si="1"/>
        <v>0</v>
      </c>
      <c r="M11" s="1107"/>
      <c r="N11" s="25"/>
    </row>
    <row r="12">
      <c r="A12" s="25"/>
      <c r="B12" s="1134" t="b">
        <v>0</v>
      </c>
      <c r="C12" s="1042" t="s">
        <v>717</v>
      </c>
      <c r="D12" s="1135"/>
      <c r="E12" s="1135"/>
      <c r="F12" s="1136">
        <v>45688.0</v>
      </c>
      <c r="G12" s="1137" t="s">
        <v>61</v>
      </c>
      <c r="H12" s="1138">
        <v>-0.04</v>
      </c>
      <c r="I12" s="92">
        <f t="shared" si="2"/>
        <v>474.77</v>
      </c>
      <c r="J12" s="25"/>
      <c r="K12" s="1139" t="str">
        <f>'08) Drop Down Menus'!A11</f>
        <v>Haircut</v>
      </c>
      <c r="L12" s="91">
        <f t="shared" si="1"/>
        <v>0</v>
      </c>
      <c r="M12" s="1140"/>
      <c r="N12" s="25"/>
    </row>
    <row r="13">
      <c r="A13" s="25"/>
      <c r="B13" s="925" t="b">
        <v>0</v>
      </c>
      <c r="C13" s="1022" t="s">
        <v>508</v>
      </c>
      <c r="D13" s="862"/>
      <c r="E13" s="862"/>
      <c r="F13" s="982">
        <v>45688.0</v>
      </c>
      <c r="G13" s="983" t="s">
        <v>144</v>
      </c>
      <c r="H13" s="1023">
        <v>22.87</v>
      </c>
      <c r="I13" s="86">
        <f t="shared" si="2"/>
        <v>497.64</v>
      </c>
      <c r="J13" s="25"/>
      <c r="K13" s="1081" t="str">
        <f>'08) Drop Down Menus'!A12</f>
        <v>Subscription - Video</v>
      </c>
      <c r="L13" s="85">
        <f t="shared" si="1"/>
        <v>12.65</v>
      </c>
      <c r="M13" s="1107"/>
      <c r="N13" s="25"/>
    </row>
    <row r="14">
      <c r="A14" s="25"/>
      <c r="B14" s="1134" t="b">
        <v>0</v>
      </c>
      <c r="C14" s="1042" t="s">
        <v>841</v>
      </c>
      <c r="D14" s="1135"/>
      <c r="E14" s="1135"/>
      <c r="F14" s="1136">
        <v>45687.0</v>
      </c>
      <c r="G14" s="1137" t="s">
        <v>61</v>
      </c>
      <c r="H14" s="1138">
        <v>-30.0</v>
      </c>
      <c r="I14" s="92">
        <f t="shared" si="2"/>
        <v>467.64</v>
      </c>
      <c r="J14" s="25"/>
      <c r="K14" s="1141" t="str">
        <f>'08) Drop Down Menus'!A13</f>
        <v>Subscription - Game</v>
      </c>
      <c r="L14" s="1142">
        <f t="shared" si="1"/>
        <v>0</v>
      </c>
      <c r="M14" s="1144"/>
      <c r="N14" s="25"/>
    </row>
    <row r="15">
      <c r="A15" s="25"/>
      <c r="B15" s="925" t="b">
        <v>0</v>
      </c>
      <c r="C15" s="1022" t="s">
        <v>842</v>
      </c>
      <c r="D15" s="862"/>
      <c r="E15" s="862"/>
      <c r="F15" s="982">
        <v>45683.0</v>
      </c>
      <c r="G15" s="983" t="s">
        <v>132</v>
      </c>
      <c r="H15" s="1023">
        <v>25.0</v>
      </c>
      <c r="I15" s="86">
        <f t="shared" si="2"/>
        <v>492.64</v>
      </c>
      <c r="J15" s="25"/>
      <c r="K15" s="25"/>
      <c r="L15" s="25"/>
      <c r="M15" s="25"/>
      <c r="N15" s="25"/>
    </row>
    <row r="16">
      <c r="A16" s="25"/>
      <c r="B16" s="1134" t="b">
        <v>0</v>
      </c>
      <c r="C16" s="1042" t="s">
        <v>843</v>
      </c>
      <c r="D16" s="1135"/>
      <c r="E16" s="1135"/>
      <c r="F16" s="1136">
        <v>45688.0</v>
      </c>
      <c r="G16" s="1137" t="s">
        <v>21</v>
      </c>
      <c r="H16" s="1138">
        <v>17.83</v>
      </c>
      <c r="I16" s="92">
        <f t="shared" si="2"/>
        <v>510.47</v>
      </c>
      <c r="J16" s="25"/>
      <c r="K16" s="1085" t="s">
        <v>44</v>
      </c>
      <c r="L16" s="1086" t="s">
        <v>572</v>
      </c>
      <c r="M16" s="1087" t="s">
        <v>573</v>
      </c>
      <c r="N16" s="25"/>
    </row>
    <row r="17">
      <c r="A17" s="25"/>
      <c r="B17" s="925" t="b">
        <v>0</v>
      </c>
      <c r="C17" s="1022" t="s">
        <v>472</v>
      </c>
      <c r="D17" s="862"/>
      <c r="E17" s="862"/>
      <c r="F17" s="982">
        <v>45691.0</v>
      </c>
      <c r="G17" s="983" t="s">
        <v>110</v>
      </c>
      <c r="H17" s="1023">
        <v>166.03</v>
      </c>
      <c r="I17" s="86">
        <f t="shared" si="2"/>
        <v>676.5</v>
      </c>
      <c r="J17" s="25"/>
      <c r="K17" s="1088" t="str">
        <f>'08) Drop Down Menus'!A2</f>
        <v>Groceries</v>
      </c>
      <c r="L17" s="930">
        <f>SUMIF('01) BudgetBill Breakdown'!B90:B$2126,K3, '01) BudgetBill Breakdown'!G90:G$2126)</f>
        <v>0</v>
      </c>
      <c r="M17" s="1089">
        <f t="shared" ref="M17:M28" si="3">L17/M$29</f>
        <v>0</v>
      </c>
      <c r="N17" s="25"/>
    </row>
    <row r="18">
      <c r="A18" s="25"/>
      <c r="B18" s="1134" t="b">
        <v>0</v>
      </c>
      <c r="C18" s="1042" t="s">
        <v>22</v>
      </c>
      <c r="D18" s="1135"/>
      <c r="E18" s="1135"/>
      <c r="F18" s="1136">
        <v>45692.0</v>
      </c>
      <c r="G18" s="1137" t="s">
        <v>21</v>
      </c>
      <c r="H18" s="1138">
        <v>10.0</v>
      </c>
      <c r="I18" s="92">
        <f t="shared" si="2"/>
        <v>686.5</v>
      </c>
      <c r="J18" s="25"/>
      <c r="K18" s="1090" t="str">
        <f>'08) Drop Down Menus'!A3</f>
        <v>Cigarettes</v>
      </c>
      <c r="L18" s="994">
        <f>SUMIF('01) BudgetBill Breakdown'!B90:B$2126,K4, '01) BudgetBill Breakdown'!G90:G$2126)</f>
        <v>0</v>
      </c>
      <c r="M18" s="1091">
        <f t="shared" si="3"/>
        <v>0</v>
      </c>
      <c r="N18" s="25"/>
    </row>
    <row r="19">
      <c r="A19" s="25"/>
      <c r="B19" s="925" t="b">
        <v>0</v>
      </c>
      <c r="C19" s="1022" t="s">
        <v>508</v>
      </c>
      <c r="D19" s="862"/>
      <c r="E19" s="862"/>
      <c r="F19" s="982">
        <v>45694.0</v>
      </c>
      <c r="G19" s="983" t="s">
        <v>144</v>
      </c>
      <c r="H19" s="1023">
        <v>22.87</v>
      </c>
      <c r="I19" s="86">
        <f t="shared" si="2"/>
        <v>709.37</v>
      </c>
      <c r="J19" s="25"/>
      <c r="K19" s="1088" t="str">
        <f>'08) Drop Down Menus'!A4</f>
        <v>Gas</v>
      </c>
      <c r="L19" s="930">
        <f>SUMIF('01) BudgetBill Breakdown'!B90:B$2126,K5, '01) BudgetBill Breakdown'!G90:G$2126)</f>
        <v>0</v>
      </c>
      <c r="M19" s="1089">
        <f t="shared" si="3"/>
        <v>0</v>
      </c>
      <c r="N19" s="25"/>
    </row>
    <row r="20">
      <c r="A20" s="25"/>
      <c r="B20" s="1134" t="b">
        <v>0</v>
      </c>
      <c r="C20" s="1042"/>
      <c r="D20" s="1135"/>
      <c r="E20" s="1135"/>
      <c r="F20" s="1136"/>
      <c r="G20" s="1137"/>
      <c r="H20" s="1138">
        <v>0.0</v>
      </c>
      <c r="I20" s="92">
        <f t="shared" si="2"/>
        <v>709.37</v>
      </c>
      <c r="J20" s="25"/>
      <c r="K20" s="1090" t="str">
        <f>'08) Drop Down Menus'!A5</f>
        <v>Entertainment</v>
      </c>
      <c r="L20" s="994">
        <f>SUMIF('01) BudgetBill Breakdown'!B90:B$2126,K6, '01) BudgetBill Breakdown'!G90:G$2126)</f>
        <v>0</v>
      </c>
      <c r="M20" s="1091">
        <f t="shared" si="3"/>
        <v>0</v>
      </c>
      <c r="N20" s="25"/>
    </row>
    <row r="21">
      <c r="A21" s="25"/>
      <c r="B21" s="925" t="b">
        <v>0</v>
      </c>
      <c r="C21" s="1022"/>
      <c r="D21" s="862"/>
      <c r="E21" s="862"/>
      <c r="F21" s="982"/>
      <c r="G21" s="983"/>
      <c r="H21" s="1023">
        <v>0.0</v>
      </c>
      <c r="I21" s="86">
        <f t="shared" si="2"/>
        <v>709.37</v>
      </c>
      <c r="J21" s="25"/>
      <c r="K21" s="1088" t="str">
        <f>'08) Drop Down Menus'!A6</f>
        <v>Medical</v>
      </c>
      <c r="L21" s="930">
        <f>SUMIF('01) BudgetBill Breakdown'!B90:B$2126,K7, '01) BudgetBill Breakdown'!G90:G$2126)</f>
        <v>0</v>
      </c>
      <c r="M21" s="1089">
        <f t="shared" si="3"/>
        <v>0</v>
      </c>
      <c r="N21" s="25"/>
    </row>
    <row r="22">
      <c r="A22" s="25"/>
      <c r="B22" s="1134" t="b">
        <v>0</v>
      </c>
      <c r="C22" s="1042"/>
      <c r="D22" s="1135"/>
      <c r="E22" s="1135"/>
      <c r="F22" s="1136"/>
      <c r="G22" s="1137"/>
      <c r="H22" s="1138">
        <v>0.0</v>
      </c>
      <c r="I22" s="92">
        <f t="shared" si="2"/>
        <v>709.37</v>
      </c>
      <c r="J22" s="25"/>
      <c r="K22" s="1090" t="str">
        <f>'08) Drop Down Menus'!A7</f>
        <v>Vehicle</v>
      </c>
      <c r="L22" s="994">
        <f>SUMIF('01) BudgetBill Breakdown'!B90:B$2126,K8, '01) BudgetBill Breakdown'!G90:G$2126)</f>
        <v>0</v>
      </c>
      <c r="M22" s="1091">
        <f t="shared" si="3"/>
        <v>0</v>
      </c>
      <c r="N22" s="25"/>
    </row>
    <row r="23">
      <c r="A23" s="25"/>
      <c r="B23" s="925" t="b">
        <v>0</v>
      </c>
      <c r="C23" s="1022"/>
      <c r="D23" s="862"/>
      <c r="E23" s="862"/>
      <c r="F23" s="982"/>
      <c r="G23" s="983"/>
      <c r="H23" s="1023">
        <v>0.0</v>
      </c>
      <c r="I23" s="86">
        <f t="shared" si="2"/>
        <v>709.37</v>
      </c>
      <c r="J23" s="25"/>
      <c r="K23" s="1088" t="str">
        <f>'08) Drop Down Menus'!A8</f>
        <v>Maintenance</v>
      </c>
      <c r="L23" s="930">
        <f>SUMIF('01) BudgetBill Breakdown'!B90:B$2126,K9, '01) BudgetBill Breakdown'!G90:G$2126)</f>
        <v>0</v>
      </c>
      <c r="M23" s="1089">
        <f t="shared" si="3"/>
        <v>0</v>
      </c>
      <c r="N23" s="25"/>
    </row>
    <row r="24">
      <c r="A24" s="25"/>
      <c r="B24" s="1134" t="b">
        <v>0</v>
      </c>
      <c r="C24" s="1042"/>
      <c r="D24" s="1135"/>
      <c r="E24" s="1135"/>
      <c r="F24" s="1136"/>
      <c r="G24" s="1137"/>
      <c r="H24" s="1138">
        <v>0.0</v>
      </c>
      <c r="I24" s="92">
        <f t="shared" si="2"/>
        <v>709.37</v>
      </c>
      <c r="J24" s="25"/>
      <c r="K24" s="1090" t="str">
        <f>'08) Drop Down Menus'!A9</f>
        <v>Debt</v>
      </c>
      <c r="L24" s="994">
        <f>SUMIF('01) BudgetBill Breakdown'!B90:B$2126,K10, '01) BudgetBill Breakdown'!G90:G$2126)</f>
        <v>0</v>
      </c>
      <c r="M24" s="1091">
        <f t="shared" si="3"/>
        <v>0</v>
      </c>
      <c r="N24" s="25"/>
    </row>
    <row r="25">
      <c r="A25" s="25"/>
      <c r="B25" s="925" t="b">
        <v>0</v>
      </c>
      <c r="C25" s="1022"/>
      <c r="D25" s="862"/>
      <c r="E25" s="862"/>
      <c r="F25" s="982"/>
      <c r="G25" s="983"/>
      <c r="H25" s="1023">
        <v>0.0</v>
      </c>
      <c r="I25" s="86">
        <f t="shared" si="2"/>
        <v>709.37</v>
      </c>
      <c r="J25" s="25"/>
      <c r="K25" s="1088" t="str">
        <f>'08) Drop Down Menus'!A10</f>
        <v>Holiday Gifts</v>
      </c>
      <c r="L25" s="930">
        <f>SUMIF('01) BudgetBill Breakdown'!B90:B$2126,K11, '01) BudgetBill Breakdown'!G90:G$2126)</f>
        <v>0</v>
      </c>
      <c r="M25" s="1089">
        <f t="shared" si="3"/>
        <v>0</v>
      </c>
      <c r="N25" s="25"/>
    </row>
    <row r="26">
      <c r="A26" s="25"/>
      <c r="B26" s="1134" t="b">
        <v>0</v>
      </c>
      <c r="C26" s="1042"/>
      <c r="D26" s="1135"/>
      <c r="E26" s="1135"/>
      <c r="F26" s="1136"/>
      <c r="G26" s="1137"/>
      <c r="H26" s="1138">
        <v>0.0</v>
      </c>
      <c r="I26" s="92">
        <f t="shared" si="2"/>
        <v>709.37</v>
      </c>
      <c r="J26" s="25"/>
      <c r="K26" s="1090" t="str">
        <f>'08) Drop Down Menus'!A11</f>
        <v>Haircut</v>
      </c>
      <c r="L26" s="994">
        <f>SUMIF('01) BudgetBill Breakdown'!B90:B$2126,K12, '01) BudgetBill Breakdown'!G90:G$2126)</f>
        <v>0</v>
      </c>
      <c r="M26" s="1091">
        <f t="shared" si="3"/>
        <v>0</v>
      </c>
      <c r="N26" s="25"/>
    </row>
    <row r="27">
      <c r="A27" s="25"/>
      <c r="B27" s="925" t="b">
        <v>0</v>
      </c>
      <c r="C27" s="1022"/>
      <c r="D27" s="1022"/>
      <c r="E27" s="1022"/>
      <c r="F27" s="982"/>
      <c r="G27" s="983"/>
      <c r="H27" s="1023">
        <v>0.0</v>
      </c>
      <c r="I27" s="86">
        <f t="shared" si="2"/>
        <v>709.37</v>
      </c>
      <c r="J27" s="25"/>
      <c r="K27" s="1088" t="str">
        <f>'08) Drop Down Menus'!A12</f>
        <v>Subscription - Video</v>
      </c>
      <c r="L27" s="930">
        <f>SUMIF('01) BudgetBill Breakdown'!B90:B$2126,K13, '01) BudgetBill Breakdown'!G90:G$2126)</f>
        <v>0</v>
      </c>
      <c r="M27" s="1089">
        <f t="shared" si="3"/>
        <v>0</v>
      </c>
      <c r="N27" s="25"/>
    </row>
    <row r="28">
      <c r="A28" s="25"/>
      <c r="B28" s="1134" t="b">
        <v>0</v>
      </c>
      <c r="C28" s="1042"/>
      <c r="D28" s="1042"/>
      <c r="E28" s="1042"/>
      <c r="F28" s="1136"/>
      <c r="G28" s="1137"/>
      <c r="H28" s="1138">
        <v>0.0</v>
      </c>
      <c r="I28" s="92">
        <f t="shared" si="2"/>
        <v>709.37</v>
      </c>
      <c r="J28" s="25"/>
      <c r="K28" s="1090" t="str">
        <f>'08) Drop Down Menus'!A13</f>
        <v>Subscription - Game</v>
      </c>
      <c r="L28" s="994">
        <f>SUMIF('01) BudgetBill Breakdown'!B90:B$2126,K14, '01) BudgetBill Breakdown'!G90:G$2126)</f>
        <v>0</v>
      </c>
      <c r="M28" s="1091">
        <f t="shared" si="3"/>
        <v>0</v>
      </c>
      <c r="N28" s="25"/>
    </row>
    <row r="29">
      <c r="A29" s="25"/>
      <c r="B29" s="925" t="b">
        <v>0</v>
      </c>
      <c r="C29" s="1022"/>
      <c r="D29" s="1022"/>
      <c r="E29" s="1022"/>
      <c r="F29" s="982"/>
      <c r="G29" s="983"/>
      <c r="H29" s="1023">
        <v>0.0</v>
      </c>
      <c r="I29" s="86">
        <f t="shared" si="2"/>
        <v>709.37</v>
      </c>
      <c r="J29" s="25"/>
      <c r="K29" s="1092" t="s">
        <v>574</v>
      </c>
      <c r="L29" s="1093"/>
      <c r="M29" s="1094" t="s">
        <v>706</v>
      </c>
      <c r="N29" s="25"/>
    </row>
    <row r="30">
      <c r="A30" s="25"/>
      <c r="B30" s="1134" t="b">
        <v>0</v>
      </c>
      <c r="C30" s="1042"/>
      <c r="D30" s="1135"/>
      <c r="E30" s="1135"/>
      <c r="F30" s="1136"/>
      <c r="G30" s="1137"/>
      <c r="H30" s="1138">
        <v>0.0</v>
      </c>
      <c r="I30" s="92">
        <f t="shared" si="2"/>
        <v>709.37</v>
      </c>
      <c r="J30" s="25"/>
      <c r="K30" s="25"/>
      <c r="L30" s="25"/>
      <c r="M30" s="25"/>
      <c r="N30" s="25"/>
    </row>
    <row r="31">
      <c r="A31" s="25"/>
      <c r="B31" s="925" t="b">
        <v>0</v>
      </c>
      <c r="C31" s="1022"/>
      <c r="D31" s="862"/>
      <c r="E31" s="862"/>
      <c r="F31" s="982"/>
      <c r="G31" s="983"/>
      <c r="H31" s="1023">
        <v>0.0</v>
      </c>
      <c r="I31" s="86">
        <f t="shared" si="2"/>
        <v>709.37</v>
      </c>
      <c r="J31" s="25"/>
      <c r="K31" s="1115" t="s">
        <v>683</v>
      </c>
      <c r="L31" s="1116"/>
      <c r="M31" s="1117"/>
      <c r="N31" s="25"/>
    </row>
    <row r="32">
      <c r="A32" s="25"/>
      <c r="B32" s="1134" t="b">
        <v>0</v>
      </c>
      <c r="C32" s="1042"/>
      <c r="D32" s="1135"/>
      <c r="E32" s="1135"/>
      <c r="F32" s="1136"/>
      <c r="G32" s="1137"/>
      <c r="H32" s="1138">
        <v>0.0</v>
      </c>
      <c r="I32" s="92">
        <f t="shared" si="2"/>
        <v>709.37</v>
      </c>
      <c r="J32" s="25"/>
      <c r="K32" s="1118" t="s">
        <v>684</v>
      </c>
      <c r="L32" s="862"/>
      <c r="M32" s="1103">
        <v>0.0</v>
      </c>
      <c r="N32" s="25"/>
    </row>
    <row r="33" ht="18.0" customHeight="1">
      <c r="A33" s="25"/>
      <c r="B33" s="925" t="b">
        <v>0</v>
      </c>
      <c r="C33" s="1022"/>
      <c r="D33" s="862"/>
      <c r="E33" s="862"/>
      <c r="F33" s="982"/>
      <c r="G33" s="983"/>
      <c r="H33" s="1023">
        <v>0.0</v>
      </c>
      <c r="I33" s="86">
        <f t="shared" si="2"/>
        <v>709.37</v>
      </c>
      <c r="J33" s="25"/>
      <c r="K33" s="1119" t="s">
        <v>685</v>
      </c>
      <c r="L33" s="1120"/>
      <c r="M33" s="1121">
        <v>0.0</v>
      </c>
      <c r="N33" s="25"/>
    </row>
    <row r="34" ht="18.0" customHeight="1">
      <c r="A34" s="25"/>
      <c r="B34" s="1148"/>
      <c r="C34" s="1149" t="s">
        <v>455</v>
      </c>
      <c r="D34" s="1150"/>
      <c r="E34" s="1150"/>
      <c r="F34" s="1150"/>
      <c r="G34" s="1150"/>
      <c r="H34" s="1151">
        <f>I26</f>
        <v>709.37</v>
      </c>
      <c r="I34" s="1152"/>
      <c r="J34" s="25"/>
      <c r="K34" s="1118" t="s">
        <v>686</v>
      </c>
      <c r="L34" s="862"/>
      <c r="M34" s="86">
        <f>M32-M33</f>
        <v>0</v>
      </c>
      <c r="N34" s="25"/>
    </row>
    <row r="35" ht="18.0" customHeight="1">
      <c r="A35" s="65"/>
      <c r="B35" s="65"/>
      <c r="C35" s="65"/>
      <c r="D35" s="65"/>
      <c r="E35" s="65"/>
      <c r="F35" s="65"/>
      <c r="G35" s="75"/>
      <c r="H35" s="75"/>
      <c r="I35" s="65"/>
      <c r="J35" s="25"/>
      <c r="K35" s="1122" t="s">
        <v>687</v>
      </c>
      <c r="L35" s="1123"/>
      <c r="M35" s="1124" t="str">
        <f>#REF!-M33</f>
        <v>#REF!</v>
      </c>
      <c r="N35" s="25"/>
    </row>
    <row r="36" ht="18.0" customHeight="1">
      <c r="A36" s="65"/>
      <c r="B36" s="65" t="s">
        <v>609</v>
      </c>
      <c r="J36" s="25"/>
      <c r="N36" s="25"/>
    </row>
    <row r="37" ht="18.0" customHeight="1">
      <c r="A37" s="80"/>
      <c r="B37" s="1085" t="s">
        <v>102</v>
      </c>
      <c r="C37" s="1086" t="s">
        <v>103</v>
      </c>
      <c r="D37" s="1086" t="s">
        <v>104</v>
      </c>
      <c r="E37" s="1086" t="s">
        <v>105</v>
      </c>
      <c r="F37" s="1086" t="s">
        <v>49</v>
      </c>
      <c r="G37" s="1106" t="s">
        <v>106</v>
      </c>
      <c r="H37" s="1106" t="s">
        <v>107</v>
      </c>
      <c r="I37" s="1130"/>
      <c r="J37" s="25"/>
      <c r="K37" s="1100" t="s">
        <v>793</v>
      </c>
      <c r="L37" s="1101"/>
      <c r="M37" s="1102"/>
      <c r="N37" s="25"/>
    </row>
    <row r="38" ht="18.0" customHeight="1">
      <c r="A38" s="80"/>
      <c r="B38" s="1108" t="b">
        <v>0</v>
      </c>
      <c r="C38" s="1022"/>
      <c r="D38" s="95"/>
      <c r="E38" s="95"/>
      <c r="F38" s="96"/>
      <c r="G38" s="85">
        <v>0.0</v>
      </c>
      <c r="H38" s="930">
        <f t="shared" ref="H38:H86" si="4">IF( B38 = TRUE ,(G38*F38)*0.05+(G38*F38) , G38*F38 )</f>
        <v>0</v>
      </c>
      <c r="I38" s="1107"/>
      <c r="J38" s="25"/>
      <c r="K38" s="925" t="s">
        <v>605</v>
      </c>
      <c r="L38" s="1027"/>
      <c r="M38" s="1103">
        <v>0.0</v>
      </c>
      <c r="N38" s="25"/>
    </row>
    <row r="39" ht="18.0" customHeight="1">
      <c r="A39" s="80"/>
      <c r="B39" s="1111" t="b">
        <v>0</v>
      </c>
      <c r="C39" s="88"/>
      <c r="D39" s="89"/>
      <c r="E39" s="89"/>
      <c r="F39" s="90"/>
      <c r="G39" s="91">
        <v>0.0</v>
      </c>
      <c r="H39" s="994">
        <f t="shared" si="4"/>
        <v>0</v>
      </c>
      <c r="I39" s="1140"/>
      <c r="J39" s="25"/>
      <c r="K39" s="1104" t="s">
        <v>671</v>
      </c>
      <c r="L39" s="1073">
        <v>3000.0</v>
      </c>
      <c r="M39" s="1105"/>
      <c r="N39" s="25"/>
    </row>
    <row r="40" ht="18.0" customHeight="1">
      <c r="A40" s="97"/>
      <c r="B40" s="1108" t="b">
        <v>0</v>
      </c>
      <c r="C40" s="94"/>
      <c r="D40" s="95"/>
      <c r="E40" s="95"/>
      <c r="F40" s="96"/>
      <c r="G40" s="85">
        <v>0.0</v>
      </c>
      <c r="H40" s="930">
        <f t="shared" si="4"/>
        <v>0</v>
      </c>
      <c r="I40" s="1107"/>
      <c r="J40" s="25"/>
      <c r="K40" s="925" t="s">
        <v>606</v>
      </c>
      <c r="L40" s="85">
        <v>0.0</v>
      </c>
      <c r="M40" s="1107"/>
      <c r="N40" s="25"/>
    </row>
    <row r="41" ht="18.0" customHeight="1">
      <c r="A41" s="80"/>
      <c r="B41" s="1111" t="b">
        <v>0</v>
      </c>
      <c r="C41" s="88"/>
      <c r="D41" s="89"/>
      <c r="E41" s="89"/>
      <c r="F41" s="90"/>
      <c r="G41" s="91">
        <v>0.0</v>
      </c>
      <c r="H41" s="994">
        <f t="shared" si="4"/>
        <v>0</v>
      </c>
      <c r="I41" s="1140"/>
      <c r="J41" s="25"/>
      <c r="K41" s="1109" t="s">
        <v>607</v>
      </c>
      <c r="L41" s="1030">
        <v>830.82</v>
      </c>
      <c r="M41" s="1154">
        <f>L41+M38-L40</f>
        <v>830.82</v>
      </c>
      <c r="N41" s="25"/>
    </row>
    <row r="42" ht="18.0" customHeight="1">
      <c r="A42" s="80"/>
      <c r="B42" s="1108" t="b">
        <v>0</v>
      </c>
      <c r="C42" s="94"/>
      <c r="D42" s="95"/>
      <c r="E42" s="95"/>
      <c r="F42" s="96"/>
      <c r="G42" s="85">
        <v>0.0</v>
      </c>
      <c r="H42" s="930">
        <f t="shared" si="4"/>
        <v>0</v>
      </c>
      <c r="I42" s="1107"/>
      <c r="J42" s="25"/>
      <c r="K42" s="1112" t="s">
        <v>608</v>
      </c>
      <c r="L42" s="1113"/>
      <c r="M42" s="1114">
        <f>L39-M41</f>
        <v>2169.18</v>
      </c>
      <c r="N42" s="25"/>
    </row>
    <row r="43" ht="18.0" customHeight="1">
      <c r="A43" s="80"/>
      <c r="B43" s="1111" t="b">
        <v>0</v>
      </c>
      <c r="C43" s="88"/>
      <c r="D43" s="89"/>
      <c r="E43" s="89"/>
      <c r="F43" s="90"/>
      <c r="G43" s="91">
        <v>0.0</v>
      </c>
      <c r="H43" s="994">
        <f t="shared" si="4"/>
        <v>0</v>
      </c>
      <c r="I43" s="1140"/>
      <c r="J43" s="25"/>
      <c r="K43" s="25"/>
      <c r="L43" s="25"/>
      <c r="M43" s="25"/>
      <c r="N43" s="25"/>
    </row>
    <row r="44" ht="18.0" customHeight="1">
      <c r="A44" s="97"/>
      <c r="B44" s="1108" t="b">
        <v>0</v>
      </c>
      <c r="C44" s="94"/>
      <c r="D44" s="95"/>
      <c r="E44" s="95"/>
      <c r="F44" s="96"/>
      <c r="G44" s="85">
        <v>0.0</v>
      </c>
      <c r="H44" s="930">
        <f t="shared" si="4"/>
        <v>0</v>
      </c>
      <c r="I44" s="1107"/>
      <c r="J44" s="25"/>
      <c r="K44" s="1100" t="s">
        <v>794</v>
      </c>
      <c r="L44" s="1101"/>
      <c r="M44" s="1102"/>
      <c r="N44" s="25"/>
    </row>
    <row r="45" ht="18.0" customHeight="1">
      <c r="A45" s="97"/>
      <c r="B45" s="1111" t="b">
        <v>0</v>
      </c>
      <c r="C45" s="88"/>
      <c r="D45" s="89"/>
      <c r="E45" s="89"/>
      <c r="F45" s="90"/>
      <c r="G45" s="91">
        <v>0.0</v>
      </c>
      <c r="H45" s="994">
        <f t="shared" si="4"/>
        <v>0</v>
      </c>
      <c r="I45" s="1140"/>
      <c r="J45" s="25"/>
      <c r="K45" s="925" t="s">
        <v>605</v>
      </c>
      <c r="L45" s="1027"/>
      <c r="M45" s="1103">
        <v>0.0</v>
      </c>
      <c r="N45" s="25"/>
    </row>
    <row r="46" ht="18.0" customHeight="1">
      <c r="A46" s="97"/>
      <c r="B46" s="1108" t="b">
        <v>0</v>
      </c>
      <c r="C46" s="94"/>
      <c r="D46" s="95"/>
      <c r="E46" s="95"/>
      <c r="F46" s="96"/>
      <c r="G46" s="85">
        <v>0.0</v>
      </c>
      <c r="H46" s="930">
        <f t="shared" si="4"/>
        <v>0</v>
      </c>
      <c r="I46" s="1107"/>
      <c r="J46" s="25"/>
      <c r="K46" s="1104" t="s">
        <v>671</v>
      </c>
      <c r="L46" s="1073">
        <v>2000.0</v>
      </c>
      <c r="M46" s="1105"/>
      <c r="N46" s="25"/>
    </row>
    <row r="47" ht="18.0" customHeight="1">
      <c r="A47" s="97"/>
      <c r="B47" s="1111" t="b">
        <v>0</v>
      </c>
      <c r="C47" s="88"/>
      <c r="D47" s="89"/>
      <c r="E47" s="89"/>
      <c r="F47" s="90"/>
      <c r="G47" s="91">
        <v>0.0</v>
      </c>
      <c r="H47" s="994">
        <f t="shared" si="4"/>
        <v>0</v>
      </c>
      <c r="I47" s="1140"/>
      <c r="J47" s="25"/>
      <c r="K47" s="925" t="s">
        <v>606</v>
      </c>
      <c r="L47" s="85">
        <v>0.0</v>
      </c>
      <c r="M47" s="1107"/>
      <c r="N47" s="25"/>
    </row>
    <row r="48" ht="18.0" customHeight="1">
      <c r="A48" s="97"/>
      <c r="B48" s="1108" t="b">
        <v>0</v>
      </c>
      <c r="C48" s="94"/>
      <c r="D48" s="95"/>
      <c r="E48" s="95"/>
      <c r="F48" s="96"/>
      <c r="G48" s="85">
        <v>0.0</v>
      </c>
      <c r="H48" s="930">
        <f t="shared" si="4"/>
        <v>0</v>
      </c>
      <c r="I48" s="1107"/>
      <c r="J48" s="25"/>
      <c r="K48" s="1109" t="s">
        <v>607</v>
      </c>
      <c r="L48" s="1030">
        <v>1197.0</v>
      </c>
      <c r="M48" s="1154">
        <f>L48+M45-L47</f>
        <v>1197</v>
      </c>
    </row>
    <row r="49" ht="18.0" customHeight="1">
      <c r="A49" s="97"/>
      <c r="B49" s="1111" t="b">
        <v>0</v>
      </c>
      <c r="C49" s="88"/>
      <c r="D49" s="89"/>
      <c r="E49" s="89"/>
      <c r="F49" s="90"/>
      <c r="G49" s="91">
        <v>0.0</v>
      </c>
      <c r="H49" s="994">
        <f t="shared" si="4"/>
        <v>0</v>
      </c>
      <c r="I49" s="1140"/>
      <c r="J49" s="25"/>
      <c r="K49" s="1112" t="s">
        <v>608</v>
      </c>
      <c r="L49" s="1113"/>
      <c r="M49" s="1114">
        <f>L46-M48</f>
        <v>803</v>
      </c>
    </row>
    <row r="50" ht="18.0" customHeight="1">
      <c r="A50" s="97"/>
      <c r="B50" s="1108" t="b">
        <v>0</v>
      </c>
      <c r="C50" s="94"/>
      <c r="D50" s="95"/>
      <c r="E50" s="95"/>
      <c r="F50" s="96"/>
      <c r="G50" s="85">
        <v>0.0</v>
      </c>
      <c r="H50" s="930">
        <f t="shared" si="4"/>
        <v>0</v>
      </c>
      <c r="I50" s="1107"/>
      <c r="J50" s="25"/>
      <c r="K50" s="25"/>
      <c r="L50" s="25"/>
      <c r="M50" s="25"/>
    </row>
    <row r="51" ht="18.0" customHeight="1">
      <c r="A51" s="97"/>
      <c r="B51" s="1111" t="b">
        <v>0</v>
      </c>
      <c r="C51" s="88"/>
      <c r="D51" s="89"/>
      <c r="E51" s="89"/>
      <c r="F51" s="90"/>
      <c r="G51" s="91">
        <v>0.0</v>
      </c>
      <c r="H51" s="994">
        <f t="shared" si="4"/>
        <v>0</v>
      </c>
      <c r="I51" s="1140"/>
      <c r="J51" s="25"/>
      <c r="K51" s="1170" t="s">
        <v>790</v>
      </c>
      <c r="L51" s="828"/>
      <c r="M51" s="1171">
        <f>-(M42+M49)</f>
        <v>-2972.18</v>
      </c>
    </row>
    <row r="52" ht="18.0" customHeight="1">
      <c r="A52" s="97"/>
      <c r="B52" s="1108" t="b">
        <v>0</v>
      </c>
      <c r="C52" s="94"/>
      <c r="D52" s="95"/>
      <c r="E52" s="95"/>
      <c r="F52" s="96"/>
      <c r="G52" s="85">
        <v>0.0</v>
      </c>
      <c r="H52" s="930">
        <f t="shared" si="4"/>
        <v>0</v>
      </c>
      <c r="I52" s="1107"/>
      <c r="J52" s="25"/>
      <c r="K52" s="167"/>
      <c r="L52" s="167"/>
      <c r="M52" s="167"/>
    </row>
    <row r="53" ht="18.0" customHeight="1">
      <c r="A53" s="97"/>
      <c r="B53" s="1111" t="b">
        <v>0</v>
      </c>
      <c r="C53" s="88"/>
      <c r="D53" s="89"/>
      <c r="E53" s="89"/>
      <c r="F53" s="90"/>
      <c r="G53" s="91">
        <v>0.0</v>
      </c>
      <c r="H53" s="994">
        <f t="shared" si="4"/>
        <v>0</v>
      </c>
      <c r="I53" s="1140"/>
      <c r="J53" s="25"/>
      <c r="K53" s="126" t="s">
        <v>804</v>
      </c>
      <c r="N53" s="25"/>
    </row>
    <row r="54" ht="18.0" customHeight="1">
      <c r="A54" s="97"/>
      <c r="B54" s="1108" t="b">
        <v>0</v>
      </c>
      <c r="C54" s="94"/>
      <c r="D54" s="95"/>
      <c r="E54" s="95"/>
      <c r="F54" s="96"/>
      <c r="G54" s="85">
        <v>0.0</v>
      </c>
      <c r="H54" s="930">
        <f t="shared" si="4"/>
        <v>0</v>
      </c>
      <c r="I54" s="1107"/>
      <c r="J54" s="25"/>
      <c r="K54" s="167"/>
      <c r="L54" s="1128"/>
      <c r="M54" s="125">
        <v>0.0</v>
      </c>
      <c r="N54" s="25"/>
    </row>
    <row r="55" ht="18.0" customHeight="1">
      <c r="A55" s="97"/>
      <c r="B55" s="1111" t="b">
        <v>0</v>
      </c>
      <c r="C55" s="88"/>
      <c r="D55" s="89"/>
      <c r="E55" s="89"/>
      <c r="F55" s="90"/>
      <c r="G55" s="91">
        <v>0.0</v>
      </c>
      <c r="H55" s="994">
        <f t="shared" si="4"/>
        <v>0</v>
      </c>
      <c r="I55" s="1140"/>
      <c r="J55" s="25"/>
      <c r="K55" s="167"/>
      <c r="L55" s="1128"/>
      <c r="M55" s="125">
        <v>0.0</v>
      </c>
      <c r="N55" s="25"/>
    </row>
    <row r="56" ht="18.0" customHeight="1">
      <c r="A56" s="97"/>
      <c r="B56" s="1108" t="b">
        <v>0</v>
      </c>
      <c r="C56" s="94"/>
      <c r="D56" s="95"/>
      <c r="E56" s="95"/>
      <c r="F56" s="96"/>
      <c r="G56" s="85">
        <v>0.0</v>
      </c>
      <c r="H56" s="930">
        <f t="shared" si="4"/>
        <v>0</v>
      </c>
      <c r="I56" s="1107"/>
      <c r="J56" s="25"/>
      <c r="K56" s="167"/>
      <c r="L56" s="1128"/>
      <c r="M56" s="125">
        <v>0.0</v>
      </c>
      <c r="N56" s="25"/>
    </row>
    <row r="57" ht="18.0" customHeight="1">
      <c r="A57" s="97"/>
      <c r="B57" s="1111" t="b">
        <v>0</v>
      </c>
      <c r="C57" s="88"/>
      <c r="D57" s="89"/>
      <c r="E57" s="89"/>
      <c r="F57" s="90"/>
      <c r="G57" s="91">
        <v>0.0</v>
      </c>
      <c r="H57" s="994">
        <f t="shared" si="4"/>
        <v>0</v>
      </c>
      <c r="I57" s="1140"/>
      <c r="J57" s="25"/>
      <c r="K57" s="167"/>
      <c r="L57" s="1128"/>
      <c r="M57" s="125">
        <v>0.0</v>
      </c>
      <c r="N57" s="25"/>
    </row>
    <row r="58" ht="18.0" customHeight="1">
      <c r="A58" s="97"/>
      <c r="B58" s="1108" t="b">
        <v>0</v>
      </c>
      <c r="C58" s="94"/>
      <c r="D58" s="95"/>
      <c r="E58" s="95"/>
      <c r="F58" s="96"/>
      <c r="G58" s="85">
        <v>0.0</v>
      </c>
      <c r="H58" s="930">
        <f t="shared" si="4"/>
        <v>0</v>
      </c>
      <c r="I58" s="1107"/>
      <c r="J58" s="25"/>
      <c r="K58" s="167"/>
      <c r="L58" s="1128"/>
      <c r="M58" s="125">
        <v>0.0</v>
      </c>
      <c r="N58" s="25"/>
    </row>
    <row r="59" ht="18.0" customHeight="1">
      <c r="A59" s="97"/>
      <c r="B59" s="1111" t="b">
        <v>0</v>
      </c>
      <c r="C59" s="88"/>
      <c r="D59" s="89"/>
      <c r="E59" s="89"/>
      <c r="F59" s="90"/>
      <c r="G59" s="91">
        <v>0.0</v>
      </c>
      <c r="H59" s="994">
        <f t="shared" si="4"/>
        <v>0</v>
      </c>
      <c r="I59" s="1140"/>
      <c r="J59" s="25"/>
      <c r="K59" s="167"/>
      <c r="L59" s="1128"/>
      <c r="M59" s="125">
        <v>0.0</v>
      </c>
      <c r="N59" s="25"/>
    </row>
    <row r="60" ht="18.0" customHeight="1">
      <c r="A60" s="97"/>
      <c r="B60" s="1108" t="b">
        <v>0</v>
      </c>
      <c r="C60" s="94"/>
      <c r="D60" s="95"/>
      <c r="E60" s="95"/>
      <c r="F60" s="96"/>
      <c r="G60" s="85">
        <v>0.0</v>
      </c>
      <c r="H60" s="930">
        <f t="shared" si="4"/>
        <v>0</v>
      </c>
      <c r="I60" s="1107"/>
      <c r="J60" s="25"/>
      <c r="K60" s="167"/>
      <c r="L60" s="1128"/>
      <c r="M60" s="125">
        <v>0.0</v>
      </c>
      <c r="N60" s="25"/>
    </row>
    <row r="61" ht="18.0" customHeight="1">
      <c r="A61" s="97"/>
      <c r="B61" s="1111" t="b">
        <v>0</v>
      </c>
      <c r="C61" s="88"/>
      <c r="D61" s="89"/>
      <c r="E61" s="89"/>
      <c r="F61" s="90"/>
      <c r="G61" s="91">
        <v>0.0</v>
      </c>
      <c r="H61" s="994">
        <f t="shared" si="4"/>
        <v>0</v>
      </c>
      <c r="I61" s="1140"/>
      <c r="J61" s="25"/>
      <c r="K61" s="167"/>
      <c r="L61" s="1128"/>
      <c r="M61" s="125">
        <v>0.0</v>
      </c>
      <c r="N61" s="25"/>
    </row>
    <row r="62" ht="18.0" customHeight="1">
      <c r="A62" s="97"/>
      <c r="B62" s="1108" t="b">
        <v>0</v>
      </c>
      <c r="C62" s="94"/>
      <c r="D62" s="95"/>
      <c r="E62" s="95"/>
      <c r="F62" s="96"/>
      <c r="G62" s="85">
        <v>0.0</v>
      </c>
      <c r="H62" s="930">
        <f t="shared" si="4"/>
        <v>0</v>
      </c>
      <c r="I62" s="1107"/>
      <c r="J62" s="25"/>
      <c r="K62" s="167"/>
      <c r="L62" s="1128"/>
      <c r="M62" s="125">
        <v>0.0</v>
      </c>
      <c r="N62" s="25"/>
    </row>
    <row r="63" ht="18.0" customHeight="1">
      <c r="A63" s="97"/>
      <c r="B63" s="1111" t="b">
        <v>0</v>
      </c>
      <c r="C63" s="88"/>
      <c r="D63" s="89"/>
      <c r="E63" s="89"/>
      <c r="F63" s="90"/>
      <c r="G63" s="91">
        <v>0.0</v>
      </c>
      <c r="H63" s="994">
        <f t="shared" si="4"/>
        <v>0</v>
      </c>
      <c r="I63" s="1140"/>
      <c r="J63" s="25"/>
      <c r="K63" s="167"/>
      <c r="L63" s="1128"/>
      <c r="M63" s="125">
        <v>0.0</v>
      </c>
      <c r="N63" s="25"/>
    </row>
    <row r="64" ht="18.0" customHeight="1">
      <c r="A64" s="97"/>
      <c r="B64" s="1108" t="b">
        <v>0</v>
      </c>
      <c r="C64" s="94"/>
      <c r="D64" s="95"/>
      <c r="E64" s="95"/>
      <c r="F64" s="96"/>
      <c r="G64" s="85">
        <v>0.0</v>
      </c>
      <c r="H64" s="930">
        <f t="shared" si="4"/>
        <v>0</v>
      </c>
      <c r="I64" s="1107"/>
      <c r="J64" s="25"/>
      <c r="K64" s="167"/>
      <c r="L64" s="1128"/>
      <c r="M64" s="125">
        <v>0.0</v>
      </c>
      <c r="N64" s="25"/>
    </row>
    <row r="65" ht="18.0" customHeight="1">
      <c r="A65" s="97"/>
      <c r="B65" s="1111" t="b">
        <v>0</v>
      </c>
      <c r="C65" s="88"/>
      <c r="D65" s="89"/>
      <c r="E65" s="89"/>
      <c r="F65" s="90"/>
      <c r="G65" s="91">
        <v>0.0</v>
      </c>
      <c r="H65" s="994">
        <f t="shared" si="4"/>
        <v>0</v>
      </c>
      <c r="I65" s="1140"/>
      <c r="J65" s="25"/>
      <c r="K65" s="167"/>
      <c r="L65" s="1128"/>
      <c r="M65" s="125">
        <v>0.0</v>
      </c>
      <c r="N65" s="25"/>
    </row>
    <row r="66" ht="18.0" customHeight="1">
      <c r="A66" s="97"/>
      <c r="B66" s="1108" t="b">
        <v>0</v>
      </c>
      <c r="C66" s="94"/>
      <c r="D66" s="95"/>
      <c r="E66" s="95"/>
      <c r="F66" s="96"/>
      <c r="G66" s="85">
        <v>0.0</v>
      </c>
      <c r="H66" s="930">
        <f t="shared" si="4"/>
        <v>0</v>
      </c>
      <c r="I66" s="1107"/>
      <c r="J66" s="25"/>
      <c r="K66" s="167"/>
      <c r="L66" s="1128"/>
      <c r="M66" s="125">
        <v>0.0</v>
      </c>
      <c r="N66" s="25"/>
    </row>
    <row r="67" ht="18.0" customHeight="1">
      <c r="A67" s="97"/>
      <c r="B67" s="1111" t="b">
        <v>0</v>
      </c>
      <c r="C67" s="88"/>
      <c r="D67" s="89"/>
      <c r="E67" s="89"/>
      <c r="F67" s="90"/>
      <c r="G67" s="91">
        <v>0.0</v>
      </c>
      <c r="H67" s="994">
        <f t="shared" si="4"/>
        <v>0</v>
      </c>
      <c r="I67" s="1140"/>
      <c r="J67" s="25"/>
      <c r="K67" s="167"/>
      <c r="L67" s="1128"/>
      <c r="M67" s="125">
        <v>0.0</v>
      </c>
      <c r="N67" s="25"/>
    </row>
    <row r="68" ht="18.0" customHeight="1">
      <c r="A68" s="97"/>
      <c r="B68" s="1108" t="b">
        <v>0</v>
      </c>
      <c r="C68" s="94"/>
      <c r="D68" s="95"/>
      <c r="E68" s="95"/>
      <c r="F68" s="96"/>
      <c r="G68" s="85">
        <v>0.0</v>
      </c>
      <c r="H68" s="930">
        <f t="shared" si="4"/>
        <v>0</v>
      </c>
      <c r="I68" s="1107"/>
      <c r="J68" s="25"/>
      <c r="K68" s="167"/>
      <c r="L68" s="1128"/>
      <c r="M68" s="125">
        <v>0.0</v>
      </c>
      <c r="N68" s="25"/>
    </row>
    <row r="69" ht="18.0" customHeight="1">
      <c r="A69" s="97"/>
      <c r="B69" s="1111" t="b">
        <v>0</v>
      </c>
      <c r="C69" s="88"/>
      <c r="D69" s="89"/>
      <c r="E69" s="89"/>
      <c r="F69" s="90"/>
      <c r="G69" s="91">
        <v>0.0</v>
      </c>
      <c r="H69" s="994">
        <f t="shared" si="4"/>
        <v>0</v>
      </c>
      <c r="I69" s="1140"/>
      <c r="J69" s="25"/>
      <c r="K69" s="167"/>
      <c r="L69" s="1128"/>
      <c r="M69" s="125">
        <v>0.0</v>
      </c>
      <c r="N69" s="25"/>
    </row>
    <row r="70" ht="18.0" customHeight="1">
      <c r="A70" s="97"/>
      <c r="B70" s="1108" t="b">
        <v>0</v>
      </c>
      <c r="C70" s="94"/>
      <c r="D70" s="95"/>
      <c r="E70" s="95"/>
      <c r="F70" s="96"/>
      <c r="G70" s="85">
        <v>0.0</v>
      </c>
      <c r="H70" s="930">
        <f t="shared" si="4"/>
        <v>0</v>
      </c>
      <c r="I70" s="1107"/>
      <c r="J70" s="25"/>
      <c r="K70" s="167"/>
      <c r="L70" s="1128"/>
      <c r="M70" s="125">
        <v>0.0</v>
      </c>
      <c r="N70" s="25"/>
    </row>
    <row r="71" ht="18.0" customHeight="1">
      <c r="A71" s="97"/>
      <c r="B71" s="1111" t="b">
        <v>0</v>
      </c>
      <c r="C71" s="88"/>
      <c r="D71" s="89"/>
      <c r="E71" s="89"/>
      <c r="F71" s="90"/>
      <c r="G71" s="91">
        <v>0.0</v>
      </c>
      <c r="H71" s="994">
        <f t="shared" si="4"/>
        <v>0</v>
      </c>
      <c r="I71" s="1140"/>
      <c r="J71" s="25"/>
      <c r="K71" s="167"/>
      <c r="L71" s="1128"/>
      <c r="M71" s="125">
        <v>0.0</v>
      </c>
      <c r="N71" s="25"/>
    </row>
    <row r="72" ht="18.0" customHeight="1">
      <c r="A72" s="97"/>
      <c r="B72" s="1108" t="b">
        <v>0</v>
      </c>
      <c r="C72" s="94"/>
      <c r="D72" s="95"/>
      <c r="E72" s="95"/>
      <c r="F72" s="96"/>
      <c r="G72" s="85">
        <v>0.0</v>
      </c>
      <c r="H72" s="930">
        <f t="shared" si="4"/>
        <v>0</v>
      </c>
      <c r="I72" s="1107"/>
      <c r="J72" s="25"/>
      <c r="K72" s="167"/>
      <c r="L72" s="1128"/>
      <c r="M72" s="125">
        <v>0.0</v>
      </c>
      <c r="N72" s="25"/>
    </row>
    <row r="73" ht="18.0" customHeight="1">
      <c r="A73" s="97"/>
      <c r="B73" s="1111" t="b">
        <v>0</v>
      </c>
      <c r="C73" s="88"/>
      <c r="D73" s="89"/>
      <c r="E73" s="89"/>
      <c r="F73" s="90"/>
      <c r="G73" s="91">
        <v>0.0</v>
      </c>
      <c r="H73" s="994">
        <f t="shared" si="4"/>
        <v>0</v>
      </c>
      <c r="I73" s="1140"/>
      <c r="J73" s="25"/>
      <c r="K73" s="167"/>
      <c r="L73" s="1128"/>
      <c r="M73" s="125">
        <v>0.0</v>
      </c>
      <c r="N73" s="25"/>
    </row>
    <row r="74" ht="18.0" customHeight="1">
      <c r="A74" s="97"/>
      <c r="B74" s="1108" t="b">
        <v>0</v>
      </c>
      <c r="C74" s="94"/>
      <c r="D74" s="95"/>
      <c r="E74" s="95"/>
      <c r="F74" s="96"/>
      <c r="G74" s="85">
        <v>0.0</v>
      </c>
      <c r="H74" s="930">
        <f t="shared" si="4"/>
        <v>0</v>
      </c>
      <c r="I74" s="1107"/>
      <c r="J74" s="25"/>
      <c r="K74" s="167"/>
      <c r="L74" s="1128"/>
      <c r="M74" s="125">
        <v>0.0</v>
      </c>
      <c r="N74" s="25"/>
    </row>
    <row r="75" ht="18.0" customHeight="1">
      <c r="A75" s="97"/>
      <c r="B75" s="1111" t="b">
        <v>0</v>
      </c>
      <c r="C75" s="88"/>
      <c r="D75" s="89"/>
      <c r="E75" s="89"/>
      <c r="F75" s="90"/>
      <c r="G75" s="91">
        <v>0.0</v>
      </c>
      <c r="H75" s="994">
        <f t="shared" si="4"/>
        <v>0</v>
      </c>
      <c r="I75" s="1140"/>
      <c r="J75" s="25"/>
      <c r="K75" s="167"/>
      <c r="L75" s="1128"/>
      <c r="M75" s="125">
        <v>0.0</v>
      </c>
      <c r="N75" s="25"/>
    </row>
    <row r="76" ht="18.0" customHeight="1">
      <c r="A76" s="97"/>
      <c r="B76" s="1108" t="b">
        <v>0</v>
      </c>
      <c r="C76" s="94"/>
      <c r="D76" s="95"/>
      <c r="E76" s="95"/>
      <c r="F76" s="96"/>
      <c r="G76" s="85">
        <v>0.0</v>
      </c>
      <c r="H76" s="930">
        <f t="shared" si="4"/>
        <v>0</v>
      </c>
      <c r="I76" s="1107"/>
      <c r="J76" s="25"/>
      <c r="K76" s="167"/>
      <c r="L76" s="1128"/>
      <c r="M76" s="125">
        <v>0.0</v>
      </c>
      <c r="N76" s="25"/>
    </row>
    <row r="77" ht="18.0" customHeight="1">
      <c r="A77" s="97"/>
      <c r="B77" s="1111" t="b">
        <v>0</v>
      </c>
      <c r="C77" s="88"/>
      <c r="D77" s="89"/>
      <c r="E77" s="89"/>
      <c r="F77" s="90"/>
      <c r="G77" s="91">
        <v>0.0</v>
      </c>
      <c r="H77" s="994">
        <f t="shared" si="4"/>
        <v>0</v>
      </c>
      <c r="I77" s="1140"/>
      <c r="J77" s="25"/>
      <c r="K77" s="167"/>
      <c r="L77" s="1128"/>
      <c r="M77" s="125">
        <v>0.0</v>
      </c>
      <c r="N77" s="25"/>
    </row>
    <row r="78" ht="18.0" customHeight="1">
      <c r="A78" s="97"/>
      <c r="B78" s="1108" t="b">
        <v>0</v>
      </c>
      <c r="C78" s="94"/>
      <c r="D78" s="95"/>
      <c r="E78" s="95"/>
      <c r="F78" s="96"/>
      <c r="G78" s="85">
        <v>0.0</v>
      </c>
      <c r="H78" s="930">
        <f t="shared" si="4"/>
        <v>0</v>
      </c>
      <c r="I78" s="1107"/>
      <c r="J78" s="25"/>
      <c r="K78" s="167"/>
      <c r="L78" s="1128"/>
      <c r="M78" s="125">
        <v>0.0</v>
      </c>
      <c r="N78" s="25"/>
    </row>
    <row r="79" ht="18.0" customHeight="1">
      <c r="A79" s="97"/>
      <c r="B79" s="1111" t="b">
        <v>0</v>
      </c>
      <c r="C79" s="88"/>
      <c r="D79" s="89"/>
      <c r="E79" s="89"/>
      <c r="F79" s="90"/>
      <c r="G79" s="91">
        <v>0.0</v>
      </c>
      <c r="H79" s="994">
        <f t="shared" si="4"/>
        <v>0</v>
      </c>
      <c r="I79" s="1140"/>
      <c r="J79" s="25"/>
      <c r="K79" s="167"/>
      <c r="L79" s="1128"/>
      <c r="M79" s="125">
        <v>0.0</v>
      </c>
      <c r="N79" s="25"/>
    </row>
    <row r="80" ht="18.0" customHeight="1">
      <c r="A80" s="97"/>
      <c r="B80" s="1108" t="b">
        <v>0</v>
      </c>
      <c r="C80" s="94"/>
      <c r="D80" s="95"/>
      <c r="E80" s="95"/>
      <c r="F80" s="96"/>
      <c r="G80" s="85">
        <v>0.0</v>
      </c>
      <c r="H80" s="930">
        <f t="shared" si="4"/>
        <v>0</v>
      </c>
      <c r="I80" s="1107"/>
      <c r="J80" s="25"/>
      <c r="K80" s="167"/>
      <c r="L80" s="1128"/>
      <c r="M80" s="125">
        <v>0.0</v>
      </c>
      <c r="N80" s="25"/>
    </row>
    <row r="81" ht="18.0" customHeight="1">
      <c r="A81" s="97"/>
      <c r="B81" s="1111" t="b">
        <v>0</v>
      </c>
      <c r="C81" s="88"/>
      <c r="D81" s="89"/>
      <c r="E81" s="89"/>
      <c r="F81" s="90"/>
      <c r="G81" s="91">
        <v>0.0</v>
      </c>
      <c r="H81" s="994">
        <f t="shared" si="4"/>
        <v>0</v>
      </c>
      <c r="I81" s="1140"/>
      <c r="J81" s="25"/>
      <c r="K81" s="167"/>
      <c r="L81" s="1128"/>
      <c r="M81" s="125">
        <v>0.0</v>
      </c>
      <c r="N81" s="25"/>
    </row>
    <row r="82" ht="18.0" customHeight="1">
      <c r="A82" s="97"/>
      <c r="B82" s="1108" t="b">
        <v>0</v>
      </c>
      <c r="C82" s="94"/>
      <c r="D82" s="95"/>
      <c r="E82" s="95"/>
      <c r="F82" s="96"/>
      <c r="G82" s="85">
        <v>0.0</v>
      </c>
      <c r="H82" s="930">
        <f t="shared" si="4"/>
        <v>0</v>
      </c>
      <c r="I82" s="1107"/>
      <c r="J82" s="25"/>
      <c r="K82" s="167"/>
      <c r="L82" s="1128"/>
      <c r="M82" s="125">
        <v>0.0</v>
      </c>
      <c r="N82" s="25"/>
    </row>
    <row r="83" ht="18.0" customHeight="1">
      <c r="A83" s="97"/>
      <c r="B83" s="1111" t="b">
        <v>0</v>
      </c>
      <c r="C83" s="88"/>
      <c r="D83" s="89"/>
      <c r="E83" s="89"/>
      <c r="F83" s="90"/>
      <c r="G83" s="91">
        <v>0.0</v>
      </c>
      <c r="H83" s="994">
        <f t="shared" si="4"/>
        <v>0</v>
      </c>
      <c r="I83" s="1140"/>
      <c r="J83" s="25"/>
      <c r="K83" s="167"/>
      <c r="L83" s="1128"/>
      <c r="M83" s="125">
        <v>0.0</v>
      </c>
      <c r="N83" s="25"/>
    </row>
    <row r="84" ht="18.0" customHeight="1">
      <c r="A84" s="97"/>
      <c r="B84" s="1108" t="b">
        <v>0</v>
      </c>
      <c r="C84" s="94"/>
      <c r="D84" s="95"/>
      <c r="E84" s="95"/>
      <c r="F84" s="96"/>
      <c r="G84" s="85">
        <v>0.0</v>
      </c>
      <c r="H84" s="930">
        <f t="shared" si="4"/>
        <v>0</v>
      </c>
      <c r="I84" s="1107"/>
      <c r="J84" s="25"/>
      <c r="K84" s="167"/>
      <c r="L84" s="1128"/>
      <c r="M84" s="125">
        <v>0.0</v>
      </c>
      <c r="N84" s="25"/>
    </row>
    <row r="85" ht="18.0" customHeight="1">
      <c r="A85" s="97"/>
      <c r="B85" s="1111" t="b">
        <v>0</v>
      </c>
      <c r="C85" s="88"/>
      <c r="D85" s="89"/>
      <c r="E85" s="89"/>
      <c r="F85" s="90"/>
      <c r="G85" s="91">
        <v>0.0</v>
      </c>
      <c r="H85" s="994">
        <f t="shared" si="4"/>
        <v>0</v>
      </c>
      <c r="I85" s="1140"/>
      <c r="J85" s="25"/>
      <c r="K85" s="167"/>
      <c r="L85" s="1128"/>
      <c r="M85" s="125">
        <v>0.0</v>
      </c>
      <c r="N85" s="25"/>
    </row>
    <row r="86" ht="18.0" customHeight="1">
      <c r="A86" s="65"/>
      <c r="B86" s="1108" t="b">
        <v>0</v>
      </c>
      <c r="C86" s="94"/>
      <c r="D86" s="95"/>
      <c r="E86" s="95"/>
      <c r="F86" s="96"/>
      <c r="G86" s="85">
        <v>0.0</v>
      </c>
      <c r="H86" s="930">
        <f t="shared" si="4"/>
        <v>0</v>
      </c>
      <c r="I86" s="1107"/>
      <c r="J86" s="25"/>
      <c r="K86" s="167"/>
      <c r="L86" s="1128"/>
      <c r="M86" s="125">
        <v>0.0</v>
      </c>
      <c r="N86" s="25"/>
    </row>
    <row r="87">
      <c r="A87" s="126"/>
      <c r="B87" s="1125"/>
      <c r="C87" s="1126" t="s">
        <v>610</v>
      </c>
      <c r="D87" s="1093"/>
      <c r="E87" s="1093"/>
      <c r="F87" s="1093"/>
      <c r="G87" s="1093"/>
      <c r="H87" s="1127">
        <f>sum(H38:H86)</f>
        <v>0</v>
      </c>
      <c r="I87" s="1155"/>
      <c r="J87" s="25"/>
      <c r="K87" s="167"/>
      <c r="L87" s="1128"/>
      <c r="M87" s="125">
        <v>0.0</v>
      </c>
      <c r="N87" s="25"/>
    </row>
    <row r="88">
      <c r="A88" s="126"/>
      <c r="B88" s="126" t="s">
        <v>611</v>
      </c>
      <c r="H88" s="127">
        <f>sum(H38:H86)-M30</f>
        <v>0</v>
      </c>
      <c r="J88" s="25"/>
      <c r="K88" s="25"/>
      <c r="L88" s="25"/>
      <c r="M88" s="25"/>
      <c r="N88" s="25"/>
    </row>
    <row r="89">
      <c r="A89" s="126"/>
      <c r="B89" s="126" t="s">
        <v>134</v>
      </c>
      <c r="H89" s="128" t="str">
        <f>#REF!-H87</f>
        <v>#REF!</v>
      </c>
      <c r="J89" s="25"/>
      <c r="K89" s="1128">
        <v>45696.0</v>
      </c>
      <c r="N89" s="25"/>
    </row>
    <row r="90">
      <c r="A90" s="126"/>
      <c r="B90" s="126"/>
      <c r="C90" s="126"/>
      <c r="D90" s="126"/>
      <c r="E90" s="126"/>
      <c r="F90" s="126"/>
      <c r="G90" s="126"/>
      <c r="H90" s="128"/>
      <c r="I90" s="128"/>
      <c r="J90" s="25"/>
      <c r="K90" s="25"/>
      <c r="L90" s="25"/>
      <c r="M90" s="25"/>
      <c r="N90" s="25"/>
    </row>
  </sheetData>
  <mergeCells count="118">
    <mergeCell ref="K35:L35"/>
    <mergeCell ref="K37:M37"/>
    <mergeCell ref="L13:M13"/>
    <mergeCell ref="L14:M14"/>
    <mergeCell ref="K29:L29"/>
    <mergeCell ref="K31:M31"/>
    <mergeCell ref="K32:L32"/>
    <mergeCell ref="K33:L33"/>
    <mergeCell ref="K34:L34"/>
    <mergeCell ref="B2:I2"/>
    <mergeCell ref="K2:M2"/>
    <mergeCell ref="C3:E3"/>
    <mergeCell ref="L3:M3"/>
    <mergeCell ref="C4:E4"/>
    <mergeCell ref="L4:M4"/>
    <mergeCell ref="L5:M5"/>
    <mergeCell ref="C5:E5"/>
    <mergeCell ref="C6:E6"/>
    <mergeCell ref="C7:E7"/>
    <mergeCell ref="C8:E8"/>
    <mergeCell ref="C9:E9"/>
    <mergeCell ref="C10:E10"/>
    <mergeCell ref="C11:E11"/>
    <mergeCell ref="L6:M6"/>
    <mergeCell ref="L7:M7"/>
    <mergeCell ref="L8:M8"/>
    <mergeCell ref="L9:M9"/>
    <mergeCell ref="L10:M10"/>
    <mergeCell ref="L11:M11"/>
    <mergeCell ref="L12:M12"/>
    <mergeCell ref="C12:E12"/>
    <mergeCell ref="C13:E13"/>
    <mergeCell ref="C14:E14"/>
    <mergeCell ref="C15:E15"/>
    <mergeCell ref="C16:E16"/>
    <mergeCell ref="C17:E17"/>
    <mergeCell ref="C18:E18"/>
    <mergeCell ref="C19:E19"/>
    <mergeCell ref="C20:E20"/>
    <mergeCell ref="C21:E21"/>
    <mergeCell ref="C22:E22"/>
    <mergeCell ref="C23:E23"/>
    <mergeCell ref="C24:E24"/>
    <mergeCell ref="C25:E25"/>
    <mergeCell ref="C26:E26"/>
    <mergeCell ref="C30:E30"/>
    <mergeCell ref="C31:E31"/>
    <mergeCell ref="C32:E32"/>
    <mergeCell ref="C33:E33"/>
    <mergeCell ref="C34:G34"/>
    <mergeCell ref="B36:I36"/>
    <mergeCell ref="H34:I34"/>
    <mergeCell ref="H37:I37"/>
    <mergeCell ref="H38:I38"/>
    <mergeCell ref="H39:I39"/>
    <mergeCell ref="L39:M39"/>
    <mergeCell ref="H40:I40"/>
    <mergeCell ref="L40:M40"/>
    <mergeCell ref="B88:G88"/>
    <mergeCell ref="B89:G89"/>
    <mergeCell ref="H89:I89"/>
    <mergeCell ref="K89:M89"/>
    <mergeCell ref="H83:I83"/>
    <mergeCell ref="H84:I84"/>
    <mergeCell ref="H85:I85"/>
    <mergeCell ref="H86:I86"/>
    <mergeCell ref="C87:G87"/>
    <mergeCell ref="H87:I87"/>
    <mergeCell ref="H88:I88"/>
    <mergeCell ref="H41:I41"/>
    <mergeCell ref="H42:I42"/>
    <mergeCell ref="K42:L42"/>
    <mergeCell ref="H43:I43"/>
    <mergeCell ref="H44:I44"/>
    <mergeCell ref="K44:M44"/>
    <mergeCell ref="H45:I45"/>
    <mergeCell ref="H46:I46"/>
    <mergeCell ref="L46:M46"/>
    <mergeCell ref="H47:I47"/>
    <mergeCell ref="L47:M47"/>
    <mergeCell ref="H48:I48"/>
    <mergeCell ref="H49:I49"/>
    <mergeCell ref="K49:L49"/>
    <mergeCell ref="H50:I50"/>
    <mergeCell ref="H51:I51"/>
    <mergeCell ref="K51:L51"/>
    <mergeCell ref="H52:I52"/>
    <mergeCell ref="H53:I53"/>
    <mergeCell ref="K53:M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2:I72"/>
    <mergeCell ref="H73:I73"/>
    <mergeCell ref="H74:I74"/>
    <mergeCell ref="H75:I75"/>
    <mergeCell ref="H76:I76"/>
    <mergeCell ref="H77:I77"/>
    <mergeCell ref="H78:I78"/>
    <mergeCell ref="H79:I79"/>
    <mergeCell ref="H80:I80"/>
    <mergeCell ref="H81:I81"/>
    <mergeCell ref="H82:I82"/>
  </mergeCells>
  <dataValidations>
    <dataValidation type="list" allowBlank="1" showErrorMessage="1" sqref="E38:E86">
      <formula1>'08) Drop Down Menus'!$B$2:$B$17</formula1>
    </dataValidation>
    <dataValidation type="list" allowBlank="1" sqref="G4:G33">
      <formula1>'08) Drop Down Menus'!$A$2:$A$17</formula1>
    </dataValidation>
  </dataValidations>
  <drawing r:id="rId1"/>
</worksheet>
</file>

<file path=xl/worksheets/sheet8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3.29"/>
    <col customWidth="1" min="2" max="2" width="4.71"/>
    <col customWidth="1" min="3" max="3" width="32.57"/>
    <col customWidth="1" min="4" max="4" width="10.0"/>
    <col customWidth="1" min="5" max="5" width="25.71"/>
    <col customWidth="1" min="6" max="6" width="13.0"/>
    <col customWidth="1" min="7" max="7" width="23.86"/>
    <col customWidth="1" min="8" max="8" width="15.29"/>
    <col customWidth="1" min="9" max="9" width="14.29"/>
    <col customWidth="1" min="10" max="10" width="3.71"/>
    <col customWidth="1" min="11" max="11" width="23.86"/>
    <col customWidth="1" min="12" max="12" width="15.0"/>
    <col customWidth="1" min="13" max="13" width="16.57"/>
    <col customWidth="1" min="14" max="14" width="3.43"/>
  </cols>
  <sheetData>
    <row r="1">
      <c r="A1" s="25"/>
      <c r="B1" s="25"/>
      <c r="C1" s="25"/>
      <c r="D1" s="25"/>
      <c r="E1" s="25"/>
      <c r="F1" s="25"/>
      <c r="G1" s="24"/>
      <c r="H1" s="25"/>
      <c r="I1" s="25"/>
      <c r="J1" s="25"/>
      <c r="K1" s="25"/>
      <c r="L1" s="138"/>
      <c r="M1" s="25"/>
      <c r="N1" s="25"/>
    </row>
    <row r="2">
      <c r="A2" s="25"/>
      <c r="B2" s="1085" t="s">
        <v>844</v>
      </c>
      <c r="C2" s="1129"/>
      <c r="D2" s="1129"/>
      <c r="E2" s="1129"/>
      <c r="F2" s="1129"/>
      <c r="G2" s="1129"/>
      <c r="H2" s="1129"/>
      <c r="I2" s="1130"/>
      <c r="J2" s="25"/>
      <c r="K2" s="1131" t="s">
        <v>470</v>
      </c>
      <c r="L2" s="1132"/>
      <c r="M2" s="1133"/>
      <c r="N2" s="25"/>
    </row>
    <row r="3">
      <c r="A3" s="25"/>
      <c r="B3" s="1079" t="s">
        <v>598</v>
      </c>
      <c r="C3" s="974" t="s">
        <v>140</v>
      </c>
      <c r="D3" s="862"/>
      <c r="E3" s="862"/>
      <c r="F3" s="974" t="s">
        <v>55</v>
      </c>
      <c r="G3" s="974" t="s">
        <v>44</v>
      </c>
      <c r="H3" s="974" t="s">
        <v>2</v>
      </c>
      <c r="I3" s="1080" t="s">
        <v>67</v>
      </c>
      <c r="J3" s="25"/>
      <c r="K3" s="1081" t="str">
        <f>'08) Drop Down Menus'!A2</f>
        <v>Groceries</v>
      </c>
      <c r="L3" s="85">
        <f>sumifs(H$4:H$33,G$4:G$33,K3,B$4:B$33,false)</f>
        <v>271.16</v>
      </c>
      <c r="M3" s="1107"/>
      <c r="N3" s="25"/>
    </row>
    <row r="4">
      <c r="A4" s="25"/>
      <c r="B4" s="1134" t="b">
        <v>0</v>
      </c>
      <c r="C4" s="1042" t="s">
        <v>806</v>
      </c>
      <c r="D4" s="1135"/>
      <c r="E4" s="1135"/>
      <c r="F4" s="1168">
        <v>45695.0</v>
      </c>
      <c r="G4" s="1137" t="s">
        <v>61</v>
      </c>
      <c r="H4" s="1138">
        <v>48.47</v>
      </c>
      <c r="I4" s="92">
        <f>H4</f>
        <v>48.47</v>
      </c>
      <c r="J4" s="25"/>
      <c r="K4" s="1139" t="str">
        <f>'08) Drop Down Menus'!A3</f>
        <v>Cigarettes</v>
      </c>
      <c r="L4" s="91">
        <f t="shared" ref="L4:L14" si="1">sumifs(H$4:H$26,G$4:G$26,K4,B$4:B$26,false)</f>
        <v>45.55</v>
      </c>
      <c r="M4" s="1140"/>
      <c r="N4" s="25"/>
    </row>
    <row r="5">
      <c r="A5" s="25"/>
      <c r="B5" s="925" t="b">
        <v>0</v>
      </c>
      <c r="C5" s="1022" t="s">
        <v>808</v>
      </c>
      <c r="D5" s="862"/>
      <c r="E5" s="862"/>
      <c r="F5" s="982">
        <v>45695.0</v>
      </c>
      <c r="G5" s="983" t="s">
        <v>110</v>
      </c>
      <c r="H5" s="1023">
        <f>sum(M53:M86)</f>
        <v>4</v>
      </c>
      <c r="I5" s="86">
        <f t="shared" ref="I5:I33" si="2">I4+H5</f>
        <v>52.47</v>
      </c>
      <c r="J5" s="25"/>
      <c r="K5" s="1081" t="str">
        <f>'08) Drop Down Menus'!A4</f>
        <v>Gas</v>
      </c>
      <c r="L5" s="85">
        <f t="shared" si="1"/>
        <v>40.28</v>
      </c>
      <c r="M5" s="1107"/>
      <c r="N5" s="25"/>
    </row>
    <row r="6">
      <c r="A6" s="25"/>
      <c r="B6" s="1134" t="b">
        <v>0</v>
      </c>
      <c r="C6" s="1042" t="s">
        <v>770</v>
      </c>
      <c r="D6" s="1135"/>
      <c r="E6" s="1135"/>
      <c r="F6" s="1136">
        <v>45696.0</v>
      </c>
      <c r="G6" s="1137" t="s">
        <v>21</v>
      </c>
      <c r="H6" s="1138">
        <v>21.09</v>
      </c>
      <c r="I6" s="92">
        <f t="shared" si="2"/>
        <v>73.56</v>
      </c>
      <c r="J6" s="25"/>
      <c r="K6" s="1139" t="str">
        <f>'08) Drop Down Menus'!A5</f>
        <v>Entertainment</v>
      </c>
      <c r="L6" s="91">
        <f t="shared" si="1"/>
        <v>0</v>
      </c>
      <c r="M6" s="1140"/>
      <c r="N6" s="25"/>
    </row>
    <row r="7">
      <c r="A7" s="25"/>
      <c r="B7" s="925" t="b">
        <v>0</v>
      </c>
      <c r="C7" s="1022" t="s">
        <v>620</v>
      </c>
      <c r="D7" s="862"/>
      <c r="E7" s="862"/>
      <c r="F7" s="982">
        <v>45706.0</v>
      </c>
      <c r="G7" s="983" t="s">
        <v>144</v>
      </c>
      <c r="H7" s="1023">
        <v>22.68</v>
      </c>
      <c r="I7" s="86">
        <f t="shared" si="2"/>
        <v>96.24</v>
      </c>
      <c r="J7" s="25"/>
      <c r="K7" s="1081" t="str">
        <f>'08) Drop Down Menus'!A6</f>
        <v>Medical</v>
      </c>
      <c r="L7" s="85">
        <f t="shared" si="1"/>
        <v>0</v>
      </c>
      <c r="M7" s="1107"/>
      <c r="N7" s="25"/>
    </row>
    <row r="8">
      <c r="A8" s="25"/>
      <c r="B8" s="1134" t="b">
        <v>0</v>
      </c>
      <c r="C8" s="1042" t="s">
        <v>474</v>
      </c>
      <c r="D8" s="1135"/>
      <c r="E8" s="1135"/>
      <c r="F8" s="1168">
        <v>45704.0</v>
      </c>
      <c r="G8" s="1137" t="s">
        <v>145</v>
      </c>
      <c r="H8" s="1138">
        <v>40.28</v>
      </c>
      <c r="I8" s="92">
        <f t="shared" si="2"/>
        <v>136.52</v>
      </c>
      <c r="J8" s="25"/>
      <c r="K8" s="1139" t="str">
        <f>'08) Drop Down Menus'!A7</f>
        <v>Vehicle</v>
      </c>
      <c r="L8" s="91">
        <f t="shared" si="1"/>
        <v>0</v>
      </c>
      <c r="M8" s="1140"/>
      <c r="N8" s="25"/>
    </row>
    <row r="9">
      <c r="A9" s="25"/>
      <c r="B9" s="925" t="b">
        <v>0</v>
      </c>
      <c r="C9" s="1022" t="s">
        <v>472</v>
      </c>
      <c r="D9" s="862"/>
      <c r="E9" s="862"/>
      <c r="F9" s="1069">
        <v>45704.0</v>
      </c>
      <c r="G9" s="983" t="s">
        <v>110</v>
      </c>
      <c r="H9" s="1023">
        <v>172.27</v>
      </c>
      <c r="I9" s="86">
        <f t="shared" si="2"/>
        <v>308.79</v>
      </c>
      <c r="J9" s="25"/>
      <c r="K9" s="1081" t="str">
        <f>'08) Drop Down Menus'!A8</f>
        <v>Maintenance</v>
      </c>
      <c r="L9" s="85">
        <f t="shared" si="1"/>
        <v>31.09</v>
      </c>
      <c r="M9" s="1107"/>
      <c r="N9" s="25"/>
    </row>
    <row r="10">
      <c r="A10" s="25"/>
      <c r="B10" s="1134" t="b">
        <v>0</v>
      </c>
      <c r="C10" s="1042" t="s">
        <v>836</v>
      </c>
      <c r="D10" s="1135"/>
      <c r="E10" s="1135"/>
      <c r="F10" s="1136">
        <v>45704.0</v>
      </c>
      <c r="G10" s="1137" t="s">
        <v>11</v>
      </c>
      <c r="H10" s="1138">
        <v>6.32</v>
      </c>
      <c r="I10" s="92">
        <f t="shared" si="2"/>
        <v>315.11</v>
      </c>
      <c r="J10" s="25"/>
      <c r="K10" s="1139" t="str">
        <f>'08) Drop Down Menus'!A9</f>
        <v>Debt</v>
      </c>
      <c r="L10" s="91">
        <f t="shared" si="1"/>
        <v>48.47</v>
      </c>
      <c r="M10" s="1140"/>
      <c r="N10" s="25"/>
    </row>
    <row r="11">
      <c r="A11" s="25"/>
      <c r="B11" s="925" t="b">
        <v>0</v>
      </c>
      <c r="C11" s="1022" t="s">
        <v>689</v>
      </c>
      <c r="D11" s="862"/>
      <c r="E11" s="862"/>
      <c r="F11" s="1069">
        <v>45701.0</v>
      </c>
      <c r="G11" s="983" t="s">
        <v>11</v>
      </c>
      <c r="H11" s="1023">
        <v>15.05</v>
      </c>
      <c r="I11" s="86">
        <f t="shared" si="2"/>
        <v>330.16</v>
      </c>
      <c r="J11" s="25"/>
      <c r="K11" s="1081" t="str">
        <f>'08) Drop Down Menus'!A10</f>
        <v>Holiday Gifts</v>
      </c>
      <c r="L11" s="85">
        <f t="shared" si="1"/>
        <v>0</v>
      </c>
      <c r="M11" s="1107"/>
      <c r="N11" s="25"/>
    </row>
    <row r="12">
      <c r="A12" s="25"/>
      <c r="B12" s="1134" t="b">
        <v>0</v>
      </c>
      <c r="C12" s="1042" t="s">
        <v>508</v>
      </c>
      <c r="D12" s="1135"/>
      <c r="E12" s="1135"/>
      <c r="F12" s="1136">
        <v>45700.0</v>
      </c>
      <c r="G12" s="1137" t="s">
        <v>144</v>
      </c>
      <c r="H12" s="1138">
        <v>22.87</v>
      </c>
      <c r="I12" s="92">
        <f t="shared" si="2"/>
        <v>353.03</v>
      </c>
      <c r="J12" s="25"/>
      <c r="K12" s="1139" t="str">
        <f>'08) Drop Down Menus'!A11</f>
        <v>Haircut</v>
      </c>
      <c r="L12" s="91">
        <f t="shared" si="1"/>
        <v>0</v>
      </c>
      <c r="M12" s="1140"/>
      <c r="N12" s="25"/>
    </row>
    <row r="13">
      <c r="A13" s="25"/>
      <c r="B13" s="925" t="b">
        <v>0</v>
      </c>
      <c r="C13" s="1022" t="s">
        <v>472</v>
      </c>
      <c r="D13" s="862"/>
      <c r="E13" s="862"/>
      <c r="F13" s="982">
        <v>45699.0</v>
      </c>
      <c r="G13" s="983" t="s">
        <v>110</v>
      </c>
      <c r="H13" s="1023">
        <v>94.89</v>
      </c>
      <c r="I13" s="86">
        <f t="shared" si="2"/>
        <v>447.92</v>
      </c>
      <c r="J13" s="25"/>
      <c r="K13" s="1081" t="str">
        <f>'08) Drop Down Menus'!A12</f>
        <v>Subscription - Video</v>
      </c>
      <c r="L13" s="85">
        <f t="shared" si="1"/>
        <v>21.37</v>
      </c>
      <c r="M13" s="1107"/>
      <c r="N13" s="25"/>
    </row>
    <row r="14">
      <c r="A14" s="25"/>
      <c r="B14" s="1134" t="b">
        <v>0</v>
      </c>
      <c r="C14" s="1042" t="s">
        <v>845</v>
      </c>
      <c r="D14" s="1135"/>
      <c r="E14" s="1135"/>
      <c r="F14" s="1136">
        <v>45699.0</v>
      </c>
      <c r="G14" s="1137" t="s">
        <v>21</v>
      </c>
      <c r="H14" s="1138">
        <v>10.0</v>
      </c>
      <c r="I14" s="92">
        <f t="shared" si="2"/>
        <v>457.92</v>
      </c>
      <c r="J14" s="25"/>
      <c r="K14" s="1141" t="str">
        <f>'08) Drop Down Menus'!A13</f>
        <v>Subscription - Game</v>
      </c>
      <c r="L14" s="1142">
        <f t="shared" si="1"/>
        <v>0</v>
      </c>
      <c r="M14" s="1144"/>
      <c r="N14" s="25"/>
    </row>
    <row r="15">
      <c r="A15" s="25"/>
      <c r="B15" s="925" t="b">
        <v>0</v>
      </c>
      <c r="C15" s="1022"/>
      <c r="D15" s="862"/>
      <c r="E15" s="862"/>
      <c r="F15" s="982"/>
      <c r="G15" s="983"/>
      <c r="H15" s="1023">
        <v>0.0</v>
      </c>
      <c r="I15" s="86">
        <f t="shared" si="2"/>
        <v>457.92</v>
      </c>
      <c r="J15" s="25"/>
      <c r="K15" s="25"/>
      <c r="L15" s="25"/>
      <c r="M15" s="25"/>
      <c r="N15" s="25"/>
    </row>
    <row r="16">
      <c r="A16" s="25"/>
      <c r="B16" s="1134" t="b">
        <v>0</v>
      </c>
      <c r="C16" s="1042"/>
      <c r="D16" s="1135"/>
      <c r="E16" s="1135"/>
      <c r="F16" s="1136"/>
      <c r="G16" s="1137"/>
      <c r="H16" s="1138">
        <v>0.0</v>
      </c>
      <c r="I16" s="92">
        <f t="shared" si="2"/>
        <v>457.92</v>
      </c>
      <c r="J16" s="25"/>
      <c r="K16" s="1085" t="s">
        <v>44</v>
      </c>
      <c r="L16" s="1086" t="s">
        <v>572</v>
      </c>
      <c r="M16" s="1087" t="s">
        <v>573</v>
      </c>
      <c r="N16" s="25"/>
    </row>
    <row r="17">
      <c r="A17" s="25"/>
      <c r="B17" s="925" t="b">
        <v>0</v>
      </c>
      <c r="C17" s="1022"/>
      <c r="D17" s="862"/>
      <c r="E17" s="862"/>
      <c r="F17" s="982"/>
      <c r="G17" s="983"/>
      <c r="H17" s="1023">
        <v>0.0</v>
      </c>
      <c r="I17" s="86">
        <f t="shared" si="2"/>
        <v>457.92</v>
      </c>
      <c r="J17" s="25"/>
      <c r="K17" s="1088" t="str">
        <f>'08) Drop Down Menus'!A2</f>
        <v>Groceries</v>
      </c>
      <c r="L17" s="930">
        <f>SUMIF('01) BudgetBill Breakdown'!B90:B$2126,K3, '01) BudgetBill Breakdown'!G90:G$2126)</f>
        <v>0</v>
      </c>
      <c r="M17" s="1089">
        <f t="shared" ref="M17:M28" si="3">L17/M$29</f>
        <v>0</v>
      </c>
      <c r="N17" s="25"/>
    </row>
    <row r="18">
      <c r="A18" s="25"/>
      <c r="B18" s="1134" t="b">
        <v>0</v>
      </c>
      <c r="C18" s="1042"/>
      <c r="D18" s="1135"/>
      <c r="E18" s="1135"/>
      <c r="F18" s="1136"/>
      <c r="G18" s="1137"/>
      <c r="H18" s="1138">
        <v>0.0</v>
      </c>
      <c r="I18" s="92">
        <f t="shared" si="2"/>
        <v>457.92</v>
      </c>
      <c r="J18" s="25"/>
      <c r="K18" s="1090" t="str">
        <f>'08) Drop Down Menus'!A3</f>
        <v>Cigarettes</v>
      </c>
      <c r="L18" s="994">
        <f>SUMIF('01) BudgetBill Breakdown'!B90:B$2126,K4, '01) BudgetBill Breakdown'!G90:G$2126)</f>
        <v>0</v>
      </c>
      <c r="M18" s="1091">
        <f t="shared" si="3"/>
        <v>0</v>
      </c>
      <c r="N18" s="25"/>
    </row>
    <row r="19">
      <c r="A19" s="25"/>
      <c r="B19" s="925" t="b">
        <v>0</v>
      </c>
      <c r="C19" s="1022"/>
      <c r="D19" s="862"/>
      <c r="E19" s="862"/>
      <c r="F19" s="982"/>
      <c r="G19" s="983"/>
      <c r="H19" s="1023">
        <v>0.0</v>
      </c>
      <c r="I19" s="86">
        <f t="shared" si="2"/>
        <v>457.92</v>
      </c>
      <c r="J19" s="25"/>
      <c r="K19" s="1088" t="str">
        <f>'08) Drop Down Menus'!A4</f>
        <v>Gas</v>
      </c>
      <c r="L19" s="930">
        <f>SUMIF('01) BudgetBill Breakdown'!B90:B$2126,K5, '01) BudgetBill Breakdown'!G90:G$2126)</f>
        <v>0</v>
      </c>
      <c r="M19" s="1089">
        <f t="shared" si="3"/>
        <v>0</v>
      </c>
      <c r="N19" s="25"/>
    </row>
    <row r="20">
      <c r="A20" s="25"/>
      <c r="B20" s="1134" t="b">
        <v>0</v>
      </c>
      <c r="C20" s="1042"/>
      <c r="D20" s="1135"/>
      <c r="E20" s="1135"/>
      <c r="F20" s="1136"/>
      <c r="G20" s="1137"/>
      <c r="H20" s="1138">
        <v>0.0</v>
      </c>
      <c r="I20" s="92">
        <f t="shared" si="2"/>
        <v>457.92</v>
      </c>
      <c r="J20" s="25"/>
      <c r="K20" s="1090" t="str">
        <f>'08) Drop Down Menus'!A5</f>
        <v>Entertainment</v>
      </c>
      <c r="L20" s="994">
        <f>SUMIF('01) BudgetBill Breakdown'!B90:B$2126,K6, '01) BudgetBill Breakdown'!G90:G$2126)</f>
        <v>0</v>
      </c>
      <c r="M20" s="1091">
        <f t="shared" si="3"/>
        <v>0</v>
      </c>
      <c r="N20" s="25"/>
    </row>
    <row r="21">
      <c r="A21" s="25"/>
      <c r="B21" s="925" t="b">
        <v>0</v>
      </c>
      <c r="C21" s="1022"/>
      <c r="D21" s="862"/>
      <c r="E21" s="862"/>
      <c r="F21" s="982"/>
      <c r="G21" s="983"/>
      <c r="H21" s="1023">
        <v>0.0</v>
      </c>
      <c r="I21" s="86">
        <f t="shared" si="2"/>
        <v>457.92</v>
      </c>
      <c r="J21" s="25"/>
      <c r="K21" s="1088" t="str">
        <f>'08) Drop Down Menus'!A6</f>
        <v>Medical</v>
      </c>
      <c r="L21" s="930">
        <f>SUMIF('01) BudgetBill Breakdown'!B90:B$2126,K7, '01) BudgetBill Breakdown'!G90:G$2126)</f>
        <v>0</v>
      </c>
      <c r="M21" s="1089">
        <f t="shared" si="3"/>
        <v>0</v>
      </c>
      <c r="N21" s="25"/>
    </row>
    <row r="22">
      <c r="A22" s="25"/>
      <c r="B22" s="1134" t="b">
        <v>0</v>
      </c>
      <c r="C22" s="1042"/>
      <c r="D22" s="1135"/>
      <c r="E22" s="1135"/>
      <c r="F22" s="1136"/>
      <c r="G22" s="1137"/>
      <c r="H22" s="1138">
        <v>0.0</v>
      </c>
      <c r="I22" s="92">
        <f t="shared" si="2"/>
        <v>457.92</v>
      </c>
      <c r="J22" s="25"/>
      <c r="K22" s="1090" t="str">
        <f>'08) Drop Down Menus'!A7</f>
        <v>Vehicle</v>
      </c>
      <c r="L22" s="994">
        <f>SUMIF('01) BudgetBill Breakdown'!B90:B$2126,K8, '01) BudgetBill Breakdown'!G90:G$2126)</f>
        <v>0</v>
      </c>
      <c r="M22" s="1091">
        <f t="shared" si="3"/>
        <v>0</v>
      </c>
      <c r="N22" s="25"/>
    </row>
    <row r="23">
      <c r="A23" s="25"/>
      <c r="B23" s="925" t="b">
        <v>0</v>
      </c>
      <c r="C23" s="1022"/>
      <c r="D23" s="862"/>
      <c r="E23" s="862"/>
      <c r="F23" s="982"/>
      <c r="G23" s="983"/>
      <c r="H23" s="1023">
        <v>0.0</v>
      </c>
      <c r="I23" s="86">
        <f t="shared" si="2"/>
        <v>457.92</v>
      </c>
      <c r="J23" s="25"/>
      <c r="K23" s="1088" t="str">
        <f>'08) Drop Down Menus'!A8</f>
        <v>Maintenance</v>
      </c>
      <c r="L23" s="930">
        <f>SUMIF('01) BudgetBill Breakdown'!B90:B$2126,K9, '01) BudgetBill Breakdown'!G90:G$2126)</f>
        <v>0</v>
      </c>
      <c r="M23" s="1089">
        <f t="shared" si="3"/>
        <v>0</v>
      </c>
      <c r="N23" s="25"/>
    </row>
    <row r="24">
      <c r="A24" s="25"/>
      <c r="B24" s="1134" t="b">
        <v>0</v>
      </c>
      <c r="C24" s="1042"/>
      <c r="D24" s="1135"/>
      <c r="E24" s="1135"/>
      <c r="F24" s="1136"/>
      <c r="G24" s="1137"/>
      <c r="H24" s="1138">
        <v>0.0</v>
      </c>
      <c r="I24" s="92">
        <f t="shared" si="2"/>
        <v>457.92</v>
      </c>
      <c r="J24" s="25"/>
      <c r="K24" s="1090" t="str">
        <f>'08) Drop Down Menus'!A9</f>
        <v>Debt</v>
      </c>
      <c r="L24" s="994">
        <f>SUMIF('01) BudgetBill Breakdown'!B90:B$2126,K10, '01) BudgetBill Breakdown'!G90:G$2126)</f>
        <v>0</v>
      </c>
      <c r="M24" s="1091">
        <f t="shared" si="3"/>
        <v>0</v>
      </c>
      <c r="N24" s="25"/>
    </row>
    <row r="25">
      <c r="A25" s="25"/>
      <c r="B25" s="925" t="b">
        <v>0</v>
      </c>
      <c r="C25" s="1022"/>
      <c r="D25" s="862"/>
      <c r="E25" s="862"/>
      <c r="F25" s="982"/>
      <c r="G25" s="983"/>
      <c r="H25" s="1023">
        <v>0.0</v>
      </c>
      <c r="I25" s="86">
        <f t="shared" si="2"/>
        <v>457.92</v>
      </c>
      <c r="J25" s="25"/>
      <c r="K25" s="1088" t="str">
        <f>'08) Drop Down Menus'!A10</f>
        <v>Holiday Gifts</v>
      </c>
      <c r="L25" s="930">
        <f>SUMIF('01) BudgetBill Breakdown'!B90:B$2126,K11, '01) BudgetBill Breakdown'!G90:G$2126)</f>
        <v>0</v>
      </c>
      <c r="M25" s="1089">
        <f t="shared" si="3"/>
        <v>0</v>
      </c>
      <c r="N25" s="25"/>
    </row>
    <row r="26">
      <c r="A26" s="25"/>
      <c r="B26" s="1134" t="b">
        <v>0</v>
      </c>
      <c r="C26" s="1042"/>
      <c r="D26" s="1135"/>
      <c r="E26" s="1135"/>
      <c r="F26" s="1136"/>
      <c r="G26" s="1137"/>
      <c r="H26" s="1138">
        <v>0.0</v>
      </c>
      <c r="I26" s="92">
        <f t="shared" si="2"/>
        <v>457.92</v>
      </c>
      <c r="J26" s="25"/>
      <c r="K26" s="1090" t="str">
        <f>'08) Drop Down Menus'!A11</f>
        <v>Haircut</v>
      </c>
      <c r="L26" s="994">
        <f>SUMIF('01) BudgetBill Breakdown'!B90:B$2126,K12, '01) BudgetBill Breakdown'!G90:G$2126)</f>
        <v>0</v>
      </c>
      <c r="M26" s="1091">
        <f t="shared" si="3"/>
        <v>0</v>
      </c>
      <c r="N26" s="25"/>
    </row>
    <row r="27">
      <c r="A27" s="25"/>
      <c r="B27" s="925" t="b">
        <v>0</v>
      </c>
      <c r="C27" s="1022"/>
      <c r="D27" s="1022"/>
      <c r="E27" s="1022"/>
      <c r="F27" s="982"/>
      <c r="G27" s="983"/>
      <c r="H27" s="1023">
        <v>0.0</v>
      </c>
      <c r="I27" s="86">
        <f t="shared" si="2"/>
        <v>457.92</v>
      </c>
      <c r="J27" s="25"/>
      <c r="K27" s="1088" t="str">
        <f>'08) Drop Down Menus'!A12</f>
        <v>Subscription - Video</v>
      </c>
      <c r="L27" s="930">
        <f>SUMIF('01) BudgetBill Breakdown'!B90:B$2126,K13, '01) BudgetBill Breakdown'!G90:G$2126)</f>
        <v>0</v>
      </c>
      <c r="M27" s="1089">
        <f t="shared" si="3"/>
        <v>0</v>
      </c>
      <c r="N27" s="25"/>
    </row>
    <row r="28">
      <c r="A28" s="25"/>
      <c r="B28" s="1134" t="b">
        <v>0</v>
      </c>
      <c r="C28" s="1042"/>
      <c r="D28" s="1042"/>
      <c r="E28" s="1042"/>
      <c r="F28" s="1136"/>
      <c r="G28" s="1137"/>
      <c r="H28" s="1138">
        <v>0.0</v>
      </c>
      <c r="I28" s="92">
        <f t="shared" si="2"/>
        <v>457.92</v>
      </c>
      <c r="J28" s="25"/>
      <c r="K28" s="1090" t="str">
        <f>'08) Drop Down Menus'!A13</f>
        <v>Subscription - Game</v>
      </c>
      <c r="L28" s="994">
        <f>SUMIF('01) BudgetBill Breakdown'!B90:B$2126,K14, '01) BudgetBill Breakdown'!G90:G$2126)</f>
        <v>0</v>
      </c>
      <c r="M28" s="1091">
        <f t="shared" si="3"/>
        <v>0</v>
      </c>
      <c r="N28" s="25"/>
    </row>
    <row r="29">
      <c r="A29" s="25"/>
      <c r="B29" s="925" t="b">
        <v>0</v>
      </c>
      <c r="C29" s="1022"/>
      <c r="D29" s="1022"/>
      <c r="E29" s="1022"/>
      <c r="F29" s="982"/>
      <c r="G29" s="983"/>
      <c r="H29" s="1023">
        <v>0.0</v>
      </c>
      <c r="I29" s="86">
        <f t="shared" si="2"/>
        <v>457.92</v>
      </c>
      <c r="J29" s="25"/>
      <c r="K29" s="1092" t="s">
        <v>574</v>
      </c>
      <c r="L29" s="1093"/>
      <c r="M29" s="1094" t="s">
        <v>713</v>
      </c>
      <c r="N29" s="25"/>
    </row>
    <row r="30">
      <c r="A30" s="25"/>
      <c r="B30" s="1134" t="b">
        <v>0</v>
      </c>
      <c r="C30" s="1042"/>
      <c r="D30" s="1135"/>
      <c r="E30" s="1135"/>
      <c r="F30" s="1136"/>
      <c r="G30" s="1137"/>
      <c r="H30" s="1138">
        <v>0.0</v>
      </c>
      <c r="I30" s="92">
        <f t="shared" si="2"/>
        <v>457.92</v>
      </c>
      <c r="J30" s="25"/>
      <c r="K30" s="25"/>
      <c r="L30" s="25"/>
      <c r="M30" s="25"/>
      <c r="N30" s="25"/>
    </row>
    <row r="31">
      <c r="A31" s="25"/>
      <c r="B31" s="925" t="b">
        <v>0</v>
      </c>
      <c r="C31" s="1022"/>
      <c r="D31" s="862"/>
      <c r="E31" s="862"/>
      <c r="F31" s="982"/>
      <c r="G31" s="983"/>
      <c r="H31" s="1023">
        <v>0.0</v>
      </c>
      <c r="I31" s="86">
        <f t="shared" si="2"/>
        <v>457.92</v>
      </c>
      <c r="J31" s="25"/>
      <c r="K31" s="1115" t="s">
        <v>683</v>
      </c>
      <c r="L31" s="1116"/>
      <c r="M31" s="1117"/>
      <c r="N31" s="25"/>
    </row>
    <row r="32">
      <c r="A32" s="25"/>
      <c r="B32" s="1134" t="b">
        <v>0</v>
      </c>
      <c r="C32" s="1042"/>
      <c r="D32" s="1135"/>
      <c r="E32" s="1135"/>
      <c r="F32" s="1136"/>
      <c r="G32" s="1137"/>
      <c r="H32" s="1138">
        <v>0.0</v>
      </c>
      <c r="I32" s="92">
        <f t="shared" si="2"/>
        <v>457.92</v>
      </c>
      <c r="J32" s="25"/>
      <c r="K32" s="1118" t="s">
        <v>684</v>
      </c>
      <c r="L32" s="862"/>
      <c r="M32" s="1103">
        <v>0.0</v>
      </c>
      <c r="N32" s="25"/>
    </row>
    <row r="33" ht="18.0" customHeight="1">
      <c r="A33" s="25"/>
      <c r="B33" s="925" t="b">
        <v>0</v>
      </c>
      <c r="C33" s="1022"/>
      <c r="D33" s="862"/>
      <c r="E33" s="862"/>
      <c r="F33" s="982"/>
      <c r="G33" s="983"/>
      <c r="H33" s="1023">
        <v>0.0</v>
      </c>
      <c r="I33" s="86">
        <f t="shared" si="2"/>
        <v>457.92</v>
      </c>
      <c r="J33" s="25"/>
      <c r="K33" s="1119" t="s">
        <v>685</v>
      </c>
      <c r="L33" s="1120"/>
      <c r="M33" s="1121">
        <v>0.0</v>
      </c>
      <c r="N33" s="25"/>
    </row>
    <row r="34" ht="18.0" customHeight="1">
      <c r="A34" s="25"/>
      <c r="B34" s="1148"/>
      <c r="C34" s="1149" t="s">
        <v>455</v>
      </c>
      <c r="D34" s="1150"/>
      <c r="E34" s="1150"/>
      <c r="F34" s="1150"/>
      <c r="G34" s="1150"/>
      <c r="H34" s="1151">
        <f>I26</f>
        <v>457.92</v>
      </c>
      <c r="I34" s="1152"/>
      <c r="J34" s="25"/>
      <c r="K34" s="1118" t="s">
        <v>686</v>
      </c>
      <c r="L34" s="862"/>
      <c r="M34" s="86">
        <f>M32-M33</f>
        <v>0</v>
      </c>
      <c r="N34" s="25"/>
    </row>
    <row r="35" ht="18.0" customHeight="1">
      <c r="A35" s="65"/>
      <c r="B35" s="65"/>
      <c r="C35" s="65"/>
      <c r="D35" s="65"/>
      <c r="E35" s="65"/>
      <c r="F35" s="65"/>
      <c r="G35" s="75"/>
      <c r="H35" s="75"/>
      <c r="I35" s="65"/>
      <c r="J35" s="25"/>
      <c r="K35" s="1122" t="s">
        <v>687</v>
      </c>
      <c r="L35" s="1123"/>
      <c r="M35" s="1124" t="str">
        <f>#REF!-M33</f>
        <v>#REF!</v>
      </c>
      <c r="N35" s="25"/>
    </row>
    <row r="36" ht="18.0" customHeight="1">
      <c r="A36" s="65"/>
      <c r="B36" s="65" t="s">
        <v>609</v>
      </c>
      <c r="J36" s="25"/>
      <c r="N36" s="25"/>
    </row>
    <row r="37" ht="18.0" customHeight="1">
      <c r="A37" s="80"/>
      <c r="B37" s="1085" t="s">
        <v>102</v>
      </c>
      <c r="C37" s="1086" t="s">
        <v>103</v>
      </c>
      <c r="D37" s="1086" t="s">
        <v>104</v>
      </c>
      <c r="E37" s="1086" t="s">
        <v>105</v>
      </c>
      <c r="F37" s="1086" t="s">
        <v>49</v>
      </c>
      <c r="G37" s="1106" t="s">
        <v>106</v>
      </c>
      <c r="H37" s="1106" t="s">
        <v>107</v>
      </c>
      <c r="I37" s="1130"/>
      <c r="J37" s="25"/>
      <c r="K37" s="1100" t="s">
        <v>793</v>
      </c>
      <c r="L37" s="1101"/>
      <c r="M37" s="1102"/>
      <c r="N37" s="25"/>
    </row>
    <row r="38" ht="18.0" customHeight="1">
      <c r="A38" s="80"/>
      <c r="B38" s="1108" t="b">
        <v>0</v>
      </c>
      <c r="C38" s="1022"/>
      <c r="D38" s="95"/>
      <c r="E38" s="95"/>
      <c r="F38" s="96"/>
      <c r="G38" s="85">
        <v>0.0</v>
      </c>
      <c r="H38" s="930">
        <f t="shared" ref="H38:H86" si="4">IF( B38 = TRUE ,(G38*F38)*0.05+(G38*F38) , G38*F38 )</f>
        <v>0</v>
      </c>
      <c r="I38" s="1107"/>
      <c r="J38" s="25"/>
      <c r="K38" s="925" t="s">
        <v>605</v>
      </c>
      <c r="L38" s="1027">
        <v>45696.0</v>
      </c>
      <c r="M38" s="1103">
        <v>200.0</v>
      </c>
      <c r="N38" s="25"/>
    </row>
    <row r="39" ht="18.0" customHeight="1">
      <c r="A39" s="80"/>
      <c r="B39" s="1111" t="b">
        <v>0</v>
      </c>
      <c r="C39" s="88"/>
      <c r="D39" s="89"/>
      <c r="E39" s="89"/>
      <c r="F39" s="90"/>
      <c r="G39" s="91">
        <v>0.0</v>
      </c>
      <c r="H39" s="994">
        <f t="shared" si="4"/>
        <v>0</v>
      </c>
      <c r="I39" s="1140"/>
      <c r="J39" s="25"/>
      <c r="K39" s="1104" t="s">
        <v>671</v>
      </c>
      <c r="L39" s="1073">
        <v>3000.0</v>
      </c>
      <c r="M39" s="1105"/>
      <c r="N39" s="25"/>
    </row>
    <row r="40" ht="18.0" customHeight="1">
      <c r="A40" s="97"/>
      <c r="B40" s="1108" t="b">
        <v>0</v>
      </c>
      <c r="C40" s="94"/>
      <c r="D40" s="95"/>
      <c r="E40" s="95"/>
      <c r="F40" s="96"/>
      <c r="G40" s="85">
        <v>0.0</v>
      </c>
      <c r="H40" s="930">
        <f t="shared" si="4"/>
        <v>0</v>
      </c>
      <c r="I40" s="1107"/>
      <c r="J40" s="25"/>
      <c r="K40" s="925" t="s">
        <v>606</v>
      </c>
      <c r="L40" s="85">
        <v>0.0</v>
      </c>
      <c r="M40" s="1107"/>
      <c r="N40" s="25"/>
    </row>
    <row r="41" ht="18.0" customHeight="1">
      <c r="A41" s="80"/>
      <c r="B41" s="1111" t="b">
        <v>0</v>
      </c>
      <c r="C41" s="88"/>
      <c r="D41" s="89"/>
      <c r="E41" s="89"/>
      <c r="F41" s="90"/>
      <c r="G41" s="91">
        <v>0.0</v>
      </c>
      <c r="H41" s="994">
        <f t="shared" si="4"/>
        <v>0</v>
      </c>
      <c r="I41" s="1140"/>
      <c r="J41" s="25"/>
      <c r="K41" s="1109" t="s">
        <v>607</v>
      </c>
      <c r="L41" s="1030">
        <v>251.18</v>
      </c>
      <c r="M41" s="1154">
        <f>L41+M38-L40</f>
        <v>451.18</v>
      </c>
      <c r="N41" s="25"/>
    </row>
    <row r="42" ht="18.0" customHeight="1">
      <c r="A42" s="80"/>
      <c r="B42" s="1108" t="b">
        <v>0</v>
      </c>
      <c r="C42" s="94"/>
      <c r="D42" s="95"/>
      <c r="E42" s="95"/>
      <c r="F42" s="96"/>
      <c r="G42" s="85">
        <v>0.0</v>
      </c>
      <c r="H42" s="930">
        <f t="shared" si="4"/>
        <v>0</v>
      </c>
      <c r="I42" s="1107"/>
      <c r="J42" s="25"/>
      <c r="K42" s="1112" t="s">
        <v>608</v>
      </c>
      <c r="L42" s="1113"/>
      <c r="M42" s="1114">
        <f>L39-M41</f>
        <v>2548.82</v>
      </c>
      <c r="N42" s="25"/>
    </row>
    <row r="43" ht="18.0" customHeight="1">
      <c r="A43" s="80"/>
      <c r="B43" s="1111" t="b">
        <v>0</v>
      </c>
      <c r="C43" s="88"/>
      <c r="D43" s="89"/>
      <c r="E43" s="89"/>
      <c r="F43" s="90"/>
      <c r="G43" s="91">
        <v>0.0</v>
      </c>
      <c r="H43" s="994">
        <f t="shared" si="4"/>
        <v>0</v>
      </c>
      <c r="I43" s="1140"/>
      <c r="J43" s="25"/>
      <c r="K43" s="25"/>
      <c r="L43" s="25"/>
      <c r="M43" s="25"/>
      <c r="N43" s="25"/>
    </row>
    <row r="44" ht="18.0" customHeight="1">
      <c r="A44" s="97"/>
      <c r="B44" s="1108" t="b">
        <v>0</v>
      </c>
      <c r="C44" s="94"/>
      <c r="D44" s="95"/>
      <c r="E44" s="95"/>
      <c r="F44" s="96"/>
      <c r="G44" s="85">
        <v>0.0</v>
      </c>
      <c r="H44" s="930">
        <f t="shared" si="4"/>
        <v>0</v>
      </c>
      <c r="I44" s="1107"/>
      <c r="J44" s="25"/>
      <c r="K44" s="1100" t="s">
        <v>846</v>
      </c>
      <c r="L44" s="1101"/>
      <c r="M44" s="1102"/>
      <c r="N44" s="25"/>
    </row>
    <row r="45" ht="18.0" customHeight="1">
      <c r="A45" s="97"/>
      <c r="B45" s="1111" t="b">
        <v>0</v>
      </c>
      <c r="C45" s="88"/>
      <c r="D45" s="89"/>
      <c r="E45" s="89"/>
      <c r="F45" s="90"/>
      <c r="G45" s="91">
        <v>0.0</v>
      </c>
      <c r="H45" s="994">
        <f t="shared" si="4"/>
        <v>0</v>
      </c>
      <c r="I45" s="1140"/>
      <c r="J45" s="25"/>
      <c r="K45" s="925" t="s">
        <v>605</v>
      </c>
      <c r="L45" s="1027">
        <v>45696.0</v>
      </c>
      <c r="M45" s="1103">
        <v>50.0</v>
      </c>
      <c r="N45" s="25"/>
    </row>
    <row r="46" ht="18.0" customHeight="1">
      <c r="A46" s="97"/>
      <c r="B46" s="1108" t="b">
        <v>0</v>
      </c>
      <c r="C46" s="94"/>
      <c r="D46" s="95"/>
      <c r="E46" s="95"/>
      <c r="F46" s="96"/>
      <c r="G46" s="85">
        <v>0.0</v>
      </c>
      <c r="H46" s="930">
        <f t="shared" si="4"/>
        <v>0</v>
      </c>
      <c r="I46" s="1107"/>
      <c r="J46" s="25"/>
      <c r="K46" s="1104" t="s">
        <v>671</v>
      </c>
      <c r="L46" s="1073">
        <v>2000.0</v>
      </c>
      <c r="M46" s="1105"/>
      <c r="N46" s="25"/>
    </row>
    <row r="47" ht="18.0" customHeight="1">
      <c r="A47" s="97"/>
      <c r="B47" s="1111" t="b">
        <v>0</v>
      </c>
      <c r="C47" s="88"/>
      <c r="D47" s="89"/>
      <c r="E47" s="89"/>
      <c r="F47" s="90"/>
      <c r="G47" s="91">
        <v>0.0</v>
      </c>
      <c r="H47" s="994">
        <f t="shared" si="4"/>
        <v>0</v>
      </c>
      <c r="I47" s="1140"/>
      <c r="J47" s="25"/>
      <c r="K47" s="925" t="s">
        <v>606</v>
      </c>
      <c r="L47" s="85">
        <v>0.0</v>
      </c>
      <c r="M47" s="1107"/>
      <c r="N47" s="25"/>
    </row>
    <row r="48" ht="18.0" customHeight="1">
      <c r="A48" s="97"/>
      <c r="B48" s="1108" t="b">
        <v>0</v>
      </c>
      <c r="C48" s="94"/>
      <c r="D48" s="95"/>
      <c r="E48" s="95"/>
      <c r="F48" s="96"/>
      <c r="G48" s="85">
        <v>0.0</v>
      </c>
      <c r="H48" s="930">
        <f t="shared" si="4"/>
        <v>0</v>
      </c>
      <c r="I48" s="1107"/>
      <c r="J48" s="25"/>
      <c r="K48" s="1109" t="s">
        <v>607</v>
      </c>
      <c r="L48" s="1030">
        <v>1175.0</v>
      </c>
      <c r="M48" s="1154">
        <f>L48+M45-L47</f>
        <v>1225</v>
      </c>
    </row>
    <row r="49" ht="18.0" customHeight="1">
      <c r="A49" s="97"/>
      <c r="B49" s="1111" t="b">
        <v>0</v>
      </c>
      <c r="C49" s="88"/>
      <c r="D49" s="89"/>
      <c r="E49" s="89"/>
      <c r="F49" s="90"/>
      <c r="G49" s="91">
        <v>0.0</v>
      </c>
      <c r="H49" s="994">
        <f t="shared" si="4"/>
        <v>0</v>
      </c>
      <c r="I49" s="1140"/>
      <c r="J49" s="25"/>
      <c r="K49" s="1112" t="s">
        <v>608</v>
      </c>
      <c r="L49" s="1113"/>
      <c r="M49" s="1114">
        <f>L46-M48</f>
        <v>775</v>
      </c>
    </row>
    <row r="50" ht="18.0" customHeight="1">
      <c r="A50" s="97"/>
      <c r="B50" s="1108" t="b">
        <v>0</v>
      </c>
      <c r="C50" s="94"/>
      <c r="D50" s="95"/>
      <c r="E50" s="95"/>
      <c r="F50" s="96"/>
      <c r="G50" s="85">
        <v>0.0</v>
      </c>
      <c r="H50" s="930">
        <f t="shared" si="4"/>
        <v>0</v>
      </c>
      <c r="I50" s="1107"/>
      <c r="J50" s="25"/>
      <c r="K50" s="25"/>
      <c r="L50" s="25"/>
      <c r="M50" s="25"/>
    </row>
    <row r="51" ht="18.0" customHeight="1">
      <c r="A51" s="97"/>
      <c r="B51" s="1111" t="b">
        <v>0</v>
      </c>
      <c r="C51" s="88"/>
      <c r="D51" s="89"/>
      <c r="E51" s="89"/>
      <c r="F51" s="90"/>
      <c r="G51" s="91">
        <v>0.0</v>
      </c>
      <c r="H51" s="994">
        <f t="shared" si="4"/>
        <v>0</v>
      </c>
      <c r="I51" s="1140"/>
      <c r="J51" s="25"/>
      <c r="K51" s="1170" t="s">
        <v>790</v>
      </c>
      <c r="L51" s="828"/>
      <c r="M51" s="1171">
        <f>-(M42+M49)</f>
        <v>-3323.82</v>
      </c>
    </row>
    <row r="52" ht="18.0" customHeight="1">
      <c r="A52" s="97"/>
      <c r="B52" s="1108" t="b">
        <v>0</v>
      </c>
      <c r="C52" s="94"/>
      <c r="D52" s="95"/>
      <c r="E52" s="95"/>
      <c r="F52" s="96"/>
      <c r="G52" s="85">
        <v>0.0</v>
      </c>
      <c r="H52" s="930">
        <f t="shared" si="4"/>
        <v>0</v>
      </c>
      <c r="I52" s="1107"/>
      <c r="J52" s="25"/>
      <c r="K52" s="167"/>
      <c r="L52" s="167"/>
      <c r="M52" s="167"/>
    </row>
    <row r="53" ht="18.0" customHeight="1">
      <c r="A53" s="97"/>
      <c r="B53" s="1111" t="b">
        <v>0</v>
      </c>
      <c r="C53" s="88"/>
      <c r="D53" s="89"/>
      <c r="E53" s="89"/>
      <c r="F53" s="90"/>
      <c r="G53" s="91">
        <v>0.0</v>
      </c>
      <c r="H53" s="994">
        <f t="shared" si="4"/>
        <v>0</v>
      </c>
      <c r="I53" s="1140"/>
      <c r="J53" s="25"/>
      <c r="K53" s="126" t="s">
        <v>804</v>
      </c>
      <c r="N53" s="25"/>
    </row>
    <row r="54" ht="18.0" customHeight="1">
      <c r="A54" s="97"/>
      <c r="B54" s="1108" t="b">
        <v>0</v>
      </c>
      <c r="C54" s="94"/>
      <c r="D54" s="95"/>
      <c r="E54" s="95"/>
      <c r="F54" s="96"/>
      <c r="G54" s="85">
        <v>0.0</v>
      </c>
      <c r="H54" s="930">
        <f t="shared" si="4"/>
        <v>0</v>
      </c>
      <c r="I54" s="1107"/>
      <c r="J54" s="25"/>
      <c r="K54" s="167"/>
      <c r="L54" s="1128">
        <v>45701.0</v>
      </c>
      <c r="M54" s="125">
        <v>4.0</v>
      </c>
      <c r="N54" s="25"/>
    </row>
    <row r="55" ht="18.0" customHeight="1">
      <c r="A55" s="97"/>
      <c r="B55" s="1111" t="b">
        <v>0</v>
      </c>
      <c r="C55" s="88"/>
      <c r="D55" s="89"/>
      <c r="E55" s="89"/>
      <c r="F55" s="90"/>
      <c r="G55" s="91">
        <v>0.0</v>
      </c>
      <c r="H55" s="994">
        <f t="shared" si="4"/>
        <v>0</v>
      </c>
      <c r="I55" s="1140"/>
      <c r="J55" s="25"/>
      <c r="K55" s="167"/>
      <c r="L55" s="1128"/>
      <c r="M55" s="125">
        <v>0.0</v>
      </c>
      <c r="N55" s="25"/>
    </row>
    <row r="56" ht="18.0" customHeight="1">
      <c r="A56" s="97"/>
      <c r="B56" s="1108" t="b">
        <v>0</v>
      </c>
      <c r="C56" s="94"/>
      <c r="D56" s="95"/>
      <c r="E56" s="95"/>
      <c r="F56" s="96"/>
      <c r="G56" s="85">
        <v>0.0</v>
      </c>
      <c r="H56" s="930">
        <f t="shared" si="4"/>
        <v>0</v>
      </c>
      <c r="I56" s="1107"/>
      <c r="J56" s="25"/>
      <c r="K56" s="167"/>
      <c r="L56" s="1128"/>
      <c r="M56" s="125">
        <v>0.0</v>
      </c>
      <c r="N56" s="25"/>
    </row>
    <row r="57" ht="18.0" customHeight="1">
      <c r="A57" s="97"/>
      <c r="B57" s="1111" t="b">
        <v>0</v>
      </c>
      <c r="C57" s="88"/>
      <c r="D57" s="89"/>
      <c r="E57" s="89"/>
      <c r="F57" s="90"/>
      <c r="G57" s="91">
        <v>0.0</v>
      </c>
      <c r="H57" s="994">
        <f t="shared" si="4"/>
        <v>0</v>
      </c>
      <c r="I57" s="1140"/>
      <c r="J57" s="25"/>
      <c r="K57" s="167"/>
      <c r="L57" s="1128"/>
      <c r="M57" s="125">
        <v>0.0</v>
      </c>
      <c r="N57" s="25"/>
    </row>
    <row r="58" ht="18.0" customHeight="1">
      <c r="A58" s="97"/>
      <c r="B58" s="1108" t="b">
        <v>0</v>
      </c>
      <c r="C58" s="94"/>
      <c r="D58" s="95"/>
      <c r="E58" s="95"/>
      <c r="F58" s="96"/>
      <c r="G58" s="85">
        <v>0.0</v>
      </c>
      <c r="H58" s="930">
        <f t="shared" si="4"/>
        <v>0</v>
      </c>
      <c r="I58" s="1107"/>
      <c r="J58" s="25"/>
      <c r="K58" s="167"/>
      <c r="L58" s="1128"/>
      <c r="M58" s="125">
        <v>0.0</v>
      </c>
      <c r="N58" s="25"/>
    </row>
    <row r="59" ht="18.0" customHeight="1">
      <c r="A59" s="97"/>
      <c r="B59" s="1111" t="b">
        <v>0</v>
      </c>
      <c r="C59" s="88"/>
      <c r="D59" s="89"/>
      <c r="E59" s="89"/>
      <c r="F59" s="90"/>
      <c r="G59" s="91">
        <v>0.0</v>
      </c>
      <c r="H59" s="994">
        <f t="shared" si="4"/>
        <v>0</v>
      </c>
      <c r="I59" s="1140"/>
      <c r="J59" s="25"/>
      <c r="K59" s="167"/>
      <c r="L59" s="1128"/>
      <c r="M59" s="125">
        <v>0.0</v>
      </c>
      <c r="N59" s="25"/>
    </row>
    <row r="60" ht="18.0" customHeight="1">
      <c r="A60" s="97"/>
      <c r="B60" s="1108" t="b">
        <v>0</v>
      </c>
      <c r="C60" s="94"/>
      <c r="D60" s="95"/>
      <c r="E60" s="95"/>
      <c r="F60" s="96"/>
      <c r="G60" s="85">
        <v>0.0</v>
      </c>
      <c r="H60" s="930">
        <f t="shared" si="4"/>
        <v>0</v>
      </c>
      <c r="I60" s="1107"/>
      <c r="J60" s="25"/>
      <c r="K60" s="167"/>
      <c r="L60" s="1128"/>
      <c r="M60" s="125">
        <v>0.0</v>
      </c>
      <c r="N60" s="25"/>
    </row>
    <row r="61" ht="18.0" customHeight="1">
      <c r="A61" s="97"/>
      <c r="B61" s="1111" t="b">
        <v>0</v>
      </c>
      <c r="C61" s="88"/>
      <c r="D61" s="89"/>
      <c r="E61" s="89"/>
      <c r="F61" s="90"/>
      <c r="G61" s="91">
        <v>0.0</v>
      </c>
      <c r="H61" s="994">
        <f t="shared" si="4"/>
        <v>0</v>
      </c>
      <c r="I61" s="1140"/>
      <c r="J61" s="25"/>
      <c r="K61" s="167"/>
      <c r="L61" s="1128"/>
      <c r="M61" s="125">
        <v>0.0</v>
      </c>
      <c r="N61" s="25"/>
    </row>
    <row r="62" ht="18.0" customHeight="1">
      <c r="A62" s="97"/>
      <c r="B62" s="1108" t="b">
        <v>0</v>
      </c>
      <c r="C62" s="94"/>
      <c r="D62" s="95"/>
      <c r="E62" s="95"/>
      <c r="F62" s="96"/>
      <c r="G62" s="85">
        <v>0.0</v>
      </c>
      <c r="H62" s="930">
        <f t="shared" si="4"/>
        <v>0</v>
      </c>
      <c r="I62" s="1107"/>
      <c r="J62" s="25"/>
      <c r="K62" s="167"/>
      <c r="L62" s="1128"/>
      <c r="M62" s="125">
        <v>0.0</v>
      </c>
      <c r="N62" s="25"/>
    </row>
    <row r="63" ht="18.0" customHeight="1">
      <c r="A63" s="97"/>
      <c r="B63" s="1111" t="b">
        <v>0</v>
      </c>
      <c r="C63" s="88"/>
      <c r="D63" s="89"/>
      <c r="E63" s="89"/>
      <c r="F63" s="90"/>
      <c r="G63" s="91">
        <v>0.0</v>
      </c>
      <c r="H63" s="994">
        <f t="shared" si="4"/>
        <v>0</v>
      </c>
      <c r="I63" s="1140"/>
      <c r="J63" s="25"/>
      <c r="K63" s="167"/>
      <c r="L63" s="1128"/>
      <c r="M63" s="125">
        <v>0.0</v>
      </c>
      <c r="N63" s="25"/>
    </row>
    <row r="64" ht="18.0" customHeight="1">
      <c r="A64" s="97"/>
      <c r="B64" s="1108" t="b">
        <v>0</v>
      </c>
      <c r="C64" s="94"/>
      <c r="D64" s="95"/>
      <c r="E64" s="95"/>
      <c r="F64" s="96"/>
      <c r="G64" s="85">
        <v>0.0</v>
      </c>
      <c r="H64" s="930">
        <f t="shared" si="4"/>
        <v>0</v>
      </c>
      <c r="I64" s="1107"/>
      <c r="J64" s="25"/>
      <c r="K64" s="167"/>
      <c r="L64" s="1128"/>
      <c r="M64" s="125">
        <v>0.0</v>
      </c>
      <c r="N64" s="25"/>
    </row>
    <row r="65" ht="18.0" customHeight="1">
      <c r="A65" s="97"/>
      <c r="B65" s="1111" t="b">
        <v>0</v>
      </c>
      <c r="C65" s="88"/>
      <c r="D65" s="89"/>
      <c r="E65" s="89"/>
      <c r="F65" s="90"/>
      <c r="G65" s="91">
        <v>0.0</v>
      </c>
      <c r="H65" s="994">
        <f t="shared" si="4"/>
        <v>0</v>
      </c>
      <c r="I65" s="1140"/>
      <c r="J65" s="25"/>
      <c r="K65" s="167"/>
      <c r="L65" s="1128"/>
      <c r="M65" s="125">
        <v>0.0</v>
      </c>
      <c r="N65" s="25"/>
    </row>
    <row r="66" ht="18.0" customHeight="1">
      <c r="A66" s="97"/>
      <c r="B66" s="1108" t="b">
        <v>0</v>
      </c>
      <c r="C66" s="94"/>
      <c r="D66" s="95"/>
      <c r="E66" s="95"/>
      <c r="F66" s="96"/>
      <c r="G66" s="85">
        <v>0.0</v>
      </c>
      <c r="H66" s="930">
        <f t="shared" si="4"/>
        <v>0</v>
      </c>
      <c r="I66" s="1107"/>
      <c r="J66" s="25"/>
      <c r="K66" s="167"/>
      <c r="L66" s="1128"/>
      <c r="M66" s="125">
        <v>0.0</v>
      </c>
      <c r="N66" s="25"/>
    </row>
    <row r="67" ht="18.0" customHeight="1">
      <c r="A67" s="97"/>
      <c r="B67" s="1111" t="b">
        <v>0</v>
      </c>
      <c r="C67" s="88"/>
      <c r="D67" s="89"/>
      <c r="E67" s="89"/>
      <c r="F67" s="90"/>
      <c r="G67" s="91">
        <v>0.0</v>
      </c>
      <c r="H67" s="994">
        <f t="shared" si="4"/>
        <v>0</v>
      </c>
      <c r="I67" s="1140"/>
      <c r="J67" s="25"/>
      <c r="K67" s="167"/>
      <c r="L67" s="1128"/>
      <c r="M67" s="125">
        <v>0.0</v>
      </c>
      <c r="N67" s="25"/>
    </row>
    <row r="68" ht="18.0" customHeight="1">
      <c r="A68" s="97"/>
      <c r="B68" s="1108" t="b">
        <v>0</v>
      </c>
      <c r="C68" s="94"/>
      <c r="D68" s="95"/>
      <c r="E68" s="95"/>
      <c r="F68" s="96"/>
      <c r="G68" s="85">
        <v>0.0</v>
      </c>
      <c r="H68" s="930">
        <f t="shared" si="4"/>
        <v>0</v>
      </c>
      <c r="I68" s="1107"/>
      <c r="J68" s="25"/>
      <c r="K68" s="167"/>
      <c r="L68" s="1128"/>
      <c r="M68" s="125">
        <v>0.0</v>
      </c>
      <c r="N68" s="25"/>
    </row>
    <row r="69" ht="18.0" customHeight="1">
      <c r="A69" s="97"/>
      <c r="B69" s="1111" t="b">
        <v>0</v>
      </c>
      <c r="C69" s="88"/>
      <c r="D69" s="89"/>
      <c r="E69" s="89"/>
      <c r="F69" s="90"/>
      <c r="G69" s="91">
        <v>0.0</v>
      </c>
      <c r="H69" s="994">
        <f t="shared" si="4"/>
        <v>0</v>
      </c>
      <c r="I69" s="1140"/>
      <c r="J69" s="25"/>
      <c r="K69" s="167"/>
      <c r="L69" s="1128"/>
      <c r="M69" s="125">
        <v>0.0</v>
      </c>
      <c r="N69" s="25"/>
    </row>
    <row r="70" ht="18.0" customHeight="1">
      <c r="A70" s="97"/>
      <c r="B70" s="1108" t="b">
        <v>0</v>
      </c>
      <c r="C70" s="94"/>
      <c r="D70" s="95"/>
      <c r="E70" s="95"/>
      <c r="F70" s="96"/>
      <c r="G70" s="85">
        <v>0.0</v>
      </c>
      <c r="H70" s="930">
        <f t="shared" si="4"/>
        <v>0</v>
      </c>
      <c r="I70" s="1107"/>
      <c r="J70" s="25"/>
      <c r="K70" s="167"/>
      <c r="L70" s="1128"/>
      <c r="M70" s="125">
        <v>0.0</v>
      </c>
      <c r="N70" s="25"/>
    </row>
    <row r="71" ht="18.0" customHeight="1">
      <c r="A71" s="97"/>
      <c r="B71" s="1111" t="b">
        <v>0</v>
      </c>
      <c r="C71" s="88"/>
      <c r="D71" s="89"/>
      <c r="E71" s="89"/>
      <c r="F71" s="90"/>
      <c r="G71" s="91">
        <v>0.0</v>
      </c>
      <c r="H71" s="994">
        <f t="shared" si="4"/>
        <v>0</v>
      </c>
      <c r="I71" s="1140"/>
      <c r="J71" s="25"/>
      <c r="K71" s="167"/>
      <c r="L71" s="1128"/>
      <c r="M71" s="125">
        <v>0.0</v>
      </c>
      <c r="N71" s="25"/>
    </row>
    <row r="72" ht="18.0" customHeight="1">
      <c r="A72" s="97"/>
      <c r="B72" s="1108" t="b">
        <v>0</v>
      </c>
      <c r="C72" s="94"/>
      <c r="D72" s="95"/>
      <c r="E72" s="95"/>
      <c r="F72" s="96"/>
      <c r="G72" s="85">
        <v>0.0</v>
      </c>
      <c r="H72" s="930">
        <f t="shared" si="4"/>
        <v>0</v>
      </c>
      <c r="I72" s="1107"/>
      <c r="J72" s="25"/>
      <c r="K72" s="167"/>
      <c r="L72" s="1128"/>
      <c r="M72" s="125">
        <v>0.0</v>
      </c>
      <c r="N72" s="25"/>
    </row>
    <row r="73" ht="18.0" customHeight="1">
      <c r="A73" s="97"/>
      <c r="B73" s="1111" t="b">
        <v>0</v>
      </c>
      <c r="C73" s="88"/>
      <c r="D73" s="89"/>
      <c r="E73" s="89"/>
      <c r="F73" s="90"/>
      <c r="G73" s="91">
        <v>0.0</v>
      </c>
      <c r="H73" s="994">
        <f t="shared" si="4"/>
        <v>0</v>
      </c>
      <c r="I73" s="1140"/>
      <c r="J73" s="25"/>
      <c r="K73" s="167"/>
      <c r="L73" s="1128"/>
      <c r="M73" s="125">
        <v>0.0</v>
      </c>
      <c r="N73" s="25"/>
    </row>
    <row r="74" ht="18.0" customHeight="1">
      <c r="A74" s="97"/>
      <c r="B74" s="1108" t="b">
        <v>0</v>
      </c>
      <c r="C74" s="94"/>
      <c r="D74" s="95"/>
      <c r="E74" s="95"/>
      <c r="F74" s="96"/>
      <c r="G74" s="85">
        <v>0.0</v>
      </c>
      <c r="H74" s="930">
        <f t="shared" si="4"/>
        <v>0</v>
      </c>
      <c r="I74" s="1107"/>
      <c r="J74" s="25"/>
      <c r="K74" s="167"/>
      <c r="L74" s="1128"/>
      <c r="M74" s="125">
        <v>0.0</v>
      </c>
      <c r="N74" s="25"/>
    </row>
    <row r="75" ht="18.0" customHeight="1">
      <c r="A75" s="97"/>
      <c r="B75" s="1111" t="b">
        <v>0</v>
      </c>
      <c r="C75" s="88"/>
      <c r="D75" s="89"/>
      <c r="E75" s="89"/>
      <c r="F75" s="90"/>
      <c r="G75" s="91">
        <v>0.0</v>
      </c>
      <c r="H75" s="994">
        <f t="shared" si="4"/>
        <v>0</v>
      </c>
      <c r="I75" s="1140"/>
      <c r="J75" s="25"/>
      <c r="K75" s="167"/>
      <c r="L75" s="1128"/>
      <c r="M75" s="125">
        <v>0.0</v>
      </c>
      <c r="N75" s="25"/>
    </row>
    <row r="76" ht="18.0" customHeight="1">
      <c r="A76" s="97"/>
      <c r="B76" s="1108" t="b">
        <v>0</v>
      </c>
      <c r="C76" s="94"/>
      <c r="D76" s="95"/>
      <c r="E76" s="95"/>
      <c r="F76" s="96"/>
      <c r="G76" s="85">
        <v>0.0</v>
      </c>
      <c r="H76" s="930">
        <f t="shared" si="4"/>
        <v>0</v>
      </c>
      <c r="I76" s="1107"/>
      <c r="J76" s="25"/>
      <c r="K76" s="167"/>
      <c r="L76" s="1128"/>
      <c r="M76" s="125">
        <v>0.0</v>
      </c>
      <c r="N76" s="25"/>
    </row>
    <row r="77" ht="18.0" customHeight="1">
      <c r="A77" s="97"/>
      <c r="B77" s="1111" t="b">
        <v>0</v>
      </c>
      <c r="C77" s="88"/>
      <c r="D77" s="89"/>
      <c r="E77" s="89"/>
      <c r="F77" s="90"/>
      <c r="G77" s="91">
        <v>0.0</v>
      </c>
      <c r="H77" s="994">
        <f t="shared" si="4"/>
        <v>0</v>
      </c>
      <c r="I77" s="1140"/>
      <c r="J77" s="25"/>
      <c r="K77" s="167"/>
      <c r="L77" s="1128"/>
      <c r="M77" s="125">
        <v>0.0</v>
      </c>
      <c r="N77" s="25"/>
    </row>
    <row r="78" ht="18.0" customHeight="1">
      <c r="A78" s="97"/>
      <c r="B78" s="1108" t="b">
        <v>0</v>
      </c>
      <c r="C78" s="94"/>
      <c r="D78" s="95"/>
      <c r="E78" s="95"/>
      <c r="F78" s="96"/>
      <c r="G78" s="85">
        <v>0.0</v>
      </c>
      <c r="H78" s="930">
        <f t="shared" si="4"/>
        <v>0</v>
      </c>
      <c r="I78" s="1107"/>
      <c r="J78" s="25"/>
      <c r="K78" s="167"/>
      <c r="L78" s="1128"/>
      <c r="M78" s="125">
        <v>0.0</v>
      </c>
      <c r="N78" s="25"/>
    </row>
    <row r="79" ht="18.0" customHeight="1">
      <c r="A79" s="97"/>
      <c r="B79" s="1111" t="b">
        <v>0</v>
      </c>
      <c r="C79" s="88"/>
      <c r="D79" s="89"/>
      <c r="E79" s="89"/>
      <c r="F79" s="90"/>
      <c r="G79" s="91">
        <v>0.0</v>
      </c>
      <c r="H79" s="994">
        <f t="shared" si="4"/>
        <v>0</v>
      </c>
      <c r="I79" s="1140"/>
      <c r="J79" s="25"/>
      <c r="K79" s="167"/>
      <c r="L79" s="1128"/>
      <c r="M79" s="125">
        <v>0.0</v>
      </c>
      <c r="N79" s="25"/>
    </row>
    <row r="80" ht="18.0" customHeight="1">
      <c r="A80" s="97"/>
      <c r="B80" s="1108" t="b">
        <v>0</v>
      </c>
      <c r="C80" s="94"/>
      <c r="D80" s="95"/>
      <c r="E80" s="95"/>
      <c r="F80" s="96"/>
      <c r="G80" s="85">
        <v>0.0</v>
      </c>
      <c r="H80" s="930">
        <f t="shared" si="4"/>
        <v>0</v>
      </c>
      <c r="I80" s="1107"/>
      <c r="J80" s="25"/>
      <c r="K80" s="167"/>
      <c r="L80" s="1128"/>
      <c r="M80" s="125">
        <v>0.0</v>
      </c>
      <c r="N80" s="25"/>
    </row>
    <row r="81" ht="18.0" customHeight="1">
      <c r="A81" s="97"/>
      <c r="B81" s="1111" t="b">
        <v>0</v>
      </c>
      <c r="C81" s="88"/>
      <c r="D81" s="89"/>
      <c r="E81" s="89"/>
      <c r="F81" s="90"/>
      <c r="G81" s="91">
        <v>0.0</v>
      </c>
      <c r="H81" s="994">
        <f t="shared" si="4"/>
        <v>0</v>
      </c>
      <c r="I81" s="1140"/>
      <c r="J81" s="25"/>
      <c r="K81" s="167"/>
      <c r="L81" s="1128"/>
      <c r="M81" s="125">
        <v>0.0</v>
      </c>
      <c r="N81" s="25"/>
    </row>
    <row r="82" ht="18.0" customHeight="1">
      <c r="A82" s="97"/>
      <c r="B82" s="1108" t="b">
        <v>0</v>
      </c>
      <c r="C82" s="94"/>
      <c r="D82" s="95"/>
      <c r="E82" s="95"/>
      <c r="F82" s="96"/>
      <c r="G82" s="85">
        <v>0.0</v>
      </c>
      <c r="H82" s="930">
        <f t="shared" si="4"/>
        <v>0</v>
      </c>
      <c r="I82" s="1107"/>
      <c r="J82" s="25"/>
      <c r="K82" s="167"/>
      <c r="L82" s="1128"/>
      <c r="M82" s="125">
        <v>0.0</v>
      </c>
      <c r="N82" s="25"/>
    </row>
    <row r="83" ht="18.0" customHeight="1">
      <c r="A83" s="97"/>
      <c r="B83" s="1111" t="b">
        <v>0</v>
      </c>
      <c r="C83" s="88"/>
      <c r="D83" s="89"/>
      <c r="E83" s="89"/>
      <c r="F83" s="90"/>
      <c r="G83" s="91">
        <v>0.0</v>
      </c>
      <c r="H83" s="994">
        <f t="shared" si="4"/>
        <v>0</v>
      </c>
      <c r="I83" s="1140"/>
      <c r="J83" s="25"/>
      <c r="K83" s="167"/>
      <c r="L83" s="1128"/>
      <c r="M83" s="125">
        <v>0.0</v>
      </c>
      <c r="N83" s="25"/>
    </row>
    <row r="84" ht="18.0" customHeight="1">
      <c r="A84" s="97"/>
      <c r="B84" s="1108" t="b">
        <v>0</v>
      </c>
      <c r="C84" s="94"/>
      <c r="D84" s="95"/>
      <c r="E84" s="95"/>
      <c r="F84" s="96"/>
      <c r="G84" s="85">
        <v>0.0</v>
      </c>
      <c r="H84" s="930">
        <f t="shared" si="4"/>
        <v>0</v>
      </c>
      <c r="I84" s="1107"/>
      <c r="J84" s="25"/>
      <c r="K84" s="167"/>
      <c r="L84" s="1128"/>
      <c r="M84" s="125">
        <v>0.0</v>
      </c>
      <c r="N84" s="25"/>
    </row>
    <row r="85" ht="18.0" customHeight="1">
      <c r="A85" s="97"/>
      <c r="B85" s="1111" t="b">
        <v>0</v>
      </c>
      <c r="C85" s="88"/>
      <c r="D85" s="89"/>
      <c r="E85" s="89"/>
      <c r="F85" s="90"/>
      <c r="G85" s="91">
        <v>0.0</v>
      </c>
      <c r="H85" s="994">
        <f t="shared" si="4"/>
        <v>0</v>
      </c>
      <c r="I85" s="1140"/>
      <c r="J85" s="25"/>
      <c r="K85" s="167"/>
      <c r="L85" s="1128"/>
      <c r="M85" s="125">
        <v>0.0</v>
      </c>
      <c r="N85" s="25"/>
    </row>
    <row r="86" ht="18.0" customHeight="1">
      <c r="A86" s="65"/>
      <c r="B86" s="1108" t="b">
        <v>0</v>
      </c>
      <c r="C86" s="94"/>
      <c r="D86" s="95"/>
      <c r="E86" s="95"/>
      <c r="F86" s="96"/>
      <c r="G86" s="85">
        <v>0.0</v>
      </c>
      <c r="H86" s="930">
        <f t="shared" si="4"/>
        <v>0</v>
      </c>
      <c r="I86" s="1107"/>
      <c r="J86" s="25"/>
      <c r="K86" s="167"/>
      <c r="L86" s="1128"/>
      <c r="M86" s="125">
        <v>0.0</v>
      </c>
      <c r="N86" s="25"/>
    </row>
    <row r="87">
      <c r="A87" s="126"/>
      <c r="B87" s="1125"/>
      <c r="C87" s="1126" t="s">
        <v>610</v>
      </c>
      <c r="D87" s="1093"/>
      <c r="E87" s="1093"/>
      <c r="F87" s="1093"/>
      <c r="G87" s="1093"/>
      <c r="H87" s="1127">
        <f>sum(H38:H86)</f>
        <v>0</v>
      </c>
      <c r="I87" s="1155"/>
      <c r="J87" s="25"/>
      <c r="K87" s="167"/>
      <c r="L87" s="1128"/>
      <c r="M87" s="125">
        <v>0.0</v>
      </c>
      <c r="N87" s="25"/>
    </row>
    <row r="88">
      <c r="A88" s="126"/>
      <c r="B88" s="126" t="s">
        <v>611</v>
      </c>
      <c r="H88" s="127">
        <f>sum(H38:H86)-M30</f>
        <v>0</v>
      </c>
      <c r="J88" s="25"/>
      <c r="K88" s="25"/>
      <c r="L88" s="25"/>
      <c r="M88" s="25"/>
      <c r="N88" s="25"/>
    </row>
    <row r="89">
      <c r="A89" s="126"/>
      <c r="B89" s="126" t="s">
        <v>134</v>
      </c>
      <c r="H89" s="128" t="str">
        <f>#REF!-H87</f>
        <v>#REF!</v>
      </c>
      <c r="J89" s="25"/>
      <c r="K89" s="1128">
        <v>45654.0</v>
      </c>
      <c r="N89" s="25"/>
    </row>
    <row r="90">
      <c r="A90" s="126"/>
      <c r="B90" s="126"/>
      <c r="C90" s="126"/>
      <c r="D90" s="126"/>
      <c r="E90" s="126"/>
      <c r="F90" s="126"/>
      <c r="G90" s="126"/>
      <c r="H90" s="128"/>
      <c r="I90" s="128"/>
      <c r="J90" s="25"/>
      <c r="K90" s="25"/>
      <c r="L90" s="25"/>
      <c r="M90" s="25"/>
      <c r="N90" s="25"/>
    </row>
  </sheetData>
  <mergeCells count="118">
    <mergeCell ref="K35:L35"/>
    <mergeCell ref="K37:M37"/>
    <mergeCell ref="L13:M13"/>
    <mergeCell ref="L14:M14"/>
    <mergeCell ref="K29:L29"/>
    <mergeCell ref="K31:M31"/>
    <mergeCell ref="K32:L32"/>
    <mergeCell ref="K33:L33"/>
    <mergeCell ref="K34:L34"/>
    <mergeCell ref="B2:I2"/>
    <mergeCell ref="K2:M2"/>
    <mergeCell ref="C3:E3"/>
    <mergeCell ref="L3:M3"/>
    <mergeCell ref="C4:E4"/>
    <mergeCell ref="L4:M4"/>
    <mergeCell ref="L5:M5"/>
    <mergeCell ref="C5:E5"/>
    <mergeCell ref="C6:E6"/>
    <mergeCell ref="C7:E7"/>
    <mergeCell ref="C8:E8"/>
    <mergeCell ref="C9:E9"/>
    <mergeCell ref="C10:E10"/>
    <mergeCell ref="C11:E11"/>
    <mergeCell ref="L6:M6"/>
    <mergeCell ref="L7:M7"/>
    <mergeCell ref="L8:M8"/>
    <mergeCell ref="L9:M9"/>
    <mergeCell ref="L10:M10"/>
    <mergeCell ref="L11:M11"/>
    <mergeCell ref="L12:M12"/>
    <mergeCell ref="C12:E12"/>
    <mergeCell ref="C13:E13"/>
    <mergeCell ref="C14:E14"/>
    <mergeCell ref="C15:E15"/>
    <mergeCell ref="C16:E16"/>
    <mergeCell ref="C17:E17"/>
    <mergeCell ref="C18:E18"/>
    <mergeCell ref="C19:E19"/>
    <mergeCell ref="C20:E20"/>
    <mergeCell ref="C21:E21"/>
    <mergeCell ref="C22:E22"/>
    <mergeCell ref="C23:E23"/>
    <mergeCell ref="C24:E24"/>
    <mergeCell ref="C25:E25"/>
    <mergeCell ref="C26:E26"/>
    <mergeCell ref="C30:E30"/>
    <mergeCell ref="C31:E31"/>
    <mergeCell ref="C32:E32"/>
    <mergeCell ref="C33:E33"/>
    <mergeCell ref="C34:G34"/>
    <mergeCell ref="B36:I36"/>
    <mergeCell ref="H34:I34"/>
    <mergeCell ref="H37:I37"/>
    <mergeCell ref="H38:I38"/>
    <mergeCell ref="H39:I39"/>
    <mergeCell ref="L39:M39"/>
    <mergeCell ref="H40:I40"/>
    <mergeCell ref="L40:M40"/>
    <mergeCell ref="B88:G88"/>
    <mergeCell ref="B89:G89"/>
    <mergeCell ref="H89:I89"/>
    <mergeCell ref="K89:M89"/>
    <mergeCell ref="H83:I83"/>
    <mergeCell ref="H84:I84"/>
    <mergeCell ref="H85:I85"/>
    <mergeCell ref="H86:I86"/>
    <mergeCell ref="C87:G87"/>
    <mergeCell ref="H87:I87"/>
    <mergeCell ref="H88:I88"/>
    <mergeCell ref="H41:I41"/>
    <mergeCell ref="H42:I42"/>
    <mergeCell ref="K42:L42"/>
    <mergeCell ref="H43:I43"/>
    <mergeCell ref="H44:I44"/>
    <mergeCell ref="K44:M44"/>
    <mergeCell ref="H45:I45"/>
    <mergeCell ref="H46:I46"/>
    <mergeCell ref="L46:M46"/>
    <mergeCell ref="H47:I47"/>
    <mergeCell ref="L47:M47"/>
    <mergeCell ref="H48:I48"/>
    <mergeCell ref="H49:I49"/>
    <mergeCell ref="K49:L49"/>
    <mergeCell ref="H50:I50"/>
    <mergeCell ref="H51:I51"/>
    <mergeCell ref="K51:L51"/>
    <mergeCell ref="H52:I52"/>
    <mergeCell ref="H53:I53"/>
    <mergeCell ref="K53:M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2:I72"/>
    <mergeCell ref="H73:I73"/>
    <mergeCell ref="H74:I74"/>
    <mergeCell ref="H75:I75"/>
    <mergeCell ref="H76:I76"/>
    <mergeCell ref="H77:I77"/>
    <mergeCell ref="H78:I78"/>
    <mergeCell ref="H79:I79"/>
    <mergeCell ref="H80:I80"/>
    <mergeCell ref="H81:I81"/>
    <mergeCell ref="H82:I82"/>
  </mergeCells>
  <dataValidations>
    <dataValidation type="list" allowBlank="1" showErrorMessage="1" sqref="E38:E86">
      <formula1>'08) Drop Down Menus'!$B$2:$B$17</formula1>
    </dataValidation>
    <dataValidation type="list" allowBlank="1" sqref="G4:G33">
      <formula1>'08) Drop Down Menus'!$A$2:$A$17</formula1>
    </dataValidation>
  </dataValidations>
  <drawing r:id="rId1"/>
</worksheet>
</file>

<file path=xl/worksheets/sheet8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4.43" defaultRowHeight="15.0"/>
  <cols>
    <col customWidth="1" min="1" max="1" width="3.29"/>
    <col customWidth="1" min="2" max="2" width="4.71"/>
    <col customWidth="1" min="3" max="3" width="42.14"/>
    <col customWidth="1" min="4" max="4" width="10.0"/>
    <col customWidth="1" min="5" max="5" width="25.71"/>
    <col customWidth="1" min="6" max="6" width="13.0"/>
    <col customWidth="1" min="7" max="7" width="23.86"/>
    <col customWidth="1" min="8" max="8" width="15.29"/>
    <col customWidth="1" min="9" max="9" width="14.29"/>
    <col customWidth="1" min="10" max="10" width="3.71"/>
    <col customWidth="1" min="11" max="11" width="23.86"/>
    <col customWidth="1" min="12" max="12" width="15.0"/>
    <col customWidth="1" min="13" max="13" width="16.57"/>
    <col customWidth="1" min="14" max="14" width="3.43"/>
  </cols>
  <sheetData>
    <row r="1">
      <c r="A1" s="25"/>
      <c r="B1" s="25"/>
      <c r="C1" s="25"/>
      <c r="D1" s="25"/>
      <c r="E1" s="25"/>
      <c r="F1" s="25"/>
      <c r="G1" s="24"/>
      <c r="H1" s="25"/>
      <c r="I1" s="25"/>
      <c r="J1" s="25"/>
      <c r="K1" s="25"/>
      <c r="L1" s="138"/>
      <c r="M1" s="25"/>
      <c r="N1" s="25"/>
    </row>
    <row r="2">
      <c r="A2" s="25"/>
      <c r="B2" s="1085" t="s">
        <v>847</v>
      </c>
      <c r="C2" s="1129"/>
      <c r="D2" s="1129"/>
      <c r="E2" s="1129"/>
      <c r="F2" s="1129"/>
      <c r="G2" s="1129"/>
      <c r="H2" s="1129"/>
      <c r="I2" s="1130"/>
      <c r="J2" s="25"/>
      <c r="K2" s="1131" t="s">
        <v>470</v>
      </c>
      <c r="L2" s="1132"/>
      <c r="M2" s="1133"/>
      <c r="N2" s="25"/>
    </row>
    <row r="3">
      <c r="A3" s="25"/>
      <c r="B3" s="1079" t="s">
        <v>598</v>
      </c>
      <c r="C3" s="974" t="s">
        <v>140</v>
      </c>
      <c r="D3" s="862"/>
      <c r="E3" s="862"/>
      <c r="F3" s="974" t="s">
        <v>55</v>
      </c>
      <c r="G3" s="974" t="s">
        <v>44</v>
      </c>
      <c r="H3" s="974" t="s">
        <v>2</v>
      </c>
      <c r="I3" s="1080" t="s">
        <v>67</v>
      </c>
      <c r="J3" s="25"/>
      <c r="K3" s="1081" t="str">
        <f>'08) Drop Down Menus'!A2</f>
        <v>Groceries</v>
      </c>
      <c r="L3" s="85">
        <f>sumifs(H$4:H$33,G$4:G$33,K3,B$4:B$33,false)</f>
        <v>284.27</v>
      </c>
      <c r="M3" s="1107"/>
      <c r="N3" s="25"/>
    </row>
    <row r="4">
      <c r="A4" s="25"/>
      <c r="B4" s="1134" t="b">
        <v>0</v>
      </c>
      <c r="C4" s="1042" t="s">
        <v>808</v>
      </c>
      <c r="D4" s="1135"/>
      <c r="E4" s="1135"/>
      <c r="F4" s="1179">
        <v>45709.0</v>
      </c>
      <c r="G4" s="1137" t="s">
        <v>110</v>
      </c>
      <c r="H4" s="1138">
        <f>sum(M52:M85)</f>
        <v>3.17</v>
      </c>
      <c r="I4" s="92">
        <f>H4</f>
        <v>3.17</v>
      </c>
      <c r="J4" s="25"/>
      <c r="K4" s="1139" t="str">
        <f>'08) Drop Down Menus'!A3</f>
        <v>Cigarettes</v>
      </c>
      <c r="L4" s="91">
        <f t="shared" ref="L4:L14" si="1">sumifs(H$4:H$26,G$4:G$26,K4,B$4:B$26,false)</f>
        <v>51.67</v>
      </c>
      <c r="M4" s="1140"/>
      <c r="N4" s="25"/>
    </row>
    <row r="5">
      <c r="A5" s="25"/>
      <c r="B5" s="925" t="b">
        <v>0</v>
      </c>
      <c r="C5" s="1022" t="s">
        <v>806</v>
      </c>
      <c r="D5" s="862"/>
      <c r="E5" s="862"/>
      <c r="F5" s="1180">
        <v>45709.0</v>
      </c>
      <c r="G5" s="983" t="s">
        <v>61</v>
      </c>
      <c r="H5" s="1023">
        <v>48.47</v>
      </c>
      <c r="I5" s="86">
        <f t="shared" ref="I5:I33" si="2">I4+H5</f>
        <v>51.64</v>
      </c>
      <c r="J5" s="25"/>
      <c r="K5" s="1081" t="str">
        <f>'08) Drop Down Menus'!A4</f>
        <v>Gas</v>
      </c>
      <c r="L5" s="85">
        <f t="shared" si="1"/>
        <v>0</v>
      </c>
      <c r="M5" s="1107"/>
      <c r="N5" s="25"/>
    </row>
    <row r="6">
      <c r="A6" s="25"/>
      <c r="B6" s="1134" t="b">
        <v>0</v>
      </c>
      <c r="C6" s="1042" t="s">
        <v>848</v>
      </c>
      <c r="D6" s="1135"/>
      <c r="E6" s="1135"/>
      <c r="F6" s="1179">
        <v>45709.0</v>
      </c>
      <c r="G6" s="1137" t="s">
        <v>146</v>
      </c>
      <c r="H6" s="1138">
        <v>916.8</v>
      </c>
      <c r="I6" s="92">
        <f t="shared" si="2"/>
        <v>968.44</v>
      </c>
      <c r="J6" s="25"/>
      <c r="K6" s="1139" t="str">
        <f>'08) Drop Down Menus'!A5</f>
        <v>Entertainment</v>
      </c>
      <c r="L6" s="91">
        <f t="shared" si="1"/>
        <v>957.43</v>
      </c>
      <c r="M6" s="1140"/>
      <c r="N6" s="25"/>
    </row>
    <row r="7">
      <c r="A7" s="25"/>
      <c r="B7" s="925" t="b">
        <v>0</v>
      </c>
      <c r="C7" s="1022" t="s">
        <v>689</v>
      </c>
      <c r="D7" s="862"/>
      <c r="E7" s="862"/>
      <c r="F7" s="1180">
        <v>45712.0</v>
      </c>
      <c r="G7" s="983" t="s">
        <v>11</v>
      </c>
      <c r="H7" s="1023">
        <v>12.65</v>
      </c>
      <c r="I7" s="86">
        <f t="shared" si="2"/>
        <v>981.09</v>
      </c>
      <c r="J7" s="25"/>
      <c r="K7" s="1081" t="str">
        <f>'08) Drop Down Menus'!A6</f>
        <v>Medical</v>
      </c>
      <c r="L7" s="85">
        <f t="shared" si="1"/>
        <v>25</v>
      </c>
      <c r="M7" s="1107"/>
      <c r="N7" s="25"/>
    </row>
    <row r="8">
      <c r="A8" s="25"/>
      <c r="B8" s="1134" t="b">
        <v>0</v>
      </c>
      <c r="C8" s="1042" t="s">
        <v>474</v>
      </c>
      <c r="D8" s="1135"/>
      <c r="E8" s="1135"/>
      <c r="F8" s="1179">
        <v>45712.0</v>
      </c>
      <c r="G8" s="1137" t="s">
        <v>144</v>
      </c>
      <c r="H8" s="1138">
        <v>27.11</v>
      </c>
      <c r="I8" s="92">
        <f t="shared" si="2"/>
        <v>1008.2</v>
      </c>
      <c r="J8" s="25"/>
      <c r="K8" s="1139" t="str">
        <f>'08) Drop Down Menus'!A7</f>
        <v>Vehicle</v>
      </c>
      <c r="L8" s="91">
        <f t="shared" si="1"/>
        <v>12</v>
      </c>
      <c r="M8" s="1140"/>
      <c r="N8" s="25"/>
    </row>
    <row r="9">
      <c r="A9" s="25"/>
      <c r="B9" s="925" t="b">
        <v>0</v>
      </c>
      <c r="C9" s="1022" t="s">
        <v>849</v>
      </c>
      <c r="D9" s="862"/>
      <c r="E9" s="862"/>
      <c r="F9" s="1180">
        <v>45713.0</v>
      </c>
      <c r="G9" s="983" t="s">
        <v>148</v>
      </c>
      <c r="H9" s="1023">
        <v>26.38</v>
      </c>
      <c r="I9" s="86">
        <f t="shared" si="2"/>
        <v>1034.58</v>
      </c>
      <c r="J9" s="25"/>
      <c r="K9" s="1081" t="str">
        <f>'08) Drop Down Menus'!A8</f>
        <v>Maintenance</v>
      </c>
      <c r="L9" s="85">
        <f t="shared" si="1"/>
        <v>43.02</v>
      </c>
      <c r="M9" s="1107"/>
      <c r="N9" s="25"/>
    </row>
    <row r="10">
      <c r="A10" s="25"/>
      <c r="B10" s="1134" t="b">
        <v>0</v>
      </c>
      <c r="C10" s="1042" t="s">
        <v>472</v>
      </c>
      <c r="D10" s="1135"/>
      <c r="E10" s="1135"/>
      <c r="F10" s="1179">
        <v>45714.0</v>
      </c>
      <c r="G10" s="1137" t="s">
        <v>110</v>
      </c>
      <c r="H10" s="1138">
        <v>16.08</v>
      </c>
      <c r="I10" s="92">
        <f t="shared" si="2"/>
        <v>1050.66</v>
      </c>
      <c r="J10" s="25"/>
      <c r="K10" s="1139" t="str">
        <f>'08) Drop Down Menus'!A9</f>
        <v>Debt</v>
      </c>
      <c r="L10" s="91">
        <f t="shared" si="1"/>
        <v>243.17</v>
      </c>
      <c r="M10" s="1140"/>
      <c r="N10" s="25"/>
    </row>
    <row r="11">
      <c r="A11" s="25"/>
      <c r="B11" s="925" t="b">
        <v>0</v>
      </c>
      <c r="C11" s="1022" t="s">
        <v>842</v>
      </c>
      <c r="D11" s="862"/>
      <c r="E11" s="862"/>
      <c r="F11" s="1180">
        <v>45714.0</v>
      </c>
      <c r="G11" s="983" t="s">
        <v>132</v>
      </c>
      <c r="H11" s="1023">
        <v>25.0</v>
      </c>
      <c r="I11" s="86">
        <f t="shared" si="2"/>
        <v>1075.66</v>
      </c>
      <c r="J11" s="25"/>
      <c r="K11" s="1081" t="str">
        <f>'08) Drop Down Menus'!A10</f>
        <v>Holiday Gifts</v>
      </c>
      <c r="L11" s="85">
        <f t="shared" si="1"/>
        <v>0</v>
      </c>
      <c r="M11" s="1107"/>
      <c r="N11" s="25"/>
    </row>
    <row r="12">
      <c r="A12" s="25"/>
      <c r="B12" s="1134" t="b">
        <v>0</v>
      </c>
      <c r="C12" s="1042" t="s">
        <v>850</v>
      </c>
      <c r="D12" s="1135"/>
      <c r="E12" s="1135"/>
      <c r="F12" s="1179">
        <v>45715.0</v>
      </c>
      <c r="G12" s="1137" t="s">
        <v>147</v>
      </c>
      <c r="H12" s="1138">
        <v>12.0</v>
      </c>
      <c r="I12" s="92">
        <f t="shared" si="2"/>
        <v>1087.66</v>
      </c>
      <c r="J12" s="25"/>
      <c r="K12" s="1139" t="str">
        <f>'08) Drop Down Menus'!A11</f>
        <v>Haircut</v>
      </c>
      <c r="L12" s="91">
        <f t="shared" si="1"/>
        <v>0</v>
      </c>
      <c r="M12" s="1140"/>
      <c r="N12" s="25"/>
    </row>
    <row r="13">
      <c r="A13" s="25"/>
      <c r="B13" s="925" t="b">
        <v>0</v>
      </c>
      <c r="C13" s="1022" t="s">
        <v>840</v>
      </c>
      <c r="D13" s="862"/>
      <c r="E13" s="862"/>
      <c r="F13" s="1180">
        <v>45716.0</v>
      </c>
      <c r="G13" s="983" t="s">
        <v>61</v>
      </c>
      <c r="H13" s="1023">
        <v>194.7</v>
      </c>
      <c r="I13" s="86">
        <f t="shared" si="2"/>
        <v>1282.36</v>
      </c>
      <c r="J13" s="25"/>
      <c r="K13" s="1081" t="str">
        <f>'08) Drop Down Menus'!A12</f>
        <v>Subscription - Video</v>
      </c>
      <c r="L13" s="85">
        <f t="shared" si="1"/>
        <v>12.65</v>
      </c>
      <c r="M13" s="1107"/>
      <c r="N13" s="25"/>
    </row>
    <row r="14">
      <c r="A14" s="25"/>
      <c r="B14" s="1134" t="b">
        <v>0</v>
      </c>
      <c r="C14" s="1042" t="s">
        <v>577</v>
      </c>
      <c r="D14" s="1135"/>
      <c r="E14" s="1135"/>
      <c r="F14" s="1179">
        <v>45717.0</v>
      </c>
      <c r="G14" s="1137" t="s">
        <v>146</v>
      </c>
      <c r="H14" s="1138">
        <v>8.99</v>
      </c>
      <c r="I14" s="92">
        <f t="shared" si="2"/>
        <v>1291.35</v>
      </c>
      <c r="J14" s="25"/>
      <c r="K14" s="1141" t="str">
        <f>'08) Drop Down Menus'!A13</f>
        <v>Subscription - Game</v>
      </c>
      <c r="L14" s="1142">
        <f t="shared" si="1"/>
        <v>26.38</v>
      </c>
      <c r="M14" s="1144"/>
      <c r="N14" s="25"/>
    </row>
    <row r="15">
      <c r="A15" s="25"/>
      <c r="B15" s="925" t="b">
        <v>0</v>
      </c>
      <c r="C15" s="1022" t="s">
        <v>843</v>
      </c>
      <c r="D15" s="862"/>
      <c r="E15" s="862"/>
      <c r="F15" s="1180">
        <v>45717.0</v>
      </c>
      <c r="G15" s="983" t="s">
        <v>21</v>
      </c>
      <c r="H15" s="1023">
        <v>17.83</v>
      </c>
      <c r="I15" s="86">
        <f t="shared" si="2"/>
        <v>1309.18</v>
      </c>
      <c r="J15" s="25"/>
      <c r="K15" s="25"/>
      <c r="L15" s="25"/>
      <c r="M15" s="25"/>
      <c r="N15" s="25"/>
    </row>
    <row r="16">
      <c r="A16" s="25"/>
      <c r="B16" s="1134" t="b">
        <v>0</v>
      </c>
      <c r="C16" s="1042" t="s">
        <v>144</v>
      </c>
      <c r="D16" s="1135"/>
      <c r="E16" s="1135"/>
      <c r="F16" s="1179">
        <v>45718.0</v>
      </c>
      <c r="G16" s="1137" t="s">
        <v>144</v>
      </c>
      <c r="H16" s="1138">
        <v>24.56</v>
      </c>
      <c r="I16" s="92">
        <f t="shared" si="2"/>
        <v>1333.74</v>
      </c>
      <c r="J16" s="25"/>
      <c r="K16" s="1085" t="s">
        <v>44</v>
      </c>
      <c r="L16" s="1086" t="s">
        <v>572</v>
      </c>
      <c r="M16" s="1087" t="s">
        <v>573</v>
      </c>
      <c r="N16" s="25"/>
    </row>
    <row r="17">
      <c r="A17" s="25"/>
      <c r="B17" s="925" t="b">
        <v>0</v>
      </c>
      <c r="C17" s="1022" t="s">
        <v>472</v>
      </c>
      <c r="D17" s="862"/>
      <c r="E17" s="862"/>
      <c r="F17" s="1180">
        <v>45718.0</v>
      </c>
      <c r="G17" s="983" t="s">
        <v>110</v>
      </c>
      <c r="H17" s="1023">
        <v>265.02</v>
      </c>
      <c r="I17" s="86">
        <f t="shared" si="2"/>
        <v>1598.76</v>
      </c>
      <c r="J17" s="25"/>
      <c r="K17" s="1088" t="str">
        <f>'08) Drop Down Menus'!A2</f>
        <v>Groceries</v>
      </c>
      <c r="L17" s="930">
        <f>SUMIF('01) BudgetBill Breakdown'!B104:B$2126,K3, '01) BudgetBill Breakdown'!G104:G$2126)</f>
        <v>0</v>
      </c>
      <c r="M17" s="1089">
        <f t="shared" ref="M17:M28" si="3">L17/M$29</f>
        <v>0</v>
      </c>
      <c r="N17" s="25"/>
    </row>
    <row r="18">
      <c r="A18" s="25"/>
      <c r="B18" s="1134" t="b">
        <v>0</v>
      </c>
      <c r="C18" s="1042" t="s">
        <v>851</v>
      </c>
      <c r="D18" s="1135"/>
      <c r="E18" s="1135"/>
      <c r="F18" s="1179">
        <v>45719.0</v>
      </c>
      <c r="G18" s="1137" t="s">
        <v>21</v>
      </c>
      <c r="H18" s="1138">
        <v>15.19</v>
      </c>
      <c r="I18" s="92">
        <f t="shared" si="2"/>
        <v>1613.95</v>
      </c>
      <c r="J18" s="25"/>
      <c r="K18" s="1090" t="str">
        <f>'08) Drop Down Menus'!A3</f>
        <v>Cigarettes</v>
      </c>
      <c r="L18" s="994">
        <f>SUMIF('01) BudgetBill Breakdown'!B104:B$2126,K4, '01) BudgetBill Breakdown'!G104:G$2126)</f>
        <v>0</v>
      </c>
      <c r="M18" s="1091">
        <f t="shared" si="3"/>
        <v>0</v>
      </c>
      <c r="N18" s="25"/>
    </row>
    <row r="19">
      <c r="A19" s="25"/>
      <c r="B19" s="925" t="b">
        <v>0</v>
      </c>
      <c r="C19" s="1022" t="s">
        <v>473</v>
      </c>
      <c r="D19" s="862"/>
      <c r="E19" s="862"/>
      <c r="F19" s="1180">
        <v>45720.0</v>
      </c>
      <c r="G19" s="983" t="s">
        <v>146</v>
      </c>
      <c r="H19" s="1023">
        <v>31.64</v>
      </c>
      <c r="I19" s="86">
        <f t="shared" si="2"/>
        <v>1645.59</v>
      </c>
      <c r="J19" s="25"/>
      <c r="K19" s="1088" t="str">
        <f>'08) Drop Down Menus'!A4</f>
        <v>Gas</v>
      </c>
      <c r="L19" s="930">
        <f>SUMIF('01) BudgetBill Breakdown'!B104:B$2126,K5, '01) BudgetBill Breakdown'!G104:G$2126)</f>
        <v>0</v>
      </c>
      <c r="M19" s="1089">
        <f t="shared" si="3"/>
        <v>0</v>
      </c>
      <c r="N19" s="25"/>
    </row>
    <row r="20">
      <c r="A20" s="25"/>
      <c r="B20" s="1134" t="b">
        <v>0</v>
      </c>
      <c r="C20" s="1042" t="s">
        <v>22</v>
      </c>
      <c r="D20" s="1135"/>
      <c r="E20" s="1135"/>
      <c r="F20" s="1179">
        <v>45720.0</v>
      </c>
      <c r="G20" s="1137" t="s">
        <v>21</v>
      </c>
      <c r="H20" s="1138">
        <v>10.0</v>
      </c>
      <c r="I20" s="92">
        <f t="shared" si="2"/>
        <v>1655.59</v>
      </c>
      <c r="J20" s="25"/>
      <c r="K20" s="1090" t="str">
        <f>'08) Drop Down Menus'!A5</f>
        <v>Entertainment</v>
      </c>
      <c r="L20" s="994">
        <f>SUMIF('01) BudgetBill Breakdown'!B104:B$2126,K6, '01) BudgetBill Breakdown'!G104:G$2126)</f>
        <v>0</v>
      </c>
      <c r="M20" s="1091">
        <f t="shared" si="3"/>
        <v>0</v>
      </c>
      <c r="N20" s="25"/>
    </row>
    <row r="21">
      <c r="A21" s="25"/>
      <c r="B21" s="925" t="b">
        <v>0</v>
      </c>
      <c r="C21" s="1022"/>
      <c r="D21" s="862"/>
      <c r="E21" s="862"/>
      <c r="F21" s="1180"/>
      <c r="G21" s="983"/>
      <c r="H21" s="1023">
        <v>0.0</v>
      </c>
      <c r="I21" s="86">
        <f t="shared" si="2"/>
        <v>1655.59</v>
      </c>
      <c r="J21" s="25"/>
      <c r="K21" s="1088" t="str">
        <f>'08) Drop Down Menus'!A6</f>
        <v>Medical</v>
      </c>
      <c r="L21" s="930">
        <f>SUMIF('01) BudgetBill Breakdown'!B104:B$2126,K7, '01) BudgetBill Breakdown'!G104:G$2126)</f>
        <v>0</v>
      </c>
      <c r="M21" s="1089">
        <f t="shared" si="3"/>
        <v>0</v>
      </c>
      <c r="N21" s="25"/>
    </row>
    <row r="22">
      <c r="A22" s="25"/>
      <c r="B22" s="1134" t="b">
        <v>0</v>
      </c>
      <c r="C22" s="1042"/>
      <c r="D22" s="1135"/>
      <c r="E22" s="1135"/>
      <c r="F22" s="1179"/>
      <c r="G22" s="1137"/>
      <c r="H22" s="1138">
        <v>0.0</v>
      </c>
      <c r="I22" s="92">
        <f t="shared" si="2"/>
        <v>1655.59</v>
      </c>
      <c r="J22" s="25"/>
      <c r="K22" s="1090" t="str">
        <f>'08) Drop Down Menus'!A7</f>
        <v>Vehicle</v>
      </c>
      <c r="L22" s="994">
        <f>SUMIF('01) BudgetBill Breakdown'!B104:B$2126,K8, '01) BudgetBill Breakdown'!G104:G$2126)</f>
        <v>0</v>
      </c>
      <c r="M22" s="1091">
        <f t="shared" si="3"/>
        <v>0</v>
      </c>
      <c r="N22" s="25"/>
    </row>
    <row r="23">
      <c r="A23" s="25"/>
      <c r="B23" s="925" t="b">
        <v>0</v>
      </c>
      <c r="C23" s="1022"/>
      <c r="D23" s="862"/>
      <c r="E23" s="862"/>
      <c r="F23" s="1180"/>
      <c r="G23" s="983"/>
      <c r="H23" s="1023">
        <v>0.0</v>
      </c>
      <c r="I23" s="86">
        <f t="shared" si="2"/>
        <v>1655.59</v>
      </c>
      <c r="J23" s="25"/>
      <c r="K23" s="1088" t="str">
        <f>'08) Drop Down Menus'!A8</f>
        <v>Maintenance</v>
      </c>
      <c r="L23" s="930">
        <f>SUMIF('01) BudgetBill Breakdown'!B104:B$2126,K9, '01) BudgetBill Breakdown'!G104:G$2126)</f>
        <v>0</v>
      </c>
      <c r="M23" s="1089">
        <f t="shared" si="3"/>
        <v>0</v>
      </c>
      <c r="N23" s="25"/>
    </row>
    <row r="24">
      <c r="A24" s="25"/>
      <c r="B24" s="1134" t="b">
        <v>0</v>
      </c>
      <c r="C24" s="1042"/>
      <c r="D24" s="1135"/>
      <c r="E24" s="1135"/>
      <c r="F24" s="1179"/>
      <c r="G24" s="1137"/>
      <c r="H24" s="1138">
        <v>0.0</v>
      </c>
      <c r="I24" s="92">
        <f t="shared" si="2"/>
        <v>1655.59</v>
      </c>
      <c r="J24" s="25"/>
      <c r="K24" s="1090" t="str">
        <f>'08) Drop Down Menus'!A9</f>
        <v>Debt</v>
      </c>
      <c r="L24" s="994">
        <f>SUMIF('01) BudgetBill Breakdown'!B104:B$2126,K10, '01) BudgetBill Breakdown'!G104:G$2126)</f>
        <v>0</v>
      </c>
      <c r="M24" s="1091">
        <f t="shared" si="3"/>
        <v>0</v>
      </c>
      <c r="N24" s="25"/>
    </row>
    <row r="25">
      <c r="A25" s="25"/>
      <c r="B25" s="925" t="b">
        <v>0</v>
      </c>
      <c r="C25" s="1022"/>
      <c r="D25" s="862"/>
      <c r="E25" s="862"/>
      <c r="F25" s="1180"/>
      <c r="G25" s="983"/>
      <c r="H25" s="1023">
        <v>0.0</v>
      </c>
      <c r="I25" s="86">
        <f t="shared" si="2"/>
        <v>1655.59</v>
      </c>
      <c r="J25" s="25"/>
      <c r="K25" s="1088" t="str">
        <f>'08) Drop Down Menus'!A10</f>
        <v>Holiday Gifts</v>
      </c>
      <c r="L25" s="930">
        <f>SUMIF('01) BudgetBill Breakdown'!B104:B$2126,K11, '01) BudgetBill Breakdown'!G104:G$2126)</f>
        <v>0</v>
      </c>
      <c r="M25" s="1089">
        <f t="shared" si="3"/>
        <v>0</v>
      </c>
      <c r="N25" s="25"/>
    </row>
    <row r="26">
      <c r="A26" s="25"/>
      <c r="B26" s="1134" t="b">
        <v>0</v>
      </c>
      <c r="C26" s="1042"/>
      <c r="D26" s="1135"/>
      <c r="E26" s="1135"/>
      <c r="F26" s="1179"/>
      <c r="G26" s="1137"/>
      <c r="H26" s="1138">
        <v>0.0</v>
      </c>
      <c r="I26" s="92">
        <f t="shared" si="2"/>
        <v>1655.59</v>
      </c>
      <c r="J26" s="25"/>
      <c r="K26" s="1090" t="str">
        <f>'08) Drop Down Menus'!A11</f>
        <v>Haircut</v>
      </c>
      <c r="L26" s="994">
        <f>SUMIF('01) BudgetBill Breakdown'!B104:B$2126,K12, '01) BudgetBill Breakdown'!G104:G$2126)</f>
        <v>0</v>
      </c>
      <c r="M26" s="1091">
        <f t="shared" si="3"/>
        <v>0</v>
      </c>
      <c r="N26" s="25"/>
    </row>
    <row r="27">
      <c r="A27" s="25"/>
      <c r="B27" s="925" t="b">
        <v>0</v>
      </c>
      <c r="C27" s="1022"/>
      <c r="D27" s="1022"/>
      <c r="E27" s="1022"/>
      <c r="F27" s="1180"/>
      <c r="G27" s="983"/>
      <c r="H27" s="1023">
        <v>0.0</v>
      </c>
      <c r="I27" s="86">
        <f t="shared" si="2"/>
        <v>1655.59</v>
      </c>
      <c r="J27" s="25"/>
      <c r="K27" s="1088" t="str">
        <f>'08) Drop Down Menus'!A12</f>
        <v>Subscription - Video</v>
      </c>
      <c r="L27" s="930">
        <f>SUMIF('01) BudgetBill Breakdown'!B104:B$2126,K13, '01) BudgetBill Breakdown'!G104:G$2126)</f>
        <v>0</v>
      </c>
      <c r="M27" s="1089">
        <f t="shared" si="3"/>
        <v>0</v>
      </c>
      <c r="N27" s="25"/>
    </row>
    <row r="28">
      <c r="A28" s="25"/>
      <c r="B28" s="1134" t="b">
        <v>0</v>
      </c>
      <c r="C28" s="1042"/>
      <c r="D28" s="1042"/>
      <c r="E28" s="1042"/>
      <c r="F28" s="1179"/>
      <c r="G28" s="1137"/>
      <c r="H28" s="1138">
        <v>0.0</v>
      </c>
      <c r="I28" s="92">
        <f t="shared" si="2"/>
        <v>1655.59</v>
      </c>
      <c r="J28" s="25"/>
      <c r="K28" s="1090" t="str">
        <f>'08) Drop Down Menus'!A13</f>
        <v>Subscription - Game</v>
      </c>
      <c r="L28" s="994">
        <f>SUMIF('01) BudgetBill Breakdown'!B104:B$2126,K14, '01) BudgetBill Breakdown'!G104:G$2126)</f>
        <v>0</v>
      </c>
      <c r="M28" s="1091">
        <f t="shared" si="3"/>
        <v>0</v>
      </c>
      <c r="N28" s="25"/>
    </row>
    <row r="29">
      <c r="A29" s="25"/>
      <c r="B29" s="925" t="b">
        <v>0</v>
      </c>
      <c r="C29" s="1022"/>
      <c r="D29" s="1022"/>
      <c r="E29" s="1022"/>
      <c r="F29" s="1180"/>
      <c r="G29" s="983"/>
      <c r="H29" s="1023">
        <v>0.0</v>
      </c>
      <c r="I29" s="86">
        <f t="shared" si="2"/>
        <v>1655.59</v>
      </c>
      <c r="J29" s="25"/>
      <c r="K29" s="1092" t="s">
        <v>574</v>
      </c>
      <c r="L29" s="1093"/>
      <c r="M29" s="1094" t="s">
        <v>852</v>
      </c>
      <c r="N29" s="25"/>
    </row>
    <row r="30">
      <c r="A30" s="25"/>
      <c r="B30" s="1134" t="b">
        <v>0</v>
      </c>
      <c r="C30" s="1042"/>
      <c r="D30" s="1135"/>
      <c r="E30" s="1135"/>
      <c r="F30" s="1179"/>
      <c r="G30" s="1137"/>
      <c r="H30" s="1138">
        <v>0.0</v>
      </c>
      <c r="I30" s="92">
        <f t="shared" si="2"/>
        <v>1655.59</v>
      </c>
      <c r="J30" s="25"/>
      <c r="K30" s="25"/>
      <c r="L30" s="25"/>
      <c r="M30" s="25"/>
      <c r="N30" s="25"/>
    </row>
    <row r="31">
      <c r="A31" s="25"/>
      <c r="B31" s="925" t="b">
        <v>0</v>
      </c>
      <c r="C31" s="1022"/>
      <c r="D31" s="862"/>
      <c r="E31" s="862"/>
      <c r="F31" s="1180"/>
      <c r="G31" s="983"/>
      <c r="H31" s="1023">
        <v>0.0</v>
      </c>
      <c r="I31" s="86">
        <f t="shared" si="2"/>
        <v>1655.59</v>
      </c>
      <c r="J31" s="25"/>
      <c r="K31" s="1115" t="s">
        <v>683</v>
      </c>
      <c r="L31" s="1116"/>
      <c r="M31" s="1117"/>
      <c r="N31" s="25"/>
    </row>
    <row r="32">
      <c r="A32" s="25"/>
      <c r="B32" s="1134" t="b">
        <v>0</v>
      </c>
      <c r="C32" s="1042"/>
      <c r="D32" s="1135"/>
      <c r="E32" s="1135"/>
      <c r="F32" s="1179"/>
      <c r="G32" s="1137"/>
      <c r="H32" s="1138">
        <v>0.0</v>
      </c>
      <c r="I32" s="92">
        <f t="shared" si="2"/>
        <v>1655.59</v>
      </c>
      <c r="J32" s="25"/>
      <c r="K32" s="1118" t="s">
        <v>684</v>
      </c>
      <c r="L32" s="862"/>
      <c r="M32" s="1103">
        <v>0.0</v>
      </c>
      <c r="N32" s="25"/>
    </row>
    <row r="33" ht="18.0" customHeight="1">
      <c r="A33" s="25"/>
      <c r="B33" s="925" t="b">
        <v>0</v>
      </c>
      <c r="C33" s="1022"/>
      <c r="D33" s="862"/>
      <c r="E33" s="862"/>
      <c r="F33" s="1180"/>
      <c r="G33" s="983"/>
      <c r="H33" s="1023">
        <v>0.0</v>
      </c>
      <c r="I33" s="86">
        <f t="shared" si="2"/>
        <v>1655.59</v>
      </c>
      <c r="J33" s="25"/>
      <c r="K33" s="1119" t="s">
        <v>685</v>
      </c>
      <c r="L33" s="1120"/>
      <c r="M33" s="1121">
        <v>0.0</v>
      </c>
      <c r="N33" s="25"/>
    </row>
    <row r="34" ht="18.0" customHeight="1">
      <c r="A34" s="25"/>
      <c r="B34" s="1148"/>
      <c r="C34" s="1149" t="s">
        <v>455</v>
      </c>
      <c r="D34" s="1150"/>
      <c r="E34" s="1150"/>
      <c r="F34" s="1150"/>
      <c r="G34" s="1150"/>
      <c r="H34" s="1151">
        <f>I26</f>
        <v>1655.59</v>
      </c>
      <c r="I34" s="1152"/>
      <c r="J34" s="25"/>
      <c r="K34" s="1118" t="s">
        <v>686</v>
      </c>
      <c r="L34" s="862"/>
      <c r="M34" s="86">
        <f>M32-M33</f>
        <v>0</v>
      </c>
      <c r="N34" s="25"/>
    </row>
    <row r="35" ht="18.0" customHeight="1">
      <c r="A35" s="65"/>
      <c r="B35" s="65"/>
      <c r="C35" s="65"/>
      <c r="D35" s="65"/>
      <c r="E35" s="65"/>
      <c r="F35" s="65"/>
      <c r="G35" s="75"/>
      <c r="H35" s="75"/>
      <c r="I35" s="65"/>
      <c r="J35" s="25"/>
      <c r="K35" s="1122" t="s">
        <v>687</v>
      </c>
      <c r="L35" s="1123"/>
      <c r="M35" s="1124" t="str">
        <f>#REF!-M33</f>
        <v>#REF!</v>
      </c>
      <c r="N35" s="25"/>
    </row>
    <row r="36" ht="18.0" customHeight="1">
      <c r="A36" s="65"/>
      <c r="B36" s="65" t="s">
        <v>609</v>
      </c>
      <c r="J36" s="25"/>
      <c r="N36" s="25"/>
    </row>
    <row r="37" ht="18.0" customHeight="1">
      <c r="A37" s="80"/>
      <c r="B37" s="1181" t="s">
        <v>103</v>
      </c>
      <c r="C37" s="1182"/>
      <c r="D37" s="1086" t="s">
        <v>104</v>
      </c>
      <c r="E37" s="1086" t="s">
        <v>105</v>
      </c>
      <c r="F37" s="1086" t="s">
        <v>49</v>
      </c>
      <c r="G37" s="1183" t="s">
        <v>106</v>
      </c>
      <c r="H37" s="1106" t="s">
        <v>107</v>
      </c>
      <c r="I37" s="1130"/>
      <c r="J37" s="25"/>
      <c r="K37" s="1100" t="s">
        <v>793</v>
      </c>
      <c r="L37" s="1101"/>
      <c r="M37" s="1102"/>
      <c r="N37" s="25"/>
    </row>
    <row r="38" ht="18.0" customHeight="1">
      <c r="A38" s="80"/>
      <c r="B38" s="1184" t="b">
        <v>1</v>
      </c>
      <c r="C38" s="1185" t="s">
        <v>853</v>
      </c>
      <c r="D38" s="95"/>
      <c r="E38" s="95"/>
      <c r="F38" s="96"/>
      <c r="G38" s="1103">
        <v>0.0</v>
      </c>
      <c r="H38" s="930">
        <f t="shared" ref="H38:H84" si="4">IF( B38 = TRUE ,(G38*F38)*0.05+(G38*F38) , G38*F38 )</f>
        <v>0</v>
      </c>
      <c r="I38" s="1107"/>
      <c r="J38" s="25"/>
      <c r="K38" s="925" t="s">
        <v>605</v>
      </c>
      <c r="L38" s="1027">
        <v>45696.0</v>
      </c>
      <c r="M38" s="1103">
        <v>200.0</v>
      </c>
      <c r="N38" s="25"/>
    </row>
    <row r="39" ht="18.0" customHeight="1">
      <c r="A39" s="80"/>
      <c r="B39" s="1186" t="b">
        <v>1</v>
      </c>
      <c r="C39" s="1187" t="s">
        <v>854</v>
      </c>
      <c r="D39" s="89"/>
      <c r="E39" s="89"/>
      <c r="F39" s="90"/>
      <c r="G39" s="1188">
        <v>0.0</v>
      </c>
      <c r="H39" s="994">
        <f t="shared" si="4"/>
        <v>0</v>
      </c>
      <c r="I39" s="1140"/>
      <c r="J39" s="25"/>
      <c r="K39" s="1104" t="s">
        <v>671</v>
      </c>
      <c r="L39" s="1073">
        <v>3000.0</v>
      </c>
      <c r="M39" s="1105"/>
      <c r="N39" s="25"/>
    </row>
    <row r="40" ht="18.0" customHeight="1">
      <c r="A40" s="97"/>
      <c r="B40" s="1189" t="b">
        <v>0</v>
      </c>
      <c r="C40" s="1190" t="s">
        <v>855</v>
      </c>
      <c r="D40" s="95"/>
      <c r="E40" s="95"/>
      <c r="F40" s="96"/>
      <c r="G40" s="1103">
        <v>0.0</v>
      </c>
      <c r="H40" s="930">
        <f t="shared" si="4"/>
        <v>0</v>
      </c>
      <c r="I40" s="1107"/>
      <c r="J40" s="25"/>
      <c r="K40" s="925" t="s">
        <v>606</v>
      </c>
      <c r="L40" s="85">
        <v>0.0</v>
      </c>
      <c r="M40" s="1107"/>
      <c r="N40" s="25"/>
    </row>
    <row r="41" ht="18.0" customHeight="1">
      <c r="A41" s="80"/>
      <c r="B41" s="1186" t="b">
        <v>0</v>
      </c>
      <c r="C41" s="1191" t="s">
        <v>856</v>
      </c>
      <c r="D41" s="89"/>
      <c r="E41" s="89"/>
      <c r="F41" s="90"/>
      <c r="G41" s="1188">
        <v>0.0</v>
      </c>
      <c r="H41" s="994">
        <f t="shared" si="4"/>
        <v>0</v>
      </c>
      <c r="I41" s="1140"/>
      <c r="J41" s="25"/>
      <c r="K41" s="1109" t="s">
        <v>607</v>
      </c>
      <c r="L41" s="1030">
        <v>251.18</v>
      </c>
      <c r="M41" s="1154">
        <f>L41+M38-L40</f>
        <v>451.18</v>
      </c>
      <c r="N41" s="25"/>
    </row>
    <row r="42" ht="18.0" customHeight="1">
      <c r="A42" s="80"/>
      <c r="B42" s="1189" t="b">
        <v>0</v>
      </c>
      <c r="C42" s="1190" t="s">
        <v>857</v>
      </c>
      <c r="D42" s="95"/>
      <c r="E42" s="95"/>
      <c r="F42" s="96"/>
      <c r="G42" s="1103">
        <v>0.0</v>
      </c>
      <c r="H42" s="930">
        <f t="shared" si="4"/>
        <v>0</v>
      </c>
      <c r="I42" s="1107"/>
      <c r="J42" s="25"/>
      <c r="K42" s="1112" t="s">
        <v>608</v>
      </c>
      <c r="L42" s="1113"/>
      <c r="M42" s="1114">
        <f>L39-M41</f>
        <v>2548.82</v>
      </c>
      <c r="N42" s="25"/>
    </row>
    <row r="43" ht="18.0" customHeight="1">
      <c r="A43" s="80"/>
      <c r="B43" s="1186" t="b">
        <v>0</v>
      </c>
      <c r="C43" s="1191" t="s">
        <v>858</v>
      </c>
      <c r="D43" s="89"/>
      <c r="E43" s="89"/>
      <c r="F43" s="90"/>
      <c r="G43" s="1188">
        <v>0.0</v>
      </c>
      <c r="H43" s="994">
        <f t="shared" si="4"/>
        <v>0</v>
      </c>
      <c r="I43" s="1140"/>
      <c r="J43" s="25"/>
      <c r="K43" s="25"/>
      <c r="L43" s="25"/>
      <c r="M43" s="25"/>
      <c r="N43" s="25"/>
    </row>
    <row r="44" ht="18.0" customHeight="1">
      <c r="A44" s="97"/>
      <c r="B44" s="1189" t="b">
        <v>0</v>
      </c>
      <c r="C44" s="1190" t="s">
        <v>859</v>
      </c>
      <c r="D44" s="95"/>
      <c r="E44" s="95"/>
      <c r="F44" s="96"/>
      <c r="G44" s="1103">
        <v>0.0</v>
      </c>
      <c r="H44" s="930">
        <f t="shared" si="4"/>
        <v>0</v>
      </c>
      <c r="I44" s="1107"/>
      <c r="J44" s="25"/>
      <c r="K44" s="1100" t="s">
        <v>846</v>
      </c>
      <c r="L44" s="1101"/>
      <c r="M44" s="1102"/>
      <c r="N44" s="25"/>
    </row>
    <row r="45" ht="18.0" customHeight="1">
      <c r="A45" s="97"/>
      <c r="B45" s="1186" t="b">
        <v>1</v>
      </c>
      <c r="C45" s="1191" t="s">
        <v>860</v>
      </c>
      <c r="D45" s="89"/>
      <c r="E45" s="89"/>
      <c r="F45" s="90"/>
      <c r="G45" s="1188">
        <v>0.0</v>
      </c>
      <c r="H45" s="994">
        <f t="shared" si="4"/>
        <v>0</v>
      </c>
      <c r="I45" s="1140"/>
      <c r="J45" s="25"/>
      <c r="K45" s="925" t="s">
        <v>605</v>
      </c>
      <c r="L45" s="1027">
        <v>45696.0</v>
      </c>
      <c r="M45" s="1103">
        <v>50.0</v>
      </c>
      <c r="N45" s="25"/>
    </row>
    <row r="46" ht="18.0" customHeight="1">
      <c r="A46" s="97"/>
      <c r="B46" s="1189" t="b">
        <v>1</v>
      </c>
      <c r="C46" s="1190" t="s">
        <v>861</v>
      </c>
      <c r="D46" s="95"/>
      <c r="E46" s="95"/>
      <c r="F46" s="96"/>
      <c r="G46" s="1103">
        <v>0.0</v>
      </c>
      <c r="H46" s="930">
        <f t="shared" si="4"/>
        <v>0</v>
      </c>
      <c r="I46" s="1107"/>
      <c r="J46" s="25"/>
      <c r="K46" s="1104" t="s">
        <v>671</v>
      </c>
      <c r="L46" s="1073">
        <v>3000.0</v>
      </c>
      <c r="M46" s="1105"/>
      <c r="N46" s="25"/>
    </row>
    <row r="47" ht="18.0" customHeight="1">
      <c r="A47" s="97"/>
      <c r="B47" s="1186" t="b">
        <v>0</v>
      </c>
      <c r="C47" s="1191" t="s">
        <v>862</v>
      </c>
      <c r="D47" s="89"/>
      <c r="E47" s="89"/>
      <c r="F47" s="90"/>
      <c r="G47" s="1188">
        <v>0.0</v>
      </c>
      <c r="H47" s="994">
        <f t="shared" si="4"/>
        <v>0</v>
      </c>
      <c r="I47" s="1140"/>
      <c r="J47" s="25"/>
      <c r="K47" s="925" t="s">
        <v>606</v>
      </c>
      <c r="L47" s="85">
        <v>0.0</v>
      </c>
      <c r="M47" s="1107"/>
      <c r="N47" s="25"/>
    </row>
    <row r="48" ht="18.0" customHeight="1">
      <c r="A48" s="97"/>
      <c r="B48" s="1189" t="b">
        <v>0</v>
      </c>
      <c r="C48" s="1190" t="s">
        <v>863</v>
      </c>
      <c r="D48" s="95"/>
      <c r="E48" s="95"/>
      <c r="F48" s="96"/>
      <c r="G48" s="1103">
        <v>0.0</v>
      </c>
      <c r="H48" s="930">
        <f t="shared" si="4"/>
        <v>0</v>
      </c>
      <c r="I48" s="1107"/>
      <c r="J48" s="25"/>
      <c r="K48" s="1109" t="s">
        <v>607</v>
      </c>
      <c r="L48" s="1030">
        <v>1175.0</v>
      </c>
      <c r="M48" s="1154">
        <f>L48+M45-L47</f>
        <v>1225</v>
      </c>
    </row>
    <row r="49" ht="18.0" customHeight="1">
      <c r="A49" s="97"/>
      <c r="B49" s="1186" t="b">
        <v>1</v>
      </c>
      <c r="C49" s="1191" t="s">
        <v>864</v>
      </c>
      <c r="D49" s="89"/>
      <c r="E49" s="89"/>
      <c r="F49" s="90"/>
      <c r="G49" s="1188">
        <v>0.0</v>
      </c>
      <c r="H49" s="994">
        <f t="shared" si="4"/>
        <v>0</v>
      </c>
      <c r="I49" s="1140"/>
      <c r="J49" s="25"/>
      <c r="K49" s="1112" t="s">
        <v>608</v>
      </c>
      <c r="L49" s="1113"/>
      <c r="M49" s="1114">
        <f>L46-M48</f>
        <v>1775</v>
      </c>
    </row>
    <row r="50" ht="18.0" customHeight="1">
      <c r="A50" s="97"/>
      <c r="B50" s="1189" t="b">
        <v>0</v>
      </c>
      <c r="C50" s="1190" t="s">
        <v>865</v>
      </c>
      <c r="D50" s="95"/>
      <c r="E50" s="95"/>
      <c r="F50" s="96"/>
      <c r="G50" s="1103">
        <v>0.0</v>
      </c>
      <c r="H50" s="930">
        <f t="shared" si="4"/>
        <v>0</v>
      </c>
      <c r="I50" s="1107"/>
      <c r="J50" s="25"/>
      <c r="K50" s="25"/>
      <c r="L50" s="25"/>
      <c r="M50" s="25"/>
    </row>
    <row r="51" ht="18.0" customHeight="1">
      <c r="A51" s="97"/>
      <c r="B51" s="1186" t="b">
        <v>0</v>
      </c>
      <c r="C51" s="1191" t="s">
        <v>866</v>
      </c>
      <c r="D51" s="89"/>
      <c r="E51" s="89"/>
      <c r="F51" s="90"/>
      <c r="G51" s="1188">
        <v>0.0</v>
      </c>
      <c r="H51" s="994">
        <f t="shared" si="4"/>
        <v>0</v>
      </c>
      <c r="I51" s="1140"/>
      <c r="J51" s="25"/>
      <c r="K51" s="1170" t="s">
        <v>790</v>
      </c>
      <c r="L51" s="828"/>
      <c r="M51" s="1171">
        <f>-(M42+M49)</f>
        <v>-4323.82</v>
      </c>
    </row>
    <row r="52" ht="18.0" customHeight="1">
      <c r="A52" s="97"/>
      <c r="B52" s="1189" t="b">
        <v>0</v>
      </c>
      <c r="C52" s="1190" t="s">
        <v>867</v>
      </c>
      <c r="D52" s="95"/>
      <c r="E52" s="95"/>
      <c r="F52" s="96"/>
      <c r="G52" s="1103">
        <v>0.0</v>
      </c>
      <c r="H52" s="930">
        <f t="shared" si="4"/>
        <v>0</v>
      </c>
      <c r="I52" s="1107"/>
      <c r="J52" s="25"/>
      <c r="K52" s="167"/>
      <c r="L52" s="167"/>
      <c r="M52" s="167"/>
    </row>
    <row r="53" ht="18.0" customHeight="1">
      <c r="A53" s="97"/>
      <c r="B53" s="1186" t="b">
        <v>0</v>
      </c>
      <c r="C53" s="1191" t="s">
        <v>868</v>
      </c>
      <c r="D53" s="89"/>
      <c r="E53" s="89"/>
      <c r="F53" s="90"/>
      <c r="G53" s="1188">
        <v>0.0</v>
      </c>
      <c r="H53" s="994">
        <f t="shared" si="4"/>
        <v>0</v>
      </c>
      <c r="I53" s="1140"/>
      <c r="J53" s="25"/>
      <c r="K53" s="126" t="s">
        <v>804</v>
      </c>
      <c r="N53" s="25"/>
    </row>
    <row r="54" ht="18.0" customHeight="1">
      <c r="A54" s="97"/>
      <c r="B54" s="1189" t="b">
        <v>1</v>
      </c>
      <c r="C54" s="1190" t="s">
        <v>869</v>
      </c>
      <c r="D54" s="95"/>
      <c r="E54" s="95"/>
      <c r="F54" s="96"/>
      <c r="G54" s="1103">
        <v>0.0</v>
      </c>
      <c r="H54" s="930">
        <f t="shared" si="4"/>
        <v>0</v>
      </c>
      <c r="I54" s="1107"/>
      <c r="J54" s="25"/>
      <c r="K54" s="167"/>
      <c r="L54" s="1128">
        <v>45716.0</v>
      </c>
      <c r="M54" s="125">
        <v>3.17</v>
      </c>
      <c r="N54" s="25"/>
    </row>
    <row r="55" ht="18.0" customHeight="1">
      <c r="A55" s="97"/>
      <c r="B55" s="1186" t="b">
        <v>0</v>
      </c>
      <c r="C55" s="1191" t="s">
        <v>870</v>
      </c>
      <c r="D55" s="89"/>
      <c r="E55" s="89"/>
      <c r="F55" s="90"/>
      <c r="G55" s="1188">
        <v>0.0</v>
      </c>
      <c r="H55" s="994">
        <f t="shared" si="4"/>
        <v>0</v>
      </c>
      <c r="I55" s="1140"/>
      <c r="J55" s="25"/>
      <c r="K55" s="167"/>
      <c r="L55" s="1128"/>
      <c r="M55" s="125">
        <v>0.0</v>
      </c>
      <c r="N55" s="25"/>
    </row>
    <row r="56" ht="18.0" customHeight="1">
      <c r="A56" s="97"/>
      <c r="B56" s="1189" t="b">
        <v>0</v>
      </c>
      <c r="C56" s="1190" t="s">
        <v>871</v>
      </c>
      <c r="D56" s="95"/>
      <c r="E56" s="95"/>
      <c r="F56" s="96"/>
      <c r="G56" s="1103">
        <v>0.0</v>
      </c>
      <c r="H56" s="930">
        <f t="shared" si="4"/>
        <v>0</v>
      </c>
      <c r="I56" s="1107"/>
      <c r="J56" s="25"/>
      <c r="K56" s="167"/>
      <c r="L56" s="1128"/>
      <c r="M56" s="125">
        <v>0.0</v>
      </c>
      <c r="N56" s="25"/>
    </row>
    <row r="57" ht="18.0" customHeight="1">
      <c r="A57" s="97"/>
      <c r="B57" s="1186" t="b">
        <v>0</v>
      </c>
      <c r="C57" s="1191" t="s">
        <v>872</v>
      </c>
      <c r="D57" s="89"/>
      <c r="E57" s="89"/>
      <c r="F57" s="90"/>
      <c r="G57" s="1188">
        <v>0.0</v>
      </c>
      <c r="H57" s="994">
        <f t="shared" si="4"/>
        <v>0</v>
      </c>
      <c r="I57" s="1140"/>
      <c r="J57" s="25"/>
      <c r="K57" s="167"/>
      <c r="L57" s="1128"/>
      <c r="M57" s="125">
        <v>0.0</v>
      </c>
      <c r="N57" s="25"/>
    </row>
    <row r="58" ht="18.0" customHeight="1">
      <c r="A58" s="97"/>
      <c r="B58" s="1189" t="b">
        <v>0</v>
      </c>
      <c r="C58" s="1190" t="s">
        <v>873</v>
      </c>
      <c r="D58" s="95"/>
      <c r="E58" s="95"/>
      <c r="F58" s="96"/>
      <c r="G58" s="1103">
        <v>0.0</v>
      </c>
      <c r="H58" s="930">
        <f t="shared" si="4"/>
        <v>0</v>
      </c>
      <c r="I58" s="1107"/>
      <c r="J58" s="25"/>
      <c r="K58" s="167"/>
      <c r="L58" s="1128"/>
      <c r="M58" s="125">
        <v>0.0</v>
      </c>
      <c r="N58" s="25"/>
    </row>
    <row r="59" ht="18.0" customHeight="1">
      <c r="A59" s="97"/>
      <c r="B59" s="1186" t="b">
        <v>0</v>
      </c>
      <c r="C59" s="1191" t="s">
        <v>874</v>
      </c>
      <c r="D59" s="89"/>
      <c r="E59" s="89"/>
      <c r="F59" s="90"/>
      <c r="G59" s="1188">
        <v>0.0</v>
      </c>
      <c r="H59" s="994">
        <f t="shared" si="4"/>
        <v>0</v>
      </c>
      <c r="I59" s="1140"/>
      <c r="J59" s="25"/>
      <c r="K59" s="167"/>
      <c r="L59" s="1128"/>
      <c r="M59" s="125">
        <v>0.0</v>
      </c>
      <c r="N59" s="25"/>
    </row>
    <row r="60" ht="18.0" customHeight="1">
      <c r="A60" s="97"/>
      <c r="B60" s="1189" t="b">
        <v>0</v>
      </c>
      <c r="C60" s="1190" t="s">
        <v>875</v>
      </c>
      <c r="D60" s="95"/>
      <c r="E60" s="95"/>
      <c r="F60" s="96"/>
      <c r="G60" s="1103">
        <v>0.0</v>
      </c>
      <c r="H60" s="930">
        <f t="shared" si="4"/>
        <v>0</v>
      </c>
      <c r="I60" s="1107"/>
      <c r="J60" s="25"/>
      <c r="K60" s="167"/>
      <c r="L60" s="1128"/>
      <c r="M60" s="125">
        <v>0.0</v>
      </c>
      <c r="N60" s="25"/>
    </row>
    <row r="61" ht="18.0" customHeight="1">
      <c r="A61" s="97"/>
      <c r="B61" s="1186" t="b">
        <v>0</v>
      </c>
      <c r="C61" s="1191" t="s">
        <v>876</v>
      </c>
      <c r="D61" s="89"/>
      <c r="E61" s="89"/>
      <c r="F61" s="90"/>
      <c r="G61" s="1188">
        <v>0.0</v>
      </c>
      <c r="H61" s="994">
        <f t="shared" si="4"/>
        <v>0</v>
      </c>
      <c r="I61" s="1140"/>
      <c r="J61" s="25"/>
      <c r="K61" s="167"/>
      <c r="L61" s="1128"/>
      <c r="M61" s="125">
        <v>0.0</v>
      </c>
      <c r="N61" s="25"/>
    </row>
    <row r="62" ht="18.0" customHeight="1">
      <c r="A62" s="97"/>
      <c r="B62" s="1189" t="b">
        <v>0</v>
      </c>
      <c r="C62" s="1190" t="s">
        <v>877</v>
      </c>
      <c r="D62" s="95"/>
      <c r="E62" s="95"/>
      <c r="F62" s="96"/>
      <c r="G62" s="1103">
        <v>0.0</v>
      </c>
      <c r="H62" s="930">
        <f t="shared" si="4"/>
        <v>0</v>
      </c>
      <c r="I62" s="1107"/>
      <c r="J62" s="25"/>
      <c r="K62" s="167"/>
      <c r="L62" s="1128"/>
      <c r="M62" s="125">
        <v>0.0</v>
      </c>
      <c r="N62" s="25"/>
    </row>
    <row r="63" ht="18.0" customHeight="1">
      <c r="A63" s="97"/>
      <c r="B63" s="1186" t="b">
        <v>0</v>
      </c>
      <c r="C63" s="1191" t="s">
        <v>878</v>
      </c>
      <c r="D63" s="89"/>
      <c r="E63" s="89"/>
      <c r="F63" s="90"/>
      <c r="G63" s="1188">
        <v>0.0</v>
      </c>
      <c r="H63" s="994">
        <f t="shared" si="4"/>
        <v>0</v>
      </c>
      <c r="I63" s="1140"/>
      <c r="J63" s="25"/>
      <c r="K63" s="167"/>
      <c r="L63" s="1128"/>
      <c r="M63" s="125">
        <v>0.0</v>
      </c>
      <c r="N63" s="25"/>
    </row>
    <row r="64" ht="18.0" customHeight="1">
      <c r="A64" s="97"/>
      <c r="B64" s="1189" t="b">
        <v>0</v>
      </c>
      <c r="C64" s="1190" t="s">
        <v>879</v>
      </c>
      <c r="D64" s="95"/>
      <c r="E64" s="95"/>
      <c r="F64" s="96"/>
      <c r="G64" s="1103">
        <v>0.0</v>
      </c>
      <c r="H64" s="930">
        <f t="shared" si="4"/>
        <v>0</v>
      </c>
      <c r="I64" s="1107"/>
      <c r="J64" s="25"/>
      <c r="K64" s="167"/>
      <c r="L64" s="1128"/>
      <c r="M64" s="125">
        <v>0.0</v>
      </c>
      <c r="N64" s="25"/>
    </row>
    <row r="65" ht="18.0" customHeight="1">
      <c r="A65" s="97"/>
      <c r="B65" s="1186" t="b">
        <v>0</v>
      </c>
      <c r="C65" s="1191" t="s">
        <v>880</v>
      </c>
      <c r="D65" s="89"/>
      <c r="E65" s="89"/>
      <c r="F65" s="90"/>
      <c r="G65" s="1188">
        <v>0.0</v>
      </c>
      <c r="H65" s="994">
        <f t="shared" si="4"/>
        <v>0</v>
      </c>
      <c r="I65" s="1140"/>
      <c r="J65" s="25"/>
      <c r="K65" s="167"/>
      <c r="L65" s="1128"/>
      <c r="M65" s="125">
        <v>0.0</v>
      </c>
      <c r="N65" s="25"/>
    </row>
    <row r="66" ht="18.0" customHeight="1">
      <c r="A66" s="97"/>
      <c r="B66" s="1189" t="b">
        <v>0</v>
      </c>
      <c r="C66" s="1190" t="s">
        <v>881</v>
      </c>
      <c r="D66" s="95"/>
      <c r="E66" s="95"/>
      <c r="F66" s="96"/>
      <c r="G66" s="1103">
        <v>0.0</v>
      </c>
      <c r="H66" s="930">
        <f t="shared" si="4"/>
        <v>0</v>
      </c>
      <c r="I66" s="1107"/>
      <c r="J66" s="25"/>
      <c r="K66" s="167"/>
      <c r="L66" s="1128"/>
      <c r="M66" s="125">
        <v>0.0</v>
      </c>
      <c r="N66" s="25"/>
    </row>
    <row r="67" ht="18.0" customHeight="1">
      <c r="A67" s="97"/>
      <c r="B67" s="1186" t="b">
        <v>0</v>
      </c>
      <c r="C67" s="1191" t="s">
        <v>882</v>
      </c>
      <c r="D67" s="89"/>
      <c r="E67" s="89"/>
      <c r="F67" s="90"/>
      <c r="G67" s="1188">
        <v>0.0</v>
      </c>
      <c r="H67" s="994">
        <f t="shared" si="4"/>
        <v>0</v>
      </c>
      <c r="I67" s="1140"/>
      <c r="J67" s="25"/>
      <c r="K67" s="167"/>
      <c r="L67" s="1128"/>
      <c r="M67" s="125">
        <v>0.0</v>
      </c>
      <c r="N67" s="25"/>
    </row>
    <row r="68" ht="18.0" customHeight="1">
      <c r="A68" s="97"/>
      <c r="B68" s="1189" t="b">
        <v>0</v>
      </c>
      <c r="C68" s="1190" t="s">
        <v>883</v>
      </c>
      <c r="D68" s="95"/>
      <c r="E68" s="95"/>
      <c r="F68" s="96"/>
      <c r="G68" s="1103">
        <v>0.0</v>
      </c>
      <c r="H68" s="930">
        <f t="shared" si="4"/>
        <v>0</v>
      </c>
      <c r="I68" s="1107"/>
      <c r="J68" s="25"/>
      <c r="K68" s="167"/>
      <c r="L68" s="1128"/>
      <c r="M68" s="125">
        <v>0.0</v>
      </c>
      <c r="N68" s="25"/>
    </row>
    <row r="69" ht="18.0" customHeight="1">
      <c r="A69" s="97"/>
      <c r="B69" s="1186" t="b">
        <v>0</v>
      </c>
      <c r="C69" s="1191" t="s">
        <v>884</v>
      </c>
      <c r="D69" s="89"/>
      <c r="E69" s="89"/>
      <c r="F69" s="90"/>
      <c r="G69" s="1188">
        <v>0.0</v>
      </c>
      <c r="H69" s="994">
        <f t="shared" si="4"/>
        <v>0</v>
      </c>
      <c r="I69" s="1140"/>
      <c r="J69" s="25"/>
      <c r="K69" s="167"/>
      <c r="L69" s="1128"/>
      <c r="M69" s="125">
        <v>0.0</v>
      </c>
      <c r="N69" s="25"/>
    </row>
    <row r="70" ht="18.0" customHeight="1">
      <c r="A70" s="97"/>
      <c r="B70" s="1189" t="b">
        <v>0</v>
      </c>
      <c r="C70" s="1190" t="s">
        <v>885</v>
      </c>
      <c r="D70" s="95"/>
      <c r="E70" s="95"/>
      <c r="F70" s="96"/>
      <c r="G70" s="1103">
        <v>0.0</v>
      </c>
      <c r="H70" s="930">
        <f t="shared" si="4"/>
        <v>0</v>
      </c>
      <c r="I70" s="1107"/>
      <c r="J70" s="25"/>
      <c r="K70" s="167"/>
      <c r="L70" s="1128"/>
      <c r="M70" s="125">
        <v>0.0</v>
      </c>
      <c r="N70" s="25"/>
    </row>
    <row r="71" ht="18.0" customHeight="1">
      <c r="A71" s="97"/>
      <c r="B71" s="1186" t="b">
        <v>0</v>
      </c>
      <c r="C71" s="1191" t="s">
        <v>886</v>
      </c>
      <c r="D71" s="89"/>
      <c r="E71" s="89"/>
      <c r="F71" s="90"/>
      <c r="G71" s="1188">
        <v>0.0</v>
      </c>
      <c r="H71" s="994">
        <f t="shared" si="4"/>
        <v>0</v>
      </c>
      <c r="I71" s="1140"/>
      <c r="J71" s="25"/>
      <c r="K71" s="167"/>
      <c r="L71" s="1128"/>
      <c r="M71" s="125">
        <v>0.0</v>
      </c>
      <c r="N71" s="25"/>
    </row>
    <row r="72" ht="18.0" customHeight="1">
      <c r="A72" s="97"/>
      <c r="B72" s="1189" t="b">
        <v>0</v>
      </c>
      <c r="C72" s="1190" t="s">
        <v>887</v>
      </c>
      <c r="D72" s="95"/>
      <c r="E72" s="95"/>
      <c r="F72" s="96"/>
      <c r="G72" s="1103">
        <v>0.0</v>
      </c>
      <c r="H72" s="930">
        <f t="shared" si="4"/>
        <v>0</v>
      </c>
      <c r="I72" s="1107"/>
      <c r="J72" s="25"/>
      <c r="K72" s="167"/>
      <c r="L72" s="1128"/>
      <c r="M72" s="125">
        <v>0.0</v>
      </c>
      <c r="N72" s="25"/>
    </row>
    <row r="73" ht="18.0" customHeight="1">
      <c r="A73" s="97"/>
      <c r="B73" s="1186" t="b">
        <v>0</v>
      </c>
      <c r="C73" s="1191" t="s">
        <v>888</v>
      </c>
      <c r="D73" s="89"/>
      <c r="E73" s="89"/>
      <c r="F73" s="90"/>
      <c r="G73" s="1188">
        <v>0.0</v>
      </c>
      <c r="H73" s="994">
        <f t="shared" si="4"/>
        <v>0</v>
      </c>
      <c r="I73" s="1140"/>
      <c r="J73" s="25"/>
      <c r="K73" s="167"/>
      <c r="L73" s="1128"/>
      <c r="M73" s="125">
        <v>0.0</v>
      </c>
      <c r="N73" s="25"/>
    </row>
    <row r="74" ht="18.0" customHeight="1">
      <c r="A74" s="97"/>
      <c r="B74" s="1189" t="b">
        <v>0</v>
      </c>
      <c r="C74" s="1190" t="s">
        <v>889</v>
      </c>
      <c r="D74" s="95"/>
      <c r="E74" s="95"/>
      <c r="F74" s="96"/>
      <c r="G74" s="1103">
        <v>0.0</v>
      </c>
      <c r="H74" s="930">
        <f t="shared" si="4"/>
        <v>0</v>
      </c>
      <c r="I74" s="1107"/>
      <c r="J74" s="25"/>
      <c r="K74" s="167"/>
      <c r="L74" s="1128"/>
      <c r="M74" s="125">
        <v>0.0</v>
      </c>
      <c r="N74" s="25"/>
    </row>
    <row r="75" ht="18.0" customHeight="1">
      <c r="A75" s="97"/>
      <c r="B75" s="1186" t="b">
        <v>0</v>
      </c>
      <c r="C75" s="1191" t="s">
        <v>890</v>
      </c>
      <c r="D75" s="89"/>
      <c r="E75" s="89"/>
      <c r="F75" s="90"/>
      <c r="G75" s="1188">
        <v>0.0</v>
      </c>
      <c r="H75" s="994">
        <f t="shared" si="4"/>
        <v>0</v>
      </c>
      <c r="I75" s="1140"/>
      <c r="J75" s="25"/>
      <c r="K75" s="167"/>
      <c r="L75" s="1128"/>
      <c r="M75" s="125">
        <v>0.0</v>
      </c>
      <c r="N75" s="25"/>
    </row>
    <row r="76" ht="18.0" customHeight="1">
      <c r="A76" s="97"/>
      <c r="B76" s="1189" t="b">
        <v>0</v>
      </c>
      <c r="C76" s="1190" t="s">
        <v>891</v>
      </c>
      <c r="D76" s="95"/>
      <c r="E76" s="95"/>
      <c r="F76" s="96"/>
      <c r="G76" s="1103">
        <v>0.0</v>
      </c>
      <c r="H76" s="930">
        <f t="shared" si="4"/>
        <v>0</v>
      </c>
      <c r="I76" s="1107"/>
      <c r="J76" s="25"/>
      <c r="K76" s="167"/>
      <c r="L76" s="1128"/>
      <c r="M76" s="125">
        <v>0.0</v>
      </c>
      <c r="N76" s="25"/>
    </row>
    <row r="77" ht="18.0" customHeight="1">
      <c r="A77" s="97"/>
      <c r="B77" s="1186" t="b">
        <v>0</v>
      </c>
      <c r="C77" s="1191" t="s">
        <v>892</v>
      </c>
      <c r="D77" s="89"/>
      <c r="E77" s="89"/>
      <c r="F77" s="90"/>
      <c r="G77" s="1188">
        <v>0.0</v>
      </c>
      <c r="H77" s="994">
        <f t="shared" si="4"/>
        <v>0</v>
      </c>
      <c r="I77" s="1140"/>
      <c r="J77" s="25"/>
      <c r="K77" s="167"/>
      <c r="L77" s="1128"/>
      <c r="M77" s="125">
        <v>0.0</v>
      </c>
      <c r="N77" s="25"/>
    </row>
    <row r="78" ht="18.0" customHeight="1">
      <c r="A78" s="97"/>
      <c r="B78" s="1189" t="b">
        <v>0</v>
      </c>
      <c r="C78" s="1190" t="s">
        <v>893</v>
      </c>
      <c r="D78" s="95"/>
      <c r="E78" s="95"/>
      <c r="F78" s="96"/>
      <c r="G78" s="1103">
        <v>0.0</v>
      </c>
      <c r="H78" s="930">
        <f t="shared" si="4"/>
        <v>0</v>
      </c>
      <c r="I78" s="1107"/>
      <c r="J78" s="25"/>
      <c r="K78" s="167"/>
      <c r="L78" s="1128"/>
      <c r="M78" s="125">
        <v>0.0</v>
      </c>
      <c r="N78" s="25"/>
    </row>
    <row r="79" ht="18.0" customHeight="1">
      <c r="A79" s="97"/>
      <c r="B79" s="1186" t="b">
        <v>1</v>
      </c>
      <c r="C79" s="1191" t="s">
        <v>894</v>
      </c>
      <c r="D79" s="89"/>
      <c r="E79" s="89"/>
      <c r="F79" s="90"/>
      <c r="G79" s="1188">
        <v>0.0</v>
      </c>
      <c r="H79" s="994">
        <f t="shared" si="4"/>
        <v>0</v>
      </c>
      <c r="I79" s="1140"/>
      <c r="J79" s="25"/>
      <c r="K79" s="167"/>
      <c r="L79" s="1128"/>
      <c r="M79" s="125">
        <v>0.0</v>
      </c>
      <c r="N79" s="25"/>
    </row>
    <row r="80" ht="18.0" customHeight="1">
      <c r="A80" s="97"/>
      <c r="B80" s="1189" t="b">
        <v>0</v>
      </c>
      <c r="C80" s="1190" t="s">
        <v>895</v>
      </c>
      <c r="D80" s="95"/>
      <c r="E80" s="95"/>
      <c r="F80" s="96"/>
      <c r="G80" s="1103">
        <v>0.0</v>
      </c>
      <c r="H80" s="930">
        <f t="shared" si="4"/>
        <v>0</v>
      </c>
      <c r="I80" s="1107"/>
      <c r="J80" s="25"/>
      <c r="K80" s="167"/>
      <c r="L80" s="1128"/>
      <c r="M80" s="125">
        <v>0.0</v>
      </c>
      <c r="N80" s="25"/>
    </row>
    <row r="81" ht="18.0" customHeight="1">
      <c r="A81" s="97"/>
      <c r="B81" s="1186" t="b">
        <v>0</v>
      </c>
      <c r="C81" s="1191" t="s">
        <v>896</v>
      </c>
      <c r="D81" s="89"/>
      <c r="E81" s="89"/>
      <c r="F81" s="90"/>
      <c r="G81" s="1188">
        <v>0.0</v>
      </c>
      <c r="H81" s="994">
        <f t="shared" si="4"/>
        <v>0</v>
      </c>
      <c r="I81" s="1140"/>
      <c r="J81" s="25"/>
      <c r="K81" s="167"/>
      <c r="L81" s="1128"/>
      <c r="M81" s="125">
        <v>0.0</v>
      </c>
      <c r="N81" s="25"/>
    </row>
    <row r="82" ht="18.0" customHeight="1">
      <c r="A82" s="97"/>
      <c r="B82" s="1189" t="b">
        <v>0</v>
      </c>
      <c r="C82" s="1190" t="s">
        <v>897</v>
      </c>
      <c r="D82" s="95"/>
      <c r="E82" s="95"/>
      <c r="F82" s="96"/>
      <c r="G82" s="1103">
        <v>0.0</v>
      </c>
      <c r="H82" s="930">
        <f t="shared" si="4"/>
        <v>0</v>
      </c>
      <c r="I82" s="1107"/>
      <c r="J82" s="25"/>
      <c r="K82" s="167"/>
      <c r="L82" s="1128"/>
      <c r="M82" s="125">
        <v>0.0</v>
      </c>
      <c r="N82" s="25"/>
    </row>
    <row r="83" ht="18.0" customHeight="1">
      <c r="A83" s="97"/>
      <c r="B83" s="1186" t="b">
        <v>0</v>
      </c>
      <c r="C83" s="1191" t="s">
        <v>898</v>
      </c>
      <c r="D83" s="89"/>
      <c r="E83" s="89"/>
      <c r="F83" s="90"/>
      <c r="G83" s="1188">
        <v>0.0</v>
      </c>
      <c r="H83" s="994">
        <f t="shared" si="4"/>
        <v>0</v>
      </c>
      <c r="I83" s="1140"/>
      <c r="J83" s="25"/>
      <c r="K83" s="167"/>
      <c r="L83" s="1128"/>
      <c r="M83" s="125">
        <v>0.0</v>
      </c>
      <c r="N83" s="25"/>
    </row>
    <row r="84" ht="18.0" customHeight="1">
      <c r="A84" s="97"/>
      <c r="B84" s="1189" t="b">
        <v>0</v>
      </c>
      <c r="C84" s="1190" t="s">
        <v>899</v>
      </c>
      <c r="D84" s="95"/>
      <c r="E84" s="95"/>
      <c r="F84" s="96"/>
      <c r="G84" s="1103">
        <v>0.0</v>
      </c>
      <c r="H84" s="930">
        <f t="shared" si="4"/>
        <v>0</v>
      </c>
      <c r="I84" s="1107"/>
      <c r="J84" s="25"/>
      <c r="K84" s="167"/>
      <c r="L84" s="1128"/>
      <c r="M84" s="125">
        <v>0.0</v>
      </c>
      <c r="N84" s="25"/>
    </row>
    <row r="85" ht="18.0" customHeight="1">
      <c r="A85" s="97"/>
      <c r="B85" s="1186" t="b">
        <v>0</v>
      </c>
      <c r="C85" s="1191" t="s">
        <v>900</v>
      </c>
      <c r="D85" s="89"/>
      <c r="E85" s="89"/>
      <c r="F85" s="90"/>
      <c r="G85" s="1188">
        <v>0.0</v>
      </c>
      <c r="H85" s="994">
        <v>0.0</v>
      </c>
      <c r="I85" s="1140"/>
      <c r="J85" s="25"/>
      <c r="K85" s="167"/>
      <c r="L85" s="1128"/>
      <c r="M85" s="125">
        <v>0.0</v>
      </c>
      <c r="N85" s="25"/>
    </row>
    <row r="86" ht="18.0" customHeight="1">
      <c r="A86" s="97"/>
      <c r="B86" s="1189" t="b">
        <v>1</v>
      </c>
      <c r="C86" s="1190" t="s">
        <v>901</v>
      </c>
      <c r="D86" s="95"/>
      <c r="E86" s="95"/>
      <c r="F86" s="96"/>
      <c r="G86" s="1103">
        <v>0.0</v>
      </c>
      <c r="H86" s="930">
        <v>0.0</v>
      </c>
      <c r="I86" s="1107"/>
      <c r="J86" s="25"/>
      <c r="K86" s="167"/>
      <c r="L86" s="1128"/>
      <c r="M86" s="125">
        <v>0.0</v>
      </c>
      <c r="N86" s="25"/>
    </row>
    <row r="87" ht="18.0" customHeight="1">
      <c r="A87" s="97"/>
      <c r="B87" s="1186" t="b">
        <v>1</v>
      </c>
      <c r="C87" s="1191" t="s">
        <v>902</v>
      </c>
      <c r="D87" s="89"/>
      <c r="E87" s="89"/>
      <c r="F87" s="90"/>
      <c r="G87" s="1188">
        <v>0.0</v>
      </c>
      <c r="H87" s="994">
        <v>0.0</v>
      </c>
      <c r="I87" s="1140"/>
      <c r="J87" s="25"/>
      <c r="K87" s="167"/>
      <c r="L87" s="1128"/>
      <c r="M87" s="125">
        <v>0.0</v>
      </c>
      <c r="N87" s="25"/>
    </row>
    <row r="88" ht="18.0" customHeight="1">
      <c r="A88" s="97"/>
      <c r="B88" s="1189" t="b">
        <v>1</v>
      </c>
      <c r="C88" s="1190" t="s">
        <v>903</v>
      </c>
      <c r="D88" s="95"/>
      <c r="E88" s="95"/>
      <c r="F88" s="96"/>
      <c r="G88" s="1103">
        <v>0.0</v>
      </c>
      <c r="H88" s="930">
        <v>0.0</v>
      </c>
      <c r="I88" s="1107"/>
      <c r="J88" s="25"/>
      <c r="K88" s="167"/>
      <c r="L88" s="1128"/>
      <c r="M88" s="125">
        <v>0.0</v>
      </c>
      <c r="N88" s="25"/>
    </row>
    <row r="89" ht="18.0" customHeight="1">
      <c r="A89" s="97"/>
      <c r="B89" s="1186" t="b">
        <v>0</v>
      </c>
      <c r="C89" s="1191" t="s">
        <v>904</v>
      </c>
      <c r="D89" s="89"/>
      <c r="E89" s="89"/>
      <c r="F89" s="90"/>
      <c r="G89" s="1188">
        <v>0.0</v>
      </c>
      <c r="H89" s="994">
        <v>0.0</v>
      </c>
      <c r="I89" s="1140"/>
      <c r="J89" s="25"/>
      <c r="K89" s="167"/>
      <c r="L89" s="1128"/>
      <c r="M89" s="125">
        <v>0.0</v>
      </c>
      <c r="N89" s="25"/>
    </row>
    <row r="90" ht="18.0" customHeight="1">
      <c r="A90" s="97"/>
      <c r="B90" s="1192" t="b">
        <v>0</v>
      </c>
      <c r="C90" s="1193" t="s">
        <v>905</v>
      </c>
      <c r="D90" s="95"/>
      <c r="E90" s="95"/>
      <c r="F90" s="96"/>
      <c r="G90" s="1103">
        <v>0.0</v>
      </c>
      <c r="H90" s="930">
        <v>0.0</v>
      </c>
      <c r="I90" s="1107"/>
      <c r="J90" s="25"/>
      <c r="K90" s="167"/>
      <c r="L90" s="1128"/>
      <c r="M90" s="125">
        <v>0.0</v>
      </c>
      <c r="N90" s="25"/>
    </row>
    <row r="91" ht="18.0" customHeight="1">
      <c r="A91" s="97"/>
      <c r="B91" s="1194" t="b">
        <v>0</v>
      </c>
      <c r="C91" s="1195"/>
      <c r="D91" s="89"/>
      <c r="E91" s="89"/>
      <c r="F91" s="90"/>
      <c r="G91" s="1188">
        <v>0.0</v>
      </c>
      <c r="H91" s="1196">
        <v>0.0</v>
      </c>
      <c r="I91" s="1140"/>
      <c r="J91" s="25"/>
      <c r="K91" s="167"/>
      <c r="L91" s="1128"/>
      <c r="M91" s="125">
        <v>0.0</v>
      </c>
      <c r="N91" s="25"/>
    </row>
    <row r="92" ht="18.0" customHeight="1">
      <c r="A92" s="97"/>
      <c r="B92" s="1189" t="b">
        <v>0</v>
      </c>
      <c r="C92" s="1190"/>
      <c r="D92" s="95"/>
      <c r="E92" s="95"/>
      <c r="F92" s="96"/>
      <c r="G92" s="1103">
        <v>0.0</v>
      </c>
      <c r="H92" s="1197">
        <v>0.0</v>
      </c>
      <c r="I92" s="1107"/>
      <c r="J92" s="25"/>
      <c r="K92" s="167"/>
      <c r="L92" s="1128"/>
      <c r="M92" s="125">
        <v>0.0</v>
      </c>
      <c r="N92" s="25"/>
    </row>
    <row r="93" ht="18.0" customHeight="1">
      <c r="A93" s="97"/>
      <c r="B93" s="1186" t="b">
        <v>0</v>
      </c>
      <c r="C93" s="1191"/>
      <c r="D93" s="89"/>
      <c r="E93" s="89"/>
      <c r="F93" s="90"/>
      <c r="G93" s="1188">
        <v>0.0</v>
      </c>
      <c r="H93" s="1196">
        <v>0.0</v>
      </c>
      <c r="I93" s="1140"/>
      <c r="J93" s="25"/>
      <c r="K93" s="167"/>
      <c r="L93" s="1128"/>
      <c r="M93" s="125">
        <v>0.0</v>
      </c>
      <c r="N93" s="25"/>
    </row>
    <row r="94" ht="18.0" customHeight="1">
      <c r="A94" s="97"/>
      <c r="B94" s="1189" t="b">
        <v>0</v>
      </c>
      <c r="C94" s="1190"/>
      <c r="D94" s="95"/>
      <c r="E94" s="95"/>
      <c r="F94" s="96"/>
      <c r="G94" s="1103">
        <v>0.0</v>
      </c>
      <c r="H94" s="1197">
        <v>0.0</v>
      </c>
      <c r="I94" s="1107"/>
      <c r="J94" s="25"/>
      <c r="K94" s="167"/>
      <c r="L94" s="1128"/>
      <c r="M94" s="125">
        <v>0.0</v>
      </c>
      <c r="N94" s="25"/>
    </row>
    <row r="95" ht="18.0" customHeight="1">
      <c r="A95" s="97"/>
      <c r="B95" s="1186" t="b">
        <v>0</v>
      </c>
      <c r="C95" s="1191"/>
      <c r="D95" s="89"/>
      <c r="E95" s="89"/>
      <c r="F95" s="90"/>
      <c r="G95" s="1188">
        <v>0.0</v>
      </c>
      <c r="H95" s="1196">
        <v>0.0</v>
      </c>
      <c r="I95" s="1140"/>
      <c r="J95" s="25"/>
      <c r="K95" s="167"/>
      <c r="L95" s="1128"/>
      <c r="M95" s="125">
        <v>0.0</v>
      </c>
      <c r="N95" s="25"/>
    </row>
    <row r="96" ht="18.0" customHeight="1">
      <c r="A96" s="97"/>
      <c r="B96" s="1189" t="b">
        <v>0</v>
      </c>
      <c r="C96" s="1190"/>
      <c r="D96" s="95"/>
      <c r="E96" s="95"/>
      <c r="F96" s="96"/>
      <c r="G96" s="1103">
        <v>0.0</v>
      </c>
      <c r="H96" s="1197">
        <v>0.0</v>
      </c>
      <c r="I96" s="1107"/>
      <c r="J96" s="25"/>
      <c r="K96" s="167"/>
      <c r="L96" s="1128"/>
      <c r="M96" s="125">
        <v>0.0</v>
      </c>
      <c r="N96" s="25"/>
    </row>
    <row r="97" ht="18.0" customHeight="1">
      <c r="A97" s="97"/>
      <c r="B97" s="1186" t="b">
        <v>0</v>
      </c>
      <c r="C97" s="1191"/>
      <c r="D97" s="89"/>
      <c r="E97" s="89"/>
      <c r="F97" s="90"/>
      <c r="G97" s="1188">
        <v>0.0</v>
      </c>
      <c r="H97" s="1196">
        <v>0.0</v>
      </c>
      <c r="I97" s="1140"/>
      <c r="J97" s="25"/>
      <c r="K97" s="167"/>
      <c r="L97" s="1128"/>
      <c r="M97" s="125">
        <v>0.0</v>
      </c>
      <c r="N97" s="25"/>
    </row>
    <row r="98" ht="18.0" customHeight="1">
      <c r="A98" s="97"/>
      <c r="B98" s="1189" t="b">
        <v>0</v>
      </c>
      <c r="C98" s="1190"/>
      <c r="D98" s="95"/>
      <c r="E98" s="95"/>
      <c r="F98" s="96"/>
      <c r="G98" s="1103">
        <v>0.0</v>
      </c>
      <c r="H98" s="1197">
        <v>0.0</v>
      </c>
      <c r="I98" s="1107"/>
      <c r="J98" s="25"/>
      <c r="K98" s="167"/>
      <c r="L98" s="1128"/>
      <c r="M98" s="125">
        <v>0.0</v>
      </c>
      <c r="N98" s="25"/>
    </row>
    <row r="99" ht="18.0" customHeight="1">
      <c r="A99" s="97"/>
      <c r="B99" s="1186" t="b">
        <v>0</v>
      </c>
      <c r="C99" s="1191"/>
      <c r="D99" s="89"/>
      <c r="E99" s="89"/>
      <c r="F99" s="90"/>
      <c r="G99" s="1188">
        <v>0.0</v>
      </c>
      <c r="H99" s="1196">
        <v>0.0</v>
      </c>
      <c r="I99" s="1140"/>
      <c r="J99" s="25"/>
      <c r="K99" s="167"/>
      <c r="L99" s="1128"/>
      <c r="M99" s="125">
        <v>0.0</v>
      </c>
      <c r="N99" s="25"/>
    </row>
    <row r="100" ht="18.0" customHeight="1">
      <c r="A100" s="65"/>
      <c r="B100" s="1192" t="b">
        <v>0</v>
      </c>
      <c r="C100" s="1193"/>
      <c r="D100" s="95"/>
      <c r="E100" s="95"/>
      <c r="F100" s="96"/>
      <c r="G100" s="1103">
        <v>0.0</v>
      </c>
      <c r="H100" s="930">
        <f>IF( B100 = TRUE ,(G100*F100)*0.05+(G100*F100) , G100*F100 )</f>
        <v>0</v>
      </c>
      <c r="I100" s="1107"/>
      <c r="J100" s="25"/>
      <c r="K100" s="167"/>
      <c r="L100" s="1128"/>
      <c r="M100" s="125">
        <v>0.0</v>
      </c>
      <c r="N100" s="25"/>
    </row>
    <row r="101">
      <c r="A101" s="126"/>
      <c r="B101" s="1198"/>
      <c r="C101" s="1199" t="s">
        <v>610</v>
      </c>
      <c r="D101" s="1150"/>
      <c r="E101" s="1150"/>
      <c r="F101" s="1150"/>
      <c r="G101" s="1152"/>
      <c r="H101" s="1127">
        <f>sum(H38:H100)</f>
        <v>0</v>
      </c>
      <c r="I101" s="1155"/>
      <c r="J101" s="25"/>
      <c r="K101" s="167"/>
      <c r="L101" s="1128"/>
      <c r="M101" s="125">
        <v>0.0</v>
      </c>
      <c r="N101" s="25"/>
    </row>
    <row r="102">
      <c r="A102" s="126"/>
      <c r="B102" s="126" t="s">
        <v>611</v>
      </c>
      <c r="H102" s="127">
        <f>sum(H38:H100)-M30</f>
        <v>0</v>
      </c>
      <c r="J102" s="25"/>
      <c r="K102" s="25"/>
      <c r="L102" s="25"/>
      <c r="M102" s="25"/>
      <c r="N102" s="25"/>
    </row>
    <row r="103">
      <c r="A103" s="126"/>
      <c r="B103" s="126" t="s">
        <v>134</v>
      </c>
      <c r="H103" s="128" t="str">
        <f>#REF!-H101</f>
        <v>#REF!</v>
      </c>
      <c r="J103" s="25"/>
      <c r="K103" s="1128">
        <v>45654.0</v>
      </c>
      <c r="N103" s="25"/>
    </row>
    <row r="104">
      <c r="A104" s="126"/>
      <c r="B104" s="126"/>
      <c r="C104" s="126"/>
      <c r="D104" s="126"/>
      <c r="E104" s="126"/>
      <c r="F104" s="126"/>
      <c r="G104" s="126"/>
      <c r="H104" s="128"/>
      <c r="I104" s="128"/>
      <c r="J104" s="25"/>
      <c r="K104" s="25"/>
      <c r="L104" s="25"/>
      <c r="M104" s="25"/>
      <c r="N104" s="25"/>
    </row>
  </sheetData>
  <mergeCells count="133">
    <mergeCell ref="K35:L35"/>
    <mergeCell ref="K37:M37"/>
    <mergeCell ref="L13:M13"/>
    <mergeCell ref="L14:M14"/>
    <mergeCell ref="K29:L29"/>
    <mergeCell ref="K31:M31"/>
    <mergeCell ref="K32:L32"/>
    <mergeCell ref="K33:L33"/>
    <mergeCell ref="K34:L34"/>
    <mergeCell ref="B2:I2"/>
    <mergeCell ref="K2:M2"/>
    <mergeCell ref="C3:E3"/>
    <mergeCell ref="L3:M3"/>
    <mergeCell ref="C4:E4"/>
    <mergeCell ref="L4:M4"/>
    <mergeCell ref="L5:M5"/>
    <mergeCell ref="C5:E5"/>
    <mergeCell ref="C6:E6"/>
    <mergeCell ref="C7:E7"/>
    <mergeCell ref="C8:E8"/>
    <mergeCell ref="C9:E9"/>
    <mergeCell ref="C10:E10"/>
    <mergeCell ref="C11:E11"/>
    <mergeCell ref="L6:M6"/>
    <mergeCell ref="L7:M7"/>
    <mergeCell ref="L8:M8"/>
    <mergeCell ref="L9:M9"/>
    <mergeCell ref="L10:M10"/>
    <mergeCell ref="L11:M11"/>
    <mergeCell ref="L12:M12"/>
    <mergeCell ref="C12:E12"/>
    <mergeCell ref="C13:E13"/>
    <mergeCell ref="C14:E14"/>
    <mergeCell ref="C15:E15"/>
    <mergeCell ref="C16:E16"/>
    <mergeCell ref="C17:E17"/>
    <mergeCell ref="C18:E18"/>
    <mergeCell ref="C19:E19"/>
    <mergeCell ref="C20:E20"/>
    <mergeCell ref="C21:E21"/>
    <mergeCell ref="C22:E22"/>
    <mergeCell ref="C23:E23"/>
    <mergeCell ref="C24:E24"/>
    <mergeCell ref="C25:E25"/>
    <mergeCell ref="C26:E26"/>
    <mergeCell ref="C30:E30"/>
    <mergeCell ref="C31:E31"/>
    <mergeCell ref="C32:E32"/>
    <mergeCell ref="C33:E33"/>
    <mergeCell ref="C34:G34"/>
    <mergeCell ref="H34:I34"/>
    <mergeCell ref="B36:I36"/>
    <mergeCell ref="B37:C37"/>
    <mergeCell ref="H37:I37"/>
    <mergeCell ref="H38:I38"/>
    <mergeCell ref="H39:I39"/>
    <mergeCell ref="L39:M39"/>
    <mergeCell ref="L40:M40"/>
    <mergeCell ref="H82:I82"/>
    <mergeCell ref="H83:I83"/>
    <mergeCell ref="H84:I84"/>
    <mergeCell ref="H85:I85"/>
    <mergeCell ref="H86:I86"/>
    <mergeCell ref="H87:I87"/>
    <mergeCell ref="H88:I88"/>
    <mergeCell ref="H89:I89"/>
    <mergeCell ref="H90:I90"/>
    <mergeCell ref="H91:I91"/>
    <mergeCell ref="H92:I92"/>
    <mergeCell ref="H93:I93"/>
    <mergeCell ref="H94:I94"/>
    <mergeCell ref="H95:I95"/>
    <mergeCell ref="B102:G102"/>
    <mergeCell ref="H102:I102"/>
    <mergeCell ref="B103:G103"/>
    <mergeCell ref="H103:I103"/>
    <mergeCell ref="K103:M103"/>
    <mergeCell ref="H96:I96"/>
    <mergeCell ref="H97:I97"/>
    <mergeCell ref="H98:I98"/>
    <mergeCell ref="H99:I99"/>
    <mergeCell ref="H100:I100"/>
    <mergeCell ref="C101:G101"/>
    <mergeCell ref="H101:I101"/>
    <mergeCell ref="H40:I40"/>
    <mergeCell ref="H41:I41"/>
    <mergeCell ref="H42:I42"/>
    <mergeCell ref="K42:L42"/>
    <mergeCell ref="H43:I43"/>
    <mergeCell ref="H44:I44"/>
    <mergeCell ref="K44:M44"/>
    <mergeCell ref="H45:I45"/>
    <mergeCell ref="H46:I46"/>
    <mergeCell ref="L46:M46"/>
    <mergeCell ref="H47:I47"/>
    <mergeCell ref="L47:M47"/>
    <mergeCell ref="H48:I48"/>
    <mergeCell ref="K49:L49"/>
    <mergeCell ref="H49:I49"/>
    <mergeCell ref="H50:I50"/>
    <mergeCell ref="H51:I51"/>
    <mergeCell ref="K51:L51"/>
    <mergeCell ref="H52:I52"/>
    <mergeCell ref="H53:I53"/>
    <mergeCell ref="K53:M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2:I72"/>
    <mergeCell ref="H73:I73"/>
    <mergeCell ref="H74:I74"/>
    <mergeCell ref="H75:I75"/>
    <mergeCell ref="H76:I76"/>
    <mergeCell ref="H77:I77"/>
    <mergeCell ref="H78:I78"/>
    <mergeCell ref="H79:I79"/>
    <mergeCell ref="H80:I80"/>
    <mergeCell ref="H81:I81"/>
  </mergeCells>
  <dataValidations>
    <dataValidation type="list" allowBlank="1" showErrorMessage="1" sqref="E38:E100">
      <formula1>'08) Drop Down Menus'!$B$2:$B$17</formula1>
    </dataValidation>
    <dataValidation type="list" allowBlank="1" sqref="G4:G33">
      <formula1>'08) Drop Down Menus'!$A$2:$A$17</formula1>
    </dataValidation>
  </dataValidations>
  <printOptions gridLines="1" horizontalCentered="1"/>
  <pageMargins bottom="0.75" footer="0.0" header="0.0" left="0.7" right="0.7" top="0.75"/>
  <pageSetup cellComments="atEnd" orientation="portrait" pageOrder="overThenDown"/>
  <drawing r:id="rId1"/>
</worksheet>
</file>

<file path=xl/worksheets/sheet8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3.29"/>
    <col customWidth="1" min="2" max="2" width="4.71"/>
    <col customWidth="1" min="3" max="3" width="32.57"/>
    <col customWidth="1" min="4" max="4" width="10.0"/>
    <col customWidth="1" min="5" max="5" width="25.71"/>
    <col customWidth="1" min="6" max="6" width="13.0"/>
    <col customWidth="1" min="7" max="7" width="23.86"/>
    <col customWidth="1" min="8" max="8" width="15.29"/>
    <col customWidth="1" min="9" max="9" width="14.29"/>
    <col customWidth="1" min="10" max="10" width="3.71"/>
    <col customWidth="1" min="11" max="11" width="23.86"/>
    <col customWidth="1" min="12" max="12" width="15.0"/>
    <col customWidth="1" min="13" max="13" width="16.57"/>
    <col customWidth="1" min="14" max="14" width="3.43"/>
  </cols>
  <sheetData>
    <row r="1">
      <c r="A1" s="25"/>
      <c r="B1" s="25"/>
      <c r="C1" s="25"/>
      <c r="D1" s="25"/>
      <c r="E1" s="25"/>
      <c r="F1" s="25"/>
      <c r="G1" s="24"/>
      <c r="H1" s="25"/>
      <c r="I1" s="25"/>
      <c r="J1" s="25"/>
      <c r="K1" s="25"/>
      <c r="L1" s="138"/>
      <c r="M1" s="25"/>
      <c r="N1" s="25"/>
    </row>
    <row r="2">
      <c r="A2" s="25"/>
      <c r="B2" s="1085" t="s">
        <v>906</v>
      </c>
      <c r="C2" s="1129"/>
      <c r="D2" s="1129"/>
      <c r="E2" s="1129"/>
      <c r="F2" s="1129"/>
      <c r="G2" s="1129"/>
      <c r="H2" s="1129"/>
      <c r="I2" s="1130"/>
      <c r="J2" s="25"/>
      <c r="K2" s="1131" t="s">
        <v>470</v>
      </c>
      <c r="L2" s="1132"/>
      <c r="M2" s="1133"/>
      <c r="N2" s="25"/>
    </row>
    <row r="3">
      <c r="A3" s="25"/>
      <c r="B3" s="1079" t="s">
        <v>598</v>
      </c>
      <c r="C3" s="974" t="s">
        <v>140</v>
      </c>
      <c r="D3" s="862"/>
      <c r="E3" s="862"/>
      <c r="F3" s="974" t="s">
        <v>55</v>
      </c>
      <c r="G3" s="974" t="s">
        <v>44</v>
      </c>
      <c r="H3" s="974" t="s">
        <v>2</v>
      </c>
      <c r="I3" s="1080" t="s">
        <v>67</v>
      </c>
      <c r="J3" s="25"/>
      <c r="K3" s="1081" t="str">
        <f>'08) Drop Down Menus'!A2</f>
        <v>Groceries</v>
      </c>
      <c r="L3" s="85">
        <f>sumifs(H$4:H$33,G$4:G$33,K3,B$4:B$33,false)</f>
        <v>295.96</v>
      </c>
      <c r="M3" s="1107"/>
      <c r="N3" s="25"/>
    </row>
    <row r="4">
      <c r="A4" s="25"/>
      <c r="B4" s="1134" t="b">
        <v>0</v>
      </c>
      <c r="C4" s="1042" t="s">
        <v>808</v>
      </c>
      <c r="D4" s="1135"/>
      <c r="E4" s="1135"/>
      <c r="F4" s="1179">
        <v>45723.0</v>
      </c>
      <c r="G4" s="1137" t="s">
        <v>110</v>
      </c>
      <c r="H4" s="1138">
        <f>sum(M59:M87)</f>
        <v>0</v>
      </c>
      <c r="I4" s="92">
        <f>H4</f>
        <v>0</v>
      </c>
      <c r="J4" s="25"/>
      <c r="K4" s="1139" t="str">
        <f>'08) Drop Down Menus'!A3</f>
        <v>Cigarettes</v>
      </c>
      <c r="L4" s="91">
        <f t="shared" ref="L4:L14" si="1">sumifs(H$4:H$26,G$4:G$26,K4,B$4:B$26,false)</f>
        <v>68.04</v>
      </c>
      <c r="M4" s="1140"/>
      <c r="N4" s="25"/>
    </row>
    <row r="5">
      <c r="A5" s="25"/>
      <c r="B5" s="925" t="b">
        <v>0</v>
      </c>
      <c r="C5" s="1022" t="s">
        <v>806</v>
      </c>
      <c r="D5" s="862"/>
      <c r="E5" s="862"/>
      <c r="F5" s="1180">
        <v>45723.0</v>
      </c>
      <c r="G5" s="983" t="s">
        <v>61</v>
      </c>
      <c r="H5" s="1023">
        <v>48.47</v>
      </c>
      <c r="I5" s="86">
        <f t="shared" ref="I5:I33" si="2">I4+H5</f>
        <v>48.47</v>
      </c>
      <c r="J5" s="25"/>
      <c r="K5" s="1081" t="str">
        <f>'08) Drop Down Menus'!A4</f>
        <v>Gas</v>
      </c>
      <c r="L5" s="85">
        <f t="shared" si="1"/>
        <v>35.97</v>
      </c>
      <c r="M5" s="1107"/>
      <c r="N5" s="25"/>
    </row>
    <row r="6">
      <c r="A6" s="25"/>
      <c r="B6" s="1134" t="b">
        <v>0</v>
      </c>
      <c r="C6" s="1042" t="s">
        <v>553</v>
      </c>
      <c r="D6" s="1135"/>
      <c r="E6" s="1135"/>
      <c r="F6" s="1179">
        <v>45723.0</v>
      </c>
      <c r="G6" s="1137" t="s">
        <v>144</v>
      </c>
      <c r="H6" s="1138">
        <v>23.82</v>
      </c>
      <c r="I6" s="92">
        <f t="shared" si="2"/>
        <v>72.29</v>
      </c>
      <c r="J6" s="25"/>
      <c r="K6" s="1139" t="str">
        <f>'08) Drop Down Menus'!A5</f>
        <v>Entertainment</v>
      </c>
      <c r="L6" s="91">
        <f t="shared" si="1"/>
        <v>86.4</v>
      </c>
      <c r="M6" s="1140"/>
      <c r="N6" s="25"/>
    </row>
    <row r="7">
      <c r="A7" s="25"/>
      <c r="B7" s="925" t="b">
        <v>0</v>
      </c>
      <c r="C7" s="1022" t="s">
        <v>907</v>
      </c>
      <c r="D7" s="862"/>
      <c r="E7" s="862"/>
      <c r="F7" s="1180">
        <v>45723.0</v>
      </c>
      <c r="G7" s="983" t="s">
        <v>146</v>
      </c>
      <c r="H7" s="1023">
        <v>22.0</v>
      </c>
      <c r="I7" s="86">
        <f t="shared" si="2"/>
        <v>94.29</v>
      </c>
      <c r="J7" s="25"/>
      <c r="K7" s="1081" t="str">
        <f>'08) Drop Down Menus'!A6</f>
        <v>Medical</v>
      </c>
      <c r="L7" s="85">
        <f t="shared" si="1"/>
        <v>0</v>
      </c>
      <c r="M7" s="1107"/>
      <c r="N7" s="25"/>
    </row>
    <row r="8">
      <c r="A8" s="25"/>
      <c r="B8" s="1134" t="b">
        <v>0</v>
      </c>
      <c r="C8" s="1042" t="s">
        <v>770</v>
      </c>
      <c r="D8" s="1135"/>
      <c r="E8" s="1135"/>
      <c r="F8" s="1179">
        <v>45725.0</v>
      </c>
      <c r="G8" s="1137" t="s">
        <v>21</v>
      </c>
      <c r="H8" s="1138">
        <v>21.09</v>
      </c>
      <c r="I8" s="92">
        <f t="shared" si="2"/>
        <v>115.38</v>
      </c>
      <c r="J8" s="25"/>
      <c r="K8" s="1139" t="str">
        <f>'08) Drop Down Menus'!A7</f>
        <v>Vehicle</v>
      </c>
      <c r="L8" s="91">
        <f t="shared" si="1"/>
        <v>107.47</v>
      </c>
      <c r="M8" s="1140"/>
      <c r="N8" s="25"/>
    </row>
    <row r="9">
      <c r="A9" s="25"/>
      <c r="B9" s="925" t="b">
        <v>0</v>
      </c>
      <c r="C9" s="1022" t="s">
        <v>472</v>
      </c>
      <c r="D9" s="862"/>
      <c r="E9" s="862"/>
      <c r="F9" s="1180">
        <v>45725.0</v>
      </c>
      <c r="G9" s="983" t="s">
        <v>110</v>
      </c>
      <c r="H9" s="1023">
        <v>127.74</v>
      </c>
      <c r="I9" s="86">
        <f t="shared" si="2"/>
        <v>243.12</v>
      </c>
      <c r="J9" s="25"/>
      <c r="K9" s="1081" t="str">
        <f>'08) Drop Down Menus'!A8</f>
        <v>Maintenance</v>
      </c>
      <c r="L9" s="85">
        <f t="shared" si="1"/>
        <v>21.09</v>
      </c>
      <c r="M9" s="1107"/>
      <c r="N9" s="25"/>
    </row>
    <row r="10">
      <c r="A10" s="25"/>
      <c r="B10" s="1134" t="b">
        <v>0</v>
      </c>
      <c r="C10" s="1042" t="s">
        <v>472</v>
      </c>
      <c r="D10" s="1135"/>
      <c r="E10" s="1135"/>
      <c r="F10" s="1179">
        <v>45725.0</v>
      </c>
      <c r="G10" s="1137" t="s">
        <v>110</v>
      </c>
      <c r="H10" s="1138">
        <v>2.09</v>
      </c>
      <c r="I10" s="92">
        <f t="shared" si="2"/>
        <v>245.21</v>
      </c>
      <c r="J10" s="25"/>
      <c r="K10" s="1139" t="str">
        <f>'08) Drop Down Menus'!A9</f>
        <v>Debt</v>
      </c>
      <c r="L10" s="91">
        <f t="shared" si="1"/>
        <v>48.47</v>
      </c>
      <c r="M10" s="1140"/>
      <c r="N10" s="25"/>
    </row>
    <row r="11">
      <c r="A11" s="25"/>
      <c r="B11" s="925" t="b">
        <v>0</v>
      </c>
      <c r="C11" s="1022" t="s">
        <v>908</v>
      </c>
      <c r="D11" s="862"/>
      <c r="E11" s="862"/>
      <c r="F11" s="1180">
        <v>45726.0</v>
      </c>
      <c r="G11" s="983" t="s">
        <v>147</v>
      </c>
      <c r="H11" s="1023">
        <v>107.47</v>
      </c>
      <c r="I11" s="86">
        <f t="shared" si="2"/>
        <v>352.68</v>
      </c>
      <c r="J11" s="25"/>
      <c r="K11" s="1081" t="str">
        <f>'08) Drop Down Menus'!A10</f>
        <v>Holiday Gifts</v>
      </c>
      <c r="L11" s="85">
        <f t="shared" si="1"/>
        <v>0</v>
      </c>
      <c r="M11" s="1107"/>
      <c r="N11" s="25"/>
    </row>
    <row r="12">
      <c r="A12" s="25"/>
      <c r="B12" s="1134" t="b">
        <v>0</v>
      </c>
      <c r="C12" s="1042" t="s">
        <v>473</v>
      </c>
      <c r="D12" s="1135"/>
      <c r="E12" s="1135"/>
      <c r="F12" s="1179">
        <v>45728.0</v>
      </c>
      <c r="G12" s="1137" t="s">
        <v>146</v>
      </c>
      <c r="H12" s="1138">
        <v>10.54</v>
      </c>
      <c r="I12" s="92">
        <f t="shared" si="2"/>
        <v>363.22</v>
      </c>
      <c r="J12" s="25"/>
      <c r="K12" s="1139" t="str">
        <f>'08) Drop Down Menus'!A11</f>
        <v>Haircut</v>
      </c>
      <c r="L12" s="91">
        <f t="shared" si="1"/>
        <v>0</v>
      </c>
      <c r="M12" s="1140"/>
      <c r="N12" s="25"/>
    </row>
    <row r="13">
      <c r="A13" s="25"/>
      <c r="B13" s="925" t="b">
        <v>0</v>
      </c>
      <c r="C13" s="1022" t="s">
        <v>689</v>
      </c>
      <c r="D13" s="862"/>
      <c r="E13" s="862"/>
      <c r="F13" s="1180">
        <v>45728.0</v>
      </c>
      <c r="G13" s="983" t="s">
        <v>11</v>
      </c>
      <c r="H13" s="1023">
        <v>15.05</v>
      </c>
      <c r="I13" s="86">
        <f t="shared" si="2"/>
        <v>378.27</v>
      </c>
      <c r="J13" s="25"/>
      <c r="K13" s="1081" t="str">
        <f>'08) Drop Down Menus'!A12</f>
        <v>Subscription - Video</v>
      </c>
      <c r="L13" s="85">
        <f t="shared" si="1"/>
        <v>21.37</v>
      </c>
      <c r="M13" s="1107"/>
      <c r="N13" s="25"/>
    </row>
    <row r="14">
      <c r="A14" s="25"/>
      <c r="B14" s="1134" t="b">
        <v>0</v>
      </c>
      <c r="C14" s="1042" t="s">
        <v>909</v>
      </c>
      <c r="D14" s="1135"/>
      <c r="E14" s="1135"/>
      <c r="F14" s="1179">
        <v>45728.0</v>
      </c>
      <c r="G14" s="1137" t="s">
        <v>146</v>
      </c>
      <c r="H14" s="1138">
        <v>-31.64</v>
      </c>
      <c r="I14" s="92">
        <f t="shared" si="2"/>
        <v>346.63</v>
      </c>
      <c r="J14" s="25"/>
      <c r="K14" s="1141" t="str">
        <f>'08) Drop Down Menus'!A13</f>
        <v>Subscription - Game</v>
      </c>
      <c r="L14" s="1142">
        <f t="shared" si="1"/>
        <v>0</v>
      </c>
      <c r="M14" s="1144"/>
      <c r="N14" s="25"/>
    </row>
    <row r="15">
      <c r="A15" s="25"/>
      <c r="B15" s="925" t="b">
        <v>0</v>
      </c>
      <c r="C15" s="1022" t="s">
        <v>474</v>
      </c>
      <c r="D15" s="862"/>
      <c r="E15" s="862"/>
      <c r="F15" s="1180">
        <v>45728.0</v>
      </c>
      <c r="G15" s="983" t="s">
        <v>144</v>
      </c>
      <c r="H15" s="1023">
        <v>22.11</v>
      </c>
      <c r="I15" s="86">
        <f t="shared" si="2"/>
        <v>368.74</v>
      </c>
      <c r="J15" s="25"/>
      <c r="K15" s="25"/>
      <c r="L15" s="25"/>
      <c r="M15" s="25"/>
      <c r="N15" s="25"/>
    </row>
    <row r="16">
      <c r="A16" s="25"/>
      <c r="B16" s="1134" t="b">
        <v>0</v>
      </c>
      <c r="C16" s="1042" t="s">
        <v>753</v>
      </c>
      <c r="D16" s="1135"/>
      <c r="E16" s="1135"/>
      <c r="F16" s="1179">
        <v>45730.0</v>
      </c>
      <c r="G16" s="1137" t="s">
        <v>146</v>
      </c>
      <c r="H16" s="1138">
        <v>85.5</v>
      </c>
      <c r="I16" s="92">
        <f t="shared" si="2"/>
        <v>454.24</v>
      </c>
      <c r="J16" s="25"/>
      <c r="K16" s="1085" t="s">
        <v>44</v>
      </c>
      <c r="L16" s="1086" t="s">
        <v>572</v>
      </c>
      <c r="M16" s="1087" t="s">
        <v>573</v>
      </c>
      <c r="N16" s="25"/>
    </row>
    <row r="17">
      <c r="A17" s="25"/>
      <c r="B17" s="925" t="b">
        <v>0</v>
      </c>
      <c r="C17" s="1022" t="s">
        <v>836</v>
      </c>
      <c r="D17" s="862"/>
      <c r="E17" s="862"/>
      <c r="F17" s="1180">
        <v>45732.0</v>
      </c>
      <c r="G17" s="983" t="s">
        <v>11</v>
      </c>
      <c r="H17" s="1023">
        <v>6.32</v>
      </c>
      <c r="I17" s="86">
        <f t="shared" si="2"/>
        <v>460.56</v>
      </c>
      <c r="J17" s="25"/>
      <c r="K17" s="1088" t="str">
        <f>'08) Drop Down Menus'!A2</f>
        <v>Groceries</v>
      </c>
      <c r="L17" s="930">
        <f>SUMIF('01) BudgetBill Breakdown'!B90:B$594,K3, '01) BudgetBill Breakdown'!G90:G$594)</f>
        <v>-8428.89</v>
      </c>
      <c r="M17" s="1089">
        <f t="shared" ref="M17:M28" si="3">L17/M$29</f>
        <v>-1685.778</v>
      </c>
      <c r="N17" s="25"/>
    </row>
    <row r="18">
      <c r="A18" s="25"/>
      <c r="B18" s="1134" t="b">
        <v>0</v>
      </c>
      <c r="C18" s="1042" t="s">
        <v>472</v>
      </c>
      <c r="D18" s="1135"/>
      <c r="E18" s="1135"/>
      <c r="F18" s="1179">
        <v>45734.0</v>
      </c>
      <c r="G18" s="1137" t="s">
        <v>110</v>
      </c>
      <c r="H18" s="1138">
        <v>52.99</v>
      </c>
      <c r="I18" s="92">
        <f t="shared" si="2"/>
        <v>513.55</v>
      </c>
      <c r="J18" s="25"/>
      <c r="K18" s="1090" t="str">
        <f>'08) Drop Down Menus'!A3</f>
        <v>Cigarettes</v>
      </c>
      <c r="L18" s="994">
        <f>SUMIF('01) BudgetBill Breakdown'!B90:B$594,K4, '01) BudgetBill Breakdown'!G90:G$594)</f>
        <v>-1936.99</v>
      </c>
      <c r="M18" s="1091">
        <f t="shared" si="3"/>
        <v>-387.398</v>
      </c>
      <c r="N18" s="25"/>
    </row>
    <row r="19">
      <c r="A19" s="25"/>
      <c r="B19" s="925" t="b">
        <v>0</v>
      </c>
      <c r="C19" s="1022" t="s">
        <v>472</v>
      </c>
      <c r="D19" s="862"/>
      <c r="E19" s="862"/>
      <c r="F19" s="1180">
        <v>45734.0</v>
      </c>
      <c r="G19" s="983" t="s">
        <v>110</v>
      </c>
      <c r="H19" s="1023">
        <v>113.14</v>
      </c>
      <c r="I19" s="86">
        <f t="shared" si="2"/>
        <v>626.69</v>
      </c>
      <c r="J19" s="25"/>
      <c r="K19" s="1088" t="str">
        <f>'08) Drop Down Menus'!A4</f>
        <v>Gas</v>
      </c>
      <c r="L19" s="930">
        <f>SUMIF('01) BudgetBill Breakdown'!B90:B$594,K5, '01) BudgetBill Breakdown'!G90:G$594)</f>
        <v>-667.74</v>
      </c>
      <c r="M19" s="1089">
        <f t="shared" si="3"/>
        <v>-133.548</v>
      </c>
      <c r="N19" s="25"/>
    </row>
    <row r="20">
      <c r="A20" s="25"/>
      <c r="B20" s="1134" t="b">
        <v>0</v>
      </c>
      <c r="C20" s="1042" t="s">
        <v>474</v>
      </c>
      <c r="D20" s="1135"/>
      <c r="E20" s="1135"/>
      <c r="F20" s="1179">
        <v>45734.0</v>
      </c>
      <c r="G20" s="1137" t="s">
        <v>144</v>
      </c>
      <c r="H20" s="1138">
        <v>22.11</v>
      </c>
      <c r="I20" s="92">
        <f t="shared" si="2"/>
        <v>648.8</v>
      </c>
      <c r="J20" s="25"/>
      <c r="K20" s="1090" t="str">
        <f>'08) Drop Down Menus'!A5</f>
        <v>Entertainment</v>
      </c>
      <c r="L20" s="994">
        <f>SUMIF('01) BudgetBill Breakdown'!B90:B$594,K6, '01) BudgetBill Breakdown'!G90:G$594)</f>
        <v>-2661.86</v>
      </c>
      <c r="M20" s="1091">
        <f t="shared" si="3"/>
        <v>-532.372</v>
      </c>
      <c r="N20" s="25"/>
    </row>
    <row r="21">
      <c r="A21" s="25"/>
      <c r="B21" s="925" t="b">
        <v>0</v>
      </c>
      <c r="C21" s="1022" t="s">
        <v>474</v>
      </c>
      <c r="D21" s="862"/>
      <c r="E21" s="862"/>
      <c r="F21" s="1180">
        <v>45734.0</v>
      </c>
      <c r="G21" s="983" t="s">
        <v>145</v>
      </c>
      <c r="H21" s="1023">
        <v>35.97</v>
      </c>
      <c r="I21" s="86">
        <f t="shared" si="2"/>
        <v>684.77</v>
      </c>
      <c r="J21" s="25"/>
      <c r="K21" s="1088" t="str">
        <f>'08) Drop Down Menus'!A6</f>
        <v>Medical</v>
      </c>
      <c r="L21" s="930">
        <f>SUMIF('01) BudgetBill Breakdown'!B90:B$594,K7, '01) BudgetBill Breakdown'!G90:G$594)</f>
        <v>-584.63</v>
      </c>
      <c r="M21" s="1089">
        <f t="shared" si="3"/>
        <v>-116.926</v>
      </c>
      <c r="N21" s="25"/>
    </row>
    <row r="22">
      <c r="A22" s="25"/>
      <c r="B22" s="1134" t="b">
        <v>0</v>
      </c>
      <c r="C22" s="1042"/>
      <c r="D22" s="1135"/>
      <c r="E22" s="1135"/>
      <c r="F22" s="1179"/>
      <c r="G22" s="1137"/>
      <c r="H22" s="1138">
        <v>0.0</v>
      </c>
      <c r="I22" s="92">
        <f t="shared" si="2"/>
        <v>684.77</v>
      </c>
      <c r="J22" s="25"/>
      <c r="K22" s="1090" t="str">
        <f>'08) Drop Down Menus'!A7</f>
        <v>Vehicle</v>
      </c>
      <c r="L22" s="994">
        <f>SUMIF('01) BudgetBill Breakdown'!B90:B$594,K8, '01) BudgetBill Breakdown'!G90:G$594)</f>
        <v>-437.78</v>
      </c>
      <c r="M22" s="1091">
        <f t="shared" si="3"/>
        <v>-87.556</v>
      </c>
      <c r="N22" s="25"/>
    </row>
    <row r="23">
      <c r="A23" s="25"/>
      <c r="B23" s="925" t="b">
        <v>0</v>
      </c>
      <c r="C23" s="1022"/>
      <c r="D23" s="862"/>
      <c r="E23" s="862"/>
      <c r="F23" s="1180"/>
      <c r="G23" s="983"/>
      <c r="H23" s="1023">
        <v>0.0</v>
      </c>
      <c r="I23" s="86">
        <f t="shared" si="2"/>
        <v>684.77</v>
      </c>
      <c r="J23" s="25"/>
      <c r="K23" s="1088" t="str">
        <f>'08) Drop Down Menus'!A8</f>
        <v>Maintenance</v>
      </c>
      <c r="L23" s="930">
        <f>SUMIF('01) BudgetBill Breakdown'!B90:B$594,K9, '01) BudgetBill Breakdown'!G90:G$594)</f>
        <v>-1710.62</v>
      </c>
      <c r="M23" s="1089">
        <f t="shared" si="3"/>
        <v>-342.124</v>
      </c>
      <c r="N23" s="25"/>
    </row>
    <row r="24">
      <c r="A24" s="25"/>
      <c r="B24" s="1134" t="b">
        <v>0</v>
      </c>
      <c r="C24" s="1042"/>
      <c r="D24" s="1135"/>
      <c r="E24" s="1135"/>
      <c r="F24" s="1179"/>
      <c r="G24" s="1137"/>
      <c r="H24" s="1138">
        <v>0.0</v>
      </c>
      <c r="I24" s="92">
        <f t="shared" si="2"/>
        <v>684.77</v>
      </c>
      <c r="J24" s="25"/>
      <c r="K24" s="1090" t="str">
        <f>'08) Drop Down Menus'!A9</f>
        <v>Debt</v>
      </c>
      <c r="L24" s="994">
        <f>SUMIF('01) BudgetBill Breakdown'!B90:B$594,K10, '01) BudgetBill Breakdown'!G90:G$594)</f>
        <v>-2031.77</v>
      </c>
      <c r="M24" s="1091">
        <f t="shared" si="3"/>
        <v>-406.354</v>
      </c>
      <c r="N24" s="25"/>
    </row>
    <row r="25">
      <c r="A25" s="25"/>
      <c r="B25" s="925" t="b">
        <v>0</v>
      </c>
      <c r="C25" s="1022"/>
      <c r="D25" s="862"/>
      <c r="E25" s="862"/>
      <c r="F25" s="1180"/>
      <c r="G25" s="983"/>
      <c r="H25" s="1023">
        <v>0.0</v>
      </c>
      <c r="I25" s="86">
        <f t="shared" si="2"/>
        <v>684.77</v>
      </c>
      <c r="J25" s="25"/>
      <c r="K25" s="1088" t="str">
        <f>'08) Drop Down Menus'!A10</f>
        <v>Holiday Gifts</v>
      </c>
      <c r="L25" s="930">
        <f>SUMIF('01) BudgetBill Breakdown'!B90:B$594,K11, '01) BudgetBill Breakdown'!G90:G$594)</f>
        <v>-410.56</v>
      </c>
      <c r="M25" s="1089">
        <f t="shared" si="3"/>
        <v>-82.112</v>
      </c>
      <c r="N25" s="25"/>
    </row>
    <row r="26">
      <c r="A26" s="25"/>
      <c r="B26" s="1134" t="b">
        <v>0</v>
      </c>
      <c r="C26" s="1042"/>
      <c r="D26" s="1135"/>
      <c r="E26" s="1135"/>
      <c r="F26" s="1179"/>
      <c r="G26" s="1137"/>
      <c r="H26" s="1138">
        <v>0.0</v>
      </c>
      <c r="I26" s="92">
        <f t="shared" si="2"/>
        <v>684.77</v>
      </c>
      <c r="J26" s="25"/>
      <c r="K26" s="1090" t="str">
        <f>'08) Drop Down Menus'!A11</f>
        <v>Haircut</v>
      </c>
      <c r="L26" s="994">
        <f>SUMIF('01) BudgetBill Breakdown'!B90:B$594,K12, '01) BudgetBill Breakdown'!G90:G$594)</f>
        <v>-238</v>
      </c>
      <c r="M26" s="1091">
        <f t="shared" si="3"/>
        <v>-47.6</v>
      </c>
      <c r="N26" s="25"/>
    </row>
    <row r="27">
      <c r="A27" s="25"/>
      <c r="B27" s="925" t="b">
        <v>0</v>
      </c>
      <c r="C27" s="1022"/>
      <c r="D27" s="1022"/>
      <c r="E27" s="1022"/>
      <c r="F27" s="1180"/>
      <c r="G27" s="983"/>
      <c r="H27" s="1023">
        <v>0.0</v>
      </c>
      <c r="I27" s="86">
        <f t="shared" si="2"/>
        <v>684.77</v>
      </c>
      <c r="J27" s="25"/>
      <c r="K27" s="1088" t="str">
        <f>'08) Drop Down Menus'!A12</f>
        <v>Subscription - Video</v>
      </c>
      <c r="L27" s="930">
        <f>SUMIF('01) BudgetBill Breakdown'!B90:B$594,K13, '01) BudgetBill Breakdown'!G90:G$594)</f>
        <v>-343.35</v>
      </c>
      <c r="M27" s="1089">
        <f t="shared" si="3"/>
        <v>-68.67</v>
      </c>
      <c r="N27" s="25"/>
    </row>
    <row r="28">
      <c r="A28" s="25"/>
      <c r="B28" s="1134" t="b">
        <v>0</v>
      </c>
      <c r="C28" s="1042"/>
      <c r="D28" s="1042"/>
      <c r="E28" s="1042"/>
      <c r="F28" s="1179"/>
      <c r="G28" s="1137"/>
      <c r="H28" s="1138">
        <v>0.0</v>
      </c>
      <c r="I28" s="92">
        <f t="shared" si="2"/>
        <v>684.77</v>
      </c>
      <c r="J28" s="25"/>
      <c r="K28" s="1090" t="str">
        <f>'08) Drop Down Menus'!A13</f>
        <v>Subscription - Game</v>
      </c>
      <c r="L28" s="994">
        <f>SUMIF('01) BudgetBill Breakdown'!B90:B$594,K14, '01) BudgetBill Breakdown'!G90:G$594)</f>
        <v>-26.38</v>
      </c>
      <c r="M28" s="1091">
        <f t="shared" si="3"/>
        <v>-5.276</v>
      </c>
      <c r="N28" s="25"/>
    </row>
    <row r="29">
      <c r="A29" s="25"/>
      <c r="B29" s="925" t="b">
        <v>0</v>
      </c>
      <c r="C29" s="1022"/>
      <c r="D29" s="1022"/>
      <c r="E29" s="1022"/>
      <c r="F29" s="1180"/>
      <c r="G29" s="983"/>
      <c r="H29" s="1023">
        <v>0.0</v>
      </c>
      <c r="I29" s="86">
        <f t="shared" si="2"/>
        <v>684.77</v>
      </c>
      <c r="J29" s="25"/>
      <c r="K29" s="1092" t="s">
        <v>574</v>
      </c>
      <c r="L29" s="1093"/>
      <c r="M29" s="1094" t="s">
        <v>724</v>
      </c>
      <c r="N29" s="25"/>
    </row>
    <row r="30">
      <c r="A30" s="25"/>
      <c r="B30" s="1134" t="b">
        <v>0</v>
      </c>
      <c r="C30" s="1042"/>
      <c r="D30" s="1135"/>
      <c r="E30" s="1135"/>
      <c r="F30" s="1179"/>
      <c r="G30" s="1137"/>
      <c r="H30" s="1138">
        <v>0.0</v>
      </c>
      <c r="I30" s="92">
        <f t="shared" si="2"/>
        <v>684.77</v>
      </c>
      <c r="J30" s="25"/>
      <c r="K30" s="25"/>
      <c r="L30" s="25"/>
      <c r="M30" s="25"/>
      <c r="N30" s="25"/>
    </row>
    <row r="31">
      <c r="A31" s="25"/>
      <c r="B31" s="925" t="b">
        <v>0</v>
      </c>
      <c r="C31" s="1022"/>
      <c r="D31" s="862"/>
      <c r="E31" s="862"/>
      <c r="F31" s="1180"/>
      <c r="G31" s="983"/>
      <c r="H31" s="1023">
        <v>0.0</v>
      </c>
      <c r="I31" s="86">
        <f t="shared" si="2"/>
        <v>684.77</v>
      </c>
      <c r="J31" s="25"/>
      <c r="K31" s="1115" t="s">
        <v>683</v>
      </c>
      <c r="L31" s="1116"/>
      <c r="M31" s="1117"/>
      <c r="N31" s="25"/>
    </row>
    <row r="32">
      <c r="A32" s="25"/>
      <c r="B32" s="1134" t="b">
        <v>0</v>
      </c>
      <c r="C32" s="1042"/>
      <c r="D32" s="1135"/>
      <c r="E32" s="1135"/>
      <c r="F32" s="1179"/>
      <c r="G32" s="1137"/>
      <c r="H32" s="1138">
        <v>0.0</v>
      </c>
      <c r="I32" s="92">
        <f t="shared" si="2"/>
        <v>684.77</v>
      </c>
      <c r="J32" s="25"/>
      <c r="K32" s="1118" t="s">
        <v>684</v>
      </c>
      <c r="L32" s="862"/>
      <c r="M32" s="1103">
        <v>0.0</v>
      </c>
      <c r="N32" s="25"/>
    </row>
    <row r="33" ht="18.0" customHeight="1">
      <c r="A33" s="25"/>
      <c r="B33" s="925" t="b">
        <v>0</v>
      </c>
      <c r="C33" s="1022"/>
      <c r="D33" s="862"/>
      <c r="E33" s="862"/>
      <c r="F33" s="1180"/>
      <c r="G33" s="983"/>
      <c r="H33" s="1023">
        <v>0.0</v>
      </c>
      <c r="I33" s="86">
        <f t="shared" si="2"/>
        <v>684.77</v>
      </c>
      <c r="J33" s="25"/>
      <c r="K33" s="1119" t="s">
        <v>685</v>
      </c>
      <c r="L33" s="1120"/>
      <c r="M33" s="1121">
        <v>0.0</v>
      </c>
      <c r="N33" s="25"/>
    </row>
    <row r="34" ht="18.0" customHeight="1">
      <c r="A34" s="25"/>
      <c r="B34" s="1148"/>
      <c r="C34" s="1149" t="s">
        <v>455</v>
      </c>
      <c r="D34" s="1150"/>
      <c r="E34" s="1150"/>
      <c r="F34" s="1150"/>
      <c r="G34" s="1150"/>
      <c r="H34" s="1151">
        <f>I26</f>
        <v>684.77</v>
      </c>
      <c r="I34" s="1152"/>
      <c r="J34" s="25"/>
      <c r="K34" s="1118" t="s">
        <v>686</v>
      </c>
      <c r="L34" s="862"/>
      <c r="M34" s="86">
        <f>M32-M33</f>
        <v>0</v>
      </c>
      <c r="N34" s="25"/>
    </row>
    <row r="35" ht="18.0" customHeight="1">
      <c r="A35" s="65"/>
      <c r="B35" s="65"/>
      <c r="C35" s="65"/>
      <c r="D35" s="65"/>
      <c r="E35" s="65"/>
      <c r="F35" s="65"/>
      <c r="G35" s="75"/>
      <c r="H35" s="75"/>
      <c r="I35" s="65"/>
      <c r="J35" s="25"/>
      <c r="K35" s="1122" t="s">
        <v>687</v>
      </c>
      <c r="L35" s="1123"/>
      <c r="M35" s="1124">
        <f>'01) BudgetBill Breakdown'!J699-M33</f>
        <v>325.94</v>
      </c>
      <c r="N35" s="25"/>
    </row>
    <row r="36" ht="18.0" customHeight="1">
      <c r="A36" s="65"/>
      <c r="B36" s="65" t="s">
        <v>609</v>
      </c>
      <c r="J36" s="25"/>
      <c r="N36" s="25"/>
    </row>
    <row r="37" ht="18.0" customHeight="1">
      <c r="A37" s="80"/>
      <c r="B37" s="1085" t="s">
        <v>102</v>
      </c>
      <c r="C37" s="1086" t="s">
        <v>103</v>
      </c>
      <c r="D37" s="1086" t="s">
        <v>104</v>
      </c>
      <c r="E37" s="1086" t="s">
        <v>105</v>
      </c>
      <c r="F37" s="1086" t="s">
        <v>49</v>
      </c>
      <c r="G37" s="1106" t="s">
        <v>106</v>
      </c>
      <c r="H37" s="1106" t="s">
        <v>107</v>
      </c>
      <c r="I37" s="1130"/>
      <c r="J37" s="25"/>
      <c r="K37" s="1100" t="s">
        <v>793</v>
      </c>
      <c r="L37" s="1101"/>
      <c r="M37" s="1102"/>
      <c r="N37" s="25"/>
    </row>
    <row r="38" ht="18.0" customHeight="1">
      <c r="A38" s="80"/>
      <c r="B38" s="1108" t="b">
        <v>0</v>
      </c>
      <c r="C38" s="1022"/>
      <c r="D38" s="95"/>
      <c r="E38" s="95"/>
      <c r="F38" s="96"/>
      <c r="G38" s="85">
        <v>0.0</v>
      </c>
      <c r="H38" s="930">
        <f t="shared" ref="H38:H86" si="4">IF( B38 = TRUE ,(G38*F38)*0.05+(G38*F38) , G38*F38 )</f>
        <v>0</v>
      </c>
      <c r="I38" s="1107"/>
      <c r="J38" s="25"/>
      <c r="K38" s="925" t="s">
        <v>605</v>
      </c>
      <c r="L38" s="1027">
        <v>45727.0</v>
      </c>
      <c r="M38" s="1103">
        <v>200.0</v>
      </c>
      <c r="N38" s="25"/>
    </row>
    <row r="39" ht="18.0" customHeight="1">
      <c r="A39" s="80"/>
      <c r="B39" s="1111" t="b">
        <v>0</v>
      </c>
      <c r="C39" s="88"/>
      <c r="D39" s="89"/>
      <c r="E39" s="89"/>
      <c r="F39" s="90"/>
      <c r="G39" s="91">
        <v>0.0</v>
      </c>
      <c r="H39" s="994">
        <f t="shared" si="4"/>
        <v>0</v>
      </c>
      <c r="I39" s="1140"/>
      <c r="J39" s="25"/>
      <c r="K39" s="1104" t="s">
        <v>671</v>
      </c>
      <c r="L39" s="1073">
        <v>3000.0</v>
      </c>
      <c r="M39" s="1105"/>
      <c r="N39" s="25"/>
    </row>
    <row r="40" ht="18.0" customHeight="1">
      <c r="A40" s="97"/>
      <c r="B40" s="1108" t="b">
        <v>0</v>
      </c>
      <c r="C40" s="94"/>
      <c r="D40" s="95"/>
      <c r="E40" s="95"/>
      <c r="F40" s="96"/>
      <c r="G40" s="85">
        <v>0.0</v>
      </c>
      <c r="H40" s="930">
        <f t="shared" si="4"/>
        <v>0</v>
      </c>
      <c r="I40" s="1107"/>
      <c r="J40" s="25"/>
      <c r="K40" s="925" t="s">
        <v>606</v>
      </c>
      <c r="L40" s="85">
        <v>0.0</v>
      </c>
      <c r="M40" s="1107"/>
      <c r="N40" s="25"/>
    </row>
    <row r="41" ht="18.0" customHeight="1">
      <c r="A41" s="80"/>
      <c r="B41" s="1111" t="b">
        <v>0</v>
      </c>
      <c r="C41" s="88"/>
      <c r="D41" s="89"/>
      <c r="E41" s="89"/>
      <c r="F41" s="90"/>
      <c r="G41" s="91">
        <v>0.0</v>
      </c>
      <c r="H41" s="994">
        <f t="shared" si="4"/>
        <v>0</v>
      </c>
      <c r="I41" s="1140"/>
      <c r="J41" s="25"/>
      <c r="K41" s="1109" t="s">
        <v>607</v>
      </c>
      <c r="L41" s="1030">
        <v>243.13</v>
      </c>
      <c r="M41" s="1154">
        <f>L41+M38-L40</f>
        <v>443.13</v>
      </c>
      <c r="N41" s="25"/>
    </row>
    <row r="42" ht="18.0" customHeight="1">
      <c r="A42" s="80"/>
      <c r="B42" s="1108" t="b">
        <v>0</v>
      </c>
      <c r="C42" s="94"/>
      <c r="D42" s="95"/>
      <c r="E42" s="95"/>
      <c r="F42" s="96"/>
      <c r="G42" s="85">
        <v>0.0</v>
      </c>
      <c r="H42" s="930">
        <f t="shared" si="4"/>
        <v>0</v>
      </c>
      <c r="I42" s="1107"/>
      <c r="J42" s="25"/>
      <c r="K42" s="1112" t="s">
        <v>608</v>
      </c>
      <c r="L42" s="1113"/>
      <c r="M42" s="1114">
        <f>L39-M41</f>
        <v>2556.87</v>
      </c>
      <c r="N42" s="25"/>
    </row>
    <row r="43" ht="18.0" customHeight="1">
      <c r="A43" s="80"/>
      <c r="B43" s="1111" t="b">
        <v>0</v>
      </c>
      <c r="C43" s="88"/>
      <c r="D43" s="89"/>
      <c r="E43" s="89"/>
      <c r="F43" s="90"/>
      <c r="G43" s="91">
        <v>0.0</v>
      </c>
      <c r="H43" s="994">
        <f t="shared" si="4"/>
        <v>0</v>
      </c>
      <c r="I43" s="1140"/>
      <c r="J43" s="25"/>
      <c r="K43" s="25"/>
      <c r="L43" s="25"/>
      <c r="M43" s="25"/>
      <c r="N43" s="25"/>
    </row>
    <row r="44" ht="18.0" customHeight="1">
      <c r="A44" s="97"/>
      <c r="B44" s="1108" t="b">
        <v>0</v>
      </c>
      <c r="C44" s="94"/>
      <c r="D44" s="95"/>
      <c r="E44" s="95"/>
      <c r="F44" s="96"/>
      <c r="G44" s="85">
        <v>0.0</v>
      </c>
      <c r="H44" s="930">
        <f t="shared" si="4"/>
        <v>0</v>
      </c>
      <c r="I44" s="1107"/>
      <c r="J44" s="25"/>
      <c r="K44" s="1100" t="s">
        <v>846</v>
      </c>
      <c r="L44" s="1101"/>
      <c r="M44" s="1102"/>
      <c r="N44" s="25"/>
    </row>
    <row r="45" ht="18.0" customHeight="1">
      <c r="A45" s="97"/>
      <c r="B45" s="1111" t="b">
        <v>0</v>
      </c>
      <c r="C45" s="88"/>
      <c r="D45" s="89"/>
      <c r="E45" s="89"/>
      <c r="F45" s="90"/>
      <c r="G45" s="91">
        <v>0.0</v>
      </c>
      <c r="H45" s="994">
        <f t="shared" si="4"/>
        <v>0</v>
      </c>
      <c r="I45" s="1140"/>
      <c r="J45" s="25"/>
      <c r="K45" s="925" t="s">
        <v>605</v>
      </c>
      <c r="L45" s="1027">
        <v>45727.0</v>
      </c>
      <c r="M45" s="1103">
        <v>50.0</v>
      </c>
      <c r="N45" s="25"/>
    </row>
    <row r="46" ht="18.0" customHeight="1">
      <c r="A46" s="97"/>
      <c r="B46" s="1108" t="b">
        <v>0</v>
      </c>
      <c r="C46" s="94"/>
      <c r="D46" s="95"/>
      <c r="E46" s="95"/>
      <c r="F46" s="96"/>
      <c r="G46" s="85">
        <v>0.0</v>
      </c>
      <c r="H46" s="930">
        <f t="shared" si="4"/>
        <v>0</v>
      </c>
      <c r="I46" s="1107"/>
      <c r="J46" s="25"/>
      <c r="K46" s="1104" t="s">
        <v>671</v>
      </c>
      <c r="L46" s="1073">
        <v>3000.0</v>
      </c>
      <c r="M46" s="1105"/>
      <c r="N46" s="25"/>
    </row>
    <row r="47" ht="18.0" customHeight="1">
      <c r="A47" s="97"/>
      <c r="B47" s="1111" t="b">
        <v>0</v>
      </c>
      <c r="C47" s="88"/>
      <c r="D47" s="89"/>
      <c r="E47" s="89"/>
      <c r="F47" s="90"/>
      <c r="G47" s="91">
        <v>0.0</v>
      </c>
      <c r="H47" s="994">
        <f t="shared" si="4"/>
        <v>0</v>
      </c>
      <c r="I47" s="1140"/>
      <c r="J47" s="25"/>
      <c r="K47" s="925" t="s">
        <v>606</v>
      </c>
      <c r="L47" s="85">
        <v>0.0</v>
      </c>
      <c r="M47" s="1107"/>
      <c r="N47" s="25"/>
    </row>
    <row r="48" ht="18.0" customHeight="1">
      <c r="A48" s="97"/>
      <c r="B48" s="1108" t="b">
        <v>0</v>
      </c>
      <c r="C48" s="94"/>
      <c r="D48" s="95"/>
      <c r="E48" s="95"/>
      <c r="F48" s="96"/>
      <c r="G48" s="85">
        <v>0.0</v>
      </c>
      <c r="H48" s="930">
        <f t="shared" si="4"/>
        <v>0</v>
      </c>
      <c r="I48" s="1107"/>
      <c r="J48" s="25"/>
      <c r="K48" s="1109" t="s">
        <v>607</v>
      </c>
      <c r="L48" s="1030">
        <v>674.82</v>
      </c>
      <c r="M48" s="1154">
        <f>L48+M45-L47</f>
        <v>724.82</v>
      </c>
    </row>
    <row r="49" ht="18.0" customHeight="1">
      <c r="A49" s="97"/>
      <c r="B49" s="1111" t="b">
        <v>0</v>
      </c>
      <c r="C49" s="88"/>
      <c r="D49" s="89"/>
      <c r="E49" s="89"/>
      <c r="F49" s="90"/>
      <c r="G49" s="91">
        <v>0.0</v>
      </c>
      <c r="H49" s="994">
        <f t="shared" si="4"/>
        <v>0</v>
      </c>
      <c r="I49" s="1140"/>
      <c r="J49" s="25"/>
      <c r="K49" s="1112" t="s">
        <v>608</v>
      </c>
      <c r="L49" s="1113"/>
      <c r="M49" s="1114">
        <f>L46-M48</f>
        <v>2275.18</v>
      </c>
    </row>
    <row r="50" ht="18.0" customHeight="1">
      <c r="A50" s="97"/>
      <c r="B50" s="1108" t="b">
        <v>0</v>
      </c>
      <c r="C50" s="94"/>
      <c r="D50" s="95"/>
      <c r="E50" s="95"/>
      <c r="F50" s="96"/>
      <c r="G50" s="85">
        <v>0.0</v>
      </c>
      <c r="H50" s="930">
        <f t="shared" si="4"/>
        <v>0</v>
      </c>
      <c r="I50" s="1107"/>
      <c r="J50" s="25"/>
      <c r="K50" s="25"/>
      <c r="L50" s="25"/>
      <c r="M50" s="25"/>
    </row>
    <row r="51" ht="18.0" customHeight="1">
      <c r="A51" s="97"/>
      <c r="B51" s="1111" t="b">
        <v>0</v>
      </c>
      <c r="C51" s="88"/>
      <c r="D51" s="89"/>
      <c r="E51" s="89"/>
      <c r="F51" s="90"/>
      <c r="G51" s="91">
        <v>0.0</v>
      </c>
      <c r="H51" s="994">
        <f t="shared" si="4"/>
        <v>0</v>
      </c>
      <c r="I51" s="1140"/>
      <c r="J51" s="25"/>
      <c r="K51" s="1100" t="s">
        <v>910</v>
      </c>
      <c r="L51" s="1101"/>
      <c r="M51" s="1102"/>
    </row>
    <row r="52" ht="18.0" customHeight="1">
      <c r="A52" s="97"/>
      <c r="B52" s="1108" t="b">
        <v>0</v>
      </c>
      <c r="C52" s="94"/>
      <c r="D52" s="95"/>
      <c r="E52" s="95"/>
      <c r="F52" s="96"/>
      <c r="G52" s="85">
        <v>0.0</v>
      </c>
      <c r="H52" s="930">
        <f t="shared" si="4"/>
        <v>0</v>
      </c>
      <c r="I52" s="1107"/>
      <c r="J52" s="25"/>
      <c r="K52" s="925" t="s">
        <v>605</v>
      </c>
      <c r="L52" s="1027">
        <v>45727.0</v>
      </c>
      <c r="M52" s="1103">
        <v>50.0</v>
      </c>
    </row>
    <row r="53" ht="18.0" customHeight="1">
      <c r="A53" s="97"/>
      <c r="B53" s="1111" t="b">
        <v>0</v>
      </c>
      <c r="C53" s="88"/>
      <c r="D53" s="89"/>
      <c r="E53" s="89"/>
      <c r="F53" s="90"/>
      <c r="G53" s="91">
        <v>0.0</v>
      </c>
      <c r="H53" s="994">
        <f t="shared" si="4"/>
        <v>0</v>
      </c>
      <c r="I53" s="1140"/>
      <c r="J53" s="25"/>
      <c r="K53" s="1104" t="s">
        <v>671</v>
      </c>
      <c r="L53" s="1073">
        <v>1200.0</v>
      </c>
      <c r="M53" s="1105"/>
      <c r="N53" s="25"/>
    </row>
    <row r="54" ht="18.0" customHeight="1">
      <c r="A54" s="97"/>
      <c r="B54" s="1108" t="b">
        <v>0</v>
      </c>
      <c r="C54" s="94"/>
      <c r="D54" s="95"/>
      <c r="E54" s="95"/>
      <c r="F54" s="96"/>
      <c r="G54" s="85">
        <v>0.0</v>
      </c>
      <c r="H54" s="930">
        <f t="shared" si="4"/>
        <v>0</v>
      </c>
      <c r="I54" s="1107"/>
      <c r="J54" s="25"/>
      <c r="K54" s="925" t="s">
        <v>606</v>
      </c>
      <c r="L54" s="85">
        <v>0.0</v>
      </c>
      <c r="M54" s="1107"/>
      <c r="N54" s="25"/>
    </row>
    <row r="55" ht="18.0" customHeight="1">
      <c r="A55" s="97"/>
      <c r="B55" s="1111" t="b">
        <v>0</v>
      </c>
      <c r="C55" s="88"/>
      <c r="D55" s="89"/>
      <c r="E55" s="89"/>
      <c r="F55" s="90"/>
      <c r="G55" s="91">
        <v>0.0</v>
      </c>
      <c r="H55" s="994">
        <f t="shared" si="4"/>
        <v>0</v>
      </c>
      <c r="I55" s="1140"/>
      <c r="J55" s="25"/>
      <c r="K55" s="1109" t="s">
        <v>607</v>
      </c>
      <c r="L55" s="1030">
        <v>118.0</v>
      </c>
      <c r="M55" s="1154">
        <f>L55+M52-L54</f>
        <v>168</v>
      </c>
      <c r="N55" s="25"/>
    </row>
    <row r="56" ht="18.0" customHeight="1">
      <c r="A56" s="97"/>
      <c r="B56" s="1108" t="b">
        <v>0</v>
      </c>
      <c r="C56" s="94"/>
      <c r="D56" s="95"/>
      <c r="E56" s="95"/>
      <c r="F56" s="96"/>
      <c r="G56" s="85">
        <v>0.0</v>
      </c>
      <c r="H56" s="930">
        <f t="shared" si="4"/>
        <v>0</v>
      </c>
      <c r="I56" s="1107"/>
      <c r="J56" s="25"/>
      <c r="K56" s="1112" t="s">
        <v>608</v>
      </c>
      <c r="L56" s="1113"/>
      <c r="M56" s="1114">
        <f>L53-M55</f>
        <v>1032</v>
      </c>
      <c r="N56" s="25"/>
    </row>
    <row r="57" ht="18.0" customHeight="1">
      <c r="A57" s="97"/>
      <c r="B57" s="1111" t="b">
        <v>0</v>
      </c>
      <c r="C57" s="88"/>
      <c r="D57" s="89"/>
      <c r="E57" s="89"/>
      <c r="F57" s="90"/>
      <c r="G57" s="91">
        <v>0.0</v>
      </c>
      <c r="H57" s="994">
        <f t="shared" si="4"/>
        <v>0</v>
      </c>
      <c r="I57" s="1140"/>
      <c r="J57" s="25"/>
      <c r="N57" s="25"/>
    </row>
    <row r="58" ht="18.0" customHeight="1">
      <c r="A58" s="97"/>
      <c r="B58" s="1108" t="b">
        <v>0</v>
      </c>
      <c r="C58" s="94"/>
      <c r="D58" s="95"/>
      <c r="E58" s="95"/>
      <c r="F58" s="96"/>
      <c r="G58" s="85">
        <v>0.0</v>
      </c>
      <c r="H58" s="930">
        <f t="shared" si="4"/>
        <v>0</v>
      </c>
      <c r="I58" s="1107"/>
      <c r="J58" s="25"/>
      <c r="K58" s="1170" t="s">
        <v>790</v>
      </c>
      <c r="L58" s="828"/>
      <c r="M58" s="1171">
        <f>-(M42+M49+M56)</f>
        <v>-5864.05</v>
      </c>
      <c r="N58" s="25"/>
    </row>
    <row r="59" ht="18.0" customHeight="1">
      <c r="A59" s="97"/>
      <c r="B59" s="1111" t="b">
        <v>0</v>
      </c>
      <c r="C59" s="88"/>
      <c r="D59" s="89"/>
      <c r="E59" s="89"/>
      <c r="F59" s="90"/>
      <c r="G59" s="91">
        <v>0.0</v>
      </c>
      <c r="H59" s="994">
        <f t="shared" si="4"/>
        <v>0</v>
      </c>
      <c r="I59" s="1140"/>
      <c r="J59" s="25"/>
      <c r="N59" s="25"/>
    </row>
    <row r="60" ht="18.0" customHeight="1">
      <c r="A60" s="97"/>
      <c r="B60" s="1108" t="b">
        <v>0</v>
      </c>
      <c r="C60" s="94"/>
      <c r="D60" s="95"/>
      <c r="E60" s="95"/>
      <c r="F60" s="96"/>
      <c r="G60" s="85">
        <v>0.0</v>
      </c>
      <c r="H60" s="930">
        <f t="shared" si="4"/>
        <v>0</v>
      </c>
      <c r="I60" s="1107"/>
      <c r="J60" s="25"/>
      <c r="K60" s="126" t="s">
        <v>804</v>
      </c>
      <c r="N60" s="25"/>
    </row>
    <row r="61" ht="18.0" customHeight="1">
      <c r="A61" s="97"/>
      <c r="B61" s="1111" t="b">
        <v>0</v>
      </c>
      <c r="C61" s="88"/>
      <c r="D61" s="89"/>
      <c r="E61" s="89"/>
      <c r="F61" s="90"/>
      <c r="G61" s="91">
        <v>0.0</v>
      </c>
      <c r="H61" s="994">
        <f t="shared" si="4"/>
        <v>0</v>
      </c>
      <c r="I61" s="1140"/>
      <c r="J61" s="25"/>
      <c r="K61" s="167"/>
      <c r="L61" s="1128"/>
      <c r="M61" s="125">
        <v>0.0</v>
      </c>
      <c r="N61" s="25"/>
    </row>
    <row r="62" ht="18.0" customHeight="1">
      <c r="A62" s="97"/>
      <c r="B62" s="1108" t="b">
        <v>0</v>
      </c>
      <c r="C62" s="94"/>
      <c r="D62" s="95"/>
      <c r="E62" s="95"/>
      <c r="F62" s="96"/>
      <c r="G62" s="85">
        <v>0.0</v>
      </c>
      <c r="H62" s="930">
        <f t="shared" si="4"/>
        <v>0</v>
      </c>
      <c r="I62" s="1107"/>
      <c r="J62" s="25"/>
      <c r="K62" s="167"/>
      <c r="L62" s="1128"/>
      <c r="M62" s="125">
        <v>0.0</v>
      </c>
      <c r="N62" s="25"/>
    </row>
    <row r="63" ht="18.0" customHeight="1">
      <c r="A63" s="97"/>
      <c r="B63" s="1111" t="b">
        <v>0</v>
      </c>
      <c r="C63" s="88"/>
      <c r="D63" s="89"/>
      <c r="E63" s="89"/>
      <c r="F63" s="90"/>
      <c r="G63" s="91">
        <v>0.0</v>
      </c>
      <c r="H63" s="994">
        <f t="shared" si="4"/>
        <v>0</v>
      </c>
      <c r="I63" s="1140"/>
      <c r="J63" s="25"/>
      <c r="K63" s="167"/>
      <c r="L63" s="1128"/>
      <c r="M63" s="125">
        <v>0.0</v>
      </c>
      <c r="N63" s="25"/>
    </row>
    <row r="64" ht="18.0" customHeight="1">
      <c r="A64" s="97"/>
      <c r="B64" s="1108" t="b">
        <v>0</v>
      </c>
      <c r="C64" s="94"/>
      <c r="D64" s="95"/>
      <c r="E64" s="95"/>
      <c r="F64" s="96"/>
      <c r="G64" s="85">
        <v>0.0</v>
      </c>
      <c r="H64" s="930">
        <f t="shared" si="4"/>
        <v>0</v>
      </c>
      <c r="I64" s="1107"/>
      <c r="J64" s="25"/>
      <c r="K64" s="167"/>
      <c r="L64" s="1128"/>
      <c r="M64" s="125">
        <v>0.0</v>
      </c>
      <c r="N64" s="25"/>
    </row>
    <row r="65" ht="18.0" customHeight="1">
      <c r="A65" s="97"/>
      <c r="B65" s="1111" t="b">
        <v>0</v>
      </c>
      <c r="C65" s="88"/>
      <c r="D65" s="89"/>
      <c r="E65" s="89"/>
      <c r="F65" s="90"/>
      <c r="G65" s="91">
        <v>0.0</v>
      </c>
      <c r="H65" s="994">
        <f t="shared" si="4"/>
        <v>0</v>
      </c>
      <c r="I65" s="1140"/>
      <c r="J65" s="25"/>
      <c r="K65" s="167"/>
      <c r="L65" s="1128"/>
      <c r="M65" s="125">
        <v>0.0</v>
      </c>
      <c r="N65" s="25"/>
    </row>
    <row r="66" ht="18.0" customHeight="1">
      <c r="A66" s="97"/>
      <c r="B66" s="1108" t="b">
        <v>0</v>
      </c>
      <c r="C66" s="94"/>
      <c r="D66" s="95"/>
      <c r="E66" s="95"/>
      <c r="F66" s="96"/>
      <c r="G66" s="85">
        <v>0.0</v>
      </c>
      <c r="H66" s="930">
        <f t="shared" si="4"/>
        <v>0</v>
      </c>
      <c r="I66" s="1107"/>
      <c r="J66" s="25"/>
      <c r="K66" s="167"/>
      <c r="L66" s="1128"/>
      <c r="M66" s="125">
        <v>0.0</v>
      </c>
      <c r="N66" s="25"/>
    </row>
    <row r="67" ht="18.0" customHeight="1">
      <c r="A67" s="97"/>
      <c r="B67" s="1111" t="b">
        <v>0</v>
      </c>
      <c r="C67" s="88"/>
      <c r="D67" s="89"/>
      <c r="E67" s="89"/>
      <c r="F67" s="90"/>
      <c r="G67" s="91">
        <v>0.0</v>
      </c>
      <c r="H67" s="994">
        <f t="shared" si="4"/>
        <v>0</v>
      </c>
      <c r="I67" s="1140"/>
      <c r="J67" s="25"/>
      <c r="K67" s="167"/>
      <c r="L67" s="1128"/>
      <c r="M67" s="125">
        <v>0.0</v>
      </c>
      <c r="N67" s="25"/>
    </row>
    <row r="68" ht="18.0" customHeight="1">
      <c r="A68" s="97"/>
      <c r="B68" s="1108" t="b">
        <v>0</v>
      </c>
      <c r="C68" s="94"/>
      <c r="D68" s="95"/>
      <c r="E68" s="95"/>
      <c r="F68" s="96"/>
      <c r="G68" s="85">
        <v>0.0</v>
      </c>
      <c r="H68" s="930">
        <f t="shared" si="4"/>
        <v>0</v>
      </c>
      <c r="I68" s="1107"/>
      <c r="J68" s="25"/>
      <c r="K68" s="167"/>
      <c r="L68" s="1128"/>
      <c r="M68" s="125">
        <v>0.0</v>
      </c>
      <c r="N68" s="25"/>
    </row>
    <row r="69" ht="18.0" customHeight="1">
      <c r="A69" s="97"/>
      <c r="B69" s="1111" t="b">
        <v>0</v>
      </c>
      <c r="C69" s="88"/>
      <c r="D69" s="89"/>
      <c r="E69" s="89"/>
      <c r="F69" s="90"/>
      <c r="G69" s="91">
        <v>0.0</v>
      </c>
      <c r="H69" s="994">
        <f t="shared" si="4"/>
        <v>0</v>
      </c>
      <c r="I69" s="1140"/>
      <c r="J69" s="25"/>
      <c r="K69" s="167"/>
      <c r="L69" s="1128"/>
      <c r="M69" s="125">
        <v>0.0</v>
      </c>
      <c r="N69" s="25"/>
    </row>
    <row r="70" ht="18.0" customHeight="1">
      <c r="A70" s="97"/>
      <c r="B70" s="1108" t="b">
        <v>0</v>
      </c>
      <c r="C70" s="94"/>
      <c r="D70" s="95"/>
      <c r="E70" s="95"/>
      <c r="F70" s="96"/>
      <c r="G70" s="85">
        <v>0.0</v>
      </c>
      <c r="H70" s="930">
        <f t="shared" si="4"/>
        <v>0</v>
      </c>
      <c r="I70" s="1107"/>
      <c r="J70" s="25"/>
      <c r="K70" s="167"/>
      <c r="L70" s="1128"/>
      <c r="M70" s="125">
        <v>0.0</v>
      </c>
      <c r="N70" s="25"/>
    </row>
    <row r="71" ht="18.0" customHeight="1">
      <c r="A71" s="97"/>
      <c r="B71" s="1111" t="b">
        <v>0</v>
      </c>
      <c r="C71" s="88"/>
      <c r="D71" s="89"/>
      <c r="E71" s="89"/>
      <c r="F71" s="90"/>
      <c r="G71" s="91">
        <v>0.0</v>
      </c>
      <c r="H71" s="994">
        <f t="shared" si="4"/>
        <v>0</v>
      </c>
      <c r="I71" s="1140"/>
      <c r="J71" s="25"/>
      <c r="K71" s="167"/>
      <c r="L71" s="1128"/>
      <c r="M71" s="125">
        <v>0.0</v>
      </c>
      <c r="N71" s="25"/>
    </row>
    <row r="72" ht="18.0" customHeight="1">
      <c r="A72" s="97"/>
      <c r="B72" s="1108" t="b">
        <v>0</v>
      </c>
      <c r="C72" s="94"/>
      <c r="D72" s="95"/>
      <c r="E72" s="95"/>
      <c r="F72" s="96"/>
      <c r="G72" s="85">
        <v>0.0</v>
      </c>
      <c r="H72" s="930">
        <f t="shared" si="4"/>
        <v>0</v>
      </c>
      <c r="I72" s="1107"/>
      <c r="J72" s="25"/>
      <c r="K72" s="167"/>
      <c r="L72" s="1128"/>
      <c r="M72" s="125">
        <v>0.0</v>
      </c>
      <c r="N72" s="25"/>
    </row>
    <row r="73" ht="18.0" customHeight="1">
      <c r="A73" s="97"/>
      <c r="B73" s="1111" t="b">
        <v>0</v>
      </c>
      <c r="C73" s="88"/>
      <c r="D73" s="89"/>
      <c r="E73" s="89"/>
      <c r="F73" s="90"/>
      <c r="G73" s="91">
        <v>0.0</v>
      </c>
      <c r="H73" s="994">
        <f t="shared" si="4"/>
        <v>0</v>
      </c>
      <c r="I73" s="1140"/>
      <c r="J73" s="25"/>
      <c r="K73" s="167"/>
      <c r="L73" s="1128"/>
      <c r="M73" s="125">
        <v>0.0</v>
      </c>
      <c r="N73" s="25"/>
    </row>
    <row r="74" ht="18.0" customHeight="1">
      <c r="A74" s="97"/>
      <c r="B74" s="1108" t="b">
        <v>0</v>
      </c>
      <c r="C74" s="94"/>
      <c r="D74" s="95"/>
      <c r="E74" s="95"/>
      <c r="F74" s="96"/>
      <c r="G74" s="85">
        <v>0.0</v>
      </c>
      <c r="H74" s="930">
        <f t="shared" si="4"/>
        <v>0</v>
      </c>
      <c r="I74" s="1107"/>
      <c r="J74" s="25"/>
      <c r="K74" s="167"/>
      <c r="L74" s="1128"/>
      <c r="M74" s="125">
        <v>0.0</v>
      </c>
      <c r="N74" s="25"/>
    </row>
    <row r="75" ht="18.0" customHeight="1">
      <c r="A75" s="97"/>
      <c r="B75" s="1111" t="b">
        <v>0</v>
      </c>
      <c r="C75" s="88"/>
      <c r="D75" s="89"/>
      <c r="E75" s="89"/>
      <c r="F75" s="90"/>
      <c r="G75" s="91">
        <v>0.0</v>
      </c>
      <c r="H75" s="994">
        <f t="shared" si="4"/>
        <v>0</v>
      </c>
      <c r="I75" s="1140"/>
      <c r="J75" s="25"/>
      <c r="K75" s="167"/>
      <c r="L75" s="1128"/>
      <c r="M75" s="125">
        <v>0.0</v>
      </c>
      <c r="N75" s="25"/>
    </row>
    <row r="76" ht="18.0" customHeight="1">
      <c r="A76" s="97"/>
      <c r="B76" s="1108" t="b">
        <v>0</v>
      </c>
      <c r="C76" s="94"/>
      <c r="D76" s="95"/>
      <c r="E76" s="95"/>
      <c r="F76" s="96"/>
      <c r="G76" s="85">
        <v>0.0</v>
      </c>
      <c r="H76" s="930">
        <f t="shared" si="4"/>
        <v>0</v>
      </c>
      <c r="I76" s="1107"/>
      <c r="J76" s="25"/>
      <c r="K76" s="167"/>
      <c r="L76" s="1128"/>
      <c r="M76" s="125">
        <v>0.0</v>
      </c>
      <c r="N76" s="25"/>
    </row>
    <row r="77" ht="18.0" customHeight="1">
      <c r="A77" s="97"/>
      <c r="B77" s="1111" t="b">
        <v>0</v>
      </c>
      <c r="C77" s="88"/>
      <c r="D77" s="89"/>
      <c r="E77" s="89"/>
      <c r="F77" s="90"/>
      <c r="G77" s="91">
        <v>0.0</v>
      </c>
      <c r="H77" s="994">
        <f t="shared" si="4"/>
        <v>0</v>
      </c>
      <c r="I77" s="1140"/>
      <c r="J77" s="25"/>
      <c r="K77" s="167"/>
      <c r="L77" s="1128"/>
      <c r="M77" s="125">
        <v>0.0</v>
      </c>
      <c r="N77" s="25"/>
    </row>
    <row r="78" ht="18.0" customHeight="1">
      <c r="A78" s="97"/>
      <c r="B78" s="1108" t="b">
        <v>0</v>
      </c>
      <c r="C78" s="94"/>
      <c r="D78" s="95"/>
      <c r="E78" s="95"/>
      <c r="F78" s="96"/>
      <c r="G78" s="85">
        <v>0.0</v>
      </c>
      <c r="H78" s="930">
        <f t="shared" si="4"/>
        <v>0</v>
      </c>
      <c r="I78" s="1107"/>
      <c r="J78" s="25"/>
      <c r="K78" s="167"/>
      <c r="L78" s="1128"/>
      <c r="M78" s="125">
        <v>0.0</v>
      </c>
      <c r="N78" s="25"/>
    </row>
    <row r="79" ht="18.0" customHeight="1">
      <c r="A79" s="97"/>
      <c r="B79" s="1111" t="b">
        <v>0</v>
      </c>
      <c r="C79" s="88"/>
      <c r="D79" s="89"/>
      <c r="E79" s="89"/>
      <c r="F79" s="90"/>
      <c r="G79" s="91">
        <v>0.0</v>
      </c>
      <c r="H79" s="994">
        <f t="shared" si="4"/>
        <v>0</v>
      </c>
      <c r="I79" s="1140"/>
      <c r="J79" s="25"/>
      <c r="K79" s="167"/>
      <c r="L79" s="1128"/>
      <c r="M79" s="125">
        <v>0.0</v>
      </c>
      <c r="N79" s="25"/>
    </row>
    <row r="80" ht="18.0" customHeight="1">
      <c r="A80" s="97"/>
      <c r="B80" s="1108" t="b">
        <v>0</v>
      </c>
      <c r="C80" s="94"/>
      <c r="D80" s="95"/>
      <c r="E80" s="95"/>
      <c r="F80" s="96"/>
      <c r="G80" s="85">
        <v>0.0</v>
      </c>
      <c r="H80" s="930">
        <f t="shared" si="4"/>
        <v>0</v>
      </c>
      <c r="I80" s="1107"/>
      <c r="J80" s="25"/>
      <c r="K80" s="167"/>
      <c r="L80" s="1128"/>
      <c r="M80" s="125">
        <v>0.0</v>
      </c>
      <c r="N80" s="25"/>
    </row>
    <row r="81" ht="18.0" customHeight="1">
      <c r="A81" s="97"/>
      <c r="B81" s="1111" t="b">
        <v>0</v>
      </c>
      <c r="C81" s="88"/>
      <c r="D81" s="89"/>
      <c r="E81" s="89"/>
      <c r="F81" s="90"/>
      <c r="G81" s="91">
        <v>0.0</v>
      </c>
      <c r="H81" s="994">
        <f t="shared" si="4"/>
        <v>0</v>
      </c>
      <c r="I81" s="1140"/>
      <c r="J81" s="25"/>
      <c r="K81" s="167"/>
      <c r="L81" s="1128"/>
      <c r="M81" s="125">
        <v>0.0</v>
      </c>
      <c r="N81" s="25"/>
    </row>
    <row r="82" ht="18.0" customHeight="1">
      <c r="A82" s="97"/>
      <c r="B82" s="1108" t="b">
        <v>0</v>
      </c>
      <c r="C82" s="94"/>
      <c r="D82" s="95"/>
      <c r="E82" s="95"/>
      <c r="F82" s="96"/>
      <c r="G82" s="85">
        <v>0.0</v>
      </c>
      <c r="H82" s="930">
        <f t="shared" si="4"/>
        <v>0</v>
      </c>
      <c r="I82" s="1107"/>
      <c r="J82" s="25"/>
      <c r="K82" s="167"/>
      <c r="L82" s="1128"/>
      <c r="M82" s="125">
        <v>0.0</v>
      </c>
      <c r="N82" s="25"/>
    </row>
    <row r="83" ht="18.0" customHeight="1">
      <c r="A83" s="97"/>
      <c r="B83" s="1111" t="b">
        <v>0</v>
      </c>
      <c r="C83" s="88"/>
      <c r="D83" s="89"/>
      <c r="E83" s="89"/>
      <c r="F83" s="90"/>
      <c r="G83" s="91">
        <v>0.0</v>
      </c>
      <c r="H83" s="994">
        <f t="shared" si="4"/>
        <v>0</v>
      </c>
      <c r="I83" s="1140"/>
      <c r="J83" s="25"/>
      <c r="K83" s="167"/>
      <c r="L83" s="1128"/>
      <c r="M83" s="125">
        <v>0.0</v>
      </c>
      <c r="N83" s="25"/>
    </row>
    <row r="84" ht="18.0" customHeight="1">
      <c r="A84" s="97"/>
      <c r="B84" s="1108" t="b">
        <v>0</v>
      </c>
      <c r="C84" s="94"/>
      <c r="D84" s="95"/>
      <c r="E84" s="95"/>
      <c r="F84" s="96"/>
      <c r="G84" s="85">
        <v>0.0</v>
      </c>
      <c r="H84" s="930">
        <f t="shared" si="4"/>
        <v>0</v>
      </c>
      <c r="I84" s="1107"/>
      <c r="J84" s="25"/>
      <c r="K84" s="167"/>
      <c r="L84" s="1128"/>
      <c r="M84" s="125">
        <v>0.0</v>
      </c>
      <c r="N84" s="25"/>
    </row>
    <row r="85" ht="18.0" customHeight="1">
      <c r="A85" s="97"/>
      <c r="B85" s="1111" t="b">
        <v>0</v>
      </c>
      <c r="C85" s="88"/>
      <c r="D85" s="89"/>
      <c r="E85" s="89"/>
      <c r="F85" s="90"/>
      <c r="G85" s="91">
        <v>0.0</v>
      </c>
      <c r="H85" s="994">
        <f t="shared" si="4"/>
        <v>0</v>
      </c>
      <c r="I85" s="1140"/>
      <c r="J85" s="25"/>
      <c r="K85" s="167"/>
      <c r="L85" s="1128"/>
      <c r="M85" s="125">
        <v>0.0</v>
      </c>
      <c r="N85" s="25"/>
    </row>
    <row r="86" ht="18.0" customHeight="1">
      <c r="A86" s="65"/>
      <c r="B86" s="1108" t="b">
        <v>0</v>
      </c>
      <c r="C86" s="94"/>
      <c r="D86" s="95"/>
      <c r="E86" s="95"/>
      <c r="F86" s="96"/>
      <c r="G86" s="85">
        <v>0.0</v>
      </c>
      <c r="H86" s="930">
        <f t="shared" si="4"/>
        <v>0</v>
      </c>
      <c r="I86" s="1107"/>
      <c r="J86" s="25"/>
      <c r="K86" s="167"/>
      <c r="L86" s="1128"/>
      <c r="M86" s="125">
        <v>0.0</v>
      </c>
      <c r="N86" s="25"/>
    </row>
    <row r="87">
      <c r="A87" s="126"/>
      <c r="B87" s="1125"/>
      <c r="C87" s="1126" t="s">
        <v>610</v>
      </c>
      <c r="D87" s="1093"/>
      <c r="E87" s="1093"/>
      <c r="F87" s="1093"/>
      <c r="G87" s="1093"/>
      <c r="H87" s="1127">
        <f>sum(H38:H86)</f>
        <v>0</v>
      </c>
      <c r="I87" s="1155"/>
      <c r="J87" s="25"/>
      <c r="K87" s="167"/>
      <c r="L87" s="1128"/>
      <c r="M87" s="125">
        <v>0.0</v>
      </c>
      <c r="N87" s="25"/>
    </row>
    <row r="88">
      <c r="A88" s="126"/>
      <c r="B88" s="126" t="s">
        <v>611</v>
      </c>
      <c r="H88" s="127">
        <f>sum(H38:H86)-M30</f>
        <v>0</v>
      </c>
      <c r="J88" s="25"/>
      <c r="K88" s="167"/>
      <c r="L88" s="1128"/>
      <c r="M88" s="125"/>
      <c r="N88" s="25"/>
    </row>
    <row r="89">
      <c r="A89" s="126"/>
      <c r="B89" s="126" t="s">
        <v>134</v>
      </c>
      <c r="H89" s="127">
        <f>'01) BudgetBill Breakdown'!J699-H87</f>
        <v>325.94</v>
      </c>
      <c r="J89" s="25"/>
      <c r="K89" s="1128">
        <v>45732.0</v>
      </c>
      <c r="N89" s="25"/>
    </row>
    <row r="90">
      <c r="A90" s="126"/>
      <c r="B90" s="126"/>
      <c r="C90" s="126"/>
      <c r="D90" s="126"/>
      <c r="E90" s="126"/>
      <c r="F90" s="126"/>
      <c r="G90" s="126"/>
      <c r="H90" s="128"/>
      <c r="I90" s="128"/>
      <c r="J90" s="25"/>
      <c r="K90" s="25"/>
      <c r="L90" s="25"/>
      <c r="M90" s="25"/>
      <c r="N90" s="25"/>
    </row>
  </sheetData>
  <mergeCells count="122">
    <mergeCell ref="K35:L35"/>
    <mergeCell ref="K37:M37"/>
    <mergeCell ref="L13:M13"/>
    <mergeCell ref="L14:M14"/>
    <mergeCell ref="K29:L29"/>
    <mergeCell ref="K31:M31"/>
    <mergeCell ref="K32:L32"/>
    <mergeCell ref="K33:L33"/>
    <mergeCell ref="K34:L34"/>
    <mergeCell ref="B2:I2"/>
    <mergeCell ref="K2:M2"/>
    <mergeCell ref="C3:E3"/>
    <mergeCell ref="L3:M3"/>
    <mergeCell ref="C4:E4"/>
    <mergeCell ref="L4:M4"/>
    <mergeCell ref="L5:M5"/>
    <mergeCell ref="C5:E5"/>
    <mergeCell ref="C6:E6"/>
    <mergeCell ref="C7:E7"/>
    <mergeCell ref="C8:E8"/>
    <mergeCell ref="C9:E9"/>
    <mergeCell ref="C10:E10"/>
    <mergeCell ref="C11:E11"/>
    <mergeCell ref="L6:M6"/>
    <mergeCell ref="L7:M7"/>
    <mergeCell ref="L8:M8"/>
    <mergeCell ref="L9:M9"/>
    <mergeCell ref="L10:M10"/>
    <mergeCell ref="L11:M11"/>
    <mergeCell ref="L12:M12"/>
    <mergeCell ref="C12:E12"/>
    <mergeCell ref="C13:E13"/>
    <mergeCell ref="C14:E14"/>
    <mergeCell ref="C15:E15"/>
    <mergeCell ref="C16:E16"/>
    <mergeCell ref="C17:E17"/>
    <mergeCell ref="C18:E18"/>
    <mergeCell ref="C19:E19"/>
    <mergeCell ref="C20:E20"/>
    <mergeCell ref="C21:E21"/>
    <mergeCell ref="C22:E22"/>
    <mergeCell ref="C23:E23"/>
    <mergeCell ref="C24:E24"/>
    <mergeCell ref="C25:E25"/>
    <mergeCell ref="C26:E26"/>
    <mergeCell ref="C30:E30"/>
    <mergeCell ref="C31:E31"/>
    <mergeCell ref="C32:E32"/>
    <mergeCell ref="C33:E33"/>
    <mergeCell ref="C34:G34"/>
    <mergeCell ref="B36:I36"/>
    <mergeCell ref="H34:I34"/>
    <mergeCell ref="H37:I37"/>
    <mergeCell ref="H38:I38"/>
    <mergeCell ref="H39:I39"/>
    <mergeCell ref="L39:M39"/>
    <mergeCell ref="H40:I40"/>
    <mergeCell ref="L40:M40"/>
    <mergeCell ref="H72:I72"/>
    <mergeCell ref="H73:I73"/>
    <mergeCell ref="H74:I74"/>
    <mergeCell ref="H75:I75"/>
    <mergeCell ref="H76:I76"/>
    <mergeCell ref="H77:I77"/>
    <mergeCell ref="H78:I78"/>
    <mergeCell ref="H79:I79"/>
    <mergeCell ref="H80:I80"/>
    <mergeCell ref="H81:I81"/>
    <mergeCell ref="H82:I82"/>
    <mergeCell ref="H83:I83"/>
    <mergeCell ref="H84:I84"/>
    <mergeCell ref="H85:I85"/>
    <mergeCell ref="H41:I41"/>
    <mergeCell ref="H42:I42"/>
    <mergeCell ref="K42:L42"/>
    <mergeCell ref="H43:I43"/>
    <mergeCell ref="H44:I44"/>
    <mergeCell ref="K44:M44"/>
    <mergeCell ref="H45:I45"/>
    <mergeCell ref="H46:I46"/>
    <mergeCell ref="L46:M46"/>
    <mergeCell ref="H47:I47"/>
    <mergeCell ref="L47:M47"/>
    <mergeCell ref="H48:I48"/>
    <mergeCell ref="H49:I49"/>
    <mergeCell ref="K49:L49"/>
    <mergeCell ref="H50:I50"/>
    <mergeCell ref="H51:I51"/>
    <mergeCell ref="K51:M51"/>
    <mergeCell ref="H52:I52"/>
    <mergeCell ref="H53:I53"/>
    <mergeCell ref="L53:M53"/>
    <mergeCell ref="L54:M54"/>
    <mergeCell ref="H54:I54"/>
    <mergeCell ref="H55:I55"/>
    <mergeCell ref="H56:I56"/>
    <mergeCell ref="K56:L56"/>
    <mergeCell ref="H57:I57"/>
    <mergeCell ref="H58:I58"/>
    <mergeCell ref="K58:L58"/>
    <mergeCell ref="H59:I59"/>
    <mergeCell ref="H60:I60"/>
    <mergeCell ref="K60:M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86:I86"/>
    <mergeCell ref="C87:G87"/>
    <mergeCell ref="H87:I87"/>
    <mergeCell ref="B88:G88"/>
    <mergeCell ref="H88:I88"/>
    <mergeCell ref="B89:G89"/>
    <mergeCell ref="H89:I89"/>
    <mergeCell ref="K89:M89"/>
  </mergeCells>
  <dataValidations>
    <dataValidation type="list" allowBlank="1" showErrorMessage="1" sqref="E38:E86">
      <formula1>'08) Drop Down Menus'!$B$2:$B$17</formula1>
    </dataValidation>
    <dataValidation type="list" allowBlank="1" sqref="G4:G33">
      <formula1>'08) Drop Down Menus'!$A$2:$A$17</formula1>
    </dataValidation>
  </dataValidations>
  <drawing r:id="rId1"/>
</worksheet>
</file>

<file path=xl/worksheets/sheet8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3.29"/>
    <col customWidth="1" min="2" max="2" width="4.71"/>
    <col customWidth="1" min="3" max="3" width="32.57"/>
    <col customWidth="1" min="4" max="4" width="10.0"/>
    <col customWidth="1" min="5" max="5" width="25.71"/>
    <col customWidth="1" min="6" max="6" width="13.0"/>
    <col customWidth="1" min="7" max="7" width="23.86"/>
    <col customWidth="1" min="8" max="8" width="15.29"/>
    <col customWidth="1" min="9" max="9" width="14.29"/>
    <col customWidth="1" min="10" max="10" width="3.71"/>
    <col customWidth="1" min="11" max="11" width="26.43"/>
    <col customWidth="1" min="12" max="12" width="16.0"/>
    <col customWidth="1" min="13" max="13" width="16.57"/>
    <col customWidth="1" min="14" max="14" width="3.43"/>
  </cols>
  <sheetData>
    <row r="1">
      <c r="A1" s="25"/>
      <c r="B1" s="25"/>
      <c r="C1" s="25"/>
      <c r="D1" s="25"/>
      <c r="E1" s="25"/>
      <c r="F1" s="25"/>
      <c r="G1" s="24"/>
      <c r="H1" s="25"/>
      <c r="I1" s="25"/>
      <c r="J1" s="25"/>
      <c r="K1" s="25"/>
      <c r="L1" s="138"/>
      <c r="M1" s="25"/>
      <c r="N1" s="25"/>
    </row>
    <row r="2">
      <c r="A2" s="25"/>
      <c r="B2" s="1085" t="s">
        <v>911</v>
      </c>
      <c r="C2" s="1129"/>
      <c r="D2" s="1129"/>
      <c r="E2" s="1129"/>
      <c r="F2" s="1129"/>
      <c r="G2" s="1129"/>
      <c r="H2" s="1129"/>
      <c r="I2" s="1130"/>
      <c r="J2" s="25"/>
      <c r="K2" s="1131" t="s">
        <v>470</v>
      </c>
      <c r="L2" s="1132"/>
      <c r="M2" s="1133"/>
      <c r="N2" s="25"/>
    </row>
    <row r="3">
      <c r="A3" s="25"/>
      <c r="B3" s="1079" t="s">
        <v>598</v>
      </c>
      <c r="C3" s="974" t="s">
        <v>140</v>
      </c>
      <c r="D3" s="862"/>
      <c r="E3" s="862"/>
      <c r="F3" s="974" t="s">
        <v>55</v>
      </c>
      <c r="G3" s="974" t="s">
        <v>44</v>
      </c>
      <c r="H3" s="974" t="s">
        <v>2</v>
      </c>
      <c r="I3" s="1080" t="s">
        <v>67</v>
      </c>
      <c r="J3" s="25"/>
      <c r="K3" s="1081" t="str">
        <f>'08) Drop Down Menus'!A2</f>
        <v>Groceries</v>
      </c>
      <c r="L3" s="85">
        <f>sumifs(H$4:H$33,G$4:G$33,K3,B$4:B$33,false)</f>
        <v>108.27</v>
      </c>
      <c r="M3" s="1107"/>
      <c r="N3" s="25"/>
    </row>
    <row r="4">
      <c r="A4" s="25"/>
      <c r="B4" s="1134" t="b">
        <v>0</v>
      </c>
      <c r="C4" s="1042" t="s">
        <v>808</v>
      </c>
      <c r="D4" s="1135"/>
      <c r="E4" s="1135"/>
      <c r="F4" s="1179">
        <v>45737.0</v>
      </c>
      <c r="G4" s="1137" t="s">
        <v>110</v>
      </c>
      <c r="H4" s="1138">
        <f>sum(M59:M87)</f>
        <v>0</v>
      </c>
      <c r="I4" s="92">
        <f>H4</f>
        <v>0</v>
      </c>
      <c r="J4" s="25"/>
      <c r="K4" s="1139" t="str">
        <f>'08) Drop Down Menus'!A3</f>
        <v>Cigarettes</v>
      </c>
      <c r="L4" s="91">
        <f t="shared" ref="L4:L14" si="1">sumifs(H$4:H$26,G$4:G$26,K4,B$4:B$26,false)</f>
        <v>27.11</v>
      </c>
      <c r="M4" s="1140"/>
      <c r="N4" s="25"/>
    </row>
    <row r="5">
      <c r="A5" s="25"/>
      <c r="B5" s="925" t="b">
        <v>0</v>
      </c>
      <c r="C5" s="1022" t="s">
        <v>806</v>
      </c>
      <c r="D5" s="862"/>
      <c r="E5" s="862"/>
      <c r="F5" s="1180">
        <v>45737.0</v>
      </c>
      <c r="G5" s="983" t="s">
        <v>61</v>
      </c>
      <c r="H5" s="1023">
        <v>48.47</v>
      </c>
      <c r="I5" s="86">
        <f t="shared" ref="I5:I33" si="2">I4+H5</f>
        <v>48.47</v>
      </c>
      <c r="J5" s="25"/>
      <c r="K5" s="1081" t="str">
        <f>'08) Drop Down Menus'!A4</f>
        <v>Gas</v>
      </c>
      <c r="L5" s="85">
        <f t="shared" si="1"/>
        <v>37.11</v>
      </c>
      <c r="M5" s="1107"/>
      <c r="N5" s="25"/>
    </row>
    <row r="6">
      <c r="A6" s="25"/>
      <c r="B6" s="1134" t="b">
        <v>0</v>
      </c>
      <c r="C6" s="1042" t="s">
        <v>838</v>
      </c>
      <c r="D6" s="1135"/>
      <c r="E6" s="1135"/>
      <c r="F6" s="1179">
        <v>45740.0</v>
      </c>
      <c r="G6" s="1137" t="s">
        <v>11</v>
      </c>
      <c r="H6" s="1138">
        <v>12.65</v>
      </c>
      <c r="I6" s="92">
        <f t="shared" si="2"/>
        <v>61.12</v>
      </c>
      <c r="J6" s="25"/>
      <c r="K6" s="1139" t="str">
        <f>'08) Drop Down Menus'!A5</f>
        <v>Entertainment</v>
      </c>
      <c r="L6" s="91">
        <f t="shared" si="1"/>
        <v>155.15</v>
      </c>
      <c r="M6" s="1140"/>
      <c r="N6" s="25"/>
    </row>
    <row r="7">
      <c r="A7" s="25"/>
      <c r="B7" s="925" t="b">
        <v>0</v>
      </c>
      <c r="C7" s="1022" t="s">
        <v>474</v>
      </c>
      <c r="D7" s="862"/>
      <c r="E7" s="862"/>
      <c r="F7" s="1180">
        <v>45740.0</v>
      </c>
      <c r="G7" s="983" t="s">
        <v>144</v>
      </c>
      <c r="H7" s="1023">
        <v>27.11</v>
      </c>
      <c r="I7" s="86">
        <f t="shared" si="2"/>
        <v>88.23</v>
      </c>
      <c r="J7" s="25"/>
      <c r="K7" s="1081" t="str">
        <f>'08) Drop Down Menus'!A6</f>
        <v>Medical</v>
      </c>
      <c r="L7" s="85">
        <f t="shared" si="1"/>
        <v>0</v>
      </c>
      <c r="M7" s="1107"/>
      <c r="N7" s="25"/>
    </row>
    <row r="8">
      <c r="A8" s="25"/>
      <c r="B8" s="1134" t="b">
        <v>0</v>
      </c>
      <c r="C8" s="1042" t="s">
        <v>473</v>
      </c>
      <c r="D8" s="1135"/>
      <c r="E8" s="1135"/>
      <c r="F8" s="1179">
        <v>45741.0</v>
      </c>
      <c r="G8" s="1137" t="s">
        <v>146</v>
      </c>
      <c r="H8" s="1138">
        <v>42.18</v>
      </c>
      <c r="I8" s="92">
        <f t="shared" si="2"/>
        <v>130.41</v>
      </c>
      <c r="J8" s="25"/>
      <c r="K8" s="1139" t="str">
        <f>'08) Drop Down Menus'!A7</f>
        <v>Vehicle</v>
      </c>
      <c r="L8" s="91">
        <f t="shared" si="1"/>
        <v>0</v>
      </c>
      <c r="M8" s="1140"/>
      <c r="N8" s="25"/>
    </row>
    <row r="9">
      <c r="A9" s="25"/>
      <c r="B9" s="925" t="b">
        <v>0</v>
      </c>
      <c r="C9" s="1022" t="s">
        <v>473</v>
      </c>
      <c r="D9" s="862"/>
      <c r="E9" s="862"/>
      <c r="F9" s="1180">
        <v>45741.0</v>
      </c>
      <c r="G9" s="983" t="s">
        <v>146</v>
      </c>
      <c r="H9" s="1023">
        <v>18.98</v>
      </c>
      <c r="I9" s="86">
        <f t="shared" si="2"/>
        <v>149.39</v>
      </c>
      <c r="J9" s="25"/>
      <c r="K9" s="1081" t="str">
        <f>'08) Drop Down Menus'!A8</f>
        <v>Maintenance</v>
      </c>
      <c r="L9" s="85">
        <f t="shared" si="1"/>
        <v>18.78</v>
      </c>
      <c r="M9" s="1107"/>
      <c r="N9" s="25"/>
    </row>
    <row r="10">
      <c r="A10" s="25"/>
      <c r="B10" s="1134" t="b">
        <v>0</v>
      </c>
      <c r="C10" s="1042" t="s">
        <v>472</v>
      </c>
      <c r="D10" s="1135"/>
      <c r="E10" s="1135"/>
      <c r="F10" s="1179">
        <v>45741.0</v>
      </c>
      <c r="G10" s="1137" t="s">
        <v>110</v>
      </c>
      <c r="H10" s="1138">
        <v>108.27</v>
      </c>
      <c r="I10" s="92">
        <f t="shared" si="2"/>
        <v>257.66</v>
      </c>
      <c r="J10" s="25"/>
      <c r="K10" s="1139" t="str">
        <f>'08) Drop Down Menus'!A9</f>
        <v>Debt</v>
      </c>
      <c r="L10" s="91">
        <f t="shared" si="1"/>
        <v>225.64</v>
      </c>
      <c r="M10" s="1140"/>
      <c r="N10" s="25"/>
    </row>
    <row r="11">
      <c r="A11" s="25"/>
      <c r="B11" s="925" t="b">
        <v>0</v>
      </c>
      <c r="C11" s="1022" t="s">
        <v>840</v>
      </c>
      <c r="D11" s="862"/>
      <c r="E11" s="862"/>
      <c r="F11" s="1180">
        <v>45744.0</v>
      </c>
      <c r="G11" s="983" t="s">
        <v>61</v>
      </c>
      <c r="H11" s="1023">
        <v>177.22</v>
      </c>
      <c r="I11" s="86">
        <f t="shared" si="2"/>
        <v>434.88</v>
      </c>
      <c r="J11" s="25"/>
      <c r="K11" s="1081" t="str">
        <f>'08) Drop Down Menus'!A10</f>
        <v>Holiday Gifts</v>
      </c>
      <c r="L11" s="85">
        <f t="shared" si="1"/>
        <v>0</v>
      </c>
      <c r="M11" s="1107"/>
      <c r="N11" s="25"/>
    </row>
    <row r="12">
      <c r="A12" s="25"/>
      <c r="B12" s="1134" t="b">
        <v>0</v>
      </c>
      <c r="C12" s="1042" t="s">
        <v>753</v>
      </c>
      <c r="D12" s="1135"/>
      <c r="E12" s="1135"/>
      <c r="F12" s="1179">
        <v>45744.0</v>
      </c>
      <c r="G12" s="1137" t="s">
        <v>146</v>
      </c>
      <c r="H12" s="1138">
        <v>85.0</v>
      </c>
      <c r="I12" s="92">
        <f t="shared" si="2"/>
        <v>519.88</v>
      </c>
      <c r="J12" s="25"/>
      <c r="K12" s="1139" t="str">
        <f>'08) Drop Down Menus'!A11</f>
        <v>Haircut</v>
      </c>
      <c r="L12" s="91">
        <f t="shared" si="1"/>
        <v>0</v>
      </c>
      <c r="M12" s="1140"/>
      <c r="N12" s="25"/>
    </row>
    <row r="13">
      <c r="A13" s="25"/>
      <c r="B13" s="925" t="b">
        <v>0</v>
      </c>
      <c r="C13" s="1022" t="s">
        <v>912</v>
      </c>
      <c r="D13" s="862"/>
      <c r="E13" s="862"/>
      <c r="F13" s="1180">
        <v>45744.0</v>
      </c>
      <c r="G13" s="983" t="s">
        <v>21</v>
      </c>
      <c r="H13" s="1023">
        <v>0.95</v>
      </c>
      <c r="I13" s="86">
        <f t="shared" si="2"/>
        <v>520.83</v>
      </c>
      <c r="J13" s="25"/>
      <c r="K13" s="1081" t="str">
        <f>'08) Drop Down Menus'!A12</f>
        <v>Subscription - Video</v>
      </c>
      <c r="L13" s="85">
        <f t="shared" si="1"/>
        <v>12.65</v>
      </c>
      <c r="M13" s="1107"/>
      <c r="N13" s="25"/>
    </row>
    <row r="14">
      <c r="A14" s="25"/>
      <c r="B14" s="1134" t="b">
        <v>0</v>
      </c>
      <c r="C14" s="1042" t="s">
        <v>474</v>
      </c>
      <c r="D14" s="1135"/>
      <c r="E14" s="1135"/>
      <c r="F14" s="1179">
        <v>45746.0</v>
      </c>
      <c r="G14" s="1137" t="s">
        <v>145</v>
      </c>
      <c r="H14" s="1138">
        <v>37.11</v>
      </c>
      <c r="I14" s="92">
        <f t="shared" si="2"/>
        <v>557.94</v>
      </c>
      <c r="J14" s="25"/>
      <c r="K14" s="1141" t="str">
        <f>'08) Drop Down Menus'!A13</f>
        <v>Subscription - Game</v>
      </c>
      <c r="L14" s="1142">
        <f t="shared" si="1"/>
        <v>0</v>
      </c>
      <c r="M14" s="1144"/>
      <c r="N14" s="25"/>
    </row>
    <row r="15">
      <c r="A15" s="25"/>
      <c r="B15" s="925" t="b">
        <v>0</v>
      </c>
      <c r="C15" s="1022" t="s">
        <v>717</v>
      </c>
      <c r="D15" s="862"/>
      <c r="E15" s="862"/>
      <c r="F15" s="1180">
        <v>45747.0</v>
      </c>
      <c r="G15" s="983" t="s">
        <v>61</v>
      </c>
      <c r="H15" s="1023">
        <v>-0.05</v>
      </c>
      <c r="I15" s="86">
        <f t="shared" si="2"/>
        <v>557.89</v>
      </c>
      <c r="J15" s="25"/>
      <c r="K15" s="25"/>
      <c r="L15" s="25"/>
      <c r="M15" s="25"/>
      <c r="N15" s="25"/>
    </row>
    <row r="16">
      <c r="A16" s="25"/>
      <c r="B16" s="1134" t="b">
        <v>0</v>
      </c>
      <c r="C16" s="1042" t="s">
        <v>843</v>
      </c>
      <c r="D16" s="1135"/>
      <c r="E16" s="1135"/>
      <c r="F16" s="1179">
        <v>45750.0</v>
      </c>
      <c r="G16" s="1137" t="s">
        <v>21</v>
      </c>
      <c r="H16" s="1138">
        <v>17.83</v>
      </c>
      <c r="I16" s="92">
        <f t="shared" si="2"/>
        <v>575.72</v>
      </c>
      <c r="J16" s="25"/>
      <c r="K16" s="1085" t="s">
        <v>44</v>
      </c>
      <c r="L16" s="1086" t="s">
        <v>572</v>
      </c>
      <c r="M16" s="1087" t="s">
        <v>573</v>
      </c>
      <c r="N16" s="25"/>
    </row>
    <row r="17">
      <c r="A17" s="25"/>
      <c r="B17" s="925" t="b">
        <v>0</v>
      </c>
      <c r="C17" s="1022" t="s">
        <v>577</v>
      </c>
      <c r="D17" s="862"/>
      <c r="E17" s="862"/>
      <c r="F17" s="1180">
        <v>45750.0</v>
      </c>
      <c r="G17" s="983" t="s">
        <v>146</v>
      </c>
      <c r="H17" s="1023">
        <v>8.99</v>
      </c>
      <c r="I17" s="86">
        <f t="shared" si="2"/>
        <v>584.71</v>
      </c>
      <c r="J17" s="25"/>
      <c r="K17" s="1088" t="str">
        <f>'08) Drop Down Menus'!A2</f>
        <v>Groceries</v>
      </c>
      <c r="L17" s="930">
        <f>SUMIF('01) BudgetBill Breakdown'!B90:B$594,K3, '01) BudgetBill Breakdown'!G90:G$594)</f>
        <v>-8428.89</v>
      </c>
      <c r="M17" s="1089">
        <f t="shared" ref="M17:M28" si="3">L17/M$29</f>
        <v>-1404.815</v>
      </c>
      <c r="N17" s="25"/>
    </row>
    <row r="18">
      <c r="A18" s="25"/>
      <c r="B18" s="1134" t="b">
        <v>0</v>
      </c>
      <c r="C18" s="1042"/>
      <c r="D18" s="1135"/>
      <c r="E18" s="1135"/>
      <c r="F18" s="1179"/>
      <c r="G18" s="1137"/>
      <c r="H18" s="1138">
        <v>0.0</v>
      </c>
      <c r="I18" s="92">
        <f t="shared" si="2"/>
        <v>584.71</v>
      </c>
      <c r="J18" s="25"/>
      <c r="K18" s="1090" t="str">
        <f>'08) Drop Down Menus'!A3</f>
        <v>Cigarettes</v>
      </c>
      <c r="L18" s="994">
        <f>SUMIF('01) BudgetBill Breakdown'!B90:B$594,K4, '01) BudgetBill Breakdown'!G90:G$594)</f>
        <v>-1936.99</v>
      </c>
      <c r="M18" s="1091">
        <f t="shared" si="3"/>
        <v>-322.8316667</v>
      </c>
      <c r="N18" s="25"/>
    </row>
    <row r="19">
      <c r="A19" s="25"/>
      <c r="B19" s="925" t="b">
        <v>0</v>
      </c>
      <c r="C19" s="1022"/>
      <c r="D19" s="862"/>
      <c r="E19" s="862"/>
      <c r="F19" s="1180"/>
      <c r="G19" s="983"/>
      <c r="H19" s="1023">
        <v>0.0</v>
      </c>
      <c r="I19" s="86">
        <f t="shared" si="2"/>
        <v>584.71</v>
      </c>
      <c r="J19" s="25"/>
      <c r="K19" s="1088" t="str">
        <f>'08) Drop Down Menus'!A4</f>
        <v>Gas</v>
      </c>
      <c r="L19" s="930">
        <f>SUMIF('01) BudgetBill Breakdown'!B90:B$594,K5, '01) BudgetBill Breakdown'!G90:G$594)</f>
        <v>-667.74</v>
      </c>
      <c r="M19" s="1089">
        <f t="shared" si="3"/>
        <v>-111.29</v>
      </c>
      <c r="N19" s="25"/>
    </row>
    <row r="20">
      <c r="A20" s="25"/>
      <c r="B20" s="1134" t="b">
        <v>0</v>
      </c>
      <c r="C20" s="1042"/>
      <c r="D20" s="1135"/>
      <c r="E20" s="1135"/>
      <c r="F20" s="1179"/>
      <c r="G20" s="1137"/>
      <c r="H20" s="1138">
        <v>0.0</v>
      </c>
      <c r="I20" s="92">
        <f t="shared" si="2"/>
        <v>584.71</v>
      </c>
      <c r="J20" s="25"/>
      <c r="K20" s="1090" t="str">
        <f>'08) Drop Down Menus'!A5</f>
        <v>Entertainment</v>
      </c>
      <c r="L20" s="994">
        <f>SUMIF('01) BudgetBill Breakdown'!B90:B$594,K6, '01) BudgetBill Breakdown'!G90:G$594)</f>
        <v>-2661.86</v>
      </c>
      <c r="M20" s="1091">
        <f t="shared" si="3"/>
        <v>-443.6433333</v>
      </c>
      <c r="N20" s="25"/>
    </row>
    <row r="21">
      <c r="A21" s="25"/>
      <c r="B21" s="925" t="b">
        <v>0</v>
      </c>
      <c r="C21" s="1022"/>
      <c r="D21" s="862"/>
      <c r="E21" s="862"/>
      <c r="F21" s="1180"/>
      <c r="G21" s="983"/>
      <c r="H21" s="1023">
        <v>0.0</v>
      </c>
      <c r="I21" s="86">
        <f t="shared" si="2"/>
        <v>584.71</v>
      </c>
      <c r="J21" s="25"/>
      <c r="K21" s="1088" t="str">
        <f>'08) Drop Down Menus'!A6</f>
        <v>Medical</v>
      </c>
      <c r="L21" s="930">
        <f>SUMIF('01) BudgetBill Breakdown'!B90:B$594,K7, '01) BudgetBill Breakdown'!G90:G$594)</f>
        <v>-584.63</v>
      </c>
      <c r="M21" s="1089">
        <f t="shared" si="3"/>
        <v>-97.43833333</v>
      </c>
      <c r="N21" s="25"/>
    </row>
    <row r="22">
      <c r="A22" s="25"/>
      <c r="B22" s="1134" t="b">
        <v>0</v>
      </c>
      <c r="C22" s="1042"/>
      <c r="D22" s="1135"/>
      <c r="E22" s="1135"/>
      <c r="F22" s="1179"/>
      <c r="G22" s="1137"/>
      <c r="H22" s="1138">
        <v>0.0</v>
      </c>
      <c r="I22" s="92">
        <f t="shared" si="2"/>
        <v>584.71</v>
      </c>
      <c r="J22" s="25"/>
      <c r="K22" s="1090" t="str">
        <f>'08) Drop Down Menus'!A7</f>
        <v>Vehicle</v>
      </c>
      <c r="L22" s="994">
        <f>SUMIF('01) BudgetBill Breakdown'!B90:B$594,K8, '01) BudgetBill Breakdown'!G90:G$594)</f>
        <v>-437.78</v>
      </c>
      <c r="M22" s="1091">
        <f t="shared" si="3"/>
        <v>-72.96333333</v>
      </c>
      <c r="N22" s="25"/>
    </row>
    <row r="23">
      <c r="A23" s="25"/>
      <c r="B23" s="925" t="b">
        <v>0</v>
      </c>
      <c r="C23" s="1022"/>
      <c r="D23" s="862"/>
      <c r="E23" s="862"/>
      <c r="F23" s="1180"/>
      <c r="G23" s="983"/>
      <c r="H23" s="1023">
        <v>0.0</v>
      </c>
      <c r="I23" s="86">
        <f t="shared" si="2"/>
        <v>584.71</v>
      </c>
      <c r="J23" s="25"/>
      <c r="K23" s="1088" t="str">
        <f>'08) Drop Down Menus'!A8</f>
        <v>Maintenance</v>
      </c>
      <c r="L23" s="930">
        <f>SUMIF('01) BudgetBill Breakdown'!B90:B$594,K9, '01) BudgetBill Breakdown'!G90:G$594)</f>
        <v>-1710.62</v>
      </c>
      <c r="M23" s="1089">
        <f t="shared" si="3"/>
        <v>-285.1033333</v>
      </c>
      <c r="N23" s="25"/>
    </row>
    <row r="24">
      <c r="A24" s="25"/>
      <c r="B24" s="1134" t="b">
        <v>0</v>
      </c>
      <c r="C24" s="1042"/>
      <c r="D24" s="1135"/>
      <c r="E24" s="1135"/>
      <c r="F24" s="1179"/>
      <c r="G24" s="1137"/>
      <c r="H24" s="1138">
        <v>0.0</v>
      </c>
      <c r="I24" s="92">
        <f t="shared" si="2"/>
        <v>584.71</v>
      </c>
      <c r="J24" s="25"/>
      <c r="K24" s="1090" t="str">
        <f>'08) Drop Down Menus'!A9</f>
        <v>Debt</v>
      </c>
      <c r="L24" s="994">
        <f>SUMIF('01) BudgetBill Breakdown'!B90:B$594,K10, '01) BudgetBill Breakdown'!G90:G$594)</f>
        <v>-2031.77</v>
      </c>
      <c r="M24" s="1091">
        <f t="shared" si="3"/>
        <v>-338.6283333</v>
      </c>
      <c r="N24" s="25"/>
    </row>
    <row r="25">
      <c r="A25" s="25"/>
      <c r="B25" s="925" t="b">
        <v>0</v>
      </c>
      <c r="C25" s="1022"/>
      <c r="D25" s="862"/>
      <c r="E25" s="862"/>
      <c r="F25" s="1180"/>
      <c r="G25" s="983"/>
      <c r="H25" s="1023">
        <v>0.0</v>
      </c>
      <c r="I25" s="86">
        <f t="shared" si="2"/>
        <v>584.71</v>
      </c>
      <c r="J25" s="25"/>
      <c r="K25" s="1088" t="str">
        <f>'08) Drop Down Menus'!A10</f>
        <v>Holiday Gifts</v>
      </c>
      <c r="L25" s="930">
        <f>SUMIF('01) BudgetBill Breakdown'!B90:B$594,K11, '01) BudgetBill Breakdown'!G90:G$594)</f>
        <v>-410.56</v>
      </c>
      <c r="M25" s="1089">
        <f t="shared" si="3"/>
        <v>-68.42666667</v>
      </c>
      <c r="N25" s="25"/>
    </row>
    <row r="26">
      <c r="A26" s="25"/>
      <c r="B26" s="1134" t="b">
        <v>0</v>
      </c>
      <c r="C26" s="1042"/>
      <c r="D26" s="1135"/>
      <c r="E26" s="1135"/>
      <c r="F26" s="1179"/>
      <c r="G26" s="1137"/>
      <c r="H26" s="1138">
        <v>0.0</v>
      </c>
      <c r="I26" s="92">
        <f t="shared" si="2"/>
        <v>584.71</v>
      </c>
      <c r="J26" s="25"/>
      <c r="K26" s="1090" t="str">
        <f>'08) Drop Down Menus'!A11</f>
        <v>Haircut</v>
      </c>
      <c r="L26" s="994">
        <f>SUMIF('01) BudgetBill Breakdown'!B90:B$594,K12, '01) BudgetBill Breakdown'!G90:G$594)</f>
        <v>-238</v>
      </c>
      <c r="M26" s="1091">
        <f t="shared" si="3"/>
        <v>-39.66666667</v>
      </c>
      <c r="N26" s="25"/>
    </row>
    <row r="27">
      <c r="A27" s="25"/>
      <c r="B27" s="925" t="b">
        <v>0</v>
      </c>
      <c r="C27" s="1022"/>
      <c r="D27" s="1022"/>
      <c r="E27" s="1022"/>
      <c r="F27" s="1180"/>
      <c r="G27" s="983"/>
      <c r="H27" s="1023">
        <v>0.0</v>
      </c>
      <c r="I27" s="86">
        <f t="shared" si="2"/>
        <v>584.71</v>
      </c>
      <c r="J27" s="25"/>
      <c r="K27" s="1088" t="str">
        <f>'08) Drop Down Menus'!A12</f>
        <v>Subscription - Video</v>
      </c>
      <c r="L27" s="930">
        <f>SUMIF('01) BudgetBill Breakdown'!B90:B$594,K13, '01) BudgetBill Breakdown'!G90:G$594)</f>
        <v>-343.35</v>
      </c>
      <c r="M27" s="1089">
        <f t="shared" si="3"/>
        <v>-57.225</v>
      </c>
      <c r="N27" s="25"/>
    </row>
    <row r="28">
      <c r="A28" s="25"/>
      <c r="B28" s="1134" t="b">
        <v>0</v>
      </c>
      <c r="C28" s="1042"/>
      <c r="D28" s="1042"/>
      <c r="E28" s="1042"/>
      <c r="F28" s="1179"/>
      <c r="G28" s="1137"/>
      <c r="H28" s="1138">
        <v>0.0</v>
      </c>
      <c r="I28" s="92">
        <f t="shared" si="2"/>
        <v>584.71</v>
      </c>
      <c r="J28" s="25"/>
      <c r="K28" s="1090" t="str">
        <f>'08) Drop Down Menus'!A13</f>
        <v>Subscription - Game</v>
      </c>
      <c r="L28" s="994">
        <f>SUMIF('01) BudgetBill Breakdown'!B90:B$594,K14, '01) BudgetBill Breakdown'!G90:G$594)</f>
        <v>-26.38</v>
      </c>
      <c r="M28" s="1091">
        <f t="shared" si="3"/>
        <v>-4.396666667</v>
      </c>
      <c r="N28" s="25"/>
    </row>
    <row r="29">
      <c r="A29" s="25"/>
      <c r="B29" s="925" t="b">
        <v>0</v>
      </c>
      <c r="C29" s="1022"/>
      <c r="D29" s="1022"/>
      <c r="E29" s="1022"/>
      <c r="F29" s="1180"/>
      <c r="G29" s="983"/>
      <c r="H29" s="1023">
        <v>0.0</v>
      </c>
      <c r="I29" s="86">
        <f t="shared" si="2"/>
        <v>584.71</v>
      </c>
      <c r="J29" s="25"/>
      <c r="K29" s="1092" t="s">
        <v>574</v>
      </c>
      <c r="L29" s="1093"/>
      <c r="M29" s="1094" t="s">
        <v>730</v>
      </c>
      <c r="N29" s="25"/>
    </row>
    <row r="30">
      <c r="A30" s="25"/>
      <c r="B30" s="1134" t="b">
        <v>0</v>
      </c>
      <c r="C30" s="1042"/>
      <c r="D30" s="1135"/>
      <c r="E30" s="1135"/>
      <c r="F30" s="1179"/>
      <c r="G30" s="1137"/>
      <c r="H30" s="1138">
        <v>0.0</v>
      </c>
      <c r="I30" s="92">
        <f t="shared" si="2"/>
        <v>584.71</v>
      </c>
      <c r="J30" s="25"/>
      <c r="K30" s="25"/>
      <c r="L30" s="25"/>
      <c r="M30" s="25"/>
      <c r="N30" s="25"/>
    </row>
    <row r="31">
      <c r="A31" s="25"/>
      <c r="B31" s="925" t="b">
        <v>0</v>
      </c>
      <c r="C31" s="1022"/>
      <c r="D31" s="862"/>
      <c r="E31" s="862"/>
      <c r="F31" s="1180"/>
      <c r="G31" s="983"/>
      <c r="H31" s="1023">
        <v>0.0</v>
      </c>
      <c r="I31" s="86">
        <f t="shared" si="2"/>
        <v>584.71</v>
      </c>
      <c r="J31" s="25"/>
      <c r="K31" s="1115" t="s">
        <v>683</v>
      </c>
      <c r="L31" s="1116"/>
      <c r="M31" s="1117"/>
      <c r="N31" s="25"/>
    </row>
    <row r="32">
      <c r="A32" s="25"/>
      <c r="B32" s="1134" t="b">
        <v>0</v>
      </c>
      <c r="C32" s="1042"/>
      <c r="D32" s="1135"/>
      <c r="E32" s="1135"/>
      <c r="F32" s="1179"/>
      <c r="G32" s="1137"/>
      <c r="H32" s="1138">
        <v>0.0</v>
      </c>
      <c r="I32" s="92">
        <f t="shared" si="2"/>
        <v>584.71</v>
      </c>
      <c r="J32" s="25"/>
      <c r="K32" s="1118" t="s">
        <v>684</v>
      </c>
      <c r="L32" s="862"/>
      <c r="M32" s="1103">
        <v>28.0</v>
      </c>
      <c r="N32" s="25"/>
    </row>
    <row r="33" ht="18.0" customHeight="1">
      <c r="A33" s="25"/>
      <c r="B33" s="925" t="b">
        <v>0</v>
      </c>
      <c r="C33" s="1022"/>
      <c r="D33" s="862"/>
      <c r="E33" s="862"/>
      <c r="F33" s="1180"/>
      <c r="G33" s="983"/>
      <c r="H33" s="1023">
        <v>0.0</v>
      </c>
      <c r="I33" s="86">
        <f t="shared" si="2"/>
        <v>584.71</v>
      </c>
      <c r="J33" s="25"/>
      <c r="K33" s="1119" t="s">
        <v>685</v>
      </c>
      <c r="L33" s="1120"/>
      <c r="M33" s="1121">
        <v>28.0</v>
      </c>
      <c r="N33" s="25"/>
    </row>
    <row r="34" ht="18.0" customHeight="1">
      <c r="A34" s="25"/>
      <c r="B34" s="1148"/>
      <c r="C34" s="1149" t="s">
        <v>455</v>
      </c>
      <c r="D34" s="1150"/>
      <c r="E34" s="1150"/>
      <c r="F34" s="1150"/>
      <c r="G34" s="1150"/>
      <c r="H34" s="1151">
        <f>I26</f>
        <v>584.71</v>
      </c>
      <c r="I34" s="1152"/>
      <c r="J34" s="25"/>
      <c r="K34" s="1118" t="s">
        <v>686</v>
      </c>
      <c r="L34" s="862"/>
      <c r="M34" s="86">
        <f>M32-M33</f>
        <v>0</v>
      </c>
      <c r="N34" s="25"/>
    </row>
    <row r="35" ht="18.0" customHeight="1">
      <c r="A35" s="65"/>
      <c r="B35" s="65"/>
      <c r="C35" s="65"/>
      <c r="D35" s="65"/>
      <c r="E35" s="65"/>
      <c r="F35" s="65"/>
      <c r="G35" s="75"/>
      <c r="H35" s="75"/>
      <c r="I35" s="65"/>
      <c r="J35" s="25"/>
      <c r="K35" s="1122" t="s">
        <v>687</v>
      </c>
      <c r="L35" s="1123"/>
      <c r="M35" s="1124">
        <f>'01) BudgetBill Breakdown'!J716-M33</f>
        <v>886.87</v>
      </c>
      <c r="N35" s="25"/>
    </row>
    <row r="36" ht="18.0" customHeight="1">
      <c r="A36" s="65"/>
      <c r="B36" s="65" t="s">
        <v>609</v>
      </c>
      <c r="J36" s="25"/>
      <c r="N36" s="25"/>
    </row>
    <row r="37" ht="18.0" customHeight="1">
      <c r="A37" s="80"/>
      <c r="B37" s="1085" t="s">
        <v>102</v>
      </c>
      <c r="C37" s="1086" t="s">
        <v>103</v>
      </c>
      <c r="D37" s="1086" t="s">
        <v>104</v>
      </c>
      <c r="E37" s="1086" t="s">
        <v>105</v>
      </c>
      <c r="F37" s="1086" t="s">
        <v>49</v>
      </c>
      <c r="G37" s="1106" t="s">
        <v>106</v>
      </c>
      <c r="H37" s="1106" t="s">
        <v>107</v>
      </c>
      <c r="I37" s="1130"/>
      <c r="J37" s="25"/>
      <c r="K37" s="1100" t="s">
        <v>793</v>
      </c>
      <c r="L37" s="1101"/>
      <c r="M37" s="1102"/>
      <c r="N37" s="25"/>
    </row>
    <row r="38" ht="18.0" customHeight="1">
      <c r="A38" s="80"/>
      <c r="B38" s="1108" t="b">
        <v>0</v>
      </c>
      <c r="C38" s="1022"/>
      <c r="D38" s="95"/>
      <c r="E38" s="95"/>
      <c r="F38" s="96"/>
      <c r="G38" s="85">
        <v>0.0</v>
      </c>
      <c r="H38" s="930">
        <f t="shared" ref="H38:H86" si="4">IF( B38 = TRUE ,(G38*F38)*0.05+(G38*F38) , G38*F38 )</f>
        <v>0</v>
      </c>
      <c r="I38" s="1107"/>
      <c r="J38" s="25"/>
      <c r="K38" s="925" t="s">
        <v>605</v>
      </c>
      <c r="L38" s="1027"/>
      <c r="M38" s="1103">
        <v>0.0</v>
      </c>
      <c r="N38" s="25"/>
    </row>
    <row r="39" ht="18.0" customHeight="1">
      <c r="A39" s="80"/>
      <c r="B39" s="1111" t="b">
        <v>0</v>
      </c>
      <c r="C39" s="88"/>
      <c r="D39" s="89"/>
      <c r="E39" s="89"/>
      <c r="F39" s="90"/>
      <c r="G39" s="91">
        <v>0.0</v>
      </c>
      <c r="H39" s="994">
        <f t="shared" si="4"/>
        <v>0</v>
      </c>
      <c r="I39" s="1140"/>
      <c r="J39" s="25"/>
      <c r="K39" s="1104" t="s">
        <v>671</v>
      </c>
      <c r="L39" s="1073">
        <v>3000.0</v>
      </c>
      <c r="M39" s="1105"/>
      <c r="N39" s="25"/>
    </row>
    <row r="40" ht="18.0" customHeight="1">
      <c r="A40" s="97"/>
      <c r="B40" s="1108" t="b">
        <v>0</v>
      </c>
      <c r="C40" s="94"/>
      <c r="D40" s="95"/>
      <c r="E40" s="95"/>
      <c r="F40" s="96"/>
      <c r="G40" s="85">
        <v>0.0</v>
      </c>
      <c r="H40" s="930">
        <f t="shared" si="4"/>
        <v>0</v>
      </c>
      <c r="I40" s="1107"/>
      <c r="J40" s="25"/>
      <c r="K40" s="925" t="s">
        <v>606</v>
      </c>
      <c r="L40" s="85">
        <v>0.0</v>
      </c>
      <c r="M40" s="1107"/>
      <c r="N40" s="25"/>
    </row>
    <row r="41" ht="18.0" customHeight="1">
      <c r="A41" s="80"/>
      <c r="B41" s="1111" t="b">
        <v>0</v>
      </c>
      <c r="C41" s="88"/>
      <c r="D41" s="89"/>
      <c r="E41" s="89"/>
      <c r="F41" s="90"/>
      <c r="G41" s="91">
        <v>0.0</v>
      </c>
      <c r="H41" s="994">
        <f t="shared" si="4"/>
        <v>0</v>
      </c>
      <c r="I41" s="1140"/>
      <c r="J41" s="25"/>
      <c r="K41" s="1200" t="s">
        <v>607</v>
      </c>
      <c r="L41" s="1201">
        <v>518.94</v>
      </c>
      <c r="M41" s="1202">
        <f>L41+M38-L40</f>
        <v>518.94</v>
      </c>
      <c r="N41" s="25"/>
    </row>
    <row r="42" ht="18.0" customHeight="1">
      <c r="A42" s="80"/>
      <c r="B42" s="1108" t="b">
        <v>0</v>
      </c>
      <c r="C42" s="94"/>
      <c r="D42" s="95"/>
      <c r="E42" s="95"/>
      <c r="F42" s="96"/>
      <c r="G42" s="85">
        <v>0.0</v>
      </c>
      <c r="H42" s="930">
        <f t="shared" si="4"/>
        <v>0</v>
      </c>
      <c r="I42" s="1107"/>
      <c r="J42" s="25"/>
      <c r="K42" s="1203">
        <f>M41/L39</f>
        <v>0.17298</v>
      </c>
      <c r="L42" s="1204" t="s">
        <v>608</v>
      </c>
      <c r="M42" s="1205">
        <f>L39-M41</f>
        <v>2481.06</v>
      </c>
      <c r="N42" s="25"/>
    </row>
    <row r="43" ht="18.0" customHeight="1">
      <c r="A43" s="80"/>
      <c r="B43" s="1111" t="b">
        <v>0</v>
      </c>
      <c r="C43" s="88"/>
      <c r="D43" s="89"/>
      <c r="E43" s="89"/>
      <c r="F43" s="90"/>
      <c r="G43" s="91">
        <v>0.0</v>
      </c>
      <c r="H43" s="994">
        <f t="shared" si="4"/>
        <v>0</v>
      </c>
      <c r="I43" s="1140"/>
      <c r="J43" s="25"/>
      <c r="K43" s="25"/>
      <c r="L43" s="25"/>
      <c r="M43" s="25"/>
      <c r="N43" s="25"/>
    </row>
    <row r="44" ht="18.0" customHeight="1">
      <c r="A44" s="97"/>
      <c r="B44" s="1108" t="b">
        <v>0</v>
      </c>
      <c r="C44" s="94"/>
      <c r="D44" s="95"/>
      <c r="E44" s="95"/>
      <c r="F44" s="96"/>
      <c r="G44" s="85">
        <v>0.0</v>
      </c>
      <c r="H44" s="930">
        <f t="shared" si="4"/>
        <v>0</v>
      </c>
      <c r="I44" s="1107"/>
      <c r="J44" s="25"/>
      <c r="K44" s="1100" t="s">
        <v>846</v>
      </c>
      <c r="L44" s="1101"/>
      <c r="M44" s="1102"/>
      <c r="N44" s="25"/>
    </row>
    <row r="45" ht="18.0" customHeight="1">
      <c r="A45" s="97"/>
      <c r="B45" s="1111" t="b">
        <v>0</v>
      </c>
      <c r="C45" s="88"/>
      <c r="D45" s="89"/>
      <c r="E45" s="89"/>
      <c r="F45" s="90"/>
      <c r="G45" s="91">
        <v>0.0</v>
      </c>
      <c r="H45" s="994">
        <f t="shared" si="4"/>
        <v>0</v>
      </c>
      <c r="I45" s="1140"/>
      <c r="J45" s="25"/>
      <c r="K45" s="925" t="s">
        <v>605</v>
      </c>
      <c r="L45" s="1027"/>
      <c r="M45" s="1103">
        <v>0.0</v>
      </c>
      <c r="N45" s="25"/>
    </row>
    <row r="46" ht="18.0" customHeight="1">
      <c r="A46" s="97"/>
      <c r="B46" s="1108" t="b">
        <v>0</v>
      </c>
      <c r="C46" s="94"/>
      <c r="D46" s="95"/>
      <c r="E46" s="95"/>
      <c r="F46" s="96"/>
      <c r="G46" s="85">
        <v>0.0</v>
      </c>
      <c r="H46" s="930">
        <f t="shared" si="4"/>
        <v>0</v>
      </c>
      <c r="I46" s="1107"/>
      <c r="J46" s="25"/>
      <c r="K46" s="1104" t="s">
        <v>671</v>
      </c>
      <c r="L46" s="1073">
        <v>3000.0</v>
      </c>
      <c r="M46" s="1105"/>
      <c r="N46" s="25"/>
    </row>
    <row r="47" ht="18.0" customHeight="1">
      <c r="A47" s="97"/>
      <c r="B47" s="1111" t="b">
        <v>0</v>
      </c>
      <c r="C47" s="88"/>
      <c r="D47" s="89"/>
      <c r="E47" s="89"/>
      <c r="F47" s="90"/>
      <c r="G47" s="91">
        <v>0.0</v>
      </c>
      <c r="H47" s="994">
        <f t="shared" si="4"/>
        <v>0</v>
      </c>
      <c r="I47" s="1140"/>
      <c r="J47" s="25"/>
      <c r="K47" s="925" t="s">
        <v>606</v>
      </c>
      <c r="L47" s="85">
        <v>0.0</v>
      </c>
      <c r="M47" s="1107"/>
      <c r="N47" s="25"/>
    </row>
    <row r="48" ht="18.0" customHeight="1">
      <c r="A48" s="97"/>
      <c r="B48" s="1108" t="b">
        <v>0</v>
      </c>
      <c r="C48" s="94"/>
      <c r="D48" s="95"/>
      <c r="E48" s="95"/>
      <c r="F48" s="96"/>
      <c r="G48" s="85">
        <v>0.0</v>
      </c>
      <c r="H48" s="930">
        <f t="shared" si="4"/>
        <v>0</v>
      </c>
      <c r="I48" s="1107"/>
      <c r="J48" s="25"/>
      <c r="K48" s="1109" t="s">
        <v>607</v>
      </c>
      <c r="L48" s="1030">
        <v>2103.0</v>
      </c>
      <c r="M48" s="1154">
        <f>L48+M45-L47</f>
        <v>2103</v>
      </c>
    </row>
    <row r="49" ht="18.0" customHeight="1">
      <c r="A49" s="97"/>
      <c r="B49" s="1111" t="b">
        <v>0</v>
      </c>
      <c r="C49" s="88"/>
      <c r="D49" s="89"/>
      <c r="E49" s="89"/>
      <c r="F49" s="90"/>
      <c r="G49" s="91">
        <v>0.0</v>
      </c>
      <c r="H49" s="994">
        <f t="shared" si="4"/>
        <v>0</v>
      </c>
      <c r="I49" s="1140"/>
      <c r="J49" s="25"/>
      <c r="K49" s="1203">
        <f>M48/L46</f>
        <v>0.701</v>
      </c>
      <c r="L49" s="1204" t="s">
        <v>608</v>
      </c>
      <c r="M49" s="1205">
        <f>L46-M48</f>
        <v>897</v>
      </c>
    </row>
    <row r="50" ht="18.0" customHeight="1">
      <c r="A50" s="97"/>
      <c r="B50" s="1108" t="b">
        <v>0</v>
      </c>
      <c r="C50" s="94"/>
      <c r="D50" s="95"/>
      <c r="E50" s="95"/>
      <c r="F50" s="96"/>
      <c r="G50" s="85">
        <v>0.0</v>
      </c>
      <c r="H50" s="930">
        <f t="shared" si="4"/>
        <v>0</v>
      </c>
      <c r="I50" s="1107"/>
      <c r="J50" s="25"/>
      <c r="K50" s="25"/>
      <c r="L50" s="25"/>
      <c r="M50" s="25"/>
    </row>
    <row r="51" ht="18.0" customHeight="1">
      <c r="A51" s="97"/>
      <c r="B51" s="1111" t="b">
        <v>0</v>
      </c>
      <c r="C51" s="88"/>
      <c r="D51" s="89"/>
      <c r="E51" s="89"/>
      <c r="F51" s="90"/>
      <c r="G51" s="91">
        <v>0.0</v>
      </c>
      <c r="H51" s="994">
        <f t="shared" si="4"/>
        <v>0</v>
      </c>
      <c r="I51" s="1140"/>
      <c r="J51" s="25"/>
      <c r="K51" s="1100" t="s">
        <v>910</v>
      </c>
      <c r="L51" s="1101"/>
      <c r="M51" s="1102"/>
    </row>
    <row r="52" ht="18.0" customHeight="1">
      <c r="A52" s="97"/>
      <c r="B52" s="1108" t="b">
        <v>0</v>
      </c>
      <c r="C52" s="94"/>
      <c r="D52" s="95"/>
      <c r="E52" s="95"/>
      <c r="F52" s="96"/>
      <c r="G52" s="85">
        <v>0.0</v>
      </c>
      <c r="H52" s="930">
        <f t="shared" si="4"/>
        <v>0</v>
      </c>
      <c r="I52" s="1107"/>
      <c r="J52" s="25"/>
      <c r="K52" s="925" t="s">
        <v>605</v>
      </c>
      <c r="L52" s="1027"/>
      <c r="M52" s="1103">
        <v>0.0</v>
      </c>
    </row>
    <row r="53" ht="18.0" customHeight="1">
      <c r="A53" s="97"/>
      <c r="B53" s="1111" t="b">
        <v>0</v>
      </c>
      <c r="C53" s="88"/>
      <c r="D53" s="89"/>
      <c r="E53" s="89"/>
      <c r="F53" s="90"/>
      <c r="G53" s="91">
        <v>0.0</v>
      </c>
      <c r="H53" s="994">
        <f t="shared" si="4"/>
        <v>0</v>
      </c>
      <c r="I53" s="1140"/>
      <c r="J53" s="25"/>
      <c r="K53" s="1104" t="s">
        <v>671</v>
      </c>
      <c r="L53" s="1073">
        <v>1200.0</v>
      </c>
      <c r="M53" s="1105"/>
      <c r="N53" s="25"/>
    </row>
    <row r="54" ht="18.0" customHeight="1">
      <c r="A54" s="97"/>
      <c r="B54" s="1108" t="b">
        <v>0</v>
      </c>
      <c r="C54" s="94"/>
      <c r="D54" s="95"/>
      <c r="E54" s="95"/>
      <c r="F54" s="96"/>
      <c r="G54" s="85">
        <v>0.0</v>
      </c>
      <c r="H54" s="930">
        <f t="shared" si="4"/>
        <v>0</v>
      </c>
      <c r="I54" s="1107"/>
      <c r="J54" s="25"/>
      <c r="K54" s="925" t="s">
        <v>606</v>
      </c>
      <c r="L54" s="85">
        <v>0.0</v>
      </c>
      <c r="M54" s="1107"/>
      <c r="N54" s="25"/>
    </row>
    <row r="55" ht="18.0" customHeight="1">
      <c r="A55" s="97"/>
      <c r="B55" s="1111" t="b">
        <v>0</v>
      </c>
      <c r="C55" s="88"/>
      <c r="D55" s="89"/>
      <c r="E55" s="89"/>
      <c r="F55" s="90"/>
      <c r="G55" s="91">
        <v>0.0</v>
      </c>
      <c r="H55" s="994">
        <f t="shared" si="4"/>
        <v>0</v>
      </c>
      <c r="I55" s="1140"/>
      <c r="J55" s="25"/>
      <c r="K55" s="1109" t="s">
        <v>607</v>
      </c>
      <c r="L55" s="1030">
        <v>168.0</v>
      </c>
      <c r="M55" s="1154">
        <f>L55+M52-L54</f>
        <v>168</v>
      </c>
      <c r="N55" s="25"/>
    </row>
    <row r="56" ht="18.0" customHeight="1">
      <c r="A56" s="97"/>
      <c r="B56" s="1108" t="b">
        <v>0</v>
      </c>
      <c r="C56" s="94"/>
      <c r="D56" s="95"/>
      <c r="E56" s="95"/>
      <c r="F56" s="96"/>
      <c r="G56" s="85">
        <v>0.0</v>
      </c>
      <c r="H56" s="930">
        <f t="shared" si="4"/>
        <v>0</v>
      </c>
      <c r="I56" s="1107"/>
      <c r="J56" s="25"/>
      <c r="K56" s="1203">
        <f>M55/L53</f>
        <v>0.14</v>
      </c>
      <c r="L56" s="1204" t="s">
        <v>608</v>
      </c>
      <c r="M56" s="1205">
        <f>L53-M55</f>
        <v>1032</v>
      </c>
      <c r="N56" s="25"/>
    </row>
    <row r="57" ht="18.0" customHeight="1">
      <c r="A57" s="97"/>
      <c r="B57" s="1111" t="b">
        <v>0</v>
      </c>
      <c r="C57" s="88"/>
      <c r="D57" s="89"/>
      <c r="E57" s="89"/>
      <c r="F57" s="90"/>
      <c r="G57" s="91">
        <v>0.0</v>
      </c>
      <c r="H57" s="994">
        <f t="shared" si="4"/>
        <v>0</v>
      </c>
      <c r="I57" s="1140"/>
      <c r="J57" s="25"/>
      <c r="N57" s="25"/>
    </row>
    <row r="58" ht="18.0" customHeight="1">
      <c r="A58" s="97"/>
      <c r="B58" s="1108" t="b">
        <v>0</v>
      </c>
      <c r="C58" s="94"/>
      <c r="D58" s="95"/>
      <c r="E58" s="95"/>
      <c r="F58" s="96"/>
      <c r="G58" s="85">
        <v>0.0</v>
      </c>
      <c r="H58" s="930">
        <f t="shared" si="4"/>
        <v>0</v>
      </c>
      <c r="I58" s="1107"/>
      <c r="J58" s="25"/>
      <c r="K58" s="1170" t="s">
        <v>790</v>
      </c>
      <c r="L58" s="828"/>
      <c r="M58" s="1171">
        <f>-(M42+M49+M56)</f>
        <v>-4410.06</v>
      </c>
      <c r="N58" s="25"/>
    </row>
    <row r="59" ht="18.0" customHeight="1">
      <c r="A59" s="97"/>
      <c r="B59" s="1111" t="b">
        <v>0</v>
      </c>
      <c r="C59" s="88"/>
      <c r="D59" s="89"/>
      <c r="E59" s="89"/>
      <c r="F59" s="90"/>
      <c r="G59" s="91">
        <v>0.0</v>
      </c>
      <c r="H59" s="994">
        <f t="shared" si="4"/>
        <v>0</v>
      </c>
      <c r="I59" s="1140"/>
      <c r="J59" s="25"/>
      <c r="N59" s="25"/>
    </row>
    <row r="60" ht="18.0" customHeight="1">
      <c r="A60" s="97"/>
      <c r="B60" s="1108" t="b">
        <v>0</v>
      </c>
      <c r="C60" s="94"/>
      <c r="D60" s="95"/>
      <c r="E60" s="95"/>
      <c r="F60" s="96"/>
      <c r="G60" s="85">
        <v>0.0</v>
      </c>
      <c r="H60" s="930">
        <f t="shared" si="4"/>
        <v>0</v>
      </c>
      <c r="I60" s="1107"/>
      <c r="J60" s="25"/>
      <c r="K60" s="126" t="s">
        <v>804</v>
      </c>
      <c r="N60" s="25"/>
    </row>
    <row r="61" ht="18.0" customHeight="1">
      <c r="A61" s="97"/>
      <c r="B61" s="1111" t="b">
        <v>0</v>
      </c>
      <c r="C61" s="88"/>
      <c r="D61" s="89"/>
      <c r="E61" s="89"/>
      <c r="F61" s="90"/>
      <c r="G61" s="91">
        <v>0.0</v>
      </c>
      <c r="H61" s="994">
        <f t="shared" si="4"/>
        <v>0</v>
      </c>
      <c r="I61" s="1140"/>
      <c r="J61" s="25"/>
      <c r="K61" s="167"/>
      <c r="L61" s="1128"/>
      <c r="M61" s="125">
        <v>0.0</v>
      </c>
      <c r="N61" s="25"/>
    </row>
    <row r="62" ht="18.0" customHeight="1">
      <c r="A62" s="97"/>
      <c r="B62" s="1108" t="b">
        <v>0</v>
      </c>
      <c r="C62" s="94"/>
      <c r="D62" s="95"/>
      <c r="E62" s="95"/>
      <c r="F62" s="96"/>
      <c r="G62" s="85">
        <v>0.0</v>
      </c>
      <c r="H62" s="930">
        <f t="shared" si="4"/>
        <v>0</v>
      </c>
      <c r="I62" s="1107"/>
      <c r="J62" s="25"/>
      <c r="K62" s="167"/>
      <c r="L62" s="1128"/>
      <c r="M62" s="125">
        <v>0.0</v>
      </c>
      <c r="N62" s="25"/>
    </row>
    <row r="63" ht="18.0" customHeight="1">
      <c r="A63" s="97"/>
      <c r="B63" s="1111" t="b">
        <v>0</v>
      </c>
      <c r="C63" s="88"/>
      <c r="D63" s="89"/>
      <c r="E63" s="89"/>
      <c r="F63" s="90"/>
      <c r="G63" s="91">
        <v>0.0</v>
      </c>
      <c r="H63" s="994">
        <f t="shared" si="4"/>
        <v>0</v>
      </c>
      <c r="I63" s="1140"/>
      <c r="J63" s="25"/>
      <c r="K63" s="167"/>
      <c r="L63" s="1128"/>
      <c r="M63" s="125">
        <v>0.0</v>
      </c>
      <c r="N63" s="25"/>
    </row>
    <row r="64" ht="18.0" customHeight="1">
      <c r="A64" s="97"/>
      <c r="B64" s="1108" t="b">
        <v>0</v>
      </c>
      <c r="C64" s="94"/>
      <c r="D64" s="95"/>
      <c r="E64" s="95"/>
      <c r="F64" s="96"/>
      <c r="G64" s="85">
        <v>0.0</v>
      </c>
      <c r="H64" s="930">
        <f t="shared" si="4"/>
        <v>0</v>
      </c>
      <c r="I64" s="1107"/>
      <c r="J64" s="25"/>
      <c r="K64" s="167"/>
      <c r="L64" s="1128"/>
      <c r="M64" s="125">
        <v>0.0</v>
      </c>
      <c r="N64" s="25"/>
    </row>
    <row r="65" ht="18.0" customHeight="1">
      <c r="A65" s="97"/>
      <c r="B65" s="1111" t="b">
        <v>0</v>
      </c>
      <c r="C65" s="88"/>
      <c r="D65" s="89"/>
      <c r="E65" s="89"/>
      <c r="F65" s="90"/>
      <c r="G65" s="91">
        <v>0.0</v>
      </c>
      <c r="H65" s="994">
        <f t="shared" si="4"/>
        <v>0</v>
      </c>
      <c r="I65" s="1140"/>
      <c r="J65" s="25"/>
      <c r="K65" s="167"/>
      <c r="L65" s="1128"/>
      <c r="M65" s="125">
        <v>0.0</v>
      </c>
      <c r="N65" s="25"/>
    </row>
    <row r="66" ht="18.0" customHeight="1">
      <c r="A66" s="97"/>
      <c r="B66" s="1108" t="b">
        <v>0</v>
      </c>
      <c r="C66" s="94"/>
      <c r="D66" s="95"/>
      <c r="E66" s="95"/>
      <c r="F66" s="96"/>
      <c r="G66" s="85">
        <v>0.0</v>
      </c>
      <c r="H66" s="930">
        <f t="shared" si="4"/>
        <v>0</v>
      </c>
      <c r="I66" s="1107"/>
      <c r="J66" s="25"/>
      <c r="K66" s="167"/>
      <c r="L66" s="1128"/>
      <c r="M66" s="125">
        <v>0.0</v>
      </c>
      <c r="N66" s="25"/>
    </row>
    <row r="67" ht="18.0" customHeight="1">
      <c r="A67" s="97"/>
      <c r="B67" s="1111" t="b">
        <v>0</v>
      </c>
      <c r="C67" s="88"/>
      <c r="D67" s="89"/>
      <c r="E67" s="89"/>
      <c r="F67" s="90"/>
      <c r="G67" s="91">
        <v>0.0</v>
      </c>
      <c r="H67" s="994">
        <f t="shared" si="4"/>
        <v>0</v>
      </c>
      <c r="I67" s="1140"/>
      <c r="J67" s="25"/>
      <c r="K67" s="167"/>
      <c r="L67" s="1128"/>
      <c r="M67" s="125">
        <v>0.0</v>
      </c>
      <c r="N67" s="25"/>
    </row>
    <row r="68" ht="18.0" customHeight="1">
      <c r="A68" s="97"/>
      <c r="B68" s="1108" t="b">
        <v>0</v>
      </c>
      <c r="C68" s="94"/>
      <c r="D68" s="95"/>
      <c r="E68" s="95"/>
      <c r="F68" s="96"/>
      <c r="G68" s="85">
        <v>0.0</v>
      </c>
      <c r="H68" s="930">
        <f t="shared" si="4"/>
        <v>0</v>
      </c>
      <c r="I68" s="1107"/>
      <c r="J68" s="25"/>
      <c r="K68" s="167"/>
      <c r="L68" s="1128"/>
      <c r="M68" s="125">
        <v>0.0</v>
      </c>
      <c r="N68" s="25"/>
    </row>
    <row r="69" ht="18.0" customHeight="1">
      <c r="A69" s="97"/>
      <c r="B69" s="1111" t="b">
        <v>0</v>
      </c>
      <c r="C69" s="88"/>
      <c r="D69" s="89"/>
      <c r="E69" s="89"/>
      <c r="F69" s="90"/>
      <c r="G69" s="91">
        <v>0.0</v>
      </c>
      <c r="H69" s="994">
        <f t="shared" si="4"/>
        <v>0</v>
      </c>
      <c r="I69" s="1140"/>
      <c r="J69" s="25"/>
      <c r="K69" s="167"/>
      <c r="L69" s="1128"/>
      <c r="M69" s="125">
        <v>0.0</v>
      </c>
      <c r="N69" s="25"/>
    </row>
    <row r="70" ht="18.0" customHeight="1">
      <c r="A70" s="97"/>
      <c r="B70" s="1108" t="b">
        <v>0</v>
      </c>
      <c r="C70" s="94"/>
      <c r="D70" s="95"/>
      <c r="E70" s="95"/>
      <c r="F70" s="96"/>
      <c r="G70" s="85">
        <v>0.0</v>
      </c>
      <c r="H70" s="930">
        <f t="shared" si="4"/>
        <v>0</v>
      </c>
      <c r="I70" s="1107"/>
      <c r="J70" s="25"/>
      <c r="K70" s="167"/>
      <c r="L70" s="1128"/>
      <c r="M70" s="125">
        <v>0.0</v>
      </c>
      <c r="N70" s="25"/>
    </row>
    <row r="71" ht="18.0" customHeight="1">
      <c r="A71" s="97"/>
      <c r="B71" s="1111" t="b">
        <v>0</v>
      </c>
      <c r="C71" s="88"/>
      <c r="D71" s="89"/>
      <c r="E71" s="89"/>
      <c r="F71" s="90"/>
      <c r="G71" s="91">
        <v>0.0</v>
      </c>
      <c r="H71" s="994">
        <f t="shared" si="4"/>
        <v>0</v>
      </c>
      <c r="I71" s="1140"/>
      <c r="J71" s="25"/>
      <c r="K71" s="167"/>
      <c r="L71" s="1128"/>
      <c r="M71" s="125">
        <v>0.0</v>
      </c>
      <c r="N71" s="25"/>
    </row>
    <row r="72" ht="18.0" customHeight="1">
      <c r="A72" s="97"/>
      <c r="B72" s="1108" t="b">
        <v>0</v>
      </c>
      <c r="C72" s="94"/>
      <c r="D72" s="95"/>
      <c r="E72" s="95"/>
      <c r="F72" s="96"/>
      <c r="G72" s="85">
        <v>0.0</v>
      </c>
      <c r="H72" s="930">
        <f t="shared" si="4"/>
        <v>0</v>
      </c>
      <c r="I72" s="1107"/>
      <c r="J72" s="25"/>
      <c r="K72" s="167"/>
      <c r="L72" s="1128"/>
      <c r="M72" s="125">
        <v>0.0</v>
      </c>
      <c r="N72" s="25"/>
    </row>
    <row r="73" ht="18.0" customHeight="1">
      <c r="A73" s="97"/>
      <c r="B73" s="1111" t="b">
        <v>0</v>
      </c>
      <c r="C73" s="88"/>
      <c r="D73" s="89"/>
      <c r="E73" s="89"/>
      <c r="F73" s="90"/>
      <c r="G73" s="91">
        <v>0.0</v>
      </c>
      <c r="H73" s="994">
        <f t="shared" si="4"/>
        <v>0</v>
      </c>
      <c r="I73" s="1140"/>
      <c r="J73" s="25"/>
      <c r="K73" s="167"/>
      <c r="L73" s="1128"/>
      <c r="M73" s="125">
        <v>0.0</v>
      </c>
      <c r="N73" s="25"/>
    </row>
    <row r="74" ht="18.0" customHeight="1">
      <c r="A74" s="97"/>
      <c r="B74" s="1108" t="b">
        <v>0</v>
      </c>
      <c r="C74" s="94"/>
      <c r="D74" s="95"/>
      <c r="E74" s="95"/>
      <c r="F74" s="96"/>
      <c r="G74" s="85">
        <v>0.0</v>
      </c>
      <c r="H74" s="930">
        <f t="shared" si="4"/>
        <v>0</v>
      </c>
      <c r="I74" s="1107"/>
      <c r="J74" s="25"/>
      <c r="K74" s="167"/>
      <c r="L74" s="1128"/>
      <c r="M74" s="125">
        <v>0.0</v>
      </c>
      <c r="N74" s="25"/>
    </row>
    <row r="75" ht="18.0" customHeight="1">
      <c r="A75" s="97"/>
      <c r="B75" s="1111" t="b">
        <v>0</v>
      </c>
      <c r="C75" s="88"/>
      <c r="D75" s="89"/>
      <c r="E75" s="89"/>
      <c r="F75" s="90"/>
      <c r="G75" s="91">
        <v>0.0</v>
      </c>
      <c r="H75" s="994">
        <f t="shared" si="4"/>
        <v>0</v>
      </c>
      <c r="I75" s="1140"/>
      <c r="J75" s="25"/>
      <c r="K75" s="167"/>
      <c r="L75" s="1128"/>
      <c r="M75" s="125">
        <v>0.0</v>
      </c>
      <c r="N75" s="25"/>
    </row>
    <row r="76" ht="18.0" customHeight="1">
      <c r="A76" s="97"/>
      <c r="B76" s="1108" t="b">
        <v>0</v>
      </c>
      <c r="C76" s="94"/>
      <c r="D76" s="95"/>
      <c r="E76" s="95"/>
      <c r="F76" s="96"/>
      <c r="G76" s="85">
        <v>0.0</v>
      </c>
      <c r="H76" s="930">
        <f t="shared" si="4"/>
        <v>0</v>
      </c>
      <c r="I76" s="1107"/>
      <c r="J76" s="25"/>
      <c r="K76" s="167"/>
      <c r="L76" s="1128"/>
      <c r="M76" s="125">
        <v>0.0</v>
      </c>
      <c r="N76" s="25"/>
    </row>
    <row r="77" ht="18.0" customHeight="1">
      <c r="A77" s="97"/>
      <c r="B77" s="1111" t="b">
        <v>0</v>
      </c>
      <c r="C77" s="88"/>
      <c r="D77" s="89"/>
      <c r="E77" s="89"/>
      <c r="F77" s="90"/>
      <c r="G77" s="91">
        <v>0.0</v>
      </c>
      <c r="H77" s="994">
        <f t="shared" si="4"/>
        <v>0</v>
      </c>
      <c r="I77" s="1140"/>
      <c r="J77" s="25"/>
      <c r="K77" s="167"/>
      <c r="L77" s="1128"/>
      <c r="M77" s="125">
        <v>0.0</v>
      </c>
      <c r="N77" s="25"/>
    </row>
    <row r="78" ht="18.0" customHeight="1">
      <c r="A78" s="97"/>
      <c r="B78" s="1108" t="b">
        <v>0</v>
      </c>
      <c r="C78" s="94"/>
      <c r="D78" s="95"/>
      <c r="E78" s="95"/>
      <c r="F78" s="96"/>
      <c r="G78" s="85">
        <v>0.0</v>
      </c>
      <c r="H78" s="930">
        <f t="shared" si="4"/>
        <v>0</v>
      </c>
      <c r="I78" s="1107"/>
      <c r="J78" s="25"/>
      <c r="K78" s="167"/>
      <c r="L78" s="1128"/>
      <c r="M78" s="125">
        <v>0.0</v>
      </c>
      <c r="N78" s="25"/>
    </row>
    <row r="79" ht="18.0" customHeight="1">
      <c r="A79" s="97"/>
      <c r="B79" s="1111" t="b">
        <v>0</v>
      </c>
      <c r="C79" s="88"/>
      <c r="D79" s="89"/>
      <c r="E79" s="89"/>
      <c r="F79" s="90"/>
      <c r="G79" s="91">
        <v>0.0</v>
      </c>
      <c r="H79" s="994">
        <f t="shared" si="4"/>
        <v>0</v>
      </c>
      <c r="I79" s="1140"/>
      <c r="J79" s="25"/>
      <c r="K79" s="167"/>
      <c r="L79" s="1128"/>
      <c r="M79" s="125">
        <v>0.0</v>
      </c>
      <c r="N79" s="25"/>
    </row>
    <row r="80" ht="18.0" customHeight="1">
      <c r="A80" s="97"/>
      <c r="B80" s="1108" t="b">
        <v>0</v>
      </c>
      <c r="C80" s="94"/>
      <c r="D80" s="95"/>
      <c r="E80" s="95"/>
      <c r="F80" s="96"/>
      <c r="G80" s="85">
        <v>0.0</v>
      </c>
      <c r="H80" s="930">
        <f t="shared" si="4"/>
        <v>0</v>
      </c>
      <c r="I80" s="1107"/>
      <c r="J80" s="25"/>
      <c r="K80" s="167"/>
      <c r="L80" s="1128"/>
      <c r="M80" s="125">
        <v>0.0</v>
      </c>
      <c r="N80" s="25"/>
    </row>
    <row r="81" ht="18.0" customHeight="1">
      <c r="A81" s="97"/>
      <c r="B81" s="1111" t="b">
        <v>0</v>
      </c>
      <c r="C81" s="88"/>
      <c r="D81" s="89"/>
      <c r="E81" s="89"/>
      <c r="F81" s="90"/>
      <c r="G81" s="91">
        <v>0.0</v>
      </c>
      <c r="H81" s="994">
        <f t="shared" si="4"/>
        <v>0</v>
      </c>
      <c r="I81" s="1140"/>
      <c r="J81" s="25"/>
      <c r="K81" s="167"/>
      <c r="L81" s="1128"/>
      <c r="M81" s="125">
        <v>0.0</v>
      </c>
      <c r="N81" s="25"/>
    </row>
    <row r="82" ht="18.0" customHeight="1">
      <c r="A82" s="97"/>
      <c r="B82" s="1108" t="b">
        <v>0</v>
      </c>
      <c r="C82" s="94"/>
      <c r="D82" s="95"/>
      <c r="E82" s="95"/>
      <c r="F82" s="96"/>
      <c r="G82" s="85">
        <v>0.0</v>
      </c>
      <c r="H82" s="930">
        <f t="shared" si="4"/>
        <v>0</v>
      </c>
      <c r="I82" s="1107"/>
      <c r="J82" s="25"/>
      <c r="K82" s="167"/>
      <c r="L82" s="1128"/>
      <c r="M82" s="125">
        <v>0.0</v>
      </c>
      <c r="N82" s="25"/>
    </row>
    <row r="83" ht="18.0" customHeight="1">
      <c r="A83" s="97"/>
      <c r="B83" s="1111" t="b">
        <v>0</v>
      </c>
      <c r="C83" s="88"/>
      <c r="D83" s="89"/>
      <c r="E83" s="89"/>
      <c r="F83" s="90"/>
      <c r="G83" s="91">
        <v>0.0</v>
      </c>
      <c r="H83" s="994">
        <f t="shared" si="4"/>
        <v>0</v>
      </c>
      <c r="I83" s="1140"/>
      <c r="J83" s="25"/>
      <c r="K83" s="167"/>
      <c r="L83" s="1128"/>
      <c r="M83" s="125">
        <v>0.0</v>
      </c>
      <c r="N83" s="25"/>
    </row>
    <row r="84" ht="18.0" customHeight="1">
      <c r="A84" s="97"/>
      <c r="B84" s="1108" t="b">
        <v>0</v>
      </c>
      <c r="C84" s="94"/>
      <c r="D84" s="95"/>
      <c r="E84" s="95"/>
      <c r="F84" s="96"/>
      <c r="G84" s="85">
        <v>0.0</v>
      </c>
      <c r="H84" s="930">
        <f t="shared" si="4"/>
        <v>0</v>
      </c>
      <c r="I84" s="1107"/>
      <c r="J84" s="25"/>
      <c r="K84" s="167"/>
      <c r="L84" s="1128"/>
      <c r="M84" s="125">
        <v>0.0</v>
      </c>
      <c r="N84" s="25"/>
    </row>
    <row r="85" ht="18.0" customHeight="1">
      <c r="A85" s="97"/>
      <c r="B85" s="1111" t="b">
        <v>0</v>
      </c>
      <c r="C85" s="88"/>
      <c r="D85" s="89"/>
      <c r="E85" s="89"/>
      <c r="F85" s="90"/>
      <c r="G85" s="91">
        <v>0.0</v>
      </c>
      <c r="H85" s="994">
        <f t="shared" si="4"/>
        <v>0</v>
      </c>
      <c r="I85" s="1140"/>
      <c r="J85" s="25"/>
      <c r="K85" s="167"/>
      <c r="L85" s="1128"/>
      <c r="M85" s="125">
        <v>0.0</v>
      </c>
      <c r="N85" s="25"/>
    </row>
    <row r="86" ht="18.0" customHeight="1">
      <c r="A86" s="65"/>
      <c r="B86" s="1108" t="b">
        <v>0</v>
      </c>
      <c r="C86" s="94"/>
      <c r="D86" s="95"/>
      <c r="E86" s="95"/>
      <c r="F86" s="96"/>
      <c r="G86" s="85">
        <v>0.0</v>
      </c>
      <c r="H86" s="930">
        <f t="shared" si="4"/>
        <v>0</v>
      </c>
      <c r="I86" s="1107"/>
      <c r="J86" s="25"/>
      <c r="K86" s="167"/>
      <c r="L86" s="1128"/>
      <c r="M86" s="125">
        <v>0.0</v>
      </c>
      <c r="N86" s="25"/>
    </row>
    <row r="87">
      <c r="A87" s="126"/>
      <c r="B87" s="1125"/>
      <c r="C87" s="1126" t="s">
        <v>610</v>
      </c>
      <c r="D87" s="1093"/>
      <c r="E87" s="1093"/>
      <c r="F87" s="1093"/>
      <c r="G87" s="1093"/>
      <c r="H87" s="1127">
        <f>sum(H38:H86)</f>
        <v>0</v>
      </c>
      <c r="I87" s="1155"/>
      <c r="J87" s="25"/>
      <c r="K87" s="167"/>
      <c r="L87" s="1128"/>
      <c r="M87" s="125">
        <v>0.0</v>
      </c>
      <c r="N87" s="25"/>
    </row>
    <row r="88">
      <c r="A88" s="126"/>
      <c r="B88" s="126" t="s">
        <v>611</v>
      </c>
      <c r="H88" s="127">
        <f>sum(H38:H86)-M30</f>
        <v>0</v>
      </c>
      <c r="J88" s="25"/>
      <c r="K88" s="167"/>
      <c r="L88" s="1128"/>
      <c r="M88" s="125"/>
      <c r="N88" s="25"/>
    </row>
    <row r="89">
      <c r="A89" s="126"/>
      <c r="B89" s="126" t="s">
        <v>134</v>
      </c>
      <c r="H89" s="127">
        <f>'01) BudgetBill Breakdown'!J716-H87</f>
        <v>914.87</v>
      </c>
      <c r="J89" s="25"/>
      <c r="K89" s="1128">
        <v>45732.0</v>
      </c>
      <c r="N89" s="25"/>
    </row>
    <row r="90">
      <c r="A90" s="126"/>
      <c r="B90" s="126"/>
      <c r="C90" s="126"/>
      <c r="D90" s="126"/>
      <c r="E90" s="126"/>
      <c r="F90" s="126"/>
      <c r="G90" s="126"/>
      <c r="H90" s="128"/>
      <c r="I90" s="128"/>
      <c r="J90" s="25"/>
      <c r="K90" s="25"/>
      <c r="L90" s="25"/>
      <c r="M90" s="25"/>
      <c r="N90" s="25"/>
    </row>
  </sheetData>
  <mergeCells count="119">
    <mergeCell ref="K35:L35"/>
    <mergeCell ref="K37:M37"/>
    <mergeCell ref="L13:M13"/>
    <mergeCell ref="L14:M14"/>
    <mergeCell ref="K29:L29"/>
    <mergeCell ref="K31:M31"/>
    <mergeCell ref="K32:L32"/>
    <mergeCell ref="K33:L33"/>
    <mergeCell ref="K34:L34"/>
    <mergeCell ref="H34:I34"/>
    <mergeCell ref="H37:I37"/>
    <mergeCell ref="H38:I38"/>
    <mergeCell ref="H39:I39"/>
    <mergeCell ref="L39:M39"/>
    <mergeCell ref="H40:I40"/>
    <mergeCell ref="L40:M40"/>
    <mergeCell ref="H41:I41"/>
    <mergeCell ref="H42:I42"/>
    <mergeCell ref="H43:I43"/>
    <mergeCell ref="H44:I44"/>
    <mergeCell ref="K44:M44"/>
    <mergeCell ref="H45:I45"/>
    <mergeCell ref="L46:M46"/>
    <mergeCell ref="H46:I46"/>
    <mergeCell ref="H47:I47"/>
    <mergeCell ref="L47:M47"/>
    <mergeCell ref="H48:I48"/>
    <mergeCell ref="H49:I49"/>
    <mergeCell ref="H50:I50"/>
    <mergeCell ref="K51:M51"/>
    <mergeCell ref="H58:I58"/>
    <mergeCell ref="K58:L58"/>
    <mergeCell ref="H51:I51"/>
    <mergeCell ref="H52:I52"/>
    <mergeCell ref="H53:I53"/>
    <mergeCell ref="H54:I54"/>
    <mergeCell ref="H55:I55"/>
    <mergeCell ref="H56:I56"/>
    <mergeCell ref="H57:I57"/>
    <mergeCell ref="H59:I59"/>
    <mergeCell ref="H60:I60"/>
    <mergeCell ref="K60:M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2:I72"/>
    <mergeCell ref="H73:I73"/>
    <mergeCell ref="H74:I74"/>
    <mergeCell ref="H75:I75"/>
    <mergeCell ref="H76:I76"/>
    <mergeCell ref="H77:I77"/>
    <mergeCell ref="H78:I78"/>
    <mergeCell ref="H86:I86"/>
    <mergeCell ref="C87:G87"/>
    <mergeCell ref="H87:I87"/>
    <mergeCell ref="B88:G88"/>
    <mergeCell ref="H88:I88"/>
    <mergeCell ref="B89:G89"/>
    <mergeCell ref="H89:I89"/>
    <mergeCell ref="K89:M89"/>
    <mergeCell ref="H79:I79"/>
    <mergeCell ref="H80:I80"/>
    <mergeCell ref="H81:I81"/>
    <mergeCell ref="H82:I82"/>
    <mergeCell ref="H83:I83"/>
    <mergeCell ref="H84:I84"/>
    <mergeCell ref="H85:I85"/>
    <mergeCell ref="B2:I2"/>
    <mergeCell ref="K2:M2"/>
    <mergeCell ref="C3:E3"/>
    <mergeCell ref="L3:M3"/>
    <mergeCell ref="C4:E4"/>
    <mergeCell ref="L4:M4"/>
    <mergeCell ref="L5:M5"/>
    <mergeCell ref="C5:E5"/>
    <mergeCell ref="C6:E6"/>
    <mergeCell ref="C7:E7"/>
    <mergeCell ref="C8:E8"/>
    <mergeCell ref="C9:E9"/>
    <mergeCell ref="C10:E10"/>
    <mergeCell ref="C11:E11"/>
    <mergeCell ref="L6:M6"/>
    <mergeCell ref="L7:M7"/>
    <mergeCell ref="L8:M8"/>
    <mergeCell ref="L9:M9"/>
    <mergeCell ref="L10:M10"/>
    <mergeCell ref="L11:M11"/>
    <mergeCell ref="L12:M12"/>
    <mergeCell ref="C12:E12"/>
    <mergeCell ref="C13:E13"/>
    <mergeCell ref="C14:E14"/>
    <mergeCell ref="C15:E15"/>
    <mergeCell ref="C16:E16"/>
    <mergeCell ref="C17:E17"/>
    <mergeCell ref="C18:E18"/>
    <mergeCell ref="C19:E19"/>
    <mergeCell ref="C20:E20"/>
    <mergeCell ref="C21:E21"/>
    <mergeCell ref="C22:E22"/>
    <mergeCell ref="C23:E23"/>
    <mergeCell ref="C24:E24"/>
    <mergeCell ref="C25:E25"/>
    <mergeCell ref="C26:E26"/>
    <mergeCell ref="C30:E30"/>
    <mergeCell ref="C31:E31"/>
    <mergeCell ref="C32:E32"/>
    <mergeCell ref="C33:E33"/>
    <mergeCell ref="C34:G34"/>
    <mergeCell ref="B36:I36"/>
    <mergeCell ref="L53:M53"/>
    <mergeCell ref="L54:M54"/>
  </mergeCells>
  <dataValidations>
    <dataValidation type="list" allowBlank="1" showErrorMessage="1" sqref="E38:E86">
      <formula1>'08) Drop Down Menus'!$B$2:$B$17</formula1>
    </dataValidation>
    <dataValidation type="list" allowBlank="1" sqref="G4:G33">
      <formula1>'08) Drop Down Menus'!$A$2:$A$17</formula1>
    </dataValidation>
  </dataValidations>
  <drawing r:id="rId1"/>
</worksheet>
</file>

<file path=xl/worksheets/sheet8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3.29"/>
    <col customWidth="1" min="2" max="2" width="4.71"/>
    <col customWidth="1" min="3" max="3" width="32.57"/>
    <col customWidth="1" min="4" max="4" width="10.0"/>
    <col customWidth="1" min="5" max="5" width="25.71"/>
    <col customWidth="1" min="6" max="6" width="13.0"/>
    <col customWidth="1" min="7" max="7" width="23.86"/>
    <col customWidth="1" min="8" max="8" width="15.29"/>
    <col customWidth="1" min="9" max="9" width="14.29"/>
    <col customWidth="1" min="10" max="10" width="3.71"/>
    <col customWidth="1" min="11" max="11" width="23.86"/>
    <col customWidth="1" min="12" max="12" width="15.0"/>
    <col customWidth="1" min="13" max="13" width="16.57"/>
    <col customWidth="1" min="14" max="14" width="3.43"/>
  </cols>
  <sheetData>
    <row r="1">
      <c r="A1" s="25"/>
      <c r="B1" s="25"/>
      <c r="C1" s="25"/>
      <c r="D1" s="25"/>
      <c r="E1" s="25"/>
      <c r="F1" s="25"/>
      <c r="G1" s="24"/>
      <c r="H1" s="25"/>
      <c r="I1" s="25"/>
      <c r="J1" s="25"/>
      <c r="K1" s="25"/>
      <c r="L1" s="138"/>
      <c r="M1" s="25"/>
      <c r="N1" s="25"/>
    </row>
    <row r="2">
      <c r="A2" s="25"/>
      <c r="B2" s="1085" t="s">
        <v>913</v>
      </c>
      <c r="C2" s="1129"/>
      <c r="D2" s="1129"/>
      <c r="E2" s="1129"/>
      <c r="F2" s="1129"/>
      <c r="G2" s="1129"/>
      <c r="H2" s="1129"/>
      <c r="I2" s="1130"/>
      <c r="J2" s="25"/>
      <c r="K2" s="1131" t="s">
        <v>470</v>
      </c>
      <c r="L2" s="1132"/>
      <c r="M2" s="1133"/>
      <c r="N2" s="25"/>
    </row>
    <row r="3">
      <c r="A3" s="25"/>
      <c r="B3" s="1079" t="s">
        <v>598</v>
      </c>
      <c r="C3" s="974" t="s">
        <v>140</v>
      </c>
      <c r="D3" s="862"/>
      <c r="E3" s="862"/>
      <c r="F3" s="974" t="s">
        <v>55</v>
      </c>
      <c r="G3" s="974" t="s">
        <v>44</v>
      </c>
      <c r="H3" s="974" t="s">
        <v>2</v>
      </c>
      <c r="I3" s="1080" t="s">
        <v>67</v>
      </c>
      <c r="J3" s="25"/>
      <c r="K3" s="1081" t="str">
        <f>'08) Drop Down Menus'!A2</f>
        <v>Groceries</v>
      </c>
      <c r="L3" s="85">
        <f>sumifs(H$4:H$33,G$4:G$33,K3,B$4:B$33,false)</f>
        <v>332.43</v>
      </c>
      <c r="M3" s="1107"/>
      <c r="N3" s="25"/>
    </row>
    <row r="4">
      <c r="A4" s="25"/>
      <c r="B4" s="1134" t="b">
        <v>0</v>
      </c>
      <c r="C4" s="1042" t="s">
        <v>808</v>
      </c>
      <c r="D4" s="1135"/>
      <c r="E4" s="1135"/>
      <c r="F4" s="1172">
        <v>45751.0</v>
      </c>
      <c r="G4" s="1137" t="s">
        <v>110</v>
      </c>
      <c r="H4" s="1138">
        <f>sum(M30:M58)</f>
        <v>4.7</v>
      </c>
      <c r="I4" s="92">
        <f>H4</f>
        <v>4.7</v>
      </c>
      <c r="J4" s="25"/>
      <c r="K4" s="1139" t="str">
        <f>'08) Drop Down Menus'!A3</f>
        <v>Cigarettes</v>
      </c>
      <c r="L4" s="91">
        <f t="shared" ref="L4:L14" si="1">sumifs(H$4:H$26,G$4:G$26,K4,B$4:B$26,false)</f>
        <v>74.14</v>
      </c>
      <c r="M4" s="1140"/>
      <c r="N4" s="25"/>
    </row>
    <row r="5">
      <c r="A5" s="25"/>
      <c r="B5" s="925" t="b">
        <v>0</v>
      </c>
      <c r="C5" s="1022" t="s">
        <v>806</v>
      </c>
      <c r="D5" s="862"/>
      <c r="E5" s="862"/>
      <c r="F5" s="1206">
        <v>45751.0</v>
      </c>
      <c r="G5" s="983" t="s">
        <v>61</v>
      </c>
      <c r="H5" s="1023">
        <v>48.47</v>
      </c>
      <c r="I5" s="86">
        <f t="shared" ref="I5:I33" si="2">I4+H5</f>
        <v>53.17</v>
      </c>
      <c r="J5" s="25"/>
      <c r="K5" s="1081" t="str">
        <f>'08) Drop Down Menus'!A4</f>
        <v>Gas</v>
      </c>
      <c r="L5" s="85">
        <f t="shared" si="1"/>
        <v>28.23</v>
      </c>
      <c r="M5" s="1107"/>
      <c r="N5" s="25"/>
    </row>
    <row r="6">
      <c r="A6" s="25"/>
      <c r="B6" s="1134" t="b">
        <v>0</v>
      </c>
      <c r="C6" s="1042" t="s">
        <v>22</v>
      </c>
      <c r="D6" s="1135"/>
      <c r="E6" s="1135"/>
      <c r="F6" s="1179">
        <v>45751.0</v>
      </c>
      <c r="G6" s="1137" t="s">
        <v>21</v>
      </c>
      <c r="H6" s="1138">
        <v>10.0</v>
      </c>
      <c r="I6" s="92">
        <f t="shared" si="2"/>
        <v>63.17</v>
      </c>
      <c r="J6" s="25"/>
      <c r="K6" s="1139" t="str">
        <f>'08) Drop Down Menus'!A5</f>
        <v>Entertainment</v>
      </c>
      <c r="L6" s="91">
        <f t="shared" si="1"/>
        <v>0</v>
      </c>
      <c r="M6" s="1140"/>
      <c r="N6" s="25"/>
    </row>
    <row r="7">
      <c r="A7" s="25"/>
      <c r="B7" s="925" t="b">
        <v>0</v>
      </c>
      <c r="C7" s="1022" t="s">
        <v>474</v>
      </c>
      <c r="D7" s="862"/>
      <c r="E7" s="862"/>
      <c r="F7" s="1180">
        <v>45751.0</v>
      </c>
      <c r="G7" s="983" t="s">
        <v>144</v>
      </c>
      <c r="H7" s="1023">
        <v>22.11</v>
      </c>
      <c r="I7" s="86">
        <f t="shared" si="2"/>
        <v>85.28</v>
      </c>
      <c r="J7" s="25"/>
      <c r="K7" s="1081" t="str">
        <f>'08) Drop Down Menus'!A6</f>
        <v>Medical</v>
      </c>
      <c r="L7" s="85">
        <f t="shared" si="1"/>
        <v>0</v>
      </c>
      <c r="M7" s="1107"/>
      <c r="N7" s="25"/>
    </row>
    <row r="8">
      <c r="A8" s="25"/>
      <c r="B8" s="1134" t="b">
        <v>0</v>
      </c>
      <c r="C8" s="1042" t="s">
        <v>850</v>
      </c>
      <c r="D8" s="1135"/>
      <c r="E8" s="1135"/>
      <c r="F8" s="1179">
        <v>45753.0</v>
      </c>
      <c r="G8" s="1137" t="s">
        <v>147</v>
      </c>
      <c r="H8" s="1138">
        <v>15.0</v>
      </c>
      <c r="I8" s="92">
        <f t="shared" si="2"/>
        <v>100.28</v>
      </c>
      <c r="J8" s="25"/>
      <c r="K8" s="1139" t="str">
        <f>'08) Drop Down Menus'!A7</f>
        <v>Vehicle</v>
      </c>
      <c r="L8" s="91">
        <f t="shared" si="1"/>
        <v>26</v>
      </c>
      <c r="M8" s="1140"/>
      <c r="N8" s="25"/>
    </row>
    <row r="9">
      <c r="A9" s="25"/>
      <c r="B9" s="925" t="b">
        <v>0</v>
      </c>
      <c r="C9" s="1022" t="s">
        <v>472</v>
      </c>
      <c r="D9" s="862"/>
      <c r="E9" s="862"/>
      <c r="F9" s="1180">
        <v>45753.0</v>
      </c>
      <c r="G9" s="983" t="s">
        <v>110</v>
      </c>
      <c r="H9" s="1023">
        <v>247.84</v>
      </c>
      <c r="I9" s="86">
        <f t="shared" si="2"/>
        <v>348.12</v>
      </c>
      <c r="J9" s="25"/>
      <c r="K9" s="1081" t="str">
        <f>'08) Drop Down Menus'!A8</f>
        <v>Maintenance</v>
      </c>
      <c r="L9" s="85">
        <f t="shared" si="1"/>
        <v>31.09</v>
      </c>
      <c r="M9" s="1107"/>
      <c r="N9" s="25"/>
    </row>
    <row r="10">
      <c r="A10" s="25"/>
      <c r="B10" s="1134" t="b">
        <v>0</v>
      </c>
      <c r="C10" s="1042" t="s">
        <v>770</v>
      </c>
      <c r="D10" s="1135"/>
      <c r="E10" s="1135"/>
      <c r="F10" s="1179">
        <v>45756.0</v>
      </c>
      <c r="G10" s="1137" t="s">
        <v>21</v>
      </c>
      <c r="H10" s="1138">
        <v>21.09</v>
      </c>
      <c r="I10" s="92">
        <f t="shared" si="2"/>
        <v>369.21</v>
      </c>
      <c r="J10" s="25"/>
      <c r="K10" s="1139" t="str">
        <f>'08) Drop Down Menus'!A9</f>
        <v>Debt</v>
      </c>
      <c r="L10" s="91">
        <f t="shared" si="1"/>
        <v>48.47</v>
      </c>
      <c r="M10" s="1140"/>
      <c r="N10" s="25"/>
    </row>
    <row r="11">
      <c r="A11" s="25"/>
      <c r="B11" s="925" t="b">
        <v>0</v>
      </c>
      <c r="C11" s="1022" t="s">
        <v>835</v>
      </c>
      <c r="D11" s="862"/>
      <c r="E11" s="862"/>
      <c r="F11" s="1180">
        <v>45756.0</v>
      </c>
      <c r="G11" s="983" t="s">
        <v>144</v>
      </c>
      <c r="H11" s="1023">
        <v>24.92</v>
      </c>
      <c r="I11" s="86">
        <f t="shared" si="2"/>
        <v>394.13</v>
      </c>
      <c r="J11" s="25"/>
      <c r="K11" s="1081" t="str">
        <f>'08) Drop Down Menus'!A10</f>
        <v>Holiday Gifts</v>
      </c>
      <c r="L11" s="85">
        <f t="shared" si="1"/>
        <v>0</v>
      </c>
      <c r="M11" s="1107"/>
      <c r="N11" s="25"/>
    </row>
    <row r="12">
      <c r="A12" s="25"/>
      <c r="B12" s="1134" t="b">
        <v>0</v>
      </c>
      <c r="C12" s="1042" t="s">
        <v>477</v>
      </c>
      <c r="D12" s="1135"/>
      <c r="E12" s="1135"/>
      <c r="F12" s="1179">
        <v>45758.0</v>
      </c>
      <c r="G12" s="1137" t="s">
        <v>150</v>
      </c>
      <c r="H12" s="1138">
        <v>27.0</v>
      </c>
      <c r="I12" s="92">
        <f t="shared" si="2"/>
        <v>421.13</v>
      </c>
      <c r="J12" s="25"/>
      <c r="K12" s="1139" t="str">
        <f>'08) Drop Down Menus'!A11</f>
        <v>Haircut</v>
      </c>
      <c r="L12" s="91">
        <f t="shared" si="1"/>
        <v>27</v>
      </c>
      <c r="M12" s="1140"/>
      <c r="N12" s="25"/>
    </row>
    <row r="13">
      <c r="A13" s="25"/>
      <c r="B13" s="925" t="b">
        <v>0</v>
      </c>
      <c r="C13" s="1022" t="s">
        <v>474</v>
      </c>
      <c r="D13" s="862"/>
      <c r="E13" s="862"/>
      <c r="F13" s="1180">
        <v>45759.0</v>
      </c>
      <c r="G13" s="983" t="s">
        <v>145</v>
      </c>
      <c r="H13" s="1023">
        <v>28.23</v>
      </c>
      <c r="I13" s="86">
        <f t="shared" si="2"/>
        <v>449.36</v>
      </c>
      <c r="J13" s="25"/>
      <c r="K13" s="1081" t="str">
        <f>'08) Drop Down Menus'!A12</f>
        <v>Subscription - Video</v>
      </c>
      <c r="L13" s="85">
        <f t="shared" si="1"/>
        <v>21.37</v>
      </c>
      <c r="M13" s="1107"/>
      <c r="N13" s="25"/>
    </row>
    <row r="14">
      <c r="A14" s="25"/>
      <c r="B14" s="1134" t="b">
        <v>0</v>
      </c>
      <c r="C14" s="1042" t="s">
        <v>850</v>
      </c>
      <c r="D14" s="1135"/>
      <c r="E14" s="1135"/>
      <c r="F14" s="1179">
        <v>45759.0</v>
      </c>
      <c r="G14" s="1137" t="s">
        <v>147</v>
      </c>
      <c r="H14" s="1138">
        <v>11.0</v>
      </c>
      <c r="I14" s="92">
        <f t="shared" si="2"/>
        <v>460.36</v>
      </c>
      <c r="J14" s="25"/>
      <c r="K14" s="1141" t="str">
        <f>'08) Drop Down Menus'!A13</f>
        <v>Subscription - Game</v>
      </c>
      <c r="L14" s="1142">
        <f t="shared" si="1"/>
        <v>0</v>
      </c>
      <c r="M14" s="1144"/>
      <c r="N14" s="25"/>
    </row>
    <row r="15">
      <c r="A15" s="25"/>
      <c r="B15" s="925" t="b">
        <v>0</v>
      </c>
      <c r="C15" s="1022" t="s">
        <v>689</v>
      </c>
      <c r="D15" s="862"/>
      <c r="E15" s="862"/>
      <c r="F15" s="1180">
        <v>45760.0</v>
      </c>
      <c r="G15" s="983" t="s">
        <v>11</v>
      </c>
      <c r="H15" s="1023">
        <v>15.05</v>
      </c>
      <c r="I15" s="86">
        <f t="shared" si="2"/>
        <v>475.41</v>
      </c>
      <c r="J15" s="25"/>
      <c r="K15" s="25"/>
      <c r="L15" s="25"/>
      <c r="M15" s="25"/>
      <c r="N15" s="25"/>
    </row>
    <row r="16">
      <c r="A16" s="25"/>
      <c r="B16" s="1134" t="b">
        <v>0</v>
      </c>
      <c r="C16" s="1042" t="s">
        <v>836</v>
      </c>
      <c r="D16" s="1135"/>
      <c r="E16" s="1135"/>
      <c r="F16" s="1179">
        <v>45763.0</v>
      </c>
      <c r="G16" s="1137" t="s">
        <v>11</v>
      </c>
      <c r="H16" s="1138">
        <v>6.32</v>
      </c>
      <c r="I16" s="92">
        <f t="shared" si="2"/>
        <v>481.73</v>
      </c>
      <c r="J16" s="25"/>
      <c r="K16" s="1085" t="s">
        <v>44</v>
      </c>
      <c r="L16" s="1086" t="s">
        <v>572</v>
      </c>
      <c r="M16" s="1087" t="s">
        <v>573</v>
      </c>
      <c r="N16" s="25"/>
    </row>
    <row r="17">
      <c r="A17" s="25"/>
      <c r="B17" s="925" t="b">
        <v>0</v>
      </c>
      <c r="C17" s="1022" t="s">
        <v>472</v>
      </c>
      <c r="D17" s="862"/>
      <c r="E17" s="862"/>
      <c r="F17" s="1180">
        <v>45760.0</v>
      </c>
      <c r="G17" s="983" t="s">
        <v>110</v>
      </c>
      <c r="H17" s="1023">
        <v>79.89</v>
      </c>
      <c r="I17" s="86">
        <f t="shared" si="2"/>
        <v>561.62</v>
      </c>
      <c r="J17" s="25"/>
      <c r="K17" s="1088" t="str">
        <f>'08) Drop Down Menus'!A2</f>
        <v>Groceries</v>
      </c>
      <c r="L17" s="930">
        <f>SUMIF('01) BudgetBill Breakdown'!B89:B$594,K3, '01) BudgetBill Breakdown'!G89:G$594)</f>
        <v>-8428.89</v>
      </c>
      <c r="M17" s="1089">
        <f t="shared" ref="M17:M28" si="3">L17/M$29</f>
        <v>-1204.127143</v>
      </c>
      <c r="N17" s="25"/>
    </row>
    <row r="18">
      <c r="A18" s="25"/>
      <c r="B18" s="1134" t="b">
        <v>0</v>
      </c>
      <c r="C18" s="1042" t="s">
        <v>474</v>
      </c>
      <c r="D18" s="1135"/>
      <c r="E18" s="1135"/>
      <c r="F18" s="1179">
        <v>45760.0</v>
      </c>
      <c r="G18" s="1137" t="s">
        <v>144</v>
      </c>
      <c r="H18" s="1138">
        <v>27.11</v>
      </c>
      <c r="I18" s="92">
        <f t="shared" si="2"/>
        <v>588.73</v>
      </c>
      <c r="J18" s="25"/>
      <c r="K18" s="1090" t="str">
        <f>'08) Drop Down Menus'!A3</f>
        <v>Cigarettes</v>
      </c>
      <c r="L18" s="994">
        <f>SUMIF('01) BudgetBill Breakdown'!B89:B$594,K4, '01) BudgetBill Breakdown'!G89:G$594)</f>
        <v>-1936.99</v>
      </c>
      <c r="M18" s="1091">
        <f t="shared" si="3"/>
        <v>-276.7128571</v>
      </c>
      <c r="N18" s="25"/>
    </row>
    <row r="19">
      <c r="A19" s="25"/>
      <c r="B19" s="925" t="b">
        <v>0</v>
      </c>
      <c r="C19" s="1022"/>
      <c r="D19" s="862"/>
      <c r="E19" s="862"/>
      <c r="F19" s="1180"/>
      <c r="G19" s="983"/>
      <c r="H19" s="1023">
        <v>0.0</v>
      </c>
      <c r="I19" s="86">
        <f t="shared" si="2"/>
        <v>588.73</v>
      </c>
      <c r="J19" s="25"/>
      <c r="K19" s="1088" t="str">
        <f>'08) Drop Down Menus'!A4</f>
        <v>Gas</v>
      </c>
      <c r="L19" s="930">
        <f>SUMIF('01) BudgetBill Breakdown'!B89:B$594,K5, '01) BudgetBill Breakdown'!G89:G$594)</f>
        <v>-667.74</v>
      </c>
      <c r="M19" s="1089">
        <f t="shared" si="3"/>
        <v>-95.39142857</v>
      </c>
      <c r="N19" s="25"/>
    </row>
    <row r="20">
      <c r="A20" s="25"/>
      <c r="B20" s="1134" t="b">
        <v>0</v>
      </c>
      <c r="C20" s="1042"/>
      <c r="D20" s="1135"/>
      <c r="E20" s="1135"/>
      <c r="F20" s="1179"/>
      <c r="G20" s="1137"/>
      <c r="H20" s="1138">
        <v>0.0</v>
      </c>
      <c r="I20" s="92">
        <f t="shared" si="2"/>
        <v>588.73</v>
      </c>
      <c r="J20" s="25"/>
      <c r="K20" s="1090" t="str">
        <f>'08) Drop Down Menus'!A5</f>
        <v>Entertainment</v>
      </c>
      <c r="L20" s="994">
        <f>SUMIF('01) BudgetBill Breakdown'!B89:B$594,K6, '01) BudgetBill Breakdown'!G89:G$594)</f>
        <v>-2661.86</v>
      </c>
      <c r="M20" s="1091">
        <f t="shared" si="3"/>
        <v>-380.2657143</v>
      </c>
      <c r="N20" s="25"/>
    </row>
    <row r="21">
      <c r="A21" s="25"/>
      <c r="B21" s="925" t="b">
        <v>0</v>
      </c>
      <c r="C21" s="1022"/>
      <c r="D21" s="862"/>
      <c r="E21" s="862"/>
      <c r="F21" s="1180"/>
      <c r="G21" s="983"/>
      <c r="H21" s="1023">
        <v>0.0</v>
      </c>
      <c r="I21" s="86">
        <f t="shared" si="2"/>
        <v>588.73</v>
      </c>
      <c r="J21" s="25"/>
      <c r="K21" s="1088" t="str">
        <f>'08) Drop Down Menus'!A6</f>
        <v>Medical</v>
      </c>
      <c r="L21" s="930">
        <f>SUMIF('01) BudgetBill Breakdown'!B89:B$594,K7, '01) BudgetBill Breakdown'!G89:G$594)</f>
        <v>-584.63</v>
      </c>
      <c r="M21" s="1089">
        <f t="shared" si="3"/>
        <v>-83.51857143</v>
      </c>
      <c r="N21" s="25"/>
    </row>
    <row r="22">
      <c r="A22" s="25"/>
      <c r="B22" s="1134" t="b">
        <v>0</v>
      </c>
      <c r="C22" s="1042"/>
      <c r="D22" s="1135"/>
      <c r="E22" s="1135"/>
      <c r="F22" s="1179"/>
      <c r="G22" s="1137"/>
      <c r="H22" s="1138">
        <v>0.0</v>
      </c>
      <c r="I22" s="92">
        <f t="shared" si="2"/>
        <v>588.73</v>
      </c>
      <c r="J22" s="25"/>
      <c r="K22" s="1090" t="str">
        <f>'08) Drop Down Menus'!A7</f>
        <v>Vehicle</v>
      </c>
      <c r="L22" s="994">
        <f>SUMIF('01) BudgetBill Breakdown'!B89:B$594,K8, '01) BudgetBill Breakdown'!G89:G$594)</f>
        <v>-437.78</v>
      </c>
      <c r="M22" s="1091">
        <f t="shared" si="3"/>
        <v>-62.54</v>
      </c>
      <c r="N22" s="25"/>
    </row>
    <row r="23">
      <c r="A23" s="25"/>
      <c r="B23" s="925" t="b">
        <v>0</v>
      </c>
      <c r="C23" s="1022"/>
      <c r="D23" s="862"/>
      <c r="E23" s="862"/>
      <c r="F23" s="1180"/>
      <c r="G23" s="983"/>
      <c r="H23" s="1023">
        <v>0.0</v>
      </c>
      <c r="I23" s="86">
        <f t="shared" si="2"/>
        <v>588.73</v>
      </c>
      <c r="J23" s="25"/>
      <c r="K23" s="1088" t="str">
        <f>'08) Drop Down Menus'!A8</f>
        <v>Maintenance</v>
      </c>
      <c r="L23" s="930">
        <f>SUMIF('01) BudgetBill Breakdown'!B89:B$594,K9, '01) BudgetBill Breakdown'!G89:G$594)</f>
        <v>-1710.62</v>
      </c>
      <c r="M23" s="1089">
        <f t="shared" si="3"/>
        <v>-244.3742857</v>
      </c>
      <c r="N23" s="25"/>
    </row>
    <row r="24">
      <c r="A24" s="25"/>
      <c r="B24" s="1134" t="b">
        <v>0</v>
      </c>
      <c r="C24" s="1042"/>
      <c r="D24" s="1135"/>
      <c r="E24" s="1135"/>
      <c r="F24" s="1179"/>
      <c r="G24" s="1137"/>
      <c r="H24" s="1138">
        <v>0.0</v>
      </c>
      <c r="I24" s="92">
        <f t="shared" si="2"/>
        <v>588.73</v>
      </c>
      <c r="J24" s="25"/>
      <c r="K24" s="1090" t="str">
        <f>'08) Drop Down Menus'!A9</f>
        <v>Debt</v>
      </c>
      <c r="L24" s="994">
        <f>SUMIF('01) BudgetBill Breakdown'!B89:B$594,K10, '01) BudgetBill Breakdown'!G89:G$594)</f>
        <v>-2031.77</v>
      </c>
      <c r="M24" s="1091">
        <f t="shared" si="3"/>
        <v>-290.2528571</v>
      </c>
      <c r="N24" s="25"/>
    </row>
    <row r="25">
      <c r="A25" s="25"/>
      <c r="B25" s="925" t="b">
        <v>0</v>
      </c>
      <c r="C25" s="1022"/>
      <c r="D25" s="862"/>
      <c r="E25" s="862"/>
      <c r="F25" s="1180"/>
      <c r="G25" s="983"/>
      <c r="H25" s="1023">
        <v>0.0</v>
      </c>
      <c r="I25" s="86">
        <f t="shared" si="2"/>
        <v>588.73</v>
      </c>
      <c r="J25" s="25"/>
      <c r="K25" s="1088" t="str">
        <f>'08) Drop Down Menus'!A10</f>
        <v>Holiday Gifts</v>
      </c>
      <c r="L25" s="930">
        <f>SUMIF('01) BudgetBill Breakdown'!B89:B$594,K11, '01) BudgetBill Breakdown'!G89:G$594)</f>
        <v>-410.56</v>
      </c>
      <c r="M25" s="1089">
        <f t="shared" si="3"/>
        <v>-58.65142857</v>
      </c>
      <c r="N25" s="25"/>
    </row>
    <row r="26">
      <c r="A26" s="25"/>
      <c r="B26" s="1134" t="b">
        <v>0</v>
      </c>
      <c r="C26" s="1042"/>
      <c r="D26" s="1135"/>
      <c r="E26" s="1135"/>
      <c r="F26" s="1179"/>
      <c r="G26" s="1137"/>
      <c r="H26" s="1138">
        <v>0.0</v>
      </c>
      <c r="I26" s="92">
        <f t="shared" si="2"/>
        <v>588.73</v>
      </c>
      <c r="J26" s="25"/>
      <c r="K26" s="1090" t="str">
        <f>'08) Drop Down Menus'!A11</f>
        <v>Haircut</v>
      </c>
      <c r="L26" s="994">
        <f>SUMIF('01) BudgetBill Breakdown'!B89:B$594,K12, '01) BudgetBill Breakdown'!G89:G$594)</f>
        <v>-238</v>
      </c>
      <c r="M26" s="1091">
        <f t="shared" si="3"/>
        <v>-34</v>
      </c>
      <c r="N26" s="25"/>
    </row>
    <row r="27">
      <c r="A27" s="25"/>
      <c r="B27" s="925" t="b">
        <v>0</v>
      </c>
      <c r="C27" s="1022"/>
      <c r="D27" s="1022"/>
      <c r="E27" s="1022"/>
      <c r="F27" s="1180"/>
      <c r="G27" s="983"/>
      <c r="H27" s="1023">
        <v>0.0</v>
      </c>
      <c r="I27" s="86">
        <f t="shared" si="2"/>
        <v>588.73</v>
      </c>
      <c r="J27" s="25"/>
      <c r="K27" s="1088" t="str">
        <f>'08) Drop Down Menus'!A12</f>
        <v>Subscription - Video</v>
      </c>
      <c r="L27" s="930">
        <f>SUMIF('01) BudgetBill Breakdown'!B89:B$594,K13, '01) BudgetBill Breakdown'!G89:G$594)</f>
        <v>-343.35</v>
      </c>
      <c r="M27" s="1089">
        <f t="shared" si="3"/>
        <v>-49.05</v>
      </c>
      <c r="N27" s="25"/>
    </row>
    <row r="28">
      <c r="A28" s="25"/>
      <c r="B28" s="1134" t="b">
        <v>0</v>
      </c>
      <c r="C28" s="1042"/>
      <c r="D28" s="1042"/>
      <c r="E28" s="1042"/>
      <c r="F28" s="1179"/>
      <c r="G28" s="1137"/>
      <c r="H28" s="1138">
        <v>0.0</v>
      </c>
      <c r="I28" s="92">
        <f t="shared" si="2"/>
        <v>588.73</v>
      </c>
      <c r="J28" s="25"/>
      <c r="K28" s="1090" t="str">
        <f>'08) Drop Down Menus'!A13</f>
        <v>Subscription - Game</v>
      </c>
      <c r="L28" s="994">
        <f>SUMIF('01) BudgetBill Breakdown'!B89:B$594,K14, '01) BudgetBill Breakdown'!G89:G$594)</f>
        <v>-26.38</v>
      </c>
      <c r="M28" s="1091">
        <f t="shared" si="3"/>
        <v>-3.768571429</v>
      </c>
      <c r="N28" s="25"/>
    </row>
    <row r="29">
      <c r="A29" s="25"/>
      <c r="B29" s="925" t="b">
        <v>0</v>
      </c>
      <c r="C29" s="1022"/>
      <c r="D29" s="1022"/>
      <c r="E29" s="1022"/>
      <c r="F29" s="1180"/>
      <c r="G29" s="983"/>
      <c r="H29" s="1023">
        <v>0.0</v>
      </c>
      <c r="I29" s="86">
        <f t="shared" si="2"/>
        <v>588.73</v>
      </c>
      <c r="J29" s="25"/>
      <c r="K29" s="1092" t="s">
        <v>574</v>
      </c>
      <c r="L29" s="1093"/>
      <c r="M29" s="1094" t="s">
        <v>742</v>
      </c>
      <c r="N29" s="25"/>
    </row>
    <row r="30">
      <c r="A30" s="25"/>
      <c r="B30" s="1134" t="b">
        <v>0</v>
      </c>
      <c r="C30" s="1042"/>
      <c r="D30" s="1135"/>
      <c r="E30" s="1135"/>
      <c r="F30" s="1179"/>
      <c r="G30" s="1137"/>
      <c r="H30" s="1138">
        <v>0.0</v>
      </c>
      <c r="I30" s="92">
        <f t="shared" si="2"/>
        <v>588.73</v>
      </c>
      <c r="J30" s="25"/>
      <c r="N30" s="25"/>
    </row>
    <row r="31">
      <c r="A31" s="25"/>
      <c r="B31" s="925" t="b">
        <v>0</v>
      </c>
      <c r="C31" s="1022"/>
      <c r="D31" s="862"/>
      <c r="E31" s="862"/>
      <c r="F31" s="1180"/>
      <c r="G31" s="983"/>
      <c r="H31" s="1023">
        <v>0.0</v>
      </c>
      <c r="I31" s="86">
        <f t="shared" si="2"/>
        <v>588.73</v>
      </c>
      <c r="J31" s="25"/>
      <c r="K31" s="126" t="s">
        <v>804</v>
      </c>
      <c r="N31" s="25"/>
    </row>
    <row r="32">
      <c r="A32" s="25"/>
      <c r="B32" s="1134" t="b">
        <v>0</v>
      </c>
      <c r="C32" s="1042"/>
      <c r="D32" s="1135"/>
      <c r="E32" s="1135"/>
      <c r="F32" s="1179"/>
      <c r="G32" s="1137"/>
      <c r="H32" s="1138">
        <v>0.0</v>
      </c>
      <c r="I32" s="92">
        <f t="shared" si="2"/>
        <v>588.73</v>
      </c>
      <c r="J32" s="25"/>
      <c r="K32" s="167"/>
      <c r="L32" s="1128">
        <v>45757.0</v>
      </c>
      <c r="M32" s="125">
        <v>2.1</v>
      </c>
      <c r="N32" s="25"/>
    </row>
    <row r="33" ht="18.0" customHeight="1">
      <c r="A33" s="25"/>
      <c r="B33" s="925" t="b">
        <v>0</v>
      </c>
      <c r="C33" s="1022"/>
      <c r="D33" s="862"/>
      <c r="E33" s="862"/>
      <c r="F33" s="1180"/>
      <c r="G33" s="983"/>
      <c r="H33" s="1023">
        <v>0.0</v>
      </c>
      <c r="I33" s="86">
        <f t="shared" si="2"/>
        <v>588.73</v>
      </c>
      <c r="J33" s="25"/>
      <c r="K33" s="167"/>
      <c r="L33" s="1128">
        <v>45764.0</v>
      </c>
      <c r="M33" s="125">
        <v>2.6</v>
      </c>
      <c r="N33" s="25"/>
    </row>
    <row r="34" ht="18.0" customHeight="1">
      <c r="A34" s="25"/>
      <c r="B34" s="1148"/>
      <c r="C34" s="1149" t="s">
        <v>455</v>
      </c>
      <c r="D34" s="1150"/>
      <c r="E34" s="1150"/>
      <c r="F34" s="1150"/>
      <c r="G34" s="1150"/>
      <c r="H34" s="1151">
        <f>I26</f>
        <v>588.73</v>
      </c>
      <c r="I34" s="1152"/>
      <c r="J34" s="25"/>
      <c r="K34" s="167"/>
      <c r="L34" s="1128"/>
      <c r="M34" s="125">
        <v>0.0</v>
      </c>
      <c r="N34" s="25"/>
    </row>
    <row r="35" ht="18.0" customHeight="1">
      <c r="A35" s="65"/>
      <c r="B35" s="65"/>
      <c r="C35" s="65"/>
      <c r="D35" s="65"/>
      <c r="E35" s="65"/>
      <c r="F35" s="65"/>
      <c r="G35" s="75"/>
      <c r="H35" s="75"/>
      <c r="I35" s="65"/>
      <c r="J35" s="25"/>
      <c r="K35" s="167"/>
      <c r="L35" s="1128"/>
      <c r="M35" s="125">
        <v>0.0</v>
      </c>
      <c r="N35" s="25"/>
    </row>
    <row r="36" ht="18.0" customHeight="1">
      <c r="A36" s="65"/>
      <c r="B36" s="65" t="s">
        <v>609</v>
      </c>
      <c r="J36" s="25"/>
      <c r="K36" s="167"/>
      <c r="L36" s="1128"/>
      <c r="M36" s="125">
        <v>0.0</v>
      </c>
      <c r="N36" s="25"/>
    </row>
    <row r="37" ht="18.0" customHeight="1">
      <c r="A37" s="80"/>
      <c r="B37" s="1085" t="s">
        <v>102</v>
      </c>
      <c r="C37" s="1086" t="s">
        <v>103</v>
      </c>
      <c r="D37" s="1086" t="s">
        <v>104</v>
      </c>
      <c r="E37" s="1086" t="s">
        <v>105</v>
      </c>
      <c r="F37" s="1086" t="s">
        <v>49</v>
      </c>
      <c r="G37" s="1106" t="s">
        <v>106</v>
      </c>
      <c r="H37" s="1106" t="s">
        <v>107</v>
      </c>
      <c r="I37" s="1130"/>
      <c r="J37" s="25"/>
      <c r="K37" s="167"/>
      <c r="L37" s="1128"/>
      <c r="M37" s="125">
        <v>0.0</v>
      </c>
      <c r="N37" s="25"/>
    </row>
    <row r="38" ht="18.0" customHeight="1">
      <c r="A38" s="80"/>
      <c r="B38" s="1108" t="b">
        <v>0</v>
      </c>
      <c r="C38" s="1022"/>
      <c r="D38" s="95"/>
      <c r="E38" s="95"/>
      <c r="F38" s="96"/>
      <c r="G38" s="85">
        <v>0.0</v>
      </c>
      <c r="H38" s="930">
        <f t="shared" ref="H38:H86" si="4">IF( B38 = TRUE ,(G38*F38)*0.05+(G38*F38) , G38*F38 )</f>
        <v>0</v>
      </c>
      <c r="I38" s="1107"/>
      <c r="J38" s="25"/>
      <c r="K38" s="167"/>
      <c r="L38" s="1128"/>
      <c r="M38" s="125">
        <v>0.0</v>
      </c>
      <c r="N38" s="25"/>
    </row>
    <row r="39" ht="18.0" customHeight="1">
      <c r="A39" s="80"/>
      <c r="B39" s="1111" t="b">
        <v>0</v>
      </c>
      <c r="C39" s="88"/>
      <c r="D39" s="89"/>
      <c r="E39" s="89"/>
      <c r="F39" s="90"/>
      <c r="G39" s="91">
        <v>0.0</v>
      </c>
      <c r="H39" s="994">
        <f t="shared" si="4"/>
        <v>0</v>
      </c>
      <c r="I39" s="1140"/>
      <c r="J39" s="25"/>
      <c r="K39" s="167"/>
      <c r="L39" s="1128"/>
      <c r="M39" s="125">
        <v>0.0</v>
      </c>
      <c r="N39" s="25"/>
    </row>
    <row r="40" ht="18.0" customHeight="1">
      <c r="A40" s="97"/>
      <c r="B40" s="1108" t="b">
        <v>0</v>
      </c>
      <c r="C40" s="94"/>
      <c r="D40" s="95"/>
      <c r="E40" s="95"/>
      <c r="F40" s="96"/>
      <c r="G40" s="85">
        <v>0.0</v>
      </c>
      <c r="H40" s="930">
        <f t="shared" si="4"/>
        <v>0</v>
      </c>
      <c r="I40" s="1107"/>
      <c r="J40" s="25"/>
      <c r="K40" s="167"/>
      <c r="L40" s="1128"/>
      <c r="M40" s="125">
        <v>0.0</v>
      </c>
      <c r="N40" s="25"/>
    </row>
    <row r="41" ht="18.0" customHeight="1">
      <c r="A41" s="80"/>
      <c r="B41" s="1111" t="b">
        <v>0</v>
      </c>
      <c r="C41" s="88"/>
      <c r="D41" s="89"/>
      <c r="E41" s="89"/>
      <c r="F41" s="90"/>
      <c r="G41" s="91">
        <v>0.0</v>
      </c>
      <c r="H41" s="994">
        <f t="shared" si="4"/>
        <v>0</v>
      </c>
      <c r="I41" s="1140"/>
      <c r="J41" s="25"/>
      <c r="K41" s="167"/>
      <c r="L41" s="1128"/>
      <c r="M41" s="125">
        <v>0.0</v>
      </c>
      <c r="N41" s="25"/>
    </row>
    <row r="42" ht="18.0" customHeight="1">
      <c r="A42" s="80"/>
      <c r="B42" s="1108" t="b">
        <v>0</v>
      </c>
      <c r="C42" s="94"/>
      <c r="D42" s="95"/>
      <c r="E42" s="95"/>
      <c r="F42" s="96"/>
      <c r="G42" s="85">
        <v>0.0</v>
      </c>
      <c r="H42" s="930">
        <f t="shared" si="4"/>
        <v>0</v>
      </c>
      <c r="I42" s="1107"/>
      <c r="J42" s="25"/>
      <c r="K42" s="167"/>
      <c r="L42" s="1128"/>
      <c r="M42" s="125">
        <v>0.0</v>
      </c>
      <c r="N42" s="25"/>
    </row>
    <row r="43" ht="18.0" customHeight="1">
      <c r="A43" s="80"/>
      <c r="B43" s="1111" t="b">
        <v>0</v>
      </c>
      <c r="C43" s="88"/>
      <c r="D43" s="89"/>
      <c r="E43" s="89"/>
      <c r="F43" s="90"/>
      <c r="G43" s="91">
        <v>0.0</v>
      </c>
      <c r="H43" s="994">
        <f t="shared" si="4"/>
        <v>0</v>
      </c>
      <c r="I43" s="1140"/>
      <c r="J43" s="25"/>
      <c r="K43" s="167"/>
      <c r="L43" s="1128"/>
      <c r="M43" s="125">
        <v>0.0</v>
      </c>
      <c r="N43" s="25"/>
    </row>
    <row r="44" ht="18.0" customHeight="1">
      <c r="A44" s="97"/>
      <c r="B44" s="1108" t="b">
        <v>0</v>
      </c>
      <c r="C44" s="94"/>
      <c r="D44" s="95"/>
      <c r="E44" s="95"/>
      <c r="F44" s="96"/>
      <c r="G44" s="85">
        <v>0.0</v>
      </c>
      <c r="H44" s="930">
        <f t="shared" si="4"/>
        <v>0</v>
      </c>
      <c r="I44" s="1107"/>
      <c r="J44" s="25"/>
      <c r="K44" s="167"/>
      <c r="L44" s="1128"/>
      <c r="M44" s="125">
        <v>0.0</v>
      </c>
      <c r="N44" s="25"/>
    </row>
    <row r="45" ht="18.0" customHeight="1">
      <c r="A45" s="97"/>
      <c r="B45" s="1111" t="b">
        <v>0</v>
      </c>
      <c r="C45" s="88"/>
      <c r="D45" s="89"/>
      <c r="E45" s="89"/>
      <c r="F45" s="90"/>
      <c r="G45" s="91">
        <v>0.0</v>
      </c>
      <c r="H45" s="994">
        <f t="shared" si="4"/>
        <v>0</v>
      </c>
      <c r="I45" s="1140"/>
      <c r="J45" s="25"/>
      <c r="K45" s="167"/>
      <c r="L45" s="1128"/>
      <c r="M45" s="125">
        <v>0.0</v>
      </c>
      <c r="N45" s="25"/>
    </row>
    <row r="46" ht="18.0" customHeight="1">
      <c r="A46" s="97"/>
      <c r="B46" s="1108" t="b">
        <v>0</v>
      </c>
      <c r="C46" s="94"/>
      <c r="D46" s="95"/>
      <c r="E46" s="95"/>
      <c r="F46" s="96"/>
      <c r="G46" s="85">
        <v>0.0</v>
      </c>
      <c r="H46" s="930">
        <f t="shared" si="4"/>
        <v>0</v>
      </c>
      <c r="I46" s="1107"/>
      <c r="J46" s="25"/>
      <c r="K46" s="167"/>
      <c r="L46" s="1128"/>
      <c r="M46" s="125">
        <v>0.0</v>
      </c>
      <c r="N46" s="25"/>
    </row>
    <row r="47" ht="18.0" customHeight="1">
      <c r="A47" s="97"/>
      <c r="B47" s="1111" t="b">
        <v>0</v>
      </c>
      <c r="C47" s="88"/>
      <c r="D47" s="89"/>
      <c r="E47" s="89"/>
      <c r="F47" s="90"/>
      <c r="G47" s="91">
        <v>0.0</v>
      </c>
      <c r="H47" s="994">
        <f t="shared" si="4"/>
        <v>0</v>
      </c>
      <c r="I47" s="1140"/>
      <c r="J47" s="25"/>
      <c r="K47" s="167"/>
      <c r="L47" s="1128"/>
      <c r="M47" s="125">
        <v>0.0</v>
      </c>
      <c r="N47" s="25"/>
    </row>
    <row r="48" ht="18.0" customHeight="1">
      <c r="A48" s="97"/>
      <c r="B48" s="1108" t="b">
        <v>0</v>
      </c>
      <c r="C48" s="94"/>
      <c r="D48" s="95"/>
      <c r="E48" s="95"/>
      <c r="F48" s="96"/>
      <c r="G48" s="85">
        <v>0.0</v>
      </c>
      <c r="H48" s="930">
        <f t="shared" si="4"/>
        <v>0</v>
      </c>
      <c r="I48" s="1107"/>
      <c r="J48" s="25"/>
      <c r="K48" s="167"/>
      <c r="L48" s="1128"/>
      <c r="M48" s="125">
        <v>0.0</v>
      </c>
    </row>
    <row r="49" ht="18.0" customHeight="1">
      <c r="A49" s="97"/>
      <c r="B49" s="1111" t="b">
        <v>0</v>
      </c>
      <c r="C49" s="88"/>
      <c r="D49" s="89"/>
      <c r="E49" s="89"/>
      <c r="F49" s="90"/>
      <c r="G49" s="91">
        <v>0.0</v>
      </c>
      <c r="H49" s="994">
        <f t="shared" si="4"/>
        <v>0</v>
      </c>
      <c r="I49" s="1140"/>
      <c r="J49" s="25"/>
      <c r="K49" s="167"/>
      <c r="L49" s="1128"/>
      <c r="M49" s="125">
        <v>0.0</v>
      </c>
    </row>
    <row r="50" ht="18.0" customHeight="1">
      <c r="A50" s="97"/>
      <c r="B50" s="1108" t="b">
        <v>0</v>
      </c>
      <c r="C50" s="94"/>
      <c r="D50" s="95"/>
      <c r="E50" s="95"/>
      <c r="F50" s="96"/>
      <c r="G50" s="85">
        <v>0.0</v>
      </c>
      <c r="H50" s="930">
        <f t="shared" si="4"/>
        <v>0</v>
      </c>
      <c r="I50" s="1107"/>
      <c r="J50" s="25"/>
      <c r="K50" s="167"/>
      <c r="L50" s="1128"/>
      <c r="M50" s="125">
        <v>0.0</v>
      </c>
    </row>
    <row r="51" ht="18.0" customHeight="1">
      <c r="A51" s="97"/>
      <c r="B51" s="1111" t="b">
        <v>0</v>
      </c>
      <c r="C51" s="88"/>
      <c r="D51" s="89"/>
      <c r="E51" s="89"/>
      <c r="F51" s="90"/>
      <c r="G51" s="91">
        <v>0.0</v>
      </c>
      <c r="H51" s="994">
        <f t="shared" si="4"/>
        <v>0</v>
      </c>
      <c r="I51" s="1140"/>
      <c r="J51" s="25"/>
      <c r="K51" s="167"/>
      <c r="L51" s="1128"/>
      <c r="M51" s="125">
        <v>0.0</v>
      </c>
    </row>
    <row r="52" ht="18.0" customHeight="1">
      <c r="A52" s="97"/>
      <c r="B52" s="1108" t="b">
        <v>0</v>
      </c>
      <c r="C52" s="94"/>
      <c r="D52" s="95"/>
      <c r="E52" s="95"/>
      <c r="F52" s="96"/>
      <c r="G52" s="85">
        <v>0.0</v>
      </c>
      <c r="H52" s="930">
        <f t="shared" si="4"/>
        <v>0</v>
      </c>
      <c r="I52" s="1107"/>
      <c r="J52" s="25"/>
      <c r="K52" s="167"/>
      <c r="L52" s="1128"/>
      <c r="M52" s="125">
        <v>0.0</v>
      </c>
    </row>
    <row r="53" ht="18.0" customHeight="1">
      <c r="A53" s="97"/>
      <c r="B53" s="1111" t="b">
        <v>0</v>
      </c>
      <c r="C53" s="88"/>
      <c r="D53" s="89"/>
      <c r="E53" s="89"/>
      <c r="F53" s="90"/>
      <c r="G53" s="91">
        <v>0.0</v>
      </c>
      <c r="H53" s="994">
        <f t="shared" si="4"/>
        <v>0</v>
      </c>
      <c r="I53" s="1140"/>
      <c r="J53" s="25"/>
      <c r="K53" s="167"/>
      <c r="L53" s="1128"/>
      <c r="M53" s="125">
        <v>0.0</v>
      </c>
      <c r="N53" s="25"/>
    </row>
    <row r="54" ht="18.0" customHeight="1">
      <c r="A54" s="97"/>
      <c r="B54" s="1108" t="b">
        <v>0</v>
      </c>
      <c r="C54" s="94"/>
      <c r="D54" s="95"/>
      <c r="E54" s="95"/>
      <c r="F54" s="96"/>
      <c r="G54" s="85">
        <v>0.0</v>
      </c>
      <c r="H54" s="930">
        <f t="shared" si="4"/>
        <v>0</v>
      </c>
      <c r="I54" s="1107"/>
      <c r="J54" s="25"/>
      <c r="K54" s="167"/>
      <c r="L54" s="1128"/>
      <c r="M54" s="125">
        <v>0.0</v>
      </c>
      <c r="N54" s="25"/>
    </row>
    <row r="55" ht="18.0" customHeight="1">
      <c r="A55" s="97"/>
      <c r="B55" s="1111" t="b">
        <v>0</v>
      </c>
      <c r="C55" s="88"/>
      <c r="D55" s="89"/>
      <c r="E55" s="89"/>
      <c r="F55" s="90"/>
      <c r="G55" s="91">
        <v>0.0</v>
      </c>
      <c r="H55" s="994">
        <f t="shared" si="4"/>
        <v>0</v>
      </c>
      <c r="I55" s="1140"/>
      <c r="J55" s="25"/>
      <c r="K55" s="167"/>
      <c r="L55" s="1128"/>
      <c r="M55" s="125">
        <v>0.0</v>
      </c>
      <c r="N55" s="25"/>
    </row>
    <row r="56" ht="18.0" customHeight="1">
      <c r="A56" s="97"/>
      <c r="B56" s="1108" t="b">
        <v>0</v>
      </c>
      <c r="C56" s="94"/>
      <c r="D56" s="95"/>
      <c r="E56" s="95"/>
      <c r="F56" s="96"/>
      <c r="G56" s="85">
        <v>0.0</v>
      </c>
      <c r="H56" s="930">
        <f t="shared" si="4"/>
        <v>0</v>
      </c>
      <c r="I56" s="1107"/>
      <c r="J56" s="25"/>
      <c r="K56" s="167"/>
      <c r="L56" s="1128"/>
      <c r="M56" s="125">
        <v>0.0</v>
      </c>
      <c r="N56" s="25"/>
    </row>
    <row r="57" ht="18.0" customHeight="1">
      <c r="A57" s="97"/>
      <c r="B57" s="1111" t="b">
        <v>0</v>
      </c>
      <c r="C57" s="88"/>
      <c r="D57" s="89"/>
      <c r="E57" s="89"/>
      <c r="F57" s="90"/>
      <c r="G57" s="91">
        <v>0.0</v>
      </c>
      <c r="H57" s="994">
        <f t="shared" si="4"/>
        <v>0</v>
      </c>
      <c r="I57" s="1140"/>
      <c r="J57" s="25"/>
      <c r="K57" s="167"/>
      <c r="L57" s="1128"/>
      <c r="M57" s="125">
        <v>0.0</v>
      </c>
      <c r="N57" s="25"/>
    </row>
    <row r="58" ht="18.0" customHeight="1">
      <c r="A58" s="97"/>
      <c r="B58" s="1108" t="b">
        <v>0</v>
      </c>
      <c r="C58" s="94"/>
      <c r="D58" s="95"/>
      <c r="E58" s="95"/>
      <c r="F58" s="96"/>
      <c r="G58" s="85">
        <v>0.0</v>
      </c>
      <c r="H58" s="930">
        <f t="shared" si="4"/>
        <v>0</v>
      </c>
      <c r="I58" s="1107"/>
      <c r="J58" s="25"/>
      <c r="K58" s="167"/>
      <c r="L58" s="1128"/>
      <c r="M58" s="125">
        <v>0.0</v>
      </c>
      <c r="N58" s="25"/>
    </row>
    <row r="59" ht="18.0" customHeight="1">
      <c r="A59" s="97"/>
      <c r="B59" s="1111" t="b">
        <v>0</v>
      </c>
      <c r="C59" s="88"/>
      <c r="D59" s="89"/>
      <c r="E59" s="89"/>
      <c r="F59" s="90"/>
      <c r="G59" s="91">
        <v>0.0</v>
      </c>
      <c r="H59" s="994">
        <f t="shared" si="4"/>
        <v>0</v>
      </c>
      <c r="I59" s="1140"/>
      <c r="J59" s="25"/>
      <c r="K59" s="1128"/>
      <c r="N59" s="25"/>
    </row>
    <row r="60" ht="18.0" customHeight="1">
      <c r="A60" s="97"/>
      <c r="B60" s="1108" t="b">
        <v>0</v>
      </c>
      <c r="C60" s="94"/>
      <c r="D60" s="95"/>
      <c r="E60" s="95"/>
      <c r="F60" s="96"/>
      <c r="G60" s="85">
        <v>0.0</v>
      </c>
      <c r="H60" s="930">
        <f t="shared" si="4"/>
        <v>0</v>
      </c>
      <c r="I60" s="1107"/>
      <c r="J60" s="25"/>
      <c r="K60" s="25"/>
      <c r="L60" s="25"/>
      <c r="M60" s="25"/>
      <c r="N60" s="25"/>
    </row>
    <row r="61" ht="18.0" customHeight="1">
      <c r="A61" s="97"/>
      <c r="B61" s="1111" t="b">
        <v>0</v>
      </c>
      <c r="C61" s="88"/>
      <c r="D61" s="89"/>
      <c r="E61" s="89"/>
      <c r="F61" s="90"/>
      <c r="G61" s="91">
        <v>0.0</v>
      </c>
      <c r="H61" s="994">
        <f t="shared" si="4"/>
        <v>0</v>
      </c>
      <c r="I61" s="1140"/>
      <c r="J61" s="25"/>
      <c r="N61" s="25"/>
    </row>
    <row r="62" ht="18.0" customHeight="1">
      <c r="A62" s="97"/>
      <c r="B62" s="1108" t="b">
        <v>0</v>
      </c>
      <c r="C62" s="94"/>
      <c r="D62" s="95"/>
      <c r="E62" s="95"/>
      <c r="F62" s="96"/>
      <c r="G62" s="85">
        <v>0.0</v>
      </c>
      <c r="H62" s="930">
        <f t="shared" si="4"/>
        <v>0</v>
      </c>
      <c r="I62" s="1107"/>
      <c r="J62" s="25"/>
      <c r="N62" s="25"/>
    </row>
    <row r="63" ht="18.0" customHeight="1">
      <c r="A63" s="97"/>
      <c r="B63" s="1111" t="b">
        <v>0</v>
      </c>
      <c r="C63" s="88"/>
      <c r="D63" s="89"/>
      <c r="E63" s="89"/>
      <c r="F63" s="90"/>
      <c r="G63" s="91">
        <v>0.0</v>
      </c>
      <c r="H63" s="994">
        <f t="shared" si="4"/>
        <v>0</v>
      </c>
      <c r="I63" s="1140"/>
      <c r="J63" s="25"/>
      <c r="N63" s="25"/>
    </row>
    <row r="64" ht="18.0" customHeight="1">
      <c r="A64" s="97"/>
      <c r="B64" s="1108" t="b">
        <v>0</v>
      </c>
      <c r="C64" s="94"/>
      <c r="D64" s="95"/>
      <c r="E64" s="95"/>
      <c r="F64" s="96"/>
      <c r="G64" s="85">
        <v>0.0</v>
      </c>
      <c r="H64" s="930">
        <f t="shared" si="4"/>
        <v>0</v>
      </c>
      <c r="I64" s="1107"/>
      <c r="J64" s="25"/>
      <c r="N64" s="25"/>
    </row>
    <row r="65" ht="18.0" customHeight="1">
      <c r="A65" s="97"/>
      <c r="B65" s="1111" t="b">
        <v>0</v>
      </c>
      <c r="C65" s="88"/>
      <c r="D65" s="89"/>
      <c r="E65" s="89"/>
      <c r="F65" s="90"/>
      <c r="G65" s="91">
        <v>0.0</v>
      </c>
      <c r="H65" s="994">
        <f t="shared" si="4"/>
        <v>0</v>
      </c>
      <c r="I65" s="1140"/>
      <c r="J65" s="25"/>
      <c r="N65" s="25"/>
    </row>
    <row r="66" ht="18.0" customHeight="1">
      <c r="A66" s="97"/>
      <c r="B66" s="1108" t="b">
        <v>0</v>
      </c>
      <c r="C66" s="94"/>
      <c r="D66" s="95"/>
      <c r="E66" s="95"/>
      <c r="F66" s="96"/>
      <c r="G66" s="85">
        <v>0.0</v>
      </c>
      <c r="H66" s="930">
        <f t="shared" si="4"/>
        <v>0</v>
      </c>
      <c r="I66" s="1107"/>
      <c r="J66" s="25"/>
      <c r="N66" s="25"/>
    </row>
    <row r="67" ht="18.0" customHeight="1">
      <c r="A67" s="97"/>
      <c r="B67" s="1111" t="b">
        <v>0</v>
      </c>
      <c r="C67" s="88"/>
      <c r="D67" s="89"/>
      <c r="E67" s="89"/>
      <c r="F67" s="90"/>
      <c r="G67" s="91">
        <v>0.0</v>
      </c>
      <c r="H67" s="994">
        <f t="shared" si="4"/>
        <v>0</v>
      </c>
      <c r="I67" s="1140"/>
      <c r="J67" s="25"/>
      <c r="N67" s="25"/>
    </row>
    <row r="68" ht="18.0" customHeight="1">
      <c r="A68" s="97"/>
      <c r="B68" s="1108" t="b">
        <v>0</v>
      </c>
      <c r="C68" s="94"/>
      <c r="D68" s="95"/>
      <c r="E68" s="95"/>
      <c r="F68" s="96"/>
      <c r="G68" s="85">
        <v>0.0</v>
      </c>
      <c r="H68" s="930">
        <f t="shared" si="4"/>
        <v>0</v>
      </c>
      <c r="I68" s="1107"/>
      <c r="J68" s="25"/>
      <c r="N68" s="25"/>
    </row>
    <row r="69" ht="18.0" customHeight="1">
      <c r="A69" s="97"/>
      <c r="B69" s="1111" t="b">
        <v>0</v>
      </c>
      <c r="C69" s="88"/>
      <c r="D69" s="89"/>
      <c r="E69" s="89"/>
      <c r="F69" s="90"/>
      <c r="G69" s="91">
        <v>0.0</v>
      </c>
      <c r="H69" s="994">
        <f t="shared" si="4"/>
        <v>0</v>
      </c>
      <c r="I69" s="1140"/>
      <c r="J69" s="25"/>
      <c r="N69" s="25"/>
    </row>
    <row r="70" ht="18.0" customHeight="1">
      <c r="A70" s="97"/>
      <c r="B70" s="1108" t="b">
        <v>0</v>
      </c>
      <c r="C70" s="94"/>
      <c r="D70" s="95"/>
      <c r="E70" s="95"/>
      <c r="F70" s="96"/>
      <c r="G70" s="85">
        <v>0.0</v>
      </c>
      <c r="H70" s="930">
        <f t="shared" si="4"/>
        <v>0</v>
      </c>
      <c r="I70" s="1107"/>
      <c r="J70" s="25"/>
      <c r="N70" s="25"/>
    </row>
    <row r="71" ht="18.0" customHeight="1">
      <c r="A71" s="97"/>
      <c r="B71" s="1111" t="b">
        <v>0</v>
      </c>
      <c r="C71" s="88"/>
      <c r="D71" s="89"/>
      <c r="E71" s="89"/>
      <c r="F71" s="90"/>
      <c r="G71" s="91">
        <v>0.0</v>
      </c>
      <c r="H71" s="994">
        <f t="shared" si="4"/>
        <v>0</v>
      </c>
      <c r="I71" s="1140"/>
      <c r="J71" s="25"/>
      <c r="N71" s="25"/>
    </row>
    <row r="72" ht="18.0" customHeight="1">
      <c r="A72" s="97"/>
      <c r="B72" s="1108" t="b">
        <v>0</v>
      </c>
      <c r="C72" s="94"/>
      <c r="D72" s="95"/>
      <c r="E72" s="95"/>
      <c r="F72" s="96"/>
      <c r="G72" s="85">
        <v>0.0</v>
      </c>
      <c r="H72" s="930">
        <f t="shared" si="4"/>
        <v>0</v>
      </c>
      <c r="I72" s="1107"/>
      <c r="J72" s="25"/>
      <c r="N72" s="25"/>
    </row>
    <row r="73" ht="18.0" customHeight="1">
      <c r="A73" s="97"/>
      <c r="B73" s="1111" t="b">
        <v>0</v>
      </c>
      <c r="C73" s="88"/>
      <c r="D73" s="89"/>
      <c r="E73" s="89"/>
      <c r="F73" s="90"/>
      <c r="G73" s="91">
        <v>0.0</v>
      </c>
      <c r="H73" s="994">
        <f t="shared" si="4"/>
        <v>0</v>
      </c>
      <c r="I73" s="1140"/>
      <c r="J73" s="25"/>
      <c r="N73" s="25"/>
    </row>
    <row r="74" ht="18.0" customHeight="1">
      <c r="A74" s="97"/>
      <c r="B74" s="1108" t="b">
        <v>0</v>
      </c>
      <c r="C74" s="94"/>
      <c r="D74" s="95"/>
      <c r="E74" s="95"/>
      <c r="F74" s="96"/>
      <c r="G74" s="85">
        <v>0.0</v>
      </c>
      <c r="H74" s="930">
        <f t="shared" si="4"/>
        <v>0</v>
      </c>
      <c r="I74" s="1107"/>
      <c r="J74" s="25"/>
      <c r="N74" s="25"/>
    </row>
    <row r="75" ht="18.0" customHeight="1">
      <c r="A75" s="97"/>
      <c r="B75" s="1111" t="b">
        <v>0</v>
      </c>
      <c r="C75" s="88"/>
      <c r="D75" s="89"/>
      <c r="E75" s="89"/>
      <c r="F75" s="90"/>
      <c r="G75" s="91">
        <v>0.0</v>
      </c>
      <c r="H75" s="994">
        <f t="shared" si="4"/>
        <v>0</v>
      </c>
      <c r="I75" s="1140"/>
      <c r="J75" s="25"/>
      <c r="N75" s="25"/>
    </row>
    <row r="76" ht="18.0" customHeight="1">
      <c r="A76" s="97"/>
      <c r="B76" s="1108" t="b">
        <v>0</v>
      </c>
      <c r="C76" s="94"/>
      <c r="D76" s="95"/>
      <c r="E76" s="95"/>
      <c r="F76" s="96"/>
      <c r="G76" s="85">
        <v>0.0</v>
      </c>
      <c r="H76" s="930">
        <f t="shared" si="4"/>
        <v>0</v>
      </c>
      <c r="I76" s="1107"/>
      <c r="J76" s="25"/>
      <c r="N76" s="25"/>
    </row>
    <row r="77" ht="18.0" customHeight="1">
      <c r="A77" s="97"/>
      <c r="B77" s="1111" t="b">
        <v>0</v>
      </c>
      <c r="C77" s="88"/>
      <c r="D77" s="89"/>
      <c r="E77" s="89"/>
      <c r="F77" s="90"/>
      <c r="G77" s="91">
        <v>0.0</v>
      </c>
      <c r="H77" s="994">
        <f t="shared" si="4"/>
        <v>0</v>
      </c>
      <c r="I77" s="1140"/>
      <c r="J77" s="25"/>
      <c r="N77" s="25"/>
    </row>
    <row r="78" ht="18.0" customHeight="1">
      <c r="A78" s="97"/>
      <c r="B78" s="1108" t="b">
        <v>0</v>
      </c>
      <c r="C78" s="94"/>
      <c r="D78" s="95"/>
      <c r="E78" s="95"/>
      <c r="F78" s="96"/>
      <c r="G78" s="85">
        <v>0.0</v>
      </c>
      <c r="H78" s="930">
        <f t="shared" si="4"/>
        <v>0</v>
      </c>
      <c r="I78" s="1107"/>
      <c r="J78" s="25"/>
      <c r="N78" s="25"/>
    </row>
    <row r="79" ht="18.0" customHeight="1">
      <c r="A79" s="97"/>
      <c r="B79" s="1111" t="b">
        <v>0</v>
      </c>
      <c r="C79" s="88"/>
      <c r="D79" s="89"/>
      <c r="E79" s="89"/>
      <c r="F79" s="90"/>
      <c r="G79" s="91">
        <v>0.0</v>
      </c>
      <c r="H79" s="994">
        <f t="shared" si="4"/>
        <v>0</v>
      </c>
      <c r="I79" s="1140"/>
      <c r="J79" s="25"/>
      <c r="N79" s="25"/>
    </row>
    <row r="80" ht="18.0" customHeight="1">
      <c r="A80" s="97"/>
      <c r="B80" s="1108" t="b">
        <v>0</v>
      </c>
      <c r="C80" s="94"/>
      <c r="D80" s="95"/>
      <c r="E80" s="95"/>
      <c r="F80" s="96"/>
      <c r="G80" s="85">
        <v>0.0</v>
      </c>
      <c r="H80" s="930">
        <f t="shared" si="4"/>
        <v>0</v>
      </c>
      <c r="I80" s="1107"/>
      <c r="J80" s="25"/>
      <c r="N80" s="25"/>
    </row>
    <row r="81" ht="18.0" customHeight="1">
      <c r="A81" s="97"/>
      <c r="B81" s="1111" t="b">
        <v>0</v>
      </c>
      <c r="C81" s="88"/>
      <c r="D81" s="89"/>
      <c r="E81" s="89"/>
      <c r="F81" s="90"/>
      <c r="G81" s="91">
        <v>0.0</v>
      </c>
      <c r="H81" s="994">
        <f t="shared" si="4"/>
        <v>0</v>
      </c>
      <c r="I81" s="1140"/>
      <c r="J81" s="25"/>
      <c r="N81" s="25"/>
    </row>
    <row r="82" ht="18.0" customHeight="1">
      <c r="A82" s="97"/>
      <c r="B82" s="1108" t="b">
        <v>0</v>
      </c>
      <c r="C82" s="94"/>
      <c r="D82" s="95"/>
      <c r="E82" s="95"/>
      <c r="F82" s="96"/>
      <c r="G82" s="85">
        <v>0.0</v>
      </c>
      <c r="H82" s="930">
        <f t="shared" si="4"/>
        <v>0</v>
      </c>
      <c r="I82" s="1107"/>
      <c r="J82" s="25"/>
      <c r="N82" s="25"/>
    </row>
    <row r="83" ht="18.0" customHeight="1">
      <c r="A83" s="97"/>
      <c r="B83" s="1111" t="b">
        <v>0</v>
      </c>
      <c r="C83" s="88"/>
      <c r="D83" s="89"/>
      <c r="E83" s="89"/>
      <c r="F83" s="90"/>
      <c r="G83" s="91">
        <v>0.0</v>
      </c>
      <c r="H83" s="994">
        <f t="shared" si="4"/>
        <v>0</v>
      </c>
      <c r="I83" s="1140"/>
      <c r="J83" s="25"/>
      <c r="N83" s="25"/>
    </row>
    <row r="84" ht="18.0" customHeight="1">
      <c r="A84" s="97"/>
      <c r="B84" s="1108" t="b">
        <v>0</v>
      </c>
      <c r="C84" s="94"/>
      <c r="D84" s="95"/>
      <c r="E84" s="95"/>
      <c r="F84" s="96"/>
      <c r="G84" s="85">
        <v>0.0</v>
      </c>
      <c r="H84" s="930">
        <f t="shared" si="4"/>
        <v>0</v>
      </c>
      <c r="I84" s="1107"/>
      <c r="J84" s="25"/>
      <c r="N84" s="25"/>
    </row>
    <row r="85" ht="18.0" customHeight="1">
      <c r="A85" s="97"/>
      <c r="B85" s="1111" t="b">
        <v>0</v>
      </c>
      <c r="C85" s="88"/>
      <c r="D85" s="89"/>
      <c r="E85" s="89"/>
      <c r="F85" s="90"/>
      <c r="G85" s="91">
        <v>0.0</v>
      </c>
      <c r="H85" s="994">
        <f t="shared" si="4"/>
        <v>0</v>
      </c>
      <c r="I85" s="1140"/>
      <c r="J85" s="25"/>
      <c r="N85" s="25"/>
    </row>
    <row r="86" ht="18.0" customHeight="1">
      <c r="A86" s="65"/>
      <c r="B86" s="1108" t="b">
        <v>0</v>
      </c>
      <c r="C86" s="94"/>
      <c r="D86" s="95"/>
      <c r="E86" s="95"/>
      <c r="F86" s="96"/>
      <c r="G86" s="85">
        <v>0.0</v>
      </c>
      <c r="H86" s="930">
        <f t="shared" si="4"/>
        <v>0</v>
      </c>
      <c r="I86" s="1107"/>
      <c r="J86" s="25"/>
      <c r="N86" s="25"/>
    </row>
    <row r="87">
      <c r="A87" s="126"/>
      <c r="B87" s="1125"/>
      <c r="C87" s="1126" t="s">
        <v>610</v>
      </c>
      <c r="D87" s="1093"/>
      <c r="E87" s="1093"/>
      <c r="F87" s="1093"/>
      <c r="G87" s="1093"/>
      <c r="H87" s="1127">
        <f>sum(H38:H86)</f>
        <v>0</v>
      </c>
      <c r="I87" s="1155"/>
      <c r="J87" s="25"/>
      <c r="N87" s="25"/>
    </row>
    <row r="88">
      <c r="A88" s="126"/>
      <c r="B88" s="126" t="s">
        <v>134</v>
      </c>
      <c r="H88" s="127">
        <f>'01) BudgetBill Breakdown'!J716-H87</f>
        <v>914.87</v>
      </c>
      <c r="J88" s="25"/>
      <c r="M88" s="13">
        <v>45760.0</v>
      </c>
      <c r="N88" s="25"/>
    </row>
    <row r="89">
      <c r="A89" s="126"/>
      <c r="B89" s="126"/>
      <c r="C89" s="126"/>
      <c r="D89" s="126"/>
      <c r="E89" s="126"/>
      <c r="F89" s="126"/>
      <c r="G89" s="126"/>
      <c r="H89" s="128"/>
      <c r="I89" s="128"/>
      <c r="J89" s="25"/>
      <c r="N89" s="25"/>
    </row>
  </sheetData>
  <mergeCells count="102">
    <mergeCell ref="H34:I34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K59:M59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2:I72"/>
    <mergeCell ref="H73:I73"/>
    <mergeCell ref="H74:I74"/>
    <mergeCell ref="H75:I75"/>
    <mergeCell ref="H76:I76"/>
    <mergeCell ref="H84:I84"/>
    <mergeCell ref="H85:I85"/>
    <mergeCell ref="H86:I86"/>
    <mergeCell ref="C87:G87"/>
    <mergeCell ref="H87:I87"/>
    <mergeCell ref="B88:G88"/>
    <mergeCell ref="H88:I88"/>
    <mergeCell ref="H77:I77"/>
    <mergeCell ref="H78:I78"/>
    <mergeCell ref="H79:I79"/>
    <mergeCell ref="H80:I80"/>
    <mergeCell ref="H81:I81"/>
    <mergeCell ref="H82:I82"/>
    <mergeCell ref="H83:I83"/>
    <mergeCell ref="B2:I2"/>
    <mergeCell ref="K2:M2"/>
    <mergeCell ref="C3:E3"/>
    <mergeCell ref="L3:M3"/>
    <mergeCell ref="C4:E4"/>
    <mergeCell ref="L4:M4"/>
    <mergeCell ref="L5:M5"/>
    <mergeCell ref="C5:E5"/>
    <mergeCell ref="C6:E6"/>
    <mergeCell ref="C7:E7"/>
    <mergeCell ref="C8:E8"/>
    <mergeCell ref="C9:E9"/>
    <mergeCell ref="C10:E10"/>
    <mergeCell ref="C11:E11"/>
    <mergeCell ref="L13:M13"/>
    <mergeCell ref="L14:M14"/>
    <mergeCell ref="K29:L29"/>
    <mergeCell ref="K31:M31"/>
    <mergeCell ref="L6:M6"/>
    <mergeCell ref="L7:M7"/>
    <mergeCell ref="L8:M8"/>
    <mergeCell ref="L9:M9"/>
    <mergeCell ref="L10:M10"/>
    <mergeCell ref="L11:M11"/>
    <mergeCell ref="L12:M12"/>
    <mergeCell ref="C12:E12"/>
    <mergeCell ref="C13:E13"/>
    <mergeCell ref="C14:E14"/>
    <mergeCell ref="C15:E15"/>
    <mergeCell ref="C16:E16"/>
    <mergeCell ref="C17:E17"/>
    <mergeCell ref="C18:E18"/>
    <mergeCell ref="C19:E19"/>
    <mergeCell ref="C20:E20"/>
    <mergeCell ref="C21:E21"/>
    <mergeCell ref="C22:E22"/>
    <mergeCell ref="C23:E23"/>
    <mergeCell ref="C24:E24"/>
    <mergeCell ref="C25:E25"/>
    <mergeCell ref="C26:E26"/>
    <mergeCell ref="C30:E30"/>
    <mergeCell ref="C31:E31"/>
    <mergeCell ref="C32:E32"/>
    <mergeCell ref="C33:E33"/>
    <mergeCell ref="C34:G34"/>
    <mergeCell ref="B36:I36"/>
  </mergeCells>
  <dataValidations>
    <dataValidation type="list" allowBlank="1" showErrorMessage="1" sqref="E38:E86">
      <formula1>'08) Drop Down Menus'!$B$2:$B$17</formula1>
    </dataValidation>
    <dataValidation type="list" allowBlank="1" sqref="G4:G33">
      <formula1>'08) Drop Down Menus'!$A$2:$A$17</formula1>
    </dataValidation>
  </dataValidations>
  <drawing r:id="rId1"/>
</worksheet>
</file>

<file path=xl/worksheets/sheet8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3.29"/>
    <col customWidth="1" min="2" max="2" width="4.71"/>
    <col customWidth="1" min="3" max="3" width="32.57"/>
    <col customWidth="1" min="4" max="4" width="10.0"/>
    <col customWidth="1" min="5" max="5" width="25.71"/>
    <col customWidth="1" min="6" max="6" width="13.0"/>
    <col customWidth="1" min="7" max="7" width="23.86"/>
    <col customWidth="1" min="8" max="8" width="15.29"/>
    <col customWidth="1" min="9" max="9" width="14.29"/>
    <col customWidth="1" min="10" max="10" width="3.71"/>
    <col customWidth="1" min="11" max="11" width="23.86"/>
    <col customWidth="1" min="12" max="12" width="15.0"/>
    <col customWidth="1" min="13" max="13" width="16.57"/>
    <col customWidth="1" min="14" max="14" width="3.43"/>
  </cols>
  <sheetData>
    <row r="1">
      <c r="A1" s="25"/>
      <c r="B1" s="25"/>
      <c r="C1" s="25"/>
      <c r="D1" s="25"/>
      <c r="E1" s="25"/>
      <c r="F1" s="25"/>
      <c r="G1" s="24"/>
      <c r="H1" s="25"/>
      <c r="I1" s="25"/>
      <c r="J1" s="25"/>
      <c r="K1" s="25"/>
      <c r="L1" s="138"/>
      <c r="M1" s="25"/>
      <c r="N1" s="25"/>
    </row>
    <row r="2">
      <c r="A2" s="25"/>
      <c r="B2" s="1085" t="s">
        <v>914</v>
      </c>
      <c r="C2" s="1129"/>
      <c r="D2" s="1129"/>
      <c r="E2" s="1129"/>
      <c r="F2" s="1129"/>
      <c r="G2" s="1129"/>
      <c r="H2" s="1129"/>
      <c r="I2" s="1130"/>
      <c r="J2" s="25"/>
      <c r="K2" s="1131" t="s">
        <v>470</v>
      </c>
      <c r="L2" s="1132"/>
      <c r="M2" s="1133"/>
      <c r="N2" s="25"/>
    </row>
    <row r="3">
      <c r="A3" s="25"/>
      <c r="B3" s="1079" t="s">
        <v>598</v>
      </c>
      <c r="C3" s="974" t="s">
        <v>140</v>
      </c>
      <c r="D3" s="862"/>
      <c r="E3" s="862"/>
      <c r="F3" s="974" t="s">
        <v>55</v>
      </c>
      <c r="G3" s="974" t="s">
        <v>44</v>
      </c>
      <c r="H3" s="974" t="s">
        <v>2</v>
      </c>
      <c r="I3" s="1080" t="s">
        <v>67</v>
      </c>
      <c r="J3" s="25"/>
      <c r="K3" s="1081" t="str">
        <f>'08) Drop Down Menus'!A2</f>
        <v>Groceries</v>
      </c>
      <c r="L3" s="85">
        <f>sumifs(H$4:H$33,G$4:G$33,K3,B$4:B$33,false)</f>
        <v>285.19</v>
      </c>
      <c r="M3" s="1107"/>
      <c r="N3" s="25"/>
    </row>
    <row r="4">
      <c r="A4" s="25"/>
      <c r="B4" s="1134" t="b">
        <v>0</v>
      </c>
      <c r="C4" s="1042" t="s">
        <v>808</v>
      </c>
      <c r="D4" s="1135"/>
      <c r="E4" s="1135"/>
      <c r="F4" s="1172">
        <v>45765.0</v>
      </c>
      <c r="G4" s="1137" t="s">
        <v>110</v>
      </c>
      <c r="H4" s="1138">
        <f>sum(M31:M58)</f>
        <v>2.1</v>
      </c>
      <c r="I4" s="92">
        <f>H4</f>
        <v>2.1</v>
      </c>
      <c r="J4" s="25"/>
      <c r="K4" s="1139" t="str">
        <f>'08) Drop Down Menus'!A3</f>
        <v>Cigarettes</v>
      </c>
      <c r="L4" s="91">
        <f t="shared" ref="L4:L14" si="1">sumifs(H$4:H$26,G$4:G$26,K4,B$4:B$26,false)</f>
        <v>77.15</v>
      </c>
      <c r="M4" s="1140"/>
      <c r="N4" s="25"/>
    </row>
    <row r="5">
      <c r="A5" s="25"/>
      <c r="B5" s="925" t="b">
        <v>0</v>
      </c>
      <c r="C5" s="1022" t="s">
        <v>806</v>
      </c>
      <c r="D5" s="862"/>
      <c r="E5" s="862"/>
      <c r="F5" s="1206">
        <v>45765.0</v>
      </c>
      <c r="G5" s="983" t="s">
        <v>61</v>
      </c>
      <c r="H5" s="1023">
        <v>48.47</v>
      </c>
      <c r="I5" s="86">
        <f t="shared" ref="I5:I33" si="2">I4+H5</f>
        <v>50.57</v>
      </c>
      <c r="J5" s="25"/>
      <c r="K5" s="1081" t="str">
        <f>'08) Drop Down Menus'!A4</f>
        <v>Gas</v>
      </c>
      <c r="L5" s="85">
        <f t="shared" si="1"/>
        <v>34.59</v>
      </c>
      <c r="M5" s="1107"/>
      <c r="N5" s="25"/>
    </row>
    <row r="6">
      <c r="A6" s="25"/>
      <c r="B6" s="1134" t="b">
        <v>0</v>
      </c>
      <c r="C6" s="1042" t="s">
        <v>915</v>
      </c>
      <c r="D6" s="1135"/>
      <c r="E6" s="1135"/>
      <c r="F6" s="1179">
        <v>45765.0</v>
      </c>
      <c r="G6" s="1137" t="s">
        <v>21</v>
      </c>
      <c r="H6" s="1138">
        <v>133.18</v>
      </c>
      <c r="I6" s="92">
        <f t="shared" si="2"/>
        <v>183.75</v>
      </c>
      <c r="J6" s="25"/>
      <c r="K6" s="1139" t="str">
        <f>'08) Drop Down Menus'!A5</f>
        <v>Entertainment</v>
      </c>
      <c r="L6" s="91">
        <f t="shared" si="1"/>
        <v>48.99</v>
      </c>
      <c r="M6" s="1140"/>
      <c r="N6" s="25"/>
    </row>
    <row r="7">
      <c r="A7" s="25"/>
      <c r="B7" s="925" t="b">
        <v>0</v>
      </c>
      <c r="C7" s="1022" t="s">
        <v>915</v>
      </c>
      <c r="D7" s="862"/>
      <c r="E7" s="862"/>
      <c r="F7" s="1180">
        <v>45765.0</v>
      </c>
      <c r="G7" s="983" t="s">
        <v>21</v>
      </c>
      <c r="H7" s="1023">
        <v>19.25</v>
      </c>
      <c r="I7" s="86">
        <f t="shared" si="2"/>
        <v>203</v>
      </c>
      <c r="J7" s="25"/>
      <c r="K7" s="1081" t="str">
        <f>'08) Drop Down Menus'!A6</f>
        <v>Medical</v>
      </c>
      <c r="L7" s="85">
        <f t="shared" si="1"/>
        <v>90</v>
      </c>
      <c r="M7" s="1107"/>
      <c r="N7" s="25"/>
    </row>
    <row r="8">
      <c r="A8" s="25"/>
      <c r="B8" s="1134" t="b">
        <v>0</v>
      </c>
      <c r="C8" s="1042" t="s">
        <v>753</v>
      </c>
      <c r="D8" s="1135"/>
      <c r="E8" s="1135"/>
      <c r="F8" s="1179">
        <v>45765.0</v>
      </c>
      <c r="G8" s="1137" t="s">
        <v>146</v>
      </c>
      <c r="H8" s="1138">
        <v>40.0</v>
      </c>
      <c r="I8" s="92">
        <f t="shared" si="2"/>
        <v>243</v>
      </c>
      <c r="J8" s="25"/>
      <c r="K8" s="1139" t="str">
        <f>'08) Drop Down Menus'!A7</f>
        <v>Vehicle</v>
      </c>
      <c r="L8" s="91">
        <f t="shared" si="1"/>
        <v>0</v>
      </c>
      <c r="M8" s="1140"/>
      <c r="N8" s="25"/>
    </row>
    <row r="9">
      <c r="A9" s="25"/>
      <c r="B9" s="925" t="b">
        <v>0</v>
      </c>
      <c r="C9" s="1022" t="s">
        <v>474</v>
      </c>
      <c r="D9" s="862"/>
      <c r="E9" s="862"/>
      <c r="F9" s="1180">
        <v>45765.0</v>
      </c>
      <c r="G9" s="983" t="s">
        <v>144</v>
      </c>
      <c r="H9" s="1023">
        <v>22.11</v>
      </c>
      <c r="I9" s="86">
        <f t="shared" si="2"/>
        <v>265.11</v>
      </c>
      <c r="J9" s="25"/>
      <c r="K9" s="1081" t="str">
        <f>'08) Drop Down Menus'!A8</f>
        <v>Maintenance</v>
      </c>
      <c r="L9" s="85">
        <f t="shared" si="1"/>
        <v>172.98</v>
      </c>
      <c r="M9" s="1107"/>
      <c r="N9" s="25"/>
    </row>
    <row r="10">
      <c r="A10" s="25"/>
      <c r="B10" s="1134" t="b">
        <v>0</v>
      </c>
      <c r="C10" s="1042" t="s">
        <v>36</v>
      </c>
      <c r="D10" s="1135"/>
      <c r="E10" s="1135"/>
      <c r="F10" s="1179">
        <v>45767.0</v>
      </c>
      <c r="G10" s="1137" t="s">
        <v>132</v>
      </c>
      <c r="H10" s="1138">
        <v>65.0</v>
      </c>
      <c r="I10" s="92">
        <f t="shared" si="2"/>
        <v>330.11</v>
      </c>
      <c r="J10" s="25"/>
      <c r="K10" s="1139" t="str">
        <f>'08) Drop Down Menus'!A9</f>
        <v>Debt</v>
      </c>
      <c r="L10" s="91">
        <f t="shared" si="1"/>
        <v>48.43</v>
      </c>
      <c r="M10" s="1140"/>
      <c r="N10" s="25"/>
    </row>
    <row r="11">
      <c r="A11" s="25"/>
      <c r="B11" s="925" t="b">
        <v>0</v>
      </c>
      <c r="C11" s="1022" t="s">
        <v>916</v>
      </c>
      <c r="D11" s="862"/>
      <c r="E11" s="862"/>
      <c r="F11" s="1180">
        <v>45768.0</v>
      </c>
      <c r="G11" s="983" t="s">
        <v>110</v>
      </c>
      <c r="H11" s="1023">
        <v>30.0</v>
      </c>
      <c r="I11" s="86">
        <f t="shared" si="2"/>
        <v>360.11</v>
      </c>
      <c r="J11" s="25"/>
      <c r="K11" s="1081" t="str">
        <f>'08) Drop Down Menus'!A10</f>
        <v>Holiday Gifts</v>
      </c>
      <c r="L11" s="85">
        <f t="shared" si="1"/>
        <v>0</v>
      </c>
      <c r="M11" s="1107"/>
      <c r="N11" s="25"/>
    </row>
    <row r="12">
      <c r="A12" s="25"/>
      <c r="B12" s="1134" t="b">
        <v>0</v>
      </c>
      <c r="C12" s="1042" t="s">
        <v>620</v>
      </c>
      <c r="D12" s="1135"/>
      <c r="E12" s="1135"/>
      <c r="F12" s="1179">
        <v>45770.0</v>
      </c>
      <c r="G12" s="1137" t="s">
        <v>144</v>
      </c>
      <c r="H12" s="1138">
        <v>30.12</v>
      </c>
      <c r="I12" s="92">
        <f t="shared" si="2"/>
        <v>390.23</v>
      </c>
      <c r="J12" s="25"/>
      <c r="K12" s="1139" t="str">
        <f>'08) Drop Down Menus'!A11</f>
        <v>Haircut</v>
      </c>
      <c r="L12" s="91">
        <f t="shared" si="1"/>
        <v>0</v>
      </c>
      <c r="M12" s="1140"/>
      <c r="N12" s="25"/>
    </row>
    <row r="13">
      <c r="A13" s="25"/>
      <c r="B13" s="925" t="b">
        <v>0</v>
      </c>
      <c r="C13" s="1022" t="s">
        <v>838</v>
      </c>
      <c r="D13" s="862"/>
      <c r="E13" s="862"/>
      <c r="F13" s="1180">
        <v>45771.0</v>
      </c>
      <c r="G13" s="983" t="s">
        <v>11</v>
      </c>
      <c r="H13" s="1023">
        <v>12.65</v>
      </c>
      <c r="I13" s="86">
        <f t="shared" si="2"/>
        <v>402.88</v>
      </c>
      <c r="J13" s="25"/>
      <c r="K13" s="1081" t="str">
        <f>'08) Drop Down Menus'!A12</f>
        <v>Subscription - Video</v>
      </c>
      <c r="L13" s="85">
        <f t="shared" si="1"/>
        <v>12.65</v>
      </c>
      <c r="M13" s="1107"/>
      <c r="N13" s="25"/>
    </row>
    <row r="14">
      <c r="A14" s="25"/>
      <c r="B14" s="1134" t="b">
        <v>0</v>
      </c>
      <c r="C14" s="1042" t="s">
        <v>546</v>
      </c>
      <c r="D14" s="1135"/>
      <c r="E14" s="1135"/>
      <c r="F14" s="1179">
        <v>45771.0</v>
      </c>
      <c r="G14" s="1137" t="s">
        <v>110</v>
      </c>
      <c r="H14" s="1138">
        <v>11.48</v>
      </c>
      <c r="I14" s="92">
        <f t="shared" si="2"/>
        <v>414.36</v>
      </c>
      <c r="J14" s="25"/>
      <c r="K14" s="1141" t="str">
        <f>'08) Drop Down Menus'!A13</f>
        <v>Subscription - Game</v>
      </c>
      <c r="L14" s="1142">
        <f t="shared" si="1"/>
        <v>0</v>
      </c>
      <c r="M14" s="1144"/>
      <c r="N14" s="25"/>
    </row>
    <row r="15">
      <c r="A15" s="25"/>
      <c r="B15" s="925" t="b">
        <v>0</v>
      </c>
      <c r="C15" s="1022" t="s">
        <v>472</v>
      </c>
      <c r="D15" s="862"/>
      <c r="E15" s="862"/>
      <c r="F15" s="1180">
        <v>45774.0</v>
      </c>
      <c r="G15" s="983" t="s">
        <v>110</v>
      </c>
      <c r="H15" s="1023">
        <v>241.61</v>
      </c>
      <c r="I15" s="86">
        <f t="shared" si="2"/>
        <v>655.97</v>
      </c>
      <c r="J15" s="25"/>
      <c r="K15" s="25"/>
      <c r="L15" s="25"/>
      <c r="M15" s="25"/>
      <c r="N15" s="25"/>
    </row>
    <row r="16">
      <c r="A16" s="25"/>
      <c r="B16" s="1134" t="b">
        <v>0</v>
      </c>
      <c r="C16" s="1042" t="s">
        <v>842</v>
      </c>
      <c r="D16" s="1135"/>
      <c r="E16" s="1135"/>
      <c r="F16" s="1179">
        <v>45774.0</v>
      </c>
      <c r="G16" s="1137" t="s">
        <v>132</v>
      </c>
      <c r="H16" s="1138">
        <v>25.0</v>
      </c>
      <c r="I16" s="92">
        <f t="shared" si="2"/>
        <v>680.97</v>
      </c>
      <c r="J16" s="25"/>
      <c r="K16" s="1085" t="s">
        <v>44</v>
      </c>
      <c r="L16" s="1086" t="s">
        <v>572</v>
      </c>
      <c r="M16" s="1087" t="s">
        <v>573</v>
      </c>
      <c r="N16" s="25"/>
    </row>
    <row r="17">
      <c r="A17" s="25"/>
      <c r="B17" s="925" t="b">
        <v>0</v>
      </c>
      <c r="C17" s="1022" t="s">
        <v>474</v>
      </c>
      <c r="D17" s="862"/>
      <c r="E17" s="862"/>
      <c r="F17" s="1180">
        <v>45774.0</v>
      </c>
      <c r="G17" s="983" t="s">
        <v>145</v>
      </c>
      <c r="H17" s="1023">
        <v>34.59</v>
      </c>
      <c r="I17" s="86">
        <f t="shared" si="2"/>
        <v>715.56</v>
      </c>
      <c r="J17" s="25"/>
      <c r="K17" s="1088" t="str">
        <f>'08) Drop Down Menus'!A2</f>
        <v>Groceries</v>
      </c>
      <c r="L17" s="930">
        <f>SUMIF('01) BudgetBill Breakdown'!B89:B$594,K3, '01) BudgetBill Breakdown'!G89:G$594)</f>
        <v>-8428.89</v>
      </c>
      <c r="M17" s="1089">
        <f t="shared" ref="M17:M28" si="3">L17/M$29</f>
        <v>-1053.61125</v>
      </c>
      <c r="N17" s="25"/>
    </row>
    <row r="18">
      <c r="A18" s="25"/>
      <c r="B18" s="1134" t="b">
        <v>0</v>
      </c>
      <c r="C18" s="1042" t="s">
        <v>917</v>
      </c>
      <c r="D18" s="1135"/>
      <c r="E18" s="1135"/>
      <c r="F18" s="1179">
        <v>45777.0</v>
      </c>
      <c r="G18" s="1137" t="s">
        <v>144</v>
      </c>
      <c r="H18" s="1138">
        <v>24.92</v>
      </c>
      <c r="I18" s="92">
        <f t="shared" si="2"/>
        <v>740.48</v>
      </c>
      <c r="J18" s="25"/>
      <c r="K18" s="1090" t="str">
        <f>'08) Drop Down Menus'!A3</f>
        <v>Cigarettes</v>
      </c>
      <c r="L18" s="994">
        <f>SUMIF('01) BudgetBill Breakdown'!B89:B$594,K4, '01) BudgetBill Breakdown'!G89:G$594)</f>
        <v>-1936.99</v>
      </c>
      <c r="M18" s="1091">
        <f t="shared" si="3"/>
        <v>-242.12375</v>
      </c>
      <c r="N18" s="25"/>
    </row>
    <row r="19">
      <c r="A19" s="25"/>
      <c r="B19" s="925" t="b">
        <v>0</v>
      </c>
      <c r="C19" s="1022" t="s">
        <v>717</v>
      </c>
      <c r="D19" s="862"/>
      <c r="E19" s="862"/>
      <c r="F19" s="1180">
        <v>45777.0</v>
      </c>
      <c r="G19" s="983" t="s">
        <v>61</v>
      </c>
      <c r="H19" s="1023">
        <v>-0.04</v>
      </c>
      <c r="I19" s="86">
        <f t="shared" si="2"/>
        <v>740.44</v>
      </c>
      <c r="J19" s="25"/>
      <c r="K19" s="1088" t="str">
        <f>'08) Drop Down Menus'!A4</f>
        <v>Gas</v>
      </c>
      <c r="L19" s="930">
        <f>SUMIF('01) BudgetBill Breakdown'!B89:B$594,K5, '01) BudgetBill Breakdown'!G89:G$594)</f>
        <v>-667.74</v>
      </c>
      <c r="M19" s="1089">
        <f t="shared" si="3"/>
        <v>-83.4675</v>
      </c>
      <c r="N19" s="25"/>
    </row>
    <row r="20">
      <c r="A20" s="25"/>
      <c r="B20" s="1134" t="b">
        <v>0</v>
      </c>
      <c r="C20" s="1042" t="s">
        <v>577</v>
      </c>
      <c r="D20" s="1135"/>
      <c r="E20" s="1135"/>
      <c r="F20" s="1179">
        <v>45778.0</v>
      </c>
      <c r="G20" s="1137" t="s">
        <v>146</v>
      </c>
      <c r="H20" s="1138">
        <v>8.99</v>
      </c>
      <c r="I20" s="92">
        <f t="shared" si="2"/>
        <v>749.43</v>
      </c>
      <c r="J20" s="25"/>
      <c r="K20" s="1090" t="str">
        <f>'08) Drop Down Menus'!A5</f>
        <v>Entertainment</v>
      </c>
      <c r="L20" s="994">
        <f>SUMIF('01) BudgetBill Breakdown'!B89:B$594,K6, '01) BudgetBill Breakdown'!G89:G$594)</f>
        <v>-2661.86</v>
      </c>
      <c r="M20" s="1091">
        <f t="shared" si="3"/>
        <v>-332.7325</v>
      </c>
      <c r="N20" s="25"/>
    </row>
    <row r="21">
      <c r="A21" s="25"/>
      <c r="B21" s="925" t="b">
        <v>0</v>
      </c>
      <c r="C21" s="1022" t="s">
        <v>918</v>
      </c>
      <c r="D21" s="862"/>
      <c r="E21" s="862"/>
      <c r="F21" s="1180">
        <v>45778.0</v>
      </c>
      <c r="G21" s="983" t="s">
        <v>21</v>
      </c>
      <c r="H21" s="1023">
        <v>20.55</v>
      </c>
      <c r="I21" s="86">
        <f t="shared" si="2"/>
        <v>769.98</v>
      </c>
      <c r="J21" s="25"/>
      <c r="K21" s="1088" t="str">
        <f>'08) Drop Down Menus'!A6</f>
        <v>Medical</v>
      </c>
      <c r="L21" s="930">
        <f>SUMIF('01) BudgetBill Breakdown'!B89:B$594,K7, '01) BudgetBill Breakdown'!G89:G$594)</f>
        <v>-584.63</v>
      </c>
      <c r="M21" s="1089">
        <f t="shared" si="3"/>
        <v>-73.07875</v>
      </c>
      <c r="N21" s="25"/>
    </row>
    <row r="22">
      <c r="A22" s="25"/>
      <c r="B22" s="1134" t="b">
        <v>0</v>
      </c>
      <c r="C22" s="1042"/>
      <c r="D22" s="1135"/>
      <c r="E22" s="1135"/>
      <c r="F22" s="1179"/>
      <c r="G22" s="1137"/>
      <c r="H22" s="1138">
        <v>0.0</v>
      </c>
      <c r="I22" s="92">
        <f t="shared" si="2"/>
        <v>769.98</v>
      </c>
      <c r="J22" s="25"/>
      <c r="K22" s="1090" t="str">
        <f>'08) Drop Down Menus'!A7</f>
        <v>Vehicle</v>
      </c>
      <c r="L22" s="994">
        <f>SUMIF('01) BudgetBill Breakdown'!B89:B$594,K8, '01) BudgetBill Breakdown'!G89:G$594)</f>
        <v>-437.78</v>
      </c>
      <c r="M22" s="1091">
        <f t="shared" si="3"/>
        <v>-54.7225</v>
      </c>
      <c r="N22" s="25"/>
    </row>
    <row r="23">
      <c r="A23" s="25"/>
      <c r="B23" s="925" t="b">
        <v>0</v>
      </c>
      <c r="C23" s="1022"/>
      <c r="D23" s="862"/>
      <c r="E23" s="862"/>
      <c r="F23" s="1180"/>
      <c r="G23" s="983"/>
      <c r="H23" s="1023">
        <v>0.0</v>
      </c>
      <c r="I23" s="86">
        <f t="shared" si="2"/>
        <v>769.98</v>
      </c>
      <c r="J23" s="25"/>
      <c r="K23" s="1088" t="str">
        <f>'08) Drop Down Menus'!A8</f>
        <v>Maintenance</v>
      </c>
      <c r="L23" s="930">
        <f>SUMIF('01) BudgetBill Breakdown'!B89:B$594,K9, '01) BudgetBill Breakdown'!G89:G$594)</f>
        <v>-1710.62</v>
      </c>
      <c r="M23" s="1089">
        <f t="shared" si="3"/>
        <v>-213.8275</v>
      </c>
      <c r="N23" s="25"/>
    </row>
    <row r="24">
      <c r="A24" s="25"/>
      <c r="B24" s="1134" t="b">
        <v>0</v>
      </c>
      <c r="C24" s="1042"/>
      <c r="D24" s="1135"/>
      <c r="E24" s="1135"/>
      <c r="F24" s="1179"/>
      <c r="G24" s="1137"/>
      <c r="H24" s="1138">
        <v>0.0</v>
      </c>
      <c r="I24" s="92">
        <f t="shared" si="2"/>
        <v>769.98</v>
      </c>
      <c r="J24" s="25"/>
      <c r="K24" s="1090" t="str">
        <f>'08) Drop Down Menus'!A9</f>
        <v>Debt</v>
      </c>
      <c r="L24" s="994">
        <f>SUMIF('01) BudgetBill Breakdown'!B89:B$594,K10, '01) BudgetBill Breakdown'!G89:G$594)</f>
        <v>-2031.77</v>
      </c>
      <c r="M24" s="1091">
        <f t="shared" si="3"/>
        <v>-253.97125</v>
      </c>
      <c r="N24" s="25"/>
    </row>
    <row r="25">
      <c r="A25" s="25"/>
      <c r="B25" s="925" t="b">
        <v>0</v>
      </c>
      <c r="C25" s="1022"/>
      <c r="D25" s="862"/>
      <c r="E25" s="862"/>
      <c r="F25" s="1180"/>
      <c r="G25" s="983"/>
      <c r="H25" s="1023">
        <v>0.0</v>
      </c>
      <c r="I25" s="86">
        <f t="shared" si="2"/>
        <v>769.98</v>
      </c>
      <c r="J25" s="25"/>
      <c r="K25" s="1088" t="str">
        <f>'08) Drop Down Menus'!A10</f>
        <v>Holiday Gifts</v>
      </c>
      <c r="L25" s="930">
        <f>SUMIF('01) BudgetBill Breakdown'!B89:B$594,K11, '01) BudgetBill Breakdown'!G89:G$594)</f>
        <v>-410.56</v>
      </c>
      <c r="M25" s="1089">
        <f t="shared" si="3"/>
        <v>-51.32</v>
      </c>
      <c r="N25" s="25"/>
    </row>
    <row r="26">
      <c r="A26" s="25"/>
      <c r="B26" s="1134" t="b">
        <v>0</v>
      </c>
      <c r="C26" s="1042"/>
      <c r="D26" s="1135"/>
      <c r="E26" s="1135"/>
      <c r="F26" s="1179"/>
      <c r="G26" s="1137"/>
      <c r="H26" s="1138">
        <v>0.0</v>
      </c>
      <c r="I26" s="92">
        <f t="shared" si="2"/>
        <v>769.98</v>
      </c>
      <c r="J26" s="25"/>
      <c r="K26" s="1090" t="str">
        <f>'08) Drop Down Menus'!A11</f>
        <v>Haircut</v>
      </c>
      <c r="L26" s="994">
        <f>SUMIF('01) BudgetBill Breakdown'!B89:B$594,K12, '01) BudgetBill Breakdown'!G89:G$594)</f>
        <v>-238</v>
      </c>
      <c r="M26" s="1091">
        <f t="shared" si="3"/>
        <v>-29.75</v>
      </c>
      <c r="N26" s="25"/>
    </row>
    <row r="27">
      <c r="A27" s="25"/>
      <c r="B27" s="925" t="b">
        <v>0</v>
      </c>
      <c r="C27" s="1022"/>
      <c r="D27" s="1022"/>
      <c r="E27" s="1022"/>
      <c r="F27" s="1180"/>
      <c r="G27" s="983"/>
      <c r="H27" s="1023">
        <v>0.0</v>
      </c>
      <c r="I27" s="86">
        <f t="shared" si="2"/>
        <v>769.98</v>
      </c>
      <c r="J27" s="25"/>
      <c r="K27" s="1088" t="str">
        <f>'08) Drop Down Menus'!A12</f>
        <v>Subscription - Video</v>
      </c>
      <c r="L27" s="930">
        <f>SUMIF('01) BudgetBill Breakdown'!B89:B$594,K13, '01) BudgetBill Breakdown'!G89:G$594)</f>
        <v>-343.35</v>
      </c>
      <c r="M27" s="1089">
        <f t="shared" si="3"/>
        <v>-42.91875</v>
      </c>
      <c r="N27" s="25"/>
    </row>
    <row r="28">
      <c r="A28" s="25"/>
      <c r="B28" s="1134" t="b">
        <v>0</v>
      </c>
      <c r="C28" s="1042"/>
      <c r="D28" s="1042"/>
      <c r="E28" s="1042"/>
      <c r="F28" s="1179"/>
      <c r="G28" s="1137"/>
      <c r="H28" s="1138">
        <v>0.0</v>
      </c>
      <c r="I28" s="92">
        <f t="shared" si="2"/>
        <v>769.98</v>
      </c>
      <c r="J28" s="25"/>
      <c r="K28" s="1090" t="str">
        <f>'08) Drop Down Menus'!A13</f>
        <v>Subscription - Game</v>
      </c>
      <c r="L28" s="994">
        <f>SUMIF('01) BudgetBill Breakdown'!B89:B$594,K14, '01) BudgetBill Breakdown'!G89:G$594)</f>
        <v>-26.38</v>
      </c>
      <c r="M28" s="1091">
        <f t="shared" si="3"/>
        <v>-3.2975</v>
      </c>
      <c r="N28" s="25"/>
    </row>
    <row r="29">
      <c r="A29" s="25"/>
      <c r="B29" s="925" t="b">
        <v>0</v>
      </c>
      <c r="C29" s="1022"/>
      <c r="D29" s="1022"/>
      <c r="E29" s="1022"/>
      <c r="F29" s="1180"/>
      <c r="G29" s="983"/>
      <c r="H29" s="1023">
        <v>0.0</v>
      </c>
      <c r="I29" s="86">
        <f t="shared" si="2"/>
        <v>769.98</v>
      </c>
      <c r="J29" s="25"/>
      <c r="K29" s="1092" t="s">
        <v>574</v>
      </c>
      <c r="L29" s="1093"/>
      <c r="M29" s="1094" t="s">
        <v>750</v>
      </c>
      <c r="N29" s="25"/>
    </row>
    <row r="30">
      <c r="A30" s="25"/>
      <c r="B30" s="1134" t="b">
        <v>0</v>
      </c>
      <c r="C30" s="1042"/>
      <c r="D30" s="1135"/>
      <c r="E30" s="1135"/>
      <c r="F30" s="1179"/>
      <c r="G30" s="1137"/>
      <c r="H30" s="1138">
        <v>0.0</v>
      </c>
      <c r="I30" s="92">
        <f t="shared" si="2"/>
        <v>769.98</v>
      </c>
      <c r="J30" s="25"/>
      <c r="K30" s="25"/>
      <c r="L30" s="25"/>
      <c r="M30" s="25"/>
      <c r="N30" s="25"/>
    </row>
    <row r="31">
      <c r="A31" s="25"/>
      <c r="B31" s="925" t="b">
        <v>0</v>
      </c>
      <c r="C31" s="1022"/>
      <c r="D31" s="862"/>
      <c r="E31" s="862"/>
      <c r="F31" s="1180"/>
      <c r="G31" s="983"/>
      <c r="H31" s="1023">
        <v>0.0</v>
      </c>
      <c r="I31" s="86">
        <f t="shared" si="2"/>
        <v>769.98</v>
      </c>
      <c r="J31" s="25"/>
      <c r="K31" s="126" t="s">
        <v>804</v>
      </c>
      <c r="N31" s="25"/>
    </row>
    <row r="32">
      <c r="A32" s="25"/>
      <c r="B32" s="1134" t="b">
        <v>0</v>
      </c>
      <c r="C32" s="1042"/>
      <c r="D32" s="1135"/>
      <c r="E32" s="1135"/>
      <c r="F32" s="1179"/>
      <c r="G32" s="1137"/>
      <c r="H32" s="1138">
        <v>0.0</v>
      </c>
      <c r="I32" s="92">
        <f t="shared" si="2"/>
        <v>769.98</v>
      </c>
      <c r="J32" s="25"/>
      <c r="K32" s="167"/>
      <c r="L32" s="1128"/>
      <c r="M32" s="125">
        <v>2.1</v>
      </c>
      <c r="N32" s="25"/>
    </row>
    <row r="33" ht="18.0" customHeight="1">
      <c r="A33" s="25"/>
      <c r="B33" s="925" t="b">
        <v>0</v>
      </c>
      <c r="C33" s="1022"/>
      <c r="D33" s="862"/>
      <c r="E33" s="862"/>
      <c r="F33" s="1180"/>
      <c r="G33" s="983"/>
      <c r="H33" s="1023">
        <v>0.0</v>
      </c>
      <c r="I33" s="86">
        <f t="shared" si="2"/>
        <v>769.98</v>
      </c>
      <c r="J33" s="25"/>
      <c r="K33" s="167"/>
      <c r="L33" s="1128"/>
      <c r="M33" s="125">
        <v>0.0</v>
      </c>
      <c r="N33" s="25"/>
    </row>
    <row r="34" ht="18.0" customHeight="1">
      <c r="A34" s="25"/>
      <c r="B34" s="1148"/>
      <c r="C34" s="1149" t="s">
        <v>455</v>
      </c>
      <c r="D34" s="1150"/>
      <c r="E34" s="1150"/>
      <c r="F34" s="1150"/>
      <c r="G34" s="1150"/>
      <c r="H34" s="1151">
        <f>I26</f>
        <v>769.98</v>
      </c>
      <c r="I34" s="1152"/>
      <c r="J34" s="25"/>
      <c r="K34" s="167"/>
      <c r="L34" s="1128"/>
      <c r="M34" s="125">
        <v>0.0</v>
      </c>
      <c r="N34" s="25"/>
    </row>
    <row r="35" ht="18.0" customHeight="1">
      <c r="A35" s="65"/>
      <c r="B35" s="65"/>
      <c r="C35" s="65"/>
      <c r="D35" s="65"/>
      <c r="E35" s="65"/>
      <c r="F35" s="65"/>
      <c r="G35" s="75"/>
      <c r="H35" s="75"/>
      <c r="I35" s="65"/>
      <c r="J35" s="25"/>
      <c r="K35" s="167"/>
      <c r="L35" s="1128"/>
      <c r="M35" s="125">
        <v>0.0</v>
      </c>
      <c r="N35" s="25"/>
    </row>
    <row r="36" ht="18.0" customHeight="1">
      <c r="A36" s="65"/>
      <c r="B36" s="65" t="s">
        <v>609</v>
      </c>
      <c r="J36" s="25"/>
      <c r="K36" s="167"/>
      <c r="L36" s="1128"/>
      <c r="M36" s="125">
        <v>0.0</v>
      </c>
      <c r="N36" s="25"/>
    </row>
    <row r="37" ht="18.0" customHeight="1">
      <c r="A37" s="80"/>
      <c r="B37" s="1085" t="s">
        <v>102</v>
      </c>
      <c r="C37" s="1086" t="s">
        <v>103</v>
      </c>
      <c r="D37" s="1086" t="s">
        <v>104</v>
      </c>
      <c r="E37" s="1086" t="s">
        <v>105</v>
      </c>
      <c r="F37" s="1086" t="s">
        <v>49</v>
      </c>
      <c r="G37" s="1106" t="s">
        <v>106</v>
      </c>
      <c r="H37" s="1106" t="s">
        <v>107</v>
      </c>
      <c r="I37" s="1130"/>
      <c r="J37" s="25"/>
      <c r="K37" s="167"/>
      <c r="L37" s="1128"/>
      <c r="M37" s="125">
        <v>0.0</v>
      </c>
      <c r="N37" s="25"/>
    </row>
    <row r="38" ht="18.0" customHeight="1">
      <c r="A38" s="80"/>
      <c r="B38" s="1108" t="b">
        <v>0</v>
      </c>
      <c r="C38" s="1022"/>
      <c r="D38" s="95"/>
      <c r="E38" s="95"/>
      <c r="F38" s="96"/>
      <c r="G38" s="85">
        <v>0.0</v>
      </c>
      <c r="H38" s="930">
        <f t="shared" ref="H38:H86" si="4">IF( B38 = TRUE ,(G38*F38)*0.05+(G38*F38) , G38*F38 )</f>
        <v>0</v>
      </c>
      <c r="I38" s="1107"/>
      <c r="J38" s="25"/>
      <c r="K38" s="167"/>
      <c r="L38" s="1128"/>
      <c r="M38" s="125">
        <v>0.0</v>
      </c>
      <c r="N38" s="25"/>
    </row>
    <row r="39" ht="18.0" customHeight="1">
      <c r="A39" s="80"/>
      <c r="B39" s="1111" t="b">
        <v>0</v>
      </c>
      <c r="C39" s="88"/>
      <c r="D39" s="89"/>
      <c r="E39" s="89"/>
      <c r="F39" s="90"/>
      <c r="G39" s="91">
        <v>0.0</v>
      </c>
      <c r="H39" s="994">
        <f t="shared" si="4"/>
        <v>0</v>
      </c>
      <c r="I39" s="1140"/>
      <c r="J39" s="25"/>
      <c r="K39" s="167"/>
      <c r="L39" s="1128"/>
      <c r="M39" s="125">
        <v>0.0</v>
      </c>
      <c r="N39" s="25"/>
    </row>
    <row r="40" ht="18.0" customHeight="1">
      <c r="A40" s="97"/>
      <c r="B40" s="1108" t="b">
        <v>0</v>
      </c>
      <c r="C40" s="94"/>
      <c r="D40" s="95"/>
      <c r="E40" s="95"/>
      <c r="F40" s="96"/>
      <c r="G40" s="85">
        <v>0.0</v>
      </c>
      <c r="H40" s="930">
        <f t="shared" si="4"/>
        <v>0</v>
      </c>
      <c r="I40" s="1107"/>
      <c r="J40" s="25"/>
      <c r="K40" s="167"/>
      <c r="L40" s="1128"/>
      <c r="M40" s="125">
        <v>0.0</v>
      </c>
      <c r="N40" s="25"/>
    </row>
    <row r="41" ht="18.0" customHeight="1">
      <c r="A41" s="80"/>
      <c r="B41" s="1111" t="b">
        <v>0</v>
      </c>
      <c r="C41" s="88"/>
      <c r="D41" s="89"/>
      <c r="E41" s="89"/>
      <c r="F41" s="90"/>
      <c r="G41" s="91">
        <v>0.0</v>
      </c>
      <c r="H41" s="994">
        <f t="shared" si="4"/>
        <v>0</v>
      </c>
      <c r="I41" s="1140"/>
      <c r="J41" s="25"/>
      <c r="K41" s="167"/>
      <c r="L41" s="1128"/>
      <c r="M41" s="125">
        <v>0.0</v>
      </c>
      <c r="N41" s="25"/>
    </row>
    <row r="42" ht="18.0" customHeight="1">
      <c r="A42" s="80"/>
      <c r="B42" s="1108" t="b">
        <v>0</v>
      </c>
      <c r="C42" s="94"/>
      <c r="D42" s="95"/>
      <c r="E42" s="95"/>
      <c r="F42" s="96"/>
      <c r="G42" s="85">
        <v>0.0</v>
      </c>
      <c r="H42" s="930">
        <f t="shared" si="4"/>
        <v>0</v>
      </c>
      <c r="I42" s="1107"/>
      <c r="J42" s="25"/>
      <c r="K42" s="167"/>
      <c r="L42" s="1128"/>
      <c r="M42" s="125">
        <v>0.0</v>
      </c>
      <c r="N42" s="25"/>
    </row>
    <row r="43" ht="18.0" customHeight="1">
      <c r="A43" s="80"/>
      <c r="B43" s="1111" t="b">
        <v>0</v>
      </c>
      <c r="C43" s="88"/>
      <c r="D43" s="89"/>
      <c r="E43" s="89"/>
      <c r="F43" s="90"/>
      <c r="G43" s="91">
        <v>0.0</v>
      </c>
      <c r="H43" s="994">
        <f t="shared" si="4"/>
        <v>0</v>
      </c>
      <c r="I43" s="1140"/>
      <c r="J43" s="25"/>
      <c r="K43" s="167"/>
      <c r="L43" s="1128"/>
      <c r="M43" s="125">
        <v>0.0</v>
      </c>
      <c r="N43" s="25"/>
    </row>
    <row r="44" ht="18.0" customHeight="1">
      <c r="A44" s="97"/>
      <c r="B44" s="1108" t="b">
        <v>0</v>
      </c>
      <c r="C44" s="94"/>
      <c r="D44" s="95"/>
      <c r="E44" s="95"/>
      <c r="F44" s="96"/>
      <c r="G44" s="85">
        <v>0.0</v>
      </c>
      <c r="H44" s="930">
        <f t="shared" si="4"/>
        <v>0</v>
      </c>
      <c r="I44" s="1107"/>
      <c r="J44" s="25"/>
      <c r="K44" s="167"/>
      <c r="L44" s="1128"/>
      <c r="M44" s="125">
        <v>0.0</v>
      </c>
      <c r="N44" s="25"/>
    </row>
    <row r="45" ht="18.0" customHeight="1">
      <c r="A45" s="97"/>
      <c r="B45" s="1111" t="b">
        <v>0</v>
      </c>
      <c r="C45" s="88"/>
      <c r="D45" s="89"/>
      <c r="E45" s="89"/>
      <c r="F45" s="90"/>
      <c r="G45" s="91">
        <v>0.0</v>
      </c>
      <c r="H45" s="994">
        <f t="shared" si="4"/>
        <v>0</v>
      </c>
      <c r="I45" s="1140"/>
      <c r="J45" s="25"/>
      <c r="K45" s="167"/>
      <c r="L45" s="1128"/>
      <c r="M45" s="125">
        <v>0.0</v>
      </c>
      <c r="N45" s="25"/>
    </row>
    <row r="46" ht="18.0" customHeight="1">
      <c r="A46" s="97"/>
      <c r="B46" s="1108" t="b">
        <v>0</v>
      </c>
      <c r="C46" s="94"/>
      <c r="D46" s="95"/>
      <c r="E46" s="95"/>
      <c r="F46" s="96"/>
      <c r="G46" s="85">
        <v>0.0</v>
      </c>
      <c r="H46" s="930">
        <f t="shared" si="4"/>
        <v>0</v>
      </c>
      <c r="I46" s="1107"/>
      <c r="J46" s="25"/>
      <c r="K46" s="167"/>
      <c r="L46" s="1128"/>
      <c r="M46" s="125">
        <v>0.0</v>
      </c>
      <c r="N46" s="25"/>
    </row>
    <row r="47" ht="18.0" customHeight="1">
      <c r="A47" s="97"/>
      <c r="B47" s="1111" t="b">
        <v>0</v>
      </c>
      <c r="C47" s="88"/>
      <c r="D47" s="89"/>
      <c r="E47" s="89"/>
      <c r="F47" s="90"/>
      <c r="G47" s="91">
        <v>0.0</v>
      </c>
      <c r="H47" s="994">
        <f t="shared" si="4"/>
        <v>0</v>
      </c>
      <c r="I47" s="1140"/>
      <c r="J47" s="25"/>
      <c r="K47" s="167"/>
      <c r="L47" s="1128"/>
      <c r="M47" s="125">
        <v>0.0</v>
      </c>
      <c r="N47" s="25"/>
    </row>
    <row r="48" ht="18.0" customHeight="1">
      <c r="A48" s="97"/>
      <c r="B48" s="1108" t="b">
        <v>0</v>
      </c>
      <c r="C48" s="94"/>
      <c r="D48" s="95"/>
      <c r="E48" s="95"/>
      <c r="F48" s="96"/>
      <c r="G48" s="85">
        <v>0.0</v>
      </c>
      <c r="H48" s="930">
        <f t="shared" si="4"/>
        <v>0</v>
      </c>
      <c r="I48" s="1107"/>
      <c r="J48" s="25"/>
      <c r="K48" s="167"/>
      <c r="L48" s="1128"/>
      <c r="M48" s="125">
        <v>0.0</v>
      </c>
    </row>
    <row r="49" ht="18.0" customHeight="1">
      <c r="A49" s="97"/>
      <c r="B49" s="1111" t="b">
        <v>0</v>
      </c>
      <c r="C49" s="88"/>
      <c r="D49" s="89"/>
      <c r="E49" s="89"/>
      <c r="F49" s="90"/>
      <c r="G49" s="91">
        <v>0.0</v>
      </c>
      <c r="H49" s="994">
        <f t="shared" si="4"/>
        <v>0</v>
      </c>
      <c r="I49" s="1140"/>
      <c r="J49" s="25"/>
      <c r="K49" s="167"/>
      <c r="L49" s="1128"/>
      <c r="M49" s="125">
        <v>0.0</v>
      </c>
    </row>
    <row r="50" ht="18.0" customHeight="1">
      <c r="A50" s="97"/>
      <c r="B50" s="1108" t="b">
        <v>0</v>
      </c>
      <c r="C50" s="94"/>
      <c r="D50" s="95"/>
      <c r="E50" s="95"/>
      <c r="F50" s="96"/>
      <c r="G50" s="85">
        <v>0.0</v>
      </c>
      <c r="H50" s="930">
        <f t="shared" si="4"/>
        <v>0</v>
      </c>
      <c r="I50" s="1107"/>
      <c r="J50" s="25"/>
      <c r="K50" s="167"/>
      <c r="L50" s="1128"/>
      <c r="M50" s="125">
        <v>0.0</v>
      </c>
    </row>
    <row r="51" ht="18.0" customHeight="1">
      <c r="A51" s="97"/>
      <c r="B51" s="1111" t="b">
        <v>0</v>
      </c>
      <c r="C51" s="88"/>
      <c r="D51" s="89"/>
      <c r="E51" s="89"/>
      <c r="F51" s="90"/>
      <c r="G51" s="91">
        <v>0.0</v>
      </c>
      <c r="H51" s="994">
        <f t="shared" si="4"/>
        <v>0</v>
      </c>
      <c r="I51" s="1140"/>
      <c r="J51" s="25"/>
      <c r="K51" s="167"/>
      <c r="L51" s="1128"/>
      <c r="M51" s="125">
        <v>0.0</v>
      </c>
    </row>
    <row r="52" ht="18.0" customHeight="1">
      <c r="A52" s="97"/>
      <c r="B52" s="1108" t="b">
        <v>0</v>
      </c>
      <c r="C52" s="94"/>
      <c r="D52" s="95"/>
      <c r="E52" s="95"/>
      <c r="F52" s="96"/>
      <c r="G52" s="85">
        <v>0.0</v>
      </c>
      <c r="H52" s="930">
        <f t="shared" si="4"/>
        <v>0</v>
      </c>
      <c r="I52" s="1107"/>
      <c r="J52" s="25"/>
      <c r="K52" s="167"/>
      <c r="L52" s="1128"/>
      <c r="M52" s="125">
        <v>0.0</v>
      </c>
    </row>
    <row r="53" ht="18.0" customHeight="1">
      <c r="A53" s="97"/>
      <c r="B53" s="1111" t="b">
        <v>0</v>
      </c>
      <c r="C53" s="88"/>
      <c r="D53" s="89"/>
      <c r="E53" s="89"/>
      <c r="F53" s="90"/>
      <c r="G53" s="91">
        <v>0.0</v>
      </c>
      <c r="H53" s="994">
        <f t="shared" si="4"/>
        <v>0</v>
      </c>
      <c r="I53" s="1140"/>
      <c r="J53" s="25"/>
      <c r="K53" s="167"/>
      <c r="L53" s="1128"/>
      <c r="M53" s="125">
        <v>0.0</v>
      </c>
      <c r="N53" s="25"/>
    </row>
    <row r="54" ht="18.0" customHeight="1">
      <c r="A54" s="97"/>
      <c r="B54" s="1108" t="b">
        <v>0</v>
      </c>
      <c r="C54" s="94"/>
      <c r="D54" s="95"/>
      <c r="E54" s="95"/>
      <c r="F54" s="96"/>
      <c r="G54" s="85">
        <v>0.0</v>
      </c>
      <c r="H54" s="930">
        <f t="shared" si="4"/>
        <v>0</v>
      </c>
      <c r="I54" s="1107"/>
      <c r="J54" s="25"/>
      <c r="K54" s="167"/>
      <c r="L54" s="1128"/>
      <c r="M54" s="125">
        <v>0.0</v>
      </c>
      <c r="N54" s="25"/>
    </row>
    <row r="55" ht="18.0" customHeight="1">
      <c r="A55" s="97"/>
      <c r="B55" s="1111" t="b">
        <v>0</v>
      </c>
      <c r="C55" s="88"/>
      <c r="D55" s="89"/>
      <c r="E55" s="89"/>
      <c r="F55" s="90"/>
      <c r="G55" s="91">
        <v>0.0</v>
      </c>
      <c r="H55" s="994">
        <f t="shared" si="4"/>
        <v>0</v>
      </c>
      <c r="I55" s="1140"/>
      <c r="J55" s="25"/>
      <c r="K55" s="167"/>
      <c r="L55" s="1128"/>
      <c r="M55" s="125">
        <v>0.0</v>
      </c>
      <c r="N55" s="25"/>
    </row>
    <row r="56" ht="18.0" customHeight="1">
      <c r="A56" s="97"/>
      <c r="B56" s="1108" t="b">
        <v>0</v>
      </c>
      <c r="C56" s="94"/>
      <c r="D56" s="95"/>
      <c r="E56" s="95"/>
      <c r="F56" s="96"/>
      <c r="G56" s="85">
        <v>0.0</v>
      </c>
      <c r="H56" s="930">
        <f t="shared" si="4"/>
        <v>0</v>
      </c>
      <c r="I56" s="1107"/>
      <c r="J56" s="25"/>
      <c r="K56" s="167"/>
      <c r="L56" s="1128"/>
      <c r="M56" s="125">
        <v>0.0</v>
      </c>
      <c r="N56" s="25"/>
    </row>
    <row r="57" ht="18.0" customHeight="1">
      <c r="A57" s="97"/>
      <c r="B57" s="1111" t="b">
        <v>0</v>
      </c>
      <c r="C57" s="88"/>
      <c r="D57" s="89"/>
      <c r="E57" s="89"/>
      <c r="F57" s="90"/>
      <c r="G57" s="91">
        <v>0.0</v>
      </c>
      <c r="H57" s="994">
        <f t="shared" si="4"/>
        <v>0</v>
      </c>
      <c r="I57" s="1140"/>
      <c r="J57" s="25"/>
      <c r="K57" s="167"/>
      <c r="L57" s="1128"/>
      <c r="M57" s="125">
        <v>0.0</v>
      </c>
      <c r="N57" s="25"/>
    </row>
    <row r="58" ht="18.0" customHeight="1">
      <c r="A58" s="97"/>
      <c r="B58" s="1108" t="b">
        <v>0</v>
      </c>
      <c r="C58" s="94"/>
      <c r="D58" s="95"/>
      <c r="E58" s="95"/>
      <c r="F58" s="96"/>
      <c r="G58" s="85">
        <v>0.0</v>
      </c>
      <c r="H58" s="930">
        <f t="shared" si="4"/>
        <v>0</v>
      </c>
      <c r="I58" s="1107"/>
      <c r="J58" s="25"/>
      <c r="K58" s="167"/>
      <c r="L58" s="1128"/>
      <c r="M58" s="125">
        <v>0.0</v>
      </c>
      <c r="N58" s="25"/>
    </row>
    <row r="59" ht="18.0" customHeight="1">
      <c r="A59" s="97"/>
      <c r="B59" s="1111" t="b">
        <v>0</v>
      </c>
      <c r="C59" s="88"/>
      <c r="D59" s="89"/>
      <c r="E59" s="89"/>
      <c r="F59" s="90"/>
      <c r="G59" s="91">
        <v>0.0</v>
      </c>
      <c r="H59" s="994">
        <f t="shared" si="4"/>
        <v>0</v>
      </c>
      <c r="I59" s="1140"/>
      <c r="J59" s="25"/>
      <c r="K59" s="167"/>
      <c r="L59" s="1128"/>
      <c r="M59" s="125"/>
      <c r="N59" s="25"/>
    </row>
    <row r="60" ht="18.0" customHeight="1">
      <c r="A60" s="97"/>
      <c r="B60" s="1108" t="b">
        <v>0</v>
      </c>
      <c r="C60" s="94"/>
      <c r="D60" s="95"/>
      <c r="E60" s="95"/>
      <c r="F60" s="96"/>
      <c r="G60" s="85">
        <v>0.0</v>
      </c>
      <c r="H60" s="930">
        <f t="shared" si="4"/>
        <v>0</v>
      </c>
      <c r="I60" s="1107"/>
      <c r="J60" s="25"/>
      <c r="K60" s="1128"/>
      <c r="N60" s="25"/>
    </row>
    <row r="61" ht="18.0" customHeight="1">
      <c r="A61" s="97"/>
      <c r="B61" s="1111" t="b">
        <v>0</v>
      </c>
      <c r="C61" s="88"/>
      <c r="D61" s="89"/>
      <c r="E61" s="89"/>
      <c r="F61" s="90"/>
      <c r="G61" s="91">
        <v>0.0</v>
      </c>
      <c r="H61" s="994">
        <f t="shared" si="4"/>
        <v>0</v>
      </c>
      <c r="I61" s="1140"/>
      <c r="J61" s="25"/>
      <c r="K61" s="25"/>
      <c r="L61" s="25"/>
      <c r="M61" s="25"/>
      <c r="N61" s="25"/>
    </row>
    <row r="62" ht="18.0" customHeight="1">
      <c r="A62" s="97"/>
      <c r="B62" s="1108" t="b">
        <v>0</v>
      </c>
      <c r="C62" s="94"/>
      <c r="D62" s="95"/>
      <c r="E62" s="95"/>
      <c r="F62" s="96"/>
      <c r="G62" s="85">
        <v>0.0</v>
      </c>
      <c r="H62" s="930">
        <f t="shared" si="4"/>
        <v>0</v>
      </c>
      <c r="I62" s="1107"/>
      <c r="J62" s="25"/>
      <c r="N62" s="25"/>
    </row>
    <row r="63" ht="18.0" customHeight="1">
      <c r="A63" s="97"/>
      <c r="B63" s="1111" t="b">
        <v>0</v>
      </c>
      <c r="C63" s="88"/>
      <c r="D63" s="89"/>
      <c r="E63" s="89"/>
      <c r="F63" s="90"/>
      <c r="G63" s="91">
        <v>0.0</v>
      </c>
      <c r="H63" s="994">
        <f t="shared" si="4"/>
        <v>0</v>
      </c>
      <c r="I63" s="1140"/>
      <c r="J63" s="25"/>
      <c r="N63" s="25"/>
    </row>
    <row r="64" ht="18.0" customHeight="1">
      <c r="A64" s="97"/>
      <c r="B64" s="1108" t="b">
        <v>0</v>
      </c>
      <c r="C64" s="94"/>
      <c r="D64" s="95"/>
      <c r="E64" s="95"/>
      <c r="F64" s="96"/>
      <c r="G64" s="85">
        <v>0.0</v>
      </c>
      <c r="H64" s="930">
        <f t="shared" si="4"/>
        <v>0</v>
      </c>
      <c r="I64" s="1107"/>
      <c r="J64" s="25"/>
      <c r="N64" s="25"/>
    </row>
    <row r="65" ht="18.0" customHeight="1">
      <c r="A65" s="97"/>
      <c r="B65" s="1111" t="b">
        <v>0</v>
      </c>
      <c r="C65" s="88"/>
      <c r="D65" s="89"/>
      <c r="E65" s="89"/>
      <c r="F65" s="90"/>
      <c r="G65" s="91">
        <v>0.0</v>
      </c>
      <c r="H65" s="994">
        <f t="shared" si="4"/>
        <v>0</v>
      </c>
      <c r="I65" s="1140"/>
      <c r="J65" s="25"/>
      <c r="N65" s="25"/>
    </row>
    <row r="66" ht="18.0" customHeight="1">
      <c r="A66" s="97"/>
      <c r="B66" s="1108" t="b">
        <v>0</v>
      </c>
      <c r="C66" s="94"/>
      <c r="D66" s="95"/>
      <c r="E66" s="95"/>
      <c r="F66" s="96"/>
      <c r="G66" s="85">
        <v>0.0</v>
      </c>
      <c r="H66" s="930">
        <f t="shared" si="4"/>
        <v>0</v>
      </c>
      <c r="I66" s="1107"/>
      <c r="J66" s="25"/>
      <c r="N66" s="25"/>
    </row>
    <row r="67" ht="18.0" customHeight="1">
      <c r="A67" s="97"/>
      <c r="B67" s="1111" t="b">
        <v>0</v>
      </c>
      <c r="C67" s="88"/>
      <c r="D67" s="89"/>
      <c r="E67" s="89"/>
      <c r="F67" s="90"/>
      <c r="G67" s="91">
        <v>0.0</v>
      </c>
      <c r="H67" s="994">
        <f t="shared" si="4"/>
        <v>0</v>
      </c>
      <c r="I67" s="1140"/>
      <c r="J67" s="25"/>
      <c r="N67" s="25"/>
    </row>
    <row r="68" ht="18.0" customHeight="1">
      <c r="A68" s="97"/>
      <c r="B68" s="1108" t="b">
        <v>0</v>
      </c>
      <c r="C68" s="94"/>
      <c r="D68" s="95"/>
      <c r="E68" s="95"/>
      <c r="F68" s="96"/>
      <c r="G68" s="85">
        <v>0.0</v>
      </c>
      <c r="H68" s="930">
        <f t="shared" si="4"/>
        <v>0</v>
      </c>
      <c r="I68" s="1107"/>
      <c r="J68" s="25"/>
      <c r="N68" s="25"/>
    </row>
    <row r="69" ht="18.0" customHeight="1">
      <c r="A69" s="97"/>
      <c r="B69" s="1111" t="b">
        <v>0</v>
      </c>
      <c r="C69" s="88"/>
      <c r="D69" s="89"/>
      <c r="E69" s="89"/>
      <c r="F69" s="90"/>
      <c r="G69" s="91">
        <v>0.0</v>
      </c>
      <c r="H69" s="994">
        <f t="shared" si="4"/>
        <v>0</v>
      </c>
      <c r="I69" s="1140"/>
      <c r="J69" s="25"/>
      <c r="N69" s="25"/>
    </row>
    <row r="70" ht="18.0" customHeight="1">
      <c r="A70" s="97"/>
      <c r="B70" s="1108" t="b">
        <v>0</v>
      </c>
      <c r="C70" s="94"/>
      <c r="D70" s="95"/>
      <c r="E70" s="95"/>
      <c r="F70" s="96"/>
      <c r="G70" s="85">
        <v>0.0</v>
      </c>
      <c r="H70" s="930">
        <f t="shared" si="4"/>
        <v>0</v>
      </c>
      <c r="I70" s="1107"/>
      <c r="J70" s="25"/>
      <c r="N70" s="25"/>
    </row>
    <row r="71" ht="18.0" customHeight="1">
      <c r="A71" s="97"/>
      <c r="B71" s="1111" t="b">
        <v>0</v>
      </c>
      <c r="C71" s="88"/>
      <c r="D71" s="89"/>
      <c r="E71" s="89"/>
      <c r="F71" s="90"/>
      <c r="G71" s="91">
        <v>0.0</v>
      </c>
      <c r="H71" s="994">
        <f t="shared" si="4"/>
        <v>0</v>
      </c>
      <c r="I71" s="1140"/>
      <c r="J71" s="25"/>
      <c r="N71" s="25"/>
    </row>
    <row r="72" ht="18.0" customHeight="1">
      <c r="A72" s="97"/>
      <c r="B72" s="1108" t="b">
        <v>0</v>
      </c>
      <c r="C72" s="94"/>
      <c r="D72" s="95"/>
      <c r="E72" s="95"/>
      <c r="F72" s="96"/>
      <c r="G72" s="85">
        <v>0.0</v>
      </c>
      <c r="H72" s="930">
        <f t="shared" si="4"/>
        <v>0</v>
      </c>
      <c r="I72" s="1107"/>
      <c r="J72" s="25"/>
      <c r="N72" s="25"/>
    </row>
    <row r="73" ht="18.0" customHeight="1">
      <c r="A73" s="97"/>
      <c r="B73" s="1111" t="b">
        <v>0</v>
      </c>
      <c r="C73" s="88"/>
      <c r="D73" s="89"/>
      <c r="E73" s="89"/>
      <c r="F73" s="90"/>
      <c r="G73" s="91">
        <v>0.0</v>
      </c>
      <c r="H73" s="994">
        <f t="shared" si="4"/>
        <v>0</v>
      </c>
      <c r="I73" s="1140"/>
      <c r="J73" s="25"/>
      <c r="N73" s="25"/>
    </row>
    <row r="74" ht="18.0" customHeight="1">
      <c r="A74" s="97"/>
      <c r="B74" s="1108" t="b">
        <v>0</v>
      </c>
      <c r="C74" s="94"/>
      <c r="D74" s="95"/>
      <c r="E74" s="95"/>
      <c r="F74" s="96"/>
      <c r="G74" s="85">
        <v>0.0</v>
      </c>
      <c r="H74" s="930">
        <f t="shared" si="4"/>
        <v>0</v>
      </c>
      <c r="I74" s="1107"/>
      <c r="J74" s="25"/>
      <c r="N74" s="25"/>
    </row>
    <row r="75" ht="18.0" customHeight="1">
      <c r="A75" s="97"/>
      <c r="B75" s="1111" t="b">
        <v>0</v>
      </c>
      <c r="C75" s="88"/>
      <c r="D75" s="89"/>
      <c r="E75" s="89"/>
      <c r="F75" s="90"/>
      <c r="G75" s="91">
        <v>0.0</v>
      </c>
      <c r="H75" s="994">
        <f t="shared" si="4"/>
        <v>0</v>
      </c>
      <c r="I75" s="1140"/>
      <c r="J75" s="25"/>
      <c r="N75" s="25"/>
    </row>
    <row r="76" ht="18.0" customHeight="1">
      <c r="A76" s="97"/>
      <c r="B76" s="1108" t="b">
        <v>0</v>
      </c>
      <c r="C76" s="94"/>
      <c r="D76" s="95"/>
      <c r="E76" s="95"/>
      <c r="F76" s="96"/>
      <c r="G76" s="85">
        <v>0.0</v>
      </c>
      <c r="H76" s="930">
        <f t="shared" si="4"/>
        <v>0</v>
      </c>
      <c r="I76" s="1107"/>
      <c r="J76" s="25"/>
      <c r="N76" s="25"/>
    </row>
    <row r="77" ht="18.0" customHeight="1">
      <c r="A77" s="97"/>
      <c r="B77" s="1111" t="b">
        <v>0</v>
      </c>
      <c r="C77" s="88"/>
      <c r="D77" s="89"/>
      <c r="E77" s="89"/>
      <c r="F77" s="90"/>
      <c r="G77" s="91">
        <v>0.0</v>
      </c>
      <c r="H77" s="994">
        <f t="shared" si="4"/>
        <v>0</v>
      </c>
      <c r="I77" s="1140"/>
      <c r="J77" s="25"/>
      <c r="N77" s="25"/>
    </row>
    <row r="78" ht="18.0" customHeight="1">
      <c r="A78" s="97"/>
      <c r="B78" s="1108" t="b">
        <v>0</v>
      </c>
      <c r="C78" s="94"/>
      <c r="D78" s="95"/>
      <c r="E78" s="95"/>
      <c r="F78" s="96"/>
      <c r="G78" s="85">
        <v>0.0</v>
      </c>
      <c r="H78" s="930">
        <f t="shared" si="4"/>
        <v>0</v>
      </c>
      <c r="I78" s="1107"/>
      <c r="J78" s="25"/>
      <c r="N78" s="25"/>
    </row>
    <row r="79" ht="18.0" customHeight="1">
      <c r="A79" s="97"/>
      <c r="B79" s="1111" t="b">
        <v>0</v>
      </c>
      <c r="C79" s="88"/>
      <c r="D79" s="89"/>
      <c r="E79" s="89"/>
      <c r="F79" s="90"/>
      <c r="G79" s="91">
        <v>0.0</v>
      </c>
      <c r="H79" s="994">
        <f t="shared" si="4"/>
        <v>0</v>
      </c>
      <c r="I79" s="1140"/>
      <c r="J79" s="25"/>
      <c r="N79" s="25"/>
    </row>
    <row r="80" ht="18.0" customHeight="1">
      <c r="A80" s="97"/>
      <c r="B80" s="1108" t="b">
        <v>0</v>
      </c>
      <c r="C80" s="94"/>
      <c r="D80" s="95"/>
      <c r="E80" s="95"/>
      <c r="F80" s="96"/>
      <c r="G80" s="85">
        <v>0.0</v>
      </c>
      <c r="H80" s="930">
        <f t="shared" si="4"/>
        <v>0</v>
      </c>
      <c r="I80" s="1107"/>
      <c r="J80" s="25"/>
      <c r="N80" s="25"/>
    </row>
    <row r="81" ht="18.0" customHeight="1">
      <c r="A81" s="97"/>
      <c r="B81" s="1111" t="b">
        <v>0</v>
      </c>
      <c r="C81" s="88"/>
      <c r="D81" s="89"/>
      <c r="E81" s="89"/>
      <c r="F81" s="90"/>
      <c r="G81" s="91">
        <v>0.0</v>
      </c>
      <c r="H81" s="994">
        <f t="shared" si="4"/>
        <v>0</v>
      </c>
      <c r="I81" s="1140"/>
      <c r="J81" s="25"/>
      <c r="N81" s="25"/>
    </row>
    <row r="82" ht="18.0" customHeight="1">
      <c r="A82" s="97"/>
      <c r="B82" s="1108" t="b">
        <v>0</v>
      </c>
      <c r="C82" s="94"/>
      <c r="D82" s="95"/>
      <c r="E82" s="95"/>
      <c r="F82" s="96"/>
      <c r="G82" s="85">
        <v>0.0</v>
      </c>
      <c r="H82" s="930">
        <f t="shared" si="4"/>
        <v>0</v>
      </c>
      <c r="I82" s="1107"/>
      <c r="J82" s="25"/>
      <c r="N82" s="25"/>
    </row>
    <row r="83" ht="18.0" customHeight="1">
      <c r="A83" s="97"/>
      <c r="B83" s="1111" t="b">
        <v>0</v>
      </c>
      <c r="C83" s="88"/>
      <c r="D83" s="89"/>
      <c r="E83" s="89"/>
      <c r="F83" s="90"/>
      <c r="G83" s="91">
        <v>0.0</v>
      </c>
      <c r="H83" s="994">
        <f t="shared" si="4"/>
        <v>0</v>
      </c>
      <c r="I83" s="1140"/>
      <c r="J83" s="25"/>
      <c r="N83" s="25"/>
    </row>
    <row r="84" ht="18.0" customHeight="1">
      <c r="A84" s="97"/>
      <c r="B84" s="1108" t="b">
        <v>0</v>
      </c>
      <c r="C84" s="94"/>
      <c r="D84" s="95"/>
      <c r="E84" s="95"/>
      <c r="F84" s="96"/>
      <c r="G84" s="85">
        <v>0.0</v>
      </c>
      <c r="H84" s="930">
        <f t="shared" si="4"/>
        <v>0</v>
      </c>
      <c r="I84" s="1107"/>
      <c r="J84" s="25"/>
      <c r="N84" s="25"/>
    </row>
    <row r="85" ht="18.0" customHeight="1">
      <c r="A85" s="97"/>
      <c r="B85" s="1111" t="b">
        <v>0</v>
      </c>
      <c r="C85" s="88"/>
      <c r="D85" s="89"/>
      <c r="E85" s="89"/>
      <c r="F85" s="90"/>
      <c r="G85" s="91">
        <v>0.0</v>
      </c>
      <c r="H85" s="994">
        <f t="shared" si="4"/>
        <v>0</v>
      </c>
      <c r="I85" s="1140"/>
      <c r="J85" s="25"/>
      <c r="N85" s="25"/>
    </row>
    <row r="86" ht="18.0" customHeight="1">
      <c r="A86" s="65"/>
      <c r="B86" s="1108" t="b">
        <v>0</v>
      </c>
      <c r="C86" s="94"/>
      <c r="D86" s="95"/>
      <c r="E86" s="95"/>
      <c r="F86" s="96"/>
      <c r="G86" s="85">
        <v>0.0</v>
      </c>
      <c r="H86" s="930">
        <f t="shared" si="4"/>
        <v>0</v>
      </c>
      <c r="I86" s="1107"/>
      <c r="J86" s="25"/>
      <c r="N86" s="25"/>
    </row>
    <row r="87">
      <c r="A87" s="126"/>
      <c r="B87" s="1125"/>
      <c r="C87" s="1126" t="s">
        <v>610</v>
      </c>
      <c r="D87" s="1093"/>
      <c r="E87" s="1093"/>
      <c r="F87" s="1093"/>
      <c r="G87" s="1093"/>
      <c r="H87" s="1127">
        <f>sum(H38:H86)</f>
        <v>0</v>
      </c>
      <c r="I87" s="1155"/>
      <c r="J87" s="25"/>
      <c r="N87" s="25"/>
    </row>
    <row r="88">
      <c r="A88" s="126"/>
      <c r="B88" s="126" t="s">
        <v>134</v>
      </c>
      <c r="H88" s="127">
        <f>'01) BudgetBill Breakdown'!J757-H87</f>
        <v>152.39</v>
      </c>
      <c r="J88" s="25"/>
      <c r="M88" s="13">
        <v>45760.0</v>
      </c>
      <c r="N88" s="25"/>
    </row>
    <row r="89">
      <c r="A89" s="126"/>
      <c r="B89" s="126"/>
      <c r="C89" s="126"/>
      <c r="D89" s="126"/>
      <c r="E89" s="126"/>
      <c r="F89" s="126"/>
      <c r="G89" s="126"/>
      <c r="H89" s="128"/>
      <c r="I89" s="128"/>
      <c r="J89" s="25"/>
      <c r="N89" s="25"/>
    </row>
  </sheetData>
  <mergeCells count="102">
    <mergeCell ref="H34:I34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K60:M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2:I72"/>
    <mergeCell ref="H73:I73"/>
    <mergeCell ref="H74:I74"/>
    <mergeCell ref="H75:I75"/>
    <mergeCell ref="H76:I76"/>
    <mergeCell ref="H84:I84"/>
    <mergeCell ref="H85:I85"/>
    <mergeCell ref="H86:I86"/>
    <mergeCell ref="C87:G87"/>
    <mergeCell ref="H87:I87"/>
    <mergeCell ref="B88:G88"/>
    <mergeCell ref="H88:I88"/>
    <mergeCell ref="H77:I77"/>
    <mergeCell ref="H78:I78"/>
    <mergeCell ref="H79:I79"/>
    <mergeCell ref="H80:I80"/>
    <mergeCell ref="H81:I81"/>
    <mergeCell ref="H82:I82"/>
    <mergeCell ref="H83:I83"/>
    <mergeCell ref="B2:I2"/>
    <mergeCell ref="K2:M2"/>
    <mergeCell ref="C3:E3"/>
    <mergeCell ref="L3:M3"/>
    <mergeCell ref="C4:E4"/>
    <mergeCell ref="L4:M4"/>
    <mergeCell ref="L5:M5"/>
    <mergeCell ref="C5:E5"/>
    <mergeCell ref="C6:E6"/>
    <mergeCell ref="C7:E7"/>
    <mergeCell ref="C8:E8"/>
    <mergeCell ref="C9:E9"/>
    <mergeCell ref="C10:E10"/>
    <mergeCell ref="C11:E11"/>
    <mergeCell ref="L13:M13"/>
    <mergeCell ref="L14:M14"/>
    <mergeCell ref="K29:L29"/>
    <mergeCell ref="K31:M31"/>
    <mergeCell ref="L6:M6"/>
    <mergeCell ref="L7:M7"/>
    <mergeCell ref="L8:M8"/>
    <mergeCell ref="L9:M9"/>
    <mergeCell ref="L10:M10"/>
    <mergeCell ref="L11:M11"/>
    <mergeCell ref="L12:M12"/>
    <mergeCell ref="C12:E12"/>
    <mergeCell ref="C13:E13"/>
    <mergeCell ref="C14:E14"/>
    <mergeCell ref="C15:E15"/>
    <mergeCell ref="C16:E16"/>
    <mergeCell ref="C17:E17"/>
    <mergeCell ref="C18:E18"/>
    <mergeCell ref="C19:E19"/>
    <mergeCell ref="C20:E20"/>
    <mergeCell ref="C21:E21"/>
    <mergeCell ref="C22:E22"/>
    <mergeCell ref="C23:E23"/>
    <mergeCell ref="C24:E24"/>
    <mergeCell ref="C25:E25"/>
    <mergeCell ref="C26:E26"/>
    <mergeCell ref="C30:E30"/>
    <mergeCell ref="C31:E31"/>
    <mergeCell ref="C32:E32"/>
    <mergeCell ref="C33:E33"/>
    <mergeCell ref="C34:G34"/>
    <mergeCell ref="B36:I36"/>
  </mergeCells>
  <dataValidations>
    <dataValidation type="list" allowBlank="1" showErrorMessage="1" sqref="E38:E86">
      <formula1>'08) Drop Down Menus'!$B$2:$B$17</formula1>
    </dataValidation>
    <dataValidation type="list" allowBlank="1" sqref="G4:G33">
      <formula1>'08) Drop Down Menus'!$A$2:$A$17</formula1>
    </dataValidation>
  </dataValidations>
  <drawing r:id="rId1"/>
</worksheet>
</file>

<file path=xl/worksheets/sheet8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3.29"/>
    <col customWidth="1" min="2" max="2" width="4.71"/>
    <col customWidth="1" min="3" max="3" width="32.57"/>
    <col customWidth="1" min="4" max="4" width="10.0"/>
    <col customWidth="1" min="5" max="5" width="25.71"/>
    <col customWidth="1" min="6" max="6" width="13.0"/>
    <col customWidth="1" min="7" max="7" width="23.86"/>
    <col customWidth="1" min="8" max="8" width="15.29"/>
    <col customWidth="1" min="9" max="9" width="14.29"/>
    <col customWidth="1" min="10" max="10" width="3.71"/>
    <col customWidth="1" min="11" max="11" width="23.86"/>
    <col customWidth="1" min="12" max="12" width="15.0"/>
    <col customWidth="1" min="13" max="13" width="16.57"/>
    <col customWidth="1" min="14" max="14" width="3.43"/>
  </cols>
  <sheetData>
    <row r="1">
      <c r="A1" s="25"/>
      <c r="B1" s="25"/>
      <c r="C1" s="25"/>
      <c r="D1" s="25"/>
      <c r="E1" s="25"/>
      <c r="F1" s="25"/>
      <c r="G1" s="24"/>
      <c r="H1" s="25"/>
      <c r="I1" s="25"/>
      <c r="J1" s="25"/>
      <c r="K1" s="25"/>
      <c r="L1" s="138"/>
      <c r="M1" s="25"/>
      <c r="N1" s="25"/>
    </row>
    <row r="2">
      <c r="A2" s="25"/>
      <c r="B2" s="1085" t="s">
        <v>919</v>
      </c>
      <c r="C2" s="1129"/>
      <c r="D2" s="1129"/>
      <c r="E2" s="1129"/>
      <c r="F2" s="1129"/>
      <c r="G2" s="1129"/>
      <c r="H2" s="1129"/>
      <c r="I2" s="1130"/>
      <c r="J2" s="25"/>
      <c r="K2" s="1131" t="s">
        <v>470</v>
      </c>
      <c r="L2" s="1132"/>
      <c r="M2" s="1133"/>
      <c r="N2" s="25"/>
    </row>
    <row r="3">
      <c r="A3" s="25"/>
      <c r="B3" s="1079" t="s">
        <v>598</v>
      </c>
      <c r="C3" s="974" t="s">
        <v>140</v>
      </c>
      <c r="D3" s="862"/>
      <c r="E3" s="862"/>
      <c r="F3" s="974" t="s">
        <v>55</v>
      </c>
      <c r="G3" s="974" t="s">
        <v>44</v>
      </c>
      <c r="H3" s="974" t="s">
        <v>2</v>
      </c>
      <c r="I3" s="1080" t="s">
        <v>67</v>
      </c>
      <c r="J3" s="25"/>
      <c r="K3" s="1081" t="str">
        <f>'08) Drop Down Menus'!A2</f>
        <v>Groceries</v>
      </c>
      <c r="L3" s="85">
        <f>sumifs(H$4:H$33,G$4:G$33,K3,B$4:B$33,false)</f>
        <v>163.68</v>
      </c>
      <c r="M3" s="1107"/>
      <c r="N3" s="25"/>
    </row>
    <row r="4">
      <c r="A4" s="25"/>
      <c r="B4" s="1134" t="b">
        <v>0</v>
      </c>
      <c r="C4" s="1042" t="s">
        <v>808</v>
      </c>
      <c r="D4" s="1135"/>
      <c r="E4" s="1135"/>
      <c r="F4" s="1172">
        <v>45779.0</v>
      </c>
      <c r="G4" s="1137" t="s">
        <v>110</v>
      </c>
      <c r="H4" s="1138">
        <f>sum(M31:M58)</f>
        <v>6.3</v>
      </c>
      <c r="I4" s="92">
        <f>H4</f>
        <v>6.3</v>
      </c>
      <c r="J4" s="25"/>
      <c r="K4" s="1139" t="str">
        <f>'08) Drop Down Menus'!A3</f>
        <v>Cigarettes</v>
      </c>
      <c r="L4" s="91">
        <f t="shared" ref="L4:L14" si="1">sumifs(H$4:H$26,G$4:G$26,K4,B$4:B$26,false)</f>
        <v>48.65</v>
      </c>
      <c r="M4" s="1140"/>
      <c r="N4" s="25"/>
    </row>
    <row r="5">
      <c r="A5" s="25"/>
      <c r="B5" s="925" t="b">
        <v>0</v>
      </c>
      <c r="C5" s="1022" t="s">
        <v>806</v>
      </c>
      <c r="D5" s="862"/>
      <c r="E5" s="862"/>
      <c r="F5" s="1206">
        <v>45779.0</v>
      </c>
      <c r="G5" s="983" t="s">
        <v>61</v>
      </c>
      <c r="H5" s="1023">
        <v>48.47</v>
      </c>
      <c r="I5" s="86">
        <f t="shared" ref="I5:I33" si="2">I4+H5</f>
        <v>54.77</v>
      </c>
      <c r="J5" s="25"/>
      <c r="K5" s="1081" t="str">
        <f>'08) Drop Down Menus'!A4</f>
        <v>Gas</v>
      </c>
      <c r="L5" s="85">
        <f t="shared" si="1"/>
        <v>0</v>
      </c>
      <c r="M5" s="1107"/>
      <c r="N5" s="25"/>
    </row>
    <row r="6">
      <c r="A6" s="25"/>
      <c r="B6" s="1134" t="b">
        <v>0</v>
      </c>
      <c r="C6" s="1042" t="s">
        <v>843</v>
      </c>
      <c r="D6" s="1135"/>
      <c r="E6" s="1135"/>
      <c r="F6" s="1179">
        <v>45780.0</v>
      </c>
      <c r="G6" s="1137" t="s">
        <v>21</v>
      </c>
      <c r="H6" s="1138">
        <v>17.83</v>
      </c>
      <c r="I6" s="92">
        <f t="shared" si="2"/>
        <v>72.6</v>
      </c>
      <c r="J6" s="25"/>
      <c r="K6" s="1139" t="str">
        <f>'08) Drop Down Menus'!A5</f>
        <v>Entertainment</v>
      </c>
      <c r="L6" s="91">
        <f t="shared" si="1"/>
        <v>0</v>
      </c>
      <c r="M6" s="1140"/>
      <c r="N6" s="25"/>
    </row>
    <row r="7">
      <c r="A7" s="25"/>
      <c r="B7" s="925" t="b">
        <v>0</v>
      </c>
      <c r="C7" s="1022" t="s">
        <v>22</v>
      </c>
      <c r="D7" s="862"/>
      <c r="E7" s="862"/>
      <c r="F7" s="1180">
        <v>45781.0</v>
      </c>
      <c r="G7" s="983" t="s">
        <v>21</v>
      </c>
      <c r="H7" s="1023">
        <v>10.0</v>
      </c>
      <c r="I7" s="86">
        <f t="shared" si="2"/>
        <v>82.6</v>
      </c>
      <c r="J7" s="25"/>
      <c r="K7" s="1081" t="str">
        <f>'08) Drop Down Menus'!A6</f>
        <v>Medical</v>
      </c>
      <c r="L7" s="85">
        <f t="shared" si="1"/>
        <v>0</v>
      </c>
      <c r="M7" s="1107"/>
      <c r="N7" s="25"/>
    </row>
    <row r="8">
      <c r="A8" s="25"/>
      <c r="B8" s="1134" t="b">
        <v>0</v>
      </c>
      <c r="C8" s="1042" t="s">
        <v>474</v>
      </c>
      <c r="D8" s="1135"/>
      <c r="E8" s="1135"/>
      <c r="F8" s="1179">
        <v>45782.0</v>
      </c>
      <c r="G8" s="1137" t="s">
        <v>144</v>
      </c>
      <c r="H8" s="1138">
        <v>22.54</v>
      </c>
      <c r="I8" s="92">
        <f t="shared" si="2"/>
        <v>105.14</v>
      </c>
      <c r="J8" s="25"/>
      <c r="K8" s="1139" t="str">
        <f>'08) Drop Down Menus'!A7</f>
        <v>Vehicle</v>
      </c>
      <c r="L8" s="91">
        <f t="shared" si="1"/>
        <v>15</v>
      </c>
      <c r="M8" s="1140"/>
      <c r="N8" s="25"/>
    </row>
    <row r="9">
      <c r="A9" s="25"/>
      <c r="B9" s="925" t="b">
        <v>0</v>
      </c>
      <c r="C9" s="1022" t="s">
        <v>770</v>
      </c>
      <c r="D9" s="862"/>
      <c r="E9" s="862"/>
      <c r="F9" s="1180">
        <v>45786.0</v>
      </c>
      <c r="G9" s="983" t="s">
        <v>21</v>
      </c>
      <c r="H9" s="1023">
        <v>21.09</v>
      </c>
      <c r="I9" s="86">
        <f t="shared" si="2"/>
        <v>126.23</v>
      </c>
      <c r="J9" s="25"/>
      <c r="K9" s="1081" t="str">
        <f>'08) Drop Down Menus'!A8</f>
        <v>Maintenance</v>
      </c>
      <c r="L9" s="85">
        <f t="shared" si="1"/>
        <v>48.92</v>
      </c>
      <c r="M9" s="1107"/>
      <c r="N9" s="25"/>
    </row>
    <row r="10">
      <c r="A10" s="25"/>
      <c r="B10" s="1134" t="b">
        <v>0</v>
      </c>
      <c r="C10" s="1042" t="s">
        <v>474</v>
      </c>
      <c r="D10" s="1135"/>
      <c r="E10" s="1135"/>
      <c r="F10" s="1179">
        <v>45788.0</v>
      </c>
      <c r="G10" s="1137" t="s">
        <v>144</v>
      </c>
      <c r="H10" s="1138">
        <v>26.11</v>
      </c>
      <c r="I10" s="92">
        <f t="shared" si="2"/>
        <v>152.34</v>
      </c>
      <c r="J10" s="25"/>
      <c r="K10" s="1139" t="str">
        <f>'08) Drop Down Menus'!A9</f>
        <v>Debt</v>
      </c>
      <c r="L10" s="91">
        <f t="shared" si="1"/>
        <v>48.47</v>
      </c>
      <c r="M10" s="1140"/>
      <c r="N10" s="25"/>
    </row>
    <row r="11">
      <c r="A11" s="25"/>
      <c r="B11" s="925" t="b">
        <v>0</v>
      </c>
      <c r="C11" s="1022" t="s">
        <v>472</v>
      </c>
      <c r="D11" s="862"/>
      <c r="E11" s="862"/>
      <c r="F11" s="1180">
        <v>45788.0</v>
      </c>
      <c r="G11" s="983" t="s">
        <v>110</v>
      </c>
      <c r="H11" s="1023">
        <v>157.38</v>
      </c>
      <c r="I11" s="86">
        <f t="shared" si="2"/>
        <v>309.72</v>
      </c>
      <c r="J11" s="25"/>
      <c r="K11" s="1081" t="str">
        <f>'08) Drop Down Menus'!A10</f>
        <v>Holiday Gifts</v>
      </c>
      <c r="L11" s="85">
        <f t="shared" si="1"/>
        <v>0</v>
      </c>
      <c r="M11" s="1107"/>
      <c r="N11" s="25"/>
    </row>
    <row r="12">
      <c r="A12" s="25"/>
      <c r="B12" s="1134" t="b">
        <v>0</v>
      </c>
      <c r="C12" s="1042" t="s">
        <v>689</v>
      </c>
      <c r="D12" s="1135"/>
      <c r="E12" s="1135"/>
      <c r="F12" s="1179">
        <v>45789.0</v>
      </c>
      <c r="G12" s="1137" t="s">
        <v>11</v>
      </c>
      <c r="H12" s="1138">
        <v>15.05</v>
      </c>
      <c r="I12" s="92">
        <f t="shared" si="2"/>
        <v>324.77</v>
      </c>
      <c r="J12" s="25"/>
      <c r="K12" s="1139" t="str">
        <f>'08) Drop Down Menus'!A11</f>
        <v>Haircut</v>
      </c>
      <c r="L12" s="91">
        <f t="shared" si="1"/>
        <v>0</v>
      </c>
      <c r="M12" s="1140"/>
      <c r="N12" s="25"/>
    </row>
    <row r="13">
      <c r="A13" s="25"/>
      <c r="B13" s="925" t="b">
        <v>0</v>
      </c>
      <c r="C13" s="1022" t="s">
        <v>474</v>
      </c>
      <c r="D13" s="862"/>
      <c r="E13" s="862"/>
      <c r="F13" s="1180">
        <v>45791.0</v>
      </c>
      <c r="G13" s="983" t="s">
        <v>147</v>
      </c>
      <c r="H13" s="1023">
        <v>15.0</v>
      </c>
      <c r="I13" s="86">
        <f t="shared" si="2"/>
        <v>339.77</v>
      </c>
      <c r="J13" s="25"/>
      <c r="K13" s="1081" t="str">
        <f>'08) Drop Down Menus'!A12</f>
        <v>Subscription - Video</v>
      </c>
      <c r="L13" s="85">
        <f t="shared" si="1"/>
        <v>15.05</v>
      </c>
      <c r="M13" s="1107"/>
      <c r="N13" s="25"/>
    </row>
    <row r="14">
      <c r="A14" s="25"/>
      <c r="B14" s="1134" t="b">
        <v>0</v>
      </c>
      <c r="C14" s="1042"/>
      <c r="D14" s="1135"/>
      <c r="E14" s="1135"/>
      <c r="F14" s="1179"/>
      <c r="G14" s="1137"/>
      <c r="H14" s="1138">
        <v>0.0</v>
      </c>
      <c r="I14" s="92">
        <f t="shared" si="2"/>
        <v>339.77</v>
      </c>
      <c r="J14" s="25"/>
      <c r="K14" s="1141" t="str">
        <f>'08) Drop Down Menus'!A13</f>
        <v>Subscription - Game</v>
      </c>
      <c r="L14" s="1142">
        <f t="shared" si="1"/>
        <v>0</v>
      </c>
      <c r="M14" s="1144"/>
      <c r="N14" s="25"/>
    </row>
    <row r="15">
      <c r="A15" s="25"/>
      <c r="B15" s="925" t="b">
        <v>0</v>
      </c>
      <c r="C15" s="1022"/>
      <c r="D15" s="862"/>
      <c r="E15" s="862"/>
      <c r="F15" s="1180"/>
      <c r="G15" s="983"/>
      <c r="H15" s="1023">
        <v>0.0</v>
      </c>
      <c r="I15" s="86">
        <f t="shared" si="2"/>
        <v>339.77</v>
      </c>
      <c r="J15" s="25"/>
      <c r="K15" s="25"/>
      <c r="L15" s="25"/>
      <c r="M15" s="25"/>
      <c r="N15" s="25"/>
    </row>
    <row r="16">
      <c r="A16" s="25"/>
      <c r="B16" s="1134" t="b">
        <v>0</v>
      </c>
      <c r="C16" s="1042"/>
      <c r="D16" s="1135"/>
      <c r="E16" s="1135"/>
      <c r="F16" s="1179"/>
      <c r="G16" s="1137"/>
      <c r="H16" s="1138">
        <v>0.0</v>
      </c>
      <c r="I16" s="92">
        <f t="shared" si="2"/>
        <v>339.77</v>
      </c>
      <c r="J16" s="25"/>
      <c r="K16" s="1085" t="s">
        <v>44</v>
      </c>
      <c r="L16" s="1086" t="s">
        <v>572</v>
      </c>
      <c r="M16" s="1087" t="s">
        <v>573</v>
      </c>
      <c r="N16" s="25"/>
    </row>
    <row r="17">
      <c r="A17" s="25"/>
      <c r="B17" s="925" t="b">
        <v>0</v>
      </c>
      <c r="C17" s="1022"/>
      <c r="D17" s="862"/>
      <c r="E17" s="862"/>
      <c r="F17" s="1180"/>
      <c r="G17" s="983"/>
      <c r="H17" s="1023">
        <v>0.0</v>
      </c>
      <c r="I17" s="86">
        <f t="shared" si="2"/>
        <v>339.77</v>
      </c>
      <c r="J17" s="25"/>
      <c r="K17" s="1088" t="str">
        <f>'08) Drop Down Menus'!A2</f>
        <v>Groceries</v>
      </c>
      <c r="L17" s="930">
        <f>SUMIF('01) BudgetBill Breakdown'!B89:B$594,K3, '01) BudgetBill Breakdown'!G89:G$594)</f>
        <v>-8428.89</v>
      </c>
      <c r="M17" s="1089">
        <f t="shared" ref="M17:M28" si="3">L17/M$29</f>
        <v>-936.5433333</v>
      </c>
      <c r="N17" s="25"/>
    </row>
    <row r="18">
      <c r="A18" s="25"/>
      <c r="B18" s="1134" t="b">
        <v>0</v>
      </c>
      <c r="C18" s="1042"/>
      <c r="D18" s="1135"/>
      <c r="E18" s="1135"/>
      <c r="F18" s="1179"/>
      <c r="G18" s="1137"/>
      <c r="H18" s="1138">
        <v>0.0</v>
      </c>
      <c r="I18" s="92">
        <f t="shared" si="2"/>
        <v>339.77</v>
      </c>
      <c r="J18" s="25"/>
      <c r="K18" s="1090" t="str">
        <f>'08) Drop Down Menus'!A3</f>
        <v>Cigarettes</v>
      </c>
      <c r="L18" s="994">
        <f>SUMIF('01) BudgetBill Breakdown'!B89:B$594,K4, '01) BudgetBill Breakdown'!G89:G$594)</f>
        <v>-1936.99</v>
      </c>
      <c r="M18" s="1091">
        <f t="shared" si="3"/>
        <v>-215.2211111</v>
      </c>
      <c r="N18" s="25"/>
    </row>
    <row r="19">
      <c r="A19" s="25"/>
      <c r="B19" s="925" t="b">
        <v>0</v>
      </c>
      <c r="C19" s="1022"/>
      <c r="D19" s="862"/>
      <c r="E19" s="862"/>
      <c r="F19" s="1180"/>
      <c r="G19" s="983"/>
      <c r="H19" s="1023">
        <v>0.0</v>
      </c>
      <c r="I19" s="86">
        <f t="shared" si="2"/>
        <v>339.77</v>
      </c>
      <c r="J19" s="25"/>
      <c r="K19" s="1088" t="str">
        <f>'08) Drop Down Menus'!A4</f>
        <v>Gas</v>
      </c>
      <c r="L19" s="930">
        <f>SUMIF('01) BudgetBill Breakdown'!B89:B$594,K5, '01) BudgetBill Breakdown'!G89:G$594)</f>
        <v>-667.74</v>
      </c>
      <c r="M19" s="1089">
        <f t="shared" si="3"/>
        <v>-74.19333333</v>
      </c>
      <c r="N19" s="25"/>
    </row>
    <row r="20">
      <c r="A20" s="25"/>
      <c r="B20" s="1134" t="b">
        <v>0</v>
      </c>
      <c r="C20" s="1042"/>
      <c r="D20" s="1135"/>
      <c r="E20" s="1135"/>
      <c r="F20" s="1179"/>
      <c r="G20" s="1137"/>
      <c r="H20" s="1138">
        <v>0.0</v>
      </c>
      <c r="I20" s="92">
        <f t="shared" si="2"/>
        <v>339.77</v>
      </c>
      <c r="J20" s="25"/>
      <c r="K20" s="1090" t="str">
        <f>'08) Drop Down Menus'!A5</f>
        <v>Entertainment</v>
      </c>
      <c r="L20" s="994">
        <f>SUMIF('01) BudgetBill Breakdown'!B89:B$594,K6, '01) BudgetBill Breakdown'!G89:G$594)</f>
        <v>-2661.86</v>
      </c>
      <c r="M20" s="1091">
        <f t="shared" si="3"/>
        <v>-295.7622222</v>
      </c>
      <c r="N20" s="25"/>
    </row>
    <row r="21">
      <c r="A21" s="25"/>
      <c r="B21" s="925" t="b">
        <v>0</v>
      </c>
      <c r="C21" s="1022"/>
      <c r="D21" s="862"/>
      <c r="E21" s="862"/>
      <c r="F21" s="1180"/>
      <c r="G21" s="983"/>
      <c r="H21" s="1023">
        <v>0.0</v>
      </c>
      <c r="I21" s="86">
        <f t="shared" si="2"/>
        <v>339.77</v>
      </c>
      <c r="J21" s="25"/>
      <c r="K21" s="1088" t="str">
        <f>'08) Drop Down Menus'!A6</f>
        <v>Medical</v>
      </c>
      <c r="L21" s="930">
        <f>SUMIF('01) BudgetBill Breakdown'!B89:B$594,K7, '01) BudgetBill Breakdown'!G89:G$594)</f>
        <v>-584.63</v>
      </c>
      <c r="M21" s="1089">
        <f t="shared" si="3"/>
        <v>-64.95888889</v>
      </c>
      <c r="N21" s="25"/>
    </row>
    <row r="22">
      <c r="A22" s="25"/>
      <c r="B22" s="1134" t="b">
        <v>0</v>
      </c>
      <c r="C22" s="1042"/>
      <c r="D22" s="1135"/>
      <c r="E22" s="1135"/>
      <c r="F22" s="1179"/>
      <c r="G22" s="1137"/>
      <c r="H22" s="1138">
        <v>0.0</v>
      </c>
      <c r="I22" s="92">
        <f t="shared" si="2"/>
        <v>339.77</v>
      </c>
      <c r="J22" s="25"/>
      <c r="K22" s="1090" t="str">
        <f>'08) Drop Down Menus'!A7</f>
        <v>Vehicle</v>
      </c>
      <c r="L22" s="994">
        <f>SUMIF('01) BudgetBill Breakdown'!B89:B$594,K8, '01) BudgetBill Breakdown'!G89:G$594)</f>
        <v>-437.78</v>
      </c>
      <c r="M22" s="1091">
        <f t="shared" si="3"/>
        <v>-48.64222222</v>
      </c>
      <c r="N22" s="25"/>
    </row>
    <row r="23">
      <c r="A23" s="25"/>
      <c r="B23" s="925" t="b">
        <v>0</v>
      </c>
      <c r="C23" s="1022"/>
      <c r="D23" s="862"/>
      <c r="E23" s="862"/>
      <c r="F23" s="1180"/>
      <c r="G23" s="983"/>
      <c r="H23" s="1023">
        <v>0.0</v>
      </c>
      <c r="I23" s="86">
        <f t="shared" si="2"/>
        <v>339.77</v>
      </c>
      <c r="J23" s="25"/>
      <c r="K23" s="1088" t="str">
        <f>'08) Drop Down Menus'!A8</f>
        <v>Maintenance</v>
      </c>
      <c r="L23" s="930">
        <f>SUMIF('01) BudgetBill Breakdown'!B89:B$594,K9, '01) BudgetBill Breakdown'!G89:G$594)</f>
        <v>-1710.62</v>
      </c>
      <c r="M23" s="1089">
        <f t="shared" si="3"/>
        <v>-190.0688889</v>
      </c>
      <c r="N23" s="25"/>
    </row>
    <row r="24">
      <c r="A24" s="25"/>
      <c r="B24" s="1134" t="b">
        <v>0</v>
      </c>
      <c r="C24" s="1042"/>
      <c r="D24" s="1135"/>
      <c r="E24" s="1135"/>
      <c r="F24" s="1179"/>
      <c r="G24" s="1137"/>
      <c r="H24" s="1138">
        <v>0.0</v>
      </c>
      <c r="I24" s="92">
        <f t="shared" si="2"/>
        <v>339.77</v>
      </c>
      <c r="J24" s="25"/>
      <c r="K24" s="1090" t="str">
        <f>'08) Drop Down Menus'!A9</f>
        <v>Debt</v>
      </c>
      <c r="L24" s="994">
        <f>SUMIF('01) BudgetBill Breakdown'!B89:B$594,K10, '01) BudgetBill Breakdown'!G89:G$594)</f>
        <v>-2031.77</v>
      </c>
      <c r="M24" s="1091">
        <f t="shared" si="3"/>
        <v>-225.7522222</v>
      </c>
      <c r="N24" s="25"/>
    </row>
    <row r="25">
      <c r="A25" s="25"/>
      <c r="B25" s="925" t="b">
        <v>0</v>
      </c>
      <c r="C25" s="1022"/>
      <c r="D25" s="862"/>
      <c r="E25" s="862"/>
      <c r="F25" s="1180"/>
      <c r="G25" s="983"/>
      <c r="H25" s="1023">
        <v>0.0</v>
      </c>
      <c r="I25" s="86">
        <f t="shared" si="2"/>
        <v>339.77</v>
      </c>
      <c r="J25" s="25"/>
      <c r="K25" s="1088" t="str">
        <f>'08) Drop Down Menus'!A10</f>
        <v>Holiday Gifts</v>
      </c>
      <c r="L25" s="930">
        <f>SUMIF('01) BudgetBill Breakdown'!B89:B$594,K11, '01) BudgetBill Breakdown'!G89:G$594)</f>
        <v>-410.56</v>
      </c>
      <c r="M25" s="1089">
        <f t="shared" si="3"/>
        <v>-45.61777778</v>
      </c>
      <c r="N25" s="25"/>
    </row>
    <row r="26">
      <c r="A26" s="25"/>
      <c r="B26" s="1134" t="b">
        <v>0</v>
      </c>
      <c r="C26" s="1042"/>
      <c r="D26" s="1135"/>
      <c r="E26" s="1135"/>
      <c r="F26" s="1179"/>
      <c r="G26" s="1137"/>
      <c r="H26" s="1138">
        <v>0.0</v>
      </c>
      <c r="I26" s="92">
        <f t="shared" si="2"/>
        <v>339.77</v>
      </c>
      <c r="J26" s="25"/>
      <c r="K26" s="1090" t="str">
        <f>'08) Drop Down Menus'!A11</f>
        <v>Haircut</v>
      </c>
      <c r="L26" s="994">
        <f>SUMIF('01) BudgetBill Breakdown'!B89:B$594,K12, '01) BudgetBill Breakdown'!G89:G$594)</f>
        <v>-238</v>
      </c>
      <c r="M26" s="1091">
        <f t="shared" si="3"/>
        <v>-26.44444444</v>
      </c>
      <c r="N26" s="25"/>
    </row>
    <row r="27">
      <c r="A27" s="25"/>
      <c r="B27" s="925" t="b">
        <v>0</v>
      </c>
      <c r="C27" s="1022"/>
      <c r="D27" s="1022"/>
      <c r="E27" s="1022"/>
      <c r="F27" s="1180"/>
      <c r="G27" s="983"/>
      <c r="H27" s="1023">
        <v>0.0</v>
      </c>
      <c r="I27" s="86">
        <f t="shared" si="2"/>
        <v>339.77</v>
      </c>
      <c r="J27" s="25"/>
      <c r="K27" s="1088" t="str">
        <f>'08) Drop Down Menus'!A12</f>
        <v>Subscription - Video</v>
      </c>
      <c r="L27" s="930">
        <f>SUMIF('01) BudgetBill Breakdown'!B89:B$594,K13, '01) BudgetBill Breakdown'!G89:G$594)</f>
        <v>-343.35</v>
      </c>
      <c r="M27" s="1089">
        <f t="shared" si="3"/>
        <v>-38.15</v>
      </c>
      <c r="N27" s="25"/>
    </row>
    <row r="28">
      <c r="A28" s="25"/>
      <c r="B28" s="1134" t="b">
        <v>0</v>
      </c>
      <c r="C28" s="1042"/>
      <c r="D28" s="1042"/>
      <c r="E28" s="1042"/>
      <c r="F28" s="1179"/>
      <c r="G28" s="1137"/>
      <c r="H28" s="1138">
        <v>0.0</v>
      </c>
      <c r="I28" s="92">
        <f t="shared" si="2"/>
        <v>339.77</v>
      </c>
      <c r="J28" s="25"/>
      <c r="K28" s="1090" t="str">
        <f>'08) Drop Down Menus'!A13</f>
        <v>Subscription - Game</v>
      </c>
      <c r="L28" s="994">
        <f>SUMIF('01) BudgetBill Breakdown'!B89:B$594,K14, '01) BudgetBill Breakdown'!G89:G$594)</f>
        <v>-26.38</v>
      </c>
      <c r="M28" s="1091">
        <f t="shared" si="3"/>
        <v>-2.931111111</v>
      </c>
      <c r="N28" s="25"/>
    </row>
    <row r="29">
      <c r="A29" s="25"/>
      <c r="B29" s="925" t="b">
        <v>0</v>
      </c>
      <c r="C29" s="1022"/>
      <c r="D29" s="1022"/>
      <c r="E29" s="1022"/>
      <c r="F29" s="1180"/>
      <c r="G29" s="983"/>
      <c r="H29" s="1023">
        <v>0.0</v>
      </c>
      <c r="I29" s="86">
        <f t="shared" si="2"/>
        <v>339.77</v>
      </c>
      <c r="J29" s="25"/>
      <c r="K29" s="1092" t="s">
        <v>574</v>
      </c>
      <c r="L29" s="1093"/>
      <c r="M29" s="1094" t="s">
        <v>756</v>
      </c>
      <c r="N29" s="25"/>
    </row>
    <row r="30">
      <c r="A30" s="25"/>
      <c r="B30" s="1134" t="b">
        <v>0</v>
      </c>
      <c r="C30" s="1042"/>
      <c r="D30" s="1135"/>
      <c r="E30" s="1135"/>
      <c r="F30" s="1179"/>
      <c r="G30" s="1137"/>
      <c r="H30" s="1138">
        <v>0.0</v>
      </c>
      <c r="I30" s="92">
        <f t="shared" si="2"/>
        <v>339.77</v>
      </c>
      <c r="J30" s="25"/>
      <c r="N30" s="25"/>
    </row>
    <row r="31">
      <c r="A31" s="25"/>
      <c r="B31" s="925" t="b">
        <v>0</v>
      </c>
      <c r="C31" s="1022"/>
      <c r="D31" s="862"/>
      <c r="E31" s="862"/>
      <c r="F31" s="1180"/>
      <c r="G31" s="983"/>
      <c r="H31" s="1023">
        <v>0.0</v>
      </c>
      <c r="I31" s="86">
        <f t="shared" si="2"/>
        <v>339.77</v>
      </c>
      <c r="J31" s="25"/>
      <c r="K31" s="126" t="s">
        <v>804</v>
      </c>
      <c r="N31" s="25"/>
    </row>
    <row r="32">
      <c r="A32" s="25"/>
      <c r="B32" s="1134" t="b">
        <v>0</v>
      </c>
      <c r="C32" s="1042"/>
      <c r="D32" s="1135"/>
      <c r="E32" s="1135"/>
      <c r="F32" s="1179"/>
      <c r="G32" s="1137"/>
      <c r="H32" s="1138">
        <v>0.0</v>
      </c>
      <c r="I32" s="92">
        <f t="shared" si="2"/>
        <v>339.77</v>
      </c>
      <c r="J32" s="25"/>
      <c r="K32" s="167"/>
      <c r="L32" s="1128"/>
      <c r="M32" s="125">
        <v>2.1</v>
      </c>
      <c r="N32" s="25"/>
    </row>
    <row r="33" ht="18.0" customHeight="1">
      <c r="A33" s="25"/>
      <c r="B33" s="925" t="b">
        <v>0</v>
      </c>
      <c r="C33" s="1022"/>
      <c r="D33" s="862"/>
      <c r="E33" s="862"/>
      <c r="F33" s="1180"/>
      <c r="G33" s="983"/>
      <c r="H33" s="1023">
        <v>0.0</v>
      </c>
      <c r="I33" s="86">
        <f t="shared" si="2"/>
        <v>339.77</v>
      </c>
      <c r="J33" s="25"/>
      <c r="K33" s="167"/>
      <c r="L33" s="1128"/>
      <c r="M33" s="125">
        <v>2.1</v>
      </c>
      <c r="N33" s="25"/>
    </row>
    <row r="34" ht="18.0" customHeight="1">
      <c r="A34" s="25"/>
      <c r="B34" s="1148"/>
      <c r="C34" s="1149" t="s">
        <v>455</v>
      </c>
      <c r="D34" s="1150"/>
      <c r="E34" s="1150"/>
      <c r="F34" s="1150"/>
      <c r="G34" s="1150"/>
      <c r="H34" s="1151">
        <f>I26</f>
        <v>339.77</v>
      </c>
      <c r="I34" s="1152"/>
      <c r="J34" s="25"/>
      <c r="K34" s="167"/>
      <c r="L34" s="1128"/>
      <c r="M34" s="125">
        <v>2.1</v>
      </c>
      <c r="N34" s="25"/>
    </row>
    <row r="35" ht="18.0" customHeight="1">
      <c r="A35" s="65"/>
      <c r="B35" s="65"/>
      <c r="C35" s="65"/>
      <c r="D35" s="65"/>
      <c r="E35" s="65"/>
      <c r="F35" s="65"/>
      <c r="G35" s="75"/>
      <c r="H35" s="75"/>
      <c r="I35" s="65"/>
      <c r="J35" s="25"/>
      <c r="K35" s="167"/>
      <c r="L35" s="1128"/>
      <c r="M35" s="125">
        <v>0.0</v>
      </c>
      <c r="N35" s="25"/>
    </row>
    <row r="36" ht="18.0" customHeight="1">
      <c r="A36" s="65"/>
      <c r="B36" s="65" t="s">
        <v>609</v>
      </c>
      <c r="J36" s="25"/>
      <c r="K36" s="167"/>
      <c r="L36" s="1128"/>
      <c r="M36" s="125">
        <v>0.0</v>
      </c>
      <c r="N36" s="25"/>
    </row>
    <row r="37" ht="18.0" customHeight="1">
      <c r="A37" s="80"/>
      <c r="B37" s="1085" t="s">
        <v>102</v>
      </c>
      <c r="C37" s="1086" t="s">
        <v>103</v>
      </c>
      <c r="D37" s="1086" t="s">
        <v>104</v>
      </c>
      <c r="E37" s="1086" t="s">
        <v>105</v>
      </c>
      <c r="F37" s="1086" t="s">
        <v>49</v>
      </c>
      <c r="G37" s="1106" t="s">
        <v>106</v>
      </c>
      <c r="H37" s="1106" t="s">
        <v>107</v>
      </c>
      <c r="I37" s="1130"/>
      <c r="J37" s="25"/>
      <c r="K37" s="167"/>
      <c r="L37" s="1128"/>
      <c r="M37" s="125">
        <v>0.0</v>
      </c>
      <c r="N37" s="25"/>
    </row>
    <row r="38" ht="18.0" customHeight="1">
      <c r="A38" s="80"/>
      <c r="B38" s="1108" t="b">
        <v>0</v>
      </c>
      <c r="C38" s="1022"/>
      <c r="D38" s="95"/>
      <c r="E38" s="95"/>
      <c r="F38" s="96"/>
      <c r="G38" s="85">
        <v>0.0</v>
      </c>
      <c r="H38" s="930">
        <f t="shared" ref="H38:H86" si="4">IF( B38 = TRUE ,(G38*F38)*0.05+(G38*F38) , G38*F38 )</f>
        <v>0</v>
      </c>
      <c r="I38" s="1107"/>
      <c r="J38" s="25"/>
      <c r="K38" s="167"/>
      <c r="L38" s="1128"/>
      <c r="M38" s="125">
        <v>0.0</v>
      </c>
      <c r="N38" s="25"/>
    </row>
    <row r="39" ht="18.0" customHeight="1">
      <c r="A39" s="80"/>
      <c r="B39" s="1111" t="b">
        <v>0</v>
      </c>
      <c r="C39" s="88"/>
      <c r="D39" s="89"/>
      <c r="E39" s="89"/>
      <c r="F39" s="90"/>
      <c r="G39" s="91">
        <v>0.0</v>
      </c>
      <c r="H39" s="994">
        <f t="shared" si="4"/>
        <v>0</v>
      </c>
      <c r="I39" s="1140"/>
      <c r="J39" s="25"/>
      <c r="K39" s="167"/>
      <c r="L39" s="1128"/>
      <c r="M39" s="125">
        <v>0.0</v>
      </c>
      <c r="N39" s="25"/>
    </row>
    <row r="40" ht="18.0" customHeight="1">
      <c r="A40" s="97"/>
      <c r="B40" s="1108" t="b">
        <v>0</v>
      </c>
      <c r="C40" s="94"/>
      <c r="D40" s="95"/>
      <c r="E40" s="95"/>
      <c r="F40" s="96"/>
      <c r="G40" s="85">
        <v>0.0</v>
      </c>
      <c r="H40" s="930">
        <f t="shared" si="4"/>
        <v>0</v>
      </c>
      <c r="I40" s="1107"/>
      <c r="J40" s="25"/>
      <c r="K40" s="167"/>
      <c r="L40" s="1128"/>
      <c r="M40" s="125">
        <v>0.0</v>
      </c>
      <c r="N40" s="25"/>
    </row>
    <row r="41" ht="18.0" customHeight="1">
      <c r="A41" s="80"/>
      <c r="B41" s="1111" t="b">
        <v>0</v>
      </c>
      <c r="C41" s="88"/>
      <c r="D41" s="89"/>
      <c r="E41" s="89"/>
      <c r="F41" s="90"/>
      <c r="G41" s="91">
        <v>0.0</v>
      </c>
      <c r="H41" s="994">
        <f t="shared" si="4"/>
        <v>0</v>
      </c>
      <c r="I41" s="1140"/>
      <c r="J41" s="25"/>
      <c r="K41" s="167"/>
      <c r="L41" s="1128"/>
      <c r="M41" s="125">
        <v>0.0</v>
      </c>
      <c r="N41" s="25"/>
    </row>
    <row r="42" ht="18.0" customHeight="1">
      <c r="A42" s="80"/>
      <c r="B42" s="1108" t="b">
        <v>0</v>
      </c>
      <c r="C42" s="94"/>
      <c r="D42" s="95"/>
      <c r="E42" s="95"/>
      <c r="F42" s="96"/>
      <c r="G42" s="85">
        <v>0.0</v>
      </c>
      <c r="H42" s="930">
        <f t="shared" si="4"/>
        <v>0</v>
      </c>
      <c r="I42" s="1107"/>
      <c r="J42" s="25"/>
      <c r="K42" s="167"/>
      <c r="L42" s="1128"/>
      <c r="M42" s="125">
        <v>0.0</v>
      </c>
      <c r="N42" s="25"/>
    </row>
    <row r="43" ht="18.0" customHeight="1">
      <c r="A43" s="80"/>
      <c r="B43" s="1111" t="b">
        <v>0</v>
      </c>
      <c r="C43" s="88"/>
      <c r="D43" s="89"/>
      <c r="E43" s="89"/>
      <c r="F43" s="90"/>
      <c r="G43" s="91">
        <v>0.0</v>
      </c>
      <c r="H43" s="994">
        <f t="shared" si="4"/>
        <v>0</v>
      </c>
      <c r="I43" s="1140"/>
      <c r="J43" s="25"/>
      <c r="K43" s="167"/>
      <c r="L43" s="1128"/>
      <c r="M43" s="125">
        <v>0.0</v>
      </c>
      <c r="N43" s="25"/>
    </row>
    <row r="44" ht="18.0" customHeight="1">
      <c r="A44" s="97"/>
      <c r="B44" s="1108" t="b">
        <v>0</v>
      </c>
      <c r="C44" s="94"/>
      <c r="D44" s="95"/>
      <c r="E44" s="95"/>
      <c r="F44" s="96"/>
      <c r="G44" s="85">
        <v>0.0</v>
      </c>
      <c r="H44" s="930">
        <f t="shared" si="4"/>
        <v>0</v>
      </c>
      <c r="I44" s="1107"/>
      <c r="J44" s="25"/>
      <c r="K44" s="167"/>
      <c r="L44" s="1128"/>
      <c r="M44" s="125">
        <v>0.0</v>
      </c>
      <c r="N44" s="25"/>
    </row>
    <row r="45" ht="18.0" customHeight="1">
      <c r="A45" s="97"/>
      <c r="B45" s="1111" t="b">
        <v>0</v>
      </c>
      <c r="C45" s="88"/>
      <c r="D45" s="89"/>
      <c r="E45" s="89"/>
      <c r="F45" s="90"/>
      <c r="G45" s="91">
        <v>0.0</v>
      </c>
      <c r="H45" s="994">
        <f t="shared" si="4"/>
        <v>0</v>
      </c>
      <c r="I45" s="1140"/>
      <c r="J45" s="25"/>
      <c r="K45" s="167"/>
      <c r="L45" s="1128"/>
      <c r="M45" s="125">
        <v>0.0</v>
      </c>
      <c r="N45" s="25"/>
    </row>
    <row r="46" ht="18.0" customHeight="1">
      <c r="A46" s="97"/>
      <c r="B46" s="1108" t="b">
        <v>0</v>
      </c>
      <c r="C46" s="94"/>
      <c r="D46" s="95"/>
      <c r="E46" s="95"/>
      <c r="F46" s="96"/>
      <c r="G46" s="85">
        <v>0.0</v>
      </c>
      <c r="H46" s="930">
        <f t="shared" si="4"/>
        <v>0</v>
      </c>
      <c r="I46" s="1107"/>
      <c r="J46" s="25"/>
      <c r="K46" s="167"/>
      <c r="L46" s="1128"/>
      <c r="M46" s="125">
        <v>0.0</v>
      </c>
      <c r="N46" s="25"/>
    </row>
    <row r="47" ht="18.0" customHeight="1">
      <c r="A47" s="97"/>
      <c r="B47" s="1111" t="b">
        <v>0</v>
      </c>
      <c r="C47" s="88"/>
      <c r="D47" s="89"/>
      <c r="E47" s="89"/>
      <c r="F47" s="90"/>
      <c r="G47" s="91">
        <v>0.0</v>
      </c>
      <c r="H47" s="994">
        <f t="shared" si="4"/>
        <v>0</v>
      </c>
      <c r="I47" s="1140"/>
      <c r="J47" s="25"/>
      <c r="K47" s="167"/>
      <c r="L47" s="1128"/>
      <c r="M47" s="125">
        <v>0.0</v>
      </c>
      <c r="N47" s="25"/>
    </row>
    <row r="48" ht="18.0" customHeight="1">
      <c r="A48" s="97"/>
      <c r="B48" s="1108" t="b">
        <v>0</v>
      </c>
      <c r="C48" s="94"/>
      <c r="D48" s="95"/>
      <c r="E48" s="95"/>
      <c r="F48" s="96"/>
      <c r="G48" s="85">
        <v>0.0</v>
      </c>
      <c r="H48" s="930">
        <f t="shared" si="4"/>
        <v>0</v>
      </c>
      <c r="I48" s="1107"/>
      <c r="J48" s="25"/>
      <c r="K48" s="167"/>
      <c r="L48" s="1128"/>
      <c r="M48" s="125">
        <v>0.0</v>
      </c>
    </row>
    <row r="49" ht="18.0" customHeight="1">
      <c r="A49" s="97"/>
      <c r="B49" s="1111" t="b">
        <v>0</v>
      </c>
      <c r="C49" s="88"/>
      <c r="D49" s="89"/>
      <c r="E49" s="89"/>
      <c r="F49" s="90"/>
      <c r="G49" s="91">
        <v>0.0</v>
      </c>
      <c r="H49" s="994">
        <f t="shared" si="4"/>
        <v>0</v>
      </c>
      <c r="I49" s="1140"/>
      <c r="J49" s="25"/>
      <c r="K49" s="167"/>
      <c r="L49" s="1128"/>
      <c r="M49" s="125">
        <v>0.0</v>
      </c>
    </row>
    <row r="50" ht="18.0" customHeight="1">
      <c r="A50" s="97"/>
      <c r="B50" s="1108" t="b">
        <v>0</v>
      </c>
      <c r="C50" s="94"/>
      <c r="D50" s="95"/>
      <c r="E50" s="95"/>
      <c r="F50" s="96"/>
      <c r="G50" s="85">
        <v>0.0</v>
      </c>
      <c r="H50" s="930">
        <f t="shared" si="4"/>
        <v>0</v>
      </c>
      <c r="I50" s="1107"/>
      <c r="J50" s="25"/>
      <c r="K50" s="167"/>
      <c r="L50" s="1128"/>
      <c r="M50" s="125">
        <v>0.0</v>
      </c>
    </row>
    <row r="51" ht="18.0" customHeight="1">
      <c r="A51" s="97"/>
      <c r="B51" s="1111" t="b">
        <v>0</v>
      </c>
      <c r="C51" s="88"/>
      <c r="D51" s="89"/>
      <c r="E51" s="89"/>
      <c r="F51" s="90"/>
      <c r="G51" s="91">
        <v>0.0</v>
      </c>
      <c r="H51" s="994">
        <f t="shared" si="4"/>
        <v>0</v>
      </c>
      <c r="I51" s="1140"/>
      <c r="J51" s="25"/>
      <c r="K51" s="167"/>
      <c r="L51" s="1128"/>
      <c r="M51" s="125">
        <v>0.0</v>
      </c>
    </row>
    <row r="52" ht="18.0" customHeight="1">
      <c r="A52" s="97"/>
      <c r="B52" s="1108" t="b">
        <v>0</v>
      </c>
      <c r="C52" s="94"/>
      <c r="D52" s="95"/>
      <c r="E52" s="95"/>
      <c r="F52" s="96"/>
      <c r="G52" s="85">
        <v>0.0</v>
      </c>
      <c r="H52" s="930">
        <f t="shared" si="4"/>
        <v>0</v>
      </c>
      <c r="I52" s="1107"/>
      <c r="J52" s="25"/>
      <c r="K52" s="167"/>
      <c r="L52" s="1128"/>
      <c r="M52" s="125">
        <v>0.0</v>
      </c>
    </row>
    <row r="53" ht="18.0" customHeight="1">
      <c r="A53" s="97"/>
      <c r="B53" s="1111" t="b">
        <v>0</v>
      </c>
      <c r="C53" s="88"/>
      <c r="D53" s="89"/>
      <c r="E53" s="89"/>
      <c r="F53" s="90"/>
      <c r="G53" s="91">
        <v>0.0</v>
      </c>
      <c r="H53" s="994">
        <f t="shared" si="4"/>
        <v>0</v>
      </c>
      <c r="I53" s="1140"/>
      <c r="J53" s="25"/>
      <c r="K53" s="167"/>
      <c r="L53" s="1128"/>
      <c r="M53" s="125">
        <v>0.0</v>
      </c>
      <c r="N53" s="25"/>
    </row>
    <row r="54" ht="18.0" customHeight="1">
      <c r="A54" s="97"/>
      <c r="B54" s="1108" t="b">
        <v>0</v>
      </c>
      <c r="C54" s="94"/>
      <c r="D54" s="95"/>
      <c r="E54" s="95"/>
      <c r="F54" s="96"/>
      <c r="G54" s="85">
        <v>0.0</v>
      </c>
      <c r="H54" s="930">
        <f t="shared" si="4"/>
        <v>0</v>
      </c>
      <c r="I54" s="1107"/>
      <c r="J54" s="25"/>
      <c r="K54" s="167"/>
      <c r="L54" s="1128"/>
      <c r="M54" s="125">
        <v>0.0</v>
      </c>
      <c r="N54" s="25"/>
    </row>
    <row r="55" ht="18.0" customHeight="1">
      <c r="A55" s="97"/>
      <c r="B55" s="1111" t="b">
        <v>0</v>
      </c>
      <c r="C55" s="88"/>
      <c r="D55" s="89"/>
      <c r="E55" s="89"/>
      <c r="F55" s="90"/>
      <c r="G55" s="91">
        <v>0.0</v>
      </c>
      <c r="H55" s="994">
        <f t="shared" si="4"/>
        <v>0</v>
      </c>
      <c r="I55" s="1140"/>
      <c r="J55" s="25"/>
      <c r="K55" s="167"/>
      <c r="L55" s="1128"/>
      <c r="M55" s="125">
        <v>0.0</v>
      </c>
      <c r="N55" s="25"/>
    </row>
    <row r="56" ht="18.0" customHeight="1">
      <c r="A56" s="97"/>
      <c r="B56" s="1108" t="b">
        <v>0</v>
      </c>
      <c r="C56" s="94"/>
      <c r="D56" s="95"/>
      <c r="E56" s="95"/>
      <c r="F56" s="96"/>
      <c r="G56" s="85">
        <v>0.0</v>
      </c>
      <c r="H56" s="930">
        <f t="shared" si="4"/>
        <v>0</v>
      </c>
      <c r="I56" s="1107"/>
      <c r="J56" s="25"/>
      <c r="K56" s="167"/>
      <c r="L56" s="1128"/>
      <c r="M56" s="125">
        <v>0.0</v>
      </c>
      <c r="N56" s="25"/>
    </row>
    <row r="57" ht="18.0" customHeight="1">
      <c r="A57" s="97"/>
      <c r="B57" s="1111" t="b">
        <v>0</v>
      </c>
      <c r="C57" s="88"/>
      <c r="D57" s="89"/>
      <c r="E57" s="89"/>
      <c r="F57" s="90"/>
      <c r="G57" s="91">
        <v>0.0</v>
      </c>
      <c r="H57" s="994">
        <f t="shared" si="4"/>
        <v>0</v>
      </c>
      <c r="I57" s="1140"/>
      <c r="J57" s="25"/>
      <c r="K57" s="167"/>
      <c r="L57" s="1128"/>
      <c r="M57" s="125">
        <v>0.0</v>
      </c>
      <c r="N57" s="25"/>
    </row>
    <row r="58" ht="18.0" customHeight="1">
      <c r="A58" s="97"/>
      <c r="B58" s="1108" t="b">
        <v>0</v>
      </c>
      <c r="C58" s="94"/>
      <c r="D58" s="95"/>
      <c r="E58" s="95"/>
      <c r="F58" s="96"/>
      <c r="G58" s="85">
        <v>0.0</v>
      </c>
      <c r="H58" s="930">
        <f t="shared" si="4"/>
        <v>0</v>
      </c>
      <c r="I58" s="1107"/>
      <c r="J58" s="25"/>
      <c r="K58" s="167"/>
      <c r="L58" s="1128"/>
      <c r="M58" s="125">
        <v>0.0</v>
      </c>
      <c r="N58" s="25"/>
    </row>
    <row r="59" ht="18.0" customHeight="1">
      <c r="A59" s="97"/>
      <c r="B59" s="1111" t="b">
        <v>0</v>
      </c>
      <c r="C59" s="88"/>
      <c r="D59" s="89"/>
      <c r="E59" s="89"/>
      <c r="F59" s="90"/>
      <c r="G59" s="91">
        <v>0.0</v>
      </c>
      <c r="H59" s="994">
        <f t="shared" si="4"/>
        <v>0</v>
      </c>
      <c r="I59" s="1140"/>
      <c r="J59" s="25"/>
      <c r="K59" s="167"/>
      <c r="L59" s="1128"/>
      <c r="M59" s="125"/>
      <c r="N59" s="25"/>
    </row>
    <row r="60" ht="18.0" customHeight="1">
      <c r="A60" s="97"/>
      <c r="B60" s="1108" t="b">
        <v>0</v>
      </c>
      <c r="C60" s="94"/>
      <c r="D60" s="95"/>
      <c r="E60" s="95"/>
      <c r="F60" s="96"/>
      <c r="G60" s="85">
        <v>0.0</v>
      </c>
      <c r="H60" s="930">
        <f t="shared" si="4"/>
        <v>0</v>
      </c>
      <c r="I60" s="1107"/>
      <c r="J60" s="25"/>
      <c r="K60" s="1128"/>
      <c r="N60" s="25"/>
    </row>
    <row r="61" ht="18.0" customHeight="1">
      <c r="A61" s="97"/>
      <c r="B61" s="1111" t="b">
        <v>0</v>
      </c>
      <c r="C61" s="88"/>
      <c r="D61" s="89"/>
      <c r="E61" s="89"/>
      <c r="F61" s="90"/>
      <c r="G61" s="91">
        <v>0.0</v>
      </c>
      <c r="H61" s="994">
        <f t="shared" si="4"/>
        <v>0</v>
      </c>
      <c r="I61" s="1140"/>
      <c r="J61" s="25"/>
      <c r="K61" s="25"/>
      <c r="L61" s="25"/>
      <c r="M61" s="25"/>
      <c r="N61" s="25"/>
    </row>
    <row r="62" ht="18.0" customHeight="1">
      <c r="A62" s="97"/>
      <c r="B62" s="1108" t="b">
        <v>0</v>
      </c>
      <c r="C62" s="94"/>
      <c r="D62" s="95"/>
      <c r="E62" s="95"/>
      <c r="F62" s="96"/>
      <c r="G62" s="85">
        <v>0.0</v>
      </c>
      <c r="H62" s="930">
        <f t="shared" si="4"/>
        <v>0</v>
      </c>
      <c r="I62" s="1107"/>
      <c r="J62" s="25"/>
      <c r="N62" s="25"/>
    </row>
    <row r="63" ht="18.0" customHeight="1">
      <c r="A63" s="97"/>
      <c r="B63" s="1111" t="b">
        <v>0</v>
      </c>
      <c r="C63" s="88"/>
      <c r="D63" s="89"/>
      <c r="E63" s="89"/>
      <c r="F63" s="90"/>
      <c r="G63" s="91">
        <v>0.0</v>
      </c>
      <c r="H63" s="994">
        <f t="shared" si="4"/>
        <v>0</v>
      </c>
      <c r="I63" s="1140"/>
      <c r="J63" s="25"/>
      <c r="N63" s="25"/>
    </row>
    <row r="64" ht="18.0" customHeight="1">
      <c r="A64" s="97"/>
      <c r="B64" s="1108" t="b">
        <v>0</v>
      </c>
      <c r="C64" s="94"/>
      <c r="D64" s="95"/>
      <c r="E64" s="95"/>
      <c r="F64" s="96"/>
      <c r="G64" s="85">
        <v>0.0</v>
      </c>
      <c r="H64" s="930">
        <f t="shared" si="4"/>
        <v>0</v>
      </c>
      <c r="I64" s="1107"/>
      <c r="J64" s="25"/>
      <c r="N64" s="25"/>
    </row>
    <row r="65" ht="18.0" customHeight="1">
      <c r="A65" s="97"/>
      <c r="B65" s="1111" t="b">
        <v>0</v>
      </c>
      <c r="C65" s="88"/>
      <c r="D65" s="89"/>
      <c r="E65" s="89"/>
      <c r="F65" s="90"/>
      <c r="G65" s="91">
        <v>0.0</v>
      </c>
      <c r="H65" s="994">
        <f t="shared" si="4"/>
        <v>0</v>
      </c>
      <c r="I65" s="1140"/>
      <c r="J65" s="25"/>
      <c r="N65" s="25"/>
    </row>
    <row r="66" ht="18.0" customHeight="1">
      <c r="A66" s="97"/>
      <c r="B66" s="1108" t="b">
        <v>0</v>
      </c>
      <c r="C66" s="94"/>
      <c r="D66" s="95"/>
      <c r="E66" s="95"/>
      <c r="F66" s="96"/>
      <c r="G66" s="85">
        <v>0.0</v>
      </c>
      <c r="H66" s="930">
        <f t="shared" si="4"/>
        <v>0</v>
      </c>
      <c r="I66" s="1107"/>
      <c r="J66" s="25"/>
      <c r="N66" s="25"/>
    </row>
    <row r="67" ht="18.0" customHeight="1">
      <c r="A67" s="97"/>
      <c r="B67" s="1111" t="b">
        <v>0</v>
      </c>
      <c r="C67" s="88"/>
      <c r="D67" s="89"/>
      <c r="E67" s="89"/>
      <c r="F67" s="90"/>
      <c r="G67" s="91">
        <v>0.0</v>
      </c>
      <c r="H67" s="994">
        <f t="shared" si="4"/>
        <v>0</v>
      </c>
      <c r="I67" s="1140"/>
      <c r="J67" s="25"/>
      <c r="N67" s="25"/>
    </row>
    <row r="68" ht="18.0" customHeight="1">
      <c r="A68" s="97"/>
      <c r="B68" s="1108" t="b">
        <v>0</v>
      </c>
      <c r="C68" s="94"/>
      <c r="D68" s="95"/>
      <c r="E68" s="95"/>
      <c r="F68" s="96"/>
      <c r="G68" s="85">
        <v>0.0</v>
      </c>
      <c r="H68" s="930">
        <f t="shared" si="4"/>
        <v>0</v>
      </c>
      <c r="I68" s="1107"/>
      <c r="J68" s="25"/>
      <c r="N68" s="25"/>
    </row>
    <row r="69" ht="18.0" customHeight="1">
      <c r="A69" s="97"/>
      <c r="B69" s="1111" t="b">
        <v>0</v>
      </c>
      <c r="C69" s="88"/>
      <c r="D69" s="89"/>
      <c r="E69" s="89"/>
      <c r="F69" s="90"/>
      <c r="G69" s="91">
        <v>0.0</v>
      </c>
      <c r="H69" s="994">
        <f t="shared" si="4"/>
        <v>0</v>
      </c>
      <c r="I69" s="1140"/>
      <c r="J69" s="25"/>
      <c r="N69" s="25"/>
    </row>
    <row r="70" ht="18.0" customHeight="1">
      <c r="A70" s="97"/>
      <c r="B70" s="1108" t="b">
        <v>0</v>
      </c>
      <c r="C70" s="94"/>
      <c r="D70" s="95"/>
      <c r="E70" s="95"/>
      <c r="F70" s="96"/>
      <c r="G70" s="85">
        <v>0.0</v>
      </c>
      <c r="H70" s="930">
        <f t="shared" si="4"/>
        <v>0</v>
      </c>
      <c r="I70" s="1107"/>
      <c r="J70" s="25"/>
      <c r="N70" s="25"/>
    </row>
    <row r="71" ht="18.0" customHeight="1">
      <c r="A71" s="97"/>
      <c r="B71" s="1111" t="b">
        <v>0</v>
      </c>
      <c r="C71" s="88"/>
      <c r="D71" s="89"/>
      <c r="E71" s="89"/>
      <c r="F71" s="90"/>
      <c r="G71" s="91">
        <v>0.0</v>
      </c>
      <c r="H71" s="994">
        <f t="shared" si="4"/>
        <v>0</v>
      </c>
      <c r="I71" s="1140"/>
      <c r="J71" s="25"/>
      <c r="N71" s="25"/>
    </row>
    <row r="72" ht="18.0" customHeight="1">
      <c r="A72" s="97"/>
      <c r="B72" s="1108" t="b">
        <v>0</v>
      </c>
      <c r="C72" s="94"/>
      <c r="D72" s="95"/>
      <c r="E72" s="95"/>
      <c r="F72" s="96"/>
      <c r="G72" s="85">
        <v>0.0</v>
      </c>
      <c r="H72" s="930">
        <f t="shared" si="4"/>
        <v>0</v>
      </c>
      <c r="I72" s="1107"/>
      <c r="J72" s="25"/>
      <c r="N72" s="25"/>
    </row>
    <row r="73" ht="18.0" customHeight="1">
      <c r="A73" s="97"/>
      <c r="B73" s="1111" t="b">
        <v>0</v>
      </c>
      <c r="C73" s="88"/>
      <c r="D73" s="89"/>
      <c r="E73" s="89"/>
      <c r="F73" s="90"/>
      <c r="G73" s="91">
        <v>0.0</v>
      </c>
      <c r="H73" s="994">
        <f t="shared" si="4"/>
        <v>0</v>
      </c>
      <c r="I73" s="1140"/>
      <c r="J73" s="25"/>
      <c r="N73" s="25"/>
    </row>
    <row r="74" ht="18.0" customHeight="1">
      <c r="A74" s="97"/>
      <c r="B74" s="1108" t="b">
        <v>0</v>
      </c>
      <c r="C74" s="94"/>
      <c r="D74" s="95"/>
      <c r="E74" s="95"/>
      <c r="F74" s="96"/>
      <c r="G74" s="85">
        <v>0.0</v>
      </c>
      <c r="H74" s="930">
        <f t="shared" si="4"/>
        <v>0</v>
      </c>
      <c r="I74" s="1107"/>
      <c r="J74" s="25"/>
      <c r="N74" s="25"/>
    </row>
    <row r="75" ht="18.0" customHeight="1">
      <c r="A75" s="97"/>
      <c r="B75" s="1111" t="b">
        <v>0</v>
      </c>
      <c r="C75" s="88"/>
      <c r="D75" s="89"/>
      <c r="E75" s="89"/>
      <c r="F75" s="90"/>
      <c r="G75" s="91">
        <v>0.0</v>
      </c>
      <c r="H75" s="994">
        <f t="shared" si="4"/>
        <v>0</v>
      </c>
      <c r="I75" s="1140"/>
      <c r="J75" s="25"/>
      <c r="N75" s="25"/>
    </row>
    <row r="76" ht="18.0" customHeight="1">
      <c r="A76" s="97"/>
      <c r="B76" s="1108" t="b">
        <v>0</v>
      </c>
      <c r="C76" s="94"/>
      <c r="D76" s="95"/>
      <c r="E76" s="95"/>
      <c r="F76" s="96"/>
      <c r="G76" s="85">
        <v>0.0</v>
      </c>
      <c r="H76" s="930">
        <f t="shared" si="4"/>
        <v>0</v>
      </c>
      <c r="I76" s="1107"/>
      <c r="J76" s="25"/>
      <c r="N76" s="25"/>
    </row>
    <row r="77" ht="18.0" customHeight="1">
      <c r="A77" s="97"/>
      <c r="B77" s="1111" t="b">
        <v>0</v>
      </c>
      <c r="C77" s="88"/>
      <c r="D77" s="89"/>
      <c r="E77" s="89"/>
      <c r="F77" s="90"/>
      <c r="G77" s="91">
        <v>0.0</v>
      </c>
      <c r="H77" s="994">
        <f t="shared" si="4"/>
        <v>0</v>
      </c>
      <c r="I77" s="1140"/>
      <c r="J77" s="25"/>
      <c r="N77" s="25"/>
    </row>
    <row r="78" ht="18.0" customHeight="1">
      <c r="A78" s="97"/>
      <c r="B78" s="1108" t="b">
        <v>0</v>
      </c>
      <c r="C78" s="94"/>
      <c r="D78" s="95"/>
      <c r="E78" s="95"/>
      <c r="F78" s="96"/>
      <c r="G78" s="85">
        <v>0.0</v>
      </c>
      <c r="H78" s="930">
        <f t="shared" si="4"/>
        <v>0</v>
      </c>
      <c r="I78" s="1107"/>
      <c r="J78" s="25"/>
      <c r="N78" s="25"/>
    </row>
    <row r="79" ht="18.0" customHeight="1">
      <c r="A79" s="97"/>
      <c r="B79" s="1111" t="b">
        <v>0</v>
      </c>
      <c r="C79" s="88"/>
      <c r="D79" s="89"/>
      <c r="E79" s="89"/>
      <c r="F79" s="90"/>
      <c r="G79" s="91">
        <v>0.0</v>
      </c>
      <c r="H79" s="994">
        <f t="shared" si="4"/>
        <v>0</v>
      </c>
      <c r="I79" s="1140"/>
      <c r="J79" s="25"/>
      <c r="N79" s="25"/>
    </row>
    <row r="80" ht="18.0" customHeight="1">
      <c r="A80" s="97"/>
      <c r="B80" s="1108" t="b">
        <v>0</v>
      </c>
      <c r="C80" s="94"/>
      <c r="D80" s="95"/>
      <c r="E80" s="95"/>
      <c r="F80" s="96"/>
      <c r="G80" s="85">
        <v>0.0</v>
      </c>
      <c r="H80" s="930">
        <f t="shared" si="4"/>
        <v>0</v>
      </c>
      <c r="I80" s="1107"/>
      <c r="J80" s="25"/>
      <c r="N80" s="25"/>
    </row>
    <row r="81" ht="18.0" customHeight="1">
      <c r="A81" s="97"/>
      <c r="B81" s="1111" t="b">
        <v>0</v>
      </c>
      <c r="C81" s="88"/>
      <c r="D81" s="89"/>
      <c r="E81" s="89"/>
      <c r="F81" s="90"/>
      <c r="G81" s="91">
        <v>0.0</v>
      </c>
      <c r="H81" s="994">
        <f t="shared" si="4"/>
        <v>0</v>
      </c>
      <c r="I81" s="1140"/>
      <c r="J81" s="25"/>
      <c r="N81" s="25"/>
    </row>
    <row r="82" ht="18.0" customHeight="1">
      <c r="A82" s="97"/>
      <c r="B82" s="1108" t="b">
        <v>0</v>
      </c>
      <c r="C82" s="94"/>
      <c r="D82" s="95"/>
      <c r="E82" s="95"/>
      <c r="F82" s="96"/>
      <c r="G82" s="85">
        <v>0.0</v>
      </c>
      <c r="H82" s="930">
        <f t="shared" si="4"/>
        <v>0</v>
      </c>
      <c r="I82" s="1107"/>
      <c r="J82" s="25"/>
      <c r="N82" s="25"/>
    </row>
    <row r="83" ht="18.0" customHeight="1">
      <c r="A83" s="97"/>
      <c r="B83" s="1111" t="b">
        <v>0</v>
      </c>
      <c r="C83" s="88"/>
      <c r="D83" s="89"/>
      <c r="E83" s="89"/>
      <c r="F83" s="90"/>
      <c r="G83" s="91">
        <v>0.0</v>
      </c>
      <c r="H83" s="994">
        <f t="shared" si="4"/>
        <v>0</v>
      </c>
      <c r="I83" s="1140"/>
      <c r="J83" s="25"/>
      <c r="N83" s="25"/>
    </row>
    <row r="84" ht="18.0" customHeight="1">
      <c r="A84" s="97"/>
      <c r="B84" s="1108" t="b">
        <v>0</v>
      </c>
      <c r="C84" s="94"/>
      <c r="D84" s="95"/>
      <c r="E84" s="95"/>
      <c r="F84" s="96"/>
      <c r="G84" s="85">
        <v>0.0</v>
      </c>
      <c r="H84" s="930">
        <f t="shared" si="4"/>
        <v>0</v>
      </c>
      <c r="I84" s="1107"/>
      <c r="J84" s="25"/>
      <c r="N84" s="25"/>
    </row>
    <row r="85" ht="18.0" customHeight="1">
      <c r="A85" s="97"/>
      <c r="B85" s="1111" t="b">
        <v>0</v>
      </c>
      <c r="C85" s="88"/>
      <c r="D85" s="89"/>
      <c r="E85" s="89"/>
      <c r="F85" s="90"/>
      <c r="G85" s="91">
        <v>0.0</v>
      </c>
      <c r="H85" s="994">
        <f t="shared" si="4"/>
        <v>0</v>
      </c>
      <c r="I85" s="1140"/>
      <c r="J85" s="25"/>
      <c r="N85" s="25"/>
    </row>
    <row r="86" ht="18.0" customHeight="1">
      <c r="A86" s="65"/>
      <c r="B86" s="1108" t="b">
        <v>0</v>
      </c>
      <c r="C86" s="94"/>
      <c r="D86" s="95"/>
      <c r="E86" s="95"/>
      <c r="F86" s="96"/>
      <c r="G86" s="85">
        <v>0.0</v>
      </c>
      <c r="H86" s="930">
        <f t="shared" si="4"/>
        <v>0</v>
      </c>
      <c r="I86" s="1107"/>
      <c r="J86" s="25"/>
      <c r="N86" s="25"/>
    </row>
    <row r="87">
      <c r="A87" s="126"/>
      <c r="B87" s="1125"/>
      <c r="C87" s="1126" t="s">
        <v>610</v>
      </c>
      <c r="D87" s="1093"/>
      <c r="E87" s="1093"/>
      <c r="F87" s="1093"/>
      <c r="G87" s="1093"/>
      <c r="H87" s="1127">
        <f>sum(H38:H86)</f>
        <v>0</v>
      </c>
      <c r="I87" s="1155"/>
      <c r="J87" s="25"/>
      <c r="N87" s="25"/>
    </row>
    <row r="88">
      <c r="A88" s="126"/>
      <c r="B88" s="126" t="s">
        <v>134</v>
      </c>
      <c r="H88" s="127">
        <f>'01) BudgetBill Breakdown'!J778-H87</f>
        <v>119.27</v>
      </c>
      <c r="J88" s="25"/>
      <c r="M88" s="13">
        <v>45760.0</v>
      </c>
      <c r="N88" s="25"/>
    </row>
    <row r="89">
      <c r="A89" s="126"/>
      <c r="B89" s="126"/>
      <c r="C89" s="126"/>
      <c r="D89" s="126"/>
      <c r="E89" s="126"/>
      <c r="F89" s="126"/>
      <c r="G89" s="126"/>
      <c r="H89" s="128"/>
      <c r="I89" s="128"/>
      <c r="J89" s="25"/>
      <c r="N89" s="25"/>
    </row>
  </sheetData>
  <mergeCells count="102">
    <mergeCell ref="H34:I34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K60:M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2:I72"/>
    <mergeCell ref="H73:I73"/>
    <mergeCell ref="H74:I74"/>
    <mergeCell ref="H75:I75"/>
    <mergeCell ref="H76:I76"/>
    <mergeCell ref="H84:I84"/>
    <mergeCell ref="H85:I85"/>
    <mergeCell ref="H86:I86"/>
    <mergeCell ref="C87:G87"/>
    <mergeCell ref="H87:I87"/>
    <mergeCell ref="B88:G88"/>
    <mergeCell ref="H88:I88"/>
    <mergeCell ref="H77:I77"/>
    <mergeCell ref="H78:I78"/>
    <mergeCell ref="H79:I79"/>
    <mergeCell ref="H80:I80"/>
    <mergeCell ref="H81:I81"/>
    <mergeCell ref="H82:I82"/>
    <mergeCell ref="H83:I83"/>
    <mergeCell ref="B2:I2"/>
    <mergeCell ref="K2:M2"/>
    <mergeCell ref="C3:E3"/>
    <mergeCell ref="L3:M3"/>
    <mergeCell ref="C4:E4"/>
    <mergeCell ref="L4:M4"/>
    <mergeCell ref="L5:M5"/>
    <mergeCell ref="C5:E5"/>
    <mergeCell ref="C6:E6"/>
    <mergeCell ref="C7:E7"/>
    <mergeCell ref="C8:E8"/>
    <mergeCell ref="C9:E9"/>
    <mergeCell ref="C10:E10"/>
    <mergeCell ref="C11:E11"/>
    <mergeCell ref="L13:M13"/>
    <mergeCell ref="L14:M14"/>
    <mergeCell ref="K29:L29"/>
    <mergeCell ref="K31:M31"/>
    <mergeCell ref="L6:M6"/>
    <mergeCell ref="L7:M7"/>
    <mergeCell ref="L8:M8"/>
    <mergeCell ref="L9:M9"/>
    <mergeCell ref="L10:M10"/>
    <mergeCell ref="L11:M11"/>
    <mergeCell ref="L12:M12"/>
    <mergeCell ref="C12:E12"/>
    <mergeCell ref="C13:E13"/>
    <mergeCell ref="C14:E14"/>
    <mergeCell ref="C15:E15"/>
    <mergeCell ref="C16:E16"/>
    <mergeCell ref="C17:E17"/>
    <mergeCell ref="C18:E18"/>
    <mergeCell ref="C19:E19"/>
    <mergeCell ref="C20:E20"/>
    <mergeCell ref="C21:E21"/>
    <mergeCell ref="C22:E22"/>
    <mergeCell ref="C23:E23"/>
    <mergeCell ref="C24:E24"/>
    <mergeCell ref="C25:E25"/>
    <mergeCell ref="C26:E26"/>
    <mergeCell ref="C30:E30"/>
    <mergeCell ref="C31:E31"/>
    <mergeCell ref="C32:E32"/>
    <mergeCell ref="C33:E33"/>
    <mergeCell ref="C34:G34"/>
    <mergeCell ref="B36:I36"/>
  </mergeCells>
  <dataValidations>
    <dataValidation type="list" allowBlank="1" showErrorMessage="1" sqref="E38:E86">
      <formula1>'08) Drop Down Menus'!$B$2:$B$17</formula1>
    </dataValidation>
    <dataValidation type="list" allowBlank="1" sqref="G4:G33">
      <formula1>'08) Drop Down Menus'!$A$2:$A$17</formula1>
    </dataValidation>
  </dataValidations>
  <drawing r:id="rId1"/>
</worksheet>
</file>

<file path=xl/worksheets/sheet8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3.29"/>
    <col customWidth="1" min="2" max="2" width="4.71"/>
    <col customWidth="1" min="3" max="3" width="32.57"/>
    <col customWidth="1" min="4" max="4" width="10.0"/>
    <col customWidth="1" min="5" max="5" width="25.71"/>
    <col customWidth="1" min="6" max="6" width="13.0"/>
    <col customWidth="1" min="7" max="7" width="23.86"/>
    <col customWidth="1" min="8" max="8" width="15.29"/>
    <col customWidth="1" min="9" max="9" width="14.29"/>
    <col customWidth="1" min="10" max="10" width="3.71"/>
    <col customWidth="1" min="11" max="11" width="23.86"/>
    <col customWidth="1" min="12" max="12" width="15.0"/>
    <col customWidth="1" min="13" max="13" width="16.57"/>
    <col customWidth="1" min="14" max="14" width="3.43"/>
  </cols>
  <sheetData>
    <row r="1">
      <c r="A1" s="25"/>
      <c r="B1" s="25"/>
      <c r="C1" s="25"/>
      <c r="D1" s="25"/>
      <c r="E1" s="25"/>
      <c r="F1" s="25"/>
      <c r="G1" s="24"/>
      <c r="H1" s="25"/>
      <c r="I1" s="25"/>
      <c r="J1" s="25"/>
      <c r="K1" s="25"/>
      <c r="L1" s="138"/>
      <c r="M1" s="25"/>
      <c r="N1" s="25"/>
    </row>
    <row r="2">
      <c r="A2" s="25"/>
      <c r="B2" s="1085" t="s">
        <v>920</v>
      </c>
      <c r="C2" s="1129"/>
      <c r="D2" s="1129"/>
      <c r="E2" s="1129"/>
      <c r="F2" s="1129"/>
      <c r="G2" s="1129"/>
      <c r="H2" s="1129"/>
      <c r="I2" s="1130"/>
      <c r="J2" s="25"/>
      <c r="K2" s="1131" t="s">
        <v>470</v>
      </c>
      <c r="L2" s="1132"/>
      <c r="M2" s="1133"/>
      <c r="N2" s="25"/>
    </row>
    <row r="3">
      <c r="A3" s="25"/>
      <c r="B3" s="1079" t="s">
        <v>598</v>
      </c>
      <c r="C3" s="974" t="s">
        <v>140</v>
      </c>
      <c r="D3" s="862"/>
      <c r="E3" s="862"/>
      <c r="F3" s="974" t="s">
        <v>55</v>
      </c>
      <c r="G3" s="974" t="s">
        <v>44</v>
      </c>
      <c r="H3" s="974" t="s">
        <v>2</v>
      </c>
      <c r="I3" s="1080" t="s">
        <v>67</v>
      </c>
      <c r="J3" s="25"/>
      <c r="K3" s="1081" t="str">
        <f>'08) Drop Down Menus'!A2</f>
        <v>Groceries</v>
      </c>
      <c r="L3" s="85">
        <f>sumifs(H$4:H$33,G$4:G$33,K3,B$4:B$33,false)</f>
        <v>358.4</v>
      </c>
      <c r="M3" s="1107"/>
      <c r="N3" s="25"/>
    </row>
    <row r="4">
      <c r="A4" s="25"/>
      <c r="B4" s="1134" t="b">
        <v>0</v>
      </c>
      <c r="C4" s="1042" t="s">
        <v>808</v>
      </c>
      <c r="D4" s="1135"/>
      <c r="E4" s="1135"/>
      <c r="F4" s="1172">
        <v>45793.0</v>
      </c>
      <c r="G4" s="1137" t="s">
        <v>110</v>
      </c>
      <c r="H4" s="1138">
        <f>sum(M31:M58)</f>
        <v>0</v>
      </c>
      <c r="I4" s="92">
        <f>H4</f>
        <v>0</v>
      </c>
      <c r="J4" s="25"/>
      <c r="K4" s="1139" t="str">
        <f>'08) Drop Down Menus'!A3</f>
        <v>Cigarettes</v>
      </c>
      <c r="L4" s="91">
        <f t="shared" ref="L4:L14" si="1">sumifs(H$4:H$26,G$4:G$26,K4,B$4:B$26,false)</f>
        <v>100.78</v>
      </c>
      <c r="M4" s="1140"/>
      <c r="N4" s="25"/>
    </row>
    <row r="5">
      <c r="A5" s="25"/>
      <c r="B5" s="925" t="b">
        <v>0</v>
      </c>
      <c r="C5" s="1022" t="s">
        <v>806</v>
      </c>
      <c r="D5" s="862"/>
      <c r="E5" s="862"/>
      <c r="F5" s="1206">
        <v>45793.0</v>
      </c>
      <c r="G5" s="983" t="s">
        <v>61</v>
      </c>
      <c r="H5" s="1023">
        <v>48.47</v>
      </c>
      <c r="I5" s="86">
        <f t="shared" ref="I5:I33" si="2">I4+H5</f>
        <v>48.47</v>
      </c>
      <c r="J5" s="25"/>
      <c r="K5" s="1081" t="str">
        <f>'08) Drop Down Menus'!A4</f>
        <v>Gas</v>
      </c>
      <c r="L5" s="85">
        <f t="shared" si="1"/>
        <v>74.22</v>
      </c>
      <c r="M5" s="1107"/>
      <c r="N5" s="25"/>
    </row>
    <row r="6">
      <c r="A6" s="25"/>
      <c r="B6" s="1134" t="b">
        <v>0</v>
      </c>
      <c r="C6" s="1042" t="s">
        <v>836</v>
      </c>
      <c r="D6" s="1135"/>
      <c r="E6" s="1135"/>
      <c r="F6" s="1179">
        <v>45793.0</v>
      </c>
      <c r="G6" s="1137" t="s">
        <v>11</v>
      </c>
      <c r="H6" s="1138">
        <v>6.32</v>
      </c>
      <c r="I6" s="92">
        <f t="shared" si="2"/>
        <v>54.79</v>
      </c>
      <c r="J6" s="25"/>
      <c r="K6" s="1139" t="str">
        <f>'08) Drop Down Menus'!A5</f>
        <v>Entertainment</v>
      </c>
      <c r="L6" s="91">
        <f t="shared" si="1"/>
        <v>0</v>
      </c>
      <c r="M6" s="1140"/>
      <c r="N6" s="25"/>
    </row>
    <row r="7">
      <c r="A7" s="25"/>
      <c r="B7" s="925" t="b">
        <v>0</v>
      </c>
      <c r="C7" s="1022" t="s">
        <v>553</v>
      </c>
      <c r="D7" s="862"/>
      <c r="E7" s="862"/>
      <c r="F7" s="1180">
        <v>45793.0</v>
      </c>
      <c r="G7" s="983" t="s">
        <v>144</v>
      </c>
      <c r="H7" s="1023">
        <v>23.82</v>
      </c>
      <c r="I7" s="86">
        <f t="shared" si="2"/>
        <v>78.61</v>
      </c>
      <c r="J7" s="25"/>
      <c r="K7" s="1081" t="str">
        <f>'08) Drop Down Menus'!A6</f>
        <v>Medical</v>
      </c>
      <c r="L7" s="85">
        <f t="shared" si="1"/>
        <v>25</v>
      </c>
      <c r="M7" s="1107"/>
      <c r="N7" s="25"/>
    </row>
    <row r="8">
      <c r="A8" s="25"/>
      <c r="B8" s="1134" t="b">
        <v>0</v>
      </c>
      <c r="C8" s="1042" t="s">
        <v>472</v>
      </c>
      <c r="D8" s="1135"/>
      <c r="E8" s="1135"/>
      <c r="F8" s="1179">
        <v>45794.0</v>
      </c>
      <c r="G8" s="1137" t="s">
        <v>110</v>
      </c>
      <c r="H8" s="1138">
        <v>121.82</v>
      </c>
      <c r="I8" s="92">
        <f t="shared" si="2"/>
        <v>200.43</v>
      </c>
      <c r="J8" s="25"/>
      <c r="K8" s="1139" t="str">
        <f>'08) Drop Down Menus'!A7</f>
        <v>Vehicle</v>
      </c>
      <c r="L8" s="91">
        <f t="shared" si="1"/>
        <v>10</v>
      </c>
      <c r="M8" s="1140"/>
      <c r="N8" s="25"/>
    </row>
    <row r="9">
      <c r="A9" s="25"/>
      <c r="B9" s="925" t="b">
        <v>0</v>
      </c>
      <c r="C9" s="1022" t="s">
        <v>921</v>
      </c>
      <c r="D9" s="862"/>
      <c r="E9" s="862"/>
      <c r="F9" s="1180">
        <v>45795.0</v>
      </c>
      <c r="G9" s="983" t="s">
        <v>110</v>
      </c>
      <c r="H9" s="1023">
        <v>26.36</v>
      </c>
      <c r="I9" s="86">
        <f t="shared" si="2"/>
        <v>226.79</v>
      </c>
      <c r="J9" s="25"/>
      <c r="K9" s="1081" t="str">
        <f>'08) Drop Down Menus'!A8</f>
        <v>Maintenance</v>
      </c>
      <c r="L9" s="85">
        <f t="shared" si="1"/>
        <v>350.19</v>
      </c>
      <c r="M9" s="1107"/>
      <c r="N9" s="25"/>
    </row>
    <row r="10">
      <c r="A10" s="25"/>
      <c r="B10" s="1134" t="b">
        <v>0</v>
      </c>
      <c r="C10" s="1042" t="s">
        <v>921</v>
      </c>
      <c r="D10" s="1135"/>
      <c r="E10" s="1135"/>
      <c r="F10" s="1179">
        <v>45795.0</v>
      </c>
      <c r="G10" s="1137" t="s">
        <v>110</v>
      </c>
      <c r="H10" s="1138">
        <v>26.34</v>
      </c>
      <c r="I10" s="92">
        <f t="shared" si="2"/>
        <v>253.13</v>
      </c>
      <c r="J10" s="25"/>
      <c r="K10" s="1139" t="str">
        <f>'08) Drop Down Menus'!A9</f>
        <v>Debt</v>
      </c>
      <c r="L10" s="91">
        <f t="shared" si="1"/>
        <v>48.47</v>
      </c>
      <c r="M10" s="1140"/>
      <c r="N10" s="25"/>
    </row>
    <row r="11">
      <c r="A11" s="25"/>
      <c r="B11" s="925" t="b">
        <v>0</v>
      </c>
      <c r="C11" s="1022" t="s">
        <v>474</v>
      </c>
      <c r="D11" s="862"/>
      <c r="E11" s="862"/>
      <c r="F11" s="1180">
        <v>45795.0</v>
      </c>
      <c r="G11" s="983" t="s">
        <v>145</v>
      </c>
      <c r="H11" s="1023">
        <v>45.36</v>
      </c>
      <c r="I11" s="86">
        <f t="shared" si="2"/>
        <v>298.49</v>
      </c>
      <c r="J11" s="25"/>
      <c r="K11" s="1081" t="str">
        <f>'08) Drop Down Menus'!A10</f>
        <v>Holiday Gifts</v>
      </c>
      <c r="L11" s="85">
        <f t="shared" si="1"/>
        <v>0</v>
      </c>
      <c r="M11" s="1107"/>
      <c r="N11" s="25"/>
    </row>
    <row r="12">
      <c r="A12" s="25"/>
      <c r="B12" s="1134" t="b">
        <v>0</v>
      </c>
      <c r="C12" s="1042" t="s">
        <v>474</v>
      </c>
      <c r="D12" s="1135"/>
      <c r="E12" s="1135"/>
      <c r="F12" s="1179">
        <v>45795.0</v>
      </c>
      <c r="G12" s="1137" t="s">
        <v>147</v>
      </c>
      <c r="H12" s="1138">
        <v>10.0</v>
      </c>
      <c r="I12" s="92">
        <f t="shared" si="2"/>
        <v>308.49</v>
      </c>
      <c r="J12" s="25"/>
      <c r="K12" s="1139" t="str">
        <f>'08) Drop Down Menus'!A11</f>
        <v>Haircut</v>
      </c>
      <c r="L12" s="91">
        <f t="shared" si="1"/>
        <v>0</v>
      </c>
      <c r="M12" s="1140"/>
      <c r="N12" s="25"/>
    </row>
    <row r="13">
      <c r="A13" s="25"/>
      <c r="B13" s="925" t="b">
        <v>0</v>
      </c>
      <c r="C13" s="1022" t="s">
        <v>474</v>
      </c>
      <c r="D13" s="862"/>
      <c r="E13" s="862"/>
      <c r="F13" s="1180">
        <v>45795.0</v>
      </c>
      <c r="G13" s="983" t="s">
        <v>144</v>
      </c>
      <c r="H13" s="1023">
        <v>29.36</v>
      </c>
      <c r="I13" s="86">
        <f t="shared" si="2"/>
        <v>337.85</v>
      </c>
      <c r="J13" s="25"/>
      <c r="K13" s="1081" t="str">
        <f>'08) Drop Down Menus'!A12</f>
        <v>Subscription - Video</v>
      </c>
      <c r="L13" s="85">
        <f t="shared" si="1"/>
        <v>18.97</v>
      </c>
      <c r="M13" s="1107"/>
      <c r="N13" s="25"/>
    </row>
    <row r="14">
      <c r="A14" s="25"/>
      <c r="B14" s="1134" t="b">
        <v>0</v>
      </c>
      <c r="C14" s="1042" t="s">
        <v>620</v>
      </c>
      <c r="D14" s="1135"/>
      <c r="E14" s="1135"/>
      <c r="F14" s="1179">
        <v>45798.0</v>
      </c>
      <c r="G14" s="1137" t="s">
        <v>144</v>
      </c>
      <c r="H14" s="1138">
        <v>25.56</v>
      </c>
      <c r="I14" s="92">
        <f t="shared" si="2"/>
        <v>363.41</v>
      </c>
      <c r="J14" s="25"/>
      <c r="K14" s="1141" t="str">
        <f>'08) Drop Down Menus'!A13</f>
        <v>Subscription - Game</v>
      </c>
      <c r="L14" s="1142">
        <f t="shared" si="1"/>
        <v>0</v>
      </c>
      <c r="M14" s="1144"/>
      <c r="N14" s="25"/>
    </row>
    <row r="15">
      <c r="A15" s="25"/>
      <c r="B15" s="925" t="b">
        <v>0</v>
      </c>
      <c r="C15" s="1022" t="s">
        <v>838</v>
      </c>
      <c r="D15" s="862"/>
      <c r="E15" s="862"/>
      <c r="F15" s="1180">
        <v>45801.0</v>
      </c>
      <c r="G15" s="983" t="s">
        <v>11</v>
      </c>
      <c r="H15" s="1023">
        <v>12.65</v>
      </c>
      <c r="I15" s="86">
        <f t="shared" si="2"/>
        <v>376.06</v>
      </c>
      <c r="J15" s="25"/>
      <c r="K15" s="25"/>
      <c r="L15" s="25"/>
      <c r="M15" s="25"/>
      <c r="N15" s="25"/>
    </row>
    <row r="16">
      <c r="A16" s="25"/>
      <c r="B16" s="1134" t="b">
        <v>0</v>
      </c>
      <c r="C16" s="1042" t="s">
        <v>472</v>
      </c>
      <c r="D16" s="1135"/>
      <c r="E16" s="1135"/>
      <c r="F16" s="1179">
        <v>45802.0</v>
      </c>
      <c r="G16" s="1137" t="s">
        <v>110</v>
      </c>
      <c r="H16" s="1138">
        <v>156.34</v>
      </c>
      <c r="I16" s="92">
        <f t="shared" si="2"/>
        <v>532.4</v>
      </c>
      <c r="J16" s="25"/>
      <c r="K16" s="1085" t="s">
        <v>44</v>
      </c>
      <c r="L16" s="1086" t="s">
        <v>572</v>
      </c>
      <c r="M16" s="1087" t="s">
        <v>573</v>
      </c>
      <c r="N16" s="25"/>
    </row>
    <row r="17">
      <c r="A17" s="25"/>
      <c r="B17" s="925" t="b">
        <v>0</v>
      </c>
      <c r="C17" s="1022" t="s">
        <v>53</v>
      </c>
      <c r="D17" s="862"/>
      <c r="E17" s="862"/>
      <c r="F17" s="1180">
        <v>45803.0</v>
      </c>
      <c r="G17" s="983" t="s">
        <v>21</v>
      </c>
      <c r="H17" s="1023">
        <v>350.19</v>
      </c>
      <c r="I17" s="86">
        <f t="shared" si="2"/>
        <v>882.59</v>
      </c>
      <c r="J17" s="25"/>
      <c r="K17" s="1088" t="str">
        <f>'08) Drop Down Menus'!A2</f>
        <v>Groceries</v>
      </c>
      <c r="L17" s="930">
        <f>SUMIF('01) BudgetBill Breakdown'!B89:B$594,K3, '01) BudgetBill Breakdown'!G89:G$594)</f>
        <v>-8428.89</v>
      </c>
      <c r="M17" s="1089">
        <f t="shared" ref="M17:M28" si="3">L17/M$29</f>
        <v>-842.889</v>
      </c>
      <c r="N17" s="25"/>
    </row>
    <row r="18">
      <c r="A18" s="25"/>
      <c r="B18" s="1134" t="b">
        <v>0</v>
      </c>
      <c r="C18" s="1042" t="s">
        <v>474</v>
      </c>
      <c r="D18" s="1135"/>
      <c r="E18" s="1135"/>
      <c r="F18" s="1179">
        <v>45803.0</v>
      </c>
      <c r="G18" s="1137" t="s">
        <v>144</v>
      </c>
      <c r="H18" s="1138">
        <v>22.04</v>
      </c>
      <c r="I18" s="92">
        <f t="shared" si="2"/>
        <v>904.63</v>
      </c>
      <c r="J18" s="25"/>
      <c r="K18" s="1090" t="str">
        <f>'08) Drop Down Menus'!A3</f>
        <v>Cigarettes</v>
      </c>
      <c r="L18" s="994">
        <f>SUMIF('01) BudgetBill Breakdown'!B89:B$594,K4, '01) BudgetBill Breakdown'!G89:G$594)</f>
        <v>-1936.99</v>
      </c>
      <c r="M18" s="1091">
        <f t="shared" si="3"/>
        <v>-193.699</v>
      </c>
      <c r="N18" s="25"/>
    </row>
    <row r="19">
      <c r="A19" s="25"/>
      <c r="B19" s="925" t="b">
        <v>0</v>
      </c>
      <c r="C19" s="1022" t="s">
        <v>474</v>
      </c>
      <c r="D19" s="862"/>
      <c r="E19" s="862"/>
      <c r="F19" s="1180">
        <v>45803.0</v>
      </c>
      <c r="G19" s="983" t="s">
        <v>145</v>
      </c>
      <c r="H19" s="1023">
        <v>28.86</v>
      </c>
      <c r="I19" s="86">
        <f t="shared" si="2"/>
        <v>933.49</v>
      </c>
      <c r="J19" s="25"/>
      <c r="K19" s="1088" t="str">
        <f>'08) Drop Down Menus'!A4</f>
        <v>Gas</v>
      </c>
      <c r="L19" s="930">
        <f>SUMIF('01) BudgetBill Breakdown'!B89:B$594,K5, '01) BudgetBill Breakdown'!G89:G$594)</f>
        <v>-667.74</v>
      </c>
      <c r="M19" s="1089">
        <f t="shared" si="3"/>
        <v>-66.774</v>
      </c>
      <c r="N19" s="25"/>
    </row>
    <row r="20">
      <c r="A20" s="25"/>
      <c r="B20" s="1134" t="b">
        <v>0</v>
      </c>
      <c r="C20" s="1042" t="s">
        <v>842</v>
      </c>
      <c r="D20" s="1135"/>
      <c r="E20" s="1135"/>
      <c r="F20" s="1179">
        <v>45804.0</v>
      </c>
      <c r="G20" s="1137" t="s">
        <v>132</v>
      </c>
      <c r="H20" s="1138">
        <v>25.0</v>
      </c>
      <c r="I20" s="92">
        <f t="shared" si="2"/>
        <v>958.49</v>
      </c>
      <c r="J20" s="25"/>
      <c r="K20" s="1090" t="str">
        <f>'08) Drop Down Menus'!A5</f>
        <v>Entertainment</v>
      </c>
      <c r="L20" s="994">
        <f>SUMIF('01) BudgetBill Breakdown'!B89:B$594,K6, '01) BudgetBill Breakdown'!G89:G$594)</f>
        <v>-2661.86</v>
      </c>
      <c r="M20" s="1091">
        <f t="shared" si="3"/>
        <v>-266.186</v>
      </c>
      <c r="N20" s="25"/>
    </row>
    <row r="21">
      <c r="A21" s="25"/>
      <c r="B21" s="925" t="b">
        <v>0</v>
      </c>
      <c r="C21" s="1022" t="s">
        <v>922</v>
      </c>
      <c r="D21" s="862"/>
      <c r="E21" s="862"/>
      <c r="F21" s="1180">
        <v>45805.0</v>
      </c>
      <c r="G21" s="983" t="s">
        <v>110</v>
      </c>
      <c r="H21" s="1023">
        <v>27.54</v>
      </c>
      <c r="I21" s="86">
        <f t="shared" si="2"/>
        <v>986.03</v>
      </c>
      <c r="J21" s="25"/>
      <c r="K21" s="1088" t="str">
        <f>'08) Drop Down Menus'!A6</f>
        <v>Medical</v>
      </c>
      <c r="L21" s="930">
        <f>SUMIF('01) BudgetBill Breakdown'!B89:B$594,K7, '01) BudgetBill Breakdown'!G89:G$594)</f>
        <v>-584.63</v>
      </c>
      <c r="M21" s="1089">
        <f t="shared" si="3"/>
        <v>-58.463</v>
      </c>
      <c r="N21" s="25"/>
    </row>
    <row r="22">
      <c r="A22" s="25"/>
      <c r="B22" s="1134" t="b">
        <v>0</v>
      </c>
      <c r="C22" s="1042"/>
      <c r="D22" s="1135"/>
      <c r="E22" s="1135"/>
      <c r="F22" s="1179"/>
      <c r="G22" s="1137"/>
      <c r="H22" s="1138">
        <v>0.0</v>
      </c>
      <c r="I22" s="92">
        <f t="shared" si="2"/>
        <v>986.03</v>
      </c>
      <c r="J22" s="25"/>
      <c r="K22" s="1090" t="str">
        <f>'08) Drop Down Menus'!A7</f>
        <v>Vehicle</v>
      </c>
      <c r="L22" s="994">
        <f>SUMIF('01) BudgetBill Breakdown'!B89:B$594,K8, '01) BudgetBill Breakdown'!G89:G$594)</f>
        <v>-437.78</v>
      </c>
      <c r="M22" s="1091">
        <f t="shared" si="3"/>
        <v>-43.778</v>
      </c>
      <c r="N22" s="25"/>
    </row>
    <row r="23">
      <c r="A23" s="25"/>
      <c r="B23" s="925" t="b">
        <v>0</v>
      </c>
      <c r="C23" s="1022"/>
      <c r="D23" s="862"/>
      <c r="E23" s="862"/>
      <c r="F23" s="1180"/>
      <c r="G23" s="983"/>
      <c r="H23" s="1023">
        <v>0.0</v>
      </c>
      <c r="I23" s="86">
        <f t="shared" si="2"/>
        <v>986.03</v>
      </c>
      <c r="J23" s="25"/>
      <c r="K23" s="1088" t="str">
        <f>'08) Drop Down Menus'!A8</f>
        <v>Maintenance</v>
      </c>
      <c r="L23" s="930">
        <f>SUMIF('01) BudgetBill Breakdown'!B89:B$594,K9, '01) BudgetBill Breakdown'!G89:G$594)</f>
        <v>-1710.62</v>
      </c>
      <c r="M23" s="1089">
        <f t="shared" si="3"/>
        <v>-171.062</v>
      </c>
      <c r="N23" s="25"/>
    </row>
    <row r="24">
      <c r="A24" s="25"/>
      <c r="B24" s="1134" t="b">
        <v>0</v>
      </c>
      <c r="C24" s="1042"/>
      <c r="D24" s="1135"/>
      <c r="E24" s="1135"/>
      <c r="F24" s="1179"/>
      <c r="G24" s="1137"/>
      <c r="H24" s="1138">
        <v>0.0</v>
      </c>
      <c r="I24" s="92">
        <f t="shared" si="2"/>
        <v>986.03</v>
      </c>
      <c r="J24" s="25"/>
      <c r="K24" s="1090" t="str">
        <f>'08) Drop Down Menus'!A9</f>
        <v>Debt</v>
      </c>
      <c r="L24" s="994">
        <f>SUMIF('01) BudgetBill Breakdown'!B89:B$594,K10, '01) BudgetBill Breakdown'!G89:G$594)</f>
        <v>-2031.77</v>
      </c>
      <c r="M24" s="1091">
        <f t="shared" si="3"/>
        <v>-203.177</v>
      </c>
      <c r="N24" s="25"/>
    </row>
    <row r="25">
      <c r="A25" s="25"/>
      <c r="B25" s="925" t="b">
        <v>0</v>
      </c>
      <c r="C25" s="1022"/>
      <c r="D25" s="862"/>
      <c r="E25" s="862"/>
      <c r="F25" s="1180"/>
      <c r="G25" s="983"/>
      <c r="H25" s="1023">
        <v>0.0</v>
      </c>
      <c r="I25" s="86">
        <f t="shared" si="2"/>
        <v>986.03</v>
      </c>
      <c r="J25" s="25"/>
      <c r="K25" s="1088" t="str">
        <f>'08) Drop Down Menus'!A10</f>
        <v>Holiday Gifts</v>
      </c>
      <c r="L25" s="930">
        <f>SUMIF('01) BudgetBill Breakdown'!B89:B$594,K11, '01) BudgetBill Breakdown'!G89:G$594)</f>
        <v>-410.56</v>
      </c>
      <c r="M25" s="1089">
        <f t="shared" si="3"/>
        <v>-41.056</v>
      </c>
      <c r="N25" s="25"/>
    </row>
    <row r="26">
      <c r="A26" s="25"/>
      <c r="B26" s="1134" t="b">
        <v>0</v>
      </c>
      <c r="C26" s="1042"/>
      <c r="D26" s="1135"/>
      <c r="E26" s="1135"/>
      <c r="F26" s="1179"/>
      <c r="G26" s="1137"/>
      <c r="H26" s="1138">
        <v>0.0</v>
      </c>
      <c r="I26" s="92">
        <f t="shared" si="2"/>
        <v>986.03</v>
      </c>
      <c r="J26" s="25"/>
      <c r="K26" s="1090" t="str">
        <f>'08) Drop Down Menus'!A11</f>
        <v>Haircut</v>
      </c>
      <c r="L26" s="994">
        <f>SUMIF('01) BudgetBill Breakdown'!B89:B$594,K12, '01) BudgetBill Breakdown'!G89:G$594)</f>
        <v>-238</v>
      </c>
      <c r="M26" s="1091">
        <f t="shared" si="3"/>
        <v>-23.8</v>
      </c>
      <c r="N26" s="25"/>
    </row>
    <row r="27">
      <c r="A27" s="25"/>
      <c r="B27" s="925" t="b">
        <v>0</v>
      </c>
      <c r="C27" s="1022"/>
      <c r="D27" s="1022"/>
      <c r="E27" s="1022"/>
      <c r="F27" s="1180"/>
      <c r="G27" s="983"/>
      <c r="H27" s="1023">
        <v>0.0</v>
      </c>
      <c r="I27" s="86">
        <f t="shared" si="2"/>
        <v>986.03</v>
      </c>
      <c r="J27" s="25"/>
      <c r="K27" s="1088" t="str">
        <f>'08) Drop Down Menus'!A12</f>
        <v>Subscription - Video</v>
      </c>
      <c r="L27" s="930">
        <f>SUMIF('01) BudgetBill Breakdown'!B89:B$594,K13, '01) BudgetBill Breakdown'!G89:G$594)</f>
        <v>-343.35</v>
      </c>
      <c r="M27" s="1089">
        <f t="shared" si="3"/>
        <v>-34.335</v>
      </c>
      <c r="N27" s="25"/>
    </row>
    <row r="28">
      <c r="A28" s="25"/>
      <c r="B28" s="1134" t="b">
        <v>0</v>
      </c>
      <c r="C28" s="1042"/>
      <c r="D28" s="1042"/>
      <c r="E28" s="1042"/>
      <c r="F28" s="1179"/>
      <c r="G28" s="1137"/>
      <c r="H28" s="1138">
        <v>0.0</v>
      </c>
      <c r="I28" s="92">
        <f t="shared" si="2"/>
        <v>986.03</v>
      </c>
      <c r="J28" s="25"/>
      <c r="K28" s="1090" t="str">
        <f>'08) Drop Down Menus'!A13</f>
        <v>Subscription - Game</v>
      </c>
      <c r="L28" s="994">
        <f>SUMIF('01) BudgetBill Breakdown'!B89:B$594,K14, '01) BudgetBill Breakdown'!G89:G$594)</f>
        <v>-26.38</v>
      </c>
      <c r="M28" s="1091">
        <f t="shared" si="3"/>
        <v>-2.638</v>
      </c>
      <c r="N28" s="25"/>
    </row>
    <row r="29">
      <c r="A29" s="25"/>
      <c r="B29" s="925" t="b">
        <v>0</v>
      </c>
      <c r="C29" s="1022"/>
      <c r="D29" s="1022"/>
      <c r="E29" s="1022"/>
      <c r="F29" s="1180"/>
      <c r="G29" s="983"/>
      <c r="H29" s="1023">
        <v>0.0</v>
      </c>
      <c r="I29" s="86">
        <f t="shared" si="2"/>
        <v>986.03</v>
      </c>
      <c r="J29" s="25"/>
      <c r="K29" s="1092" t="s">
        <v>574</v>
      </c>
      <c r="L29" s="1093"/>
      <c r="M29" s="1094" t="s">
        <v>764</v>
      </c>
      <c r="N29" s="25"/>
    </row>
    <row r="30">
      <c r="A30" s="25"/>
      <c r="B30" s="1134" t="b">
        <v>0</v>
      </c>
      <c r="C30" s="1042"/>
      <c r="D30" s="1135"/>
      <c r="E30" s="1135"/>
      <c r="F30" s="1179"/>
      <c r="G30" s="1137"/>
      <c r="H30" s="1138">
        <v>0.0</v>
      </c>
      <c r="I30" s="92">
        <f t="shared" si="2"/>
        <v>986.03</v>
      </c>
      <c r="J30" s="25"/>
      <c r="N30" s="25"/>
    </row>
    <row r="31">
      <c r="A31" s="25"/>
      <c r="B31" s="925" t="b">
        <v>0</v>
      </c>
      <c r="C31" s="1022"/>
      <c r="D31" s="862"/>
      <c r="E31" s="862"/>
      <c r="F31" s="1180"/>
      <c r="G31" s="983"/>
      <c r="H31" s="1023">
        <v>0.0</v>
      </c>
      <c r="I31" s="86">
        <f t="shared" si="2"/>
        <v>986.03</v>
      </c>
      <c r="J31" s="25"/>
      <c r="K31" s="126" t="s">
        <v>804</v>
      </c>
      <c r="N31" s="25"/>
    </row>
    <row r="32">
      <c r="A32" s="25"/>
      <c r="B32" s="1134" t="b">
        <v>0</v>
      </c>
      <c r="C32" s="1042"/>
      <c r="D32" s="1135"/>
      <c r="E32" s="1135"/>
      <c r="F32" s="1179"/>
      <c r="G32" s="1137"/>
      <c r="H32" s="1138">
        <v>0.0</v>
      </c>
      <c r="I32" s="92">
        <f t="shared" si="2"/>
        <v>986.03</v>
      </c>
      <c r="J32" s="25"/>
      <c r="K32" s="167"/>
      <c r="L32" s="1128"/>
      <c r="M32" s="125">
        <v>0.0</v>
      </c>
      <c r="N32" s="25"/>
    </row>
    <row r="33" ht="18.0" customHeight="1">
      <c r="A33" s="25"/>
      <c r="B33" s="925" t="b">
        <v>0</v>
      </c>
      <c r="C33" s="1022"/>
      <c r="D33" s="862"/>
      <c r="E33" s="862"/>
      <c r="F33" s="1180"/>
      <c r="G33" s="983"/>
      <c r="H33" s="1023">
        <v>0.0</v>
      </c>
      <c r="I33" s="86">
        <f t="shared" si="2"/>
        <v>986.03</v>
      </c>
      <c r="J33" s="25"/>
      <c r="K33" s="167"/>
      <c r="L33" s="1128"/>
      <c r="M33" s="125">
        <v>0.0</v>
      </c>
      <c r="N33" s="25"/>
    </row>
    <row r="34" ht="18.0" customHeight="1">
      <c r="A34" s="25"/>
      <c r="B34" s="1148"/>
      <c r="C34" s="1149" t="s">
        <v>455</v>
      </c>
      <c r="D34" s="1150"/>
      <c r="E34" s="1150"/>
      <c r="F34" s="1150"/>
      <c r="G34" s="1150"/>
      <c r="H34" s="1151">
        <f>I26</f>
        <v>986.03</v>
      </c>
      <c r="I34" s="1152"/>
      <c r="J34" s="25"/>
      <c r="K34" s="167"/>
      <c r="L34" s="1128"/>
      <c r="M34" s="125">
        <v>0.0</v>
      </c>
      <c r="N34" s="25"/>
    </row>
    <row r="35" ht="18.0" customHeight="1">
      <c r="A35" s="65"/>
      <c r="B35" s="65"/>
      <c r="C35" s="65"/>
      <c r="D35" s="65"/>
      <c r="E35" s="65"/>
      <c r="F35" s="65"/>
      <c r="G35" s="75"/>
      <c r="H35" s="75"/>
      <c r="I35" s="65"/>
      <c r="J35" s="25"/>
      <c r="K35" s="167"/>
      <c r="L35" s="1128"/>
      <c r="M35" s="125">
        <v>0.0</v>
      </c>
      <c r="N35" s="25"/>
    </row>
    <row r="36" ht="18.0" customHeight="1">
      <c r="A36" s="65"/>
      <c r="B36" s="65" t="s">
        <v>609</v>
      </c>
      <c r="J36" s="25"/>
      <c r="K36" s="167"/>
      <c r="L36" s="1128"/>
      <c r="M36" s="125">
        <v>0.0</v>
      </c>
      <c r="N36" s="25"/>
    </row>
    <row r="37" ht="18.0" customHeight="1">
      <c r="A37" s="80"/>
      <c r="B37" s="1085" t="s">
        <v>102</v>
      </c>
      <c r="C37" s="1086" t="s">
        <v>103</v>
      </c>
      <c r="D37" s="1086" t="s">
        <v>104</v>
      </c>
      <c r="E37" s="1086" t="s">
        <v>105</v>
      </c>
      <c r="F37" s="1086" t="s">
        <v>49</v>
      </c>
      <c r="G37" s="1106" t="s">
        <v>106</v>
      </c>
      <c r="H37" s="1106" t="s">
        <v>107</v>
      </c>
      <c r="I37" s="1130"/>
      <c r="J37" s="25"/>
      <c r="K37" s="167"/>
      <c r="L37" s="1128"/>
      <c r="M37" s="125">
        <v>0.0</v>
      </c>
      <c r="N37" s="25"/>
    </row>
    <row r="38" ht="18.0" customHeight="1">
      <c r="A38" s="80"/>
      <c r="B38" s="1108" t="b">
        <v>0</v>
      </c>
      <c r="C38" s="1022"/>
      <c r="D38" s="95"/>
      <c r="E38" s="95"/>
      <c r="F38" s="96"/>
      <c r="G38" s="85">
        <v>0.0</v>
      </c>
      <c r="H38" s="930">
        <f t="shared" ref="H38:H86" si="4">IF( B38 = TRUE ,(G38*F38)*0.05+(G38*F38) , G38*F38 )</f>
        <v>0</v>
      </c>
      <c r="I38" s="1107"/>
      <c r="J38" s="25"/>
      <c r="K38" s="167"/>
      <c r="L38" s="1128"/>
      <c r="M38" s="125">
        <v>0.0</v>
      </c>
      <c r="N38" s="25"/>
    </row>
    <row r="39" ht="18.0" customHeight="1">
      <c r="A39" s="80"/>
      <c r="B39" s="1111" t="b">
        <v>0</v>
      </c>
      <c r="C39" s="88"/>
      <c r="D39" s="89"/>
      <c r="E39" s="89"/>
      <c r="F39" s="90"/>
      <c r="G39" s="91">
        <v>0.0</v>
      </c>
      <c r="H39" s="994">
        <f t="shared" si="4"/>
        <v>0</v>
      </c>
      <c r="I39" s="1140"/>
      <c r="J39" s="25"/>
      <c r="K39" s="167"/>
      <c r="L39" s="1128"/>
      <c r="M39" s="125">
        <v>0.0</v>
      </c>
      <c r="N39" s="25"/>
    </row>
    <row r="40" ht="18.0" customHeight="1">
      <c r="A40" s="97"/>
      <c r="B40" s="1108" t="b">
        <v>0</v>
      </c>
      <c r="C40" s="94"/>
      <c r="D40" s="95"/>
      <c r="E40" s="95"/>
      <c r="F40" s="96"/>
      <c r="G40" s="85">
        <v>0.0</v>
      </c>
      <c r="H40" s="930">
        <f t="shared" si="4"/>
        <v>0</v>
      </c>
      <c r="I40" s="1107"/>
      <c r="J40" s="25"/>
      <c r="K40" s="167"/>
      <c r="L40" s="1128"/>
      <c r="M40" s="125">
        <v>0.0</v>
      </c>
      <c r="N40" s="25"/>
    </row>
    <row r="41" ht="18.0" customHeight="1">
      <c r="A41" s="80"/>
      <c r="B41" s="1111" t="b">
        <v>0</v>
      </c>
      <c r="C41" s="88"/>
      <c r="D41" s="89"/>
      <c r="E41" s="89"/>
      <c r="F41" s="90"/>
      <c r="G41" s="91">
        <v>0.0</v>
      </c>
      <c r="H41" s="994">
        <f t="shared" si="4"/>
        <v>0</v>
      </c>
      <c r="I41" s="1140"/>
      <c r="J41" s="25"/>
      <c r="K41" s="167"/>
      <c r="L41" s="1128"/>
      <c r="M41" s="125">
        <v>0.0</v>
      </c>
      <c r="N41" s="25"/>
    </row>
    <row r="42" ht="18.0" customHeight="1">
      <c r="A42" s="80"/>
      <c r="B42" s="1108" t="b">
        <v>0</v>
      </c>
      <c r="C42" s="94"/>
      <c r="D42" s="95"/>
      <c r="E42" s="95"/>
      <c r="F42" s="96"/>
      <c r="G42" s="85">
        <v>0.0</v>
      </c>
      <c r="H42" s="930">
        <f t="shared" si="4"/>
        <v>0</v>
      </c>
      <c r="I42" s="1107"/>
      <c r="J42" s="25"/>
      <c r="K42" s="167"/>
      <c r="L42" s="1128"/>
      <c r="M42" s="125">
        <v>0.0</v>
      </c>
      <c r="N42" s="25"/>
    </row>
    <row r="43" ht="18.0" customHeight="1">
      <c r="A43" s="80"/>
      <c r="B43" s="1111" t="b">
        <v>0</v>
      </c>
      <c r="C43" s="88"/>
      <c r="D43" s="89"/>
      <c r="E43" s="89"/>
      <c r="F43" s="90"/>
      <c r="G43" s="91">
        <v>0.0</v>
      </c>
      <c r="H43" s="994">
        <f t="shared" si="4"/>
        <v>0</v>
      </c>
      <c r="I43" s="1140"/>
      <c r="J43" s="25"/>
      <c r="K43" s="167"/>
      <c r="L43" s="1128"/>
      <c r="M43" s="125">
        <v>0.0</v>
      </c>
      <c r="N43" s="25"/>
    </row>
    <row r="44" ht="18.0" customHeight="1">
      <c r="A44" s="97"/>
      <c r="B44" s="1108" t="b">
        <v>0</v>
      </c>
      <c r="C44" s="94"/>
      <c r="D44" s="95"/>
      <c r="E44" s="95"/>
      <c r="F44" s="96"/>
      <c r="G44" s="85">
        <v>0.0</v>
      </c>
      <c r="H44" s="930">
        <f t="shared" si="4"/>
        <v>0</v>
      </c>
      <c r="I44" s="1107"/>
      <c r="J44" s="25"/>
      <c r="K44" s="167"/>
      <c r="L44" s="1128"/>
      <c r="M44" s="125">
        <v>0.0</v>
      </c>
      <c r="N44" s="25"/>
    </row>
    <row r="45" ht="18.0" customHeight="1">
      <c r="A45" s="97"/>
      <c r="B45" s="1111" t="b">
        <v>0</v>
      </c>
      <c r="C45" s="88"/>
      <c r="D45" s="89"/>
      <c r="E45" s="89"/>
      <c r="F45" s="90"/>
      <c r="G45" s="91">
        <v>0.0</v>
      </c>
      <c r="H45" s="994">
        <f t="shared" si="4"/>
        <v>0</v>
      </c>
      <c r="I45" s="1140"/>
      <c r="J45" s="25"/>
      <c r="K45" s="167"/>
      <c r="L45" s="1128"/>
      <c r="M45" s="125">
        <v>0.0</v>
      </c>
      <c r="N45" s="25"/>
    </row>
    <row r="46" ht="18.0" customHeight="1">
      <c r="A46" s="97"/>
      <c r="B46" s="1108" t="b">
        <v>0</v>
      </c>
      <c r="C46" s="94"/>
      <c r="D46" s="95"/>
      <c r="E46" s="95"/>
      <c r="F46" s="96"/>
      <c r="G46" s="85">
        <v>0.0</v>
      </c>
      <c r="H46" s="930">
        <f t="shared" si="4"/>
        <v>0</v>
      </c>
      <c r="I46" s="1107"/>
      <c r="J46" s="25"/>
      <c r="K46" s="167"/>
      <c r="L46" s="1128"/>
      <c r="M46" s="125">
        <v>0.0</v>
      </c>
      <c r="N46" s="25"/>
    </row>
    <row r="47" ht="18.0" customHeight="1">
      <c r="A47" s="97"/>
      <c r="B47" s="1111" t="b">
        <v>0</v>
      </c>
      <c r="C47" s="88"/>
      <c r="D47" s="89"/>
      <c r="E47" s="89"/>
      <c r="F47" s="90"/>
      <c r="G47" s="91">
        <v>0.0</v>
      </c>
      <c r="H47" s="994">
        <f t="shared" si="4"/>
        <v>0</v>
      </c>
      <c r="I47" s="1140"/>
      <c r="J47" s="25"/>
      <c r="K47" s="167"/>
      <c r="L47" s="1128"/>
      <c r="M47" s="125">
        <v>0.0</v>
      </c>
      <c r="N47" s="25"/>
    </row>
    <row r="48" ht="18.0" customHeight="1">
      <c r="A48" s="97"/>
      <c r="B48" s="1108" t="b">
        <v>0</v>
      </c>
      <c r="C48" s="94"/>
      <c r="D48" s="95"/>
      <c r="E48" s="95"/>
      <c r="F48" s="96"/>
      <c r="G48" s="85">
        <v>0.0</v>
      </c>
      <c r="H48" s="930">
        <f t="shared" si="4"/>
        <v>0</v>
      </c>
      <c r="I48" s="1107"/>
      <c r="J48" s="25"/>
      <c r="K48" s="167"/>
      <c r="L48" s="1128"/>
      <c r="M48" s="125">
        <v>0.0</v>
      </c>
    </row>
    <row r="49" ht="18.0" customHeight="1">
      <c r="A49" s="97"/>
      <c r="B49" s="1111" t="b">
        <v>0</v>
      </c>
      <c r="C49" s="88"/>
      <c r="D49" s="89"/>
      <c r="E49" s="89"/>
      <c r="F49" s="90"/>
      <c r="G49" s="91">
        <v>0.0</v>
      </c>
      <c r="H49" s="994">
        <f t="shared" si="4"/>
        <v>0</v>
      </c>
      <c r="I49" s="1140"/>
      <c r="J49" s="25"/>
      <c r="K49" s="167"/>
      <c r="L49" s="1128"/>
      <c r="M49" s="125">
        <v>0.0</v>
      </c>
    </row>
    <row r="50" ht="18.0" customHeight="1">
      <c r="A50" s="97"/>
      <c r="B50" s="1108" t="b">
        <v>0</v>
      </c>
      <c r="C50" s="94"/>
      <c r="D50" s="95"/>
      <c r="E50" s="95"/>
      <c r="F50" s="96"/>
      <c r="G50" s="85">
        <v>0.0</v>
      </c>
      <c r="H50" s="930">
        <f t="shared" si="4"/>
        <v>0</v>
      </c>
      <c r="I50" s="1107"/>
      <c r="J50" s="25"/>
      <c r="K50" s="167"/>
      <c r="L50" s="1128"/>
      <c r="M50" s="125">
        <v>0.0</v>
      </c>
    </row>
    <row r="51" ht="18.0" customHeight="1">
      <c r="A51" s="97"/>
      <c r="B51" s="1111" t="b">
        <v>0</v>
      </c>
      <c r="C51" s="88"/>
      <c r="D51" s="89"/>
      <c r="E51" s="89"/>
      <c r="F51" s="90"/>
      <c r="G51" s="91">
        <v>0.0</v>
      </c>
      <c r="H51" s="994">
        <f t="shared" si="4"/>
        <v>0</v>
      </c>
      <c r="I51" s="1140"/>
      <c r="J51" s="25"/>
      <c r="K51" s="167"/>
      <c r="L51" s="1128"/>
      <c r="M51" s="125">
        <v>0.0</v>
      </c>
    </row>
    <row r="52" ht="18.0" customHeight="1">
      <c r="A52" s="97"/>
      <c r="B52" s="1108" t="b">
        <v>0</v>
      </c>
      <c r="C52" s="94"/>
      <c r="D52" s="95"/>
      <c r="E52" s="95"/>
      <c r="F52" s="96"/>
      <c r="G52" s="85">
        <v>0.0</v>
      </c>
      <c r="H52" s="930">
        <f t="shared" si="4"/>
        <v>0</v>
      </c>
      <c r="I52" s="1107"/>
      <c r="J52" s="25"/>
      <c r="K52" s="167"/>
      <c r="L52" s="1128"/>
      <c r="M52" s="125">
        <v>0.0</v>
      </c>
    </row>
    <row r="53" ht="18.0" customHeight="1">
      <c r="A53" s="97"/>
      <c r="B53" s="1111" t="b">
        <v>0</v>
      </c>
      <c r="C53" s="88"/>
      <c r="D53" s="89"/>
      <c r="E53" s="89"/>
      <c r="F53" s="90"/>
      <c r="G53" s="91">
        <v>0.0</v>
      </c>
      <c r="H53" s="994">
        <f t="shared" si="4"/>
        <v>0</v>
      </c>
      <c r="I53" s="1140"/>
      <c r="J53" s="25"/>
      <c r="K53" s="167"/>
      <c r="L53" s="1128"/>
      <c r="M53" s="125">
        <v>0.0</v>
      </c>
      <c r="N53" s="25"/>
    </row>
    <row r="54" ht="18.0" customHeight="1">
      <c r="A54" s="97"/>
      <c r="B54" s="1108" t="b">
        <v>0</v>
      </c>
      <c r="C54" s="94"/>
      <c r="D54" s="95"/>
      <c r="E54" s="95"/>
      <c r="F54" s="96"/>
      <c r="G54" s="85">
        <v>0.0</v>
      </c>
      <c r="H54" s="930">
        <f t="shared" si="4"/>
        <v>0</v>
      </c>
      <c r="I54" s="1107"/>
      <c r="J54" s="25"/>
      <c r="K54" s="167"/>
      <c r="L54" s="1128"/>
      <c r="M54" s="125">
        <v>0.0</v>
      </c>
      <c r="N54" s="25"/>
    </row>
    <row r="55" ht="18.0" customHeight="1">
      <c r="A55" s="97"/>
      <c r="B55" s="1111" t="b">
        <v>0</v>
      </c>
      <c r="C55" s="88"/>
      <c r="D55" s="89"/>
      <c r="E55" s="89"/>
      <c r="F55" s="90"/>
      <c r="G55" s="91">
        <v>0.0</v>
      </c>
      <c r="H55" s="994">
        <f t="shared" si="4"/>
        <v>0</v>
      </c>
      <c r="I55" s="1140"/>
      <c r="J55" s="25"/>
      <c r="K55" s="167"/>
      <c r="L55" s="1128"/>
      <c r="M55" s="125">
        <v>0.0</v>
      </c>
      <c r="N55" s="25"/>
    </row>
    <row r="56" ht="18.0" customHeight="1">
      <c r="A56" s="97"/>
      <c r="B56" s="1108" t="b">
        <v>0</v>
      </c>
      <c r="C56" s="94"/>
      <c r="D56" s="95"/>
      <c r="E56" s="95"/>
      <c r="F56" s="96"/>
      <c r="G56" s="85">
        <v>0.0</v>
      </c>
      <c r="H56" s="930">
        <f t="shared" si="4"/>
        <v>0</v>
      </c>
      <c r="I56" s="1107"/>
      <c r="J56" s="25"/>
      <c r="K56" s="167"/>
      <c r="L56" s="1128"/>
      <c r="M56" s="125">
        <v>0.0</v>
      </c>
      <c r="N56" s="25"/>
    </row>
    <row r="57" ht="18.0" customHeight="1">
      <c r="A57" s="97"/>
      <c r="B57" s="1111" t="b">
        <v>0</v>
      </c>
      <c r="C57" s="88"/>
      <c r="D57" s="89"/>
      <c r="E57" s="89"/>
      <c r="F57" s="90"/>
      <c r="G57" s="91">
        <v>0.0</v>
      </c>
      <c r="H57" s="994">
        <f t="shared" si="4"/>
        <v>0</v>
      </c>
      <c r="I57" s="1140"/>
      <c r="J57" s="25"/>
      <c r="K57" s="167"/>
      <c r="L57" s="1128"/>
      <c r="M57" s="125">
        <v>0.0</v>
      </c>
      <c r="N57" s="25"/>
    </row>
    <row r="58" ht="18.0" customHeight="1">
      <c r="A58" s="97"/>
      <c r="B58" s="1108" t="b">
        <v>0</v>
      </c>
      <c r="C58" s="94"/>
      <c r="D58" s="95"/>
      <c r="E58" s="95"/>
      <c r="F58" s="96"/>
      <c r="G58" s="85">
        <v>0.0</v>
      </c>
      <c r="H58" s="930">
        <f t="shared" si="4"/>
        <v>0</v>
      </c>
      <c r="I58" s="1107"/>
      <c r="J58" s="25"/>
      <c r="K58" s="167"/>
      <c r="L58" s="1128"/>
      <c r="M58" s="125">
        <v>0.0</v>
      </c>
      <c r="N58" s="25"/>
    </row>
    <row r="59" ht="18.0" customHeight="1">
      <c r="A59" s="97"/>
      <c r="B59" s="1111" t="b">
        <v>0</v>
      </c>
      <c r="C59" s="88"/>
      <c r="D59" s="89"/>
      <c r="E59" s="89"/>
      <c r="F59" s="90"/>
      <c r="G59" s="91">
        <v>0.0</v>
      </c>
      <c r="H59" s="994">
        <f t="shared" si="4"/>
        <v>0</v>
      </c>
      <c r="I59" s="1140"/>
      <c r="J59" s="25"/>
      <c r="K59" s="167"/>
      <c r="L59" s="1128"/>
      <c r="M59" s="125"/>
      <c r="N59" s="25"/>
    </row>
    <row r="60" ht="18.0" customHeight="1">
      <c r="A60" s="97"/>
      <c r="B60" s="1108" t="b">
        <v>0</v>
      </c>
      <c r="C60" s="94"/>
      <c r="D60" s="95"/>
      <c r="E60" s="95"/>
      <c r="F60" s="96"/>
      <c r="G60" s="85">
        <v>0.0</v>
      </c>
      <c r="H60" s="930">
        <f t="shared" si="4"/>
        <v>0</v>
      </c>
      <c r="I60" s="1107"/>
      <c r="J60" s="25"/>
      <c r="K60" s="1128"/>
      <c r="N60" s="25"/>
    </row>
    <row r="61" ht="18.0" customHeight="1">
      <c r="A61" s="97"/>
      <c r="B61" s="1111" t="b">
        <v>0</v>
      </c>
      <c r="C61" s="88"/>
      <c r="D61" s="89"/>
      <c r="E61" s="89"/>
      <c r="F61" s="90"/>
      <c r="G61" s="91">
        <v>0.0</v>
      </c>
      <c r="H61" s="994">
        <f t="shared" si="4"/>
        <v>0</v>
      </c>
      <c r="I61" s="1140"/>
      <c r="J61" s="25"/>
      <c r="K61" s="25"/>
      <c r="L61" s="25"/>
      <c r="M61" s="25"/>
      <c r="N61" s="25"/>
    </row>
    <row r="62" ht="18.0" customHeight="1">
      <c r="A62" s="97"/>
      <c r="B62" s="1108" t="b">
        <v>0</v>
      </c>
      <c r="C62" s="94"/>
      <c r="D62" s="95"/>
      <c r="E62" s="95"/>
      <c r="F62" s="96"/>
      <c r="G62" s="85">
        <v>0.0</v>
      </c>
      <c r="H62" s="930">
        <f t="shared" si="4"/>
        <v>0</v>
      </c>
      <c r="I62" s="1107"/>
      <c r="J62" s="25"/>
      <c r="N62" s="25"/>
    </row>
    <row r="63" ht="18.0" customHeight="1">
      <c r="A63" s="97"/>
      <c r="B63" s="1111" t="b">
        <v>0</v>
      </c>
      <c r="C63" s="88"/>
      <c r="D63" s="89"/>
      <c r="E63" s="89"/>
      <c r="F63" s="90"/>
      <c r="G63" s="91">
        <v>0.0</v>
      </c>
      <c r="H63" s="994">
        <f t="shared" si="4"/>
        <v>0</v>
      </c>
      <c r="I63" s="1140"/>
      <c r="J63" s="25"/>
      <c r="N63" s="25"/>
    </row>
    <row r="64" ht="18.0" customHeight="1">
      <c r="A64" s="97"/>
      <c r="B64" s="1108" t="b">
        <v>0</v>
      </c>
      <c r="C64" s="94"/>
      <c r="D64" s="95"/>
      <c r="E64" s="95"/>
      <c r="F64" s="96"/>
      <c r="G64" s="85">
        <v>0.0</v>
      </c>
      <c r="H64" s="930">
        <f t="shared" si="4"/>
        <v>0</v>
      </c>
      <c r="I64" s="1107"/>
      <c r="J64" s="25"/>
      <c r="N64" s="25"/>
    </row>
    <row r="65" ht="18.0" customHeight="1">
      <c r="A65" s="97"/>
      <c r="B65" s="1111" t="b">
        <v>0</v>
      </c>
      <c r="C65" s="88"/>
      <c r="D65" s="89"/>
      <c r="E65" s="89"/>
      <c r="F65" s="90"/>
      <c r="G65" s="91">
        <v>0.0</v>
      </c>
      <c r="H65" s="994">
        <f t="shared" si="4"/>
        <v>0</v>
      </c>
      <c r="I65" s="1140"/>
      <c r="J65" s="25"/>
      <c r="N65" s="25"/>
    </row>
    <row r="66" ht="18.0" customHeight="1">
      <c r="A66" s="97"/>
      <c r="B66" s="1108" t="b">
        <v>0</v>
      </c>
      <c r="C66" s="94"/>
      <c r="D66" s="95"/>
      <c r="E66" s="95"/>
      <c r="F66" s="96"/>
      <c r="G66" s="85">
        <v>0.0</v>
      </c>
      <c r="H66" s="930">
        <f t="shared" si="4"/>
        <v>0</v>
      </c>
      <c r="I66" s="1107"/>
      <c r="J66" s="25"/>
      <c r="N66" s="25"/>
    </row>
    <row r="67" ht="18.0" customHeight="1">
      <c r="A67" s="97"/>
      <c r="B67" s="1111" t="b">
        <v>0</v>
      </c>
      <c r="C67" s="88"/>
      <c r="D67" s="89"/>
      <c r="E67" s="89"/>
      <c r="F67" s="90"/>
      <c r="G67" s="91">
        <v>0.0</v>
      </c>
      <c r="H67" s="994">
        <f t="shared" si="4"/>
        <v>0</v>
      </c>
      <c r="I67" s="1140"/>
      <c r="J67" s="25"/>
      <c r="N67" s="25"/>
    </row>
    <row r="68" ht="18.0" customHeight="1">
      <c r="A68" s="97"/>
      <c r="B68" s="1108" t="b">
        <v>0</v>
      </c>
      <c r="C68" s="94"/>
      <c r="D68" s="95"/>
      <c r="E68" s="95"/>
      <c r="F68" s="96"/>
      <c r="G68" s="85">
        <v>0.0</v>
      </c>
      <c r="H68" s="930">
        <f t="shared" si="4"/>
        <v>0</v>
      </c>
      <c r="I68" s="1107"/>
      <c r="J68" s="25"/>
      <c r="N68" s="25"/>
    </row>
    <row r="69" ht="18.0" customHeight="1">
      <c r="A69" s="97"/>
      <c r="B69" s="1111" t="b">
        <v>0</v>
      </c>
      <c r="C69" s="88"/>
      <c r="D69" s="89"/>
      <c r="E69" s="89"/>
      <c r="F69" s="90"/>
      <c r="G69" s="91">
        <v>0.0</v>
      </c>
      <c r="H69" s="994">
        <f t="shared" si="4"/>
        <v>0</v>
      </c>
      <c r="I69" s="1140"/>
      <c r="J69" s="25"/>
      <c r="N69" s="25"/>
    </row>
    <row r="70" ht="18.0" customHeight="1">
      <c r="A70" s="97"/>
      <c r="B70" s="1108" t="b">
        <v>0</v>
      </c>
      <c r="C70" s="94"/>
      <c r="D70" s="95"/>
      <c r="E70" s="95"/>
      <c r="F70" s="96"/>
      <c r="G70" s="85">
        <v>0.0</v>
      </c>
      <c r="H70" s="930">
        <f t="shared" si="4"/>
        <v>0</v>
      </c>
      <c r="I70" s="1107"/>
      <c r="J70" s="25"/>
      <c r="N70" s="25"/>
    </row>
    <row r="71" ht="18.0" customHeight="1">
      <c r="A71" s="97"/>
      <c r="B71" s="1111" t="b">
        <v>0</v>
      </c>
      <c r="C71" s="88"/>
      <c r="D71" s="89"/>
      <c r="E71" s="89"/>
      <c r="F71" s="90"/>
      <c r="G71" s="91">
        <v>0.0</v>
      </c>
      <c r="H71" s="994">
        <f t="shared" si="4"/>
        <v>0</v>
      </c>
      <c r="I71" s="1140"/>
      <c r="J71" s="25"/>
      <c r="N71" s="25"/>
    </row>
    <row r="72" ht="18.0" customHeight="1">
      <c r="A72" s="97"/>
      <c r="B72" s="1108" t="b">
        <v>0</v>
      </c>
      <c r="C72" s="94"/>
      <c r="D72" s="95"/>
      <c r="E72" s="95"/>
      <c r="F72" s="96"/>
      <c r="G72" s="85">
        <v>0.0</v>
      </c>
      <c r="H72" s="930">
        <f t="shared" si="4"/>
        <v>0</v>
      </c>
      <c r="I72" s="1107"/>
      <c r="J72" s="25"/>
      <c r="N72" s="25"/>
    </row>
    <row r="73" ht="18.0" customHeight="1">
      <c r="A73" s="97"/>
      <c r="B73" s="1111" t="b">
        <v>0</v>
      </c>
      <c r="C73" s="88"/>
      <c r="D73" s="89"/>
      <c r="E73" s="89"/>
      <c r="F73" s="90"/>
      <c r="G73" s="91">
        <v>0.0</v>
      </c>
      <c r="H73" s="994">
        <f t="shared" si="4"/>
        <v>0</v>
      </c>
      <c r="I73" s="1140"/>
      <c r="J73" s="25"/>
      <c r="N73" s="25"/>
    </row>
    <row r="74" ht="18.0" customHeight="1">
      <c r="A74" s="97"/>
      <c r="B74" s="1108" t="b">
        <v>0</v>
      </c>
      <c r="C74" s="94"/>
      <c r="D74" s="95"/>
      <c r="E74" s="95"/>
      <c r="F74" s="96"/>
      <c r="G74" s="85">
        <v>0.0</v>
      </c>
      <c r="H74" s="930">
        <f t="shared" si="4"/>
        <v>0</v>
      </c>
      <c r="I74" s="1107"/>
      <c r="J74" s="25"/>
      <c r="N74" s="25"/>
    </row>
    <row r="75" ht="18.0" customHeight="1">
      <c r="A75" s="97"/>
      <c r="B75" s="1111" t="b">
        <v>0</v>
      </c>
      <c r="C75" s="88"/>
      <c r="D75" s="89"/>
      <c r="E75" s="89"/>
      <c r="F75" s="90"/>
      <c r="G75" s="91">
        <v>0.0</v>
      </c>
      <c r="H75" s="994">
        <f t="shared" si="4"/>
        <v>0</v>
      </c>
      <c r="I75" s="1140"/>
      <c r="J75" s="25"/>
      <c r="N75" s="25"/>
    </row>
    <row r="76" ht="18.0" customHeight="1">
      <c r="A76" s="97"/>
      <c r="B76" s="1108" t="b">
        <v>0</v>
      </c>
      <c r="C76" s="94"/>
      <c r="D76" s="95"/>
      <c r="E76" s="95"/>
      <c r="F76" s="96"/>
      <c r="G76" s="85">
        <v>0.0</v>
      </c>
      <c r="H76" s="930">
        <f t="shared" si="4"/>
        <v>0</v>
      </c>
      <c r="I76" s="1107"/>
      <c r="J76" s="25"/>
      <c r="N76" s="25"/>
    </row>
    <row r="77" ht="18.0" customHeight="1">
      <c r="A77" s="97"/>
      <c r="B77" s="1111" t="b">
        <v>0</v>
      </c>
      <c r="C77" s="88"/>
      <c r="D77" s="89"/>
      <c r="E77" s="89"/>
      <c r="F77" s="90"/>
      <c r="G77" s="91">
        <v>0.0</v>
      </c>
      <c r="H77" s="994">
        <f t="shared" si="4"/>
        <v>0</v>
      </c>
      <c r="I77" s="1140"/>
      <c r="J77" s="25"/>
      <c r="N77" s="25"/>
    </row>
    <row r="78" ht="18.0" customHeight="1">
      <c r="A78" s="97"/>
      <c r="B78" s="1108" t="b">
        <v>0</v>
      </c>
      <c r="C78" s="94"/>
      <c r="D78" s="95"/>
      <c r="E78" s="95"/>
      <c r="F78" s="96"/>
      <c r="G78" s="85">
        <v>0.0</v>
      </c>
      <c r="H78" s="930">
        <f t="shared" si="4"/>
        <v>0</v>
      </c>
      <c r="I78" s="1107"/>
      <c r="J78" s="25"/>
      <c r="N78" s="25"/>
    </row>
    <row r="79" ht="18.0" customHeight="1">
      <c r="A79" s="97"/>
      <c r="B79" s="1111" t="b">
        <v>0</v>
      </c>
      <c r="C79" s="88"/>
      <c r="D79" s="89"/>
      <c r="E79" s="89"/>
      <c r="F79" s="90"/>
      <c r="G79" s="91">
        <v>0.0</v>
      </c>
      <c r="H79" s="994">
        <f t="shared" si="4"/>
        <v>0</v>
      </c>
      <c r="I79" s="1140"/>
      <c r="J79" s="25"/>
      <c r="N79" s="25"/>
    </row>
    <row r="80" ht="18.0" customHeight="1">
      <c r="A80" s="97"/>
      <c r="B80" s="1108" t="b">
        <v>0</v>
      </c>
      <c r="C80" s="94"/>
      <c r="D80" s="95"/>
      <c r="E80" s="95"/>
      <c r="F80" s="96"/>
      <c r="G80" s="85">
        <v>0.0</v>
      </c>
      <c r="H80" s="930">
        <f t="shared" si="4"/>
        <v>0</v>
      </c>
      <c r="I80" s="1107"/>
      <c r="J80" s="25"/>
      <c r="N80" s="25"/>
    </row>
    <row r="81" ht="18.0" customHeight="1">
      <c r="A81" s="97"/>
      <c r="B81" s="1111" t="b">
        <v>0</v>
      </c>
      <c r="C81" s="88"/>
      <c r="D81" s="89"/>
      <c r="E81" s="89"/>
      <c r="F81" s="90"/>
      <c r="G81" s="91">
        <v>0.0</v>
      </c>
      <c r="H81" s="994">
        <f t="shared" si="4"/>
        <v>0</v>
      </c>
      <c r="I81" s="1140"/>
      <c r="J81" s="25"/>
      <c r="N81" s="25"/>
    </row>
    <row r="82" ht="18.0" customHeight="1">
      <c r="A82" s="97"/>
      <c r="B82" s="1108" t="b">
        <v>0</v>
      </c>
      <c r="C82" s="94"/>
      <c r="D82" s="95"/>
      <c r="E82" s="95"/>
      <c r="F82" s="96"/>
      <c r="G82" s="85">
        <v>0.0</v>
      </c>
      <c r="H82" s="930">
        <f t="shared" si="4"/>
        <v>0</v>
      </c>
      <c r="I82" s="1107"/>
      <c r="J82" s="25"/>
      <c r="N82" s="25"/>
    </row>
    <row r="83" ht="18.0" customHeight="1">
      <c r="A83" s="97"/>
      <c r="B83" s="1111" t="b">
        <v>0</v>
      </c>
      <c r="C83" s="88"/>
      <c r="D83" s="89"/>
      <c r="E83" s="89"/>
      <c r="F83" s="90"/>
      <c r="G83" s="91">
        <v>0.0</v>
      </c>
      <c r="H83" s="994">
        <f t="shared" si="4"/>
        <v>0</v>
      </c>
      <c r="I83" s="1140"/>
      <c r="J83" s="25"/>
      <c r="N83" s="25"/>
    </row>
    <row r="84" ht="18.0" customHeight="1">
      <c r="A84" s="97"/>
      <c r="B84" s="1108" t="b">
        <v>0</v>
      </c>
      <c r="C84" s="94"/>
      <c r="D84" s="95"/>
      <c r="E84" s="95"/>
      <c r="F84" s="96"/>
      <c r="G84" s="85">
        <v>0.0</v>
      </c>
      <c r="H84" s="930">
        <f t="shared" si="4"/>
        <v>0</v>
      </c>
      <c r="I84" s="1107"/>
      <c r="J84" s="25"/>
      <c r="N84" s="25"/>
    </row>
    <row r="85" ht="18.0" customHeight="1">
      <c r="A85" s="97"/>
      <c r="B85" s="1111" t="b">
        <v>0</v>
      </c>
      <c r="C85" s="88"/>
      <c r="D85" s="89"/>
      <c r="E85" s="89"/>
      <c r="F85" s="90"/>
      <c r="G85" s="91">
        <v>0.0</v>
      </c>
      <c r="H85" s="994">
        <f t="shared" si="4"/>
        <v>0</v>
      </c>
      <c r="I85" s="1140"/>
      <c r="J85" s="25"/>
      <c r="N85" s="25"/>
    </row>
    <row r="86" ht="18.0" customHeight="1">
      <c r="A86" s="65"/>
      <c r="B86" s="1108" t="b">
        <v>0</v>
      </c>
      <c r="C86" s="94"/>
      <c r="D86" s="95"/>
      <c r="E86" s="95"/>
      <c r="F86" s="96"/>
      <c r="G86" s="85">
        <v>0.0</v>
      </c>
      <c r="H86" s="930">
        <f t="shared" si="4"/>
        <v>0</v>
      </c>
      <c r="I86" s="1107"/>
      <c r="J86" s="25"/>
      <c r="N86" s="25"/>
    </row>
    <row r="87">
      <c r="A87" s="126"/>
      <c r="B87" s="1125"/>
      <c r="C87" s="1126" t="s">
        <v>610</v>
      </c>
      <c r="D87" s="1093"/>
      <c r="E87" s="1093"/>
      <c r="F87" s="1093"/>
      <c r="G87" s="1093"/>
      <c r="H87" s="1127">
        <f>sum(H38:H86)</f>
        <v>0</v>
      </c>
      <c r="I87" s="1155"/>
      <c r="J87" s="25"/>
      <c r="N87" s="25"/>
    </row>
    <row r="88">
      <c r="A88" s="126"/>
      <c r="B88" s="126" t="s">
        <v>134</v>
      </c>
      <c r="H88" s="127">
        <f>'01) BudgetBill Breakdown'!J798-H87</f>
        <v>239.54</v>
      </c>
      <c r="J88" s="25"/>
      <c r="M88" s="13">
        <v>45760.0</v>
      </c>
      <c r="N88" s="25"/>
    </row>
    <row r="89">
      <c r="A89" s="126"/>
      <c r="B89" s="126"/>
      <c r="C89" s="126"/>
      <c r="D89" s="126"/>
      <c r="E89" s="126"/>
      <c r="F89" s="126"/>
      <c r="G89" s="126"/>
      <c r="H89" s="128"/>
      <c r="I89" s="128"/>
      <c r="J89" s="25"/>
      <c r="N89" s="25"/>
    </row>
  </sheetData>
  <mergeCells count="102">
    <mergeCell ref="H34:I34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K60:M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2:I72"/>
    <mergeCell ref="H73:I73"/>
    <mergeCell ref="H74:I74"/>
    <mergeCell ref="H75:I75"/>
    <mergeCell ref="H76:I76"/>
    <mergeCell ref="H84:I84"/>
    <mergeCell ref="H85:I85"/>
    <mergeCell ref="H86:I86"/>
    <mergeCell ref="C87:G87"/>
    <mergeCell ref="H87:I87"/>
    <mergeCell ref="B88:G88"/>
    <mergeCell ref="H88:I88"/>
    <mergeCell ref="H77:I77"/>
    <mergeCell ref="H78:I78"/>
    <mergeCell ref="H79:I79"/>
    <mergeCell ref="H80:I80"/>
    <mergeCell ref="H81:I81"/>
    <mergeCell ref="H82:I82"/>
    <mergeCell ref="H83:I83"/>
    <mergeCell ref="B2:I2"/>
    <mergeCell ref="K2:M2"/>
    <mergeCell ref="C3:E3"/>
    <mergeCell ref="L3:M3"/>
    <mergeCell ref="C4:E4"/>
    <mergeCell ref="L4:M4"/>
    <mergeCell ref="L5:M5"/>
    <mergeCell ref="C5:E5"/>
    <mergeCell ref="C6:E6"/>
    <mergeCell ref="C7:E7"/>
    <mergeCell ref="C8:E8"/>
    <mergeCell ref="C9:E9"/>
    <mergeCell ref="C10:E10"/>
    <mergeCell ref="C11:E11"/>
    <mergeCell ref="L13:M13"/>
    <mergeCell ref="L14:M14"/>
    <mergeCell ref="K29:L29"/>
    <mergeCell ref="K31:M31"/>
    <mergeCell ref="L6:M6"/>
    <mergeCell ref="L7:M7"/>
    <mergeCell ref="L8:M8"/>
    <mergeCell ref="L9:M9"/>
    <mergeCell ref="L10:M10"/>
    <mergeCell ref="L11:M11"/>
    <mergeCell ref="L12:M12"/>
    <mergeCell ref="C12:E12"/>
    <mergeCell ref="C13:E13"/>
    <mergeCell ref="C14:E14"/>
    <mergeCell ref="C15:E15"/>
    <mergeCell ref="C16:E16"/>
    <mergeCell ref="C17:E17"/>
    <mergeCell ref="C18:E18"/>
    <mergeCell ref="C19:E19"/>
    <mergeCell ref="C20:E20"/>
    <mergeCell ref="C21:E21"/>
    <mergeCell ref="C22:E22"/>
    <mergeCell ref="C23:E23"/>
    <mergeCell ref="C24:E24"/>
    <mergeCell ref="C25:E25"/>
    <mergeCell ref="C26:E26"/>
    <mergeCell ref="C30:E30"/>
    <mergeCell ref="C31:E31"/>
    <mergeCell ref="C32:E32"/>
    <mergeCell ref="C33:E33"/>
    <mergeCell ref="C34:G34"/>
    <mergeCell ref="B36:I36"/>
  </mergeCells>
  <dataValidations>
    <dataValidation type="list" allowBlank="1" showErrorMessage="1" sqref="E38:E86">
      <formula1>'08) Drop Down Menus'!$B$2:$B$17</formula1>
    </dataValidation>
    <dataValidation type="list" allowBlank="1" sqref="G4:G33">
      <formula1>'08) Drop Down Menus'!$A$2:$A$17</formula1>
    </dataValidation>
  </dataValidations>
  <drawing r:id="rId1"/>
</worksheet>
</file>

<file path=xl/worksheets/sheet8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3.29"/>
    <col customWidth="1" min="2" max="2" width="4.71"/>
    <col customWidth="1" min="3" max="3" width="32.57"/>
    <col customWidth="1" min="4" max="4" width="10.0"/>
    <col customWidth="1" min="5" max="5" width="25.71"/>
    <col customWidth="1" min="6" max="6" width="13.0"/>
    <col customWidth="1" min="7" max="7" width="23.86"/>
    <col customWidth="1" min="8" max="8" width="15.29"/>
    <col customWidth="1" min="9" max="9" width="14.29"/>
    <col customWidth="1" min="10" max="10" width="3.71"/>
    <col customWidth="1" min="11" max="11" width="23.86"/>
    <col customWidth="1" min="12" max="12" width="15.0"/>
    <col customWidth="1" min="13" max="13" width="16.57"/>
    <col customWidth="1" min="14" max="14" width="3.43"/>
  </cols>
  <sheetData>
    <row r="1">
      <c r="A1" s="25"/>
      <c r="B1" s="25"/>
      <c r="C1" s="25"/>
      <c r="D1" s="25"/>
      <c r="E1" s="25"/>
      <c r="F1" s="25"/>
      <c r="G1" s="24"/>
      <c r="H1" s="25"/>
      <c r="I1" s="25"/>
      <c r="J1" s="25"/>
      <c r="K1" s="25"/>
      <c r="L1" s="138"/>
      <c r="M1" s="25"/>
      <c r="N1" s="25"/>
    </row>
    <row r="2">
      <c r="A2" s="25"/>
      <c r="B2" s="1085" t="s">
        <v>923</v>
      </c>
      <c r="C2" s="1129"/>
      <c r="D2" s="1129"/>
      <c r="E2" s="1129"/>
      <c r="F2" s="1129"/>
      <c r="G2" s="1129"/>
      <c r="H2" s="1129"/>
      <c r="I2" s="1130"/>
      <c r="J2" s="25"/>
      <c r="K2" s="1131" t="s">
        <v>470</v>
      </c>
      <c r="L2" s="1132"/>
      <c r="M2" s="1133"/>
      <c r="N2" s="25"/>
    </row>
    <row r="3">
      <c r="A3" s="25"/>
      <c r="B3" s="1079" t="s">
        <v>598</v>
      </c>
      <c r="C3" s="974" t="s">
        <v>140</v>
      </c>
      <c r="D3" s="862"/>
      <c r="E3" s="862"/>
      <c r="F3" s="974" t="s">
        <v>55</v>
      </c>
      <c r="G3" s="974" t="s">
        <v>44</v>
      </c>
      <c r="H3" s="974" t="s">
        <v>2</v>
      </c>
      <c r="I3" s="1080" t="s">
        <v>67</v>
      </c>
      <c r="J3" s="25"/>
      <c r="K3" s="1081" t="str">
        <f>'08) Drop Down Menus'!A2</f>
        <v>Groceries</v>
      </c>
      <c r="L3" s="85">
        <f>sumifs(H$4:H$33,G$4:G$33,K3,B$4:B$33,false)</f>
        <v>254.28</v>
      </c>
      <c r="M3" s="1107"/>
      <c r="N3" s="25"/>
    </row>
    <row r="4">
      <c r="A4" s="25"/>
      <c r="B4" s="1134" t="b">
        <v>0</v>
      </c>
      <c r="C4" s="1042" t="s">
        <v>808</v>
      </c>
      <c r="D4" s="1135"/>
      <c r="E4" s="1135"/>
      <c r="F4" s="1172">
        <v>45807.0</v>
      </c>
      <c r="G4" s="1137" t="s">
        <v>110</v>
      </c>
      <c r="H4" s="1138">
        <f>sum(M31:M58)</f>
        <v>2.1</v>
      </c>
      <c r="I4" s="92">
        <f>H4</f>
        <v>2.1</v>
      </c>
      <c r="J4" s="25"/>
      <c r="K4" s="1139" t="str">
        <f>'08) Drop Down Menus'!A3</f>
        <v>Cigarettes</v>
      </c>
      <c r="L4" s="91">
        <f t="shared" ref="L4:L14" si="1">sumifs(H$4:H$26,G$4:G$26,K4,B$4:B$26,false)</f>
        <v>56.92</v>
      </c>
      <c r="M4" s="1140"/>
      <c r="N4" s="25"/>
    </row>
    <row r="5">
      <c r="A5" s="25"/>
      <c r="B5" s="925" t="b">
        <v>0</v>
      </c>
      <c r="C5" s="1022" t="s">
        <v>806</v>
      </c>
      <c r="D5" s="862"/>
      <c r="E5" s="862"/>
      <c r="F5" s="1206">
        <v>45807.0</v>
      </c>
      <c r="G5" s="983" t="s">
        <v>61</v>
      </c>
      <c r="H5" s="1023">
        <v>48.47</v>
      </c>
      <c r="I5" s="86">
        <f t="shared" ref="I5:I33" si="2">I4+H5</f>
        <v>50.57</v>
      </c>
      <c r="J5" s="25"/>
      <c r="K5" s="1081" t="str">
        <f>'08) Drop Down Menus'!A4</f>
        <v>Gas</v>
      </c>
      <c r="L5" s="85">
        <f t="shared" si="1"/>
        <v>0</v>
      </c>
      <c r="M5" s="1107"/>
      <c r="N5" s="25"/>
    </row>
    <row r="6">
      <c r="A6" s="25"/>
      <c r="B6" s="1134" t="b">
        <v>0</v>
      </c>
      <c r="C6" s="1042" t="s">
        <v>717</v>
      </c>
      <c r="D6" s="1135"/>
      <c r="E6" s="1135"/>
      <c r="F6" s="1179">
        <v>45807.0</v>
      </c>
      <c r="G6" s="1137" t="s">
        <v>61</v>
      </c>
      <c r="H6" s="1138">
        <v>-0.04</v>
      </c>
      <c r="I6" s="92">
        <f t="shared" si="2"/>
        <v>50.53</v>
      </c>
      <c r="J6" s="25"/>
      <c r="K6" s="1139" t="str">
        <f>'08) Drop Down Menus'!A5</f>
        <v>Entertainment</v>
      </c>
      <c r="L6" s="91">
        <f t="shared" si="1"/>
        <v>13.99</v>
      </c>
      <c r="M6" s="1140"/>
      <c r="N6" s="25"/>
    </row>
    <row r="7">
      <c r="A7" s="25"/>
      <c r="B7" s="925" t="b">
        <v>0</v>
      </c>
      <c r="C7" s="1022" t="s">
        <v>577</v>
      </c>
      <c r="D7" s="862"/>
      <c r="E7" s="862"/>
      <c r="F7" s="1180">
        <v>45809.0</v>
      </c>
      <c r="G7" s="983" t="s">
        <v>146</v>
      </c>
      <c r="H7" s="1023">
        <v>8.99</v>
      </c>
      <c r="I7" s="86">
        <f t="shared" si="2"/>
        <v>59.52</v>
      </c>
      <c r="J7" s="25"/>
      <c r="K7" s="1081" t="str">
        <f>'08) Drop Down Menus'!A6</f>
        <v>Medical</v>
      </c>
      <c r="L7" s="85">
        <f t="shared" si="1"/>
        <v>0</v>
      </c>
      <c r="M7" s="1107"/>
      <c r="N7" s="25"/>
    </row>
    <row r="8">
      <c r="A8" s="25"/>
      <c r="B8" s="1134" t="b">
        <v>0</v>
      </c>
      <c r="C8" s="1042" t="s">
        <v>474</v>
      </c>
      <c r="D8" s="1135"/>
      <c r="E8" s="1135"/>
      <c r="F8" s="1179">
        <v>45809.0</v>
      </c>
      <c r="G8" s="1137" t="s">
        <v>144</v>
      </c>
      <c r="H8" s="1138">
        <v>7.54</v>
      </c>
      <c r="I8" s="92">
        <f t="shared" si="2"/>
        <v>67.06</v>
      </c>
      <c r="J8" s="25"/>
      <c r="K8" s="1139" t="str">
        <f>'08) Drop Down Menus'!A7</f>
        <v>Vehicle</v>
      </c>
      <c r="L8" s="91">
        <f t="shared" si="1"/>
        <v>0</v>
      </c>
      <c r="M8" s="1140"/>
      <c r="N8" s="25"/>
    </row>
    <row r="9">
      <c r="A9" s="25"/>
      <c r="B9" s="925" t="b">
        <v>0</v>
      </c>
      <c r="C9" s="1022" t="s">
        <v>472</v>
      </c>
      <c r="D9" s="862"/>
      <c r="E9" s="862"/>
      <c r="F9" s="1180">
        <v>45809.0</v>
      </c>
      <c r="G9" s="983" t="s">
        <v>110</v>
      </c>
      <c r="H9" s="1023">
        <v>84.73</v>
      </c>
      <c r="I9" s="86">
        <f t="shared" si="2"/>
        <v>151.79</v>
      </c>
      <c r="J9" s="25"/>
      <c r="K9" s="1081" t="str">
        <f>'08) Drop Down Menus'!A8</f>
        <v>Maintenance</v>
      </c>
      <c r="L9" s="85">
        <f t="shared" si="1"/>
        <v>48.92</v>
      </c>
      <c r="M9" s="1107"/>
      <c r="N9" s="25"/>
    </row>
    <row r="10">
      <c r="A10" s="25"/>
      <c r="B10" s="1134" t="b">
        <v>0</v>
      </c>
      <c r="C10" s="1042" t="s">
        <v>843</v>
      </c>
      <c r="D10" s="1135"/>
      <c r="E10" s="1135"/>
      <c r="F10" s="1179">
        <v>45811.0</v>
      </c>
      <c r="G10" s="1137" t="s">
        <v>21</v>
      </c>
      <c r="H10" s="1138">
        <v>17.83</v>
      </c>
      <c r="I10" s="92">
        <f t="shared" si="2"/>
        <v>169.62</v>
      </c>
      <c r="J10" s="25"/>
      <c r="K10" s="1139" t="str">
        <f>'08) Drop Down Menus'!A9</f>
        <v>Debt</v>
      </c>
      <c r="L10" s="91">
        <f t="shared" si="1"/>
        <v>48.43</v>
      </c>
      <c r="M10" s="1140"/>
      <c r="N10" s="25"/>
    </row>
    <row r="11">
      <c r="A11" s="25"/>
      <c r="B11" s="925" t="b">
        <v>0</v>
      </c>
      <c r="C11" s="1022" t="s">
        <v>22</v>
      </c>
      <c r="D11" s="862"/>
      <c r="E11" s="862"/>
      <c r="F11" s="1180">
        <v>45812.0</v>
      </c>
      <c r="G11" s="983" t="s">
        <v>21</v>
      </c>
      <c r="H11" s="1023">
        <v>10.0</v>
      </c>
      <c r="I11" s="86">
        <f t="shared" si="2"/>
        <v>179.62</v>
      </c>
      <c r="J11" s="25"/>
      <c r="K11" s="1081" t="str">
        <f>'08) Drop Down Menus'!A10</f>
        <v>Holiday Gifts</v>
      </c>
      <c r="L11" s="85">
        <f t="shared" si="1"/>
        <v>0</v>
      </c>
      <c r="M11" s="1107"/>
      <c r="N11" s="25"/>
    </row>
    <row r="12">
      <c r="A12" s="25"/>
      <c r="B12" s="1134" t="b">
        <v>0</v>
      </c>
      <c r="C12" s="1042" t="s">
        <v>553</v>
      </c>
      <c r="D12" s="1135"/>
      <c r="E12" s="1135"/>
      <c r="F12" s="1179">
        <v>45815.0</v>
      </c>
      <c r="G12" s="1137" t="s">
        <v>144</v>
      </c>
      <c r="H12" s="1138">
        <v>23.82</v>
      </c>
      <c r="I12" s="92">
        <f t="shared" si="2"/>
        <v>203.44</v>
      </c>
      <c r="J12" s="25"/>
      <c r="K12" s="1139" t="str">
        <f>'08) Drop Down Menus'!A11</f>
        <v>Haircut</v>
      </c>
      <c r="L12" s="91">
        <f t="shared" si="1"/>
        <v>27</v>
      </c>
      <c r="M12" s="1140"/>
      <c r="N12" s="25"/>
    </row>
    <row r="13">
      <c r="A13" s="25"/>
      <c r="B13" s="925" t="b">
        <v>0</v>
      </c>
      <c r="C13" s="1022" t="s">
        <v>770</v>
      </c>
      <c r="D13" s="862"/>
      <c r="E13" s="862"/>
      <c r="F13" s="1180">
        <v>45817.0</v>
      </c>
      <c r="G13" s="983" t="s">
        <v>21</v>
      </c>
      <c r="H13" s="1023">
        <v>21.09</v>
      </c>
      <c r="I13" s="86">
        <f t="shared" si="2"/>
        <v>224.53</v>
      </c>
      <c r="J13" s="25"/>
      <c r="K13" s="1081" t="str">
        <f>'08) Drop Down Menus'!A12</f>
        <v>Subscription - Video</v>
      </c>
      <c r="L13" s="85">
        <f t="shared" si="1"/>
        <v>15.05</v>
      </c>
      <c r="M13" s="1107"/>
      <c r="N13" s="25"/>
    </row>
    <row r="14">
      <c r="A14" s="25"/>
      <c r="B14" s="1134" t="b">
        <v>0</v>
      </c>
      <c r="C14" s="1042" t="s">
        <v>472</v>
      </c>
      <c r="D14" s="1135"/>
      <c r="E14" s="1135"/>
      <c r="F14" s="1179">
        <v>45817.0</v>
      </c>
      <c r="G14" s="1137" t="s">
        <v>110</v>
      </c>
      <c r="H14" s="1138">
        <v>167.45</v>
      </c>
      <c r="I14" s="92">
        <f t="shared" si="2"/>
        <v>391.98</v>
      </c>
      <c r="J14" s="25"/>
      <c r="K14" s="1141" t="str">
        <f>'08) Drop Down Menus'!A13</f>
        <v>Subscription - Game</v>
      </c>
      <c r="L14" s="1142">
        <f t="shared" si="1"/>
        <v>0</v>
      </c>
      <c r="M14" s="1144"/>
      <c r="N14" s="25"/>
    </row>
    <row r="15">
      <c r="A15" s="25"/>
      <c r="B15" s="925" t="b">
        <v>0</v>
      </c>
      <c r="C15" s="1022" t="s">
        <v>477</v>
      </c>
      <c r="D15" s="862"/>
      <c r="E15" s="862"/>
      <c r="F15" s="1180">
        <v>45818.0</v>
      </c>
      <c r="G15" s="983" t="s">
        <v>150</v>
      </c>
      <c r="H15" s="1023">
        <v>27.0</v>
      </c>
      <c r="I15" s="86">
        <f t="shared" si="2"/>
        <v>418.98</v>
      </c>
      <c r="J15" s="25"/>
      <c r="K15" s="25"/>
      <c r="L15" s="25"/>
      <c r="M15" s="25"/>
      <c r="N15" s="25"/>
    </row>
    <row r="16">
      <c r="A16" s="25"/>
      <c r="B16" s="1134" t="b">
        <v>0</v>
      </c>
      <c r="C16" s="1042" t="s">
        <v>620</v>
      </c>
      <c r="D16" s="1135"/>
      <c r="E16" s="1135"/>
      <c r="F16" s="1179">
        <v>45819.0</v>
      </c>
      <c r="G16" s="1137" t="s">
        <v>144</v>
      </c>
      <c r="H16" s="1138">
        <v>25.56</v>
      </c>
      <c r="I16" s="92">
        <f t="shared" si="2"/>
        <v>444.54</v>
      </c>
      <c r="J16" s="25"/>
      <c r="K16" s="1085" t="s">
        <v>44</v>
      </c>
      <c r="L16" s="1086" t="s">
        <v>572</v>
      </c>
      <c r="M16" s="1087" t="s">
        <v>573</v>
      </c>
      <c r="N16" s="25"/>
    </row>
    <row r="17">
      <c r="A17" s="25"/>
      <c r="B17" s="925" t="b">
        <v>0</v>
      </c>
      <c r="C17" s="1022" t="s">
        <v>620</v>
      </c>
      <c r="D17" s="862"/>
      <c r="E17" s="862"/>
      <c r="F17" s="1180">
        <v>45819.0</v>
      </c>
      <c r="G17" s="983" t="s">
        <v>146</v>
      </c>
      <c r="H17" s="1023">
        <v>5.0</v>
      </c>
      <c r="I17" s="86">
        <f t="shared" si="2"/>
        <v>449.54</v>
      </c>
      <c r="J17" s="25"/>
      <c r="K17" s="1088" t="str">
        <f>'08) Drop Down Menus'!A2</f>
        <v>Groceries</v>
      </c>
      <c r="L17" s="930">
        <f>SUMIF('01) BudgetBill Breakdown'!B89:B$594,K3, '01) BudgetBill Breakdown'!G89:G$594)</f>
        <v>-8428.89</v>
      </c>
      <c r="M17" s="1089">
        <f t="shared" ref="M17:M28" si="3">L17/M$29</f>
        <v>-766.2627273</v>
      </c>
      <c r="N17" s="25"/>
    </row>
    <row r="18">
      <c r="A18" s="25"/>
      <c r="B18" s="1134" t="b">
        <v>0</v>
      </c>
      <c r="C18" s="1042" t="s">
        <v>689</v>
      </c>
      <c r="D18" s="1135"/>
      <c r="E18" s="1135"/>
      <c r="F18" s="1179">
        <v>45820.0</v>
      </c>
      <c r="G18" s="1137" t="s">
        <v>11</v>
      </c>
      <c r="H18" s="1138">
        <v>15.05</v>
      </c>
      <c r="I18" s="92">
        <f t="shared" si="2"/>
        <v>464.59</v>
      </c>
      <c r="J18" s="25"/>
      <c r="K18" s="1090" t="str">
        <f>'08) Drop Down Menus'!A3</f>
        <v>Cigarettes</v>
      </c>
      <c r="L18" s="994">
        <f>SUMIF('01) BudgetBill Breakdown'!B89:B$594,K4, '01) BudgetBill Breakdown'!G89:G$594)</f>
        <v>-1936.99</v>
      </c>
      <c r="M18" s="1091">
        <f t="shared" si="3"/>
        <v>-176.09</v>
      </c>
      <c r="N18" s="25"/>
    </row>
    <row r="19">
      <c r="A19" s="25"/>
      <c r="B19" s="925" t="b">
        <v>0</v>
      </c>
      <c r="C19" s="1022"/>
      <c r="D19" s="862"/>
      <c r="E19" s="862"/>
      <c r="F19" s="1180"/>
      <c r="G19" s="983"/>
      <c r="H19" s="1023">
        <v>0.0</v>
      </c>
      <c r="I19" s="86">
        <f t="shared" si="2"/>
        <v>464.59</v>
      </c>
      <c r="J19" s="25"/>
      <c r="K19" s="1088" t="str">
        <f>'08) Drop Down Menus'!A4</f>
        <v>Gas</v>
      </c>
      <c r="L19" s="930">
        <f>SUMIF('01) BudgetBill Breakdown'!B89:B$594,K5, '01) BudgetBill Breakdown'!G89:G$594)</f>
        <v>-667.74</v>
      </c>
      <c r="M19" s="1089">
        <f t="shared" si="3"/>
        <v>-60.70363636</v>
      </c>
      <c r="N19" s="25"/>
    </row>
    <row r="20">
      <c r="A20" s="25"/>
      <c r="B20" s="1134" t="b">
        <v>0</v>
      </c>
      <c r="C20" s="1042"/>
      <c r="D20" s="1135"/>
      <c r="E20" s="1135"/>
      <c r="F20" s="1179"/>
      <c r="G20" s="1137"/>
      <c r="H20" s="1138">
        <v>0.0</v>
      </c>
      <c r="I20" s="92">
        <f t="shared" si="2"/>
        <v>464.59</v>
      </c>
      <c r="J20" s="25"/>
      <c r="K20" s="1090" t="str">
        <f>'08) Drop Down Menus'!A5</f>
        <v>Entertainment</v>
      </c>
      <c r="L20" s="994">
        <f>SUMIF('01) BudgetBill Breakdown'!B89:B$594,K6, '01) BudgetBill Breakdown'!G89:G$594)</f>
        <v>-2661.86</v>
      </c>
      <c r="M20" s="1091">
        <f t="shared" si="3"/>
        <v>-241.9872727</v>
      </c>
      <c r="N20" s="25"/>
    </row>
    <row r="21">
      <c r="A21" s="25"/>
      <c r="B21" s="925" t="b">
        <v>0</v>
      </c>
      <c r="C21" s="1022"/>
      <c r="D21" s="862"/>
      <c r="E21" s="862"/>
      <c r="F21" s="1180"/>
      <c r="G21" s="983"/>
      <c r="H21" s="1023">
        <v>0.0</v>
      </c>
      <c r="I21" s="86">
        <f t="shared" si="2"/>
        <v>464.59</v>
      </c>
      <c r="J21" s="25"/>
      <c r="K21" s="1088" t="str">
        <f>'08) Drop Down Menus'!A6</f>
        <v>Medical</v>
      </c>
      <c r="L21" s="930">
        <f>SUMIF('01) BudgetBill Breakdown'!B89:B$594,K7, '01) BudgetBill Breakdown'!G89:G$594)</f>
        <v>-584.63</v>
      </c>
      <c r="M21" s="1089">
        <f t="shared" si="3"/>
        <v>-53.14818182</v>
      </c>
      <c r="N21" s="25"/>
    </row>
    <row r="22">
      <c r="A22" s="25"/>
      <c r="B22" s="1134" t="b">
        <v>0</v>
      </c>
      <c r="C22" s="1042"/>
      <c r="D22" s="1135"/>
      <c r="E22" s="1135"/>
      <c r="F22" s="1179"/>
      <c r="G22" s="1137"/>
      <c r="H22" s="1138">
        <v>0.0</v>
      </c>
      <c r="I22" s="92">
        <f t="shared" si="2"/>
        <v>464.59</v>
      </c>
      <c r="J22" s="25"/>
      <c r="K22" s="1090" t="str">
        <f>'08) Drop Down Menus'!A7</f>
        <v>Vehicle</v>
      </c>
      <c r="L22" s="994">
        <f>SUMIF('01) BudgetBill Breakdown'!B89:B$594,K8, '01) BudgetBill Breakdown'!G89:G$594)</f>
        <v>-437.78</v>
      </c>
      <c r="M22" s="1091">
        <f t="shared" si="3"/>
        <v>-39.79818182</v>
      </c>
      <c r="N22" s="25"/>
    </row>
    <row r="23">
      <c r="A23" s="25"/>
      <c r="B23" s="925" t="b">
        <v>0</v>
      </c>
      <c r="C23" s="1022"/>
      <c r="D23" s="862"/>
      <c r="E23" s="862"/>
      <c r="F23" s="1180"/>
      <c r="G23" s="983"/>
      <c r="H23" s="1023">
        <v>0.0</v>
      </c>
      <c r="I23" s="86">
        <f t="shared" si="2"/>
        <v>464.59</v>
      </c>
      <c r="J23" s="25"/>
      <c r="K23" s="1088" t="str">
        <f>'08) Drop Down Menus'!A8</f>
        <v>Maintenance</v>
      </c>
      <c r="L23" s="930">
        <f>SUMIF('01) BudgetBill Breakdown'!B89:B$594,K9, '01) BudgetBill Breakdown'!G89:G$594)</f>
        <v>-1710.62</v>
      </c>
      <c r="M23" s="1089">
        <f t="shared" si="3"/>
        <v>-155.5109091</v>
      </c>
      <c r="N23" s="25"/>
    </row>
    <row r="24">
      <c r="A24" s="25"/>
      <c r="B24" s="1134" t="b">
        <v>0</v>
      </c>
      <c r="C24" s="1042"/>
      <c r="D24" s="1135"/>
      <c r="E24" s="1135"/>
      <c r="F24" s="1179"/>
      <c r="G24" s="1137"/>
      <c r="H24" s="1138">
        <v>0.0</v>
      </c>
      <c r="I24" s="92">
        <f t="shared" si="2"/>
        <v>464.59</v>
      </c>
      <c r="J24" s="25"/>
      <c r="K24" s="1090" t="str">
        <f>'08) Drop Down Menus'!A9</f>
        <v>Debt</v>
      </c>
      <c r="L24" s="994">
        <f>SUMIF('01) BudgetBill Breakdown'!B89:B$594,K10, '01) BudgetBill Breakdown'!G89:G$594)</f>
        <v>-2031.77</v>
      </c>
      <c r="M24" s="1091">
        <f t="shared" si="3"/>
        <v>-184.7063636</v>
      </c>
      <c r="N24" s="25"/>
    </row>
    <row r="25">
      <c r="A25" s="25"/>
      <c r="B25" s="925" t="b">
        <v>0</v>
      </c>
      <c r="C25" s="1022"/>
      <c r="D25" s="862"/>
      <c r="E25" s="862"/>
      <c r="F25" s="1180"/>
      <c r="G25" s="983"/>
      <c r="H25" s="1023">
        <v>0.0</v>
      </c>
      <c r="I25" s="86">
        <f t="shared" si="2"/>
        <v>464.59</v>
      </c>
      <c r="J25" s="25"/>
      <c r="K25" s="1088" t="str">
        <f>'08) Drop Down Menus'!A10</f>
        <v>Holiday Gifts</v>
      </c>
      <c r="L25" s="930">
        <f>SUMIF('01) BudgetBill Breakdown'!B89:B$594,K11, '01) BudgetBill Breakdown'!G89:G$594)</f>
        <v>-410.56</v>
      </c>
      <c r="M25" s="1089">
        <f t="shared" si="3"/>
        <v>-37.32363636</v>
      </c>
      <c r="N25" s="25"/>
    </row>
    <row r="26">
      <c r="A26" s="25"/>
      <c r="B26" s="1134" t="b">
        <v>0</v>
      </c>
      <c r="C26" s="1042"/>
      <c r="D26" s="1135"/>
      <c r="E26" s="1135"/>
      <c r="F26" s="1179"/>
      <c r="G26" s="1137"/>
      <c r="H26" s="1138">
        <v>0.0</v>
      </c>
      <c r="I26" s="92">
        <f t="shared" si="2"/>
        <v>464.59</v>
      </c>
      <c r="J26" s="25"/>
      <c r="K26" s="1090" t="str">
        <f>'08) Drop Down Menus'!A11</f>
        <v>Haircut</v>
      </c>
      <c r="L26" s="994">
        <f>SUMIF('01) BudgetBill Breakdown'!B89:B$594,K12, '01) BudgetBill Breakdown'!G89:G$594)</f>
        <v>-238</v>
      </c>
      <c r="M26" s="1091">
        <f t="shared" si="3"/>
        <v>-21.63636364</v>
      </c>
      <c r="N26" s="25"/>
    </row>
    <row r="27">
      <c r="A27" s="25"/>
      <c r="B27" s="925" t="b">
        <v>0</v>
      </c>
      <c r="C27" s="1022"/>
      <c r="D27" s="1022"/>
      <c r="E27" s="1022"/>
      <c r="F27" s="1180"/>
      <c r="G27" s="983"/>
      <c r="H27" s="1023">
        <v>0.0</v>
      </c>
      <c r="I27" s="86">
        <f t="shared" si="2"/>
        <v>464.59</v>
      </c>
      <c r="J27" s="25"/>
      <c r="K27" s="1088" t="str">
        <f>'08) Drop Down Menus'!A12</f>
        <v>Subscription - Video</v>
      </c>
      <c r="L27" s="930">
        <f>SUMIF('01) BudgetBill Breakdown'!B89:B$594,K13, '01) BudgetBill Breakdown'!G89:G$594)</f>
        <v>-343.35</v>
      </c>
      <c r="M27" s="1089">
        <f t="shared" si="3"/>
        <v>-31.21363636</v>
      </c>
      <c r="N27" s="25"/>
    </row>
    <row r="28">
      <c r="A28" s="25"/>
      <c r="B28" s="1134" t="b">
        <v>0</v>
      </c>
      <c r="C28" s="1042"/>
      <c r="D28" s="1042"/>
      <c r="E28" s="1042"/>
      <c r="F28" s="1179"/>
      <c r="G28" s="1137"/>
      <c r="H28" s="1138">
        <v>0.0</v>
      </c>
      <c r="I28" s="92">
        <f t="shared" si="2"/>
        <v>464.59</v>
      </c>
      <c r="J28" s="25"/>
      <c r="K28" s="1090" t="str">
        <f>'08) Drop Down Menus'!A13</f>
        <v>Subscription - Game</v>
      </c>
      <c r="L28" s="994">
        <f>SUMIF('01) BudgetBill Breakdown'!B89:B$594,K14, '01) BudgetBill Breakdown'!G89:G$594)</f>
        <v>-26.38</v>
      </c>
      <c r="M28" s="1091">
        <f t="shared" si="3"/>
        <v>-2.398181818</v>
      </c>
      <c r="N28" s="25"/>
    </row>
    <row r="29">
      <c r="A29" s="25"/>
      <c r="B29" s="925" t="b">
        <v>0</v>
      </c>
      <c r="C29" s="1022"/>
      <c r="D29" s="1022"/>
      <c r="E29" s="1022"/>
      <c r="F29" s="1180"/>
      <c r="G29" s="983"/>
      <c r="H29" s="1023">
        <v>0.0</v>
      </c>
      <c r="I29" s="86">
        <f t="shared" si="2"/>
        <v>464.59</v>
      </c>
      <c r="J29" s="25"/>
      <c r="K29" s="1092" t="s">
        <v>574</v>
      </c>
      <c r="L29" s="1093"/>
      <c r="M29" s="1094" t="s">
        <v>767</v>
      </c>
      <c r="N29" s="25"/>
    </row>
    <row r="30">
      <c r="A30" s="25"/>
      <c r="B30" s="1134" t="b">
        <v>0</v>
      </c>
      <c r="C30" s="1042"/>
      <c r="D30" s="1135"/>
      <c r="E30" s="1135"/>
      <c r="F30" s="1179"/>
      <c r="G30" s="1137"/>
      <c r="H30" s="1138">
        <v>0.0</v>
      </c>
      <c r="I30" s="92">
        <f t="shared" si="2"/>
        <v>464.59</v>
      </c>
      <c r="J30" s="25"/>
      <c r="N30" s="25"/>
    </row>
    <row r="31">
      <c r="A31" s="25"/>
      <c r="B31" s="925" t="b">
        <v>0</v>
      </c>
      <c r="C31" s="1022"/>
      <c r="D31" s="862"/>
      <c r="E31" s="862"/>
      <c r="F31" s="1180"/>
      <c r="G31" s="983"/>
      <c r="H31" s="1023">
        <v>0.0</v>
      </c>
      <c r="I31" s="86">
        <f t="shared" si="2"/>
        <v>464.59</v>
      </c>
      <c r="J31" s="25"/>
      <c r="K31" s="126" t="s">
        <v>804</v>
      </c>
      <c r="N31" s="25"/>
    </row>
    <row r="32">
      <c r="A32" s="25"/>
      <c r="B32" s="1134" t="b">
        <v>0</v>
      </c>
      <c r="C32" s="1042"/>
      <c r="D32" s="1135"/>
      <c r="E32" s="1135"/>
      <c r="F32" s="1179"/>
      <c r="G32" s="1137"/>
      <c r="H32" s="1138">
        <v>0.0</v>
      </c>
      <c r="I32" s="92">
        <f t="shared" si="2"/>
        <v>464.59</v>
      </c>
      <c r="J32" s="25"/>
      <c r="K32" s="167"/>
      <c r="L32" s="1128">
        <v>45814.0</v>
      </c>
      <c r="M32" s="125">
        <v>2.1</v>
      </c>
      <c r="N32" s="25"/>
    </row>
    <row r="33" ht="18.0" customHeight="1">
      <c r="A33" s="25"/>
      <c r="B33" s="925" t="b">
        <v>0</v>
      </c>
      <c r="C33" s="1022"/>
      <c r="D33" s="862"/>
      <c r="E33" s="862"/>
      <c r="F33" s="1180"/>
      <c r="G33" s="983"/>
      <c r="H33" s="1023">
        <v>0.0</v>
      </c>
      <c r="I33" s="86">
        <f t="shared" si="2"/>
        <v>464.59</v>
      </c>
      <c r="J33" s="25"/>
      <c r="K33" s="167"/>
      <c r="L33" s="1128"/>
      <c r="M33" s="125">
        <v>0.0</v>
      </c>
      <c r="N33" s="25"/>
    </row>
    <row r="34" ht="18.0" customHeight="1">
      <c r="A34" s="25"/>
      <c r="B34" s="1148"/>
      <c r="C34" s="1149" t="s">
        <v>455</v>
      </c>
      <c r="D34" s="1150"/>
      <c r="E34" s="1150"/>
      <c r="F34" s="1150"/>
      <c r="G34" s="1150"/>
      <c r="H34" s="1151">
        <f>I26</f>
        <v>464.59</v>
      </c>
      <c r="I34" s="1152"/>
      <c r="J34" s="25"/>
      <c r="K34" s="167"/>
      <c r="L34" s="1128"/>
      <c r="M34" s="125">
        <v>0.0</v>
      </c>
      <c r="N34" s="25"/>
    </row>
    <row r="35" ht="18.0" customHeight="1">
      <c r="A35" s="65"/>
      <c r="B35" s="65"/>
      <c r="C35" s="65"/>
      <c r="D35" s="65"/>
      <c r="E35" s="65"/>
      <c r="F35" s="65"/>
      <c r="G35" s="75"/>
      <c r="H35" s="75"/>
      <c r="I35" s="65"/>
      <c r="J35" s="25"/>
      <c r="K35" s="167"/>
      <c r="L35" s="1128"/>
      <c r="M35" s="125">
        <v>0.0</v>
      </c>
      <c r="N35" s="25"/>
    </row>
    <row r="36" ht="18.0" customHeight="1">
      <c r="A36" s="65"/>
      <c r="B36" s="65" t="s">
        <v>609</v>
      </c>
      <c r="J36" s="25"/>
      <c r="K36" s="167"/>
      <c r="L36" s="1128"/>
      <c r="M36" s="125">
        <v>0.0</v>
      </c>
      <c r="N36" s="25"/>
    </row>
    <row r="37" ht="18.0" customHeight="1">
      <c r="A37" s="80"/>
      <c r="B37" s="1085" t="s">
        <v>102</v>
      </c>
      <c r="C37" s="1086" t="s">
        <v>103</v>
      </c>
      <c r="D37" s="1086" t="s">
        <v>104</v>
      </c>
      <c r="E37" s="1086" t="s">
        <v>105</v>
      </c>
      <c r="F37" s="1086" t="s">
        <v>49</v>
      </c>
      <c r="G37" s="1106" t="s">
        <v>106</v>
      </c>
      <c r="H37" s="1106" t="s">
        <v>107</v>
      </c>
      <c r="I37" s="1130"/>
      <c r="J37" s="25"/>
      <c r="K37" s="167"/>
      <c r="L37" s="1128"/>
      <c r="M37" s="125">
        <v>0.0</v>
      </c>
      <c r="N37" s="25"/>
    </row>
    <row r="38" ht="18.0" customHeight="1">
      <c r="A38" s="80"/>
      <c r="B38" s="1108" t="b">
        <v>0</v>
      </c>
      <c r="C38" s="1022"/>
      <c r="D38" s="95"/>
      <c r="E38" s="95"/>
      <c r="F38" s="96"/>
      <c r="G38" s="85">
        <v>0.0</v>
      </c>
      <c r="H38" s="930">
        <f t="shared" ref="H38:H86" si="4">IF( B38 = TRUE ,(G38*F38)*0.05+(G38*F38) , G38*F38 )</f>
        <v>0</v>
      </c>
      <c r="I38" s="1107"/>
      <c r="J38" s="25"/>
      <c r="K38" s="167"/>
      <c r="L38" s="1128"/>
      <c r="M38" s="125">
        <v>0.0</v>
      </c>
      <c r="N38" s="25"/>
    </row>
    <row r="39" ht="18.0" customHeight="1">
      <c r="A39" s="80"/>
      <c r="B39" s="1111" t="b">
        <v>0</v>
      </c>
      <c r="C39" s="88"/>
      <c r="D39" s="89"/>
      <c r="E39" s="89"/>
      <c r="F39" s="90"/>
      <c r="G39" s="91">
        <v>0.0</v>
      </c>
      <c r="H39" s="994">
        <f t="shared" si="4"/>
        <v>0</v>
      </c>
      <c r="I39" s="1140"/>
      <c r="J39" s="25"/>
      <c r="K39" s="167"/>
      <c r="L39" s="1128"/>
      <c r="M39" s="125">
        <v>0.0</v>
      </c>
      <c r="N39" s="25"/>
    </row>
    <row r="40" ht="18.0" customHeight="1">
      <c r="A40" s="97"/>
      <c r="B40" s="1108" t="b">
        <v>0</v>
      </c>
      <c r="C40" s="94"/>
      <c r="D40" s="95"/>
      <c r="E40" s="95"/>
      <c r="F40" s="96"/>
      <c r="G40" s="85">
        <v>0.0</v>
      </c>
      <c r="H40" s="930">
        <f t="shared" si="4"/>
        <v>0</v>
      </c>
      <c r="I40" s="1107"/>
      <c r="J40" s="25"/>
      <c r="K40" s="167"/>
      <c r="L40" s="1128"/>
      <c r="M40" s="125">
        <v>0.0</v>
      </c>
      <c r="N40" s="25"/>
    </row>
    <row r="41" ht="18.0" customHeight="1">
      <c r="A41" s="80"/>
      <c r="B41" s="1111" t="b">
        <v>0</v>
      </c>
      <c r="C41" s="88"/>
      <c r="D41" s="89"/>
      <c r="E41" s="89"/>
      <c r="F41" s="90"/>
      <c r="G41" s="91">
        <v>0.0</v>
      </c>
      <c r="H41" s="994">
        <f t="shared" si="4"/>
        <v>0</v>
      </c>
      <c r="I41" s="1140"/>
      <c r="J41" s="25"/>
      <c r="K41" s="167"/>
      <c r="L41" s="1128"/>
      <c r="M41" s="125">
        <v>0.0</v>
      </c>
      <c r="N41" s="25"/>
    </row>
    <row r="42" ht="18.0" customHeight="1">
      <c r="A42" s="80"/>
      <c r="B42" s="1108" t="b">
        <v>0</v>
      </c>
      <c r="C42" s="94"/>
      <c r="D42" s="95"/>
      <c r="E42" s="95"/>
      <c r="F42" s="96"/>
      <c r="G42" s="85">
        <v>0.0</v>
      </c>
      <c r="H42" s="930">
        <f t="shared" si="4"/>
        <v>0</v>
      </c>
      <c r="I42" s="1107"/>
      <c r="J42" s="25"/>
      <c r="K42" s="167"/>
      <c r="L42" s="1128"/>
      <c r="M42" s="125">
        <v>0.0</v>
      </c>
      <c r="N42" s="25"/>
    </row>
    <row r="43" ht="18.0" customHeight="1">
      <c r="A43" s="80"/>
      <c r="B43" s="1111" t="b">
        <v>0</v>
      </c>
      <c r="C43" s="88"/>
      <c r="D43" s="89"/>
      <c r="E43" s="89"/>
      <c r="F43" s="90"/>
      <c r="G43" s="91">
        <v>0.0</v>
      </c>
      <c r="H43" s="994">
        <f t="shared" si="4"/>
        <v>0</v>
      </c>
      <c r="I43" s="1140"/>
      <c r="J43" s="25"/>
      <c r="K43" s="167"/>
      <c r="L43" s="1128"/>
      <c r="M43" s="125">
        <v>0.0</v>
      </c>
      <c r="N43" s="25"/>
    </row>
    <row r="44" ht="18.0" customHeight="1">
      <c r="A44" s="97"/>
      <c r="B44" s="1108" t="b">
        <v>0</v>
      </c>
      <c r="C44" s="94"/>
      <c r="D44" s="95"/>
      <c r="E44" s="95"/>
      <c r="F44" s="96"/>
      <c r="G44" s="85">
        <v>0.0</v>
      </c>
      <c r="H44" s="930">
        <f t="shared" si="4"/>
        <v>0</v>
      </c>
      <c r="I44" s="1107"/>
      <c r="J44" s="25"/>
      <c r="K44" s="167"/>
      <c r="L44" s="1128"/>
      <c r="M44" s="125">
        <v>0.0</v>
      </c>
      <c r="N44" s="25"/>
    </row>
    <row r="45" ht="18.0" customHeight="1">
      <c r="A45" s="97"/>
      <c r="B45" s="1111" t="b">
        <v>0</v>
      </c>
      <c r="C45" s="88"/>
      <c r="D45" s="89"/>
      <c r="E45" s="89"/>
      <c r="F45" s="90"/>
      <c r="G45" s="91">
        <v>0.0</v>
      </c>
      <c r="H45" s="994">
        <f t="shared" si="4"/>
        <v>0</v>
      </c>
      <c r="I45" s="1140"/>
      <c r="J45" s="25"/>
      <c r="K45" s="167"/>
      <c r="L45" s="1128"/>
      <c r="M45" s="125">
        <v>0.0</v>
      </c>
      <c r="N45" s="25"/>
    </row>
    <row r="46" ht="18.0" customHeight="1">
      <c r="A46" s="97"/>
      <c r="B46" s="1108" t="b">
        <v>0</v>
      </c>
      <c r="C46" s="94"/>
      <c r="D46" s="95"/>
      <c r="E46" s="95"/>
      <c r="F46" s="96"/>
      <c r="G46" s="85">
        <v>0.0</v>
      </c>
      <c r="H46" s="930">
        <f t="shared" si="4"/>
        <v>0</v>
      </c>
      <c r="I46" s="1107"/>
      <c r="J46" s="25"/>
      <c r="K46" s="167"/>
      <c r="L46" s="1128"/>
      <c r="M46" s="125">
        <v>0.0</v>
      </c>
      <c r="N46" s="25"/>
    </row>
    <row r="47" ht="18.0" customHeight="1">
      <c r="A47" s="97"/>
      <c r="B47" s="1111" t="b">
        <v>0</v>
      </c>
      <c r="C47" s="88"/>
      <c r="D47" s="89"/>
      <c r="E47" s="89"/>
      <c r="F47" s="90"/>
      <c r="G47" s="91">
        <v>0.0</v>
      </c>
      <c r="H47" s="994">
        <f t="shared" si="4"/>
        <v>0</v>
      </c>
      <c r="I47" s="1140"/>
      <c r="J47" s="25"/>
      <c r="K47" s="167"/>
      <c r="L47" s="1128"/>
      <c r="M47" s="125">
        <v>0.0</v>
      </c>
      <c r="N47" s="25"/>
    </row>
    <row r="48" ht="18.0" customHeight="1">
      <c r="A48" s="97"/>
      <c r="B48" s="1108" t="b">
        <v>0</v>
      </c>
      <c r="C48" s="94"/>
      <c r="D48" s="95"/>
      <c r="E48" s="95"/>
      <c r="F48" s="96"/>
      <c r="G48" s="85">
        <v>0.0</v>
      </c>
      <c r="H48" s="930">
        <f t="shared" si="4"/>
        <v>0</v>
      </c>
      <c r="I48" s="1107"/>
      <c r="J48" s="25"/>
      <c r="K48" s="167"/>
      <c r="L48" s="1128"/>
      <c r="M48" s="125">
        <v>0.0</v>
      </c>
    </row>
    <row r="49" ht="18.0" customHeight="1">
      <c r="A49" s="97"/>
      <c r="B49" s="1111" t="b">
        <v>0</v>
      </c>
      <c r="C49" s="88"/>
      <c r="D49" s="89"/>
      <c r="E49" s="89"/>
      <c r="F49" s="90"/>
      <c r="G49" s="91">
        <v>0.0</v>
      </c>
      <c r="H49" s="994">
        <f t="shared" si="4"/>
        <v>0</v>
      </c>
      <c r="I49" s="1140"/>
      <c r="J49" s="25"/>
      <c r="K49" s="167"/>
      <c r="L49" s="1128"/>
      <c r="M49" s="125">
        <v>0.0</v>
      </c>
    </row>
    <row r="50" ht="18.0" customHeight="1">
      <c r="A50" s="97"/>
      <c r="B50" s="1108" t="b">
        <v>0</v>
      </c>
      <c r="C50" s="94"/>
      <c r="D50" s="95"/>
      <c r="E50" s="95"/>
      <c r="F50" s="96"/>
      <c r="G50" s="85">
        <v>0.0</v>
      </c>
      <c r="H50" s="930">
        <f t="shared" si="4"/>
        <v>0</v>
      </c>
      <c r="I50" s="1107"/>
      <c r="J50" s="25"/>
      <c r="K50" s="167"/>
      <c r="L50" s="1128"/>
      <c r="M50" s="125">
        <v>0.0</v>
      </c>
    </row>
    <row r="51" ht="18.0" customHeight="1">
      <c r="A51" s="97"/>
      <c r="B51" s="1111" t="b">
        <v>0</v>
      </c>
      <c r="C51" s="88"/>
      <c r="D51" s="89"/>
      <c r="E51" s="89"/>
      <c r="F51" s="90"/>
      <c r="G51" s="91">
        <v>0.0</v>
      </c>
      <c r="H51" s="994">
        <f t="shared" si="4"/>
        <v>0</v>
      </c>
      <c r="I51" s="1140"/>
      <c r="J51" s="25"/>
      <c r="K51" s="167"/>
      <c r="L51" s="1128"/>
      <c r="M51" s="125">
        <v>0.0</v>
      </c>
    </row>
    <row r="52" ht="18.0" customHeight="1">
      <c r="A52" s="97"/>
      <c r="B52" s="1108" t="b">
        <v>0</v>
      </c>
      <c r="C52" s="94"/>
      <c r="D52" s="95"/>
      <c r="E52" s="95"/>
      <c r="F52" s="96"/>
      <c r="G52" s="85">
        <v>0.0</v>
      </c>
      <c r="H52" s="930">
        <f t="shared" si="4"/>
        <v>0</v>
      </c>
      <c r="I52" s="1107"/>
      <c r="J52" s="25"/>
      <c r="K52" s="167"/>
      <c r="L52" s="1128"/>
      <c r="M52" s="125">
        <v>0.0</v>
      </c>
    </row>
    <row r="53" ht="18.0" customHeight="1">
      <c r="A53" s="97"/>
      <c r="B53" s="1111" t="b">
        <v>0</v>
      </c>
      <c r="C53" s="88"/>
      <c r="D53" s="89"/>
      <c r="E53" s="89"/>
      <c r="F53" s="90"/>
      <c r="G53" s="91">
        <v>0.0</v>
      </c>
      <c r="H53" s="994">
        <f t="shared" si="4"/>
        <v>0</v>
      </c>
      <c r="I53" s="1140"/>
      <c r="J53" s="25"/>
      <c r="K53" s="167"/>
      <c r="L53" s="1128"/>
      <c r="M53" s="125">
        <v>0.0</v>
      </c>
      <c r="N53" s="25"/>
    </row>
    <row r="54" ht="18.0" customHeight="1">
      <c r="A54" s="97"/>
      <c r="B54" s="1108" t="b">
        <v>0</v>
      </c>
      <c r="C54" s="94"/>
      <c r="D54" s="95"/>
      <c r="E54" s="95"/>
      <c r="F54" s="96"/>
      <c r="G54" s="85">
        <v>0.0</v>
      </c>
      <c r="H54" s="930">
        <f t="shared" si="4"/>
        <v>0</v>
      </c>
      <c r="I54" s="1107"/>
      <c r="J54" s="25"/>
      <c r="K54" s="167"/>
      <c r="L54" s="1128"/>
      <c r="M54" s="125">
        <v>0.0</v>
      </c>
      <c r="N54" s="25"/>
    </row>
    <row r="55" ht="18.0" customHeight="1">
      <c r="A55" s="97"/>
      <c r="B55" s="1111" t="b">
        <v>0</v>
      </c>
      <c r="C55" s="88"/>
      <c r="D55" s="89"/>
      <c r="E55" s="89"/>
      <c r="F55" s="90"/>
      <c r="G55" s="91">
        <v>0.0</v>
      </c>
      <c r="H55" s="994">
        <f t="shared" si="4"/>
        <v>0</v>
      </c>
      <c r="I55" s="1140"/>
      <c r="J55" s="25"/>
      <c r="K55" s="167"/>
      <c r="L55" s="1128"/>
      <c r="M55" s="125">
        <v>0.0</v>
      </c>
      <c r="N55" s="25"/>
    </row>
    <row r="56" ht="18.0" customHeight="1">
      <c r="A56" s="97"/>
      <c r="B56" s="1108" t="b">
        <v>0</v>
      </c>
      <c r="C56" s="94"/>
      <c r="D56" s="95"/>
      <c r="E56" s="95"/>
      <c r="F56" s="96"/>
      <c r="G56" s="85">
        <v>0.0</v>
      </c>
      <c r="H56" s="930">
        <f t="shared" si="4"/>
        <v>0</v>
      </c>
      <c r="I56" s="1107"/>
      <c r="J56" s="25"/>
      <c r="K56" s="167"/>
      <c r="L56" s="1128"/>
      <c r="M56" s="125">
        <v>0.0</v>
      </c>
      <c r="N56" s="25"/>
    </row>
    <row r="57" ht="18.0" customHeight="1">
      <c r="A57" s="97"/>
      <c r="B57" s="1111" t="b">
        <v>0</v>
      </c>
      <c r="C57" s="88"/>
      <c r="D57" s="89"/>
      <c r="E57" s="89"/>
      <c r="F57" s="90"/>
      <c r="G57" s="91">
        <v>0.0</v>
      </c>
      <c r="H57" s="994">
        <f t="shared" si="4"/>
        <v>0</v>
      </c>
      <c r="I57" s="1140"/>
      <c r="J57" s="25"/>
      <c r="K57" s="167"/>
      <c r="L57" s="1128"/>
      <c r="M57" s="125">
        <v>0.0</v>
      </c>
      <c r="N57" s="25"/>
    </row>
    <row r="58" ht="18.0" customHeight="1">
      <c r="A58" s="97"/>
      <c r="B58" s="1108" t="b">
        <v>0</v>
      </c>
      <c r="C58" s="94"/>
      <c r="D58" s="95"/>
      <c r="E58" s="95"/>
      <c r="F58" s="96"/>
      <c r="G58" s="85">
        <v>0.0</v>
      </c>
      <c r="H58" s="930">
        <f t="shared" si="4"/>
        <v>0</v>
      </c>
      <c r="I58" s="1107"/>
      <c r="J58" s="25"/>
      <c r="K58" s="167"/>
      <c r="L58" s="1128"/>
      <c r="M58" s="125">
        <v>0.0</v>
      </c>
      <c r="N58" s="25"/>
    </row>
    <row r="59" ht="18.0" customHeight="1">
      <c r="A59" s="97"/>
      <c r="B59" s="1111" t="b">
        <v>0</v>
      </c>
      <c r="C59" s="88"/>
      <c r="D59" s="89"/>
      <c r="E59" s="89"/>
      <c r="F59" s="90"/>
      <c r="G59" s="91">
        <v>0.0</v>
      </c>
      <c r="H59" s="994">
        <f t="shared" si="4"/>
        <v>0</v>
      </c>
      <c r="I59" s="1140"/>
      <c r="J59" s="25"/>
      <c r="K59" s="167"/>
      <c r="L59" s="1128"/>
      <c r="M59" s="125"/>
      <c r="N59" s="25"/>
    </row>
    <row r="60" ht="18.0" customHeight="1">
      <c r="A60" s="97"/>
      <c r="B60" s="1108" t="b">
        <v>0</v>
      </c>
      <c r="C60" s="94"/>
      <c r="D60" s="95"/>
      <c r="E60" s="95"/>
      <c r="F60" s="96"/>
      <c r="G60" s="85">
        <v>0.0</v>
      </c>
      <c r="H60" s="930">
        <f t="shared" si="4"/>
        <v>0</v>
      </c>
      <c r="I60" s="1107"/>
      <c r="J60" s="25"/>
      <c r="K60" s="1128"/>
      <c r="N60" s="25"/>
    </row>
    <row r="61" ht="18.0" customHeight="1">
      <c r="A61" s="97"/>
      <c r="B61" s="1111" t="b">
        <v>0</v>
      </c>
      <c r="C61" s="88"/>
      <c r="D61" s="89"/>
      <c r="E61" s="89"/>
      <c r="F61" s="90"/>
      <c r="G61" s="91">
        <v>0.0</v>
      </c>
      <c r="H61" s="994">
        <f t="shared" si="4"/>
        <v>0</v>
      </c>
      <c r="I61" s="1140"/>
      <c r="J61" s="25"/>
      <c r="K61" s="25"/>
      <c r="L61" s="25"/>
      <c r="M61" s="25"/>
      <c r="N61" s="25"/>
    </row>
    <row r="62" ht="18.0" customHeight="1">
      <c r="A62" s="97"/>
      <c r="B62" s="1108" t="b">
        <v>0</v>
      </c>
      <c r="C62" s="94"/>
      <c r="D62" s="95"/>
      <c r="E62" s="95"/>
      <c r="F62" s="96"/>
      <c r="G62" s="85">
        <v>0.0</v>
      </c>
      <c r="H62" s="930">
        <f t="shared" si="4"/>
        <v>0</v>
      </c>
      <c r="I62" s="1107"/>
      <c r="J62" s="25"/>
      <c r="N62" s="25"/>
    </row>
    <row r="63" ht="18.0" customHeight="1">
      <c r="A63" s="97"/>
      <c r="B63" s="1111" t="b">
        <v>0</v>
      </c>
      <c r="C63" s="88"/>
      <c r="D63" s="89"/>
      <c r="E63" s="89"/>
      <c r="F63" s="90"/>
      <c r="G63" s="91">
        <v>0.0</v>
      </c>
      <c r="H63" s="994">
        <f t="shared" si="4"/>
        <v>0</v>
      </c>
      <c r="I63" s="1140"/>
      <c r="J63" s="25"/>
      <c r="N63" s="25"/>
    </row>
    <row r="64" ht="18.0" customHeight="1">
      <c r="A64" s="97"/>
      <c r="B64" s="1108" t="b">
        <v>0</v>
      </c>
      <c r="C64" s="94"/>
      <c r="D64" s="95"/>
      <c r="E64" s="95"/>
      <c r="F64" s="96"/>
      <c r="G64" s="85">
        <v>0.0</v>
      </c>
      <c r="H64" s="930">
        <f t="shared" si="4"/>
        <v>0</v>
      </c>
      <c r="I64" s="1107"/>
      <c r="J64" s="25"/>
      <c r="N64" s="25"/>
    </row>
    <row r="65" ht="18.0" customHeight="1">
      <c r="A65" s="97"/>
      <c r="B65" s="1111" t="b">
        <v>0</v>
      </c>
      <c r="C65" s="88"/>
      <c r="D65" s="89"/>
      <c r="E65" s="89"/>
      <c r="F65" s="90"/>
      <c r="G65" s="91">
        <v>0.0</v>
      </c>
      <c r="H65" s="994">
        <f t="shared" si="4"/>
        <v>0</v>
      </c>
      <c r="I65" s="1140"/>
      <c r="J65" s="25"/>
      <c r="N65" s="25"/>
    </row>
    <row r="66" ht="18.0" customHeight="1">
      <c r="A66" s="97"/>
      <c r="B66" s="1108" t="b">
        <v>0</v>
      </c>
      <c r="C66" s="94"/>
      <c r="D66" s="95"/>
      <c r="E66" s="95"/>
      <c r="F66" s="96"/>
      <c r="G66" s="85">
        <v>0.0</v>
      </c>
      <c r="H66" s="930">
        <f t="shared" si="4"/>
        <v>0</v>
      </c>
      <c r="I66" s="1107"/>
      <c r="J66" s="25"/>
      <c r="N66" s="25"/>
    </row>
    <row r="67" ht="18.0" customHeight="1">
      <c r="A67" s="97"/>
      <c r="B67" s="1111" t="b">
        <v>0</v>
      </c>
      <c r="C67" s="88"/>
      <c r="D67" s="89"/>
      <c r="E67" s="89"/>
      <c r="F67" s="90"/>
      <c r="G67" s="91">
        <v>0.0</v>
      </c>
      <c r="H67" s="994">
        <f t="shared" si="4"/>
        <v>0</v>
      </c>
      <c r="I67" s="1140"/>
      <c r="J67" s="25"/>
      <c r="N67" s="25"/>
    </row>
    <row r="68" ht="18.0" customHeight="1">
      <c r="A68" s="97"/>
      <c r="B68" s="1108" t="b">
        <v>0</v>
      </c>
      <c r="C68" s="94"/>
      <c r="D68" s="95"/>
      <c r="E68" s="95"/>
      <c r="F68" s="96"/>
      <c r="G68" s="85">
        <v>0.0</v>
      </c>
      <c r="H68" s="930">
        <f t="shared" si="4"/>
        <v>0</v>
      </c>
      <c r="I68" s="1107"/>
      <c r="J68" s="25"/>
      <c r="N68" s="25"/>
    </row>
    <row r="69" ht="18.0" customHeight="1">
      <c r="A69" s="97"/>
      <c r="B69" s="1111" t="b">
        <v>0</v>
      </c>
      <c r="C69" s="88"/>
      <c r="D69" s="89"/>
      <c r="E69" s="89"/>
      <c r="F69" s="90"/>
      <c r="G69" s="91">
        <v>0.0</v>
      </c>
      <c r="H69" s="994">
        <f t="shared" si="4"/>
        <v>0</v>
      </c>
      <c r="I69" s="1140"/>
      <c r="J69" s="25"/>
      <c r="N69" s="25"/>
    </row>
    <row r="70" ht="18.0" customHeight="1">
      <c r="A70" s="97"/>
      <c r="B70" s="1108" t="b">
        <v>0</v>
      </c>
      <c r="C70" s="94"/>
      <c r="D70" s="95"/>
      <c r="E70" s="95"/>
      <c r="F70" s="96"/>
      <c r="G70" s="85">
        <v>0.0</v>
      </c>
      <c r="H70" s="930">
        <f t="shared" si="4"/>
        <v>0</v>
      </c>
      <c r="I70" s="1107"/>
      <c r="J70" s="25"/>
      <c r="N70" s="25"/>
    </row>
    <row r="71" ht="18.0" customHeight="1">
      <c r="A71" s="97"/>
      <c r="B71" s="1111" t="b">
        <v>0</v>
      </c>
      <c r="C71" s="88"/>
      <c r="D71" s="89"/>
      <c r="E71" s="89"/>
      <c r="F71" s="90"/>
      <c r="G71" s="91">
        <v>0.0</v>
      </c>
      <c r="H71" s="994">
        <f t="shared" si="4"/>
        <v>0</v>
      </c>
      <c r="I71" s="1140"/>
      <c r="J71" s="25"/>
      <c r="N71" s="25"/>
    </row>
    <row r="72" ht="18.0" customHeight="1">
      <c r="A72" s="97"/>
      <c r="B72" s="1108" t="b">
        <v>0</v>
      </c>
      <c r="C72" s="94"/>
      <c r="D72" s="95"/>
      <c r="E72" s="95"/>
      <c r="F72" s="96"/>
      <c r="G72" s="85">
        <v>0.0</v>
      </c>
      <c r="H72" s="930">
        <f t="shared" si="4"/>
        <v>0</v>
      </c>
      <c r="I72" s="1107"/>
      <c r="J72" s="25"/>
      <c r="N72" s="25"/>
    </row>
    <row r="73" ht="18.0" customHeight="1">
      <c r="A73" s="97"/>
      <c r="B73" s="1111" t="b">
        <v>0</v>
      </c>
      <c r="C73" s="88"/>
      <c r="D73" s="89"/>
      <c r="E73" s="89"/>
      <c r="F73" s="90"/>
      <c r="G73" s="91">
        <v>0.0</v>
      </c>
      <c r="H73" s="994">
        <f t="shared" si="4"/>
        <v>0</v>
      </c>
      <c r="I73" s="1140"/>
      <c r="J73" s="25"/>
      <c r="N73" s="25"/>
    </row>
    <row r="74" ht="18.0" customHeight="1">
      <c r="A74" s="97"/>
      <c r="B74" s="1108" t="b">
        <v>0</v>
      </c>
      <c r="C74" s="94"/>
      <c r="D74" s="95"/>
      <c r="E74" s="95"/>
      <c r="F74" s="96"/>
      <c r="G74" s="85">
        <v>0.0</v>
      </c>
      <c r="H74" s="930">
        <f t="shared" si="4"/>
        <v>0</v>
      </c>
      <c r="I74" s="1107"/>
      <c r="J74" s="25"/>
      <c r="N74" s="25"/>
    </row>
    <row r="75" ht="18.0" customHeight="1">
      <c r="A75" s="97"/>
      <c r="B75" s="1111" t="b">
        <v>0</v>
      </c>
      <c r="C75" s="88"/>
      <c r="D75" s="89"/>
      <c r="E75" s="89"/>
      <c r="F75" s="90"/>
      <c r="G75" s="91">
        <v>0.0</v>
      </c>
      <c r="H75" s="994">
        <f t="shared" si="4"/>
        <v>0</v>
      </c>
      <c r="I75" s="1140"/>
      <c r="J75" s="25"/>
      <c r="N75" s="25"/>
    </row>
    <row r="76" ht="18.0" customHeight="1">
      <c r="A76" s="97"/>
      <c r="B76" s="1108" t="b">
        <v>0</v>
      </c>
      <c r="C76" s="94"/>
      <c r="D76" s="95"/>
      <c r="E76" s="95"/>
      <c r="F76" s="96"/>
      <c r="G76" s="85">
        <v>0.0</v>
      </c>
      <c r="H76" s="930">
        <f t="shared" si="4"/>
        <v>0</v>
      </c>
      <c r="I76" s="1107"/>
      <c r="J76" s="25"/>
      <c r="N76" s="25"/>
    </row>
    <row r="77" ht="18.0" customHeight="1">
      <c r="A77" s="97"/>
      <c r="B77" s="1111" t="b">
        <v>0</v>
      </c>
      <c r="C77" s="88"/>
      <c r="D77" s="89"/>
      <c r="E77" s="89"/>
      <c r="F77" s="90"/>
      <c r="G77" s="91">
        <v>0.0</v>
      </c>
      <c r="H77" s="994">
        <f t="shared" si="4"/>
        <v>0</v>
      </c>
      <c r="I77" s="1140"/>
      <c r="J77" s="25"/>
      <c r="N77" s="25"/>
    </row>
    <row r="78" ht="18.0" customHeight="1">
      <c r="A78" s="97"/>
      <c r="B78" s="1108" t="b">
        <v>0</v>
      </c>
      <c r="C78" s="94"/>
      <c r="D78" s="95"/>
      <c r="E78" s="95"/>
      <c r="F78" s="96"/>
      <c r="G78" s="85">
        <v>0.0</v>
      </c>
      <c r="H78" s="930">
        <f t="shared" si="4"/>
        <v>0</v>
      </c>
      <c r="I78" s="1107"/>
      <c r="J78" s="25"/>
      <c r="N78" s="25"/>
    </row>
    <row r="79" ht="18.0" customHeight="1">
      <c r="A79" s="97"/>
      <c r="B79" s="1111" t="b">
        <v>0</v>
      </c>
      <c r="C79" s="88"/>
      <c r="D79" s="89"/>
      <c r="E79" s="89"/>
      <c r="F79" s="90"/>
      <c r="G79" s="91">
        <v>0.0</v>
      </c>
      <c r="H79" s="994">
        <f t="shared" si="4"/>
        <v>0</v>
      </c>
      <c r="I79" s="1140"/>
      <c r="J79" s="25"/>
      <c r="N79" s="25"/>
    </row>
    <row r="80" ht="18.0" customHeight="1">
      <c r="A80" s="97"/>
      <c r="B80" s="1108" t="b">
        <v>0</v>
      </c>
      <c r="C80" s="94"/>
      <c r="D80" s="95"/>
      <c r="E80" s="95"/>
      <c r="F80" s="96"/>
      <c r="G80" s="85">
        <v>0.0</v>
      </c>
      <c r="H80" s="930">
        <f t="shared" si="4"/>
        <v>0</v>
      </c>
      <c r="I80" s="1107"/>
      <c r="J80" s="25"/>
      <c r="N80" s="25"/>
    </row>
    <row r="81" ht="18.0" customHeight="1">
      <c r="A81" s="97"/>
      <c r="B81" s="1111" t="b">
        <v>0</v>
      </c>
      <c r="C81" s="88"/>
      <c r="D81" s="89"/>
      <c r="E81" s="89"/>
      <c r="F81" s="90"/>
      <c r="G81" s="91">
        <v>0.0</v>
      </c>
      <c r="H81" s="994">
        <f t="shared" si="4"/>
        <v>0</v>
      </c>
      <c r="I81" s="1140"/>
      <c r="J81" s="25"/>
      <c r="N81" s="25"/>
    </row>
    <row r="82" ht="18.0" customHeight="1">
      <c r="A82" s="97"/>
      <c r="B82" s="1108" t="b">
        <v>0</v>
      </c>
      <c r="C82" s="94"/>
      <c r="D82" s="95"/>
      <c r="E82" s="95"/>
      <c r="F82" s="96"/>
      <c r="G82" s="85">
        <v>0.0</v>
      </c>
      <c r="H82" s="930">
        <f t="shared" si="4"/>
        <v>0</v>
      </c>
      <c r="I82" s="1107"/>
      <c r="J82" s="25"/>
      <c r="N82" s="25"/>
    </row>
    <row r="83" ht="18.0" customHeight="1">
      <c r="A83" s="97"/>
      <c r="B83" s="1111" t="b">
        <v>0</v>
      </c>
      <c r="C83" s="88"/>
      <c r="D83" s="89"/>
      <c r="E83" s="89"/>
      <c r="F83" s="90"/>
      <c r="G83" s="91">
        <v>0.0</v>
      </c>
      <c r="H83" s="994">
        <f t="shared" si="4"/>
        <v>0</v>
      </c>
      <c r="I83" s="1140"/>
      <c r="J83" s="25"/>
      <c r="N83" s="25"/>
    </row>
    <row r="84" ht="18.0" customHeight="1">
      <c r="A84" s="97"/>
      <c r="B84" s="1108" t="b">
        <v>0</v>
      </c>
      <c r="C84" s="94"/>
      <c r="D84" s="95"/>
      <c r="E84" s="95"/>
      <c r="F84" s="96"/>
      <c r="G84" s="85">
        <v>0.0</v>
      </c>
      <c r="H84" s="930">
        <f t="shared" si="4"/>
        <v>0</v>
      </c>
      <c r="I84" s="1107"/>
      <c r="J84" s="25"/>
      <c r="N84" s="25"/>
    </row>
    <row r="85" ht="18.0" customHeight="1">
      <c r="A85" s="97"/>
      <c r="B85" s="1111" t="b">
        <v>0</v>
      </c>
      <c r="C85" s="88"/>
      <c r="D85" s="89"/>
      <c r="E85" s="89"/>
      <c r="F85" s="90"/>
      <c r="G85" s="91">
        <v>0.0</v>
      </c>
      <c r="H85" s="994">
        <f t="shared" si="4"/>
        <v>0</v>
      </c>
      <c r="I85" s="1140"/>
      <c r="J85" s="25"/>
      <c r="N85" s="25"/>
    </row>
    <row r="86" ht="18.0" customHeight="1">
      <c r="A86" s="65"/>
      <c r="B86" s="1108" t="b">
        <v>0</v>
      </c>
      <c r="C86" s="94"/>
      <c r="D86" s="95"/>
      <c r="E86" s="95"/>
      <c r="F86" s="96"/>
      <c r="G86" s="85">
        <v>0.0</v>
      </c>
      <c r="H86" s="930">
        <f t="shared" si="4"/>
        <v>0</v>
      </c>
      <c r="I86" s="1107"/>
      <c r="J86" s="25"/>
      <c r="N86" s="25"/>
    </row>
    <row r="87">
      <c r="A87" s="126"/>
      <c r="B87" s="1125"/>
      <c r="C87" s="1126" t="s">
        <v>610</v>
      </c>
      <c r="D87" s="1093"/>
      <c r="E87" s="1093"/>
      <c r="F87" s="1093"/>
      <c r="G87" s="1093"/>
      <c r="H87" s="1127">
        <f>sum(H38:H86)</f>
        <v>0</v>
      </c>
      <c r="I87" s="1155"/>
      <c r="J87" s="25"/>
      <c r="N87" s="25"/>
    </row>
    <row r="88">
      <c r="A88" s="126"/>
      <c r="B88" s="126" t="s">
        <v>134</v>
      </c>
      <c r="H88" s="127">
        <f>'01) BudgetBill Breakdown'!J818-H87</f>
        <v>408.6</v>
      </c>
      <c r="J88" s="25"/>
      <c r="M88" s="13">
        <v>45760.0</v>
      </c>
      <c r="N88" s="25"/>
    </row>
    <row r="89">
      <c r="A89" s="126"/>
      <c r="B89" s="126"/>
      <c r="C89" s="126"/>
      <c r="D89" s="126"/>
      <c r="E89" s="126"/>
      <c r="F89" s="126"/>
      <c r="G89" s="126"/>
      <c r="H89" s="128"/>
      <c r="I89" s="128"/>
      <c r="J89" s="25"/>
      <c r="N89" s="25"/>
    </row>
  </sheetData>
  <mergeCells count="102">
    <mergeCell ref="H34:I34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K60:M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2:I72"/>
    <mergeCell ref="H73:I73"/>
    <mergeCell ref="H74:I74"/>
    <mergeCell ref="H75:I75"/>
    <mergeCell ref="H76:I76"/>
    <mergeCell ref="H84:I84"/>
    <mergeCell ref="H85:I85"/>
    <mergeCell ref="H86:I86"/>
    <mergeCell ref="C87:G87"/>
    <mergeCell ref="H87:I87"/>
    <mergeCell ref="B88:G88"/>
    <mergeCell ref="H88:I88"/>
    <mergeCell ref="H77:I77"/>
    <mergeCell ref="H78:I78"/>
    <mergeCell ref="H79:I79"/>
    <mergeCell ref="H80:I80"/>
    <mergeCell ref="H81:I81"/>
    <mergeCell ref="H82:I82"/>
    <mergeCell ref="H83:I83"/>
    <mergeCell ref="B2:I2"/>
    <mergeCell ref="K2:M2"/>
    <mergeCell ref="C3:E3"/>
    <mergeCell ref="L3:M3"/>
    <mergeCell ref="C4:E4"/>
    <mergeCell ref="L4:M4"/>
    <mergeCell ref="L5:M5"/>
    <mergeCell ref="C5:E5"/>
    <mergeCell ref="C6:E6"/>
    <mergeCell ref="C7:E7"/>
    <mergeCell ref="C8:E8"/>
    <mergeCell ref="C9:E9"/>
    <mergeCell ref="C10:E10"/>
    <mergeCell ref="C11:E11"/>
    <mergeCell ref="L13:M13"/>
    <mergeCell ref="L14:M14"/>
    <mergeCell ref="K29:L29"/>
    <mergeCell ref="K31:M31"/>
    <mergeCell ref="L6:M6"/>
    <mergeCell ref="L7:M7"/>
    <mergeCell ref="L8:M8"/>
    <mergeCell ref="L9:M9"/>
    <mergeCell ref="L10:M10"/>
    <mergeCell ref="L11:M11"/>
    <mergeCell ref="L12:M12"/>
    <mergeCell ref="C12:E12"/>
    <mergeCell ref="C13:E13"/>
    <mergeCell ref="C14:E14"/>
    <mergeCell ref="C15:E15"/>
    <mergeCell ref="C16:E16"/>
    <mergeCell ref="C17:E17"/>
    <mergeCell ref="C18:E18"/>
    <mergeCell ref="C19:E19"/>
    <mergeCell ref="C20:E20"/>
    <mergeCell ref="C21:E21"/>
    <mergeCell ref="C22:E22"/>
    <mergeCell ref="C23:E23"/>
    <mergeCell ref="C24:E24"/>
    <mergeCell ref="C25:E25"/>
    <mergeCell ref="C26:E26"/>
    <mergeCell ref="C30:E30"/>
    <mergeCell ref="C31:E31"/>
    <mergeCell ref="C32:E32"/>
    <mergeCell ref="C33:E33"/>
    <mergeCell ref="C34:G34"/>
    <mergeCell ref="B36:I36"/>
  </mergeCells>
  <dataValidations>
    <dataValidation type="list" allowBlank="1" showErrorMessage="1" sqref="E38:E86">
      <formula1>'08) Drop Down Menus'!$B$2:$B$17</formula1>
    </dataValidation>
    <dataValidation type="list" allowBlank="1" sqref="G4:G33">
      <formula1>'08) Drop Down Menus'!$A$2:$A$17</formula1>
    </dataValidation>
  </dataValidations>
  <drawing r:id="rId1"/>
</worksheet>
</file>

<file path=xl/worksheets/sheet9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3.29"/>
    <col customWidth="1" min="2" max="2" width="4.71"/>
    <col customWidth="1" min="3" max="3" width="32.57"/>
    <col customWidth="1" min="4" max="4" width="10.0"/>
    <col customWidth="1" min="5" max="5" width="25.71"/>
    <col customWidth="1" min="6" max="6" width="13.0"/>
    <col customWidth="1" min="7" max="7" width="23.86"/>
    <col customWidth="1" min="8" max="8" width="15.29"/>
    <col customWidth="1" min="9" max="9" width="14.29"/>
    <col customWidth="1" min="10" max="10" width="3.71"/>
    <col customWidth="1" min="11" max="11" width="23.86"/>
    <col customWidth="1" min="12" max="12" width="15.0"/>
    <col customWidth="1" min="13" max="13" width="16.57"/>
    <col customWidth="1" min="14" max="14" width="3.43"/>
  </cols>
  <sheetData>
    <row r="1">
      <c r="A1" s="25"/>
      <c r="B1" s="25"/>
      <c r="C1" s="25"/>
      <c r="D1" s="25"/>
      <c r="E1" s="25"/>
      <c r="F1" s="25"/>
      <c r="G1" s="24"/>
      <c r="H1" s="25"/>
      <c r="I1" s="25"/>
      <c r="J1" s="25"/>
      <c r="K1" s="25"/>
      <c r="L1" s="138"/>
      <c r="M1" s="25"/>
      <c r="N1" s="25"/>
    </row>
    <row r="2">
      <c r="A2" s="25"/>
      <c r="B2" s="1085" t="s">
        <v>924</v>
      </c>
      <c r="C2" s="1129"/>
      <c r="D2" s="1129"/>
      <c r="E2" s="1129"/>
      <c r="F2" s="1129"/>
      <c r="G2" s="1129"/>
      <c r="H2" s="1129"/>
      <c r="I2" s="1130"/>
      <c r="J2" s="25"/>
      <c r="K2" s="1131" t="s">
        <v>470</v>
      </c>
      <c r="L2" s="1132"/>
      <c r="M2" s="1133"/>
      <c r="N2" s="25"/>
    </row>
    <row r="3">
      <c r="A3" s="25"/>
      <c r="B3" s="1079" t="s">
        <v>598</v>
      </c>
      <c r="C3" s="974" t="s">
        <v>140</v>
      </c>
      <c r="D3" s="862"/>
      <c r="E3" s="862"/>
      <c r="F3" s="974" t="s">
        <v>55</v>
      </c>
      <c r="G3" s="974" t="s">
        <v>44</v>
      </c>
      <c r="H3" s="974" t="s">
        <v>2</v>
      </c>
      <c r="I3" s="1080" t="s">
        <v>67</v>
      </c>
      <c r="J3" s="25"/>
      <c r="K3" s="1081" t="str">
        <f>'08) Drop Down Menus'!A2</f>
        <v>Groceries</v>
      </c>
      <c r="L3" s="85">
        <f>sumifs(H$4:H$33,G$4:G$33,K3,B$4:B$33,false)</f>
        <v>429.68</v>
      </c>
      <c r="M3" s="1107"/>
      <c r="N3" s="25"/>
    </row>
    <row r="4">
      <c r="A4" s="25"/>
      <c r="B4" s="1134" t="b">
        <v>0</v>
      </c>
      <c r="C4" s="1042" t="s">
        <v>808</v>
      </c>
      <c r="D4" s="1135"/>
      <c r="E4" s="1135"/>
      <c r="F4" s="1172">
        <v>45821.0</v>
      </c>
      <c r="G4" s="1137" t="s">
        <v>110</v>
      </c>
      <c r="H4" s="1138">
        <f>sum(M31:M58)</f>
        <v>0</v>
      </c>
      <c r="I4" s="92">
        <f>H4</f>
        <v>0</v>
      </c>
      <c r="J4" s="25"/>
      <c r="K4" s="1139" t="str">
        <f>'08) Drop Down Menus'!A3</f>
        <v>Cigarettes</v>
      </c>
      <c r="L4" s="91">
        <f t="shared" ref="L4:L14" si="1">sumifs(H$4:H$26,G$4:G$26,K4,B$4:B$26,false)</f>
        <v>45.73</v>
      </c>
      <c r="M4" s="1140"/>
      <c r="N4" s="25"/>
    </row>
    <row r="5">
      <c r="A5" s="25"/>
      <c r="B5" s="925" t="b">
        <v>0</v>
      </c>
      <c r="C5" s="1022" t="s">
        <v>806</v>
      </c>
      <c r="D5" s="862"/>
      <c r="E5" s="862"/>
      <c r="F5" s="1206">
        <v>45821.0</v>
      </c>
      <c r="G5" s="983" t="s">
        <v>61</v>
      </c>
      <c r="H5" s="1023">
        <v>48.47</v>
      </c>
      <c r="I5" s="86">
        <f t="shared" ref="I5:I33" si="2">I4+H5</f>
        <v>48.47</v>
      </c>
      <c r="J5" s="25"/>
      <c r="K5" s="1081" t="str">
        <f>'08) Drop Down Menus'!A4</f>
        <v>Gas</v>
      </c>
      <c r="L5" s="85">
        <f t="shared" si="1"/>
        <v>34.74</v>
      </c>
      <c r="M5" s="1107"/>
      <c r="N5" s="25"/>
    </row>
    <row r="6">
      <c r="A6" s="25"/>
      <c r="B6" s="1134" t="b">
        <v>0</v>
      </c>
      <c r="C6" s="1042" t="s">
        <v>925</v>
      </c>
      <c r="D6" s="1135"/>
      <c r="E6" s="1135"/>
      <c r="F6" s="1179">
        <v>45823.0</v>
      </c>
      <c r="G6" s="1137" t="s">
        <v>132</v>
      </c>
      <c r="H6" s="1138">
        <v>40.0</v>
      </c>
      <c r="I6" s="92">
        <f t="shared" si="2"/>
        <v>88.47</v>
      </c>
      <c r="J6" s="25"/>
      <c r="K6" s="1139" t="str">
        <f>'08) Drop Down Menus'!A5</f>
        <v>Entertainment</v>
      </c>
      <c r="L6" s="91">
        <f t="shared" si="1"/>
        <v>0</v>
      </c>
      <c r="M6" s="1140"/>
      <c r="N6" s="25"/>
    </row>
    <row r="7">
      <c r="A7" s="25"/>
      <c r="B7" s="925" t="b">
        <v>0</v>
      </c>
      <c r="C7" s="1022" t="s">
        <v>472</v>
      </c>
      <c r="D7" s="862"/>
      <c r="E7" s="862"/>
      <c r="F7" s="1180">
        <v>45823.0</v>
      </c>
      <c r="G7" s="983" t="s">
        <v>110</v>
      </c>
      <c r="H7" s="1023">
        <v>102.61</v>
      </c>
      <c r="I7" s="86">
        <f t="shared" si="2"/>
        <v>191.08</v>
      </c>
      <c r="J7" s="25"/>
      <c r="K7" s="1081" t="str">
        <f>'08) Drop Down Menus'!A6</f>
        <v>Medical</v>
      </c>
      <c r="L7" s="85">
        <f t="shared" si="1"/>
        <v>88.36</v>
      </c>
      <c r="M7" s="1107"/>
      <c r="N7" s="25"/>
    </row>
    <row r="8">
      <c r="A8" s="25"/>
      <c r="B8" s="1134" t="b">
        <v>0</v>
      </c>
      <c r="C8" s="1042" t="s">
        <v>836</v>
      </c>
      <c r="D8" s="1135"/>
      <c r="E8" s="1135"/>
      <c r="F8" s="1179">
        <v>45824.0</v>
      </c>
      <c r="G8" s="1137" t="s">
        <v>11</v>
      </c>
      <c r="H8" s="1138">
        <v>6.32</v>
      </c>
      <c r="I8" s="92">
        <f t="shared" si="2"/>
        <v>197.4</v>
      </c>
      <c r="J8" s="25"/>
      <c r="K8" s="1139" t="str">
        <f>'08) Drop Down Menus'!A7</f>
        <v>Vehicle</v>
      </c>
      <c r="L8" s="91">
        <f t="shared" si="1"/>
        <v>0</v>
      </c>
      <c r="M8" s="1140"/>
      <c r="N8" s="25"/>
    </row>
    <row r="9">
      <c r="A9" s="25"/>
      <c r="B9" s="925" t="b">
        <v>0</v>
      </c>
      <c r="C9" s="1022" t="s">
        <v>472</v>
      </c>
      <c r="D9" s="862"/>
      <c r="E9" s="862"/>
      <c r="F9" s="1180">
        <v>45825.0</v>
      </c>
      <c r="G9" s="983" t="s">
        <v>110</v>
      </c>
      <c r="H9" s="1023">
        <v>246.86</v>
      </c>
      <c r="I9" s="86">
        <f t="shared" si="2"/>
        <v>444.26</v>
      </c>
      <c r="J9" s="25"/>
      <c r="K9" s="1081" t="str">
        <f>'08) Drop Down Menus'!A8</f>
        <v>Maintenance</v>
      </c>
      <c r="L9" s="85">
        <f t="shared" si="1"/>
        <v>0</v>
      </c>
      <c r="M9" s="1107"/>
      <c r="N9" s="25"/>
    </row>
    <row r="10">
      <c r="A10" s="25"/>
      <c r="B10" s="1134" t="b">
        <v>0</v>
      </c>
      <c r="C10" s="1042" t="s">
        <v>508</v>
      </c>
      <c r="D10" s="1135"/>
      <c r="E10" s="1135"/>
      <c r="F10" s="1179">
        <v>45825.0</v>
      </c>
      <c r="G10" s="1137" t="s">
        <v>144</v>
      </c>
      <c r="H10" s="1138">
        <v>23.19</v>
      </c>
      <c r="I10" s="92">
        <f t="shared" si="2"/>
        <v>467.45</v>
      </c>
      <c r="J10" s="25"/>
      <c r="K10" s="1139" t="str">
        <f>'08) Drop Down Menus'!A9</f>
        <v>Debt</v>
      </c>
      <c r="L10" s="91">
        <f t="shared" si="1"/>
        <v>48.47</v>
      </c>
      <c r="M10" s="1140"/>
      <c r="N10" s="25"/>
    </row>
    <row r="11">
      <c r="A11" s="25"/>
      <c r="B11" s="925" t="b">
        <v>0</v>
      </c>
      <c r="C11" s="1022" t="s">
        <v>474</v>
      </c>
      <c r="D11" s="862"/>
      <c r="E11" s="862"/>
      <c r="F11" s="1180">
        <v>45830.0</v>
      </c>
      <c r="G11" s="983" t="s">
        <v>144</v>
      </c>
      <c r="H11" s="1023">
        <v>22.54</v>
      </c>
      <c r="I11" s="86">
        <f t="shared" si="2"/>
        <v>489.99</v>
      </c>
      <c r="J11" s="25"/>
      <c r="K11" s="1081" t="str">
        <f>'08) Drop Down Menus'!A10</f>
        <v>Holiday Gifts</v>
      </c>
      <c r="L11" s="85">
        <f t="shared" si="1"/>
        <v>0</v>
      </c>
      <c r="M11" s="1107"/>
      <c r="N11" s="25"/>
    </row>
    <row r="12">
      <c r="A12" s="25"/>
      <c r="B12" s="1134" t="b">
        <v>0</v>
      </c>
      <c r="C12" s="1042" t="s">
        <v>474</v>
      </c>
      <c r="D12" s="1135"/>
      <c r="E12" s="1135"/>
      <c r="F12" s="1179">
        <v>45830.0</v>
      </c>
      <c r="G12" s="1137" t="s">
        <v>145</v>
      </c>
      <c r="H12" s="1138">
        <v>34.74</v>
      </c>
      <c r="I12" s="92">
        <f t="shared" si="2"/>
        <v>524.73</v>
      </c>
      <c r="J12" s="25"/>
      <c r="K12" s="1139" t="str">
        <f>'08) Drop Down Menus'!A11</f>
        <v>Haircut</v>
      </c>
      <c r="L12" s="91">
        <f t="shared" si="1"/>
        <v>0</v>
      </c>
      <c r="M12" s="1140"/>
      <c r="N12" s="25"/>
    </row>
    <row r="13">
      <c r="A13" s="25"/>
      <c r="B13" s="925" t="b">
        <v>0</v>
      </c>
      <c r="C13" s="1022" t="s">
        <v>838</v>
      </c>
      <c r="D13" s="862"/>
      <c r="E13" s="862"/>
      <c r="F13" s="1180">
        <v>45832.0</v>
      </c>
      <c r="G13" s="983" t="s">
        <v>11</v>
      </c>
      <c r="H13" s="1023">
        <v>12.65</v>
      </c>
      <c r="I13" s="86">
        <f t="shared" si="2"/>
        <v>537.38</v>
      </c>
      <c r="J13" s="25"/>
      <c r="K13" s="1081" t="str">
        <f>'08) Drop Down Menus'!A12</f>
        <v>Subscription - Video</v>
      </c>
      <c r="L13" s="85">
        <f t="shared" si="1"/>
        <v>18.97</v>
      </c>
      <c r="M13" s="1107"/>
      <c r="N13" s="25"/>
    </row>
    <row r="14">
      <c r="A14" s="25"/>
      <c r="B14" s="1134" t="b">
        <v>0</v>
      </c>
      <c r="C14" s="1042" t="s">
        <v>472</v>
      </c>
      <c r="D14" s="1135"/>
      <c r="E14" s="1135"/>
      <c r="F14" s="1179">
        <v>45832.0</v>
      </c>
      <c r="G14" s="1137" t="s">
        <v>110</v>
      </c>
      <c r="H14" s="1138">
        <v>80.21</v>
      </c>
      <c r="I14" s="92">
        <f t="shared" si="2"/>
        <v>617.59</v>
      </c>
      <c r="J14" s="25"/>
      <c r="K14" s="1141" t="str">
        <f>'08) Drop Down Menus'!A13</f>
        <v>Subscription - Game</v>
      </c>
      <c r="L14" s="1142">
        <f t="shared" si="1"/>
        <v>0</v>
      </c>
      <c r="M14" s="1144"/>
      <c r="N14" s="25"/>
    </row>
    <row r="15">
      <c r="A15" s="25"/>
      <c r="B15" s="925" t="b">
        <v>0</v>
      </c>
      <c r="C15" s="1022" t="s">
        <v>842</v>
      </c>
      <c r="D15" s="862"/>
      <c r="E15" s="862"/>
      <c r="F15" s="1180">
        <v>45832.0</v>
      </c>
      <c r="G15" s="983" t="s">
        <v>132</v>
      </c>
      <c r="H15" s="1023">
        <v>48.36</v>
      </c>
      <c r="I15" s="86">
        <f t="shared" si="2"/>
        <v>665.95</v>
      </c>
      <c r="J15" s="25"/>
      <c r="K15" s="25"/>
      <c r="L15" s="25"/>
      <c r="M15" s="25"/>
      <c r="N15" s="25"/>
    </row>
    <row r="16">
      <c r="A16" s="25"/>
      <c r="B16" s="1134" t="b">
        <v>0</v>
      </c>
      <c r="C16" s="1042"/>
      <c r="D16" s="1135"/>
      <c r="E16" s="1135"/>
      <c r="F16" s="1179"/>
      <c r="G16" s="1137"/>
      <c r="H16" s="1138">
        <v>0.0</v>
      </c>
      <c r="I16" s="92">
        <f t="shared" si="2"/>
        <v>665.95</v>
      </c>
      <c r="J16" s="25"/>
      <c r="K16" s="1085" t="s">
        <v>44</v>
      </c>
      <c r="L16" s="1086" t="s">
        <v>572</v>
      </c>
      <c r="M16" s="1087" t="s">
        <v>573</v>
      </c>
      <c r="N16" s="25"/>
    </row>
    <row r="17">
      <c r="A17" s="25"/>
      <c r="B17" s="925" t="b">
        <v>0</v>
      </c>
      <c r="C17" s="1022"/>
      <c r="D17" s="862"/>
      <c r="E17" s="862"/>
      <c r="F17" s="1180"/>
      <c r="G17" s="983"/>
      <c r="H17" s="1023">
        <v>0.0</v>
      </c>
      <c r="I17" s="86">
        <f t="shared" si="2"/>
        <v>665.95</v>
      </c>
      <c r="J17" s="25"/>
      <c r="K17" s="1088" t="str">
        <f>'08) Drop Down Menus'!A2</f>
        <v>Groceries</v>
      </c>
      <c r="L17" s="930">
        <f>SUMIF('01) BudgetBill Breakdown'!B89:B$594,K3, '01) BudgetBill Breakdown'!G89:G$594)</f>
        <v>-8428.89</v>
      </c>
      <c r="M17" s="1089">
        <f t="shared" ref="M17:M28" si="3">L17/M$29</f>
        <v>-702.4075</v>
      </c>
      <c r="N17" s="25"/>
    </row>
    <row r="18">
      <c r="A18" s="25"/>
      <c r="B18" s="1134" t="b">
        <v>0</v>
      </c>
      <c r="C18" s="1042"/>
      <c r="D18" s="1135"/>
      <c r="E18" s="1135"/>
      <c r="F18" s="1179"/>
      <c r="G18" s="1137"/>
      <c r="H18" s="1138">
        <v>0.0</v>
      </c>
      <c r="I18" s="92">
        <f t="shared" si="2"/>
        <v>665.95</v>
      </c>
      <c r="J18" s="25"/>
      <c r="K18" s="1090" t="str">
        <f>'08) Drop Down Menus'!A3</f>
        <v>Cigarettes</v>
      </c>
      <c r="L18" s="994">
        <f>SUMIF('01) BudgetBill Breakdown'!B89:B$594,K4, '01) BudgetBill Breakdown'!G89:G$594)</f>
        <v>-1936.99</v>
      </c>
      <c r="M18" s="1091">
        <f t="shared" si="3"/>
        <v>-161.4158333</v>
      </c>
      <c r="N18" s="25"/>
    </row>
    <row r="19">
      <c r="A19" s="25"/>
      <c r="B19" s="925" t="b">
        <v>0</v>
      </c>
      <c r="C19" s="1022"/>
      <c r="D19" s="862"/>
      <c r="E19" s="862"/>
      <c r="F19" s="1180"/>
      <c r="G19" s="983"/>
      <c r="H19" s="1023">
        <v>0.0</v>
      </c>
      <c r="I19" s="86">
        <f t="shared" si="2"/>
        <v>665.95</v>
      </c>
      <c r="J19" s="25"/>
      <c r="K19" s="1088" t="str">
        <f>'08) Drop Down Menus'!A4</f>
        <v>Gas</v>
      </c>
      <c r="L19" s="930">
        <f>SUMIF('01) BudgetBill Breakdown'!B89:B$594,K5, '01) BudgetBill Breakdown'!G89:G$594)</f>
        <v>-667.74</v>
      </c>
      <c r="M19" s="1089">
        <f t="shared" si="3"/>
        <v>-55.645</v>
      </c>
      <c r="N19" s="25"/>
    </row>
    <row r="20">
      <c r="A20" s="25"/>
      <c r="B20" s="1134" t="b">
        <v>0</v>
      </c>
      <c r="C20" s="1042"/>
      <c r="D20" s="1135"/>
      <c r="E20" s="1135"/>
      <c r="F20" s="1179"/>
      <c r="G20" s="1137"/>
      <c r="H20" s="1138">
        <v>0.0</v>
      </c>
      <c r="I20" s="92">
        <f t="shared" si="2"/>
        <v>665.95</v>
      </c>
      <c r="J20" s="25"/>
      <c r="K20" s="1090" t="str">
        <f>'08) Drop Down Menus'!A5</f>
        <v>Entertainment</v>
      </c>
      <c r="L20" s="994">
        <f>SUMIF('01) BudgetBill Breakdown'!B89:B$594,K6, '01) BudgetBill Breakdown'!G89:G$594)</f>
        <v>-2661.86</v>
      </c>
      <c r="M20" s="1091">
        <f t="shared" si="3"/>
        <v>-221.8216667</v>
      </c>
      <c r="N20" s="25"/>
    </row>
    <row r="21">
      <c r="A21" s="25"/>
      <c r="B21" s="925" t="b">
        <v>0</v>
      </c>
      <c r="C21" s="1022"/>
      <c r="D21" s="862"/>
      <c r="E21" s="862"/>
      <c r="F21" s="1180"/>
      <c r="G21" s="983"/>
      <c r="H21" s="1023">
        <v>0.0</v>
      </c>
      <c r="I21" s="86">
        <f t="shared" si="2"/>
        <v>665.95</v>
      </c>
      <c r="J21" s="25"/>
      <c r="K21" s="1088" t="str">
        <f>'08) Drop Down Menus'!A6</f>
        <v>Medical</v>
      </c>
      <c r="L21" s="930">
        <f>SUMIF('01) BudgetBill Breakdown'!B89:B$594,K7, '01) BudgetBill Breakdown'!G89:G$594)</f>
        <v>-584.63</v>
      </c>
      <c r="M21" s="1089">
        <f t="shared" si="3"/>
        <v>-48.71916667</v>
      </c>
      <c r="N21" s="25"/>
    </row>
    <row r="22">
      <c r="A22" s="25"/>
      <c r="B22" s="1134" t="b">
        <v>0</v>
      </c>
      <c r="C22" s="1042"/>
      <c r="D22" s="1135"/>
      <c r="E22" s="1135"/>
      <c r="F22" s="1179"/>
      <c r="G22" s="1137"/>
      <c r="H22" s="1138">
        <v>0.0</v>
      </c>
      <c r="I22" s="92">
        <f t="shared" si="2"/>
        <v>665.95</v>
      </c>
      <c r="J22" s="25"/>
      <c r="K22" s="1090" t="str">
        <f>'08) Drop Down Menus'!A7</f>
        <v>Vehicle</v>
      </c>
      <c r="L22" s="994">
        <f>SUMIF('01) BudgetBill Breakdown'!B89:B$594,K8, '01) BudgetBill Breakdown'!G89:G$594)</f>
        <v>-437.78</v>
      </c>
      <c r="M22" s="1091">
        <f t="shared" si="3"/>
        <v>-36.48166667</v>
      </c>
      <c r="N22" s="25"/>
    </row>
    <row r="23">
      <c r="A23" s="25"/>
      <c r="B23" s="925" t="b">
        <v>0</v>
      </c>
      <c r="C23" s="1022"/>
      <c r="D23" s="862"/>
      <c r="E23" s="862"/>
      <c r="F23" s="1180"/>
      <c r="G23" s="983"/>
      <c r="H23" s="1023">
        <v>0.0</v>
      </c>
      <c r="I23" s="86">
        <f t="shared" si="2"/>
        <v>665.95</v>
      </c>
      <c r="J23" s="25"/>
      <c r="K23" s="1088" t="str">
        <f>'08) Drop Down Menus'!A8</f>
        <v>Maintenance</v>
      </c>
      <c r="L23" s="930">
        <f>SUMIF('01) BudgetBill Breakdown'!B89:B$594,K9, '01) BudgetBill Breakdown'!G89:G$594)</f>
        <v>-1710.62</v>
      </c>
      <c r="M23" s="1089">
        <f t="shared" si="3"/>
        <v>-142.5516667</v>
      </c>
      <c r="N23" s="25"/>
    </row>
    <row r="24">
      <c r="A24" s="25"/>
      <c r="B24" s="1134" t="b">
        <v>0</v>
      </c>
      <c r="C24" s="1042"/>
      <c r="D24" s="1135"/>
      <c r="E24" s="1135"/>
      <c r="F24" s="1179"/>
      <c r="G24" s="1137"/>
      <c r="H24" s="1138">
        <v>0.0</v>
      </c>
      <c r="I24" s="92">
        <f t="shared" si="2"/>
        <v>665.95</v>
      </c>
      <c r="J24" s="25"/>
      <c r="K24" s="1090" t="str">
        <f>'08) Drop Down Menus'!A9</f>
        <v>Debt</v>
      </c>
      <c r="L24" s="994">
        <f>SUMIF('01) BudgetBill Breakdown'!B89:B$594,K10, '01) BudgetBill Breakdown'!G89:G$594)</f>
        <v>-2031.77</v>
      </c>
      <c r="M24" s="1091">
        <f t="shared" si="3"/>
        <v>-169.3141667</v>
      </c>
      <c r="N24" s="25"/>
    </row>
    <row r="25">
      <c r="A25" s="25"/>
      <c r="B25" s="925" t="b">
        <v>0</v>
      </c>
      <c r="C25" s="1022"/>
      <c r="D25" s="862"/>
      <c r="E25" s="862"/>
      <c r="F25" s="1180"/>
      <c r="G25" s="983"/>
      <c r="H25" s="1023">
        <v>0.0</v>
      </c>
      <c r="I25" s="86">
        <f t="shared" si="2"/>
        <v>665.95</v>
      </c>
      <c r="J25" s="25"/>
      <c r="K25" s="1088" t="str">
        <f>'08) Drop Down Menus'!A10</f>
        <v>Holiday Gifts</v>
      </c>
      <c r="L25" s="930">
        <f>SUMIF('01) BudgetBill Breakdown'!B89:B$594,K11, '01) BudgetBill Breakdown'!G89:G$594)</f>
        <v>-410.56</v>
      </c>
      <c r="M25" s="1089">
        <f t="shared" si="3"/>
        <v>-34.21333333</v>
      </c>
      <c r="N25" s="25"/>
    </row>
    <row r="26">
      <c r="A26" s="25"/>
      <c r="B26" s="1134" t="b">
        <v>0</v>
      </c>
      <c r="C26" s="1042"/>
      <c r="D26" s="1135"/>
      <c r="E26" s="1135"/>
      <c r="F26" s="1179"/>
      <c r="G26" s="1137"/>
      <c r="H26" s="1138">
        <v>0.0</v>
      </c>
      <c r="I26" s="92">
        <f t="shared" si="2"/>
        <v>665.95</v>
      </c>
      <c r="J26" s="25"/>
      <c r="K26" s="1090" t="str">
        <f>'08) Drop Down Menus'!A11</f>
        <v>Haircut</v>
      </c>
      <c r="L26" s="994">
        <f>SUMIF('01) BudgetBill Breakdown'!B89:B$594,K12, '01) BudgetBill Breakdown'!G89:G$594)</f>
        <v>-238</v>
      </c>
      <c r="M26" s="1091">
        <f t="shared" si="3"/>
        <v>-19.83333333</v>
      </c>
      <c r="N26" s="25"/>
    </row>
    <row r="27">
      <c r="A27" s="25"/>
      <c r="B27" s="925" t="b">
        <v>0</v>
      </c>
      <c r="C27" s="1022"/>
      <c r="D27" s="1022"/>
      <c r="E27" s="1022"/>
      <c r="F27" s="1180"/>
      <c r="G27" s="983"/>
      <c r="H27" s="1023">
        <v>0.0</v>
      </c>
      <c r="I27" s="86">
        <f t="shared" si="2"/>
        <v>665.95</v>
      </c>
      <c r="J27" s="25"/>
      <c r="K27" s="1088" t="str">
        <f>'08) Drop Down Menus'!A12</f>
        <v>Subscription - Video</v>
      </c>
      <c r="L27" s="930">
        <f>SUMIF('01) BudgetBill Breakdown'!B89:B$594,K13, '01) BudgetBill Breakdown'!G89:G$594)</f>
        <v>-343.35</v>
      </c>
      <c r="M27" s="1089">
        <f t="shared" si="3"/>
        <v>-28.6125</v>
      </c>
      <c r="N27" s="25"/>
    </row>
    <row r="28">
      <c r="A28" s="25"/>
      <c r="B28" s="1134" t="b">
        <v>0</v>
      </c>
      <c r="C28" s="1042"/>
      <c r="D28" s="1042"/>
      <c r="E28" s="1042"/>
      <c r="F28" s="1179"/>
      <c r="G28" s="1137"/>
      <c r="H28" s="1138">
        <v>0.0</v>
      </c>
      <c r="I28" s="92">
        <f t="shared" si="2"/>
        <v>665.95</v>
      </c>
      <c r="J28" s="25"/>
      <c r="K28" s="1090" t="str">
        <f>'08) Drop Down Menus'!A13</f>
        <v>Subscription - Game</v>
      </c>
      <c r="L28" s="994">
        <f>SUMIF('01) BudgetBill Breakdown'!B89:B$594,K14, '01) BudgetBill Breakdown'!G89:G$594)</f>
        <v>-26.38</v>
      </c>
      <c r="M28" s="1091">
        <f t="shared" si="3"/>
        <v>-2.198333333</v>
      </c>
      <c r="N28" s="25"/>
    </row>
    <row r="29">
      <c r="A29" s="25"/>
      <c r="B29" s="925" t="b">
        <v>0</v>
      </c>
      <c r="C29" s="1022"/>
      <c r="D29" s="1022"/>
      <c r="E29" s="1022"/>
      <c r="F29" s="1180"/>
      <c r="G29" s="983"/>
      <c r="H29" s="1023">
        <v>0.0</v>
      </c>
      <c r="I29" s="86">
        <f t="shared" si="2"/>
        <v>665.95</v>
      </c>
      <c r="J29" s="25"/>
      <c r="K29" s="1092" t="s">
        <v>574</v>
      </c>
      <c r="L29" s="1093"/>
      <c r="M29" s="1094" t="s">
        <v>575</v>
      </c>
      <c r="N29" s="25"/>
    </row>
    <row r="30">
      <c r="A30" s="25"/>
      <c r="B30" s="1134" t="b">
        <v>0</v>
      </c>
      <c r="C30" s="1042"/>
      <c r="D30" s="1135"/>
      <c r="E30" s="1135"/>
      <c r="F30" s="1179"/>
      <c r="G30" s="1137"/>
      <c r="H30" s="1138">
        <v>0.0</v>
      </c>
      <c r="I30" s="92">
        <f t="shared" si="2"/>
        <v>665.95</v>
      </c>
      <c r="J30" s="25"/>
      <c r="N30" s="25"/>
    </row>
    <row r="31">
      <c r="A31" s="25"/>
      <c r="B31" s="925" t="b">
        <v>0</v>
      </c>
      <c r="C31" s="1022"/>
      <c r="D31" s="862"/>
      <c r="E31" s="862"/>
      <c r="F31" s="1180"/>
      <c r="G31" s="983"/>
      <c r="H31" s="1023">
        <v>0.0</v>
      </c>
      <c r="I31" s="86">
        <f t="shared" si="2"/>
        <v>665.95</v>
      </c>
      <c r="J31" s="25"/>
      <c r="K31" s="126" t="s">
        <v>804</v>
      </c>
      <c r="N31" s="25"/>
    </row>
    <row r="32">
      <c r="A32" s="25"/>
      <c r="B32" s="1134" t="b">
        <v>0</v>
      </c>
      <c r="C32" s="1042"/>
      <c r="D32" s="1135"/>
      <c r="E32" s="1135"/>
      <c r="F32" s="1179"/>
      <c r="G32" s="1137"/>
      <c r="H32" s="1138">
        <v>0.0</v>
      </c>
      <c r="I32" s="92">
        <f t="shared" si="2"/>
        <v>665.95</v>
      </c>
      <c r="J32" s="25"/>
      <c r="K32" s="167"/>
      <c r="L32" s="1128"/>
      <c r="M32" s="125">
        <v>0.0</v>
      </c>
      <c r="N32" s="25"/>
    </row>
    <row r="33" ht="18.0" customHeight="1">
      <c r="A33" s="25"/>
      <c r="B33" s="925" t="b">
        <v>0</v>
      </c>
      <c r="C33" s="1022"/>
      <c r="D33" s="862"/>
      <c r="E33" s="862"/>
      <c r="F33" s="1180"/>
      <c r="G33" s="983"/>
      <c r="H33" s="1023">
        <v>0.0</v>
      </c>
      <c r="I33" s="86">
        <f t="shared" si="2"/>
        <v>665.95</v>
      </c>
      <c r="J33" s="25"/>
      <c r="K33" s="167"/>
      <c r="L33" s="1128"/>
      <c r="M33" s="125">
        <v>0.0</v>
      </c>
      <c r="N33" s="25"/>
    </row>
    <row r="34" ht="18.0" customHeight="1">
      <c r="A34" s="25"/>
      <c r="B34" s="1148"/>
      <c r="C34" s="1149" t="s">
        <v>455</v>
      </c>
      <c r="D34" s="1150"/>
      <c r="E34" s="1150"/>
      <c r="F34" s="1150"/>
      <c r="G34" s="1150"/>
      <c r="H34" s="1151">
        <f>I26</f>
        <v>665.95</v>
      </c>
      <c r="I34" s="1152"/>
      <c r="J34" s="25"/>
      <c r="K34" s="167"/>
      <c r="L34" s="1128"/>
      <c r="M34" s="125">
        <v>0.0</v>
      </c>
      <c r="N34" s="25"/>
    </row>
    <row r="35" ht="18.0" customHeight="1">
      <c r="A35" s="65"/>
      <c r="B35" s="65"/>
      <c r="C35" s="65"/>
      <c r="D35" s="65"/>
      <c r="E35" s="65"/>
      <c r="F35" s="65"/>
      <c r="G35" s="75"/>
      <c r="H35" s="75"/>
      <c r="I35" s="65"/>
      <c r="J35" s="25"/>
      <c r="K35" s="167"/>
      <c r="L35" s="1128"/>
      <c r="M35" s="125">
        <v>0.0</v>
      </c>
      <c r="N35" s="25"/>
    </row>
    <row r="36" ht="18.0" customHeight="1">
      <c r="A36" s="65"/>
      <c r="B36" s="65" t="s">
        <v>609</v>
      </c>
      <c r="J36" s="25"/>
      <c r="K36" s="167"/>
      <c r="L36" s="1128"/>
      <c r="M36" s="125">
        <v>0.0</v>
      </c>
      <c r="N36" s="25"/>
    </row>
    <row r="37" ht="18.0" customHeight="1">
      <c r="A37" s="80"/>
      <c r="B37" s="1085" t="s">
        <v>102</v>
      </c>
      <c r="C37" s="1086" t="s">
        <v>103</v>
      </c>
      <c r="D37" s="1086" t="s">
        <v>104</v>
      </c>
      <c r="E37" s="1086" t="s">
        <v>105</v>
      </c>
      <c r="F37" s="1086" t="s">
        <v>49</v>
      </c>
      <c r="G37" s="1106" t="s">
        <v>106</v>
      </c>
      <c r="H37" s="1106" t="s">
        <v>107</v>
      </c>
      <c r="I37" s="1130"/>
      <c r="J37" s="25"/>
      <c r="K37" s="167"/>
      <c r="L37" s="1128"/>
      <c r="M37" s="125">
        <v>0.0</v>
      </c>
      <c r="N37" s="25"/>
    </row>
    <row r="38" ht="18.0" customHeight="1">
      <c r="A38" s="80"/>
      <c r="B38" s="1108" t="b">
        <v>0</v>
      </c>
      <c r="C38" s="1022"/>
      <c r="D38" s="95"/>
      <c r="E38" s="95"/>
      <c r="F38" s="96"/>
      <c r="G38" s="85">
        <v>0.0</v>
      </c>
      <c r="H38" s="930">
        <f t="shared" ref="H38:H86" si="4">IF( B38 = TRUE ,(G38*F38)*0.05+(G38*F38) , G38*F38 )</f>
        <v>0</v>
      </c>
      <c r="I38" s="1107"/>
      <c r="J38" s="25"/>
      <c r="K38" s="167"/>
      <c r="L38" s="1128"/>
      <c r="M38" s="125">
        <v>0.0</v>
      </c>
      <c r="N38" s="25"/>
    </row>
    <row r="39" ht="18.0" customHeight="1">
      <c r="A39" s="80"/>
      <c r="B39" s="1111" t="b">
        <v>0</v>
      </c>
      <c r="C39" s="88"/>
      <c r="D39" s="89"/>
      <c r="E39" s="89"/>
      <c r="F39" s="90"/>
      <c r="G39" s="91">
        <v>0.0</v>
      </c>
      <c r="H39" s="994">
        <f t="shared" si="4"/>
        <v>0</v>
      </c>
      <c r="I39" s="1140"/>
      <c r="J39" s="25"/>
      <c r="K39" s="167"/>
      <c r="L39" s="1128"/>
      <c r="M39" s="125">
        <v>0.0</v>
      </c>
      <c r="N39" s="25"/>
    </row>
    <row r="40" ht="18.0" customHeight="1">
      <c r="A40" s="97"/>
      <c r="B40" s="1108" t="b">
        <v>0</v>
      </c>
      <c r="C40" s="94"/>
      <c r="D40" s="95"/>
      <c r="E40" s="95"/>
      <c r="F40" s="96"/>
      <c r="G40" s="85">
        <v>0.0</v>
      </c>
      <c r="H40" s="930">
        <f t="shared" si="4"/>
        <v>0</v>
      </c>
      <c r="I40" s="1107"/>
      <c r="J40" s="25"/>
      <c r="K40" s="167"/>
      <c r="L40" s="1128"/>
      <c r="M40" s="125">
        <v>0.0</v>
      </c>
      <c r="N40" s="25"/>
    </row>
    <row r="41" ht="18.0" customHeight="1">
      <c r="A41" s="80"/>
      <c r="B41" s="1111" t="b">
        <v>0</v>
      </c>
      <c r="C41" s="88"/>
      <c r="D41" s="89"/>
      <c r="E41" s="89"/>
      <c r="F41" s="90"/>
      <c r="G41" s="91">
        <v>0.0</v>
      </c>
      <c r="H41" s="994">
        <f t="shared" si="4"/>
        <v>0</v>
      </c>
      <c r="I41" s="1140"/>
      <c r="J41" s="25"/>
      <c r="K41" s="167"/>
      <c r="L41" s="1128"/>
      <c r="M41" s="125">
        <v>0.0</v>
      </c>
      <c r="N41" s="25"/>
    </row>
    <row r="42" ht="18.0" customHeight="1">
      <c r="A42" s="80"/>
      <c r="B42" s="1108" t="b">
        <v>0</v>
      </c>
      <c r="C42" s="94"/>
      <c r="D42" s="95"/>
      <c r="E42" s="95"/>
      <c r="F42" s="96"/>
      <c r="G42" s="85">
        <v>0.0</v>
      </c>
      <c r="H42" s="930">
        <f t="shared" si="4"/>
        <v>0</v>
      </c>
      <c r="I42" s="1107"/>
      <c r="J42" s="25"/>
      <c r="K42" s="167"/>
      <c r="L42" s="1128"/>
      <c r="M42" s="125">
        <v>0.0</v>
      </c>
      <c r="N42" s="25"/>
    </row>
    <row r="43" ht="18.0" customHeight="1">
      <c r="A43" s="80"/>
      <c r="B43" s="1111" t="b">
        <v>0</v>
      </c>
      <c r="C43" s="88"/>
      <c r="D43" s="89"/>
      <c r="E43" s="89"/>
      <c r="F43" s="90"/>
      <c r="G43" s="91">
        <v>0.0</v>
      </c>
      <c r="H43" s="994">
        <f t="shared" si="4"/>
        <v>0</v>
      </c>
      <c r="I43" s="1140"/>
      <c r="J43" s="25"/>
      <c r="K43" s="167"/>
      <c r="L43" s="1128"/>
      <c r="M43" s="125">
        <v>0.0</v>
      </c>
      <c r="N43" s="25"/>
    </row>
    <row r="44" ht="18.0" customHeight="1">
      <c r="A44" s="97"/>
      <c r="B44" s="1108" t="b">
        <v>0</v>
      </c>
      <c r="C44" s="94"/>
      <c r="D44" s="95"/>
      <c r="E44" s="95"/>
      <c r="F44" s="96"/>
      <c r="G44" s="85">
        <v>0.0</v>
      </c>
      <c r="H44" s="930">
        <f t="shared" si="4"/>
        <v>0</v>
      </c>
      <c r="I44" s="1107"/>
      <c r="J44" s="25"/>
      <c r="K44" s="167"/>
      <c r="L44" s="1128"/>
      <c r="M44" s="125">
        <v>0.0</v>
      </c>
      <c r="N44" s="25"/>
    </row>
    <row r="45" ht="18.0" customHeight="1">
      <c r="A45" s="97"/>
      <c r="B45" s="1111" t="b">
        <v>0</v>
      </c>
      <c r="C45" s="88"/>
      <c r="D45" s="89"/>
      <c r="E45" s="89"/>
      <c r="F45" s="90"/>
      <c r="G45" s="91">
        <v>0.0</v>
      </c>
      <c r="H45" s="994">
        <f t="shared" si="4"/>
        <v>0</v>
      </c>
      <c r="I45" s="1140"/>
      <c r="J45" s="25"/>
      <c r="K45" s="167"/>
      <c r="L45" s="1128"/>
      <c r="M45" s="125">
        <v>0.0</v>
      </c>
      <c r="N45" s="25"/>
    </row>
    <row r="46" ht="18.0" customHeight="1">
      <c r="A46" s="97"/>
      <c r="B46" s="1108" t="b">
        <v>0</v>
      </c>
      <c r="C46" s="94"/>
      <c r="D46" s="95"/>
      <c r="E46" s="95"/>
      <c r="F46" s="96"/>
      <c r="G46" s="85">
        <v>0.0</v>
      </c>
      <c r="H46" s="930">
        <f t="shared" si="4"/>
        <v>0</v>
      </c>
      <c r="I46" s="1107"/>
      <c r="J46" s="25"/>
      <c r="K46" s="167"/>
      <c r="L46" s="1128"/>
      <c r="M46" s="125">
        <v>0.0</v>
      </c>
      <c r="N46" s="25"/>
    </row>
    <row r="47" ht="18.0" customHeight="1">
      <c r="A47" s="97"/>
      <c r="B47" s="1111" t="b">
        <v>0</v>
      </c>
      <c r="C47" s="88"/>
      <c r="D47" s="89"/>
      <c r="E47" s="89"/>
      <c r="F47" s="90"/>
      <c r="G47" s="91">
        <v>0.0</v>
      </c>
      <c r="H47" s="994">
        <f t="shared" si="4"/>
        <v>0</v>
      </c>
      <c r="I47" s="1140"/>
      <c r="J47" s="25"/>
      <c r="K47" s="167"/>
      <c r="L47" s="1128"/>
      <c r="M47" s="125">
        <v>0.0</v>
      </c>
      <c r="N47" s="25"/>
    </row>
    <row r="48" ht="18.0" customHeight="1">
      <c r="A48" s="97"/>
      <c r="B48" s="1108" t="b">
        <v>0</v>
      </c>
      <c r="C48" s="94"/>
      <c r="D48" s="95"/>
      <c r="E48" s="95"/>
      <c r="F48" s="96"/>
      <c r="G48" s="85">
        <v>0.0</v>
      </c>
      <c r="H48" s="930">
        <f t="shared" si="4"/>
        <v>0</v>
      </c>
      <c r="I48" s="1107"/>
      <c r="J48" s="25"/>
      <c r="K48" s="167"/>
      <c r="L48" s="1128"/>
      <c r="M48" s="125">
        <v>0.0</v>
      </c>
    </row>
    <row r="49" ht="18.0" customHeight="1">
      <c r="A49" s="97"/>
      <c r="B49" s="1111" t="b">
        <v>0</v>
      </c>
      <c r="C49" s="88"/>
      <c r="D49" s="89"/>
      <c r="E49" s="89"/>
      <c r="F49" s="90"/>
      <c r="G49" s="91">
        <v>0.0</v>
      </c>
      <c r="H49" s="994">
        <f t="shared" si="4"/>
        <v>0</v>
      </c>
      <c r="I49" s="1140"/>
      <c r="J49" s="25"/>
      <c r="K49" s="167"/>
      <c r="L49" s="1128"/>
      <c r="M49" s="125">
        <v>0.0</v>
      </c>
    </row>
    <row r="50" ht="18.0" customHeight="1">
      <c r="A50" s="97"/>
      <c r="B50" s="1108" t="b">
        <v>0</v>
      </c>
      <c r="C50" s="94"/>
      <c r="D50" s="95"/>
      <c r="E50" s="95"/>
      <c r="F50" s="96"/>
      <c r="G50" s="85">
        <v>0.0</v>
      </c>
      <c r="H50" s="930">
        <f t="shared" si="4"/>
        <v>0</v>
      </c>
      <c r="I50" s="1107"/>
      <c r="J50" s="25"/>
      <c r="K50" s="167"/>
      <c r="L50" s="1128"/>
      <c r="M50" s="125">
        <v>0.0</v>
      </c>
    </row>
    <row r="51" ht="18.0" customHeight="1">
      <c r="A51" s="97"/>
      <c r="B51" s="1111" t="b">
        <v>0</v>
      </c>
      <c r="C51" s="88"/>
      <c r="D51" s="89"/>
      <c r="E51" s="89"/>
      <c r="F51" s="90"/>
      <c r="G51" s="91">
        <v>0.0</v>
      </c>
      <c r="H51" s="994">
        <f t="shared" si="4"/>
        <v>0</v>
      </c>
      <c r="I51" s="1140"/>
      <c r="J51" s="25"/>
      <c r="K51" s="167"/>
      <c r="L51" s="1128"/>
      <c r="M51" s="125">
        <v>0.0</v>
      </c>
    </row>
    <row r="52" ht="18.0" customHeight="1">
      <c r="A52" s="97"/>
      <c r="B52" s="1108" t="b">
        <v>0</v>
      </c>
      <c r="C52" s="94"/>
      <c r="D52" s="95"/>
      <c r="E52" s="95"/>
      <c r="F52" s="96"/>
      <c r="G52" s="85">
        <v>0.0</v>
      </c>
      <c r="H52" s="930">
        <f t="shared" si="4"/>
        <v>0</v>
      </c>
      <c r="I52" s="1107"/>
      <c r="J52" s="25"/>
      <c r="K52" s="167"/>
      <c r="L52" s="1128"/>
      <c r="M52" s="125">
        <v>0.0</v>
      </c>
    </row>
    <row r="53" ht="18.0" customHeight="1">
      <c r="A53" s="97"/>
      <c r="B53" s="1111" t="b">
        <v>0</v>
      </c>
      <c r="C53" s="88"/>
      <c r="D53" s="89"/>
      <c r="E53" s="89"/>
      <c r="F53" s="90"/>
      <c r="G53" s="91">
        <v>0.0</v>
      </c>
      <c r="H53" s="994">
        <f t="shared" si="4"/>
        <v>0</v>
      </c>
      <c r="I53" s="1140"/>
      <c r="J53" s="25"/>
      <c r="K53" s="167"/>
      <c r="L53" s="1128"/>
      <c r="M53" s="125">
        <v>0.0</v>
      </c>
      <c r="N53" s="25"/>
    </row>
    <row r="54" ht="18.0" customHeight="1">
      <c r="A54" s="97"/>
      <c r="B54" s="1108" t="b">
        <v>0</v>
      </c>
      <c r="C54" s="94"/>
      <c r="D54" s="95"/>
      <c r="E54" s="95"/>
      <c r="F54" s="96"/>
      <c r="G54" s="85">
        <v>0.0</v>
      </c>
      <c r="H54" s="930">
        <f t="shared" si="4"/>
        <v>0</v>
      </c>
      <c r="I54" s="1107"/>
      <c r="J54" s="25"/>
      <c r="K54" s="167"/>
      <c r="L54" s="1128"/>
      <c r="M54" s="125">
        <v>0.0</v>
      </c>
      <c r="N54" s="25"/>
    </row>
    <row r="55" ht="18.0" customHeight="1">
      <c r="A55" s="97"/>
      <c r="B55" s="1111" t="b">
        <v>0</v>
      </c>
      <c r="C55" s="88"/>
      <c r="D55" s="89"/>
      <c r="E55" s="89"/>
      <c r="F55" s="90"/>
      <c r="G55" s="91">
        <v>0.0</v>
      </c>
      <c r="H55" s="994">
        <f t="shared" si="4"/>
        <v>0</v>
      </c>
      <c r="I55" s="1140"/>
      <c r="J55" s="25"/>
      <c r="K55" s="167"/>
      <c r="L55" s="1128"/>
      <c r="M55" s="125">
        <v>0.0</v>
      </c>
      <c r="N55" s="25"/>
    </row>
    <row r="56" ht="18.0" customHeight="1">
      <c r="A56" s="97"/>
      <c r="B56" s="1108" t="b">
        <v>0</v>
      </c>
      <c r="C56" s="94"/>
      <c r="D56" s="95"/>
      <c r="E56" s="95"/>
      <c r="F56" s="96"/>
      <c r="G56" s="85">
        <v>0.0</v>
      </c>
      <c r="H56" s="930">
        <f t="shared" si="4"/>
        <v>0</v>
      </c>
      <c r="I56" s="1107"/>
      <c r="J56" s="25"/>
      <c r="K56" s="167"/>
      <c r="L56" s="1128"/>
      <c r="M56" s="125">
        <v>0.0</v>
      </c>
      <c r="N56" s="25"/>
    </row>
    <row r="57" ht="18.0" customHeight="1">
      <c r="A57" s="97"/>
      <c r="B57" s="1111" t="b">
        <v>0</v>
      </c>
      <c r="C57" s="88"/>
      <c r="D57" s="89"/>
      <c r="E57" s="89"/>
      <c r="F57" s="90"/>
      <c r="G57" s="91">
        <v>0.0</v>
      </c>
      <c r="H57" s="994">
        <f t="shared" si="4"/>
        <v>0</v>
      </c>
      <c r="I57" s="1140"/>
      <c r="J57" s="25"/>
      <c r="K57" s="167"/>
      <c r="L57" s="1128"/>
      <c r="M57" s="125">
        <v>0.0</v>
      </c>
      <c r="N57" s="25"/>
    </row>
    <row r="58" ht="18.0" customHeight="1">
      <c r="A58" s="97"/>
      <c r="B58" s="1108" t="b">
        <v>0</v>
      </c>
      <c r="C58" s="94"/>
      <c r="D58" s="95"/>
      <c r="E58" s="95"/>
      <c r="F58" s="96"/>
      <c r="G58" s="85">
        <v>0.0</v>
      </c>
      <c r="H58" s="930">
        <f t="shared" si="4"/>
        <v>0</v>
      </c>
      <c r="I58" s="1107"/>
      <c r="J58" s="25"/>
      <c r="K58" s="167"/>
      <c r="L58" s="1128"/>
      <c r="M58" s="125">
        <v>0.0</v>
      </c>
      <c r="N58" s="25"/>
    </row>
    <row r="59" ht="18.0" customHeight="1">
      <c r="A59" s="97"/>
      <c r="B59" s="1111" t="b">
        <v>0</v>
      </c>
      <c r="C59" s="88"/>
      <c r="D59" s="89"/>
      <c r="E59" s="89"/>
      <c r="F59" s="90"/>
      <c r="G59" s="91">
        <v>0.0</v>
      </c>
      <c r="H59" s="994">
        <f t="shared" si="4"/>
        <v>0</v>
      </c>
      <c r="I59" s="1140"/>
      <c r="J59" s="25"/>
      <c r="K59" s="167"/>
      <c r="L59" s="1128"/>
      <c r="M59" s="125"/>
      <c r="N59" s="25"/>
    </row>
    <row r="60" ht="18.0" customHeight="1">
      <c r="A60" s="97"/>
      <c r="B60" s="1108" t="b">
        <v>0</v>
      </c>
      <c r="C60" s="94"/>
      <c r="D60" s="95"/>
      <c r="E60" s="95"/>
      <c r="F60" s="96"/>
      <c r="G60" s="85">
        <v>0.0</v>
      </c>
      <c r="H60" s="930">
        <f t="shared" si="4"/>
        <v>0</v>
      </c>
      <c r="I60" s="1107"/>
      <c r="J60" s="25"/>
      <c r="K60" s="1128"/>
      <c r="N60" s="25"/>
    </row>
    <row r="61" ht="18.0" customHeight="1">
      <c r="A61" s="97"/>
      <c r="B61" s="1111" t="b">
        <v>0</v>
      </c>
      <c r="C61" s="88"/>
      <c r="D61" s="89"/>
      <c r="E61" s="89"/>
      <c r="F61" s="90"/>
      <c r="G61" s="91">
        <v>0.0</v>
      </c>
      <c r="H61" s="994">
        <f t="shared" si="4"/>
        <v>0</v>
      </c>
      <c r="I61" s="1140"/>
      <c r="J61" s="25"/>
      <c r="K61" s="25"/>
      <c r="L61" s="25"/>
      <c r="M61" s="25"/>
      <c r="N61" s="25"/>
    </row>
    <row r="62" ht="18.0" customHeight="1">
      <c r="A62" s="97"/>
      <c r="B62" s="1108" t="b">
        <v>0</v>
      </c>
      <c r="C62" s="94"/>
      <c r="D62" s="95"/>
      <c r="E62" s="95"/>
      <c r="F62" s="96"/>
      <c r="G62" s="85">
        <v>0.0</v>
      </c>
      <c r="H62" s="930">
        <f t="shared" si="4"/>
        <v>0</v>
      </c>
      <c r="I62" s="1107"/>
      <c r="J62" s="25"/>
      <c r="N62" s="25"/>
    </row>
    <row r="63" ht="18.0" customHeight="1">
      <c r="A63" s="97"/>
      <c r="B63" s="1111" t="b">
        <v>0</v>
      </c>
      <c r="C63" s="88"/>
      <c r="D63" s="89"/>
      <c r="E63" s="89"/>
      <c r="F63" s="90"/>
      <c r="G63" s="91">
        <v>0.0</v>
      </c>
      <c r="H63" s="994">
        <f t="shared" si="4"/>
        <v>0</v>
      </c>
      <c r="I63" s="1140"/>
      <c r="J63" s="25"/>
      <c r="N63" s="25"/>
    </row>
    <row r="64" ht="18.0" customHeight="1">
      <c r="A64" s="97"/>
      <c r="B64" s="1108" t="b">
        <v>0</v>
      </c>
      <c r="C64" s="94"/>
      <c r="D64" s="95"/>
      <c r="E64" s="95"/>
      <c r="F64" s="96"/>
      <c r="G64" s="85">
        <v>0.0</v>
      </c>
      <c r="H64" s="930">
        <f t="shared" si="4"/>
        <v>0</v>
      </c>
      <c r="I64" s="1107"/>
      <c r="J64" s="25"/>
      <c r="N64" s="25"/>
    </row>
    <row r="65" ht="18.0" customHeight="1">
      <c r="A65" s="97"/>
      <c r="B65" s="1111" t="b">
        <v>0</v>
      </c>
      <c r="C65" s="88"/>
      <c r="D65" s="89"/>
      <c r="E65" s="89"/>
      <c r="F65" s="90"/>
      <c r="G65" s="91">
        <v>0.0</v>
      </c>
      <c r="H65" s="994">
        <f t="shared" si="4"/>
        <v>0</v>
      </c>
      <c r="I65" s="1140"/>
      <c r="J65" s="25"/>
      <c r="N65" s="25"/>
    </row>
    <row r="66" ht="18.0" customHeight="1">
      <c r="A66" s="97"/>
      <c r="B66" s="1108" t="b">
        <v>0</v>
      </c>
      <c r="C66" s="94"/>
      <c r="D66" s="95"/>
      <c r="E66" s="95"/>
      <c r="F66" s="96"/>
      <c r="G66" s="85">
        <v>0.0</v>
      </c>
      <c r="H66" s="930">
        <f t="shared" si="4"/>
        <v>0</v>
      </c>
      <c r="I66" s="1107"/>
      <c r="J66" s="25"/>
      <c r="N66" s="25"/>
    </row>
    <row r="67" ht="18.0" customHeight="1">
      <c r="A67" s="97"/>
      <c r="B67" s="1111" t="b">
        <v>0</v>
      </c>
      <c r="C67" s="88"/>
      <c r="D67" s="89"/>
      <c r="E67" s="89"/>
      <c r="F67" s="90"/>
      <c r="G67" s="91">
        <v>0.0</v>
      </c>
      <c r="H67" s="994">
        <f t="shared" si="4"/>
        <v>0</v>
      </c>
      <c r="I67" s="1140"/>
      <c r="J67" s="25"/>
      <c r="N67" s="25"/>
    </row>
    <row r="68" ht="18.0" customHeight="1">
      <c r="A68" s="97"/>
      <c r="B68" s="1108" t="b">
        <v>0</v>
      </c>
      <c r="C68" s="94"/>
      <c r="D68" s="95"/>
      <c r="E68" s="95"/>
      <c r="F68" s="96"/>
      <c r="G68" s="85">
        <v>0.0</v>
      </c>
      <c r="H68" s="930">
        <f t="shared" si="4"/>
        <v>0</v>
      </c>
      <c r="I68" s="1107"/>
      <c r="J68" s="25"/>
      <c r="N68" s="25"/>
    </row>
    <row r="69" ht="18.0" customHeight="1">
      <c r="A69" s="97"/>
      <c r="B69" s="1111" t="b">
        <v>0</v>
      </c>
      <c r="C69" s="88"/>
      <c r="D69" s="89"/>
      <c r="E69" s="89"/>
      <c r="F69" s="90"/>
      <c r="G69" s="91">
        <v>0.0</v>
      </c>
      <c r="H69" s="994">
        <f t="shared" si="4"/>
        <v>0</v>
      </c>
      <c r="I69" s="1140"/>
      <c r="J69" s="25"/>
      <c r="N69" s="25"/>
    </row>
    <row r="70" ht="18.0" customHeight="1">
      <c r="A70" s="97"/>
      <c r="B70" s="1108" t="b">
        <v>0</v>
      </c>
      <c r="C70" s="94"/>
      <c r="D70" s="95"/>
      <c r="E70" s="95"/>
      <c r="F70" s="96"/>
      <c r="G70" s="85">
        <v>0.0</v>
      </c>
      <c r="H70" s="930">
        <f t="shared" si="4"/>
        <v>0</v>
      </c>
      <c r="I70" s="1107"/>
      <c r="J70" s="25"/>
      <c r="N70" s="25"/>
    </row>
    <row r="71" ht="18.0" customHeight="1">
      <c r="A71" s="97"/>
      <c r="B71" s="1111" t="b">
        <v>0</v>
      </c>
      <c r="C71" s="88"/>
      <c r="D71" s="89"/>
      <c r="E71" s="89"/>
      <c r="F71" s="90"/>
      <c r="G71" s="91">
        <v>0.0</v>
      </c>
      <c r="H71" s="994">
        <f t="shared" si="4"/>
        <v>0</v>
      </c>
      <c r="I71" s="1140"/>
      <c r="J71" s="25"/>
      <c r="N71" s="25"/>
    </row>
    <row r="72" ht="18.0" customHeight="1">
      <c r="A72" s="97"/>
      <c r="B72" s="1108" t="b">
        <v>0</v>
      </c>
      <c r="C72" s="94"/>
      <c r="D72" s="95"/>
      <c r="E72" s="95"/>
      <c r="F72" s="96"/>
      <c r="G72" s="85">
        <v>0.0</v>
      </c>
      <c r="H72" s="930">
        <f t="shared" si="4"/>
        <v>0</v>
      </c>
      <c r="I72" s="1107"/>
      <c r="J72" s="25"/>
      <c r="N72" s="25"/>
    </row>
    <row r="73" ht="18.0" customHeight="1">
      <c r="A73" s="97"/>
      <c r="B73" s="1111" t="b">
        <v>0</v>
      </c>
      <c r="C73" s="88"/>
      <c r="D73" s="89"/>
      <c r="E73" s="89"/>
      <c r="F73" s="90"/>
      <c r="G73" s="91">
        <v>0.0</v>
      </c>
      <c r="H73" s="994">
        <f t="shared" si="4"/>
        <v>0</v>
      </c>
      <c r="I73" s="1140"/>
      <c r="J73" s="25"/>
      <c r="N73" s="25"/>
    </row>
    <row r="74" ht="18.0" customHeight="1">
      <c r="A74" s="97"/>
      <c r="B74" s="1108" t="b">
        <v>0</v>
      </c>
      <c r="C74" s="94"/>
      <c r="D74" s="95"/>
      <c r="E74" s="95"/>
      <c r="F74" s="96"/>
      <c r="G74" s="85">
        <v>0.0</v>
      </c>
      <c r="H74" s="930">
        <f t="shared" si="4"/>
        <v>0</v>
      </c>
      <c r="I74" s="1107"/>
      <c r="J74" s="25"/>
      <c r="N74" s="25"/>
    </row>
    <row r="75" ht="18.0" customHeight="1">
      <c r="A75" s="97"/>
      <c r="B75" s="1111" t="b">
        <v>0</v>
      </c>
      <c r="C75" s="88"/>
      <c r="D75" s="89"/>
      <c r="E75" s="89"/>
      <c r="F75" s="90"/>
      <c r="G75" s="91">
        <v>0.0</v>
      </c>
      <c r="H75" s="994">
        <f t="shared" si="4"/>
        <v>0</v>
      </c>
      <c r="I75" s="1140"/>
      <c r="J75" s="25"/>
      <c r="N75" s="25"/>
    </row>
    <row r="76" ht="18.0" customHeight="1">
      <c r="A76" s="97"/>
      <c r="B76" s="1108" t="b">
        <v>0</v>
      </c>
      <c r="C76" s="94"/>
      <c r="D76" s="95"/>
      <c r="E76" s="95"/>
      <c r="F76" s="96"/>
      <c r="G76" s="85">
        <v>0.0</v>
      </c>
      <c r="H76" s="930">
        <f t="shared" si="4"/>
        <v>0</v>
      </c>
      <c r="I76" s="1107"/>
      <c r="J76" s="25"/>
      <c r="N76" s="25"/>
    </row>
    <row r="77" ht="18.0" customHeight="1">
      <c r="A77" s="97"/>
      <c r="B77" s="1111" t="b">
        <v>0</v>
      </c>
      <c r="C77" s="88"/>
      <c r="D77" s="89"/>
      <c r="E77" s="89"/>
      <c r="F77" s="90"/>
      <c r="G77" s="91">
        <v>0.0</v>
      </c>
      <c r="H77" s="994">
        <f t="shared" si="4"/>
        <v>0</v>
      </c>
      <c r="I77" s="1140"/>
      <c r="J77" s="25"/>
      <c r="N77" s="25"/>
    </row>
    <row r="78" ht="18.0" customHeight="1">
      <c r="A78" s="97"/>
      <c r="B78" s="1108" t="b">
        <v>0</v>
      </c>
      <c r="C78" s="94"/>
      <c r="D78" s="95"/>
      <c r="E78" s="95"/>
      <c r="F78" s="96"/>
      <c r="G78" s="85">
        <v>0.0</v>
      </c>
      <c r="H78" s="930">
        <f t="shared" si="4"/>
        <v>0</v>
      </c>
      <c r="I78" s="1107"/>
      <c r="J78" s="25"/>
      <c r="N78" s="25"/>
    </row>
    <row r="79" ht="18.0" customHeight="1">
      <c r="A79" s="97"/>
      <c r="B79" s="1111" t="b">
        <v>0</v>
      </c>
      <c r="C79" s="88"/>
      <c r="D79" s="89"/>
      <c r="E79" s="89"/>
      <c r="F79" s="90"/>
      <c r="G79" s="91">
        <v>0.0</v>
      </c>
      <c r="H79" s="994">
        <f t="shared" si="4"/>
        <v>0</v>
      </c>
      <c r="I79" s="1140"/>
      <c r="J79" s="25"/>
      <c r="N79" s="25"/>
    </row>
    <row r="80" ht="18.0" customHeight="1">
      <c r="A80" s="97"/>
      <c r="B80" s="1108" t="b">
        <v>0</v>
      </c>
      <c r="C80" s="94"/>
      <c r="D80" s="95"/>
      <c r="E80" s="95"/>
      <c r="F80" s="96"/>
      <c r="G80" s="85">
        <v>0.0</v>
      </c>
      <c r="H80" s="930">
        <f t="shared" si="4"/>
        <v>0</v>
      </c>
      <c r="I80" s="1107"/>
      <c r="J80" s="25"/>
      <c r="N80" s="25"/>
    </row>
    <row r="81" ht="18.0" customHeight="1">
      <c r="A81" s="97"/>
      <c r="B81" s="1111" t="b">
        <v>0</v>
      </c>
      <c r="C81" s="88"/>
      <c r="D81" s="89"/>
      <c r="E81" s="89"/>
      <c r="F81" s="90"/>
      <c r="G81" s="91">
        <v>0.0</v>
      </c>
      <c r="H81" s="994">
        <f t="shared" si="4"/>
        <v>0</v>
      </c>
      <c r="I81" s="1140"/>
      <c r="J81" s="25"/>
      <c r="N81" s="25"/>
    </row>
    <row r="82" ht="18.0" customHeight="1">
      <c r="A82" s="97"/>
      <c r="B82" s="1108" t="b">
        <v>0</v>
      </c>
      <c r="C82" s="94"/>
      <c r="D82" s="95"/>
      <c r="E82" s="95"/>
      <c r="F82" s="96"/>
      <c r="G82" s="85">
        <v>0.0</v>
      </c>
      <c r="H82" s="930">
        <f t="shared" si="4"/>
        <v>0</v>
      </c>
      <c r="I82" s="1107"/>
      <c r="J82" s="25"/>
      <c r="N82" s="25"/>
    </row>
    <row r="83" ht="18.0" customHeight="1">
      <c r="A83" s="97"/>
      <c r="B83" s="1111" t="b">
        <v>0</v>
      </c>
      <c r="C83" s="88"/>
      <c r="D83" s="89"/>
      <c r="E83" s="89"/>
      <c r="F83" s="90"/>
      <c r="G83" s="91">
        <v>0.0</v>
      </c>
      <c r="H83" s="994">
        <f t="shared" si="4"/>
        <v>0</v>
      </c>
      <c r="I83" s="1140"/>
      <c r="J83" s="25"/>
      <c r="N83" s="25"/>
    </row>
    <row r="84" ht="18.0" customHeight="1">
      <c r="A84" s="97"/>
      <c r="B84" s="1108" t="b">
        <v>0</v>
      </c>
      <c r="C84" s="94"/>
      <c r="D84" s="95"/>
      <c r="E84" s="95"/>
      <c r="F84" s="96"/>
      <c r="G84" s="85">
        <v>0.0</v>
      </c>
      <c r="H84" s="930">
        <f t="shared" si="4"/>
        <v>0</v>
      </c>
      <c r="I84" s="1107"/>
      <c r="J84" s="25"/>
      <c r="N84" s="25"/>
    </row>
    <row r="85" ht="18.0" customHeight="1">
      <c r="A85" s="97"/>
      <c r="B85" s="1111" t="b">
        <v>0</v>
      </c>
      <c r="C85" s="88"/>
      <c r="D85" s="89"/>
      <c r="E85" s="89"/>
      <c r="F85" s="90"/>
      <c r="G85" s="91">
        <v>0.0</v>
      </c>
      <c r="H85" s="994">
        <f t="shared" si="4"/>
        <v>0</v>
      </c>
      <c r="I85" s="1140"/>
      <c r="J85" s="25"/>
      <c r="N85" s="25"/>
    </row>
    <row r="86" ht="18.0" customHeight="1">
      <c r="A86" s="65"/>
      <c r="B86" s="1108" t="b">
        <v>0</v>
      </c>
      <c r="C86" s="94"/>
      <c r="D86" s="95"/>
      <c r="E86" s="95"/>
      <c r="F86" s="96"/>
      <c r="G86" s="85">
        <v>0.0</v>
      </c>
      <c r="H86" s="930">
        <f t="shared" si="4"/>
        <v>0</v>
      </c>
      <c r="I86" s="1107"/>
      <c r="J86" s="25"/>
      <c r="N86" s="25"/>
    </row>
    <row r="87">
      <c r="A87" s="126"/>
      <c r="B87" s="1125"/>
      <c r="C87" s="1126" t="s">
        <v>610</v>
      </c>
      <c r="D87" s="1093"/>
      <c r="E87" s="1093"/>
      <c r="F87" s="1093"/>
      <c r="G87" s="1093"/>
      <c r="H87" s="1127">
        <f>sum(H38:H86)</f>
        <v>0</v>
      </c>
      <c r="I87" s="1155"/>
      <c r="J87" s="25"/>
      <c r="N87" s="25"/>
    </row>
    <row r="88">
      <c r="A88" s="126"/>
      <c r="B88" s="126" t="s">
        <v>134</v>
      </c>
      <c r="H88" s="127">
        <f>'01) BudgetBill Breakdown'!J839-H87</f>
        <v>1061.69</v>
      </c>
      <c r="J88" s="25"/>
      <c r="M88" s="13">
        <v>45760.0</v>
      </c>
      <c r="N88" s="25"/>
    </row>
    <row r="89">
      <c r="A89" s="126"/>
      <c r="B89" s="126"/>
      <c r="C89" s="126"/>
      <c r="D89" s="126"/>
      <c r="E89" s="126"/>
      <c r="F89" s="126"/>
      <c r="G89" s="126"/>
      <c r="H89" s="128"/>
      <c r="I89" s="128"/>
      <c r="J89" s="25"/>
      <c r="N89" s="25"/>
    </row>
  </sheetData>
  <mergeCells count="102">
    <mergeCell ref="H34:I34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K60:M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2:I72"/>
    <mergeCell ref="H73:I73"/>
    <mergeCell ref="H74:I74"/>
    <mergeCell ref="H75:I75"/>
    <mergeCell ref="H76:I76"/>
    <mergeCell ref="H84:I84"/>
    <mergeCell ref="H85:I85"/>
    <mergeCell ref="H86:I86"/>
    <mergeCell ref="C87:G87"/>
    <mergeCell ref="H87:I87"/>
    <mergeCell ref="B88:G88"/>
    <mergeCell ref="H88:I88"/>
    <mergeCell ref="H77:I77"/>
    <mergeCell ref="H78:I78"/>
    <mergeCell ref="H79:I79"/>
    <mergeCell ref="H80:I80"/>
    <mergeCell ref="H81:I81"/>
    <mergeCell ref="H82:I82"/>
    <mergeCell ref="H83:I83"/>
    <mergeCell ref="B2:I2"/>
    <mergeCell ref="K2:M2"/>
    <mergeCell ref="C3:E3"/>
    <mergeCell ref="L3:M3"/>
    <mergeCell ref="C4:E4"/>
    <mergeCell ref="L4:M4"/>
    <mergeCell ref="L5:M5"/>
    <mergeCell ref="C5:E5"/>
    <mergeCell ref="C6:E6"/>
    <mergeCell ref="C7:E7"/>
    <mergeCell ref="C8:E8"/>
    <mergeCell ref="C9:E9"/>
    <mergeCell ref="C10:E10"/>
    <mergeCell ref="C11:E11"/>
    <mergeCell ref="L13:M13"/>
    <mergeCell ref="L14:M14"/>
    <mergeCell ref="K29:L29"/>
    <mergeCell ref="K31:M31"/>
    <mergeCell ref="L6:M6"/>
    <mergeCell ref="L7:M7"/>
    <mergeCell ref="L8:M8"/>
    <mergeCell ref="L9:M9"/>
    <mergeCell ref="L10:M10"/>
    <mergeCell ref="L11:M11"/>
    <mergeCell ref="L12:M12"/>
    <mergeCell ref="C12:E12"/>
    <mergeCell ref="C13:E13"/>
    <mergeCell ref="C14:E14"/>
    <mergeCell ref="C15:E15"/>
    <mergeCell ref="C16:E16"/>
    <mergeCell ref="C17:E17"/>
    <mergeCell ref="C18:E18"/>
    <mergeCell ref="C19:E19"/>
    <mergeCell ref="C20:E20"/>
    <mergeCell ref="C21:E21"/>
    <mergeCell ref="C22:E22"/>
    <mergeCell ref="C23:E23"/>
    <mergeCell ref="C24:E24"/>
    <mergeCell ref="C25:E25"/>
    <mergeCell ref="C26:E26"/>
    <mergeCell ref="C30:E30"/>
    <mergeCell ref="C31:E31"/>
    <mergeCell ref="C32:E32"/>
    <mergeCell ref="C33:E33"/>
    <mergeCell ref="C34:G34"/>
    <mergeCell ref="B36:I36"/>
  </mergeCells>
  <dataValidations>
    <dataValidation type="list" allowBlank="1" showErrorMessage="1" sqref="E38:E86">
      <formula1>'08) Drop Down Menus'!$B$2:$B$17</formula1>
    </dataValidation>
    <dataValidation type="list" allowBlank="1" sqref="G4:G33">
      <formula1>'08) Drop Down Menus'!$A$2:$A$17</formula1>
    </dataValidation>
  </dataValidations>
  <drawing r:id="rId1"/>
</worksheet>
</file>

<file path=xl/worksheets/sheet9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3.29"/>
    <col customWidth="1" min="2" max="2" width="4.71"/>
    <col customWidth="1" min="3" max="3" width="32.57"/>
    <col customWidth="1" min="4" max="4" width="10.0"/>
    <col customWidth="1" min="5" max="5" width="25.71"/>
    <col customWidth="1" min="6" max="6" width="13.0"/>
    <col customWidth="1" min="7" max="7" width="23.86"/>
    <col customWidth="1" min="8" max="8" width="15.29"/>
    <col customWidth="1" min="9" max="9" width="14.29"/>
    <col customWidth="1" min="10" max="10" width="3.71"/>
    <col customWidth="1" min="11" max="11" width="23.86"/>
    <col customWidth="1" min="12" max="12" width="15.0"/>
    <col customWidth="1" min="13" max="13" width="16.57"/>
    <col customWidth="1" min="14" max="14" width="3.43"/>
  </cols>
  <sheetData>
    <row r="1">
      <c r="A1" s="25"/>
      <c r="B1" s="25"/>
      <c r="C1" s="25"/>
      <c r="D1" s="25"/>
      <c r="E1" s="25"/>
      <c r="F1" s="25"/>
      <c r="G1" s="24"/>
      <c r="H1" s="25"/>
      <c r="I1" s="25"/>
      <c r="J1" s="25"/>
      <c r="K1" s="25"/>
      <c r="L1" s="138"/>
      <c r="M1" s="25"/>
      <c r="N1" s="25"/>
    </row>
    <row r="2">
      <c r="A2" s="25"/>
      <c r="B2" s="1085" t="s">
        <v>926</v>
      </c>
      <c r="C2" s="1129"/>
      <c r="D2" s="1129"/>
      <c r="E2" s="1129"/>
      <c r="F2" s="1129"/>
      <c r="G2" s="1129"/>
      <c r="H2" s="1129"/>
      <c r="I2" s="1130"/>
      <c r="J2" s="25"/>
      <c r="K2" s="1131" t="s">
        <v>470</v>
      </c>
      <c r="L2" s="1132"/>
      <c r="M2" s="1133"/>
      <c r="N2" s="25"/>
    </row>
    <row r="3">
      <c r="A3" s="25"/>
      <c r="B3" s="1079" t="s">
        <v>598</v>
      </c>
      <c r="C3" s="974" t="s">
        <v>140</v>
      </c>
      <c r="D3" s="862"/>
      <c r="E3" s="862"/>
      <c r="F3" s="974" t="s">
        <v>55</v>
      </c>
      <c r="G3" s="974" t="s">
        <v>44</v>
      </c>
      <c r="H3" s="974" t="s">
        <v>2</v>
      </c>
      <c r="I3" s="1080" t="s">
        <v>67</v>
      </c>
      <c r="J3" s="25"/>
      <c r="K3" s="1081" t="str">
        <f>'08) Drop Down Menus'!A2</f>
        <v>Groceries</v>
      </c>
      <c r="L3" s="85">
        <f>sumifs(H$4:H$33,G$4:G$33,K3,B$4:B$33,false)</f>
        <v>355.73</v>
      </c>
      <c r="M3" s="1107"/>
      <c r="N3" s="25"/>
    </row>
    <row r="4">
      <c r="A4" s="25"/>
      <c r="B4" s="1134" t="b">
        <v>0</v>
      </c>
      <c r="C4" s="1042" t="s">
        <v>808</v>
      </c>
      <c r="D4" s="1135"/>
      <c r="E4" s="1135"/>
      <c r="F4" s="1172">
        <v>45835.0</v>
      </c>
      <c r="G4" s="1137" t="s">
        <v>110</v>
      </c>
      <c r="H4" s="1138">
        <f>sum(M31:M58)</f>
        <v>2.1</v>
      </c>
      <c r="I4" s="92">
        <f>H4</f>
        <v>2.1</v>
      </c>
      <c r="J4" s="25"/>
      <c r="K4" s="1139" t="str">
        <f>'08) Drop Down Menus'!A3</f>
        <v>Cigarettes</v>
      </c>
      <c r="L4" s="91">
        <f t="shared" ref="L4:L14" si="1">sumifs(H$4:H$26,G$4:G$26,K4,B$4:B$26,false)</f>
        <v>74.65</v>
      </c>
      <c r="M4" s="1140"/>
      <c r="N4" s="25"/>
    </row>
    <row r="5">
      <c r="A5" s="25"/>
      <c r="B5" s="925" t="b">
        <v>0</v>
      </c>
      <c r="C5" s="1022" t="s">
        <v>806</v>
      </c>
      <c r="D5" s="862"/>
      <c r="E5" s="862"/>
      <c r="F5" s="1206">
        <v>45835.0</v>
      </c>
      <c r="G5" s="983" t="s">
        <v>61</v>
      </c>
      <c r="H5" s="1023">
        <v>48.47</v>
      </c>
      <c r="I5" s="86">
        <f t="shared" ref="I5:I33" si="2">I4+H5</f>
        <v>50.57</v>
      </c>
      <c r="J5" s="25"/>
      <c r="K5" s="1081" t="str">
        <f>'08) Drop Down Menus'!A4</f>
        <v>Gas</v>
      </c>
      <c r="L5" s="85">
        <f t="shared" si="1"/>
        <v>22.54</v>
      </c>
      <c r="M5" s="1107"/>
      <c r="N5" s="25"/>
    </row>
    <row r="6">
      <c r="A6" s="25"/>
      <c r="B6" s="1134" t="b">
        <v>0</v>
      </c>
      <c r="C6" s="1042" t="s">
        <v>508</v>
      </c>
      <c r="D6" s="1135"/>
      <c r="E6" s="1135"/>
      <c r="F6" s="1179">
        <v>45835.0</v>
      </c>
      <c r="G6" s="1137" t="s">
        <v>144</v>
      </c>
      <c r="H6" s="1138">
        <v>25.09</v>
      </c>
      <c r="I6" s="92">
        <f t="shared" si="2"/>
        <v>75.66</v>
      </c>
      <c r="J6" s="25"/>
      <c r="K6" s="1139" t="str">
        <f>'08) Drop Down Menus'!A5</f>
        <v>Entertainment</v>
      </c>
      <c r="L6" s="91">
        <f t="shared" si="1"/>
        <v>8.99</v>
      </c>
      <c r="M6" s="1140"/>
      <c r="N6" s="25"/>
    </row>
    <row r="7">
      <c r="A7" s="25"/>
      <c r="B7" s="925" t="b">
        <v>0</v>
      </c>
      <c r="C7" s="1022" t="s">
        <v>472</v>
      </c>
      <c r="D7" s="862"/>
      <c r="E7" s="862"/>
      <c r="F7" s="1180">
        <v>45835.0</v>
      </c>
      <c r="G7" s="983" t="s">
        <v>110</v>
      </c>
      <c r="H7" s="1023">
        <v>39.95</v>
      </c>
      <c r="I7" s="86">
        <f t="shared" si="2"/>
        <v>115.61</v>
      </c>
      <c r="J7" s="25"/>
      <c r="K7" s="1081" t="str">
        <f>'08) Drop Down Menus'!A6</f>
        <v>Medical</v>
      </c>
      <c r="L7" s="85">
        <f t="shared" si="1"/>
        <v>0</v>
      </c>
      <c r="M7" s="1107"/>
      <c r="N7" s="25"/>
    </row>
    <row r="8">
      <c r="A8" s="25"/>
      <c r="B8" s="1134" t="b">
        <v>0</v>
      </c>
      <c r="C8" s="1042" t="s">
        <v>717</v>
      </c>
      <c r="D8" s="1135"/>
      <c r="E8" s="1135"/>
      <c r="F8" s="1179">
        <v>45838.0</v>
      </c>
      <c r="G8" s="1137" t="s">
        <v>61</v>
      </c>
      <c r="H8" s="1138">
        <v>-0.06</v>
      </c>
      <c r="I8" s="92">
        <f t="shared" si="2"/>
        <v>115.55</v>
      </c>
      <c r="J8" s="25"/>
      <c r="K8" s="1139" t="str">
        <f>'08) Drop Down Menus'!A7</f>
        <v>Vehicle</v>
      </c>
      <c r="L8" s="91">
        <f t="shared" si="1"/>
        <v>0</v>
      </c>
      <c r="M8" s="1140"/>
      <c r="N8" s="25"/>
    </row>
    <row r="9">
      <c r="A9" s="25"/>
      <c r="B9" s="925" t="b">
        <v>0</v>
      </c>
      <c r="C9" s="1022" t="s">
        <v>577</v>
      </c>
      <c r="D9" s="862"/>
      <c r="E9" s="862"/>
      <c r="F9" s="1180">
        <v>45839.0</v>
      </c>
      <c r="G9" s="983" t="s">
        <v>146</v>
      </c>
      <c r="H9" s="1023">
        <v>8.99</v>
      </c>
      <c r="I9" s="86">
        <f t="shared" si="2"/>
        <v>124.54</v>
      </c>
      <c r="J9" s="25"/>
      <c r="K9" s="1081" t="str">
        <f>'08) Drop Down Menus'!A8</f>
        <v>Maintenance</v>
      </c>
      <c r="L9" s="85">
        <f t="shared" si="1"/>
        <v>75.6</v>
      </c>
      <c r="M9" s="1107"/>
      <c r="N9" s="25"/>
    </row>
    <row r="10">
      <c r="A10" s="25"/>
      <c r="B10" s="1134" t="b">
        <v>0</v>
      </c>
      <c r="C10" s="1042" t="s">
        <v>474</v>
      </c>
      <c r="D10" s="1135"/>
      <c r="E10" s="1135"/>
      <c r="F10" s="1179">
        <v>45840.0</v>
      </c>
      <c r="G10" s="1137" t="s">
        <v>144</v>
      </c>
      <c r="H10" s="1138">
        <v>20.97</v>
      </c>
      <c r="I10" s="92">
        <f t="shared" si="2"/>
        <v>145.51</v>
      </c>
      <c r="J10" s="25"/>
      <c r="K10" s="1139" t="str">
        <f>'08) Drop Down Menus'!A9</f>
        <v>Debt</v>
      </c>
      <c r="L10" s="91">
        <f t="shared" si="1"/>
        <v>48.41</v>
      </c>
      <c r="M10" s="1140"/>
      <c r="N10" s="25"/>
    </row>
    <row r="11">
      <c r="A11" s="25"/>
      <c r="B11" s="925" t="b">
        <v>0</v>
      </c>
      <c r="C11" s="1022" t="s">
        <v>474</v>
      </c>
      <c r="D11" s="862"/>
      <c r="E11" s="862"/>
      <c r="F11" s="1180">
        <v>45840.0</v>
      </c>
      <c r="G11" s="983" t="s">
        <v>145</v>
      </c>
      <c r="H11" s="1023">
        <v>22.54</v>
      </c>
      <c r="I11" s="86">
        <f t="shared" si="2"/>
        <v>168.05</v>
      </c>
      <c r="J11" s="25"/>
      <c r="K11" s="1081" t="str">
        <f>'08) Drop Down Menus'!A10</f>
        <v>Holiday Gifts</v>
      </c>
      <c r="L11" s="85">
        <f t="shared" si="1"/>
        <v>0</v>
      </c>
      <c r="M11" s="1107"/>
      <c r="N11" s="25"/>
    </row>
    <row r="12">
      <c r="A12" s="25"/>
      <c r="B12" s="1134" t="b">
        <v>0</v>
      </c>
      <c r="C12" s="1042" t="s">
        <v>927</v>
      </c>
      <c r="D12" s="1135"/>
      <c r="E12" s="1135"/>
      <c r="F12" s="1179">
        <v>45840.0</v>
      </c>
      <c r="G12" s="1137" t="s">
        <v>110</v>
      </c>
      <c r="H12" s="1138">
        <v>20.75</v>
      </c>
      <c r="I12" s="92">
        <f t="shared" si="2"/>
        <v>188.8</v>
      </c>
      <c r="J12" s="25"/>
      <c r="K12" s="1139" t="str">
        <f>'08) Drop Down Menus'!A11</f>
        <v>Haircut</v>
      </c>
      <c r="L12" s="91">
        <f t="shared" si="1"/>
        <v>0</v>
      </c>
      <c r="M12" s="1140"/>
      <c r="N12" s="25"/>
    </row>
    <row r="13">
      <c r="A13" s="25"/>
      <c r="B13" s="925" t="b">
        <v>0</v>
      </c>
      <c r="C13" s="1022" t="s">
        <v>843</v>
      </c>
      <c r="D13" s="862"/>
      <c r="E13" s="862"/>
      <c r="F13" s="1180">
        <v>45841.0</v>
      </c>
      <c r="G13" s="983" t="s">
        <v>21</v>
      </c>
      <c r="H13" s="1023">
        <v>16.45</v>
      </c>
      <c r="I13" s="86">
        <f t="shared" si="2"/>
        <v>205.25</v>
      </c>
      <c r="J13" s="25"/>
      <c r="K13" s="1081" t="str">
        <f>'08) Drop Down Menus'!A12</f>
        <v>Subscription - Video</v>
      </c>
      <c r="L13" s="85">
        <f t="shared" si="1"/>
        <v>0</v>
      </c>
      <c r="M13" s="1107"/>
      <c r="N13" s="25"/>
    </row>
    <row r="14">
      <c r="A14" s="25"/>
      <c r="B14" s="1134" t="b">
        <v>0</v>
      </c>
      <c r="C14" s="1042" t="s">
        <v>22</v>
      </c>
      <c r="D14" s="1135"/>
      <c r="E14" s="1135"/>
      <c r="F14" s="1179">
        <v>45842.0</v>
      </c>
      <c r="G14" s="1137" t="s">
        <v>21</v>
      </c>
      <c r="H14" s="1138">
        <v>10.0</v>
      </c>
      <c r="I14" s="92">
        <f t="shared" si="2"/>
        <v>215.25</v>
      </c>
      <c r="J14" s="25"/>
      <c r="K14" s="1141" t="str">
        <f>'08) Drop Down Menus'!A13</f>
        <v>Subscription - Game</v>
      </c>
      <c r="L14" s="1142">
        <f t="shared" si="1"/>
        <v>0</v>
      </c>
      <c r="M14" s="1144"/>
      <c r="N14" s="25"/>
    </row>
    <row r="15">
      <c r="A15" s="25"/>
      <c r="B15" s="925" t="b">
        <v>0</v>
      </c>
      <c r="C15" s="1022" t="s">
        <v>22</v>
      </c>
      <c r="D15" s="862"/>
      <c r="E15" s="862"/>
      <c r="F15" s="1180">
        <v>45843.0</v>
      </c>
      <c r="G15" s="983" t="s">
        <v>21</v>
      </c>
      <c r="H15" s="1023">
        <v>28.06</v>
      </c>
      <c r="I15" s="86">
        <f t="shared" si="2"/>
        <v>243.31</v>
      </c>
      <c r="J15" s="25"/>
      <c r="K15" s="25"/>
      <c r="L15" s="25"/>
      <c r="M15" s="25"/>
      <c r="N15" s="25"/>
    </row>
    <row r="16">
      <c r="A16" s="25"/>
      <c r="B16" s="1134" t="b">
        <v>0</v>
      </c>
      <c r="C16" s="1042" t="s">
        <v>916</v>
      </c>
      <c r="D16" s="1135"/>
      <c r="E16" s="1135"/>
      <c r="F16" s="1179">
        <v>45844.0</v>
      </c>
      <c r="G16" s="1137" t="s">
        <v>110</v>
      </c>
      <c r="H16" s="1138">
        <v>31.03</v>
      </c>
      <c r="I16" s="92">
        <f t="shared" si="2"/>
        <v>274.34</v>
      </c>
      <c r="J16" s="25"/>
      <c r="K16" s="1085" t="s">
        <v>44</v>
      </c>
      <c r="L16" s="1086" t="s">
        <v>572</v>
      </c>
      <c r="M16" s="1087" t="s">
        <v>573</v>
      </c>
      <c r="N16" s="25"/>
    </row>
    <row r="17">
      <c r="A17" s="25"/>
      <c r="B17" s="925" t="b">
        <v>0</v>
      </c>
      <c r="C17" s="1022" t="s">
        <v>472</v>
      </c>
      <c r="D17" s="862"/>
      <c r="E17" s="862"/>
      <c r="F17" s="1180">
        <v>45845.0</v>
      </c>
      <c r="G17" s="983" t="s">
        <v>110</v>
      </c>
      <c r="H17" s="1023">
        <v>261.9</v>
      </c>
      <c r="I17" s="86">
        <f t="shared" si="2"/>
        <v>536.24</v>
      </c>
      <c r="J17" s="25"/>
      <c r="K17" s="1088" t="str">
        <f>'08) Drop Down Menus'!A2</f>
        <v>Groceries</v>
      </c>
      <c r="L17" s="930">
        <f>SUMIF('01) BudgetBill Breakdown'!B89:B$594,K3, '01) BudgetBill Breakdown'!G89:G$594)</f>
        <v>-8428.89</v>
      </c>
      <c r="M17" s="1089">
        <f t="shared" ref="M17:M28" si="3">L17/M$29</f>
        <v>-648.3761538</v>
      </c>
      <c r="N17" s="25"/>
    </row>
    <row r="18">
      <c r="A18" s="25"/>
      <c r="B18" s="1134" t="b">
        <v>0</v>
      </c>
      <c r="C18" s="1042" t="s">
        <v>474</v>
      </c>
      <c r="D18" s="1135"/>
      <c r="E18" s="1135"/>
      <c r="F18" s="1179">
        <v>45845.0</v>
      </c>
      <c r="G18" s="1137" t="s">
        <v>144</v>
      </c>
      <c r="H18" s="1138">
        <v>28.59</v>
      </c>
      <c r="I18" s="92">
        <f t="shared" si="2"/>
        <v>564.83</v>
      </c>
      <c r="J18" s="25"/>
      <c r="K18" s="1090" t="str">
        <f>'08) Drop Down Menus'!A3</f>
        <v>Cigarettes</v>
      </c>
      <c r="L18" s="994">
        <f>SUMIF('01) BudgetBill Breakdown'!B89:B$594,K4, '01) BudgetBill Breakdown'!G89:G$594)</f>
        <v>-1936.99</v>
      </c>
      <c r="M18" s="1091">
        <f t="shared" si="3"/>
        <v>-148.9992308</v>
      </c>
      <c r="N18" s="25"/>
    </row>
    <row r="19">
      <c r="A19" s="25"/>
      <c r="B19" s="925" t="b">
        <v>0</v>
      </c>
      <c r="C19" s="1022" t="s">
        <v>770</v>
      </c>
      <c r="D19" s="862"/>
      <c r="E19" s="862"/>
      <c r="F19" s="1180">
        <v>45847.0</v>
      </c>
      <c r="G19" s="983" t="s">
        <v>21</v>
      </c>
      <c r="H19" s="1023">
        <v>21.09</v>
      </c>
      <c r="I19" s="86">
        <f t="shared" si="2"/>
        <v>585.92</v>
      </c>
      <c r="J19" s="25"/>
      <c r="K19" s="1088" t="str">
        <f>'08) Drop Down Menus'!A4</f>
        <v>Gas</v>
      </c>
      <c r="L19" s="930">
        <f>SUMIF('01) BudgetBill Breakdown'!B89:B$594,K5, '01) BudgetBill Breakdown'!G89:G$594)</f>
        <v>-667.74</v>
      </c>
      <c r="M19" s="1089">
        <f t="shared" si="3"/>
        <v>-51.36461538</v>
      </c>
      <c r="N19" s="25"/>
    </row>
    <row r="20">
      <c r="A20" s="25"/>
      <c r="B20" s="1134" t="b">
        <v>0</v>
      </c>
      <c r="C20" s="1042"/>
      <c r="D20" s="1135"/>
      <c r="E20" s="1135"/>
      <c r="F20" s="1179"/>
      <c r="G20" s="1137"/>
      <c r="H20" s="1138">
        <v>0.0</v>
      </c>
      <c r="I20" s="92">
        <f t="shared" si="2"/>
        <v>585.92</v>
      </c>
      <c r="J20" s="25"/>
      <c r="K20" s="1090" t="str">
        <f>'08) Drop Down Menus'!A5</f>
        <v>Entertainment</v>
      </c>
      <c r="L20" s="994">
        <f>SUMIF('01) BudgetBill Breakdown'!B89:B$594,K6, '01) BudgetBill Breakdown'!G89:G$594)</f>
        <v>-2661.86</v>
      </c>
      <c r="M20" s="1091">
        <f t="shared" si="3"/>
        <v>-204.7584615</v>
      </c>
      <c r="N20" s="25"/>
    </row>
    <row r="21">
      <c r="A21" s="25"/>
      <c r="B21" s="925" t="b">
        <v>0</v>
      </c>
      <c r="C21" s="1022"/>
      <c r="D21" s="862"/>
      <c r="E21" s="862"/>
      <c r="F21" s="1180"/>
      <c r="G21" s="983"/>
      <c r="H21" s="1023">
        <v>0.0</v>
      </c>
      <c r="I21" s="86">
        <f t="shared" si="2"/>
        <v>585.92</v>
      </c>
      <c r="J21" s="25"/>
      <c r="K21" s="1088" t="str">
        <f>'08) Drop Down Menus'!A6</f>
        <v>Medical</v>
      </c>
      <c r="L21" s="930">
        <f>SUMIF('01) BudgetBill Breakdown'!B89:B$594,K7, '01) BudgetBill Breakdown'!G89:G$594)</f>
        <v>-584.63</v>
      </c>
      <c r="M21" s="1089">
        <f t="shared" si="3"/>
        <v>-44.97153846</v>
      </c>
      <c r="N21" s="25"/>
    </row>
    <row r="22">
      <c r="A22" s="25"/>
      <c r="B22" s="1134" t="b">
        <v>0</v>
      </c>
      <c r="C22" s="1042"/>
      <c r="D22" s="1135"/>
      <c r="E22" s="1135"/>
      <c r="F22" s="1179"/>
      <c r="G22" s="1137"/>
      <c r="H22" s="1138">
        <v>0.0</v>
      </c>
      <c r="I22" s="92">
        <f t="shared" si="2"/>
        <v>585.92</v>
      </c>
      <c r="J22" s="25"/>
      <c r="K22" s="1090" t="str">
        <f>'08) Drop Down Menus'!A7</f>
        <v>Vehicle</v>
      </c>
      <c r="L22" s="994">
        <f>SUMIF('01) BudgetBill Breakdown'!B89:B$594,K8, '01) BudgetBill Breakdown'!G89:G$594)</f>
        <v>-437.78</v>
      </c>
      <c r="M22" s="1091">
        <f t="shared" si="3"/>
        <v>-33.67538462</v>
      </c>
      <c r="N22" s="25"/>
    </row>
    <row r="23">
      <c r="A23" s="25"/>
      <c r="B23" s="925" t="b">
        <v>0</v>
      </c>
      <c r="C23" s="1022"/>
      <c r="D23" s="862"/>
      <c r="E23" s="862"/>
      <c r="F23" s="1180"/>
      <c r="G23" s="983"/>
      <c r="H23" s="1023">
        <v>0.0</v>
      </c>
      <c r="I23" s="86">
        <f t="shared" si="2"/>
        <v>585.92</v>
      </c>
      <c r="J23" s="25"/>
      <c r="K23" s="1088" t="str">
        <f>'08) Drop Down Menus'!A8</f>
        <v>Maintenance</v>
      </c>
      <c r="L23" s="930">
        <f>SUMIF('01) BudgetBill Breakdown'!B89:B$594,K9, '01) BudgetBill Breakdown'!G89:G$594)</f>
        <v>-1710.62</v>
      </c>
      <c r="M23" s="1089">
        <f t="shared" si="3"/>
        <v>-131.5861538</v>
      </c>
      <c r="N23" s="25"/>
    </row>
    <row r="24">
      <c r="A24" s="25"/>
      <c r="B24" s="1134" t="b">
        <v>0</v>
      </c>
      <c r="C24" s="1042"/>
      <c r="D24" s="1135"/>
      <c r="E24" s="1135"/>
      <c r="F24" s="1179"/>
      <c r="G24" s="1137"/>
      <c r="H24" s="1138">
        <v>0.0</v>
      </c>
      <c r="I24" s="92">
        <f t="shared" si="2"/>
        <v>585.92</v>
      </c>
      <c r="J24" s="25"/>
      <c r="K24" s="1090" t="str">
        <f>'08) Drop Down Menus'!A9</f>
        <v>Debt</v>
      </c>
      <c r="L24" s="994">
        <f>SUMIF('01) BudgetBill Breakdown'!B89:B$594,K10, '01) BudgetBill Breakdown'!G89:G$594)</f>
        <v>-2031.77</v>
      </c>
      <c r="M24" s="1091">
        <f t="shared" si="3"/>
        <v>-156.29</v>
      </c>
      <c r="N24" s="25"/>
    </row>
    <row r="25">
      <c r="A25" s="25"/>
      <c r="B25" s="925" t="b">
        <v>0</v>
      </c>
      <c r="C25" s="1022"/>
      <c r="D25" s="862"/>
      <c r="E25" s="862"/>
      <c r="F25" s="1180"/>
      <c r="G25" s="983"/>
      <c r="H25" s="1023">
        <v>0.0</v>
      </c>
      <c r="I25" s="86">
        <f t="shared" si="2"/>
        <v>585.92</v>
      </c>
      <c r="J25" s="25"/>
      <c r="K25" s="1088" t="str">
        <f>'08) Drop Down Menus'!A10</f>
        <v>Holiday Gifts</v>
      </c>
      <c r="L25" s="930">
        <f>SUMIF('01) BudgetBill Breakdown'!B89:B$594,K11, '01) BudgetBill Breakdown'!G89:G$594)</f>
        <v>-410.56</v>
      </c>
      <c r="M25" s="1089">
        <f t="shared" si="3"/>
        <v>-31.58153846</v>
      </c>
      <c r="N25" s="25"/>
    </row>
    <row r="26">
      <c r="A26" s="25"/>
      <c r="B26" s="1134" t="b">
        <v>0</v>
      </c>
      <c r="C26" s="1042"/>
      <c r="D26" s="1135"/>
      <c r="E26" s="1135"/>
      <c r="F26" s="1179"/>
      <c r="G26" s="1137"/>
      <c r="H26" s="1138">
        <v>0.0</v>
      </c>
      <c r="I26" s="92">
        <f t="shared" si="2"/>
        <v>585.92</v>
      </c>
      <c r="J26" s="25"/>
      <c r="K26" s="1090" t="str">
        <f>'08) Drop Down Menus'!A11</f>
        <v>Haircut</v>
      </c>
      <c r="L26" s="994">
        <f>SUMIF('01) BudgetBill Breakdown'!B89:B$594,K12, '01) BudgetBill Breakdown'!G89:G$594)</f>
        <v>-238</v>
      </c>
      <c r="M26" s="1091">
        <f t="shared" si="3"/>
        <v>-18.30769231</v>
      </c>
      <c r="N26" s="25"/>
    </row>
    <row r="27">
      <c r="A27" s="25"/>
      <c r="B27" s="925" t="b">
        <v>0</v>
      </c>
      <c r="C27" s="1022"/>
      <c r="D27" s="1022"/>
      <c r="E27" s="1022"/>
      <c r="F27" s="1180"/>
      <c r="G27" s="983"/>
      <c r="H27" s="1023">
        <v>0.0</v>
      </c>
      <c r="I27" s="86">
        <f t="shared" si="2"/>
        <v>585.92</v>
      </c>
      <c r="J27" s="25"/>
      <c r="K27" s="1088" t="str">
        <f>'08) Drop Down Menus'!A12</f>
        <v>Subscription - Video</v>
      </c>
      <c r="L27" s="930">
        <f>SUMIF('01) BudgetBill Breakdown'!B89:B$594,K13, '01) BudgetBill Breakdown'!G89:G$594)</f>
        <v>-343.35</v>
      </c>
      <c r="M27" s="1089">
        <f t="shared" si="3"/>
        <v>-26.41153846</v>
      </c>
      <c r="N27" s="25"/>
    </row>
    <row r="28">
      <c r="A28" s="25"/>
      <c r="B28" s="1134" t="b">
        <v>0</v>
      </c>
      <c r="C28" s="1042"/>
      <c r="D28" s="1042"/>
      <c r="E28" s="1042"/>
      <c r="F28" s="1179"/>
      <c r="G28" s="1137"/>
      <c r="H28" s="1138">
        <v>0.0</v>
      </c>
      <c r="I28" s="92">
        <f t="shared" si="2"/>
        <v>585.92</v>
      </c>
      <c r="J28" s="25"/>
      <c r="K28" s="1090" t="str">
        <f>'08) Drop Down Menus'!A13</f>
        <v>Subscription - Game</v>
      </c>
      <c r="L28" s="994">
        <f>SUMIF('01) BudgetBill Breakdown'!B89:B$594,K14, '01) BudgetBill Breakdown'!G89:G$594)</f>
        <v>-26.38</v>
      </c>
      <c r="M28" s="1091">
        <f t="shared" si="3"/>
        <v>-2.029230769</v>
      </c>
      <c r="N28" s="25"/>
    </row>
    <row r="29">
      <c r="A29" s="25"/>
      <c r="B29" s="925" t="b">
        <v>0</v>
      </c>
      <c r="C29" s="1022"/>
      <c r="D29" s="1022"/>
      <c r="E29" s="1022"/>
      <c r="F29" s="1180"/>
      <c r="G29" s="983"/>
      <c r="H29" s="1023">
        <v>0.0</v>
      </c>
      <c r="I29" s="86">
        <f t="shared" si="2"/>
        <v>585.92</v>
      </c>
      <c r="J29" s="25"/>
      <c r="K29" s="1092" t="s">
        <v>574</v>
      </c>
      <c r="L29" s="1093"/>
      <c r="M29" s="1094" t="s">
        <v>581</v>
      </c>
      <c r="N29" s="25"/>
    </row>
    <row r="30">
      <c r="A30" s="25"/>
      <c r="B30" s="1134" t="b">
        <v>0</v>
      </c>
      <c r="C30" s="1042"/>
      <c r="D30" s="1135"/>
      <c r="E30" s="1135"/>
      <c r="F30" s="1179"/>
      <c r="G30" s="1137"/>
      <c r="H30" s="1138">
        <v>0.0</v>
      </c>
      <c r="I30" s="92">
        <f t="shared" si="2"/>
        <v>585.92</v>
      </c>
      <c r="J30" s="25"/>
      <c r="N30" s="25"/>
    </row>
    <row r="31">
      <c r="A31" s="25"/>
      <c r="B31" s="925" t="b">
        <v>0</v>
      </c>
      <c r="C31" s="1022"/>
      <c r="D31" s="862"/>
      <c r="E31" s="862"/>
      <c r="F31" s="1180"/>
      <c r="G31" s="983"/>
      <c r="H31" s="1023">
        <v>0.0</v>
      </c>
      <c r="I31" s="86">
        <f t="shared" si="2"/>
        <v>585.92</v>
      </c>
      <c r="J31" s="25"/>
      <c r="K31" s="126" t="s">
        <v>804</v>
      </c>
      <c r="N31" s="25"/>
    </row>
    <row r="32">
      <c r="A32" s="25"/>
      <c r="B32" s="1134" t="b">
        <v>0</v>
      </c>
      <c r="C32" s="1042"/>
      <c r="D32" s="1135"/>
      <c r="E32" s="1135"/>
      <c r="F32" s="1179"/>
      <c r="G32" s="1137"/>
      <c r="H32" s="1138">
        <v>0.0</v>
      </c>
      <c r="I32" s="92">
        <f t="shared" si="2"/>
        <v>585.92</v>
      </c>
      <c r="J32" s="25"/>
      <c r="K32" s="167"/>
      <c r="L32" s="1128">
        <v>45841.0</v>
      </c>
      <c r="M32" s="125">
        <v>2.1</v>
      </c>
      <c r="N32" s="25"/>
    </row>
    <row r="33" ht="18.0" customHeight="1">
      <c r="A33" s="25"/>
      <c r="B33" s="925" t="b">
        <v>0</v>
      </c>
      <c r="C33" s="1022"/>
      <c r="D33" s="862"/>
      <c r="E33" s="862"/>
      <c r="F33" s="1180"/>
      <c r="G33" s="983"/>
      <c r="H33" s="1023">
        <v>0.0</v>
      </c>
      <c r="I33" s="86">
        <f t="shared" si="2"/>
        <v>585.92</v>
      </c>
      <c r="J33" s="25"/>
      <c r="K33" s="167"/>
      <c r="L33" s="1128"/>
      <c r="M33" s="125">
        <v>0.0</v>
      </c>
      <c r="N33" s="25"/>
    </row>
    <row r="34" ht="18.0" customHeight="1">
      <c r="A34" s="25"/>
      <c r="B34" s="1148"/>
      <c r="C34" s="1149" t="s">
        <v>455</v>
      </c>
      <c r="D34" s="1150"/>
      <c r="E34" s="1150"/>
      <c r="F34" s="1150"/>
      <c r="G34" s="1150"/>
      <c r="H34" s="1151">
        <f>I26</f>
        <v>585.92</v>
      </c>
      <c r="I34" s="1152"/>
      <c r="J34" s="25"/>
      <c r="K34" s="167"/>
      <c r="L34" s="1128"/>
      <c r="M34" s="125">
        <v>0.0</v>
      </c>
      <c r="N34" s="25"/>
    </row>
    <row r="35" ht="18.0" customHeight="1">
      <c r="A35" s="65"/>
      <c r="B35" s="65"/>
      <c r="C35" s="65"/>
      <c r="D35" s="65"/>
      <c r="E35" s="65"/>
      <c r="F35" s="65"/>
      <c r="G35" s="75"/>
      <c r="H35" s="75"/>
      <c r="I35" s="65"/>
      <c r="J35" s="25"/>
      <c r="K35" s="167"/>
      <c r="L35" s="1128"/>
      <c r="M35" s="125">
        <v>0.0</v>
      </c>
      <c r="N35" s="25"/>
    </row>
    <row r="36" ht="18.0" customHeight="1">
      <c r="A36" s="65"/>
      <c r="B36" s="65" t="s">
        <v>609</v>
      </c>
      <c r="J36" s="25"/>
      <c r="K36" s="167"/>
      <c r="L36" s="1128"/>
      <c r="M36" s="125">
        <v>0.0</v>
      </c>
      <c r="N36" s="25"/>
    </row>
    <row r="37" ht="18.0" customHeight="1">
      <c r="A37" s="80"/>
      <c r="B37" s="1085" t="s">
        <v>102</v>
      </c>
      <c r="C37" s="1086" t="s">
        <v>103</v>
      </c>
      <c r="D37" s="1086" t="s">
        <v>104</v>
      </c>
      <c r="E37" s="1086" t="s">
        <v>105</v>
      </c>
      <c r="F37" s="1086" t="s">
        <v>49</v>
      </c>
      <c r="G37" s="1106" t="s">
        <v>106</v>
      </c>
      <c r="H37" s="1106" t="s">
        <v>107</v>
      </c>
      <c r="I37" s="1130"/>
      <c r="J37" s="25"/>
      <c r="K37" s="167"/>
      <c r="L37" s="1128"/>
      <c r="M37" s="125">
        <v>0.0</v>
      </c>
      <c r="N37" s="25"/>
    </row>
    <row r="38" ht="18.0" customHeight="1">
      <c r="A38" s="80"/>
      <c r="B38" s="1108" t="b">
        <v>0</v>
      </c>
      <c r="C38" s="1022"/>
      <c r="D38" s="95"/>
      <c r="E38" s="95"/>
      <c r="F38" s="96"/>
      <c r="G38" s="85">
        <v>0.0</v>
      </c>
      <c r="H38" s="930">
        <f t="shared" ref="H38:H86" si="4">IF( B38 = TRUE ,(G38*F38)*0.05+(G38*F38) , G38*F38 )</f>
        <v>0</v>
      </c>
      <c r="I38" s="1107"/>
      <c r="J38" s="25"/>
      <c r="K38" s="167"/>
      <c r="L38" s="1128"/>
      <c r="M38" s="125">
        <v>0.0</v>
      </c>
      <c r="N38" s="25"/>
    </row>
    <row r="39" ht="18.0" customHeight="1">
      <c r="A39" s="80"/>
      <c r="B39" s="1111" t="b">
        <v>0</v>
      </c>
      <c r="C39" s="88"/>
      <c r="D39" s="89"/>
      <c r="E39" s="89"/>
      <c r="F39" s="90"/>
      <c r="G39" s="91">
        <v>0.0</v>
      </c>
      <c r="H39" s="994">
        <f t="shared" si="4"/>
        <v>0</v>
      </c>
      <c r="I39" s="1140"/>
      <c r="J39" s="25"/>
      <c r="K39" s="167"/>
      <c r="L39" s="1128"/>
      <c r="M39" s="125">
        <v>0.0</v>
      </c>
      <c r="N39" s="25"/>
    </row>
    <row r="40" ht="18.0" customHeight="1">
      <c r="A40" s="97"/>
      <c r="B40" s="1108" t="b">
        <v>0</v>
      </c>
      <c r="C40" s="94"/>
      <c r="D40" s="95"/>
      <c r="E40" s="95"/>
      <c r="F40" s="96"/>
      <c r="G40" s="85">
        <v>0.0</v>
      </c>
      <c r="H40" s="930">
        <f t="shared" si="4"/>
        <v>0</v>
      </c>
      <c r="I40" s="1107"/>
      <c r="J40" s="25"/>
      <c r="K40" s="167"/>
      <c r="L40" s="1128"/>
      <c r="M40" s="125">
        <v>0.0</v>
      </c>
      <c r="N40" s="25"/>
    </row>
    <row r="41" ht="18.0" customHeight="1">
      <c r="A41" s="80"/>
      <c r="B41" s="1111" t="b">
        <v>0</v>
      </c>
      <c r="C41" s="88"/>
      <c r="D41" s="89"/>
      <c r="E41" s="89"/>
      <c r="F41" s="90"/>
      <c r="G41" s="91">
        <v>0.0</v>
      </c>
      <c r="H41" s="994">
        <f t="shared" si="4"/>
        <v>0</v>
      </c>
      <c r="I41" s="1140"/>
      <c r="J41" s="25"/>
      <c r="K41" s="167"/>
      <c r="L41" s="1128"/>
      <c r="M41" s="125">
        <v>0.0</v>
      </c>
      <c r="N41" s="25"/>
    </row>
    <row r="42" ht="18.0" customHeight="1">
      <c r="A42" s="80"/>
      <c r="B42" s="1108" t="b">
        <v>0</v>
      </c>
      <c r="C42" s="94"/>
      <c r="D42" s="95"/>
      <c r="E42" s="95"/>
      <c r="F42" s="96"/>
      <c r="G42" s="85">
        <v>0.0</v>
      </c>
      <c r="H42" s="930">
        <f t="shared" si="4"/>
        <v>0</v>
      </c>
      <c r="I42" s="1107"/>
      <c r="J42" s="25"/>
      <c r="K42" s="167"/>
      <c r="L42" s="1128"/>
      <c r="M42" s="125">
        <v>0.0</v>
      </c>
      <c r="N42" s="25"/>
    </row>
    <row r="43" ht="18.0" customHeight="1">
      <c r="A43" s="80"/>
      <c r="B43" s="1111" t="b">
        <v>0</v>
      </c>
      <c r="C43" s="88"/>
      <c r="D43" s="89"/>
      <c r="E43" s="89"/>
      <c r="F43" s="90"/>
      <c r="G43" s="91">
        <v>0.0</v>
      </c>
      <c r="H43" s="994">
        <f t="shared" si="4"/>
        <v>0</v>
      </c>
      <c r="I43" s="1140"/>
      <c r="J43" s="25"/>
      <c r="K43" s="167"/>
      <c r="L43" s="1128"/>
      <c r="M43" s="125">
        <v>0.0</v>
      </c>
      <c r="N43" s="25"/>
    </row>
    <row r="44" ht="18.0" customHeight="1">
      <c r="A44" s="97"/>
      <c r="B44" s="1108" t="b">
        <v>0</v>
      </c>
      <c r="C44" s="94"/>
      <c r="D44" s="95"/>
      <c r="E44" s="95"/>
      <c r="F44" s="96"/>
      <c r="G44" s="85">
        <v>0.0</v>
      </c>
      <c r="H44" s="930">
        <f t="shared" si="4"/>
        <v>0</v>
      </c>
      <c r="I44" s="1107"/>
      <c r="J44" s="25"/>
      <c r="K44" s="167"/>
      <c r="L44" s="1128"/>
      <c r="M44" s="125">
        <v>0.0</v>
      </c>
      <c r="N44" s="25"/>
    </row>
    <row r="45" ht="18.0" customHeight="1">
      <c r="A45" s="97"/>
      <c r="B45" s="1111" t="b">
        <v>0</v>
      </c>
      <c r="C45" s="88"/>
      <c r="D45" s="89"/>
      <c r="E45" s="89"/>
      <c r="F45" s="90"/>
      <c r="G45" s="91">
        <v>0.0</v>
      </c>
      <c r="H45" s="994">
        <f t="shared" si="4"/>
        <v>0</v>
      </c>
      <c r="I45" s="1140"/>
      <c r="J45" s="25"/>
      <c r="K45" s="167"/>
      <c r="L45" s="1128"/>
      <c r="M45" s="125">
        <v>0.0</v>
      </c>
      <c r="N45" s="25"/>
    </row>
    <row r="46" ht="18.0" customHeight="1">
      <c r="A46" s="97"/>
      <c r="B46" s="1108" t="b">
        <v>0</v>
      </c>
      <c r="C46" s="94"/>
      <c r="D46" s="95"/>
      <c r="E46" s="95"/>
      <c r="F46" s="96"/>
      <c r="G46" s="85">
        <v>0.0</v>
      </c>
      <c r="H46" s="930">
        <f t="shared" si="4"/>
        <v>0</v>
      </c>
      <c r="I46" s="1107"/>
      <c r="J46" s="25"/>
      <c r="K46" s="167"/>
      <c r="L46" s="1128"/>
      <c r="M46" s="125">
        <v>0.0</v>
      </c>
      <c r="N46" s="25"/>
    </row>
    <row r="47" ht="18.0" customHeight="1">
      <c r="A47" s="97"/>
      <c r="B47" s="1111" t="b">
        <v>0</v>
      </c>
      <c r="C47" s="88"/>
      <c r="D47" s="89"/>
      <c r="E47" s="89"/>
      <c r="F47" s="90"/>
      <c r="G47" s="91">
        <v>0.0</v>
      </c>
      <c r="H47" s="994">
        <f t="shared" si="4"/>
        <v>0</v>
      </c>
      <c r="I47" s="1140"/>
      <c r="J47" s="25"/>
      <c r="K47" s="167"/>
      <c r="L47" s="1128"/>
      <c r="M47" s="125">
        <v>0.0</v>
      </c>
      <c r="N47" s="25"/>
    </row>
    <row r="48" ht="18.0" customHeight="1">
      <c r="A48" s="97"/>
      <c r="B48" s="1108" t="b">
        <v>0</v>
      </c>
      <c r="C48" s="94"/>
      <c r="D48" s="95"/>
      <c r="E48" s="95"/>
      <c r="F48" s="96"/>
      <c r="G48" s="85">
        <v>0.0</v>
      </c>
      <c r="H48" s="930">
        <f t="shared" si="4"/>
        <v>0</v>
      </c>
      <c r="I48" s="1107"/>
      <c r="J48" s="25"/>
      <c r="K48" s="167"/>
      <c r="L48" s="1128"/>
      <c r="M48" s="125">
        <v>0.0</v>
      </c>
    </row>
    <row r="49" ht="18.0" customHeight="1">
      <c r="A49" s="97"/>
      <c r="B49" s="1111" t="b">
        <v>0</v>
      </c>
      <c r="C49" s="88"/>
      <c r="D49" s="89"/>
      <c r="E49" s="89"/>
      <c r="F49" s="90"/>
      <c r="G49" s="91">
        <v>0.0</v>
      </c>
      <c r="H49" s="994">
        <f t="shared" si="4"/>
        <v>0</v>
      </c>
      <c r="I49" s="1140"/>
      <c r="J49" s="25"/>
      <c r="K49" s="167"/>
      <c r="L49" s="1128"/>
      <c r="M49" s="125">
        <v>0.0</v>
      </c>
    </row>
    <row r="50" ht="18.0" customHeight="1">
      <c r="A50" s="97"/>
      <c r="B50" s="1108" t="b">
        <v>0</v>
      </c>
      <c r="C50" s="94"/>
      <c r="D50" s="95"/>
      <c r="E50" s="95"/>
      <c r="F50" s="96"/>
      <c r="G50" s="85">
        <v>0.0</v>
      </c>
      <c r="H50" s="930">
        <f t="shared" si="4"/>
        <v>0</v>
      </c>
      <c r="I50" s="1107"/>
      <c r="J50" s="25"/>
      <c r="K50" s="167"/>
      <c r="L50" s="1128"/>
      <c r="M50" s="125">
        <v>0.0</v>
      </c>
    </row>
    <row r="51" ht="18.0" customHeight="1">
      <c r="A51" s="97"/>
      <c r="B51" s="1111" t="b">
        <v>0</v>
      </c>
      <c r="C51" s="88"/>
      <c r="D51" s="89"/>
      <c r="E51" s="89"/>
      <c r="F51" s="90"/>
      <c r="G51" s="91">
        <v>0.0</v>
      </c>
      <c r="H51" s="994">
        <f t="shared" si="4"/>
        <v>0</v>
      </c>
      <c r="I51" s="1140"/>
      <c r="J51" s="25"/>
      <c r="K51" s="167"/>
      <c r="L51" s="1128"/>
      <c r="M51" s="125">
        <v>0.0</v>
      </c>
    </row>
    <row r="52" ht="18.0" customHeight="1">
      <c r="A52" s="97"/>
      <c r="B52" s="1108" t="b">
        <v>0</v>
      </c>
      <c r="C52" s="94"/>
      <c r="D52" s="95"/>
      <c r="E52" s="95"/>
      <c r="F52" s="96"/>
      <c r="G52" s="85">
        <v>0.0</v>
      </c>
      <c r="H52" s="930">
        <f t="shared" si="4"/>
        <v>0</v>
      </c>
      <c r="I52" s="1107"/>
      <c r="J52" s="25"/>
      <c r="K52" s="167"/>
      <c r="L52" s="1128"/>
      <c r="M52" s="125">
        <v>0.0</v>
      </c>
    </row>
    <row r="53" ht="18.0" customHeight="1">
      <c r="A53" s="97"/>
      <c r="B53" s="1111" t="b">
        <v>0</v>
      </c>
      <c r="C53" s="88"/>
      <c r="D53" s="89"/>
      <c r="E53" s="89"/>
      <c r="F53" s="90"/>
      <c r="G53" s="91">
        <v>0.0</v>
      </c>
      <c r="H53" s="994">
        <f t="shared" si="4"/>
        <v>0</v>
      </c>
      <c r="I53" s="1140"/>
      <c r="J53" s="25"/>
      <c r="K53" s="167"/>
      <c r="L53" s="1128"/>
      <c r="M53" s="125">
        <v>0.0</v>
      </c>
      <c r="N53" s="25"/>
    </row>
    <row r="54" ht="18.0" customHeight="1">
      <c r="A54" s="97"/>
      <c r="B54" s="1108" t="b">
        <v>0</v>
      </c>
      <c r="C54" s="94"/>
      <c r="D54" s="95"/>
      <c r="E54" s="95"/>
      <c r="F54" s="96"/>
      <c r="G54" s="85">
        <v>0.0</v>
      </c>
      <c r="H54" s="930">
        <f t="shared" si="4"/>
        <v>0</v>
      </c>
      <c r="I54" s="1107"/>
      <c r="J54" s="25"/>
      <c r="K54" s="167"/>
      <c r="L54" s="1128"/>
      <c r="M54" s="125">
        <v>0.0</v>
      </c>
      <c r="N54" s="25"/>
    </row>
    <row r="55" ht="18.0" customHeight="1">
      <c r="A55" s="97"/>
      <c r="B55" s="1111" t="b">
        <v>0</v>
      </c>
      <c r="C55" s="88"/>
      <c r="D55" s="89"/>
      <c r="E55" s="89"/>
      <c r="F55" s="90"/>
      <c r="G55" s="91">
        <v>0.0</v>
      </c>
      <c r="H55" s="994">
        <f t="shared" si="4"/>
        <v>0</v>
      </c>
      <c r="I55" s="1140"/>
      <c r="J55" s="25"/>
      <c r="K55" s="167"/>
      <c r="L55" s="1128"/>
      <c r="M55" s="125">
        <v>0.0</v>
      </c>
      <c r="N55" s="25"/>
    </row>
    <row r="56" ht="18.0" customHeight="1">
      <c r="A56" s="97"/>
      <c r="B56" s="1108" t="b">
        <v>0</v>
      </c>
      <c r="C56" s="94"/>
      <c r="D56" s="95"/>
      <c r="E56" s="95"/>
      <c r="F56" s="96"/>
      <c r="G56" s="85">
        <v>0.0</v>
      </c>
      <c r="H56" s="930">
        <f t="shared" si="4"/>
        <v>0</v>
      </c>
      <c r="I56" s="1107"/>
      <c r="J56" s="25"/>
      <c r="K56" s="167"/>
      <c r="L56" s="1128"/>
      <c r="M56" s="125">
        <v>0.0</v>
      </c>
      <c r="N56" s="25"/>
    </row>
    <row r="57" ht="18.0" customHeight="1">
      <c r="A57" s="97"/>
      <c r="B57" s="1111" t="b">
        <v>0</v>
      </c>
      <c r="C57" s="88"/>
      <c r="D57" s="89"/>
      <c r="E57" s="89"/>
      <c r="F57" s="90"/>
      <c r="G57" s="91">
        <v>0.0</v>
      </c>
      <c r="H57" s="994">
        <f t="shared" si="4"/>
        <v>0</v>
      </c>
      <c r="I57" s="1140"/>
      <c r="J57" s="25"/>
      <c r="K57" s="167"/>
      <c r="L57" s="1128"/>
      <c r="M57" s="125">
        <v>0.0</v>
      </c>
      <c r="N57" s="25"/>
    </row>
    <row r="58" ht="18.0" customHeight="1">
      <c r="A58" s="97"/>
      <c r="B58" s="1108" t="b">
        <v>0</v>
      </c>
      <c r="C58" s="94"/>
      <c r="D58" s="95"/>
      <c r="E58" s="95"/>
      <c r="F58" s="96"/>
      <c r="G58" s="85">
        <v>0.0</v>
      </c>
      <c r="H58" s="930">
        <f t="shared" si="4"/>
        <v>0</v>
      </c>
      <c r="I58" s="1107"/>
      <c r="J58" s="25"/>
      <c r="K58" s="167"/>
      <c r="L58" s="1128"/>
      <c r="M58" s="125">
        <v>0.0</v>
      </c>
      <c r="N58" s="25"/>
    </row>
    <row r="59" ht="18.0" customHeight="1">
      <c r="A59" s="97"/>
      <c r="B59" s="1111" t="b">
        <v>0</v>
      </c>
      <c r="C59" s="88"/>
      <c r="D59" s="89"/>
      <c r="E59" s="89"/>
      <c r="F59" s="90"/>
      <c r="G59" s="91">
        <v>0.0</v>
      </c>
      <c r="H59" s="994">
        <f t="shared" si="4"/>
        <v>0</v>
      </c>
      <c r="I59" s="1140"/>
      <c r="J59" s="25"/>
      <c r="K59" s="167"/>
      <c r="L59" s="1128"/>
      <c r="M59" s="125"/>
      <c r="N59" s="25"/>
    </row>
    <row r="60" ht="18.0" customHeight="1">
      <c r="A60" s="97"/>
      <c r="B60" s="1108" t="b">
        <v>0</v>
      </c>
      <c r="C60" s="94"/>
      <c r="D60" s="95"/>
      <c r="E60" s="95"/>
      <c r="F60" s="96"/>
      <c r="G60" s="85">
        <v>0.0</v>
      </c>
      <c r="H60" s="930">
        <f t="shared" si="4"/>
        <v>0</v>
      </c>
      <c r="I60" s="1107"/>
      <c r="J60" s="25"/>
      <c r="K60" s="1128"/>
      <c r="N60" s="25"/>
    </row>
    <row r="61" ht="18.0" customHeight="1">
      <c r="A61" s="97"/>
      <c r="B61" s="1111" t="b">
        <v>0</v>
      </c>
      <c r="C61" s="88"/>
      <c r="D61" s="89"/>
      <c r="E61" s="89"/>
      <c r="F61" s="90"/>
      <c r="G61" s="91">
        <v>0.0</v>
      </c>
      <c r="H61" s="994">
        <f t="shared" si="4"/>
        <v>0</v>
      </c>
      <c r="I61" s="1140"/>
      <c r="J61" s="25"/>
      <c r="K61" s="25"/>
      <c r="L61" s="25"/>
      <c r="M61" s="25"/>
      <c r="N61" s="25"/>
    </row>
    <row r="62" ht="18.0" customHeight="1">
      <c r="A62" s="97"/>
      <c r="B62" s="1108" t="b">
        <v>0</v>
      </c>
      <c r="C62" s="94"/>
      <c r="D62" s="95"/>
      <c r="E62" s="95"/>
      <c r="F62" s="96"/>
      <c r="G62" s="85">
        <v>0.0</v>
      </c>
      <c r="H62" s="930">
        <f t="shared" si="4"/>
        <v>0</v>
      </c>
      <c r="I62" s="1107"/>
      <c r="J62" s="25"/>
      <c r="N62" s="25"/>
    </row>
    <row r="63" ht="18.0" customHeight="1">
      <c r="A63" s="97"/>
      <c r="B63" s="1111" t="b">
        <v>0</v>
      </c>
      <c r="C63" s="88"/>
      <c r="D63" s="89"/>
      <c r="E63" s="89"/>
      <c r="F63" s="90"/>
      <c r="G63" s="91">
        <v>0.0</v>
      </c>
      <c r="H63" s="994">
        <f t="shared" si="4"/>
        <v>0</v>
      </c>
      <c r="I63" s="1140"/>
      <c r="J63" s="25"/>
      <c r="N63" s="25"/>
    </row>
    <row r="64" ht="18.0" customHeight="1">
      <c r="A64" s="97"/>
      <c r="B64" s="1108" t="b">
        <v>0</v>
      </c>
      <c r="C64" s="94"/>
      <c r="D64" s="95"/>
      <c r="E64" s="95"/>
      <c r="F64" s="96"/>
      <c r="G64" s="85">
        <v>0.0</v>
      </c>
      <c r="H64" s="930">
        <f t="shared" si="4"/>
        <v>0</v>
      </c>
      <c r="I64" s="1107"/>
      <c r="J64" s="25"/>
      <c r="N64" s="25"/>
    </row>
    <row r="65" ht="18.0" customHeight="1">
      <c r="A65" s="97"/>
      <c r="B65" s="1111" t="b">
        <v>0</v>
      </c>
      <c r="C65" s="88"/>
      <c r="D65" s="89"/>
      <c r="E65" s="89"/>
      <c r="F65" s="90"/>
      <c r="G65" s="91">
        <v>0.0</v>
      </c>
      <c r="H65" s="994">
        <f t="shared" si="4"/>
        <v>0</v>
      </c>
      <c r="I65" s="1140"/>
      <c r="J65" s="25"/>
      <c r="N65" s="25"/>
    </row>
    <row r="66" ht="18.0" customHeight="1">
      <c r="A66" s="97"/>
      <c r="B66" s="1108" t="b">
        <v>0</v>
      </c>
      <c r="C66" s="94"/>
      <c r="D66" s="95"/>
      <c r="E66" s="95"/>
      <c r="F66" s="96"/>
      <c r="G66" s="85">
        <v>0.0</v>
      </c>
      <c r="H66" s="930">
        <f t="shared" si="4"/>
        <v>0</v>
      </c>
      <c r="I66" s="1107"/>
      <c r="J66" s="25"/>
      <c r="N66" s="25"/>
    </row>
    <row r="67" ht="18.0" customHeight="1">
      <c r="A67" s="97"/>
      <c r="B67" s="1111" t="b">
        <v>0</v>
      </c>
      <c r="C67" s="88"/>
      <c r="D67" s="89"/>
      <c r="E67" s="89"/>
      <c r="F67" s="90"/>
      <c r="G67" s="91">
        <v>0.0</v>
      </c>
      <c r="H67" s="994">
        <f t="shared" si="4"/>
        <v>0</v>
      </c>
      <c r="I67" s="1140"/>
      <c r="J67" s="25"/>
      <c r="N67" s="25"/>
    </row>
    <row r="68" ht="18.0" customHeight="1">
      <c r="A68" s="97"/>
      <c r="B68" s="1108" t="b">
        <v>0</v>
      </c>
      <c r="C68" s="94"/>
      <c r="D68" s="95"/>
      <c r="E68" s="95"/>
      <c r="F68" s="96"/>
      <c r="G68" s="85">
        <v>0.0</v>
      </c>
      <c r="H68" s="930">
        <f t="shared" si="4"/>
        <v>0</v>
      </c>
      <c r="I68" s="1107"/>
      <c r="J68" s="25"/>
      <c r="N68" s="25"/>
    </row>
    <row r="69" ht="18.0" customHeight="1">
      <c r="A69" s="97"/>
      <c r="B69" s="1111" t="b">
        <v>0</v>
      </c>
      <c r="C69" s="88"/>
      <c r="D69" s="89"/>
      <c r="E69" s="89"/>
      <c r="F69" s="90"/>
      <c r="G69" s="91">
        <v>0.0</v>
      </c>
      <c r="H69" s="994">
        <f t="shared" si="4"/>
        <v>0</v>
      </c>
      <c r="I69" s="1140"/>
      <c r="J69" s="25"/>
      <c r="N69" s="25"/>
    </row>
    <row r="70" ht="18.0" customHeight="1">
      <c r="A70" s="97"/>
      <c r="B70" s="1108" t="b">
        <v>0</v>
      </c>
      <c r="C70" s="94"/>
      <c r="D70" s="95"/>
      <c r="E70" s="95"/>
      <c r="F70" s="96"/>
      <c r="G70" s="85">
        <v>0.0</v>
      </c>
      <c r="H70" s="930">
        <f t="shared" si="4"/>
        <v>0</v>
      </c>
      <c r="I70" s="1107"/>
      <c r="J70" s="25"/>
      <c r="N70" s="25"/>
    </row>
    <row r="71" ht="18.0" customHeight="1">
      <c r="A71" s="97"/>
      <c r="B71" s="1111" t="b">
        <v>0</v>
      </c>
      <c r="C71" s="88"/>
      <c r="D71" s="89"/>
      <c r="E71" s="89"/>
      <c r="F71" s="90"/>
      <c r="G71" s="91">
        <v>0.0</v>
      </c>
      <c r="H71" s="994">
        <f t="shared" si="4"/>
        <v>0</v>
      </c>
      <c r="I71" s="1140"/>
      <c r="J71" s="25"/>
      <c r="N71" s="25"/>
    </row>
    <row r="72" ht="18.0" customHeight="1">
      <c r="A72" s="97"/>
      <c r="B72" s="1108" t="b">
        <v>0</v>
      </c>
      <c r="C72" s="94"/>
      <c r="D72" s="95"/>
      <c r="E72" s="95"/>
      <c r="F72" s="96"/>
      <c r="G72" s="85">
        <v>0.0</v>
      </c>
      <c r="H72" s="930">
        <f t="shared" si="4"/>
        <v>0</v>
      </c>
      <c r="I72" s="1107"/>
      <c r="J72" s="25"/>
      <c r="N72" s="25"/>
    </row>
    <row r="73" ht="18.0" customHeight="1">
      <c r="A73" s="97"/>
      <c r="B73" s="1111" t="b">
        <v>0</v>
      </c>
      <c r="C73" s="88"/>
      <c r="D73" s="89"/>
      <c r="E73" s="89"/>
      <c r="F73" s="90"/>
      <c r="G73" s="91">
        <v>0.0</v>
      </c>
      <c r="H73" s="994">
        <f t="shared" si="4"/>
        <v>0</v>
      </c>
      <c r="I73" s="1140"/>
      <c r="J73" s="25"/>
      <c r="N73" s="25"/>
    </row>
    <row r="74" ht="18.0" customHeight="1">
      <c r="A74" s="97"/>
      <c r="B74" s="1108" t="b">
        <v>0</v>
      </c>
      <c r="C74" s="94"/>
      <c r="D74" s="95"/>
      <c r="E74" s="95"/>
      <c r="F74" s="96"/>
      <c r="G74" s="85">
        <v>0.0</v>
      </c>
      <c r="H74" s="930">
        <f t="shared" si="4"/>
        <v>0</v>
      </c>
      <c r="I74" s="1107"/>
      <c r="J74" s="25"/>
      <c r="N74" s="25"/>
    </row>
    <row r="75" ht="18.0" customHeight="1">
      <c r="A75" s="97"/>
      <c r="B75" s="1111" t="b">
        <v>0</v>
      </c>
      <c r="C75" s="88"/>
      <c r="D75" s="89"/>
      <c r="E75" s="89"/>
      <c r="F75" s="90"/>
      <c r="G75" s="91">
        <v>0.0</v>
      </c>
      <c r="H75" s="994">
        <f t="shared" si="4"/>
        <v>0</v>
      </c>
      <c r="I75" s="1140"/>
      <c r="J75" s="25"/>
      <c r="N75" s="25"/>
    </row>
    <row r="76" ht="18.0" customHeight="1">
      <c r="A76" s="97"/>
      <c r="B76" s="1108" t="b">
        <v>0</v>
      </c>
      <c r="C76" s="94"/>
      <c r="D76" s="95"/>
      <c r="E76" s="95"/>
      <c r="F76" s="96"/>
      <c r="G76" s="85">
        <v>0.0</v>
      </c>
      <c r="H76" s="930">
        <f t="shared" si="4"/>
        <v>0</v>
      </c>
      <c r="I76" s="1107"/>
      <c r="J76" s="25"/>
      <c r="N76" s="25"/>
    </row>
    <row r="77" ht="18.0" customHeight="1">
      <c r="A77" s="97"/>
      <c r="B77" s="1111" t="b">
        <v>0</v>
      </c>
      <c r="C77" s="88"/>
      <c r="D77" s="89"/>
      <c r="E77" s="89"/>
      <c r="F77" s="90"/>
      <c r="G77" s="91">
        <v>0.0</v>
      </c>
      <c r="H77" s="994">
        <f t="shared" si="4"/>
        <v>0</v>
      </c>
      <c r="I77" s="1140"/>
      <c r="J77" s="25"/>
      <c r="N77" s="25"/>
    </row>
    <row r="78" ht="18.0" customHeight="1">
      <c r="A78" s="97"/>
      <c r="B78" s="1108" t="b">
        <v>0</v>
      </c>
      <c r="C78" s="94"/>
      <c r="D78" s="95"/>
      <c r="E78" s="95"/>
      <c r="F78" s="96"/>
      <c r="G78" s="85">
        <v>0.0</v>
      </c>
      <c r="H78" s="930">
        <f t="shared" si="4"/>
        <v>0</v>
      </c>
      <c r="I78" s="1107"/>
      <c r="J78" s="25"/>
      <c r="N78" s="25"/>
    </row>
    <row r="79" ht="18.0" customHeight="1">
      <c r="A79" s="97"/>
      <c r="B79" s="1111" t="b">
        <v>0</v>
      </c>
      <c r="C79" s="88"/>
      <c r="D79" s="89"/>
      <c r="E79" s="89"/>
      <c r="F79" s="90"/>
      <c r="G79" s="91">
        <v>0.0</v>
      </c>
      <c r="H79" s="994">
        <f t="shared" si="4"/>
        <v>0</v>
      </c>
      <c r="I79" s="1140"/>
      <c r="J79" s="25"/>
      <c r="N79" s="25"/>
    </row>
    <row r="80" ht="18.0" customHeight="1">
      <c r="A80" s="97"/>
      <c r="B80" s="1108" t="b">
        <v>0</v>
      </c>
      <c r="C80" s="94"/>
      <c r="D80" s="95"/>
      <c r="E80" s="95"/>
      <c r="F80" s="96"/>
      <c r="G80" s="85">
        <v>0.0</v>
      </c>
      <c r="H80" s="930">
        <f t="shared" si="4"/>
        <v>0</v>
      </c>
      <c r="I80" s="1107"/>
      <c r="J80" s="25"/>
      <c r="N80" s="25"/>
    </row>
    <row r="81" ht="18.0" customHeight="1">
      <c r="A81" s="97"/>
      <c r="B81" s="1111" t="b">
        <v>0</v>
      </c>
      <c r="C81" s="88"/>
      <c r="D81" s="89"/>
      <c r="E81" s="89"/>
      <c r="F81" s="90"/>
      <c r="G81" s="91">
        <v>0.0</v>
      </c>
      <c r="H81" s="994">
        <f t="shared" si="4"/>
        <v>0</v>
      </c>
      <c r="I81" s="1140"/>
      <c r="J81" s="25"/>
      <c r="N81" s="25"/>
    </row>
    <row r="82" ht="18.0" customHeight="1">
      <c r="A82" s="97"/>
      <c r="B82" s="1108" t="b">
        <v>0</v>
      </c>
      <c r="C82" s="94"/>
      <c r="D82" s="95"/>
      <c r="E82" s="95"/>
      <c r="F82" s="96"/>
      <c r="G82" s="85">
        <v>0.0</v>
      </c>
      <c r="H82" s="930">
        <f t="shared" si="4"/>
        <v>0</v>
      </c>
      <c r="I82" s="1107"/>
      <c r="J82" s="25"/>
      <c r="N82" s="25"/>
    </row>
    <row r="83" ht="18.0" customHeight="1">
      <c r="A83" s="97"/>
      <c r="B83" s="1111" t="b">
        <v>0</v>
      </c>
      <c r="C83" s="88"/>
      <c r="D83" s="89"/>
      <c r="E83" s="89"/>
      <c r="F83" s="90"/>
      <c r="G83" s="91">
        <v>0.0</v>
      </c>
      <c r="H83" s="994">
        <f t="shared" si="4"/>
        <v>0</v>
      </c>
      <c r="I83" s="1140"/>
      <c r="J83" s="25"/>
      <c r="N83" s="25"/>
    </row>
    <row r="84" ht="18.0" customHeight="1">
      <c r="A84" s="97"/>
      <c r="B84" s="1108" t="b">
        <v>0</v>
      </c>
      <c r="C84" s="94"/>
      <c r="D84" s="95"/>
      <c r="E84" s="95"/>
      <c r="F84" s="96"/>
      <c r="G84" s="85">
        <v>0.0</v>
      </c>
      <c r="H84" s="930">
        <f t="shared" si="4"/>
        <v>0</v>
      </c>
      <c r="I84" s="1107"/>
      <c r="J84" s="25"/>
      <c r="N84" s="25"/>
    </row>
    <row r="85" ht="18.0" customHeight="1">
      <c r="A85" s="97"/>
      <c r="B85" s="1111" t="b">
        <v>0</v>
      </c>
      <c r="C85" s="88"/>
      <c r="D85" s="89"/>
      <c r="E85" s="89"/>
      <c r="F85" s="90"/>
      <c r="G85" s="91">
        <v>0.0</v>
      </c>
      <c r="H85" s="994">
        <f t="shared" si="4"/>
        <v>0</v>
      </c>
      <c r="I85" s="1140"/>
      <c r="J85" s="25"/>
      <c r="N85" s="25"/>
    </row>
    <row r="86" ht="18.0" customHeight="1">
      <c r="A86" s="65"/>
      <c r="B86" s="1108" t="b">
        <v>0</v>
      </c>
      <c r="C86" s="94"/>
      <c r="D86" s="95"/>
      <c r="E86" s="95"/>
      <c r="F86" s="96"/>
      <c r="G86" s="85">
        <v>0.0</v>
      </c>
      <c r="H86" s="930">
        <f t="shared" si="4"/>
        <v>0</v>
      </c>
      <c r="I86" s="1107"/>
      <c r="J86" s="25"/>
      <c r="N86" s="25"/>
    </row>
    <row r="87">
      <c r="A87" s="126"/>
      <c r="B87" s="1125"/>
      <c r="C87" s="1126" t="s">
        <v>610</v>
      </c>
      <c r="D87" s="1093"/>
      <c r="E87" s="1093"/>
      <c r="F87" s="1093"/>
      <c r="G87" s="1093"/>
      <c r="H87" s="1127">
        <f>sum(H38:H86)</f>
        <v>0</v>
      </c>
      <c r="I87" s="1155"/>
      <c r="J87" s="25"/>
      <c r="N87" s="25"/>
    </row>
    <row r="88">
      <c r="A88" s="126"/>
      <c r="B88" s="126" t="s">
        <v>134</v>
      </c>
      <c r="H88" s="127">
        <f>'01) BudgetBill Breakdown'!J860-H87</f>
        <v>1060.99</v>
      </c>
      <c r="J88" s="25"/>
      <c r="M88" s="13">
        <v>45829.0</v>
      </c>
      <c r="N88" s="25"/>
    </row>
    <row r="89">
      <c r="A89" s="126"/>
      <c r="B89" s="126"/>
      <c r="C89" s="126"/>
      <c r="D89" s="126"/>
      <c r="E89" s="126"/>
      <c r="F89" s="126"/>
      <c r="G89" s="126"/>
      <c r="H89" s="128"/>
      <c r="I89" s="128"/>
      <c r="J89" s="25"/>
      <c r="N89" s="25"/>
    </row>
  </sheetData>
  <mergeCells count="102">
    <mergeCell ref="H34:I34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K60:M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2:I72"/>
    <mergeCell ref="H73:I73"/>
    <mergeCell ref="H74:I74"/>
    <mergeCell ref="H75:I75"/>
    <mergeCell ref="H76:I76"/>
    <mergeCell ref="H84:I84"/>
    <mergeCell ref="H85:I85"/>
    <mergeCell ref="H86:I86"/>
    <mergeCell ref="C87:G87"/>
    <mergeCell ref="H87:I87"/>
    <mergeCell ref="B88:G88"/>
    <mergeCell ref="H88:I88"/>
    <mergeCell ref="H77:I77"/>
    <mergeCell ref="H78:I78"/>
    <mergeCell ref="H79:I79"/>
    <mergeCell ref="H80:I80"/>
    <mergeCell ref="H81:I81"/>
    <mergeCell ref="H82:I82"/>
    <mergeCell ref="H83:I83"/>
    <mergeCell ref="B2:I2"/>
    <mergeCell ref="K2:M2"/>
    <mergeCell ref="C3:E3"/>
    <mergeCell ref="L3:M3"/>
    <mergeCell ref="C4:E4"/>
    <mergeCell ref="L4:M4"/>
    <mergeCell ref="L5:M5"/>
    <mergeCell ref="C5:E5"/>
    <mergeCell ref="C6:E6"/>
    <mergeCell ref="C7:E7"/>
    <mergeCell ref="C8:E8"/>
    <mergeCell ref="C9:E9"/>
    <mergeCell ref="C10:E10"/>
    <mergeCell ref="C11:E11"/>
    <mergeCell ref="L13:M13"/>
    <mergeCell ref="L14:M14"/>
    <mergeCell ref="K29:L29"/>
    <mergeCell ref="K31:M31"/>
    <mergeCell ref="L6:M6"/>
    <mergeCell ref="L7:M7"/>
    <mergeCell ref="L8:M8"/>
    <mergeCell ref="L9:M9"/>
    <mergeCell ref="L10:M10"/>
    <mergeCell ref="L11:M11"/>
    <mergeCell ref="L12:M12"/>
    <mergeCell ref="C12:E12"/>
    <mergeCell ref="C13:E13"/>
    <mergeCell ref="C14:E14"/>
    <mergeCell ref="C15:E15"/>
    <mergeCell ref="C16:E16"/>
    <mergeCell ref="C17:E17"/>
    <mergeCell ref="C18:E18"/>
    <mergeCell ref="C19:E19"/>
    <mergeCell ref="C20:E20"/>
    <mergeCell ref="C21:E21"/>
    <mergeCell ref="C22:E22"/>
    <mergeCell ref="C23:E23"/>
    <mergeCell ref="C24:E24"/>
    <mergeCell ref="C25:E25"/>
    <mergeCell ref="C26:E26"/>
    <mergeCell ref="C30:E30"/>
    <mergeCell ref="C31:E31"/>
    <mergeCell ref="C32:E32"/>
    <mergeCell ref="C33:E33"/>
    <mergeCell ref="C34:G34"/>
    <mergeCell ref="B36:I36"/>
  </mergeCells>
  <dataValidations>
    <dataValidation type="list" allowBlank="1" showErrorMessage="1" sqref="E38:E86">
      <formula1>'08) Drop Down Menus'!$B$2:$B$17</formula1>
    </dataValidation>
    <dataValidation type="list" allowBlank="1" sqref="G4:G33">
      <formula1>'08) Drop Down Menus'!$A$2:$A$17</formula1>
    </dataValidation>
  </dataValidations>
  <drawing r:id="rId1"/>
</worksheet>
</file>

<file path=xl/worksheets/sheet9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3.29"/>
    <col customWidth="1" min="2" max="2" width="4.71"/>
    <col customWidth="1" min="3" max="3" width="32.57"/>
    <col customWidth="1" min="4" max="4" width="10.0"/>
    <col customWidth="1" min="5" max="5" width="25.71"/>
    <col customWidth="1" min="6" max="6" width="13.0"/>
    <col customWidth="1" min="7" max="7" width="23.86"/>
    <col customWidth="1" min="8" max="8" width="15.29"/>
    <col customWidth="1" min="9" max="9" width="14.29"/>
    <col customWidth="1" min="10" max="10" width="3.71"/>
    <col customWidth="1" min="11" max="11" width="23.86"/>
    <col customWidth="1" min="12" max="12" width="15.0"/>
    <col customWidth="1" min="13" max="13" width="16.57"/>
    <col customWidth="1" min="14" max="14" width="3.43"/>
  </cols>
  <sheetData>
    <row r="1">
      <c r="A1" s="25"/>
      <c r="B1" s="25"/>
      <c r="C1" s="25"/>
      <c r="D1" s="25"/>
      <c r="E1" s="25"/>
      <c r="F1" s="25"/>
      <c r="G1" s="24"/>
      <c r="H1" s="25"/>
      <c r="I1" s="25"/>
      <c r="J1" s="25"/>
      <c r="K1" s="25"/>
      <c r="L1" s="138"/>
      <c r="M1" s="25"/>
      <c r="N1" s="25"/>
    </row>
    <row r="2">
      <c r="A2" s="25"/>
      <c r="B2" s="1085" t="s">
        <v>928</v>
      </c>
      <c r="C2" s="1129"/>
      <c r="D2" s="1129"/>
      <c r="E2" s="1129"/>
      <c r="F2" s="1129"/>
      <c r="G2" s="1129"/>
      <c r="H2" s="1129"/>
      <c r="I2" s="1130"/>
      <c r="J2" s="25"/>
      <c r="K2" s="1131" t="s">
        <v>470</v>
      </c>
      <c r="L2" s="1132"/>
      <c r="M2" s="1133"/>
      <c r="N2" s="25"/>
    </row>
    <row r="3">
      <c r="A3" s="25"/>
      <c r="B3" s="1079" t="s">
        <v>598</v>
      </c>
      <c r="C3" s="974" t="s">
        <v>140</v>
      </c>
      <c r="D3" s="862"/>
      <c r="E3" s="862"/>
      <c r="F3" s="974" t="s">
        <v>55</v>
      </c>
      <c r="G3" s="974" t="s">
        <v>44</v>
      </c>
      <c r="H3" s="974" t="s">
        <v>2</v>
      </c>
      <c r="I3" s="1080" t="s">
        <v>67</v>
      </c>
      <c r="J3" s="25"/>
      <c r="K3" s="1081" t="str">
        <f>'08) Drop Down Menus'!A2</f>
        <v>Groceries</v>
      </c>
      <c r="L3" s="85">
        <f>sumifs(H$4:H$33,G$4:G$33,K3,B$4:B$33,false)</f>
        <v>440.42</v>
      </c>
      <c r="M3" s="1107"/>
      <c r="N3" s="25"/>
    </row>
    <row r="4">
      <c r="A4" s="25"/>
      <c r="B4" s="1134" t="b">
        <v>0</v>
      </c>
      <c r="C4" s="1042" t="s">
        <v>808</v>
      </c>
      <c r="D4" s="1135"/>
      <c r="E4" s="1135"/>
      <c r="F4" s="1172">
        <v>45849.0</v>
      </c>
      <c r="G4" s="1137" t="s">
        <v>110</v>
      </c>
      <c r="H4" s="1138">
        <f>sum(M31:M58)</f>
        <v>2.16</v>
      </c>
      <c r="I4" s="92">
        <f>H4</f>
        <v>2.16</v>
      </c>
      <c r="J4" s="25"/>
      <c r="K4" s="1139" t="str">
        <f>'08) Drop Down Menus'!A3</f>
        <v>Cigarettes</v>
      </c>
      <c r="L4" s="91">
        <f t="shared" ref="L4:L14" si="1">sumifs(H$4:H$26,G$4:G$26,K4,B$4:B$26,false)</f>
        <v>70.17</v>
      </c>
      <c r="M4" s="1140"/>
      <c r="N4" s="25"/>
    </row>
    <row r="5">
      <c r="A5" s="25"/>
      <c r="B5" s="925" t="b">
        <v>0</v>
      </c>
      <c r="C5" s="1022" t="s">
        <v>806</v>
      </c>
      <c r="D5" s="862"/>
      <c r="E5" s="862"/>
      <c r="F5" s="1206">
        <v>45849.0</v>
      </c>
      <c r="G5" s="983" t="s">
        <v>61</v>
      </c>
      <c r="H5" s="1023">
        <v>48.47</v>
      </c>
      <c r="I5" s="86">
        <f t="shared" ref="I5:I33" si="2">I4+H5</f>
        <v>50.63</v>
      </c>
      <c r="J5" s="25"/>
      <c r="K5" s="1081" t="str">
        <f>'08) Drop Down Menus'!A4</f>
        <v>Gas</v>
      </c>
      <c r="L5" s="85">
        <f t="shared" si="1"/>
        <v>25.39</v>
      </c>
      <c r="M5" s="1107"/>
      <c r="N5" s="25"/>
    </row>
    <row r="6">
      <c r="A6" s="25"/>
      <c r="B6" s="1134" t="b">
        <v>0</v>
      </c>
      <c r="C6" s="1042" t="s">
        <v>929</v>
      </c>
      <c r="D6" s="1135"/>
      <c r="E6" s="1135"/>
      <c r="F6" s="1179">
        <v>45849.0</v>
      </c>
      <c r="G6" s="1137" t="s">
        <v>21</v>
      </c>
      <c r="H6" s="1138">
        <v>14.99</v>
      </c>
      <c r="I6" s="92">
        <f t="shared" si="2"/>
        <v>65.62</v>
      </c>
      <c r="J6" s="25"/>
      <c r="K6" s="1139" t="str">
        <f>'08) Drop Down Menus'!A5</f>
        <v>Entertainment</v>
      </c>
      <c r="L6" s="91">
        <f t="shared" si="1"/>
        <v>0</v>
      </c>
      <c r="M6" s="1140"/>
      <c r="N6" s="25"/>
    </row>
    <row r="7">
      <c r="A7" s="25"/>
      <c r="B7" s="925" t="b">
        <v>0</v>
      </c>
      <c r="C7" s="1022" t="s">
        <v>689</v>
      </c>
      <c r="D7" s="862"/>
      <c r="E7" s="862"/>
      <c r="F7" s="1180">
        <v>45850.0</v>
      </c>
      <c r="G7" s="983" t="s">
        <v>11</v>
      </c>
      <c r="H7" s="1023">
        <v>15.05</v>
      </c>
      <c r="I7" s="86">
        <f t="shared" si="2"/>
        <v>80.67</v>
      </c>
      <c r="J7" s="25"/>
      <c r="K7" s="1081" t="str">
        <f>'08) Drop Down Menus'!A6</f>
        <v>Medical</v>
      </c>
      <c r="L7" s="85">
        <f t="shared" si="1"/>
        <v>0</v>
      </c>
      <c r="M7" s="1107"/>
      <c r="N7" s="25"/>
    </row>
    <row r="8">
      <c r="A8" s="25"/>
      <c r="B8" s="1134" t="b">
        <v>0</v>
      </c>
      <c r="C8" s="1042" t="s">
        <v>553</v>
      </c>
      <c r="D8" s="1135"/>
      <c r="E8" s="1135"/>
      <c r="F8" s="1179">
        <v>45852.0</v>
      </c>
      <c r="G8" s="1137" t="s">
        <v>144</v>
      </c>
      <c r="H8" s="1138">
        <v>25.09</v>
      </c>
      <c r="I8" s="92">
        <f t="shared" si="2"/>
        <v>105.76</v>
      </c>
      <c r="J8" s="25"/>
      <c r="K8" s="1139" t="str">
        <f>'08) Drop Down Menus'!A7</f>
        <v>Vehicle</v>
      </c>
      <c r="L8" s="91">
        <f t="shared" si="1"/>
        <v>0</v>
      </c>
      <c r="M8" s="1140"/>
      <c r="N8" s="25"/>
    </row>
    <row r="9">
      <c r="A9" s="25"/>
      <c r="B9" s="925" t="b">
        <v>0</v>
      </c>
      <c r="C9" s="1022" t="s">
        <v>836</v>
      </c>
      <c r="D9" s="862"/>
      <c r="E9" s="862"/>
      <c r="F9" s="1180">
        <v>45852.0</v>
      </c>
      <c r="G9" s="983" t="s">
        <v>11</v>
      </c>
      <c r="H9" s="1023">
        <v>6.32</v>
      </c>
      <c r="I9" s="86">
        <f t="shared" si="2"/>
        <v>112.08</v>
      </c>
      <c r="J9" s="25"/>
      <c r="K9" s="1081" t="str">
        <f>'08) Drop Down Menus'!A8</f>
        <v>Maintenance</v>
      </c>
      <c r="L9" s="85">
        <f t="shared" si="1"/>
        <v>14.99</v>
      </c>
      <c r="M9" s="1107"/>
      <c r="N9" s="25"/>
    </row>
    <row r="10">
      <c r="A10" s="25"/>
      <c r="B10" s="1134" t="b">
        <v>0</v>
      </c>
      <c r="C10" s="1042" t="s">
        <v>472</v>
      </c>
      <c r="D10" s="1135"/>
      <c r="E10" s="1135"/>
      <c r="F10" s="1179">
        <v>45854.0</v>
      </c>
      <c r="G10" s="1137" t="s">
        <v>110</v>
      </c>
      <c r="H10" s="1138">
        <v>247.11</v>
      </c>
      <c r="I10" s="92">
        <f t="shared" si="2"/>
        <v>359.19</v>
      </c>
      <c r="J10" s="25"/>
      <c r="K10" s="1139" t="str">
        <f>'08) Drop Down Menus'!A9</f>
        <v>Debt</v>
      </c>
      <c r="L10" s="91">
        <f t="shared" si="1"/>
        <v>48.47</v>
      </c>
      <c r="M10" s="1140"/>
      <c r="N10" s="25"/>
    </row>
    <row r="11">
      <c r="A11" s="25"/>
      <c r="B11" s="925" t="b">
        <v>0</v>
      </c>
      <c r="C11" s="1022" t="s">
        <v>474</v>
      </c>
      <c r="D11" s="862"/>
      <c r="E11" s="862"/>
      <c r="F11" s="1180">
        <v>45855.0</v>
      </c>
      <c r="G11" s="983" t="s">
        <v>145</v>
      </c>
      <c r="H11" s="1023">
        <v>25.39</v>
      </c>
      <c r="I11" s="86">
        <f t="shared" si="2"/>
        <v>384.58</v>
      </c>
      <c r="J11" s="25"/>
      <c r="K11" s="1081" t="str">
        <f>'08) Drop Down Menus'!A10</f>
        <v>Holiday Gifts</v>
      </c>
      <c r="L11" s="85">
        <f t="shared" si="1"/>
        <v>0</v>
      </c>
      <c r="M11" s="1107"/>
      <c r="N11" s="25"/>
    </row>
    <row r="12">
      <c r="A12" s="25"/>
      <c r="B12" s="1134" t="b">
        <v>0</v>
      </c>
      <c r="C12" s="1042" t="s">
        <v>474</v>
      </c>
      <c r="D12" s="1135"/>
      <c r="E12" s="1135"/>
      <c r="F12" s="1179">
        <v>45857.0</v>
      </c>
      <c r="G12" s="1137" t="s">
        <v>144</v>
      </c>
      <c r="H12" s="1138">
        <v>22.54</v>
      </c>
      <c r="I12" s="92">
        <f t="shared" si="2"/>
        <v>407.12</v>
      </c>
      <c r="J12" s="25"/>
      <c r="K12" s="1139" t="str">
        <f>'08) Drop Down Menus'!A11</f>
        <v>Haircut</v>
      </c>
      <c r="L12" s="91">
        <f t="shared" si="1"/>
        <v>27</v>
      </c>
      <c r="M12" s="1140"/>
      <c r="N12" s="25"/>
    </row>
    <row r="13">
      <c r="A13" s="25"/>
      <c r="B13" s="925" t="b">
        <v>0</v>
      </c>
      <c r="C13" s="1022" t="s">
        <v>477</v>
      </c>
      <c r="D13" s="862"/>
      <c r="E13" s="862"/>
      <c r="F13" s="1180">
        <v>45859.0</v>
      </c>
      <c r="G13" s="983" t="s">
        <v>150</v>
      </c>
      <c r="H13" s="1023">
        <v>27.0</v>
      </c>
      <c r="I13" s="86">
        <f t="shared" si="2"/>
        <v>434.12</v>
      </c>
      <c r="J13" s="25"/>
      <c r="K13" s="1081" t="str">
        <f>'08) Drop Down Menus'!A12</f>
        <v>Subscription - Video</v>
      </c>
      <c r="L13" s="85">
        <f t="shared" si="1"/>
        <v>34.02</v>
      </c>
      <c r="M13" s="1107"/>
      <c r="N13" s="25"/>
    </row>
    <row r="14">
      <c r="A14" s="25"/>
      <c r="B14" s="1134" t="b">
        <v>0</v>
      </c>
      <c r="C14" s="1042" t="s">
        <v>472</v>
      </c>
      <c r="D14" s="1135"/>
      <c r="E14" s="1135"/>
      <c r="F14" s="1179">
        <v>45859.0</v>
      </c>
      <c r="G14" s="1137" t="s">
        <v>110</v>
      </c>
      <c r="H14" s="1138">
        <v>191.15</v>
      </c>
      <c r="I14" s="92">
        <f t="shared" si="2"/>
        <v>625.27</v>
      </c>
      <c r="J14" s="25"/>
      <c r="K14" s="1141" t="str">
        <f>'08) Drop Down Menus'!A13</f>
        <v>Subscription - Game</v>
      </c>
      <c r="L14" s="1142">
        <f t="shared" si="1"/>
        <v>0</v>
      </c>
      <c r="M14" s="1144"/>
      <c r="N14" s="25"/>
    </row>
    <row r="15">
      <c r="A15" s="25"/>
      <c r="B15" s="925" t="b">
        <v>0</v>
      </c>
      <c r="C15" s="1022" t="s">
        <v>689</v>
      </c>
      <c r="D15" s="862"/>
      <c r="E15" s="862"/>
      <c r="F15" s="1180">
        <v>45862.0</v>
      </c>
      <c r="G15" s="983" t="s">
        <v>11</v>
      </c>
      <c r="H15" s="1023">
        <v>12.65</v>
      </c>
      <c r="I15" s="86">
        <f t="shared" si="2"/>
        <v>637.92</v>
      </c>
      <c r="J15" s="25"/>
      <c r="K15" s="25"/>
      <c r="L15" s="25"/>
      <c r="M15" s="25"/>
      <c r="N15" s="25"/>
    </row>
    <row r="16">
      <c r="A16" s="25"/>
      <c r="B16" s="1134" t="b">
        <v>0</v>
      </c>
      <c r="C16" s="1042" t="s">
        <v>474</v>
      </c>
      <c r="D16" s="1135"/>
      <c r="E16" s="1135"/>
      <c r="F16" s="1179">
        <v>45862.0</v>
      </c>
      <c r="G16" s="1137" t="s">
        <v>144</v>
      </c>
      <c r="H16" s="1138">
        <v>22.54</v>
      </c>
      <c r="I16" s="92">
        <f t="shared" si="2"/>
        <v>660.46</v>
      </c>
      <c r="J16" s="25"/>
      <c r="K16" s="1085" t="s">
        <v>44</v>
      </c>
      <c r="L16" s="1086" t="s">
        <v>572</v>
      </c>
      <c r="M16" s="1087" t="s">
        <v>573</v>
      </c>
      <c r="N16" s="25"/>
    </row>
    <row r="17">
      <c r="A17" s="25"/>
      <c r="B17" s="925" t="b">
        <v>0</v>
      </c>
      <c r="C17" s="1022"/>
      <c r="D17" s="862"/>
      <c r="E17" s="862"/>
      <c r="F17" s="1180"/>
      <c r="G17" s="983"/>
      <c r="H17" s="1023">
        <v>0.0</v>
      </c>
      <c r="I17" s="86">
        <f t="shared" si="2"/>
        <v>660.46</v>
      </c>
      <c r="J17" s="25"/>
      <c r="K17" s="1088" t="str">
        <f>'08) Drop Down Menus'!A2</f>
        <v>Groceries</v>
      </c>
      <c r="L17" s="930">
        <f>SUMIF('01) BudgetBill Breakdown'!B89:B$594,K3, '01) BudgetBill Breakdown'!G89:G$594)</f>
        <v>-8428.89</v>
      </c>
      <c r="M17" s="1089">
        <f t="shared" ref="M17:M28" si="3">L17/M$29</f>
        <v>-602.0635714</v>
      </c>
      <c r="N17" s="25"/>
    </row>
    <row r="18">
      <c r="A18" s="25"/>
      <c r="B18" s="1134" t="b">
        <v>0</v>
      </c>
      <c r="C18" s="1042"/>
      <c r="D18" s="1135"/>
      <c r="E18" s="1135"/>
      <c r="F18" s="1179"/>
      <c r="G18" s="1137"/>
      <c r="H18" s="1138">
        <v>0.0</v>
      </c>
      <c r="I18" s="92">
        <f t="shared" si="2"/>
        <v>660.46</v>
      </c>
      <c r="J18" s="25"/>
      <c r="K18" s="1090" t="str">
        <f>'08) Drop Down Menus'!A3</f>
        <v>Cigarettes</v>
      </c>
      <c r="L18" s="994">
        <f>SUMIF('01) BudgetBill Breakdown'!B89:B$594,K4, '01) BudgetBill Breakdown'!G89:G$594)</f>
        <v>-1936.99</v>
      </c>
      <c r="M18" s="1091">
        <f t="shared" si="3"/>
        <v>-138.3564286</v>
      </c>
      <c r="N18" s="25"/>
    </row>
    <row r="19">
      <c r="A19" s="25"/>
      <c r="B19" s="925" t="b">
        <v>0</v>
      </c>
      <c r="C19" s="1022"/>
      <c r="D19" s="862"/>
      <c r="E19" s="862"/>
      <c r="F19" s="1180"/>
      <c r="G19" s="983"/>
      <c r="H19" s="1023">
        <v>0.0</v>
      </c>
      <c r="I19" s="86">
        <f t="shared" si="2"/>
        <v>660.46</v>
      </c>
      <c r="J19" s="25"/>
      <c r="K19" s="1088" t="str">
        <f>'08) Drop Down Menus'!A4</f>
        <v>Gas</v>
      </c>
      <c r="L19" s="930">
        <f>SUMIF('01) BudgetBill Breakdown'!B89:B$594,K5, '01) BudgetBill Breakdown'!G89:G$594)</f>
        <v>-667.74</v>
      </c>
      <c r="M19" s="1089">
        <f t="shared" si="3"/>
        <v>-47.69571429</v>
      </c>
      <c r="N19" s="25"/>
    </row>
    <row r="20">
      <c r="A20" s="25"/>
      <c r="B20" s="1134" t="b">
        <v>0</v>
      </c>
      <c r="C20" s="1042"/>
      <c r="D20" s="1135"/>
      <c r="E20" s="1135"/>
      <c r="F20" s="1179"/>
      <c r="G20" s="1137"/>
      <c r="H20" s="1138">
        <v>0.0</v>
      </c>
      <c r="I20" s="92">
        <f t="shared" si="2"/>
        <v>660.46</v>
      </c>
      <c r="J20" s="25"/>
      <c r="K20" s="1090" t="str">
        <f>'08) Drop Down Menus'!A5</f>
        <v>Entertainment</v>
      </c>
      <c r="L20" s="994">
        <f>SUMIF('01) BudgetBill Breakdown'!B89:B$594,K6, '01) BudgetBill Breakdown'!G89:G$594)</f>
        <v>-2661.86</v>
      </c>
      <c r="M20" s="1091">
        <f t="shared" si="3"/>
        <v>-190.1328571</v>
      </c>
      <c r="N20" s="25"/>
    </row>
    <row r="21">
      <c r="A21" s="25"/>
      <c r="B21" s="925" t="b">
        <v>0</v>
      </c>
      <c r="C21" s="1022"/>
      <c r="D21" s="862"/>
      <c r="E21" s="862"/>
      <c r="F21" s="1180"/>
      <c r="G21" s="983"/>
      <c r="H21" s="1023">
        <v>0.0</v>
      </c>
      <c r="I21" s="86">
        <f t="shared" si="2"/>
        <v>660.46</v>
      </c>
      <c r="J21" s="25"/>
      <c r="K21" s="1088" t="str">
        <f>'08) Drop Down Menus'!A6</f>
        <v>Medical</v>
      </c>
      <c r="L21" s="930">
        <f>SUMIF('01) BudgetBill Breakdown'!B89:B$594,K7, '01) BudgetBill Breakdown'!G89:G$594)</f>
        <v>-584.63</v>
      </c>
      <c r="M21" s="1089">
        <f t="shared" si="3"/>
        <v>-41.75928571</v>
      </c>
      <c r="N21" s="25"/>
    </row>
    <row r="22">
      <c r="A22" s="25"/>
      <c r="B22" s="1134" t="b">
        <v>0</v>
      </c>
      <c r="C22" s="1042"/>
      <c r="D22" s="1135"/>
      <c r="E22" s="1135"/>
      <c r="F22" s="1179"/>
      <c r="G22" s="1137"/>
      <c r="H22" s="1138">
        <v>0.0</v>
      </c>
      <c r="I22" s="92">
        <f t="shared" si="2"/>
        <v>660.46</v>
      </c>
      <c r="J22" s="25"/>
      <c r="K22" s="1090" t="str">
        <f>'08) Drop Down Menus'!A7</f>
        <v>Vehicle</v>
      </c>
      <c r="L22" s="994">
        <f>SUMIF('01) BudgetBill Breakdown'!B89:B$594,K8, '01) BudgetBill Breakdown'!G89:G$594)</f>
        <v>-437.78</v>
      </c>
      <c r="M22" s="1091">
        <f t="shared" si="3"/>
        <v>-31.27</v>
      </c>
      <c r="N22" s="25"/>
    </row>
    <row r="23">
      <c r="A23" s="25"/>
      <c r="B23" s="925" t="b">
        <v>0</v>
      </c>
      <c r="C23" s="1022"/>
      <c r="D23" s="862"/>
      <c r="E23" s="862"/>
      <c r="F23" s="1180"/>
      <c r="G23" s="983"/>
      <c r="H23" s="1023">
        <v>0.0</v>
      </c>
      <c r="I23" s="86">
        <f t="shared" si="2"/>
        <v>660.46</v>
      </c>
      <c r="J23" s="25"/>
      <c r="K23" s="1088" t="str">
        <f>'08) Drop Down Menus'!A8</f>
        <v>Maintenance</v>
      </c>
      <c r="L23" s="930">
        <f>SUMIF('01) BudgetBill Breakdown'!B89:B$594,K9, '01) BudgetBill Breakdown'!G89:G$594)</f>
        <v>-1710.62</v>
      </c>
      <c r="M23" s="1089">
        <f t="shared" si="3"/>
        <v>-122.1871429</v>
      </c>
      <c r="N23" s="25"/>
    </row>
    <row r="24">
      <c r="A24" s="25"/>
      <c r="B24" s="1134" t="b">
        <v>0</v>
      </c>
      <c r="C24" s="1042"/>
      <c r="D24" s="1135"/>
      <c r="E24" s="1135"/>
      <c r="F24" s="1179"/>
      <c r="G24" s="1137"/>
      <c r="H24" s="1138">
        <v>0.0</v>
      </c>
      <c r="I24" s="92">
        <f t="shared" si="2"/>
        <v>660.46</v>
      </c>
      <c r="J24" s="25"/>
      <c r="K24" s="1090" t="str">
        <f>'08) Drop Down Menus'!A9</f>
        <v>Debt</v>
      </c>
      <c r="L24" s="994">
        <f>SUMIF('01) BudgetBill Breakdown'!B89:B$594,K10, '01) BudgetBill Breakdown'!G89:G$594)</f>
        <v>-2031.77</v>
      </c>
      <c r="M24" s="1091">
        <f t="shared" si="3"/>
        <v>-145.1264286</v>
      </c>
      <c r="N24" s="25"/>
    </row>
    <row r="25">
      <c r="A25" s="25"/>
      <c r="B25" s="925" t="b">
        <v>0</v>
      </c>
      <c r="C25" s="1022"/>
      <c r="D25" s="862"/>
      <c r="E25" s="862"/>
      <c r="F25" s="1180"/>
      <c r="G25" s="983"/>
      <c r="H25" s="1023">
        <v>0.0</v>
      </c>
      <c r="I25" s="86">
        <f t="shared" si="2"/>
        <v>660.46</v>
      </c>
      <c r="J25" s="25"/>
      <c r="K25" s="1088" t="str">
        <f>'08) Drop Down Menus'!A10</f>
        <v>Holiday Gifts</v>
      </c>
      <c r="L25" s="930">
        <f>SUMIF('01) BudgetBill Breakdown'!B89:B$594,K11, '01) BudgetBill Breakdown'!G89:G$594)</f>
        <v>-410.56</v>
      </c>
      <c r="M25" s="1089">
        <f t="shared" si="3"/>
        <v>-29.32571429</v>
      </c>
      <c r="N25" s="25"/>
    </row>
    <row r="26">
      <c r="A26" s="25"/>
      <c r="B26" s="1134" t="b">
        <v>0</v>
      </c>
      <c r="C26" s="1042"/>
      <c r="D26" s="1135"/>
      <c r="E26" s="1135"/>
      <c r="F26" s="1179"/>
      <c r="G26" s="1137"/>
      <c r="H26" s="1138">
        <v>0.0</v>
      </c>
      <c r="I26" s="92">
        <f t="shared" si="2"/>
        <v>660.46</v>
      </c>
      <c r="J26" s="25"/>
      <c r="K26" s="1090" t="str">
        <f>'08) Drop Down Menus'!A11</f>
        <v>Haircut</v>
      </c>
      <c r="L26" s="994">
        <f>SUMIF('01) BudgetBill Breakdown'!B89:B$594,K12, '01) BudgetBill Breakdown'!G89:G$594)</f>
        <v>-238</v>
      </c>
      <c r="M26" s="1091">
        <f t="shared" si="3"/>
        <v>-17</v>
      </c>
      <c r="N26" s="25"/>
    </row>
    <row r="27">
      <c r="A27" s="25"/>
      <c r="B27" s="925" t="b">
        <v>0</v>
      </c>
      <c r="C27" s="1022"/>
      <c r="D27" s="1022"/>
      <c r="E27" s="1022"/>
      <c r="F27" s="1180"/>
      <c r="G27" s="983"/>
      <c r="H27" s="1023">
        <v>0.0</v>
      </c>
      <c r="I27" s="86">
        <f t="shared" si="2"/>
        <v>660.46</v>
      </c>
      <c r="J27" s="25"/>
      <c r="K27" s="1088" t="str">
        <f>'08) Drop Down Menus'!A12</f>
        <v>Subscription - Video</v>
      </c>
      <c r="L27" s="930">
        <f>SUMIF('01) BudgetBill Breakdown'!B89:B$594,K13, '01) BudgetBill Breakdown'!G89:G$594)</f>
        <v>-343.35</v>
      </c>
      <c r="M27" s="1089">
        <f t="shared" si="3"/>
        <v>-24.525</v>
      </c>
      <c r="N27" s="25"/>
    </row>
    <row r="28">
      <c r="A28" s="25"/>
      <c r="B28" s="1134" t="b">
        <v>0</v>
      </c>
      <c r="C28" s="1042"/>
      <c r="D28" s="1042"/>
      <c r="E28" s="1042"/>
      <c r="F28" s="1179"/>
      <c r="G28" s="1137"/>
      <c r="H28" s="1138">
        <v>0.0</v>
      </c>
      <c r="I28" s="92">
        <f t="shared" si="2"/>
        <v>660.46</v>
      </c>
      <c r="J28" s="25"/>
      <c r="K28" s="1090" t="str">
        <f>'08) Drop Down Menus'!A13</f>
        <v>Subscription - Game</v>
      </c>
      <c r="L28" s="994">
        <f>SUMIF('01) BudgetBill Breakdown'!B89:B$594,K14, '01) BudgetBill Breakdown'!G89:G$594)</f>
        <v>-26.38</v>
      </c>
      <c r="M28" s="1091">
        <f t="shared" si="3"/>
        <v>-1.884285714</v>
      </c>
      <c r="N28" s="25"/>
    </row>
    <row r="29">
      <c r="A29" s="25"/>
      <c r="B29" s="925" t="b">
        <v>0</v>
      </c>
      <c r="C29" s="1022"/>
      <c r="D29" s="1022"/>
      <c r="E29" s="1022"/>
      <c r="F29" s="1180"/>
      <c r="G29" s="983"/>
      <c r="H29" s="1023">
        <v>0.0</v>
      </c>
      <c r="I29" s="86">
        <f t="shared" si="2"/>
        <v>660.46</v>
      </c>
      <c r="J29" s="25"/>
      <c r="K29" s="1092" t="s">
        <v>574</v>
      </c>
      <c r="L29" s="1093"/>
      <c r="M29" s="1094" t="s">
        <v>593</v>
      </c>
      <c r="N29" s="25"/>
    </row>
    <row r="30">
      <c r="A30" s="25"/>
      <c r="B30" s="1134" t="b">
        <v>0</v>
      </c>
      <c r="C30" s="1042"/>
      <c r="D30" s="1135"/>
      <c r="E30" s="1135"/>
      <c r="F30" s="1179"/>
      <c r="G30" s="1137"/>
      <c r="H30" s="1138">
        <v>0.0</v>
      </c>
      <c r="I30" s="92">
        <f t="shared" si="2"/>
        <v>660.46</v>
      </c>
      <c r="J30" s="25"/>
      <c r="N30" s="25"/>
    </row>
    <row r="31">
      <c r="A31" s="25"/>
      <c r="B31" s="925" t="b">
        <v>0</v>
      </c>
      <c r="C31" s="1022"/>
      <c r="D31" s="862"/>
      <c r="E31" s="862"/>
      <c r="F31" s="1180"/>
      <c r="G31" s="983"/>
      <c r="H31" s="1023">
        <v>0.0</v>
      </c>
      <c r="I31" s="86">
        <f t="shared" si="2"/>
        <v>660.46</v>
      </c>
      <c r="J31" s="25"/>
      <c r="K31" s="126" t="s">
        <v>804</v>
      </c>
      <c r="N31" s="25"/>
    </row>
    <row r="32">
      <c r="A32" s="25"/>
      <c r="B32" s="1134" t="b">
        <v>0</v>
      </c>
      <c r="C32" s="1042"/>
      <c r="D32" s="1135"/>
      <c r="E32" s="1135"/>
      <c r="F32" s="1179"/>
      <c r="G32" s="1137"/>
      <c r="H32" s="1138">
        <v>0.0</v>
      </c>
      <c r="I32" s="92">
        <f t="shared" si="2"/>
        <v>660.46</v>
      </c>
      <c r="J32" s="25"/>
      <c r="K32" s="167"/>
      <c r="L32" s="1128">
        <v>45856.0</v>
      </c>
      <c r="M32" s="125">
        <v>2.16</v>
      </c>
      <c r="N32" s="25"/>
    </row>
    <row r="33" ht="18.0" customHeight="1">
      <c r="A33" s="25"/>
      <c r="B33" s="925" t="b">
        <v>0</v>
      </c>
      <c r="C33" s="1022"/>
      <c r="D33" s="862"/>
      <c r="E33" s="862"/>
      <c r="F33" s="1180"/>
      <c r="G33" s="983"/>
      <c r="H33" s="1023">
        <v>0.0</v>
      </c>
      <c r="I33" s="86">
        <f t="shared" si="2"/>
        <v>660.46</v>
      </c>
      <c r="J33" s="25"/>
      <c r="K33" s="167"/>
      <c r="L33" s="1128"/>
      <c r="M33" s="125">
        <v>0.0</v>
      </c>
      <c r="N33" s="25"/>
    </row>
    <row r="34" ht="18.0" customHeight="1">
      <c r="A34" s="25"/>
      <c r="B34" s="1148"/>
      <c r="C34" s="1149" t="s">
        <v>455</v>
      </c>
      <c r="D34" s="1150"/>
      <c r="E34" s="1150"/>
      <c r="F34" s="1150"/>
      <c r="G34" s="1150"/>
      <c r="H34" s="1151">
        <f>I26</f>
        <v>660.46</v>
      </c>
      <c r="I34" s="1152"/>
      <c r="J34" s="25"/>
      <c r="K34" s="167"/>
      <c r="L34" s="1128"/>
      <c r="M34" s="125">
        <v>0.0</v>
      </c>
      <c r="N34" s="25"/>
    </row>
    <row r="35" ht="18.0" customHeight="1">
      <c r="A35" s="65"/>
      <c r="B35" s="65"/>
      <c r="C35" s="65"/>
      <c r="D35" s="65"/>
      <c r="E35" s="65"/>
      <c r="F35" s="65"/>
      <c r="G35" s="75"/>
      <c r="H35" s="75"/>
      <c r="I35" s="65"/>
      <c r="J35" s="25"/>
      <c r="K35" s="167"/>
      <c r="L35" s="1128"/>
      <c r="M35" s="125">
        <v>0.0</v>
      </c>
      <c r="N35" s="25"/>
    </row>
    <row r="36" ht="18.0" customHeight="1">
      <c r="A36" s="65"/>
      <c r="B36" s="65" t="s">
        <v>609</v>
      </c>
      <c r="J36" s="25"/>
      <c r="K36" s="167"/>
      <c r="L36" s="1128"/>
      <c r="M36" s="125">
        <v>0.0</v>
      </c>
      <c r="N36" s="25"/>
    </row>
    <row r="37" ht="18.0" customHeight="1">
      <c r="A37" s="80"/>
      <c r="B37" s="1085" t="s">
        <v>102</v>
      </c>
      <c r="C37" s="1086" t="s">
        <v>103</v>
      </c>
      <c r="D37" s="1086" t="s">
        <v>104</v>
      </c>
      <c r="E37" s="1086" t="s">
        <v>105</v>
      </c>
      <c r="F37" s="1086" t="s">
        <v>49</v>
      </c>
      <c r="G37" s="1106" t="s">
        <v>106</v>
      </c>
      <c r="H37" s="1106" t="s">
        <v>107</v>
      </c>
      <c r="I37" s="1130"/>
      <c r="J37" s="25"/>
      <c r="K37" s="167"/>
      <c r="L37" s="1128"/>
      <c r="M37" s="125">
        <v>0.0</v>
      </c>
      <c r="N37" s="25"/>
    </row>
    <row r="38" ht="18.0" customHeight="1">
      <c r="A38" s="80"/>
      <c r="B38" s="1108" t="b">
        <v>0</v>
      </c>
      <c r="C38" s="1022"/>
      <c r="D38" s="95"/>
      <c r="E38" s="95"/>
      <c r="F38" s="96"/>
      <c r="G38" s="85">
        <v>0.0</v>
      </c>
      <c r="H38" s="930">
        <f t="shared" ref="H38:H86" si="4">IF( B38 = TRUE ,(G38*F38)*0.05+(G38*F38) , G38*F38 )</f>
        <v>0</v>
      </c>
      <c r="I38" s="1107"/>
      <c r="J38" s="25"/>
      <c r="K38" s="167"/>
      <c r="L38" s="1128"/>
      <c r="M38" s="125">
        <v>0.0</v>
      </c>
      <c r="N38" s="25"/>
    </row>
    <row r="39" ht="18.0" customHeight="1">
      <c r="A39" s="80"/>
      <c r="B39" s="1111" t="b">
        <v>0</v>
      </c>
      <c r="C39" s="88"/>
      <c r="D39" s="89"/>
      <c r="E39" s="89"/>
      <c r="F39" s="90"/>
      <c r="G39" s="91">
        <v>0.0</v>
      </c>
      <c r="H39" s="994">
        <f t="shared" si="4"/>
        <v>0</v>
      </c>
      <c r="I39" s="1140"/>
      <c r="J39" s="25"/>
      <c r="K39" s="167"/>
      <c r="L39" s="1128"/>
      <c r="M39" s="125">
        <v>0.0</v>
      </c>
      <c r="N39" s="25"/>
    </row>
    <row r="40" ht="18.0" customHeight="1">
      <c r="A40" s="97"/>
      <c r="B40" s="1108" t="b">
        <v>0</v>
      </c>
      <c r="C40" s="94"/>
      <c r="D40" s="95"/>
      <c r="E40" s="95"/>
      <c r="F40" s="96"/>
      <c r="G40" s="85">
        <v>0.0</v>
      </c>
      <c r="H40" s="930">
        <f t="shared" si="4"/>
        <v>0</v>
      </c>
      <c r="I40" s="1107"/>
      <c r="J40" s="25"/>
      <c r="K40" s="167"/>
      <c r="L40" s="1128"/>
      <c r="M40" s="125">
        <v>0.0</v>
      </c>
      <c r="N40" s="25"/>
    </row>
    <row r="41" ht="18.0" customHeight="1">
      <c r="A41" s="80"/>
      <c r="B41" s="1111" t="b">
        <v>0</v>
      </c>
      <c r="C41" s="88"/>
      <c r="D41" s="89"/>
      <c r="E41" s="89"/>
      <c r="F41" s="90"/>
      <c r="G41" s="91">
        <v>0.0</v>
      </c>
      <c r="H41" s="994">
        <f t="shared" si="4"/>
        <v>0</v>
      </c>
      <c r="I41" s="1140"/>
      <c r="J41" s="25"/>
      <c r="K41" s="167"/>
      <c r="L41" s="1128"/>
      <c r="M41" s="125">
        <v>0.0</v>
      </c>
      <c r="N41" s="25"/>
    </row>
    <row r="42" ht="18.0" customHeight="1">
      <c r="A42" s="80"/>
      <c r="B42" s="1108" t="b">
        <v>0</v>
      </c>
      <c r="C42" s="94"/>
      <c r="D42" s="95"/>
      <c r="E42" s="95"/>
      <c r="F42" s="96"/>
      <c r="G42" s="85">
        <v>0.0</v>
      </c>
      <c r="H42" s="930">
        <f t="shared" si="4"/>
        <v>0</v>
      </c>
      <c r="I42" s="1107"/>
      <c r="J42" s="25"/>
      <c r="K42" s="167"/>
      <c r="L42" s="1128"/>
      <c r="M42" s="125">
        <v>0.0</v>
      </c>
      <c r="N42" s="25"/>
    </row>
    <row r="43" ht="18.0" customHeight="1">
      <c r="A43" s="80"/>
      <c r="B43" s="1111" t="b">
        <v>0</v>
      </c>
      <c r="C43" s="88"/>
      <c r="D43" s="89"/>
      <c r="E43" s="89"/>
      <c r="F43" s="90"/>
      <c r="G43" s="91">
        <v>0.0</v>
      </c>
      <c r="H43" s="994">
        <f t="shared" si="4"/>
        <v>0</v>
      </c>
      <c r="I43" s="1140"/>
      <c r="J43" s="25"/>
      <c r="K43" s="167"/>
      <c r="L43" s="1128"/>
      <c r="M43" s="125">
        <v>0.0</v>
      </c>
      <c r="N43" s="25"/>
    </row>
    <row r="44" ht="18.0" customHeight="1">
      <c r="A44" s="97"/>
      <c r="B44" s="1108" t="b">
        <v>0</v>
      </c>
      <c r="C44" s="94"/>
      <c r="D44" s="95"/>
      <c r="E44" s="95"/>
      <c r="F44" s="96"/>
      <c r="G44" s="85">
        <v>0.0</v>
      </c>
      <c r="H44" s="930">
        <f t="shared" si="4"/>
        <v>0</v>
      </c>
      <c r="I44" s="1107"/>
      <c r="J44" s="25"/>
      <c r="K44" s="167"/>
      <c r="L44" s="1128"/>
      <c r="M44" s="125">
        <v>0.0</v>
      </c>
      <c r="N44" s="25"/>
    </row>
    <row r="45" ht="18.0" customHeight="1">
      <c r="A45" s="97"/>
      <c r="B45" s="1111" t="b">
        <v>0</v>
      </c>
      <c r="C45" s="88"/>
      <c r="D45" s="89"/>
      <c r="E45" s="89"/>
      <c r="F45" s="90"/>
      <c r="G45" s="91">
        <v>0.0</v>
      </c>
      <c r="H45" s="994">
        <f t="shared" si="4"/>
        <v>0</v>
      </c>
      <c r="I45" s="1140"/>
      <c r="J45" s="25"/>
      <c r="K45" s="167"/>
      <c r="L45" s="1128"/>
      <c r="M45" s="125">
        <v>0.0</v>
      </c>
      <c r="N45" s="25"/>
    </row>
    <row r="46" ht="18.0" customHeight="1">
      <c r="A46" s="97"/>
      <c r="B46" s="1108" t="b">
        <v>0</v>
      </c>
      <c r="C46" s="94"/>
      <c r="D46" s="95"/>
      <c r="E46" s="95"/>
      <c r="F46" s="96"/>
      <c r="G46" s="85">
        <v>0.0</v>
      </c>
      <c r="H46" s="930">
        <f t="shared" si="4"/>
        <v>0</v>
      </c>
      <c r="I46" s="1107"/>
      <c r="J46" s="25"/>
      <c r="K46" s="167"/>
      <c r="L46" s="1128"/>
      <c r="M46" s="125">
        <v>0.0</v>
      </c>
      <c r="N46" s="25"/>
    </row>
    <row r="47" ht="18.0" customHeight="1">
      <c r="A47" s="97"/>
      <c r="B47" s="1111" t="b">
        <v>0</v>
      </c>
      <c r="C47" s="88"/>
      <c r="D47" s="89"/>
      <c r="E47" s="89"/>
      <c r="F47" s="90"/>
      <c r="G47" s="91">
        <v>0.0</v>
      </c>
      <c r="H47" s="994">
        <f t="shared" si="4"/>
        <v>0</v>
      </c>
      <c r="I47" s="1140"/>
      <c r="J47" s="25"/>
      <c r="K47" s="167"/>
      <c r="L47" s="1128"/>
      <c r="M47" s="125">
        <v>0.0</v>
      </c>
      <c r="N47" s="25"/>
    </row>
    <row r="48" ht="18.0" customHeight="1">
      <c r="A48" s="97"/>
      <c r="B48" s="1108" t="b">
        <v>0</v>
      </c>
      <c r="C48" s="94"/>
      <c r="D48" s="95"/>
      <c r="E48" s="95"/>
      <c r="F48" s="96"/>
      <c r="G48" s="85">
        <v>0.0</v>
      </c>
      <c r="H48" s="930">
        <f t="shared" si="4"/>
        <v>0</v>
      </c>
      <c r="I48" s="1107"/>
      <c r="J48" s="25"/>
      <c r="K48" s="167"/>
      <c r="L48" s="1128"/>
      <c r="M48" s="125">
        <v>0.0</v>
      </c>
    </row>
    <row r="49" ht="18.0" customHeight="1">
      <c r="A49" s="97"/>
      <c r="B49" s="1111" t="b">
        <v>0</v>
      </c>
      <c r="C49" s="88"/>
      <c r="D49" s="89"/>
      <c r="E49" s="89"/>
      <c r="F49" s="90"/>
      <c r="G49" s="91">
        <v>0.0</v>
      </c>
      <c r="H49" s="994">
        <f t="shared" si="4"/>
        <v>0</v>
      </c>
      <c r="I49" s="1140"/>
      <c r="J49" s="25"/>
      <c r="K49" s="167"/>
      <c r="L49" s="1128"/>
      <c r="M49" s="125">
        <v>0.0</v>
      </c>
    </row>
    <row r="50" ht="18.0" customHeight="1">
      <c r="A50" s="97"/>
      <c r="B50" s="1108" t="b">
        <v>0</v>
      </c>
      <c r="C50" s="94"/>
      <c r="D50" s="95"/>
      <c r="E50" s="95"/>
      <c r="F50" s="96"/>
      <c r="G50" s="85">
        <v>0.0</v>
      </c>
      <c r="H50" s="930">
        <f t="shared" si="4"/>
        <v>0</v>
      </c>
      <c r="I50" s="1107"/>
      <c r="J50" s="25"/>
      <c r="K50" s="167"/>
      <c r="L50" s="1128"/>
      <c r="M50" s="125">
        <v>0.0</v>
      </c>
    </row>
    <row r="51" ht="18.0" customHeight="1">
      <c r="A51" s="97"/>
      <c r="B51" s="1111" t="b">
        <v>0</v>
      </c>
      <c r="C51" s="88"/>
      <c r="D51" s="89"/>
      <c r="E51" s="89"/>
      <c r="F51" s="90"/>
      <c r="G51" s="91">
        <v>0.0</v>
      </c>
      <c r="H51" s="994">
        <f t="shared" si="4"/>
        <v>0</v>
      </c>
      <c r="I51" s="1140"/>
      <c r="J51" s="25"/>
      <c r="K51" s="167"/>
      <c r="L51" s="1128"/>
      <c r="M51" s="125">
        <v>0.0</v>
      </c>
    </row>
    <row r="52" ht="18.0" customHeight="1">
      <c r="A52" s="97"/>
      <c r="B52" s="1108" t="b">
        <v>0</v>
      </c>
      <c r="C52" s="94"/>
      <c r="D52" s="95"/>
      <c r="E52" s="95"/>
      <c r="F52" s="96"/>
      <c r="G52" s="85">
        <v>0.0</v>
      </c>
      <c r="H52" s="930">
        <f t="shared" si="4"/>
        <v>0</v>
      </c>
      <c r="I52" s="1107"/>
      <c r="J52" s="25"/>
      <c r="K52" s="167"/>
      <c r="L52" s="1128"/>
      <c r="M52" s="125">
        <v>0.0</v>
      </c>
    </row>
    <row r="53" ht="18.0" customHeight="1">
      <c r="A53" s="97"/>
      <c r="B53" s="1111" t="b">
        <v>0</v>
      </c>
      <c r="C53" s="88"/>
      <c r="D53" s="89"/>
      <c r="E53" s="89"/>
      <c r="F53" s="90"/>
      <c r="G53" s="91">
        <v>0.0</v>
      </c>
      <c r="H53" s="994">
        <f t="shared" si="4"/>
        <v>0</v>
      </c>
      <c r="I53" s="1140"/>
      <c r="J53" s="25"/>
      <c r="K53" s="167"/>
      <c r="L53" s="1128"/>
      <c r="M53" s="125">
        <v>0.0</v>
      </c>
      <c r="N53" s="25"/>
    </row>
    <row r="54" ht="18.0" customHeight="1">
      <c r="A54" s="97"/>
      <c r="B54" s="1108" t="b">
        <v>0</v>
      </c>
      <c r="C54" s="94"/>
      <c r="D54" s="95"/>
      <c r="E54" s="95"/>
      <c r="F54" s="96"/>
      <c r="G54" s="85">
        <v>0.0</v>
      </c>
      <c r="H54" s="930">
        <f t="shared" si="4"/>
        <v>0</v>
      </c>
      <c r="I54" s="1107"/>
      <c r="J54" s="25"/>
      <c r="K54" s="167"/>
      <c r="L54" s="1128"/>
      <c r="M54" s="125">
        <v>0.0</v>
      </c>
      <c r="N54" s="25"/>
    </row>
    <row r="55" ht="18.0" customHeight="1">
      <c r="A55" s="97"/>
      <c r="B55" s="1111" t="b">
        <v>0</v>
      </c>
      <c r="C55" s="88"/>
      <c r="D55" s="89"/>
      <c r="E55" s="89"/>
      <c r="F55" s="90"/>
      <c r="G55" s="91">
        <v>0.0</v>
      </c>
      <c r="H55" s="994">
        <f t="shared" si="4"/>
        <v>0</v>
      </c>
      <c r="I55" s="1140"/>
      <c r="J55" s="25"/>
      <c r="K55" s="167"/>
      <c r="L55" s="1128"/>
      <c r="M55" s="125">
        <v>0.0</v>
      </c>
      <c r="N55" s="25"/>
    </row>
    <row r="56" ht="18.0" customHeight="1">
      <c r="A56" s="97"/>
      <c r="B56" s="1108" t="b">
        <v>0</v>
      </c>
      <c r="C56" s="94"/>
      <c r="D56" s="95"/>
      <c r="E56" s="95"/>
      <c r="F56" s="96"/>
      <c r="G56" s="85">
        <v>0.0</v>
      </c>
      <c r="H56" s="930">
        <f t="shared" si="4"/>
        <v>0</v>
      </c>
      <c r="I56" s="1107"/>
      <c r="J56" s="25"/>
      <c r="K56" s="167"/>
      <c r="L56" s="1128"/>
      <c r="M56" s="125">
        <v>0.0</v>
      </c>
      <c r="N56" s="25"/>
    </row>
    <row r="57" ht="18.0" customHeight="1">
      <c r="A57" s="97"/>
      <c r="B57" s="1111" t="b">
        <v>0</v>
      </c>
      <c r="C57" s="88"/>
      <c r="D57" s="89"/>
      <c r="E57" s="89"/>
      <c r="F57" s="90"/>
      <c r="G57" s="91">
        <v>0.0</v>
      </c>
      <c r="H57" s="994">
        <f t="shared" si="4"/>
        <v>0</v>
      </c>
      <c r="I57" s="1140"/>
      <c r="J57" s="25"/>
      <c r="K57" s="167"/>
      <c r="L57" s="1128"/>
      <c r="M57" s="125">
        <v>0.0</v>
      </c>
      <c r="N57" s="25"/>
    </row>
    <row r="58" ht="18.0" customHeight="1">
      <c r="A58" s="97"/>
      <c r="B58" s="1108" t="b">
        <v>0</v>
      </c>
      <c r="C58" s="94"/>
      <c r="D58" s="95"/>
      <c r="E58" s="95"/>
      <c r="F58" s="96"/>
      <c r="G58" s="85">
        <v>0.0</v>
      </c>
      <c r="H58" s="930">
        <f t="shared" si="4"/>
        <v>0</v>
      </c>
      <c r="I58" s="1107"/>
      <c r="J58" s="25"/>
      <c r="K58" s="167"/>
      <c r="L58" s="1128"/>
      <c r="M58" s="125">
        <v>0.0</v>
      </c>
      <c r="N58" s="25"/>
    </row>
    <row r="59" ht="18.0" customHeight="1">
      <c r="A59" s="97"/>
      <c r="B59" s="1111" t="b">
        <v>0</v>
      </c>
      <c r="C59" s="88"/>
      <c r="D59" s="89"/>
      <c r="E59" s="89"/>
      <c r="F59" s="90"/>
      <c r="G59" s="91">
        <v>0.0</v>
      </c>
      <c r="H59" s="994">
        <f t="shared" si="4"/>
        <v>0</v>
      </c>
      <c r="I59" s="1140"/>
      <c r="J59" s="25"/>
      <c r="K59" s="167"/>
      <c r="L59" s="1128"/>
      <c r="M59" s="125"/>
      <c r="N59" s="25"/>
    </row>
    <row r="60" ht="18.0" customHeight="1">
      <c r="A60" s="97"/>
      <c r="B60" s="1108" t="b">
        <v>0</v>
      </c>
      <c r="C60" s="94"/>
      <c r="D60" s="95"/>
      <c r="E60" s="95"/>
      <c r="F60" s="96"/>
      <c r="G60" s="85">
        <v>0.0</v>
      </c>
      <c r="H60" s="930">
        <f t="shared" si="4"/>
        <v>0</v>
      </c>
      <c r="I60" s="1107"/>
      <c r="J60" s="25"/>
      <c r="K60" s="1128"/>
      <c r="N60" s="25"/>
    </row>
    <row r="61" ht="18.0" customHeight="1">
      <c r="A61" s="97"/>
      <c r="B61" s="1111" t="b">
        <v>0</v>
      </c>
      <c r="C61" s="88"/>
      <c r="D61" s="89"/>
      <c r="E61" s="89"/>
      <c r="F61" s="90"/>
      <c r="G61" s="91">
        <v>0.0</v>
      </c>
      <c r="H61" s="994">
        <f t="shared" si="4"/>
        <v>0</v>
      </c>
      <c r="I61" s="1140"/>
      <c r="J61" s="25"/>
      <c r="K61" s="25"/>
      <c r="L61" s="25"/>
      <c r="M61" s="25"/>
      <c r="N61" s="25"/>
    </row>
    <row r="62" ht="18.0" customHeight="1">
      <c r="A62" s="97"/>
      <c r="B62" s="1108" t="b">
        <v>0</v>
      </c>
      <c r="C62" s="94"/>
      <c r="D62" s="95"/>
      <c r="E62" s="95"/>
      <c r="F62" s="96"/>
      <c r="G62" s="85">
        <v>0.0</v>
      </c>
      <c r="H62" s="930">
        <f t="shared" si="4"/>
        <v>0</v>
      </c>
      <c r="I62" s="1107"/>
      <c r="J62" s="25"/>
      <c r="N62" s="25"/>
    </row>
    <row r="63" ht="18.0" customHeight="1">
      <c r="A63" s="97"/>
      <c r="B63" s="1111" t="b">
        <v>0</v>
      </c>
      <c r="C63" s="88"/>
      <c r="D63" s="89"/>
      <c r="E63" s="89"/>
      <c r="F63" s="90"/>
      <c r="G63" s="91">
        <v>0.0</v>
      </c>
      <c r="H63" s="994">
        <f t="shared" si="4"/>
        <v>0</v>
      </c>
      <c r="I63" s="1140"/>
      <c r="J63" s="25"/>
      <c r="N63" s="25"/>
    </row>
    <row r="64" ht="18.0" customHeight="1">
      <c r="A64" s="97"/>
      <c r="B64" s="1108" t="b">
        <v>0</v>
      </c>
      <c r="C64" s="94"/>
      <c r="D64" s="95"/>
      <c r="E64" s="95"/>
      <c r="F64" s="96"/>
      <c r="G64" s="85">
        <v>0.0</v>
      </c>
      <c r="H64" s="930">
        <f t="shared" si="4"/>
        <v>0</v>
      </c>
      <c r="I64" s="1107"/>
      <c r="J64" s="25"/>
      <c r="N64" s="25"/>
    </row>
    <row r="65" ht="18.0" customHeight="1">
      <c r="A65" s="97"/>
      <c r="B65" s="1111" t="b">
        <v>0</v>
      </c>
      <c r="C65" s="88"/>
      <c r="D65" s="89"/>
      <c r="E65" s="89"/>
      <c r="F65" s="90"/>
      <c r="G65" s="91">
        <v>0.0</v>
      </c>
      <c r="H65" s="994">
        <f t="shared" si="4"/>
        <v>0</v>
      </c>
      <c r="I65" s="1140"/>
      <c r="J65" s="25"/>
      <c r="N65" s="25"/>
    </row>
    <row r="66" ht="18.0" customHeight="1">
      <c r="A66" s="97"/>
      <c r="B66" s="1108" t="b">
        <v>0</v>
      </c>
      <c r="C66" s="94"/>
      <c r="D66" s="95"/>
      <c r="E66" s="95"/>
      <c r="F66" s="96"/>
      <c r="G66" s="85">
        <v>0.0</v>
      </c>
      <c r="H66" s="930">
        <f t="shared" si="4"/>
        <v>0</v>
      </c>
      <c r="I66" s="1107"/>
      <c r="J66" s="25"/>
      <c r="N66" s="25"/>
    </row>
    <row r="67" ht="18.0" customHeight="1">
      <c r="A67" s="97"/>
      <c r="B67" s="1111" t="b">
        <v>0</v>
      </c>
      <c r="C67" s="88"/>
      <c r="D67" s="89"/>
      <c r="E67" s="89"/>
      <c r="F67" s="90"/>
      <c r="G67" s="91">
        <v>0.0</v>
      </c>
      <c r="H67" s="994">
        <f t="shared" si="4"/>
        <v>0</v>
      </c>
      <c r="I67" s="1140"/>
      <c r="J67" s="25"/>
      <c r="N67" s="25"/>
    </row>
    <row r="68" ht="18.0" customHeight="1">
      <c r="A68" s="97"/>
      <c r="B68" s="1108" t="b">
        <v>0</v>
      </c>
      <c r="C68" s="94"/>
      <c r="D68" s="95"/>
      <c r="E68" s="95"/>
      <c r="F68" s="96"/>
      <c r="G68" s="85">
        <v>0.0</v>
      </c>
      <c r="H68" s="930">
        <f t="shared" si="4"/>
        <v>0</v>
      </c>
      <c r="I68" s="1107"/>
      <c r="J68" s="25"/>
      <c r="N68" s="25"/>
    </row>
    <row r="69" ht="18.0" customHeight="1">
      <c r="A69" s="97"/>
      <c r="B69" s="1111" t="b">
        <v>0</v>
      </c>
      <c r="C69" s="88"/>
      <c r="D69" s="89"/>
      <c r="E69" s="89"/>
      <c r="F69" s="90"/>
      <c r="G69" s="91">
        <v>0.0</v>
      </c>
      <c r="H69" s="994">
        <f t="shared" si="4"/>
        <v>0</v>
      </c>
      <c r="I69" s="1140"/>
      <c r="J69" s="25"/>
      <c r="N69" s="25"/>
    </row>
    <row r="70" ht="18.0" customHeight="1">
      <c r="A70" s="97"/>
      <c r="B70" s="1108" t="b">
        <v>0</v>
      </c>
      <c r="C70" s="94"/>
      <c r="D70" s="95"/>
      <c r="E70" s="95"/>
      <c r="F70" s="96"/>
      <c r="G70" s="85">
        <v>0.0</v>
      </c>
      <c r="H70" s="930">
        <f t="shared" si="4"/>
        <v>0</v>
      </c>
      <c r="I70" s="1107"/>
      <c r="J70" s="25"/>
      <c r="N70" s="25"/>
    </row>
    <row r="71" ht="18.0" customHeight="1">
      <c r="A71" s="97"/>
      <c r="B71" s="1111" t="b">
        <v>0</v>
      </c>
      <c r="C71" s="88"/>
      <c r="D71" s="89"/>
      <c r="E71" s="89"/>
      <c r="F71" s="90"/>
      <c r="G71" s="91">
        <v>0.0</v>
      </c>
      <c r="H71" s="994">
        <f t="shared" si="4"/>
        <v>0</v>
      </c>
      <c r="I71" s="1140"/>
      <c r="J71" s="25"/>
      <c r="N71" s="25"/>
    </row>
    <row r="72" ht="18.0" customHeight="1">
      <c r="A72" s="97"/>
      <c r="B72" s="1108" t="b">
        <v>0</v>
      </c>
      <c r="C72" s="94"/>
      <c r="D72" s="95"/>
      <c r="E72" s="95"/>
      <c r="F72" s="96"/>
      <c r="G72" s="85">
        <v>0.0</v>
      </c>
      <c r="H72" s="930">
        <f t="shared" si="4"/>
        <v>0</v>
      </c>
      <c r="I72" s="1107"/>
      <c r="J72" s="25"/>
      <c r="N72" s="25"/>
    </row>
    <row r="73" ht="18.0" customHeight="1">
      <c r="A73" s="97"/>
      <c r="B73" s="1111" t="b">
        <v>0</v>
      </c>
      <c r="C73" s="88"/>
      <c r="D73" s="89"/>
      <c r="E73" s="89"/>
      <c r="F73" s="90"/>
      <c r="G73" s="91">
        <v>0.0</v>
      </c>
      <c r="H73" s="994">
        <f t="shared" si="4"/>
        <v>0</v>
      </c>
      <c r="I73" s="1140"/>
      <c r="J73" s="25"/>
      <c r="N73" s="25"/>
    </row>
    <row r="74" ht="18.0" customHeight="1">
      <c r="A74" s="97"/>
      <c r="B74" s="1108" t="b">
        <v>0</v>
      </c>
      <c r="C74" s="94"/>
      <c r="D74" s="95"/>
      <c r="E74" s="95"/>
      <c r="F74" s="96"/>
      <c r="G74" s="85">
        <v>0.0</v>
      </c>
      <c r="H74" s="930">
        <f t="shared" si="4"/>
        <v>0</v>
      </c>
      <c r="I74" s="1107"/>
      <c r="J74" s="25"/>
      <c r="N74" s="25"/>
    </row>
    <row r="75" ht="18.0" customHeight="1">
      <c r="A75" s="97"/>
      <c r="B75" s="1111" t="b">
        <v>0</v>
      </c>
      <c r="C75" s="88"/>
      <c r="D75" s="89"/>
      <c r="E75" s="89"/>
      <c r="F75" s="90"/>
      <c r="G75" s="91">
        <v>0.0</v>
      </c>
      <c r="H75" s="994">
        <f t="shared" si="4"/>
        <v>0</v>
      </c>
      <c r="I75" s="1140"/>
      <c r="J75" s="25"/>
      <c r="N75" s="25"/>
    </row>
    <row r="76" ht="18.0" customHeight="1">
      <c r="A76" s="97"/>
      <c r="B76" s="1108" t="b">
        <v>0</v>
      </c>
      <c r="C76" s="94"/>
      <c r="D76" s="95"/>
      <c r="E76" s="95"/>
      <c r="F76" s="96"/>
      <c r="G76" s="85">
        <v>0.0</v>
      </c>
      <c r="H76" s="930">
        <f t="shared" si="4"/>
        <v>0</v>
      </c>
      <c r="I76" s="1107"/>
      <c r="J76" s="25"/>
      <c r="N76" s="25"/>
    </row>
    <row r="77" ht="18.0" customHeight="1">
      <c r="A77" s="97"/>
      <c r="B77" s="1111" t="b">
        <v>0</v>
      </c>
      <c r="C77" s="88"/>
      <c r="D77" s="89"/>
      <c r="E77" s="89"/>
      <c r="F77" s="90"/>
      <c r="G77" s="91">
        <v>0.0</v>
      </c>
      <c r="H77" s="994">
        <f t="shared" si="4"/>
        <v>0</v>
      </c>
      <c r="I77" s="1140"/>
      <c r="J77" s="25"/>
      <c r="N77" s="25"/>
    </row>
    <row r="78" ht="18.0" customHeight="1">
      <c r="A78" s="97"/>
      <c r="B78" s="1108" t="b">
        <v>0</v>
      </c>
      <c r="C78" s="94"/>
      <c r="D78" s="95"/>
      <c r="E78" s="95"/>
      <c r="F78" s="96"/>
      <c r="G78" s="85">
        <v>0.0</v>
      </c>
      <c r="H78" s="930">
        <f t="shared" si="4"/>
        <v>0</v>
      </c>
      <c r="I78" s="1107"/>
      <c r="J78" s="25"/>
      <c r="N78" s="25"/>
    </row>
    <row r="79" ht="18.0" customHeight="1">
      <c r="A79" s="97"/>
      <c r="B79" s="1111" t="b">
        <v>0</v>
      </c>
      <c r="C79" s="88"/>
      <c r="D79" s="89"/>
      <c r="E79" s="89"/>
      <c r="F79" s="90"/>
      <c r="G79" s="91">
        <v>0.0</v>
      </c>
      <c r="H79" s="994">
        <f t="shared" si="4"/>
        <v>0</v>
      </c>
      <c r="I79" s="1140"/>
      <c r="J79" s="25"/>
      <c r="N79" s="25"/>
    </row>
    <row r="80" ht="18.0" customHeight="1">
      <c r="A80" s="97"/>
      <c r="B80" s="1108" t="b">
        <v>0</v>
      </c>
      <c r="C80" s="94"/>
      <c r="D80" s="95"/>
      <c r="E80" s="95"/>
      <c r="F80" s="96"/>
      <c r="G80" s="85">
        <v>0.0</v>
      </c>
      <c r="H80" s="930">
        <f t="shared" si="4"/>
        <v>0</v>
      </c>
      <c r="I80" s="1107"/>
      <c r="J80" s="25"/>
      <c r="N80" s="25"/>
    </row>
    <row r="81" ht="18.0" customHeight="1">
      <c r="A81" s="97"/>
      <c r="B81" s="1111" t="b">
        <v>0</v>
      </c>
      <c r="C81" s="88"/>
      <c r="D81" s="89"/>
      <c r="E81" s="89"/>
      <c r="F81" s="90"/>
      <c r="G81" s="91">
        <v>0.0</v>
      </c>
      <c r="H81" s="994">
        <f t="shared" si="4"/>
        <v>0</v>
      </c>
      <c r="I81" s="1140"/>
      <c r="J81" s="25"/>
      <c r="N81" s="25"/>
    </row>
    <row r="82" ht="18.0" customHeight="1">
      <c r="A82" s="97"/>
      <c r="B82" s="1108" t="b">
        <v>0</v>
      </c>
      <c r="C82" s="94"/>
      <c r="D82" s="95"/>
      <c r="E82" s="95"/>
      <c r="F82" s="96"/>
      <c r="G82" s="85">
        <v>0.0</v>
      </c>
      <c r="H82" s="930">
        <f t="shared" si="4"/>
        <v>0</v>
      </c>
      <c r="I82" s="1107"/>
      <c r="J82" s="25"/>
      <c r="N82" s="25"/>
    </row>
    <row r="83" ht="18.0" customHeight="1">
      <c r="A83" s="97"/>
      <c r="B83" s="1111" t="b">
        <v>0</v>
      </c>
      <c r="C83" s="88"/>
      <c r="D83" s="89"/>
      <c r="E83" s="89"/>
      <c r="F83" s="90"/>
      <c r="G83" s="91">
        <v>0.0</v>
      </c>
      <c r="H83" s="994">
        <f t="shared" si="4"/>
        <v>0</v>
      </c>
      <c r="I83" s="1140"/>
      <c r="J83" s="25"/>
      <c r="N83" s="25"/>
    </row>
    <row r="84" ht="18.0" customHeight="1">
      <c r="A84" s="97"/>
      <c r="B84" s="1108" t="b">
        <v>0</v>
      </c>
      <c r="C84" s="94"/>
      <c r="D84" s="95"/>
      <c r="E84" s="95"/>
      <c r="F84" s="96"/>
      <c r="G84" s="85">
        <v>0.0</v>
      </c>
      <c r="H84" s="930">
        <f t="shared" si="4"/>
        <v>0</v>
      </c>
      <c r="I84" s="1107"/>
      <c r="J84" s="25"/>
      <c r="N84" s="25"/>
    </row>
    <row r="85" ht="18.0" customHeight="1">
      <c r="A85" s="97"/>
      <c r="B85" s="1111" t="b">
        <v>0</v>
      </c>
      <c r="C85" s="88"/>
      <c r="D85" s="89"/>
      <c r="E85" s="89"/>
      <c r="F85" s="90"/>
      <c r="G85" s="91">
        <v>0.0</v>
      </c>
      <c r="H85" s="994">
        <f t="shared" si="4"/>
        <v>0</v>
      </c>
      <c r="I85" s="1140"/>
      <c r="J85" s="25"/>
      <c r="N85" s="25"/>
    </row>
    <row r="86" ht="18.0" customHeight="1">
      <c r="A86" s="65"/>
      <c r="B86" s="1108" t="b">
        <v>0</v>
      </c>
      <c r="C86" s="94"/>
      <c r="D86" s="95"/>
      <c r="E86" s="95"/>
      <c r="F86" s="96"/>
      <c r="G86" s="85">
        <v>0.0</v>
      </c>
      <c r="H86" s="930">
        <f t="shared" si="4"/>
        <v>0</v>
      </c>
      <c r="I86" s="1107"/>
      <c r="J86" s="25"/>
      <c r="N86" s="25"/>
    </row>
    <row r="87">
      <c r="A87" s="126"/>
      <c r="B87" s="1125"/>
      <c r="C87" s="1126" t="s">
        <v>610</v>
      </c>
      <c r="D87" s="1093"/>
      <c r="E87" s="1093"/>
      <c r="F87" s="1093"/>
      <c r="G87" s="1093"/>
      <c r="H87" s="1127">
        <f>sum(H38:H86)</f>
        <v>0</v>
      </c>
      <c r="I87" s="1155"/>
      <c r="J87" s="25"/>
      <c r="N87" s="25"/>
    </row>
    <row r="88">
      <c r="A88" s="126"/>
      <c r="B88" s="126" t="s">
        <v>134</v>
      </c>
      <c r="H88" s="127">
        <f>'01) BudgetBill Breakdown'!J882-H87</f>
        <v>1413.26</v>
      </c>
      <c r="J88" s="25"/>
      <c r="M88" s="13">
        <v>45829.0</v>
      </c>
      <c r="N88" s="25"/>
    </row>
    <row r="89">
      <c r="A89" s="126"/>
      <c r="B89" s="126"/>
      <c r="C89" s="126"/>
      <c r="D89" s="126"/>
      <c r="E89" s="126"/>
      <c r="F89" s="126"/>
      <c r="G89" s="126"/>
      <c r="H89" s="128"/>
      <c r="I89" s="128"/>
      <c r="J89" s="25"/>
      <c r="N89" s="25"/>
    </row>
  </sheetData>
  <mergeCells count="102">
    <mergeCell ref="H34:I34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K60:M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2:I72"/>
    <mergeCell ref="H73:I73"/>
    <mergeCell ref="H74:I74"/>
    <mergeCell ref="H75:I75"/>
    <mergeCell ref="H76:I76"/>
    <mergeCell ref="H84:I84"/>
    <mergeCell ref="H85:I85"/>
    <mergeCell ref="H86:I86"/>
    <mergeCell ref="C87:G87"/>
    <mergeCell ref="H87:I87"/>
    <mergeCell ref="B88:G88"/>
    <mergeCell ref="H88:I88"/>
    <mergeCell ref="H77:I77"/>
    <mergeCell ref="H78:I78"/>
    <mergeCell ref="H79:I79"/>
    <mergeCell ref="H80:I80"/>
    <mergeCell ref="H81:I81"/>
    <mergeCell ref="H82:I82"/>
    <mergeCell ref="H83:I83"/>
    <mergeCell ref="B2:I2"/>
    <mergeCell ref="K2:M2"/>
    <mergeCell ref="C3:E3"/>
    <mergeCell ref="L3:M3"/>
    <mergeCell ref="C4:E4"/>
    <mergeCell ref="L4:M4"/>
    <mergeCell ref="L5:M5"/>
    <mergeCell ref="C5:E5"/>
    <mergeCell ref="C6:E6"/>
    <mergeCell ref="C7:E7"/>
    <mergeCell ref="C8:E8"/>
    <mergeCell ref="C9:E9"/>
    <mergeCell ref="C10:E10"/>
    <mergeCell ref="C11:E11"/>
    <mergeCell ref="L13:M13"/>
    <mergeCell ref="L14:M14"/>
    <mergeCell ref="K29:L29"/>
    <mergeCell ref="K31:M31"/>
    <mergeCell ref="L6:M6"/>
    <mergeCell ref="L7:M7"/>
    <mergeCell ref="L8:M8"/>
    <mergeCell ref="L9:M9"/>
    <mergeCell ref="L10:M10"/>
    <mergeCell ref="L11:M11"/>
    <mergeCell ref="L12:M12"/>
    <mergeCell ref="C12:E12"/>
    <mergeCell ref="C13:E13"/>
    <mergeCell ref="C14:E14"/>
    <mergeCell ref="C15:E15"/>
    <mergeCell ref="C16:E16"/>
    <mergeCell ref="C17:E17"/>
    <mergeCell ref="C18:E18"/>
    <mergeCell ref="C19:E19"/>
    <mergeCell ref="C20:E20"/>
    <mergeCell ref="C21:E21"/>
    <mergeCell ref="C22:E22"/>
    <mergeCell ref="C23:E23"/>
    <mergeCell ref="C24:E24"/>
    <mergeCell ref="C25:E25"/>
    <mergeCell ref="C26:E26"/>
    <mergeCell ref="C30:E30"/>
    <mergeCell ref="C31:E31"/>
    <mergeCell ref="C32:E32"/>
    <mergeCell ref="C33:E33"/>
    <mergeCell ref="C34:G34"/>
    <mergeCell ref="B36:I36"/>
  </mergeCells>
  <dataValidations>
    <dataValidation type="list" allowBlank="1" showErrorMessage="1" sqref="E38:E86">
      <formula1>'08) Drop Down Menus'!$B$2:$B$17</formula1>
    </dataValidation>
    <dataValidation type="list" allowBlank="1" sqref="G4:G33">
      <formula1>'08) Drop Down Menus'!$A$2:$A$17</formula1>
    </dataValidation>
  </dataValidations>
  <drawing r:id="rId1"/>
</worksheet>
</file>

<file path=xl/worksheets/sheet9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3.29"/>
    <col customWidth="1" min="2" max="2" width="4.71"/>
    <col customWidth="1" min="3" max="3" width="32.57"/>
    <col customWidth="1" min="4" max="4" width="10.0"/>
    <col customWidth="1" min="5" max="5" width="25.71"/>
    <col customWidth="1" min="6" max="6" width="13.0"/>
    <col customWidth="1" min="7" max="7" width="23.86"/>
    <col customWidth="1" min="8" max="8" width="15.29"/>
    <col customWidth="1" min="9" max="9" width="14.29"/>
    <col customWidth="1" min="10" max="10" width="3.71"/>
    <col customWidth="1" min="11" max="11" width="23.86"/>
    <col customWidth="1" min="12" max="12" width="15.0"/>
    <col customWidth="1" min="13" max="13" width="16.57"/>
    <col customWidth="1" min="14" max="14" width="3.43"/>
  </cols>
  <sheetData>
    <row r="1">
      <c r="A1" s="25"/>
      <c r="B1" s="25"/>
      <c r="C1" s="25"/>
      <c r="D1" s="25"/>
      <c r="E1" s="25"/>
      <c r="F1" s="25"/>
      <c r="G1" s="24"/>
      <c r="H1" s="25"/>
      <c r="I1" s="25"/>
      <c r="J1" s="25"/>
      <c r="K1" s="25"/>
      <c r="L1" s="138"/>
      <c r="M1" s="25"/>
      <c r="N1" s="25"/>
    </row>
    <row r="2">
      <c r="A2" s="25"/>
      <c r="B2" s="1207" t="s">
        <v>930</v>
      </c>
      <c r="C2" s="1129"/>
      <c r="D2" s="1129"/>
      <c r="E2" s="1129"/>
      <c r="F2" s="1129"/>
      <c r="G2" s="1129"/>
      <c r="H2" s="1129"/>
      <c r="I2" s="1130"/>
      <c r="J2" s="25"/>
      <c r="K2" s="1131" t="s">
        <v>470</v>
      </c>
      <c r="L2" s="1132"/>
      <c r="M2" s="1133"/>
      <c r="N2" s="25"/>
    </row>
    <row r="3">
      <c r="A3" s="25"/>
      <c r="B3" s="1079" t="s">
        <v>598</v>
      </c>
      <c r="C3" s="974" t="s">
        <v>140</v>
      </c>
      <c r="D3" s="862"/>
      <c r="E3" s="862"/>
      <c r="F3" s="974" t="s">
        <v>55</v>
      </c>
      <c r="G3" s="974" t="s">
        <v>44</v>
      </c>
      <c r="H3" s="974" t="s">
        <v>2</v>
      </c>
      <c r="I3" s="1080" t="s">
        <v>67</v>
      </c>
      <c r="J3" s="25"/>
      <c r="K3" s="1081" t="str">
        <f>'08) Drop Down Menus'!A2</f>
        <v>Groceries</v>
      </c>
      <c r="L3" s="85">
        <f>sumifs(H$4:H$33,G$4:G$33,K3,B$4:B$33,false)</f>
        <v>210.59</v>
      </c>
      <c r="M3" s="1107"/>
      <c r="N3" s="25"/>
    </row>
    <row r="4">
      <c r="A4" s="25"/>
      <c r="B4" s="1134" t="b">
        <v>0</v>
      </c>
      <c r="C4" s="1042" t="s">
        <v>808</v>
      </c>
      <c r="D4" s="1135"/>
      <c r="E4" s="1135"/>
      <c r="F4" s="1172">
        <v>45863.0</v>
      </c>
      <c r="G4" s="1137" t="s">
        <v>110</v>
      </c>
      <c r="H4" s="1138">
        <f>sum(M31:M58)</f>
        <v>6.3</v>
      </c>
      <c r="I4" s="92">
        <f>H4</f>
        <v>6.3</v>
      </c>
      <c r="J4" s="25"/>
      <c r="K4" s="1139" t="str">
        <f>'08) Drop Down Menus'!A3</f>
        <v>Cigarettes</v>
      </c>
      <c r="L4" s="91">
        <f t="shared" ref="L4:L14" si="1">sumifs(H$4:H$26,G$4:G$26,K4,B$4:B$26,false)</f>
        <v>51.66</v>
      </c>
      <c r="M4" s="1140"/>
      <c r="N4" s="25"/>
    </row>
    <row r="5">
      <c r="A5" s="25"/>
      <c r="B5" s="925" t="b">
        <v>0</v>
      </c>
      <c r="C5" s="1022" t="s">
        <v>806</v>
      </c>
      <c r="D5" s="862"/>
      <c r="E5" s="862"/>
      <c r="F5" s="1206">
        <v>45863.0</v>
      </c>
      <c r="G5" s="983" t="s">
        <v>61</v>
      </c>
      <c r="H5" s="1023">
        <v>48.47</v>
      </c>
      <c r="I5" s="86">
        <f t="shared" ref="I5:I33" si="2">I4+H5</f>
        <v>54.77</v>
      </c>
      <c r="J5" s="25"/>
      <c r="K5" s="1081" t="str">
        <f>'08) Drop Down Menus'!A4</f>
        <v>Gas</v>
      </c>
      <c r="L5" s="85">
        <f t="shared" si="1"/>
        <v>0</v>
      </c>
      <c r="M5" s="1107"/>
      <c r="N5" s="25"/>
    </row>
    <row r="6">
      <c r="A6" s="25"/>
      <c r="B6" s="1134" t="b">
        <v>0</v>
      </c>
      <c r="C6" s="1042" t="s">
        <v>842</v>
      </c>
      <c r="D6" s="1135"/>
      <c r="E6" s="1135"/>
      <c r="F6" s="1179">
        <v>45865.0</v>
      </c>
      <c r="G6" s="1137" t="s">
        <v>132</v>
      </c>
      <c r="H6" s="1138">
        <v>25.0</v>
      </c>
      <c r="I6" s="92">
        <f t="shared" si="2"/>
        <v>79.77</v>
      </c>
      <c r="J6" s="25"/>
      <c r="K6" s="1139" t="str">
        <f>'08) Drop Down Menus'!A5</f>
        <v>Entertainment</v>
      </c>
      <c r="L6" s="91">
        <f t="shared" si="1"/>
        <v>722.63</v>
      </c>
      <c r="M6" s="1140"/>
      <c r="N6" s="25"/>
    </row>
    <row r="7">
      <c r="A7" s="25"/>
      <c r="B7" s="925" t="b">
        <v>0</v>
      </c>
      <c r="C7" s="1022" t="s">
        <v>472</v>
      </c>
      <c r="D7" s="862"/>
      <c r="E7" s="862"/>
      <c r="F7" s="1180">
        <v>45865.0</v>
      </c>
      <c r="G7" s="983" t="s">
        <v>110</v>
      </c>
      <c r="H7" s="1023">
        <v>41.15</v>
      </c>
      <c r="I7" s="86">
        <f t="shared" si="2"/>
        <v>120.92</v>
      </c>
      <c r="J7" s="25"/>
      <c r="K7" s="1081" t="str">
        <f>'08) Drop Down Menus'!A6</f>
        <v>Medical</v>
      </c>
      <c r="L7" s="85">
        <f t="shared" si="1"/>
        <v>25</v>
      </c>
      <c r="M7" s="1107"/>
      <c r="N7" s="25"/>
    </row>
    <row r="8">
      <c r="A8" s="25"/>
      <c r="B8" s="1134" t="b">
        <v>0</v>
      </c>
      <c r="C8" s="1042" t="s">
        <v>508</v>
      </c>
      <c r="D8" s="1135"/>
      <c r="E8" s="1135"/>
      <c r="F8" s="1179">
        <v>45868.0</v>
      </c>
      <c r="G8" s="1137" t="s">
        <v>144</v>
      </c>
      <c r="H8" s="1138">
        <v>23.19</v>
      </c>
      <c r="I8" s="92">
        <f t="shared" si="2"/>
        <v>144.11</v>
      </c>
      <c r="J8" s="25"/>
      <c r="K8" s="1139" t="str">
        <f>'08) Drop Down Menus'!A7</f>
        <v>Vehicle</v>
      </c>
      <c r="L8" s="91">
        <f t="shared" si="1"/>
        <v>0</v>
      </c>
      <c r="M8" s="1140"/>
      <c r="N8" s="25"/>
    </row>
    <row r="9">
      <c r="A9" s="25"/>
      <c r="B9" s="925" t="b">
        <v>0</v>
      </c>
      <c r="C9" s="1022" t="s">
        <v>931</v>
      </c>
      <c r="D9" s="862"/>
      <c r="E9" s="862"/>
      <c r="F9" s="1180">
        <v>45869.0</v>
      </c>
      <c r="G9" s="983" t="s">
        <v>146</v>
      </c>
      <c r="H9" s="1023">
        <v>664.64</v>
      </c>
      <c r="I9" s="86">
        <f t="shared" si="2"/>
        <v>808.75</v>
      </c>
      <c r="J9" s="25"/>
      <c r="K9" s="1081" t="str">
        <f>'08) Drop Down Menus'!A8</f>
        <v>Maintenance</v>
      </c>
      <c r="L9" s="85">
        <f t="shared" si="1"/>
        <v>59.84</v>
      </c>
      <c r="M9" s="1107"/>
      <c r="N9" s="25"/>
    </row>
    <row r="10">
      <c r="A10" s="25"/>
      <c r="B10" s="1134" t="b">
        <v>0</v>
      </c>
      <c r="C10" s="1042" t="s">
        <v>717</v>
      </c>
      <c r="D10" s="1135"/>
      <c r="E10" s="1135"/>
      <c r="F10" s="1179">
        <v>45869.0</v>
      </c>
      <c r="G10" s="1137" t="s">
        <v>61</v>
      </c>
      <c r="H10" s="1138">
        <v>-0.09</v>
      </c>
      <c r="I10" s="92">
        <f t="shared" si="2"/>
        <v>808.66</v>
      </c>
      <c r="J10" s="25"/>
      <c r="K10" s="1139" t="str">
        <f>'08) Drop Down Menus'!A9</f>
        <v>Debt</v>
      </c>
      <c r="L10" s="91">
        <f t="shared" si="1"/>
        <v>48.38</v>
      </c>
      <c r="M10" s="1140"/>
      <c r="N10" s="25"/>
    </row>
    <row r="11">
      <c r="A11" s="25"/>
      <c r="B11" s="925" t="b">
        <v>0</v>
      </c>
      <c r="C11" s="1022" t="s">
        <v>577</v>
      </c>
      <c r="D11" s="862"/>
      <c r="E11" s="862"/>
      <c r="F11" s="1180">
        <v>45870.0</v>
      </c>
      <c r="G11" s="983" t="s">
        <v>146</v>
      </c>
      <c r="H11" s="1023">
        <v>8.99</v>
      </c>
      <c r="I11" s="86">
        <f t="shared" si="2"/>
        <v>817.65</v>
      </c>
      <c r="J11" s="25"/>
      <c r="K11" s="1081" t="str">
        <f>'08) Drop Down Menus'!A10</f>
        <v>Holiday Gifts</v>
      </c>
      <c r="L11" s="85">
        <f t="shared" si="1"/>
        <v>0</v>
      </c>
      <c r="M11" s="1107"/>
      <c r="N11" s="25"/>
    </row>
    <row r="12">
      <c r="A12" s="25"/>
      <c r="B12" s="1134" t="b">
        <v>0</v>
      </c>
      <c r="C12" s="1042" t="s">
        <v>843</v>
      </c>
      <c r="D12" s="1135"/>
      <c r="E12" s="1135"/>
      <c r="F12" s="1179">
        <v>45871.0</v>
      </c>
      <c r="G12" s="1137" t="s">
        <v>21</v>
      </c>
      <c r="H12" s="1138">
        <v>14.24</v>
      </c>
      <c r="I12" s="92">
        <f t="shared" si="2"/>
        <v>831.89</v>
      </c>
      <c r="J12" s="25"/>
      <c r="K12" s="1139" t="str">
        <f>'08) Drop Down Menus'!A11</f>
        <v>Haircut</v>
      </c>
      <c r="L12" s="91">
        <f t="shared" si="1"/>
        <v>0</v>
      </c>
      <c r="M12" s="1140"/>
      <c r="N12" s="25"/>
    </row>
    <row r="13">
      <c r="A13" s="25"/>
      <c r="B13" s="925" t="b">
        <v>0</v>
      </c>
      <c r="C13" s="1022" t="s">
        <v>931</v>
      </c>
      <c r="D13" s="862"/>
      <c r="E13" s="862"/>
      <c r="F13" s="1180">
        <v>45871.0</v>
      </c>
      <c r="G13" s="983" t="s">
        <v>146</v>
      </c>
      <c r="H13" s="1023">
        <v>49.0</v>
      </c>
      <c r="I13" s="86">
        <f t="shared" si="2"/>
        <v>880.89</v>
      </c>
      <c r="J13" s="25"/>
      <c r="K13" s="1081" t="str">
        <f>'08) Drop Down Menus'!A12</f>
        <v>Subscription - Video</v>
      </c>
      <c r="L13" s="85">
        <f t="shared" si="1"/>
        <v>0</v>
      </c>
      <c r="M13" s="1107"/>
      <c r="N13" s="25"/>
    </row>
    <row r="14">
      <c r="A14" s="25"/>
      <c r="B14" s="1134" t="b">
        <v>0</v>
      </c>
      <c r="C14" s="1042" t="s">
        <v>22</v>
      </c>
      <c r="D14" s="1135"/>
      <c r="E14" s="1135"/>
      <c r="F14" s="1179">
        <v>45873.0</v>
      </c>
      <c r="G14" s="1137" t="s">
        <v>21</v>
      </c>
      <c r="H14" s="1138">
        <v>45.6</v>
      </c>
      <c r="I14" s="92">
        <f t="shared" si="2"/>
        <v>926.49</v>
      </c>
      <c r="J14" s="25"/>
      <c r="K14" s="1141" t="str">
        <f>'08) Drop Down Menus'!A13</f>
        <v>Subscription - Game</v>
      </c>
      <c r="L14" s="1142">
        <f t="shared" si="1"/>
        <v>0</v>
      </c>
      <c r="M14" s="1144"/>
      <c r="N14" s="25"/>
    </row>
    <row r="15">
      <c r="A15" s="25"/>
      <c r="B15" s="925" t="b">
        <v>0</v>
      </c>
      <c r="C15" s="1022" t="s">
        <v>835</v>
      </c>
      <c r="D15" s="862"/>
      <c r="E15" s="862"/>
      <c r="F15" s="1180">
        <v>45873.0</v>
      </c>
      <c r="G15" s="983" t="s">
        <v>144</v>
      </c>
      <c r="H15" s="1023">
        <v>28.47</v>
      </c>
      <c r="I15" s="86">
        <f t="shared" si="2"/>
        <v>954.96</v>
      </c>
      <c r="J15" s="25"/>
      <c r="K15" s="25"/>
      <c r="L15" s="25"/>
      <c r="M15" s="25"/>
      <c r="N15" s="25"/>
    </row>
    <row r="16">
      <c r="A16" s="25"/>
      <c r="B16" s="1134" t="b">
        <v>0</v>
      </c>
      <c r="C16" s="1042" t="s">
        <v>472</v>
      </c>
      <c r="D16" s="1135"/>
      <c r="E16" s="1135"/>
      <c r="F16" s="1179">
        <v>45873.0</v>
      </c>
      <c r="G16" s="1137" t="s">
        <v>110</v>
      </c>
      <c r="H16" s="1138">
        <v>138.65</v>
      </c>
      <c r="I16" s="92">
        <f t="shared" si="2"/>
        <v>1093.61</v>
      </c>
      <c r="J16" s="25"/>
      <c r="K16" s="1085" t="s">
        <v>44</v>
      </c>
      <c r="L16" s="1086" t="s">
        <v>572</v>
      </c>
      <c r="M16" s="1087" t="s">
        <v>573</v>
      </c>
      <c r="N16" s="25"/>
    </row>
    <row r="17">
      <c r="A17" s="25"/>
      <c r="B17" s="925" t="b">
        <v>0</v>
      </c>
      <c r="C17" s="1022" t="s">
        <v>472</v>
      </c>
      <c r="D17" s="862"/>
      <c r="E17" s="862"/>
      <c r="F17" s="1180">
        <v>45873.0</v>
      </c>
      <c r="G17" s="983" t="s">
        <v>110</v>
      </c>
      <c r="H17" s="1023">
        <v>24.49</v>
      </c>
      <c r="I17" s="86">
        <f t="shared" si="2"/>
        <v>1118.1</v>
      </c>
      <c r="J17" s="25"/>
      <c r="K17" s="1088" t="str">
        <f>'08) Drop Down Menus'!A2</f>
        <v>Groceries</v>
      </c>
      <c r="L17" s="930">
        <f>SUMIF('01) BudgetBill Breakdown'!B89:B$594,K3, '01) BudgetBill Breakdown'!G89:G$594)</f>
        <v>-8428.89</v>
      </c>
      <c r="M17" s="1089">
        <f t="shared" ref="M17:M28" si="3">L17/M$29</f>
        <v>-561.926</v>
      </c>
      <c r="N17" s="25"/>
    </row>
    <row r="18">
      <c r="A18" s="25"/>
      <c r="B18" s="1134" t="b">
        <v>0</v>
      </c>
      <c r="C18" s="1042"/>
      <c r="D18" s="1135"/>
      <c r="E18" s="1135"/>
      <c r="F18" s="1179"/>
      <c r="G18" s="1137"/>
      <c r="H18" s="1138">
        <v>0.0</v>
      </c>
      <c r="I18" s="92">
        <f t="shared" si="2"/>
        <v>1118.1</v>
      </c>
      <c r="J18" s="25"/>
      <c r="K18" s="1090" t="str">
        <f>'08) Drop Down Menus'!A3</f>
        <v>Cigarettes</v>
      </c>
      <c r="L18" s="994">
        <f>SUMIF('01) BudgetBill Breakdown'!B89:B$594,K4, '01) BudgetBill Breakdown'!G89:G$594)</f>
        <v>-1936.99</v>
      </c>
      <c r="M18" s="1091">
        <f t="shared" si="3"/>
        <v>-129.1326667</v>
      </c>
      <c r="N18" s="25"/>
    </row>
    <row r="19">
      <c r="A19" s="25"/>
      <c r="B19" s="925" t="b">
        <v>0</v>
      </c>
      <c r="C19" s="1022"/>
      <c r="D19" s="862"/>
      <c r="E19" s="862"/>
      <c r="F19" s="1180"/>
      <c r="G19" s="983"/>
      <c r="H19" s="1023">
        <v>0.0</v>
      </c>
      <c r="I19" s="86">
        <f t="shared" si="2"/>
        <v>1118.1</v>
      </c>
      <c r="J19" s="25"/>
      <c r="K19" s="1088" t="str">
        <f>'08) Drop Down Menus'!A4</f>
        <v>Gas</v>
      </c>
      <c r="L19" s="930">
        <f>SUMIF('01) BudgetBill Breakdown'!B89:B$594,K5, '01) BudgetBill Breakdown'!G89:G$594)</f>
        <v>-667.74</v>
      </c>
      <c r="M19" s="1089">
        <f t="shared" si="3"/>
        <v>-44.516</v>
      </c>
      <c r="N19" s="25"/>
    </row>
    <row r="20">
      <c r="A20" s="25"/>
      <c r="B20" s="1134" t="b">
        <v>0</v>
      </c>
      <c r="C20" s="1042"/>
      <c r="D20" s="1135"/>
      <c r="E20" s="1135"/>
      <c r="F20" s="1179"/>
      <c r="G20" s="1137"/>
      <c r="H20" s="1138">
        <v>0.0</v>
      </c>
      <c r="I20" s="92">
        <f t="shared" si="2"/>
        <v>1118.1</v>
      </c>
      <c r="J20" s="25"/>
      <c r="K20" s="1090" t="str">
        <f>'08) Drop Down Menus'!A5</f>
        <v>Entertainment</v>
      </c>
      <c r="L20" s="994">
        <f>SUMIF('01) BudgetBill Breakdown'!B89:B$594,K6, '01) BudgetBill Breakdown'!G89:G$594)</f>
        <v>-2661.86</v>
      </c>
      <c r="M20" s="1091">
        <f t="shared" si="3"/>
        <v>-177.4573333</v>
      </c>
      <c r="N20" s="25"/>
    </row>
    <row r="21">
      <c r="A21" s="25"/>
      <c r="B21" s="925" t="b">
        <v>0</v>
      </c>
      <c r="C21" s="1022"/>
      <c r="D21" s="862"/>
      <c r="E21" s="862"/>
      <c r="F21" s="1180"/>
      <c r="G21" s="983"/>
      <c r="H21" s="1023">
        <v>0.0</v>
      </c>
      <c r="I21" s="86">
        <f t="shared" si="2"/>
        <v>1118.1</v>
      </c>
      <c r="J21" s="25"/>
      <c r="K21" s="1088" t="str">
        <f>'08) Drop Down Menus'!A6</f>
        <v>Medical</v>
      </c>
      <c r="L21" s="930">
        <f>SUMIF('01) BudgetBill Breakdown'!B89:B$594,K7, '01) BudgetBill Breakdown'!G89:G$594)</f>
        <v>-584.63</v>
      </c>
      <c r="M21" s="1089">
        <f t="shared" si="3"/>
        <v>-38.97533333</v>
      </c>
      <c r="N21" s="25"/>
    </row>
    <row r="22">
      <c r="A22" s="25"/>
      <c r="B22" s="1134" t="b">
        <v>0</v>
      </c>
      <c r="C22" s="1042"/>
      <c r="D22" s="1135"/>
      <c r="E22" s="1135"/>
      <c r="F22" s="1179"/>
      <c r="G22" s="1137"/>
      <c r="H22" s="1138">
        <v>0.0</v>
      </c>
      <c r="I22" s="92">
        <f t="shared" si="2"/>
        <v>1118.1</v>
      </c>
      <c r="J22" s="25"/>
      <c r="K22" s="1090" t="str">
        <f>'08) Drop Down Menus'!A7</f>
        <v>Vehicle</v>
      </c>
      <c r="L22" s="994">
        <f>SUMIF('01) BudgetBill Breakdown'!B89:B$594,K8, '01) BudgetBill Breakdown'!G89:G$594)</f>
        <v>-437.78</v>
      </c>
      <c r="M22" s="1091">
        <f t="shared" si="3"/>
        <v>-29.18533333</v>
      </c>
      <c r="N22" s="25"/>
    </row>
    <row r="23">
      <c r="A23" s="25"/>
      <c r="B23" s="925" t="b">
        <v>0</v>
      </c>
      <c r="C23" s="1022"/>
      <c r="D23" s="862"/>
      <c r="E23" s="862"/>
      <c r="F23" s="1180"/>
      <c r="G23" s="983"/>
      <c r="H23" s="1023">
        <v>0.0</v>
      </c>
      <c r="I23" s="86">
        <f t="shared" si="2"/>
        <v>1118.1</v>
      </c>
      <c r="J23" s="25"/>
      <c r="K23" s="1088" t="str">
        <f>'08) Drop Down Menus'!A8</f>
        <v>Maintenance</v>
      </c>
      <c r="L23" s="930">
        <f>SUMIF('01) BudgetBill Breakdown'!B89:B$594,K9, '01) BudgetBill Breakdown'!G89:G$594)</f>
        <v>-1710.62</v>
      </c>
      <c r="M23" s="1089">
        <f t="shared" si="3"/>
        <v>-114.0413333</v>
      </c>
      <c r="N23" s="25"/>
    </row>
    <row r="24">
      <c r="A24" s="25"/>
      <c r="B24" s="1134" t="b">
        <v>0</v>
      </c>
      <c r="C24" s="1042"/>
      <c r="D24" s="1135"/>
      <c r="E24" s="1135"/>
      <c r="F24" s="1179"/>
      <c r="G24" s="1137"/>
      <c r="H24" s="1138">
        <v>0.0</v>
      </c>
      <c r="I24" s="92">
        <f t="shared" si="2"/>
        <v>1118.1</v>
      </c>
      <c r="J24" s="25"/>
      <c r="K24" s="1090" t="str">
        <f>'08) Drop Down Menus'!A9</f>
        <v>Debt</v>
      </c>
      <c r="L24" s="994">
        <f>SUMIF('01) BudgetBill Breakdown'!B89:B$594,K10, '01) BudgetBill Breakdown'!G89:G$594)</f>
        <v>-2031.77</v>
      </c>
      <c r="M24" s="1091">
        <f t="shared" si="3"/>
        <v>-135.4513333</v>
      </c>
      <c r="N24" s="25"/>
    </row>
    <row r="25">
      <c r="A25" s="25"/>
      <c r="B25" s="925" t="b">
        <v>0</v>
      </c>
      <c r="C25" s="1022"/>
      <c r="D25" s="862"/>
      <c r="E25" s="862"/>
      <c r="F25" s="1180"/>
      <c r="G25" s="983"/>
      <c r="H25" s="1023">
        <v>0.0</v>
      </c>
      <c r="I25" s="86">
        <f t="shared" si="2"/>
        <v>1118.1</v>
      </c>
      <c r="J25" s="25"/>
      <c r="K25" s="1088" t="str">
        <f>'08) Drop Down Menus'!A10</f>
        <v>Holiday Gifts</v>
      </c>
      <c r="L25" s="930">
        <f>SUMIF('01) BudgetBill Breakdown'!B89:B$594,K11, '01) BudgetBill Breakdown'!G89:G$594)</f>
        <v>-410.56</v>
      </c>
      <c r="M25" s="1089">
        <f t="shared" si="3"/>
        <v>-27.37066667</v>
      </c>
      <c r="N25" s="25"/>
    </row>
    <row r="26">
      <c r="A26" s="25"/>
      <c r="B26" s="1134" t="b">
        <v>0</v>
      </c>
      <c r="C26" s="1042"/>
      <c r="D26" s="1135"/>
      <c r="E26" s="1135"/>
      <c r="F26" s="1179"/>
      <c r="G26" s="1137"/>
      <c r="H26" s="1138">
        <v>0.0</v>
      </c>
      <c r="I26" s="92">
        <f t="shared" si="2"/>
        <v>1118.1</v>
      </c>
      <c r="J26" s="25"/>
      <c r="K26" s="1090" t="str">
        <f>'08) Drop Down Menus'!A11</f>
        <v>Haircut</v>
      </c>
      <c r="L26" s="994">
        <f>SUMIF('01) BudgetBill Breakdown'!B89:B$594,K12, '01) BudgetBill Breakdown'!G89:G$594)</f>
        <v>-238</v>
      </c>
      <c r="M26" s="1091">
        <f t="shared" si="3"/>
        <v>-15.86666667</v>
      </c>
      <c r="N26" s="25"/>
    </row>
    <row r="27">
      <c r="A27" s="25"/>
      <c r="B27" s="925" t="b">
        <v>0</v>
      </c>
      <c r="C27" s="1022"/>
      <c r="D27" s="1022"/>
      <c r="E27" s="1022"/>
      <c r="F27" s="1180"/>
      <c r="G27" s="983"/>
      <c r="H27" s="1023">
        <v>0.0</v>
      </c>
      <c r="I27" s="86">
        <f t="shared" si="2"/>
        <v>1118.1</v>
      </c>
      <c r="J27" s="25"/>
      <c r="K27" s="1088" t="str">
        <f>'08) Drop Down Menus'!A12</f>
        <v>Subscription - Video</v>
      </c>
      <c r="L27" s="930">
        <f>SUMIF('01) BudgetBill Breakdown'!B89:B$594,K13, '01) BudgetBill Breakdown'!G89:G$594)</f>
        <v>-343.35</v>
      </c>
      <c r="M27" s="1089">
        <f t="shared" si="3"/>
        <v>-22.89</v>
      </c>
      <c r="N27" s="25"/>
    </row>
    <row r="28">
      <c r="A28" s="25"/>
      <c r="B28" s="1134" t="b">
        <v>0</v>
      </c>
      <c r="C28" s="1042"/>
      <c r="D28" s="1042"/>
      <c r="E28" s="1042"/>
      <c r="F28" s="1179"/>
      <c r="G28" s="1137"/>
      <c r="H28" s="1138">
        <v>0.0</v>
      </c>
      <c r="I28" s="92">
        <f t="shared" si="2"/>
        <v>1118.1</v>
      </c>
      <c r="J28" s="25"/>
      <c r="K28" s="1090" t="str">
        <f>'08) Drop Down Menus'!A13</f>
        <v>Subscription - Game</v>
      </c>
      <c r="L28" s="994">
        <f>SUMIF('01) BudgetBill Breakdown'!B89:B$594,K14, '01) BudgetBill Breakdown'!G89:G$594)</f>
        <v>-26.38</v>
      </c>
      <c r="M28" s="1091">
        <f t="shared" si="3"/>
        <v>-1.758666667</v>
      </c>
      <c r="N28" s="25"/>
    </row>
    <row r="29">
      <c r="A29" s="25"/>
      <c r="B29" s="925" t="b">
        <v>0</v>
      </c>
      <c r="C29" s="1022"/>
      <c r="D29" s="1022"/>
      <c r="E29" s="1022"/>
      <c r="F29" s="1180"/>
      <c r="G29" s="983"/>
      <c r="H29" s="1023">
        <v>0.0</v>
      </c>
      <c r="I29" s="86">
        <f t="shared" si="2"/>
        <v>1118.1</v>
      </c>
      <c r="J29" s="25"/>
      <c r="K29" s="1092" t="s">
        <v>574</v>
      </c>
      <c r="L29" s="1093"/>
      <c r="M29" s="1094" t="s">
        <v>596</v>
      </c>
      <c r="N29" s="25"/>
    </row>
    <row r="30">
      <c r="A30" s="25"/>
      <c r="B30" s="1134" t="b">
        <v>0</v>
      </c>
      <c r="C30" s="1042"/>
      <c r="D30" s="1135"/>
      <c r="E30" s="1135"/>
      <c r="F30" s="1179"/>
      <c r="G30" s="1137"/>
      <c r="H30" s="1138">
        <v>0.0</v>
      </c>
      <c r="I30" s="92">
        <f t="shared" si="2"/>
        <v>1118.1</v>
      </c>
      <c r="J30" s="25"/>
      <c r="N30" s="25"/>
    </row>
    <row r="31">
      <c r="A31" s="25"/>
      <c r="B31" s="925" t="b">
        <v>0</v>
      </c>
      <c r="C31" s="1022"/>
      <c r="D31" s="862"/>
      <c r="E31" s="862"/>
      <c r="F31" s="1180"/>
      <c r="G31" s="983"/>
      <c r="H31" s="1023">
        <v>0.0</v>
      </c>
      <c r="I31" s="86">
        <f t="shared" si="2"/>
        <v>1118.1</v>
      </c>
      <c r="J31" s="25"/>
      <c r="K31" s="126" t="s">
        <v>804</v>
      </c>
      <c r="N31" s="25"/>
    </row>
    <row r="32">
      <c r="A32" s="25"/>
      <c r="B32" s="1134" t="b">
        <v>0</v>
      </c>
      <c r="C32" s="1042"/>
      <c r="D32" s="1135"/>
      <c r="E32" s="1135"/>
      <c r="F32" s="1179"/>
      <c r="G32" s="1137"/>
      <c r="H32" s="1138">
        <v>0.0</v>
      </c>
      <c r="I32" s="92">
        <f t="shared" si="2"/>
        <v>1118.1</v>
      </c>
      <c r="J32" s="25"/>
      <c r="K32" s="1208"/>
      <c r="L32" s="1128">
        <v>45870.0</v>
      </c>
      <c r="M32" s="125">
        <v>2.1</v>
      </c>
      <c r="N32" s="25"/>
    </row>
    <row r="33" ht="18.0" customHeight="1">
      <c r="A33" s="25"/>
      <c r="B33" s="925" t="b">
        <v>0</v>
      </c>
      <c r="C33" s="1022"/>
      <c r="D33" s="862"/>
      <c r="E33" s="862"/>
      <c r="F33" s="1180"/>
      <c r="G33" s="983"/>
      <c r="H33" s="1023">
        <v>0.0</v>
      </c>
      <c r="I33" s="86">
        <f t="shared" si="2"/>
        <v>1118.1</v>
      </c>
      <c r="J33" s="25"/>
      <c r="K33" s="136"/>
      <c r="L33" s="1128">
        <v>45871.0</v>
      </c>
      <c r="M33" s="125">
        <v>2.1</v>
      </c>
      <c r="N33" s="25"/>
    </row>
    <row r="34" ht="18.0" customHeight="1">
      <c r="A34" s="25"/>
      <c r="B34" s="1148"/>
      <c r="C34" s="1149" t="s">
        <v>455</v>
      </c>
      <c r="D34" s="1150"/>
      <c r="E34" s="1150"/>
      <c r="F34" s="1150"/>
      <c r="G34" s="1150"/>
      <c r="H34" s="1151">
        <f>I26</f>
        <v>1118.1</v>
      </c>
      <c r="I34" s="1152"/>
      <c r="J34" s="25"/>
      <c r="K34" s="136"/>
      <c r="L34" s="1128">
        <v>45876.0</v>
      </c>
      <c r="M34" s="125">
        <v>2.1</v>
      </c>
      <c r="N34" s="25"/>
    </row>
    <row r="35" ht="18.0" customHeight="1">
      <c r="A35" s="65"/>
      <c r="B35" s="65"/>
      <c r="C35" s="65"/>
      <c r="D35" s="65"/>
      <c r="E35" s="65"/>
      <c r="F35" s="65"/>
      <c r="G35" s="75"/>
      <c r="H35" s="75"/>
      <c r="I35" s="65"/>
      <c r="J35" s="25"/>
      <c r="K35" s="136"/>
      <c r="L35" s="1128"/>
      <c r="M35" s="125">
        <v>0.0</v>
      </c>
      <c r="N35" s="25"/>
    </row>
    <row r="36" ht="18.0" customHeight="1">
      <c r="A36" s="65"/>
      <c r="B36" s="65" t="s">
        <v>609</v>
      </c>
      <c r="J36" s="25"/>
      <c r="K36" s="136"/>
      <c r="L36" s="1128"/>
      <c r="M36" s="125">
        <v>0.0</v>
      </c>
      <c r="N36" s="25"/>
    </row>
    <row r="37" ht="18.0" customHeight="1">
      <c r="A37" s="80"/>
      <c r="B37" s="1085" t="s">
        <v>102</v>
      </c>
      <c r="C37" s="1086" t="s">
        <v>103</v>
      </c>
      <c r="D37" s="1086" t="s">
        <v>104</v>
      </c>
      <c r="E37" s="1086" t="s">
        <v>105</v>
      </c>
      <c r="F37" s="1086" t="s">
        <v>49</v>
      </c>
      <c r="G37" s="1106" t="s">
        <v>106</v>
      </c>
      <c r="H37" s="1106" t="s">
        <v>107</v>
      </c>
      <c r="I37" s="1130"/>
      <c r="J37" s="25"/>
      <c r="K37" s="136"/>
      <c r="L37" s="1128"/>
      <c r="M37" s="125">
        <v>0.0</v>
      </c>
      <c r="N37" s="25"/>
    </row>
    <row r="38" ht="18.0" customHeight="1">
      <c r="A38" s="80"/>
      <c r="B38" s="1108" t="b">
        <v>0</v>
      </c>
      <c r="C38" s="1022"/>
      <c r="D38" s="95"/>
      <c r="E38" s="95"/>
      <c r="F38" s="96"/>
      <c r="G38" s="85">
        <v>0.0</v>
      </c>
      <c r="H38" s="930">
        <f t="shared" ref="H38:H86" si="4">IF( B38 = TRUE ,(G38*F38)*0.05+(G38*F38) , G38*F38 )</f>
        <v>0</v>
      </c>
      <c r="I38" s="1107"/>
      <c r="J38" s="25"/>
      <c r="K38" s="136"/>
      <c r="L38" s="1128"/>
      <c r="M38" s="125">
        <v>0.0</v>
      </c>
      <c r="N38" s="25"/>
    </row>
    <row r="39" ht="18.0" customHeight="1">
      <c r="A39" s="80"/>
      <c r="B39" s="1111" t="b">
        <v>0</v>
      </c>
      <c r="C39" s="88"/>
      <c r="D39" s="89"/>
      <c r="E39" s="89"/>
      <c r="F39" s="90"/>
      <c r="G39" s="91">
        <v>0.0</v>
      </c>
      <c r="H39" s="994">
        <f t="shared" si="4"/>
        <v>0</v>
      </c>
      <c r="I39" s="1140"/>
      <c r="J39" s="25"/>
      <c r="K39" s="136"/>
      <c r="L39" s="1128"/>
      <c r="M39" s="125">
        <v>0.0</v>
      </c>
      <c r="N39" s="25"/>
    </row>
    <row r="40" ht="18.0" customHeight="1">
      <c r="A40" s="97"/>
      <c r="B40" s="1108" t="b">
        <v>0</v>
      </c>
      <c r="C40" s="94"/>
      <c r="D40" s="95"/>
      <c r="E40" s="95"/>
      <c r="F40" s="96"/>
      <c r="G40" s="85">
        <v>0.0</v>
      </c>
      <c r="H40" s="930">
        <f t="shared" si="4"/>
        <v>0</v>
      </c>
      <c r="I40" s="1107"/>
      <c r="J40" s="25"/>
      <c r="K40" s="136"/>
      <c r="L40" s="1128"/>
      <c r="M40" s="125">
        <v>0.0</v>
      </c>
      <c r="N40" s="25"/>
    </row>
    <row r="41" ht="18.0" customHeight="1">
      <c r="A41" s="80"/>
      <c r="B41" s="1111" t="b">
        <v>0</v>
      </c>
      <c r="C41" s="88"/>
      <c r="D41" s="89"/>
      <c r="E41" s="89"/>
      <c r="F41" s="90"/>
      <c r="G41" s="91">
        <v>0.0</v>
      </c>
      <c r="H41" s="994">
        <f t="shared" si="4"/>
        <v>0</v>
      </c>
      <c r="I41" s="1140"/>
      <c r="J41" s="25"/>
      <c r="K41" s="136"/>
      <c r="L41" s="1128"/>
      <c r="M41" s="125">
        <v>0.0</v>
      </c>
      <c r="N41" s="25"/>
    </row>
    <row r="42" ht="18.0" customHeight="1">
      <c r="A42" s="80"/>
      <c r="B42" s="1108" t="b">
        <v>0</v>
      </c>
      <c r="C42" s="94"/>
      <c r="D42" s="95"/>
      <c r="E42" s="95"/>
      <c r="F42" s="96"/>
      <c r="G42" s="85">
        <v>0.0</v>
      </c>
      <c r="H42" s="930">
        <f t="shared" si="4"/>
        <v>0</v>
      </c>
      <c r="I42" s="1107"/>
      <c r="J42" s="25"/>
      <c r="K42" s="136"/>
      <c r="L42" s="1128"/>
      <c r="M42" s="125">
        <v>0.0</v>
      </c>
      <c r="N42" s="25"/>
    </row>
    <row r="43" ht="18.0" customHeight="1">
      <c r="A43" s="80"/>
      <c r="B43" s="1111" t="b">
        <v>0</v>
      </c>
      <c r="C43" s="88"/>
      <c r="D43" s="89"/>
      <c r="E43" s="89"/>
      <c r="F43" s="90"/>
      <c r="G43" s="91">
        <v>0.0</v>
      </c>
      <c r="H43" s="994">
        <f t="shared" si="4"/>
        <v>0</v>
      </c>
      <c r="I43" s="1140"/>
      <c r="J43" s="25"/>
      <c r="K43" s="136"/>
      <c r="L43" s="1128"/>
      <c r="M43" s="125">
        <v>0.0</v>
      </c>
      <c r="N43" s="25"/>
    </row>
    <row r="44" ht="18.0" customHeight="1">
      <c r="A44" s="97"/>
      <c r="B44" s="1108" t="b">
        <v>0</v>
      </c>
      <c r="C44" s="94"/>
      <c r="D44" s="95"/>
      <c r="E44" s="95"/>
      <c r="F44" s="96"/>
      <c r="G44" s="85">
        <v>0.0</v>
      </c>
      <c r="H44" s="930">
        <f t="shared" si="4"/>
        <v>0</v>
      </c>
      <c r="I44" s="1107"/>
      <c r="J44" s="25"/>
      <c r="K44" s="136"/>
      <c r="L44" s="1128"/>
      <c r="M44" s="125">
        <v>0.0</v>
      </c>
      <c r="N44" s="25"/>
    </row>
    <row r="45" ht="18.0" customHeight="1">
      <c r="A45" s="97"/>
      <c r="B45" s="1111" t="b">
        <v>0</v>
      </c>
      <c r="C45" s="88"/>
      <c r="D45" s="89"/>
      <c r="E45" s="89"/>
      <c r="F45" s="90"/>
      <c r="G45" s="91">
        <v>0.0</v>
      </c>
      <c r="H45" s="994">
        <f t="shared" si="4"/>
        <v>0</v>
      </c>
      <c r="I45" s="1140"/>
      <c r="J45" s="25"/>
      <c r="K45" s="167"/>
      <c r="L45" s="1128"/>
      <c r="M45" s="125">
        <v>0.0</v>
      </c>
      <c r="N45" s="25"/>
    </row>
    <row r="46" ht="18.0" customHeight="1">
      <c r="A46" s="97"/>
      <c r="B46" s="1108" t="b">
        <v>0</v>
      </c>
      <c r="C46" s="94"/>
      <c r="D46" s="95"/>
      <c r="E46" s="95"/>
      <c r="F46" s="96"/>
      <c r="G46" s="85">
        <v>0.0</v>
      </c>
      <c r="H46" s="930">
        <f t="shared" si="4"/>
        <v>0</v>
      </c>
      <c r="I46" s="1107"/>
      <c r="J46" s="25"/>
      <c r="K46" s="167"/>
      <c r="L46" s="1128"/>
      <c r="M46" s="125">
        <v>0.0</v>
      </c>
      <c r="N46" s="25"/>
    </row>
    <row r="47" ht="18.0" customHeight="1">
      <c r="A47" s="97"/>
      <c r="B47" s="1111" t="b">
        <v>0</v>
      </c>
      <c r="C47" s="88"/>
      <c r="D47" s="89"/>
      <c r="E47" s="89"/>
      <c r="F47" s="90"/>
      <c r="G47" s="91">
        <v>0.0</v>
      </c>
      <c r="H47" s="994">
        <f t="shared" si="4"/>
        <v>0</v>
      </c>
      <c r="I47" s="1140"/>
      <c r="J47" s="25"/>
      <c r="K47" s="167"/>
      <c r="L47" s="1128"/>
      <c r="M47" s="125">
        <v>0.0</v>
      </c>
      <c r="N47" s="25"/>
    </row>
    <row r="48" ht="18.0" customHeight="1">
      <c r="A48" s="97"/>
      <c r="B48" s="1108" t="b">
        <v>0</v>
      </c>
      <c r="C48" s="94"/>
      <c r="D48" s="95"/>
      <c r="E48" s="95"/>
      <c r="F48" s="96"/>
      <c r="G48" s="85">
        <v>0.0</v>
      </c>
      <c r="H48" s="930">
        <f t="shared" si="4"/>
        <v>0</v>
      </c>
      <c r="I48" s="1107"/>
      <c r="J48" s="25"/>
      <c r="K48" s="167"/>
      <c r="L48" s="1128"/>
      <c r="M48" s="125">
        <v>0.0</v>
      </c>
    </row>
    <row r="49" ht="18.0" customHeight="1">
      <c r="A49" s="97"/>
      <c r="B49" s="1111" t="b">
        <v>0</v>
      </c>
      <c r="C49" s="88"/>
      <c r="D49" s="89"/>
      <c r="E49" s="89"/>
      <c r="F49" s="90"/>
      <c r="G49" s="91">
        <v>0.0</v>
      </c>
      <c r="H49" s="994">
        <f t="shared" si="4"/>
        <v>0</v>
      </c>
      <c r="I49" s="1140"/>
      <c r="J49" s="25"/>
      <c r="K49" s="167"/>
      <c r="L49" s="1128"/>
      <c r="M49" s="125">
        <v>0.0</v>
      </c>
    </row>
    <row r="50" ht="18.0" customHeight="1">
      <c r="A50" s="97"/>
      <c r="B50" s="1108" t="b">
        <v>0</v>
      </c>
      <c r="C50" s="94"/>
      <c r="D50" s="95"/>
      <c r="E50" s="95"/>
      <c r="F50" s="96"/>
      <c r="G50" s="85">
        <v>0.0</v>
      </c>
      <c r="H50" s="930">
        <f t="shared" si="4"/>
        <v>0</v>
      </c>
      <c r="I50" s="1107"/>
      <c r="J50" s="25"/>
      <c r="K50" s="167"/>
      <c r="L50" s="1128"/>
      <c r="M50" s="125">
        <v>0.0</v>
      </c>
    </row>
    <row r="51" ht="18.0" customHeight="1">
      <c r="A51" s="97"/>
      <c r="B51" s="1111" t="b">
        <v>0</v>
      </c>
      <c r="C51" s="88"/>
      <c r="D51" s="89"/>
      <c r="E51" s="89"/>
      <c r="F51" s="90"/>
      <c r="G51" s="91">
        <v>0.0</v>
      </c>
      <c r="H51" s="994">
        <f t="shared" si="4"/>
        <v>0</v>
      </c>
      <c r="I51" s="1140"/>
      <c r="J51" s="25"/>
      <c r="K51" s="167"/>
      <c r="L51" s="1128"/>
      <c r="M51" s="125">
        <v>0.0</v>
      </c>
    </row>
    <row r="52" ht="18.0" customHeight="1">
      <c r="A52" s="97"/>
      <c r="B52" s="1108" t="b">
        <v>0</v>
      </c>
      <c r="C52" s="94"/>
      <c r="D52" s="95"/>
      <c r="E52" s="95"/>
      <c r="F52" s="96"/>
      <c r="G52" s="85">
        <v>0.0</v>
      </c>
      <c r="H52" s="930">
        <f t="shared" si="4"/>
        <v>0</v>
      </c>
      <c r="I52" s="1107"/>
      <c r="J52" s="25"/>
      <c r="K52" s="167"/>
      <c r="L52" s="1128"/>
      <c r="M52" s="125">
        <v>0.0</v>
      </c>
    </row>
    <row r="53" ht="18.0" customHeight="1">
      <c r="A53" s="97"/>
      <c r="B53" s="1111" t="b">
        <v>0</v>
      </c>
      <c r="C53" s="88"/>
      <c r="D53" s="89"/>
      <c r="E53" s="89"/>
      <c r="F53" s="90"/>
      <c r="G53" s="91">
        <v>0.0</v>
      </c>
      <c r="H53" s="994">
        <f t="shared" si="4"/>
        <v>0</v>
      </c>
      <c r="I53" s="1140"/>
      <c r="J53" s="25"/>
      <c r="K53" s="167"/>
      <c r="L53" s="1128"/>
      <c r="M53" s="125">
        <v>0.0</v>
      </c>
      <c r="N53" s="25"/>
    </row>
    <row r="54" ht="18.0" customHeight="1">
      <c r="A54" s="97"/>
      <c r="B54" s="1108" t="b">
        <v>0</v>
      </c>
      <c r="C54" s="94"/>
      <c r="D54" s="95"/>
      <c r="E54" s="95"/>
      <c r="F54" s="96"/>
      <c r="G54" s="85">
        <v>0.0</v>
      </c>
      <c r="H54" s="930">
        <f t="shared" si="4"/>
        <v>0</v>
      </c>
      <c r="I54" s="1107"/>
      <c r="J54" s="25"/>
      <c r="K54" s="167"/>
      <c r="L54" s="1128"/>
      <c r="M54" s="125">
        <v>0.0</v>
      </c>
      <c r="N54" s="25"/>
    </row>
    <row r="55" ht="18.0" customHeight="1">
      <c r="A55" s="97"/>
      <c r="B55" s="1111" t="b">
        <v>0</v>
      </c>
      <c r="C55" s="88"/>
      <c r="D55" s="89"/>
      <c r="E55" s="89"/>
      <c r="F55" s="90"/>
      <c r="G55" s="91">
        <v>0.0</v>
      </c>
      <c r="H55" s="994">
        <f t="shared" si="4"/>
        <v>0</v>
      </c>
      <c r="I55" s="1140"/>
      <c r="J55" s="25"/>
      <c r="K55" s="167"/>
      <c r="L55" s="1128"/>
      <c r="M55" s="125">
        <v>0.0</v>
      </c>
      <c r="N55" s="25"/>
    </row>
    <row r="56" ht="18.0" customHeight="1">
      <c r="A56" s="97"/>
      <c r="B56" s="1108" t="b">
        <v>0</v>
      </c>
      <c r="C56" s="94"/>
      <c r="D56" s="95"/>
      <c r="E56" s="95"/>
      <c r="F56" s="96"/>
      <c r="G56" s="85">
        <v>0.0</v>
      </c>
      <c r="H56" s="930">
        <f t="shared" si="4"/>
        <v>0</v>
      </c>
      <c r="I56" s="1107"/>
      <c r="J56" s="25"/>
      <c r="K56" s="167"/>
      <c r="L56" s="1128"/>
      <c r="M56" s="125">
        <v>0.0</v>
      </c>
      <c r="N56" s="25"/>
    </row>
    <row r="57" ht="18.0" customHeight="1">
      <c r="A57" s="97"/>
      <c r="B57" s="1111" t="b">
        <v>0</v>
      </c>
      <c r="C57" s="88"/>
      <c r="D57" s="89"/>
      <c r="E57" s="89"/>
      <c r="F57" s="90"/>
      <c r="G57" s="91">
        <v>0.0</v>
      </c>
      <c r="H57" s="994">
        <f t="shared" si="4"/>
        <v>0</v>
      </c>
      <c r="I57" s="1140"/>
      <c r="J57" s="25"/>
      <c r="K57" s="167"/>
      <c r="L57" s="1128"/>
      <c r="M57" s="125">
        <v>0.0</v>
      </c>
      <c r="N57" s="25"/>
    </row>
    <row r="58" ht="18.0" customHeight="1">
      <c r="A58" s="97"/>
      <c r="B58" s="1108" t="b">
        <v>0</v>
      </c>
      <c r="C58" s="94"/>
      <c r="D58" s="95"/>
      <c r="E58" s="95"/>
      <c r="F58" s="96"/>
      <c r="G58" s="85">
        <v>0.0</v>
      </c>
      <c r="H58" s="930">
        <f t="shared" si="4"/>
        <v>0</v>
      </c>
      <c r="I58" s="1107"/>
      <c r="J58" s="25"/>
      <c r="K58" s="167"/>
      <c r="L58" s="1128"/>
      <c r="M58" s="125">
        <v>0.0</v>
      </c>
      <c r="N58" s="25"/>
    </row>
    <row r="59" ht="18.0" customHeight="1">
      <c r="A59" s="97"/>
      <c r="B59" s="1111" t="b">
        <v>0</v>
      </c>
      <c r="C59" s="88"/>
      <c r="D59" s="89"/>
      <c r="E59" s="89"/>
      <c r="F59" s="90"/>
      <c r="G59" s="91">
        <v>0.0</v>
      </c>
      <c r="H59" s="994">
        <f t="shared" si="4"/>
        <v>0</v>
      </c>
      <c r="I59" s="1140"/>
      <c r="J59" s="25"/>
      <c r="K59" s="167"/>
      <c r="L59" s="1128"/>
      <c r="M59" s="125"/>
      <c r="N59" s="25"/>
    </row>
    <row r="60" ht="18.0" customHeight="1">
      <c r="A60" s="97"/>
      <c r="B60" s="1108" t="b">
        <v>0</v>
      </c>
      <c r="C60" s="94"/>
      <c r="D60" s="95"/>
      <c r="E60" s="95"/>
      <c r="F60" s="96"/>
      <c r="G60" s="85">
        <v>0.0</v>
      </c>
      <c r="H60" s="930">
        <f t="shared" si="4"/>
        <v>0</v>
      </c>
      <c r="I60" s="1107"/>
      <c r="J60" s="25"/>
      <c r="K60" s="1128"/>
      <c r="N60" s="25"/>
    </row>
    <row r="61" ht="18.0" customHeight="1">
      <c r="A61" s="97"/>
      <c r="B61" s="1111" t="b">
        <v>0</v>
      </c>
      <c r="C61" s="88"/>
      <c r="D61" s="89"/>
      <c r="E61" s="89"/>
      <c r="F61" s="90"/>
      <c r="G61" s="91">
        <v>0.0</v>
      </c>
      <c r="H61" s="994">
        <f t="shared" si="4"/>
        <v>0</v>
      </c>
      <c r="I61" s="1140"/>
      <c r="J61" s="25"/>
      <c r="K61" s="25"/>
      <c r="L61" s="25"/>
      <c r="M61" s="25"/>
      <c r="N61" s="25"/>
    </row>
    <row r="62" ht="18.0" customHeight="1">
      <c r="A62" s="97"/>
      <c r="B62" s="1108" t="b">
        <v>0</v>
      </c>
      <c r="C62" s="94"/>
      <c r="D62" s="95"/>
      <c r="E62" s="95"/>
      <c r="F62" s="96"/>
      <c r="G62" s="85">
        <v>0.0</v>
      </c>
      <c r="H62" s="930">
        <f t="shared" si="4"/>
        <v>0</v>
      </c>
      <c r="I62" s="1107"/>
      <c r="J62" s="25"/>
      <c r="N62" s="25"/>
    </row>
    <row r="63" ht="18.0" customHeight="1">
      <c r="A63" s="97"/>
      <c r="B63" s="1111" t="b">
        <v>0</v>
      </c>
      <c r="C63" s="88"/>
      <c r="D63" s="89"/>
      <c r="E63" s="89"/>
      <c r="F63" s="90"/>
      <c r="G63" s="91">
        <v>0.0</v>
      </c>
      <c r="H63" s="994">
        <f t="shared" si="4"/>
        <v>0</v>
      </c>
      <c r="I63" s="1140"/>
      <c r="J63" s="25"/>
      <c r="N63" s="25"/>
    </row>
    <row r="64" ht="18.0" customHeight="1">
      <c r="A64" s="97"/>
      <c r="B64" s="1108" t="b">
        <v>0</v>
      </c>
      <c r="C64" s="94"/>
      <c r="D64" s="95"/>
      <c r="E64" s="95"/>
      <c r="F64" s="96"/>
      <c r="G64" s="85">
        <v>0.0</v>
      </c>
      <c r="H64" s="930">
        <f t="shared" si="4"/>
        <v>0</v>
      </c>
      <c r="I64" s="1107"/>
      <c r="J64" s="25"/>
      <c r="N64" s="25"/>
    </row>
    <row r="65" ht="18.0" customHeight="1">
      <c r="A65" s="97"/>
      <c r="B65" s="1111" t="b">
        <v>0</v>
      </c>
      <c r="C65" s="88"/>
      <c r="D65" s="89"/>
      <c r="E65" s="89"/>
      <c r="F65" s="90"/>
      <c r="G65" s="91">
        <v>0.0</v>
      </c>
      <c r="H65" s="994">
        <f t="shared" si="4"/>
        <v>0</v>
      </c>
      <c r="I65" s="1140"/>
      <c r="J65" s="25"/>
      <c r="N65" s="25"/>
    </row>
    <row r="66" ht="18.0" customHeight="1">
      <c r="A66" s="97"/>
      <c r="B66" s="1108" t="b">
        <v>0</v>
      </c>
      <c r="C66" s="94"/>
      <c r="D66" s="95"/>
      <c r="E66" s="95"/>
      <c r="F66" s="96"/>
      <c r="G66" s="85">
        <v>0.0</v>
      </c>
      <c r="H66" s="930">
        <f t="shared" si="4"/>
        <v>0</v>
      </c>
      <c r="I66" s="1107"/>
      <c r="J66" s="25"/>
      <c r="N66" s="25"/>
    </row>
    <row r="67" ht="18.0" customHeight="1">
      <c r="A67" s="97"/>
      <c r="B67" s="1111" t="b">
        <v>0</v>
      </c>
      <c r="C67" s="88"/>
      <c r="D67" s="89"/>
      <c r="E67" s="89"/>
      <c r="F67" s="90"/>
      <c r="G67" s="91">
        <v>0.0</v>
      </c>
      <c r="H67" s="994">
        <f t="shared" si="4"/>
        <v>0</v>
      </c>
      <c r="I67" s="1140"/>
      <c r="J67" s="25"/>
      <c r="N67" s="25"/>
    </row>
    <row r="68" ht="18.0" customHeight="1">
      <c r="A68" s="97"/>
      <c r="B68" s="1108" t="b">
        <v>0</v>
      </c>
      <c r="C68" s="94"/>
      <c r="D68" s="95"/>
      <c r="E68" s="95"/>
      <c r="F68" s="96"/>
      <c r="G68" s="85">
        <v>0.0</v>
      </c>
      <c r="H68" s="930">
        <f t="shared" si="4"/>
        <v>0</v>
      </c>
      <c r="I68" s="1107"/>
      <c r="J68" s="25"/>
      <c r="N68" s="25"/>
    </row>
    <row r="69" ht="18.0" customHeight="1">
      <c r="A69" s="97"/>
      <c r="B69" s="1111" t="b">
        <v>0</v>
      </c>
      <c r="C69" s="88"/>
      <c r="D69" s="89"/>
      <c r="E69" s="89"/>
      <c r="F69" s="90"/>
      <c r="G69" s="91">
        <v>0.0</v>
      </c>
      <c r="H69" s="994">
        <f t="shared" si="4"/>
        <v>0</v>
      </c>
      <c r="I69" s="1140"/>
      <c r="J69" s="25"/>
      <c r="N69" s="25"/>
    </row>
    <row r="70" ht="18.0" customHeight="1">
      <c r="A70" s="97"/>
      <c r="B70" s="1108" t="b">
        <v>0</v>
      </c>
      <c r="C70" s="94"/>
      <c r="D70" s="95"/>
      <c r="E70" s="95"/>
      <c r="F70" s="96"/>
      <c r="G70" s="85">
        <v>0.0</v>
      </c>
      <c r="H70" s="930">
        <f t="shared" si="4"/>
        <v>0</v>
      </c>
      <c r="I70" s="1107"/>
      <c r="J70" s="25"/>
      <c r="N70" s="25"/>
    </row>
    <row r="71" ht="18.0" customHeight="1">
      <c r="A71" s="97"/>
      <c r="B71" s="1111" t="b">
        <v>0</v>
      </c>
      <c r="C71" s="88"/>
      <c r="D71" s="89"/>
      <c r="E71" s="89"/>
      <c r="F71" s="90"/>
      <c r="G71" s="91">
        <v>0.0</v>
      </c>
      <c r="H71" s="994">
        <f t="shared" si="4"/>
        <v>0</v>
      </c>
      <c r="I71" s="1140"/>
      <c r="J71" s="25"/>
      <c r="N71" s="25"/>
    </row>
    <row r="72" ht="18.0" customHeight="1">
      <c r="A72" s="97"/>
      <c r="B72" s="1108" t="b">
        <v>0</v>
      </c>
      <c r="C72" s="94"/>
      <c r="D72" s="95"/>
      <c r="E72" s="95"/>
      <c r="F72" s="96"/>
      <c r="G72" s="85">
        <v>0.0</v>
      </c>
      <c r="H72" s="930">
        <f t="shared" si="4"/>
        <v>0</v>
      </c>
      <c r="I72" s="1107"/>
      <c r="J72" s="25"/>
      <c r="N72" s="25"/>
    </row>
    <row r="73" ht="18.0" customHeight="1">
      <c r="A73" s="97"/>
      <c r="B73" s="1111" t="b">
        <v>0</v>
      </c>
      <c r="C73" s="88"/>
      <c r="D73" s="89"/>
      <c r="E73" s="89"/>
      <c r="F73" s="90"/>
      <c r="G73" s="91">
        <v>0.0</v>
      </c>
      <c r="H73" s="994">
        <f t="shared" si="4"/>
        <v>0</v>
      </c>
      <c r="I73" s="1140"/>
      <c r="J73" s="25"/>
      <c r="N73" s="25"/>
    </row>
    <row r="74" ht="18.0" customHeight="1">
      <c r="A74" s="97"/>
      <c r="B74" s="1108" t="b">
        <v>0</v>
      </c>
      <c r="C74" s="94"/>
      <c r="D74" s="95"/>
      <c r="E74" s="95"/>
      <c r="F74" s="96"/>
      <c r="G74" s="85">
        <v>0.0</v>
      </c>
      <c r="H74" s="930">
        <f t="shared" si="4"/>
        <v>0</v>
      </c>
      <c r="I74" s="1107"/>
      <c r="J74" s="25"/>
      <c r="N74" s="25"/>
    </row>
    <row r="75" ht="18.0" customHeight="1">
      <c r="A75" s="97"/>
      <c r="B75" s="1111" t="b">
        <v>0</v>
      </c>
      <c r="C75" s="88"/>
      <c r="D75" s="89"/>
      <c r="E75" s="89"/>
      <c r="F75" s="90"/>
      <c r="G75" s="91">
        <v>0.0</v>
      </c>
      <c r="H75" s="994">
        <f t="shared" si="4"/>
        <v>0</v>
      </c>
      <c r="I75" s="1140"/>
      <c r="J75" s="25"/>
      <c r="N75" s="25"/>
    </row>
    <row r="76" ht="18.0" customHeight="1">
      <c r="A76" s="97"/>
      <c r="B76" s="1108" t="b">
        <v>0</v>
      </c>
      <c r="C76" s="94"/>
      <c r="D76" s="95"/>
      <c r="E76" s="95"/>
      <c r="F76" s="96"/>
      <c r="G76" s="85">
        <v>0.0</v>
      </c>
      <c r="H76" s="930">
        <f t="shared" si="4"/>
        <v>0</v>
      </c>
      <c r="I76" s="1107"/>
      <c r="J76" s="25"/>
      <c r="N76" s="25"/>
    </row>
    <row r="77" ht="18.0" customHeight="1">
      <c r="A77" s="97"/>
      <c r="B77" s="1111" t="b">
        <v>0</v>
      </c>
      <c r="C77" s="88"/>
      <c r="D77" s="89"/>
      <c r="E77" s="89"/>
      <c r="F77" s="90"/>
      <c r="G77" s="91">
        <v>0.0</v>
      </c>
      <c r="H77" s="994">
        <f t="shared" si="4"/>
        <v>0</v>
      </c>
      <c r="I77" s="1140"/>
      <c r="J77" s="25"/>
      <c r="N77" s="25"/>
    </row>
    <row r="78" ht="18.0" customHeight="1">
      <c r="A78" s="97"/>
      <c r="B78" s="1108" t="b">
        <v>0</v>
      </c>
      <c r="C78" s="94"/>
      <c r="D78" s="95"/>
      <c r="E78" s="95"/>
      <c r="F78" s="96"/>
      <c r="G78" s="85">
        <v>0.0</v>
      </c>
      <c r="H78" s="930">
        <f t="shared" si="4"/>
        <v>0</v>
      </c>
      <c r="I78" s="1107"/>
      <c r="J78" s="25"/>
      <c r="N78" s="25"/>
    </row>
    <row r="79" ht="18.0" customHeight="1">
      <c r="A79" s="97"/>
      <c r="B79" s="1111" t="b">
        <v>0</v>
      </c>
      <c r="C79" s="88"/>
      <c r="D79" s="89"/>
      <c r="E79" s="89"/>
      <c r="F79" s="90"/>
      <c r="G79" s="91">
        <v>0.0</v>
      </c>
      <c r="H79" s="994">
        <f t="shared" si="4"/>
        <v>0</v>
      </c>
      <c r="I79" s="1140"/>
      <c r="J79" s="25"/>
      <c r="N79" s="25"/>
    </row>
    <row r="80" ht="18.0" customHeight="1">
      <c r="A80" s="97"/>
      <c r="B80" s="1108" t="b">
        <v>0</v>
      </c>
      <c r="C80" s="94"/>
      <c r="D80" s="95"/>
      <c r="E80" s="95"/>
      <c r="F80" s="96"/>
      <c r="G80" s="85">
        <v>0.0</v>
      </c>
      <c r="H80" s="930">
        <f t="shared" si="4"/>
        <v>0</v>
      </c>
      <c r="I80" s="1107"/>
      <c r="J80" s="25"/>
      <c r="N80" s="25"/>
    </row>
    <row r="81" ht="18.0" customHeight="1">
      <c r="A81" s="97"/>
      <c r="B81" s="1111" t="b">
        <v>0</v>
      </c>
      <c r="C81" s="88"/>
      <c r="D81" s="89"/>
      <c r="E81" s="89"/>
      <c r="F81" s="90"/>
      <c r="G81" s="91">
        <v>0.0</v>
      </c>
      <c r="H81" s="994">
        <f t="shared" si="4"/>
        <v>0</v>
      </c>
      <c r="I81" s="1140"/>
      <c r="J81" s="25"/>
      <c r="N81" s="25"/>
    </row>
    <row r="82" ht="18.0" customHeight="1">
      <c r="A82" s="97"/>
      <c r="B82" s="1108" t="b">
        <v>0</v>
      </c>
      <c r="C82" s="94"/>
      <c r="D82" s="95"/>
      <c r="E82" s="95"/>
      <c r="F82" s="96"/>
      <c r="G82" s="85">
        <v>0.0</v>
      </c>
      <c r="H82" s="930">
        <f t="shared" si="4"/>
        <v>0</v>
      </c>
      <c r="I82" s="1107"/>
      <c r="J82" s="25"/>
      <c r="N82" s="25"/>
    </row>
    <row r="83" ht="18.0" customHeight="1">
      <c r="A83" s="97"/>
      <c r="B83" s="1111" t="b">
        <v>0</v>
      </c>
      <c r="C83" s="88"/>
      <c r="D83" s="89"/>
      <c r="E83" s="89"/>
      <c r="F83" s="90"/>
      <c r="G83" s="91">
        <v>0.0</v>
      </c>
      <c r="H83" s="994">
        <f t="shared" si="4"/>
        <v>0</v>
      </c>
      <c r="I83" s="1140"/>
      <c r="J83" s="25"/>
      <c r="N83" s="25"/>
    </row>
    <row r="84" ht="18.0" customHeight="1">
      <c r="A84" s="97"/>
      <c r="B84" s="1108" t="b">
        <v>0</v>
      </c>
      <c r="C84" s="94"/>
      <c r="D84" s="95"/>
      <c r="E84" s="95"/>
      <c r="F84" s="96"/>
      <c r="G84" s="85">
        <v>0.0</v>
      </c>
      <c r="H84" s="930">
        <f t="shared" si="4"/>
        <v>0</v>
      </c>
      <c r="I84" s="1107"/>
      <c r="J84" s="25"/>
      <c r="N84" s="25"/>
    </row>
    <row r="85" ht="18.0" customHeight="1">
      <c r="A85" s="97"/>
      <c r="B85" s="1111" t="b">
        <v>0</v>
      </c>
      <c r="C85" s="88"/>
      <c r="D85" s="89"/>
      <c r="E85" s="89"/>
      <c r="F85" s="90"/>
      <c r="G85" s="91">
        <v>0.0</v>
      </c>
      <c r="H85" s="994">
        <f t="shared" si="4"/>
        <v>0</v>
      </c>
      <c r="I85" s="1140"/>
      <c r="J85" s="25"/>
      <c r="N85" s="25"/>
    </row>
    <row r="86" ht="18.0" customHeight="1">
      <c r="A86" s="65"/>
      <c r="B86" s="1108" t="b">
        <v>0</v>
      </c>
      <c r="C86" s="94"/>
      <c r="D86" s="95"/>
      <c r="E86" s="95"/>
      <c r="F86" s="96"/>
      <c r="G86" s="85">
        <v>0.0</v>
      </c>
      <c r="H86" s="930">
        <f t="shared" si="4"/>
        <v>0</v>
      </c>
      <c r="I86" s="1107"/>
      <c r="J86" s="25"/>
      <c r="N86" s="25"/>
    </row>
    <row r="87">
      <c r="A87" s="126"/>
      <c r="B87" s="1125"/>
      <c r="C87" s="1126" t="s">
        <v>610</v>
      </c>
      <c r="D87" s="1093"/>
      <c r="E87" s="1093"/>
      <c r="F87" s="1093"/>
      <c r="G87" s="1093"/>
      <c r="H87" s="1127">
        <f>sum(H38:H86)</f>
        <v>0</v>
      </c>
      <c r="I87" s="1155"/>
      <c r="J87" s="25"/>
      <c r="N87" s="25"/>
    </row>
    <row r="88">
      <c r="A88" s="126"/>
      <c r="B88" s="126" t="s">
        <v>134</v>
      </c>
      <c r="H88" s="127">
        <f>'01) BudgetBill Breakdown'!J882-H87</f>
        <v>1413.26</v>
      </c>
      <c r="J88" s="25"/>
      <c r="M88" s="13">
        <v>45829.0</v>
      </c>
      <c r="N88" s="25"/>
    </row>
    <row r="89">
      <c r="A89" s="126"/>
      <c r="B89" s="126"/>
      <c r="C89" s="126"/>
      <c r="D89" s="126"/>
      <c r="E89" s="126"/>
      <c r="F89" s="126"/>
      <c r="G89" s="126"/>
      <c r="H89" s="128"/>
      <c r="I89" s="128"/>
      <c r="J89" s="25"/>
      <c r="N89" s="25"/>
    </row>
  </sheetData>
  <mergeCells count="102">
    <mergeCell ref="H34:I34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K60:M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2:I72"/>
    <mergeCell ref="H73:I73"/>
    <mergeCell ref="H74:I74"/>
    <mergeCell ref="H75:I75"/>
    <mergeCell ref="H76:I76"/>
    <mergeCell ref="H84:I84"/>
    <mergeCell ref="H85:I85"/>
    <mergeCell ref="H86:I86"/>
    <mergeCell ref="C87:G87"/>
    <mergeCell ref="H87:I87"/>
    <mergeCell ref="B88:G88"/>
    <mergeCell ref="H88:I88"/>
    <mergeCell ref="H77:I77"/>
    <mergeCell ref="H78:I78"/>
    <mergeCell ref="H79:I79"/>
    <mergeCell ref="H80:I80"/>
    <mergeCell ref="H81:I81"/>
    <mergeCell ref="H82:I82"/>
    <mergeCell ref="H83:I83"/>
    <mergeCell ref="B2:I2"/>
    <mergeCell ref="K2:M2"/>
    <mergeCell ref="C3:E3"/>
    <mergeCell ref="L3:M3"/>
    <mergeCell ref="C4:E4"/>
    <mergeCell ref="L4:M4"/>
    <mergeCell ref="L5:M5"/>
    <mergeCell ref="C5:E5"/>
    <mergeCell ref="C6:E6"/>
    <mergeCell ref="C7:E7"/>
    <mergeCell ref="C8:E8"/>
    <mergeCell ref="C9:E9"/>
    <mergeCell ref="C10:E10"/>
    <mergeCell ref="C11:E11"/>
    <mergeCell ref="L13:M13"/>
    <mergeCell ref="L14:M14"/>
    <mergeCell ref="K29:L29"/>
    <mergeCell ref="K31:M31"/>
    <mergeCell ref="L6:M6"/>
    <mergeCell ref="L7:M7"/>
    <mergeCell ref="L8:M8"/>
    <mergeCell ref="L9:M9"/>
    <mergeCell ref="L10:M10"/>
    <mergeCell ref="L11:M11"/>
    <mergeCell ref="L12:M12"/>
    <mergeCell ref="C12:E12"/>
    <mergeCell ref="C13:E13"/>
    <mergeCell ref="C14:E14"/>
    <mergeCell ref="C15:E15"/>
    <mergeCell ref="C16:E16"/>
    <mergeCell ref="C17:E17"/>
    <mergeCell ref="C18:E18"/>
    <mergeCell ref="C19:E19"/>
    <mergeCell ref="C20:E20"/>
    <mergeCell ref="C21:E21"/>
    <mergeCell ref="C22:E22"/>
    <mergeCell ref="C23:E23"/>
    <mergeCell ref="C24:E24"/>
    <mergeCell ref="C25:E25"/>
    <mergeCell ref="C26:E26"/>
    <mergeCell ref="C30:E30"/>
    <mergeCell ref="C31:E31"/>
    <mergeCell ref="C32:E32"/>
    <mergeCell ref="C33:E33"/>
    <mergeCell ref="C34:G34"/>
    <mergeCell ref="B36:I36"/>
  </mergeCells>
  <conditionalFormatting sqref="B2">
    <cfRule type="cellIs" dxfId="30" priority="1" operator="lessThan">
      <formula>0</formula>
    </cfRule>
  </conditionalFormatting>
  <conditionalFormatting sqref="B2">
    <cfRule type="cellIs" dxfId="23" priority="2" operator="greaterThan">
      <formula>0</formula>
    </cfRule>
  </conditionalFormatting>
  <conditionalFormatting sqref="B2">
    <cfRule type="cellIs" dxfId="32" priority="3" operator="equal">
      <formula>0</formula>
    </cfRule>
  </conditionalFormatting>
  <dataValidations>
    <dataValidation type="list" allowBlank="1" showErrorMessage="1" sqref="E38:E86">
      <formula1>'08) Drop Down Menus'!$B$2:$B$17</formula1>
    </dataValidation>
    <dataValidation type="list" allowBlank="1" sqref="G4:G33">
      <formula1>'08) Drop Down Menus'!$A$2:$A$17</formula1>
    </dataValidation>
  </dataValidations>
  <drawing r:id="rId1"/>
</worksheet>
</file>

<file path=xl/worksheets/sheet9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3.29"/>
    <col customWidth="1" min="2" max="2" width="4.71"/>
    <col customWidth="1" min="3" max="3" width="32.57"/>
    <col customWidth="1" min="4" max="4" width="10.0"/>
    <col customWidth="1" min="5" max="5" width="25.71"/>
    <col customWidth="1" min="6" max="6" width="13.0"/>
    <col customWidth="1" min="7" max="7" width="23.86"/>
    <col customWidth="1" min="8" max="8" width="15.29"/>
    <col customWidth="1" min="9" max="9" width="14.29"/>
    <col customWidth="1" min="10" max="10" width="3.71"/>
    <col customWidth="1" min="11" max="11" width="23.86"/>
    <col customWidth="1" min="12" max="12" width="15.0"/>
    <col customWidth="1" min="13" max="13" width="16.57"/>
    <col customWidth="1" min="14" max="14" width="3.43"/>
  </cols>
  <sheetData>
    <row r="1">
      <c r="A1" s="25"/>
      <c r="B1" s="25"/>
      <c r="C1" s="25"/>
      <c r="D1" s="25"/>
      <c r="E1" s="25"/>
      <c r="F1" s="25"/>
      <c r="G1" s="24"/>
      <c r="H1" s="25"/>
      <c r="I1" s="25"/>
      <c r="J1" s="25"/>
      <c r="K1" s="25"/>
      <c r="L1" s="138"/>
      <c r="M1" s="25"/>
      <c r="N1" s="25"/>
    </row>
    <row r="2">
      <c r="A2" s="25"/>
      <c r="B2" s="1207" t="s">
        <v>932</v>
      </c>
      <c r="C2" s="1129"/>
      <c r="D2" s="1129"/>
      <c r="E2" s="1129"/>
      <c r="F2" s="1129"/>
      <c r="G2" s="1129"/>
      <c r="H2" s="1129"/>
      <c r="I2" s="1130"/>
      <c r="J2" s="25"/>
      <c r="K2" s="1131" t="s">
        <v>470</v>
      </c>
      <c r="L2" s="1132"/>
      <c r="M2" s="1133"/>
      <c r="N2" s="25"/>
    </row>
    <row r="3">
      <c r="A3" s="25"/>
      <c r="B3" s="1079" t="s">
        <v>598</v>
      </c>
      <c r="C3" s="974" t="s">
        <v>140</v>
      </c>
      <c r="D3" s="862"/>
      <c r="E3" s="862"/>
      <c r="F3" s="974" t="s">
        <v>55</v>
      </c>
      <c r="G3" s="974" t="s">
        <v>44</v>
      </c>
      <c r="H3" s="974" t="s">
        <v>2</v>
      </c>
      <c r="I3" s="1080" t="s">
        <v>67</v>
      </c>
      <c r="J3" s="25"/>
      <c r="K3" s="1081" t="str">
        <f>'08) Drop Down Menus'!A2</f>
        <v>Groceries</v>
      </c>
      <c r="L3" s="85">
        <f>sumifs(H$4:H$33,G$4:G$33,K3,B$4:B$33,false)</f>
        <v>186.18</v>
      </c>
      <c r="M3" s="1107"/>
      <c r="N3" s="25"/>
    </row>
    <row r="4">
      <c r="A4" s="25"/>
      <c r="B4" s="1134" t="b">
        <v>0</v>
      </c>
      <c r="C4" s="1042" t="s">
        <v>808</v>
      </c>
      <c r="D4" s="1135"/>
      <c r="E4" s="1135"/>
      <c r="F4" s="1172">
        <v>45877.0</v>
      </c>
      <c r="G4" s="1137" t="s">
        <v>110</v>
      </c>
      <c r="H4" s="1138">
        <f>sum(M31:M58)</f>
        <v>2.1</v>
      </c>
      <c r="I4" s="92">
        <f>H4</f>
        <v>2.1</v>
      </c>
      <c r="J4" s="25"/>
      <c r="K4" s="1139" t="str">
        <f>'08) Drop Down Menus'!A3</f>
        <v>Cigarettes</v>
      </c>
      <c r="L4" s="91">
        <f t="shared" ref="L4:L14" si="1">sumifs(H$4:H$26,G$4:G$26,K4,B$4:B$26,false)</f>
        <v>76.6</v>
      </c>
      <c r="M4" s="1140"/>
      <c r="N4" s="25"/>
    </row>
    <row r="5">
      <c r="A5" s="25"/>
      <c r="B5" s="925" t="b">
        <v>0</v>
      </c>
      <c r="C5" s="1022" t="s">
        <v>806</v>
      </c>
      <c r="D5" s="862"/>
      <c r="E5" s="862"/>
      <c r="F5" s="1206">
        <v>45877.0</v>
      </c>
      <c r="G5" s="983" t="s">
        <v>61</v>
      </c>
      <c r="H5" s="1023">
        <v>48.47</v>
      </c>
      <c r="I5" s="86">
        <f t="shared" ref="I5:I33" si="2">I4+H5</f>
        <v>50.57</v>
      </c>
      <c r="J5" s="25"/>
      <c r="K5" s="1081" t="str">
        <f>'08) Drop Down Menus'!A4</f>
        <v>Gas</v>
      </c>
      <c r="L5" s="85">
        <f t="shared" si="1"/>
        <v>30.15</v>
      </c>
      <c r="M5" s="1107"/>
      <c r="N5" s="25"/>
    </row>
    <row r="6">
      <c r="A6" s="25"/>
      <c r="B6" s="1134" t="b">
        <v>0</v>
      </c>
      <c r="C6" s="1042" t="s">
        <v>472</v>
      </c>
      <c r="D6" s="1135"/>
      <c r="E6" s="1135"/>
      <c r="F6" s="1179">
        <v>45877.0</v>
      </c>
      <c r="G6" s="1137" t="s">
        <v>110</v>
      </c>
      <c r="H6" s="1138">
        <v>17.78</v>
      </c>
      <c r="I6" s="92">
        <f t="shared" si="2"/>
        <v>68.35</v>
      </c>
      <c r="J6" s="25"/>
      <c r="K6" s="1139" t="str">
        <f>'08) Drop Down Menus'!A5</f>
        <v>Entertainment</v>
      </c>
      <c r="L6" s="91">
        <f t="shared" si="1"/>
        <v>83</v>
      </c>
      <c r="M6" s="1140"/>
      <c r="N6" s="25"/>
    </row>
    <row r="7">
      <c r="A7" s="25"/>
      <c r="B7" s="925" t="b">
        <v>0</v>
      </c>
      <c r="C7" s="1022" t="s">
        <v>753</v>
      </c>
      <c r="D7" s="862"/>
      <c r="E7" s="862"/>
      <c r="F7" s="1180">
        <v>45877.0</v>
      </c>
      <c r="G7" s="983" t="s">
        <v>146</v>
      </c>
      <c r="H7" s="1023">
        <v>40.0</v>
      </c>
      <c r="I7" s="86">
        <f t="shared" si="2"/>
        <v>108.35</v>
      </c>
      <c r="J7" s="25"/>
      <c r="K7" s="1081" t="str">
        <f>'08) Drop Down Menus'!A6</f>
        <v>Medical</v>
      </c>
      <c r="L7" s="85">
        <f t="shared" si="1"/>
        <v>0</v>
      </c>
      <c r="M7" s="1107"/>
      <c r="N7" s="25"/>
    </row>
    <row r="8">
      <c r="A8" s="25"/>
      <c r="B8" s="1134" t="b">
        <v>0</v>
      </c>
      <c r="C8" s="1042" t="s">
        <v>474</v>
      </c>
      <c r="D8" s="1135"/>
      <c r="E8" s="1135"/>
      <c r="F8" s="1179">
        <v>45877.0</v>
      </c>
      <c r="G8" s="1137" t="s">
        <v>144</v>
      </c>
      <c r="H8" s="1138">
        <v>23.34</v>
      </c>
      <c r="I8" s="92">
        <f t="shared" si="2"/>
        <v>131.69</v>
      </c>
      <c r="J8" s="25"/>
      <c r="K8" s="1139" t="str">
        <f>'08) Drop Down Menus'!A7</f>
        <v>Vehicle</v>
      </c>
      <c r="L8" s="91">
        <f t="shared" si="1"/>
        <v>26.38</v>
      </c>
      <c r="M8" s="1140"/>
      <c r="N8" s="25"/>
    </row>
    <row r="9">
      <c r="A9" s="25"/>
      <c r="B9" s="925" t="b">
        <v>0</v>
      </c>
      <c r="C9" s="1022" t="s">
        <v>770</v>
      </c>
      <c r="D9" s="862"/>
      <c r="E9" s="862"/>
      <c r="F9" s="1180">
        <v>45878.0</v>
      </c>
      <c r="G9" s="983" t="s">
        <v>21</v>
      </c>
      <c r="H9" s="1023">
        <v>21.09</v>
      </c>
      <c r="I9" s="86">
        <f t="shared" si="2"/>
        <v>152.78</v>
      </c>
      <c r="J9" s="25"/>
      <c r="K9" s="1081" t="str">
        <f>'08) Drop Down Menus'!A8</f>
        <v>Maintenance</v>
      </c>
      <c r="L9" s="85">
        <f t="shared" si="1"/>
        <v>21.09</v>
      </c>
      <c r="M9" s="1107"/>
      <c r="N9" s="25"/>
    </row>
    <row r="10">
      <c r="A10" s="25"/>
      <c r="B10" s="1134" t="b">
        <v>0</v>
      </c>
      <c r="C10" s="1042" t="s">
        <v>689</v>
      </c>
      <c r="D10" s="1135"/>
      <c r="E10" s="1135"/>
      <c r="F10" s="1179">
        <v>45881.0</v>
      </c>
      <c r="G10" s="1137" t="s">
        <v>11</v>
      </c>
      <c r="H10" s="1138">
        <v>15.05</v>
      </c>
      <c r="I10" s="92">
        <f t="shared" si="2"/>
        <v>167.83</v>
      </c>
      <c r="J10" s="25"/>
      <c r="K10" s="1139" t="str">
        <f>'08) Drop Down Menus'!A9</f>
        <v>Debt</v>
      </c>
      <c r="L10" s="91">
        <f t="shared" si="1"/>
        <v>48.47</v>
      </c>
      <c r="M10" s="1140"/>
      <c r="N10" s="25"/>
    </row>
    <row r="11">
      <c r="A11" s="25"/>
      <c r="B11" s="925" t="b">
        <v>0</v>
      </c>
      <c r="C11" s="1022" t="s">
        <v>835</v>
      </c>
      <c r="D11" s="862"/>
      <c r="E11" s="862"/>
      <c r="F11" s="1180">
        <v>45881.0</v>
      </c>
      <c r="G11" s="983" t="s">
        <v>145</v>
      </c>
      <c r="H11" s="1023">
        <v>30.15</v>
      </c>
      <c r="I11" s="86">
        <f t="shared" si="2"/>
        <v>197.98</v>
      </c>
      <c r="J11" s="25"/>
      <c r="K11" s="1081" t="str">
        <f>'08) Drop Down Menus'!A10</f>
        <v>Holiday Gifts</v>
      </c>
      <c r="L11" s="85">
        <f t="shared" si="1"/>
        <v>0</v>
      </c>
      <c r="M11" s="1107"/>
      <c r="N11" s="25"/>
    </row>
    <row r="12">
      <c r="A12" s="25"/>
      <c r="B12" s="1134" t="b">
        <v>0</v>
      </c>
      <c r="C12" s="1042" t="s">
        <v>835</v>
      </c>
      <c r="D12" s="1135"/>
      <c r="E12" s="1135"/>
      <c r="F12" s="1179">
        <v>45881.0</v>
      </c>
      <c r="G12" s="1137" t="s">
        <v>144</v>
      </c>
      <c r="H12" s="1138">
        <v>28.47</v>
      </c>
      <c r="I12" s="92">
        <f t="shared" si="2"/>
        <v>226.45</v>
      </c>
      <c r="J12" s="25"/>
      <c r="K12" s="1139" t="str">
        <f>'08) Drop Down Menus'!A11</f>
        <v>Haircut</v>
      </c>
      <c r="L12" s="91">
        <f t="shared" si="1"/>
        <v>0</v>
      </c>
      <c r="M12" s="1140"/>
      <c r="N12" s="25"/>
    </row>
    <row r="13">
      <c r="A13" s="25"/>
      <c r="B13" s="925" t="b">
        <v>0</v>
      </c>
      <c r="C13" s="1022" t="s">
        <v>472</v>
      </c>
      <c r="D13" s="862"/>
      <c r="E13" s="862"/>
      <c r="F13" s="1180">
        <v>45881.0</v>
      </c>
      <c r="G13" s="983" t="s">
        <v>110</v>
      </c>
      <c r="H13" s="1023">
        <v>166.3</v>
      </c>
      <c r="I13" s="86">
        <f t="shared" si="2"/>
        <v>392.75</v>
      </c>
      <c r="J13" s="25"/>
      <c r="K13" s="1081" t="str">
        <f>'08) Drop Down Menus'!A12</f>
        <v>Subscription - Video</v>
      </c>
      <c r="L13" s="85">
        <f t="shared" si="1"/>
        <v>22.42</v>
      </c>
      <c r="M13" s="1107"/>
      <c r="N13" s="25"/>
    </row>
    <row r="14">
      <c r="A14" s="25"/>
      <c r="B14" s="1134" t="b">
        <v>0</v>
      </c>
      <c r="C14" s="1042" t="s">
        <v>753</v>
      </c>
      <c r="D14" s="1135"/>
      <c r="E14" s="1135"/>
      <c r="F14" s="1179">
        <v>45884.0</v>
      </c>
      <c r="G14" s="1137" t="s">
        <v>146</v>
      </c>
      <c r="H14" s="1138">
        <v>43.0</v>
      </c>
      <c r="I14" s="92">
        <f t="shared" si="2"/>
        <v>435.75</v>
      </c>
      <c r="J14" s="25"/>
      <c r="K14" s="1141" t="str">
        <f>'08) Drop Down Menus'!A13</f>
        <v>Subscription - Game</v>
      </c>
      <c r="L14" s="1142">
        <f t="shared" si="1"/>
        <v>0</v>
      </c>
      <c r="M14" s="1144"/>
      <c r="N14" s="25"/>
    </row>
    <row r="15">
      <c r="A15" s="25"/>
      <c r="B15" s="925" t="b">
        <v>0</v>
      </c>
      <c r="C15" s="1022" t="s">
        <v>850</v>
      </c>
      <c r="D15" s="862"/>
      <c r="E15" s="862"/>
      <c r="F15" s="1180">
        <v>45884.0</v>
      </c>
      <c r="G15" s="983" t="s">
        <v>147</v>
      </c>
      <c r="H15" s="1023">
        <v>26.38</v>
      </c>
      <c r="I15" s="86">
        <f t="shared" si="2"/>
        <v>462.13</v>
      </c>
      <c r="J15" s="25"/>
      <c r="K15" s="25"/>
      <c r="L15" s="25"/>
      <c r="M15" s="25"/>
      <c r="N15" s="25"/>
    </row>
    <row r="16">
      <c r="A16" s="25"/>
      <c r="B16" s="1134" t="b">
        <v>0</v>
      </c>
      <c r="C16" s="1042" t="s">
        <v>836</v>
      </c>
      <c r="D16" s="1135"/>
      <c r="E16" s="1135"/>
      <c r="F16" s="1179">
        <v>45885.0</v>
      </c>
      <c r="G16" s="1137" t="s">
        <v>11</v>
      </c>
      <c r="H16" s="1138">
        <v>7.37</v>
      </c>
      <c r="I16" s="92">
        <f t="shared" si="2"/>
        <v>469.5</v>
      </c>
      <c r="J16" s="25"/>
      <c r="K16" s="1085" t="s">
        <v>44</v>
      </c>
      <c r="L16" s="1086" t="s">
        <v>572</v>
      </c>
      <c r="M16" s="1087" t="s">
        <v>573</v>
      </c>
      <c r="N16" s="25"/>
    </row>
    <row r="17">
      <c r="A17" s="25"/>
      <c r="B17" s="925" t="b">
        <v>0</v>
      </c>
      <c r="C17" s="1022" t="s">
        <v>933</v>
      </c>
      <c r="D17" s="862"/>
      <c r="E17" s="862"/>
      <c r="F17" s="1180">
        <v>45887.0</v>
      </c>
      <c r="G17" s="983" t="s">
        <v>144</v>
      </c>
      <c r="H17" s="1023">
        <v>24.79</v>
      </c>
      <c r="I17" s="86">
        <f t="shared" si="2"/>
        <v>494.29</v>
      </c>
      <c r="J17" s="25"/>
      <c r="K17" s="1088" t="str">
        <f>'08) Drop Down Menus'!A2</f>
        <v>Groceries</v>
      </c>
      <c r="L17" s="930">
        <f>SUMIF('01) BudgetBill Breakdown'!B89:B$594,K3, '01) BudgetBill Breakdown'!G89:G$594)</f>
        <v>-8428.89</v>
      </c>
      <c r="M17" s="1089">
        <f t="shared" ref="M17:M28" si="3">L17/M$29</f>
        <v>-526.805625</v>
      </c>
      <c r="N17" s="25"/>
    </row>
    <row r="18">
      <c r="A18" s="25"/>
      <c r="B18" s="1134" t="b">
        <v>0</v>
      </c>
      <c r="C18" s="1042"/>
      <c r="D18" s="1135"/>
      <c r="E18" s="1135"/>
      <c r="F18" s="1179"/>
      <c r="G18" s="1137"/>
      <c r="H18" s="1138">
        <v>0.0</v>
      </c>
      <c r="I18" s="92">
        <f t="shared" si="2"/>
        <v>494.29</v>
      </c>
      <c r="J18" s="25"/>
      <c r="K18" s="1090" t="str">
        <f>'08) Drop Down Menus'!A3</f>
        <v>Cigarettes</v>
      </c>
      <c r="L18" s="994">
        <f>SUMIF('01) BudgetBill Breakdown'!B89:B$594,K4, '01) BudgetBill Breakdown'!G89:G$594)</f>
        <v>-1936.99</v>
      </c>
      <c r="M18" s="1091">
        <f t="shared" si="3"/>
        <v>-121.061875</v>
      </c>
      <c r="N18" s="25"/>
    </row>
    <row r="19">
      <c r="A19" s="25"/>
      <c r="B19" s="925" t="b">
        <v>0</v>
      </c>
      <c r="C19" s="1022"/>
      <c r="D19" s="862"/>
      <c r="E19" s="862"/>
      <c r="F19" s="1180"/>
      <c r="G19" s="983"/>
      <c r="H19" s="1023">
        <v>0.0</v>
      </c>
      <c r="I19" s="86">
        <f t="shared" si="2"/>
        <v>494.29</v>
      </c>
      <c r="J19" s="25"/>
      <c r="K19" s="1088" t="str">
        <f>'08) Drop Down Menus'!A4</f>
        <v>Gas</v>
      </c>
      <c r="L19" s="930">
        <f>SUMIF('01) BudgetBill Breakdown'!B89:B$594,K5, '01) BudgetBill Breakdown'!G89:G$594)</f>
        <v>-667.74</v>
      </c>
      <c r="M19" s="1089">
        <f t="shared" si="3"/>
        <v>-41.73375</v>
      </c>
      <c r="N19" s="25"/>
    </row>
    <row r="20">
      <c r="A20" s="25"/>
      <c r="B20" s="1134" t="b">
        <v>0</v>
      </c>
      <c r="C20" s="1042"/>
      <c r="D20" s="1135"/>
      <c r="E20" s="1135"/>
      <c r="F20" s="1179"/>
      <c r="G20" s="1137"/>
      <c r="H20" s="1138">
        <v>0.0</v>
      </c>
      <c r="I20" s="92">
        <f t="shared" si="2"/>
        <v>494.29</v>
      </c>
      <c r="J20" s="25"/>
      <c r="K20" s="1090" t="str">
        <f>'08) Drop Down Menus'!A5</f>
        <v>Entertainment</v>
      </c>
      <c r="L20" s="994">
        <f>SUMIF('01) BudgetBill Breakdown'!B89:B$594,K6, '01) BudgetBill Breakdown'!G89:G$594)</f>
        <v>-2661.86</v>
      </c>
      <c r="M20" s="1091">
        <f t="shared" si="3"/>
        <v>-166.36625</v>
      </c>
      <c r="N20" s="25"/>
    </row>
    <row r="21">
      <c r="A21" s="25"/>
      <c r="B21" s="925" t="b">
        <v>0</v>
      </c>
      <c r="C21" s="1022"/>
      <c r="D21" s="862"/>
      <c r="E21" s="862"/>
      <c r="F21" s="1180"/>
      <c r="G21" s="983"/>
      <c r="H21" s="1023">
        <v>0.0</v>
      </c>
      <c r="I21" s="86">
        <f t="shared" si="2"/>
        <v>494.29</v>
      </c>
      <c r="J21" s="25"/>
      <c r="K21" s="1088" t="str">
        <f>'08) Drop Down Menus'!A6</f>
        <v>Medical</v>
      </c>
      <c r="L21" s="930">
        <f>SUMIF('01) BudgetBill Breakdown'!B89:B$594,K7, '01) BudgetBill Breakdown'!G89:G$594)</f>
        <v>-584.63</v>
      </c>
      <c r="M21" s="1089">
        <f t="shared" si="3"/>
        <v>-36.539375</v>
      </c>
      <c r="N21" s="25"/>
    </row>
    <row r="22">
      <c r="A22" s="25"/>
      <c r="B22" s="1134" t="b">
        <v>0</v>
      </c>
      <c r="C22" s="1042"/>
      <c r="D22" s="1135"/>
      <c r="E22" s="1135"/>
      <c r="F22" s="1179"/>
      <c r="G22" s="1137"/>
      <c r="H22" s="1138">
        <v>0.0</v>
      </c>
      <c r="I22" s="92">
        <f t="shared" si="2"/>
        <v>494.29</v>
      </c>
      <c r="J22" s="25"/>
      <c r="K22" s="1090" t="str">
        <f>'08) Drop Down Menus'!A7</f>
        <v>Vehicle</v>
      </c>
      <c r="L22" s="994">
        <f>SUMIF('01) BudgetBill Breakdown'!B89:B$594,K8, '01) BudgetBill Breakdown'!G89:G$594)</f>
        <v>-437.78</v>
      </c>
      <c r="M22" s="1091">
        <f t="shared" si="3"/>
        <v>-27.36125</v>
      </c>
      <c r="N22" s="25"/>
    </row>
    <row r="23">
      <c r="A23" s="25"/>
      <c r="B23" s="925" t="b">
        <v>0</v>
      </c>
      <c r="C23" s="1022"/>
      <c r="D23" s="862"/>
      <c r="E23" s="862"/>
      <c r="F23" s="1180"/>
      <c r="G23" s="983"/>
      <c r="H23" s="1023">
        <v>0.0</v>
      </c>
      <c r="I23" s="86">
        <f t="shared" si="2"/>
        <v>494.29</v>
      </c>
      <c r="J23" s="25"/>
      <c r="K23" s="1088" t="str">
        <f>'08) Drop Down Menus'!A8</f>
        <v>Maintenance</v>
      </c>
      <c r="L23" s="930">
        <f>SUMIF('01) BudgetBill Breakdown'!B89:B$594,K9, '01) BudgetBill Breakdown'!G89:G$594)</f>
        <v>-1710.62</v>
      </c>
      <c r="M23" s="1089">
        <f t="shared" si="3"/>
        <v>-106.91375</v>
      </c>
      <c r="N23" s="25"/>
    </row>
    <row r="24">
      <c r="A24" s="25"/>
      <c r="B24" s="1134" t="b">
        <v>0</v>
      </c>
      <c r="C24" s="1042"/>
      <c r="D24" s="1135"/>
      <c r="E24" s="1135"/>
      <c r="F24" s="1179"/>
      <c r="G24" s="1137"/>
      <c r="H24" s="1138">
        <v>0.0</v>
      </c>
      <c r="I24" s="92">
        <f t="shared" si="2"/>
        <v>494.29</v>
      </c>
      <c r="J24" s="25"/>
      <c r="K24" s="1090" t="str">
        <f>'08) Drop Down Menus'!A9</f>
        <v>Debt</v>
      </c>
      <c r="L24" s="994">
        <f>SUMIF('01) BudgetBill Breakdown'!B89:B$594,K10, '01) BudgetBill Breakdown'!G89:G$594)</f>
        <v>-2031.77</v>
      </c>
      <c r="M24" s="1091">
        <f t="shared" si="3"/>
        <v>-126.985625</v>
      </c>
      <c r="N24" s="25"/>
    </row>
    <row r="25">
      <c r="A25" s="25"/>
      <c r="B25" s="925" t="b">
        <v>0</v>
      </c>
      <c r="C25" s="1022"/>
      <c r="D25" s="862"/>
      <c r="E25" s="862"/>
      <c r="F25" s="1180"/>
      <c r="G25" s="983"/>
      <c r="H25" s="1023">
        <v>0.0</v>
      </c>
      <c r="I25" s="86">
        <f t="shared" si="2"/>
        <v>494.29</v>
      </c>
      <c r="J25" s="25"/>
      <c r="K25" s="1088" t="str">
        <f>'08) Drop Down Menus'!A10</f>
        <v>Holiday Gifts</v>
      </c>
      <c r="L25" s="930">
        <f>SUMIF('01) BudgetBill Breakdown'!B89:B$594,K11, '01) BudgetBill Breakdown'!G89:G$594)</f>
        <v>-410.56</v>
      </c>
      <c r="M25" s="1089">
        <f t="shared" si="3"/>
        <v>-25.66</v>
      </c>
      <c r="N25" s="25"/>
    </row>
    <row r="26">
      <c r="A26" s="25"/>
      <c r="B26" s="1134" t="b">
        <v>0</v>
      </c>
      <c r="C26" s="1042"/>
      <c r="D26" s="1135"/>
      <c r="E26" s="1135"/>
      <c r="F26" s="1179"/>
      <c r="G26" s="1137"/>
      <c r="H26" s="1138">
        <v>0.0</v>
      </c>
      <c r="I26" s="92">
        <f t="shared" si="2"/>
        <v>494.29</v>
      </c>
      <c r="J26" s="25"/>
      <c r="K26" s="1090" t="str">
        <f>'08) Drop Down Menus'!A11</f>
        <v>Haircut</v>
      </c>
      <c r="L26" s="994">
        <f>SUMIF('01) BudgetBill Breakdown'!B89:B$594,K12, '01) BudgetBill Breakdown'!G89:G$594)</f>
        <v>-238</v>
      </c>
      <c r="M26" s="1091">
        <f t="shared" si="3"/>
        <v>-14.875</v>
      </c>
      <c r="N26" s="25"/>
    </row>
    <row r="27">
      <c r="A27" s="25"/>
      <c r="B27" s="925" t="b">
        <v>0</v>
      </c>
      <c r="C27" s="1022"/>
      <c r="D27" s="1022"/>
      <c r="E27" s="1022"/>
      <c r="F27" s="1180"/>
      <c r="G27" s="983"/>
      <c r="H27" s="1023">
        <v>0.0</v>
      </c>
      <c r="I27" s="86">
        <f t="shared" si="2"/>
        <v>494.29</v>
      </c>
      <c r="J27" s="25"/>
      <c r="K27" s="1088" t="str">
        <f>'08) Drop Down Menus'!A12</f>
        <v>Subscription - Video</v>
      </c>
      <c r="L27" s="930">
        <f>SUMIF('01) BudgetBill Breakdown'!B89:B$594,K13, '01) BudgetBill Breakdown'!G89:G$594)</f>
        <v>-343.35</v>
      </c>
      <c r="M27" s="1089">
        <f t="shared" si="3"/>
        <v>-21.459375</v>
      </c>
      <c r="N27" s="25"/>
    </row>
    <row r="28">
      <c r="A28" s="25"/>
      <c r="B28" s="1134" t="b">
        <v>0</v>
      </c>
      <c r="C28" s="1042"/>
      <c r="D28" s="1042"/>
      <c r="E28" s="1042"/>
      <c r="F28" s="1179"/>
      <c r="G28" s="1137"/>
      <c r="H28" s="1138">
        <v>0.0</v>
      </c>
      <c r="I28" s="92">
        <f t="shared" si="2"/>
        <v>494.29</v>
      </c>
      <c r="J28" s="25"/>
      <c r="K28" s="1090" t="str">
        <f>'08) Drop Down Menus'!A13</f>
        <v>Subscription - Game</v>
      </c>
      <c r="L28" s="994">
        <f>SUMIF('01) BudgetBill Breakdown'!B89:B$594,K14, '01) BudgetBill Breakdown'!G89:G$594)</f>
        <v>-26.38</v>
      </c>
      <c r="M28" s="1091">
        <f t="shared" si="3"/>
        <v>-1.64875</v>
      </c>
      <c r="N28" s="25"/>
    </row>
    <row r="29">
      <c r="A29" s="25"/>
      <c r="B29" s="925" t="b">
        <v>0</v>
      </c>
      <c r="C29" s="1022"/>
      <c r="D29" s="1022"/>
      <c r="E29" s="1022"/>
      <c r="F29" s="1180"/>
      <c r="G29" s="983"/>
      <c r="H29" s="1023">
        <v>0.0</v>
      </c>
      <c r="I29" s="86">
        <f t="shared" si="2"/>
        <v>494.29</v>
      </c>
      <c r="J29" s="25"/>
      <c r="K29" s="1092" t="s">
        <v>574</v>
      </c>
      <c r="L29" s="1093"/>
      <c r="M29" s="1094" t="s">
        <v>603</v>
      </c>
      <c r="N29" s="25"/>
    </row>
    <row r="30">
      <c r="A30" s="25"/>
      <c r="B30" s="1134" t="b">
        <v>0</v>
      </c>
      <c r="C30" s="1042"/>
      <c r="D30" s="1135"/>
      <c r="E30" s="1135"/>
      <c r="F30" s="1179"/>
      <c r="G30" s="1137"/>
      <c r="H30" s="1138">
        <v>0.0</v>
      </c>
      <c r="I30" s="92">
        <f t="shared" si="2"/>
        <v>494.29</v>
      </c>
      <c r="J30" s="25"/>
      <c r="N30" s="25"/>
    </row>
    <row r="31">
      <c r="A31" s="25"/>
      <c r="B31" s="925" t="b">
        <v>0</v>
      </c>
      <c r="C31" s="1022"/>
      <c r="D31" s="862"/>
      <c r="E31" s="862"/>
      <c r="F31" s="1180"/>
      <c r="G31" s="983"/>
      <c r="H31" s="1023">
        <v>0.0</v>
      </c>
      <c r="I31" s="86">
        <f t="shared" si="2"/>
        <v>494.29</v>
      </c>
      <c r="J31" s="25"/>
      <c r="K31" s="126" t="s">
        <v>804</v>
      </c>
      <c r="N31" s="25"/>
    </row>
    <row r="32">
      <c r="A32" s="25"/>
      <c r="B32" s="1134" t="b">
        <v>0</v>
      </c>
      <c r="C32" s="1042"/>
      <c r="D32" s="1135"/>
      <c r="E32" s="1135"/>
      <c r="F32" s="1179"/>
      <c r="G32" s="1137"/>
      <c r="H32" s="1138">
        <v>0.0</v>
      </c>
      <c r="I32" s="92">
        <f t="shared" si="2"/>
        <v>494.29</v>
      </c>
      <c r="J32" s="25"/>
      <c r="K32" s="1208"/>
      <c r="L32" s="1128">
        <v>45882.0</v>
      </c>
      <c r="M32" s="125">
        <v>2.1</v>
      </c>
      <c r="N32" s="25"/>
    </row>
    <row r="33" ht="18.0" customHeight="1">
      <c r="A33" s="25"/>
      <c r="B33" s="925" t="b">
        <v>0</v>
      </c>
      <c r="C33" s="1022"/>
      <c r="D33" s="862"/>
      <c r="E33" s="862"/>
      <c r="F33" s="1180"/>
      <c r="G33" s="983"/>
      <c r="H33" s="1023">
        <v>0.0</v>
      </c>
      <c r="I33" s="86">
        <f t="shared" si="2"/>
        <v>494.29</v>
      </c>
      <c r="J33" s="25"/>
      <c r="K33" s="136"/>
      <c r="L33" s="1128"/>
      <c r="M33" s="125">
        <v>0.0</v>
      </c>
      <c r="N33" s="25"/>
    </row>
    <row r="34" ht="18.0" customHeight="1">
      <c r="A34" s="25"/>
      <c r="B34" s="1148"/>
      <c r="C34" s="1149" t="s">
        <v>455</v>
      </c>
      <c r="D34" s="1150"/>
      <c r="E34" s="1150"/>
      <c r="F34" s="1150"/>
      <c r="G34" s="1150"/>
      <c r="H34" s="1151">
        <f>I26</f>
        <v>494.29</v>
      </c>
      <c r="I34" s="1152"/>
      <c r="J34" s="25"/>
      <c r="K34" s="136"/>
      <c r="L34" s="1128"/>
      <c r="M34" s="125">
        <v>0.0</v>
      </c>
      <c r="N34" s="25"/>
    </row>
    <row r="35" ht="18.0" customHeight="1">
      <c r="A35" s="65"/>
      <c r="B35" s="65"/>
      <c r="C35" s="65"/>
      <c r="D35" s="65"/>
      <c r="E35" s="65"/>
      <c r="F35" s="65"/>
      <c r="G35" s="75"/>
      <c r="H35" s="75"/>
      <c r="I35" s="65"/>
      <c r="J35" s="25"/>
      <c r="K35" s="136"/>
      <c r="L35" s="1128"/>
      <c r="M35" s="125">
        <v>0.0</v>
      </c>
      <c r="N35" s="25"/>
    </row>
    <row r="36" ht="18.0" customHeight="1">
      <c r="A36" s="65"/>
      <c r="B36" s="65" t="s">
        <v>609</v>
      </c>
      <c r="J36" s="25"/>
      <c r="K36" s="136"/>
      <c r="L36" s="1128"/>
      <c r="M36" s="125">
        <v>0.0</v>
      </c>
      <c r="N36" s="25"/>
    </row>
    <row r="37" ht="18.0" customHeight="1">
      <c r="A37" s="80"/>
      <c r="B37" s="1085" t="s">
        <v>102</v>
      </c>
      <c r="C37" s="1086" t="s">
        <v>103</v>
      </c>
      <c r="D37" s="1086" t="s">
        <v>104</v>
      </c>
      <c r="E37" s="1086" t="s">
        <v>105</v>
      </c>
      <c r="F37" s="1086" t="s">
        <v>49</v>
      </c>
      <c r="G37" s="1106" t="s">
        <v>106</v>
      </c>
      <c r="H37" s="1106" t="s">
        <v>107</v>
      </c>
      <c r="I37" s="1130"/>
      <c r="J37" s="25"/>
      <c r="K37" s="136"/>
      <c r="L37" s="1128"/>
      <c r="M37" s="125">
        <v>0.0</v>
      </c>
      <c r="N37" s="25"/>
    </row>
    <row r="38" ht="18.0" customHeight="1">
      <c r="A38" s="80"/>
      <c r="B38" s="1108" t="b">
        <v>0</v>
      </c>
      <c r="C38" s="1022"/>
      <c r="D38" s="95"/>
      <c r="E38" s="95"/>
      <c r="F38" s="96"/>
      <c r="G38" s="85">
        <v>0.0</v>
      </c>
      <c r="H38" s="930">
        <f t="shared" ref="H38:H86" si="4">IF( B38 = TRUE ,(G38*F38)*0.05+(G38*F38) , G38*F38 )</f>
        <v>0</v>
      </c>
      <c r="I38" s="1107"/>
      <c r="J38" s="25"/>
      <c r="K38" s="136"/>
      <c r="L38" s="1128"/>
      <c r="M38" s="125">
        <v>0.0</v>
      </c>
      <c r="N38" s="25"/>
    </row>
    <row r="39" ht="18.0" customHeight="1">
      <c r="A39" s="80"/>
      <c r="B39" s="1111" t="b">
        <v>0</v>
      </c>
      <c r="C39" s="88"/>
      <c r="D39" s="89"/>
      <c r="E39" s="89"/>
      <c r="F39" s="90"/>
      <c r="G39" s="91">
        <v>0.0</v>
      </c>
      <c r="H39" s="994">
        <f t="shared" si="4"/>
        <v>0</v>
      </c>
      <c r="I39" s="1140"/>
      <c r="J39" s="25"/>
      <c r="K39" s="136"/>
      <c r="L39" s="1128"/>
      <c r="M39" s="125">
        <v>0.0</v>
      </c>
      <c r="N39" s="25"/>
    </row>
    <row r="40" ht="18.0" customHeight="1">
      <c r="A40" s="97"/>
      <c r="B40" s="1108" t="b">
        <v>0</v>
      </c>
      <c r="C40" s="94"/>
      <c r="D40" s="95"/>
      <c r="E40" s="95"/>
      <c r="F40" s="96"/>
      <c r="G40" s="85">
        <v>0.0</v>
      </c>
      <c r="H40" s="930">
        <f t="shared" si="4"/>
        <v>0</v>
      </c>
      <c r="I40" s="1107"/>
      <c r="J40" s="25"/>
      <c r="K40" s="136"/>
      <c r="L40" s="1128"/>
      <c r="M40" s="125">
        <v>0.0</v>
      </c>
      <c r="N40" s="25"/>
    </row>
    <row r="41" ht="18.0" customHeight="1">
      <c r="A41" s="80"/>
      <c r="B41" s="1111" t="b">
        <v>0</v>
      </c>
      <c r="C41" s="88"/>
      <c r="D41" s="89"/>
      <c r="E41" s="89"/>
      <c r="F41" s="90"/>
      <c r="G41" s="91">
        <v>0.0</v>
      </c>
      <c r="H41" s="994">
        <f t="shared" si="4"/>
        <v>0</v>
      </c>
      <c r="I41" s="1140"/>
      <c r="J41" s="25"/>
      <c r="K41" s="136"/>
      <c r="L41" s="1128"/>
      <c r="M41" s="125">
        <v>0.0</v>
      </c>
      <c r="N41" s="25"/>
    </row>
    <row r="42" ht="18.0" customHeight="1">
      <c r="A42" s="80"/>
      <c r="B42" s="1108" t="b">
        <v>0</v>
      </c>
      <c r="C42" s="94"/>
      <c r="D42" s="95"/>
      <c r="E42" s="95"/>
      <c r="F42" s="96"/>
      <c r="G42" s="85">
        <v>0.0</v>
      </c>
      <c r="H42" s="930">
        <f t="shared" si="4"/>
        <v>0</v>
      </c>
      <c r="I42" s="1107"/>
      <c r="J42" s="25"/>
      <c r="K42" s="136"/>
      <c r="L42" s="1128"/>
      <c r="M42" s="125">
        <v>0.0</v>
      </c>
      <c r="N42" s="25"/>
    </row>
    <row r="43" ht="18.0" customHeight="1">
      <c r="A43" s="80"/>
      <c r="B43" s="1111" t="b">
        <v>0</v>
      </c>
      <c r="C43" s="88"/>
      <c r="D43" s="89"/>
      <c r="E43" s="89"/>
      <c r="F43" s="90"/>
      <c r="G43" s="91">
        <v>0.0</v>
      </c>
      <c r="H43" s="994">
        <f t="shared" si="4"/>
        <v>0</v>
      </c>
      <c r="I43" s="1140"/>
      <c r="J43" s="25"/>
      <c r="K43" s="136"/>
      <c r="L43" s="1128"/>
      <c r="M43" s="125">
        <v>0.0</v>
      </c>
      <c r="N43" s="25"/>
    </row>
    <row r="44" ht="18.0" customHeight="1">
      <c r="A44" s="97"/>
      <c r="B44" s="1108" t="b">
        <v>0</v>
      </c>
      <c r="C44" s="94"/>
      <c r="D44" s="95"/>
      <c r="E44" s="95"/>
      <c r="F44" s="96"/>
      <c r="G44" s="85">
        <v>0.0</v>
      </c>
      <c r="H44" s="930">
        <f t="shared" si="4"/>
        <v>0</v>
      </c>
      <c r="I44" s="1107"/>
      <c r="J44" s="25"/>
      <c r="K44" s="136"/>
      <c r="L44" s="1128"/>
      <c r="M44" s="125">
        <v>0.0</v>
      </c>
      <c r="N44" s="25"/>
    </row>
    <row r="45" ht="18.0" customHeight="1">
      <c r="A45" s="97"/>
      <c r="B45" s="1111" t="b">
        <v>0</v>
      </c>
      <c r="C45" s="88"/>
      <c r="D45" s="89"/>
      <c r="E45" s="89"/>
      <c r="F45" s="90"/>
      <c r="G45" s="91">
        <v>0.0</v>
      </c>
      <c r="H45" s="994">
        <f t="shared" si="4"/>
        <v>0</v>
      </c>
      <c r="I45" s="1140"/>
      <c r="J45" s="25"/>
      <c r="K45" s="167"/>
      <c r="L45" s="1128"/>
      <c r="M45" s="125">
        <v>0.0</v>
      </c>
      <c r="N45" s="25"/>
    </row>
    <row r="46" ht="18.0" customHeight="1">
      <c r="A46" s="97"/>
      <c r="B46" s="1108" t="b">
        <v>0</v>
      </c>
      <c r="C46" s="94"/>
      <c r="D46" s="95"/>
      <c r="E46" s="95"/>
      <c r="F46" s="96"/>
      <c r="G46" s="85">
        <v>0.0</v>
      </c>
      <c r="H46" s="930">
        <f t="shared" si="4"/>
        <v>0</v>
      </c>
      <c r="I46" s="1107"/>
      <c r="J46" s="25"/>
      <c r="K46" s="167"/>
      <c r="L46" s="1128"/>
      <c r="M46" s="125">
        <v>0.0</v>
      </c>
      <c r="N46" s="25"/>
    </row>
    <row r="47" ht="18.0" customHeight="1">
      <c r="A47" s="97"/>
      <c r="B47" s="1111" t="b">
        <v>0</v>
      </c>
      <c r="C47" s="88"/>
      <c r="D47" s="89"/>
      <c r="E47" s="89"/>
      <c r="F47" s="90"/>
      <c r="G47" s="91">
        <v>0.0</v>
      </c>
      <c r="H47" s="994">
        <f t="shared" si="4"/>
        <v>0</v>
      </c>
      <c r="I47" s="1140"/>
      <c r="J47" s="25"/>
      <c r="K47" s="167"/>
      <c r="L47" s="1128"/>
      <c r="M47" s="125">
        <v>0.0</v>
      </c>
      <c r="N47" s="25"/>
    </row>
    <row r="48" ht="18.0" customHeight="1">
      <c r="A48" s="97"/>
      <c r="B48" s="1108" t="b">
        <v>0</v>
      </c>
      <c r="C48" s="94"/>
      <c r="D48" s="95"/>
      <c r="E48" s="95"/>
      <c r="F48" s="96"/>
      <c r="G48" s="85">
        <v>0.0</v>
      </c>
      <c r="H48" s="930">
        <f t="shared" si="4"/>
        <v>0</v>
      </c>
      <c r="I48" s="1107"/>
      <c r="J48" s="25"/>
      <c r="K48" s="167"/>
      <c r="L48" s="1128"/>
      <c r="M48" s="125">
        <v>0.0</v>
      </c>
    </row>
    <row r="49" ht="18.0" customHeight="1">
      <c r="A49" s="97"/>
      <c r="B49" s="1111" t="b">
        <v>0</v>
      </c>
      <c r="C49" s="88"/>
      <c r="D49" s="89"/>
      <c r="E49" s="89"/>
      <c r="F49" s="90"/>
      <c r="G49" s="91">
        <v>0.0</v>
      </c>
      <c r="H49" s="994">
        <f t="shared" si="4"/>
        <v>0</v>
      </c>
      <c r="I49" s="1140"/>
      <c r="J49" s="25"/>
      <c r="K49" s="167"/>
      <c r="L49" s="1128"/>
      <c r="M49" s="125">
        <v>0.0</v>
      </c>
    </row>
    <row r="50" ht="18.0" customHeight="1">
      <c r="A50" s="97"/>
      <c r="B50" s="1108" t="b">
        <v>0</v>
      </c>
      <c r="C50" s="94"/>
      <c r="D50" s="95"/>
      <c r="E50" s="95"/>
      <c r="F50" s="96"/>
      <c r="G50" s="85">
        <v>0.0</v>
      </c>
      <c r="H50" s="930">
        <f t="shared" si="4"/>
        <v>0</v>
      </c>
      <c r="I50" s="1107"/>
      <c r="J50" s="25"/>
      <c r="K50" s="167"/>
      <c r="L50" s="1128"/>
      <c r="M50" s="125">
        <v>0.0</v>
      </c>
    </row>
    <row r="51" ht="18.0" customHeight="1">
      <c r="A51" s="97"/>
      <c r="B51" s="1111" t="b">
        <v>0</v>
      </c>
      <c r="C51" s="88"/>
      <c r="D51" s="89"/>
      <c r="E51" s="89"/>
      <c r="F51" s="90"/>
      <c r="G51" s="91">
        <v>0.0</v>
      </c>
      <c r="H51" s="994">
        <f t="shared" si="4"/>
        <v>0</v>
      </c>
      <c r="I51" s="1140"/>
      <c r="J51" s="25"/>
      <c r="K51" s="167"/>
      <c r="L51" s="1128"/>
      <c r="M51" s="125">
        <v>0.0</v>
      </c>
    </row>
    <row r="52" ht="18.0" customHeight="1">
      <c r="A52" s="97"/>
      <c r="B52" s="1108" t="b">
        <v>0</v>
      </c>
      <c r="C52" s="94"/>
      <c r="D52" s="95"/>
      <c r="E52" s="95"/>
      <c r="F52" s="96"/>
      <c r="G52" s="85">
        <v>0.0</v>
      </c>
      <c r="H52" s="930">
        <f t="shared" si="4"/>
        <v>0</v>
      </c>
      <c r="I52" s="1107"/>
      <c r="J52" s="25"/>
      <c r="K52" s="167"/>
      <c r="L52" s="1128"/>
      <c r="M52" s="125">
        <v>0.0</v>
      </c>
    </row>
    <row r="53" ht="18.0" customHeight="1">
      <c r="A53" s="97"/>
      <c r="B53" s="1111" t="b">
        <v>0</v>
      </c>
      <c r="C53" s="88"/>
      <c r="D53" s="89"/>
      <c r="E53" s="89"/>
      <c r="F53" s="90"/>
      <c r="G53" s="91">
        <v>0.0</v>
      </c>
      <c r="H53" s="994">
        <f t="shared" si="4"/>
        <v>0</v>
      </c>
      <c r="I53" s="1140"/>
      <c r="J53" s="25"/>
      <c r="K53" s="167"/>
      <c r="L53" s="1128"/>
      <c r="M53" s="125">
        <v>0.0</v>
      </c>
      <c r="N53" s="25"/>
    </row>
    <row r="54" ht="18.0" customHeight="1">
      <c r="A54" s="97"/>
      <c r="B54" s="1108" t="b">
        <v>0</v>
      </c>
      <c r="C54" s="94"/>
      <c r="D54" s="95"/>
      <c r="E54" s="95"/>
      <c r="F54" s="96"/>
      <c r="G54" s="85">
        <v>0.0</v>
      </c>
      <c r="H54" s="930">
        <f t="shared" si="4"/>
        <v>0</v>
      </c>
      <c r="I54" s="1107"/>
      <c r="J54" s="25"/>
      <c r="K54" s="167"/>
      <c r="L54" s="1128"/>
      <c r="M54" s="125">
        <v>0.0</v>
      </c>
      <c r="N54" s="25"/>
    </row>
    <row r="55" ht="18.0" customHeight="1">
      <c r="A55" s="97"/>
      <c r="B55" s="1111" t="b">
        <v>0</v>
      </c>
      <c r="C55" s="88"/>
      <c r="D55" s="89"/>
      <c r="E55" s="89"/>
      <c r="F55" s="90"/>
      <c r="G55" s="91">
        <v>0.0</v>
      </c>
      <c r="H55" s="994">
        <f t="shared" si="4"/>
        <v>0</v>
      </c>
      <c r="I55" s="1140"/>
      <c r="J55" s="25"/>
      <c r="K55" s="167"/>
      <c r="L55" s="1128"/>
      <c r="M55" s="125">
        <v>0.0</v>
      </c>
      <c r="N55" s="25"/>
    </row>
    <row r="56" ht="18.0" customHeight="1">
      <c r="A56" s="97"/>
      <c r="B56" s="1108" t="b">
        <v>0</v>
      </c>
      <c r="C56" s="94"/>
      <c r="D56" s="95"/>
      <c r="E56" s="95"/>
      <c r="F56" s="96"/>
      <c r="G56" s="85">
        <v>0.0</v>
      </c>
      <c r="H56" s="930">
        <f t="shared" si="4"/>
        <v>0</v>
      </c>
      <c r="I56" s="1107"/>
      <c r="J56" s="25"/>
      <c r="K56" s="167"/>
      <c r="L56" s="1128"/>
      <c r="M56" s="125">
        <v>0.0</v>
      </c>
      <c r="N56" s="25"/>
    </row>
    <row r="57" ht="18.0" customHeight="1">
      <c r="A57" s="97"/>
      <c r="B57" s="1111" t="b">
        <v>0</v>
      </c>
      <c r="C57" s="88"/>
      <c r="D57" s="89"/>
      <c r="E57" s="89"/>
      <c r="F57" s="90"/>
      <c r="G57" s="91">
        <v>0.0</v>
      </c>
      <c r="H57" s="994">
        <f t="shared" si="4"/>
        <v>0</v>
      </c>
      <c r="I57" s="1140"/>
      <c r="J57" s="25"/>
      <c r="K57" s="167"/>
      <c r="L57" s="1128"/>
      <c r="M57" s="125">
        <v>0.0</v>
      </c>
      <c r="N57" s="25"/>
    </row>
    <row r="58" ht="18.0" customHeight="1">
      <c r="A58" s="97"/>
      <c r="B58" s="1108" t="b">
        <v>0</v>
      </c>
      <c r="C58" s="94"/>
      <c r="D58" s="95"/>
      <c r="E58" s="95"/>
      <c r="F58" s="96"/>
      <c r="G58" s="85">
        <v>0.0</v>
      </c>
      <c r="H58" s="930">
        <f t="shared" si="4"/>
        <v>0</v>
      </c>
      <c r="I58" s="1107"/>
      <c r="J58" s="25"/>
      <c r="K58" s="167"/>
      <c r="L58" s="1128"/>
      <c r="M58" s="125">
        <v>0.0</v>
      </c>
      <c r="N58" s="25"/>
    </row>
    <row r="59" ht="18.0" customHeight="1">
      <c r="A59" s="97"/>
      <c r="B59" s="1111" t="b">
        <v>0</v>
      </c>
      <c r="C59" s="88"/>
      <c r="D59" s="89"/>
      <c r="E59" s="89"/>
      <c r="F59" s="90"/>
      <c r="G59" s="91">
        <v>0.0</v>
      </c>
      <c r="H59" s="994">
        <f t="shared" si="4"/>
        <v>0</v>
      </c>
      <c r="I59" s="1140"/>
      <c r="J59" s="25"/>
      <c r="K59" s="167"/>
      <c r="L59" s="1128"/>
      <c r="M59" s="125"/>
      <c r="N59" s="25"/>
    </row>
    <row r="60" ht="18.0" customHeight="1">
      <c r="A60" s="97"/>
      <c r="B60" s="1108" t="b">
        <v>0</v>
      </c>
      <c r="C60" s="94"/>
      <c r="D60" s="95"/>
      <c r="E60" s="95"/>
      <c r="F60" s="96"/>
      <c r="G60" s="85">
        <v>0.0</v>
      </c>
      <c r="H60" s="930">
        <f t="shared" si="4"/>
        <v>0</v>
      </c>
      <c r="I60" s="1107"/>
      <c r="J60" s="25"/>
      <c r="K60" s="1128"/>
      <c r="N60" s="25"/>
    </row>
    <row r="61" ht="18.0" customHeight="1">
      <c r="A61" s="97"/>
      <c r="B61" s="1111" t="b">
        <v>0</v>
      </c>
      <c r="C61" s="88"/>
      <c r="D61" s="89"/>
      <c r="E61" s="89"/>
      <c r="F61" s="90"/>
      <c r="G61" s="91">
        <v>0.0</v>
      </c>
      <c r="H61" s="994">
        <f t="shared" si="4"/>
        <v>0</v>
      </c>
      <c r="I61" s="1140"/>
      <c r="J61" s="25"/>
      <c r="K61" s="25"/>
      <c r="L61" s="25"/>
      <c r="M61" s="25"/>
      <c r="N61" s="25"/>
    </row>
    <row r="62" ht="18.0" customHeight="1">
      <c r="A62" s="97"/>
      <c r="B62" s="1108" t="b">
        <v>0</v>
      </c>
      <c r="C62" s="94"/>
      <c r="D62" s="95"/>
      <c r="E62" s="95"/>
      <c r="F62" s="96"/>
      <c r="G62" s="85">
        <v>0.0</v>
      </c>
      <c r="H62" s="930">
        <f t="shared" si="4"/>
        <v>0</v>
      </c>
      <c r="I62" s="1107"/>
      <c r="J62" s="25"/>
      <c r="N62" s="25"/>
    </row>
    <row r="63" ht="18.0" customHeight="1">
      <c r="A63" s="97"/>
      <c r="B63" s="1111" t="b">
        <v>0</v>
      </c>
      <c r="C63" s="88"/>
      <c r="D63" s="89"/>
      <c r="E63" s="89"/>
      <c r="F63" s="90"/>
      <c r="G63" s="91">
        <v>0.0</v>
      </c>
      <c r="H63" s="994">
        <f t="shared" si="4"/>
        <v>0</v>
      </c>
      <c r="I63" s="1140"/>
      <c r="J63" s="25"/>
      <c r="N63" s="25"/>
    </row>
    <row r="64" ht="18.0" customHeight="1">
      <c r="A64" s="97"/>
      <c r="B64" s="1108" t="b">
        <v>0</v>
      </c>
      <c r="C64" s="94"/>
      <c r="D64" s="95"/>
      <c r="E64" s="95"/>
      <c r="F64" s="96"/>
      <c r="G64" s="85">
        <v>0.0</v>
      </c>
      <c r="H64" s="930">
        <f t="shared" si="4"/>
        <v>0</v>
      </c>
      <c r="I64" s="1107"/>
      <c r="J64" s="25"/>
      <c r="N64" s="25"/>
    </row>
    <row r="65" ht="18.0" customHeight="1">
      <c r="A65" s="97"/>
      <c r="B65" s="1111" t="b">
        <v>0</v>
      </c>
      <c r="C65" s="88"/>
      <c r="D65" s="89"/>
      <c r="E65" s="89"/>
      <c r="F65" s="90"/>
      <c r="G65" s="91">
        <v>0.0</v>
      </c>
      <c r="H65" s="994">
        <f t="shared" si="4"/>
        <v>0</v>
      </c>
      <c r="I65" s="1140"/>
      <c r="J65" s="25"/>
      <c r="N65" s="25"/>
    </row>
    <row r="66" ht="18.0" customHeight="1">
      <c r="A66" s="97"/>
      <c r="B66" s="1108" t="b">
        <v>0</v>
      </c>
      <c r="C66" s="94"/>
      <c r="D66" s="95"/>
      <c r="E66" s="95"/>
      <c r="F66" s="96"/>
      <c r="G66" s="85">
        <v>0.0</v>
      </c>
      <c r="H66" s="930">
        <f t="shared" si="4"/>
        <v>0</v>
      </c>
      <c r="I66" s="1107"/>
      <c r="J66" s="25"/>
      <c r="N66" s="25"/>
    </row>
    <row r="67" ht="18.0" customHeight="1">
      <c r="A67" s="97"/>
      <c r="B67" s="1111" t="b">
        <v>0</v>
      </c>
      <c r="C67" s="88"/>
      <c r="D67" s="89"/>
      <c r="E67" s="89"/>
      <c r="F67" s="90"/>
      <c r="G67" s="91">
        <v>0.0</v>
      </c>
      <c r="H67" s="994">
        <f t="shared" si="4"/>
        <v>0</v>
      </c>
      <c r="I67" s="1140"/>
      <c r="J67" s="25"/>
      <c r="N67" s="25"/>
    </row>
    <row r="68" ht="18.0" customHeight="1">
      <c r="A68" s="97"/>
      <c r="B68" s="1108" t="b">
        <v>0</v>
      </c>
      <c r="C68" s="94"/>
      <c r="D68" s="95"/>
      <c r="E68" s="95"/>
      <c r="F68" s="96"/>
      <c r="G68" s="85">
        <v>0.0</v>
      </c>
      <c r="H68" s="930">
        <f t="shared" si="4"/>
        <v>0</v>
      </c>
      <c r="I68" s="1107"/>
      <c r="J68" s="25"/>
      <c r="N68" s="25"/>
    </row>
    <row r="69" ht="18.0" customHeight="1">
      <c r="A69" s="97"/>
      <c r="B69" s="1111" t="b">
        <v>0</v>
      </c>
      <c r="C69" s="88"/>
      <c r="D69" s="89"/>
      <c r="E69" s="89"/>
      <c r="F69" s="90"/>
      <c r="G69" s="91">
        <v>0.0</v>
      </c>
      <c r="H69" s="994">
        <f t="shared" si="4"/>
        <v>0</v>
      </c>
      <c r="I69" s="1140"/>
      <c r="J69" s="25"/>
      <c r="N69" s="25"/>
    </row>
    <row r="70" ht="18.0" customHeight="1">
      <c r="A70" s="97"/>
      <c r="B70" s="1108" t="b">
        <v>0</v>
      </c>
      <c r="C70" s="94"/>
      <c r="D70" s="95"/>
      <c r="E70" s="95"/>
      <c r="F70" s="96"/>
      <c r="G70" s="85">
        <v>0.0</v>
      </c>
      <c r="H70" s="930">
        <f t="shared" si="4"/>
        <v>0</v>
      </c>
      <c r="I70" s="1107"/>
      <c r="J70" s="25"/>
      <c r="N70" s="25"/>
    </row>
    <row r="71" ht="18.0" customHeight="1">
      <c r="A71" s="97"/>
      <c r="B71" s="1111" t="b">
        <v>0</v>
      </c>
      <c r="C71" s="88"/>
      <c r="D71" s="89"/>
      <c r="E71" s="89"/>
      <c r="F71" s="90"/>
      <c r="G71" s="91">
        <v>0.0</v>
      </c>
      <c r="H71" s="994">
        <f t="shared" si="4"/>
        <v>0</v>
      </c>
      <c r="I71" s="1140"/>
      <c r="J71" s="25"/>
      <c r="N71" s="25"/>
    </row>
    <row r="72" ht="18.0" customHeight="1">
      <c r="A72" s="97"/>
      <c r="B72" s="1108" t="b">
        <v>0</v>
      </c>
      <c r="C72" s="94"/>
      <c r="D72" s="95"/>
      <c r="E72" s="95"/>
      <c r="F72" s="96"/>
      <c r="G72" s="85">
        <v>0.0</v>
      </c>
      <c r="H72" s="930">
        <f t="shared" si="4"/>
        <v>0</v>
      </c>
      <c r="I72" s="1107"/>
      <c r="J72" s="25"/>
      <c r="N72" s="25"/>
    </row>
    <row r="73" ht="18.0" customHeight="1">
      <c r="A73" s="97"/>
      <c r="B73" s="1111" t="b">
        <v>0</v>
      </c>
      <c r="C73" s="88"/>
      <c r="D73" s="89"/>
      <c r="E73" s="89"/>
      <c r="F73" s="90"/>
      <c r="G73" s="91">
        <v>0.0</v>
      </c>
      <c r="H73" s="994">
        <f t="shared" si="4"/>
        <v>0</v>
      </c>
      <c r="I73" s="1140"/>
      <c r="J73" s="25"/>
      <c r="N73" s="25"/>
    </row>
    <row r="74" ht="18.0" customHeight="1">
      <c r="A74" s="97"/>
      <c r="B74" s="1108" t="b">
        <v>0</v>
      </c>
      <c r="C74" s="94"/>
      <c r="D74" s="95"/>
      <c r="E74" s="95"/>
      <c r="F74" s="96"/>
      <c r="G74" s="85">
        <v>0.0</v>
      </c>
      <c r="H74" s="930">
        <f t="shared" si="4"/>
        <v>0</v>
      </c>
      <c r="I74" s="1107"/>
      <c r="J74" s="25"/>
      <c r="N74" s="25"/>
    </row>
    <row r="75" ht="18.0" customHeight="1">
      <c r="A75" s="97"/>
      <c r="B75" s="1111" t="b">
        <v>0</v>
      </c>
      <c r="C75" s="88"/>
      <c r="D75" s="89"/>
      <c r="E75" s="89"/>
      <c r="F75" s="90"/>
      <c r="G75" s="91">
        <v>0.0</v>
      </c>
      <c r="H75" s="994">
        <f t="shared" si="4"/>
        <v>0</v>
      </c>
      <c r="I75" s="1140"/>
      <c r="J75" s="25"/>
      <c r="N75" s="25"/>
    </row>
    <row r="76" ht="18.0" customHeight="1">
      <c r="A76" s="97"/>
      <c r="B76" s="1108" t="b">
        <v>0</v>
      </c>
      <c r="C76" s="94"/>
      <c r="D76" s="95"/>
      <c r="E76" s="95"/>
      <c r="F76" s="96"/>
      <c r="G76" s="85">
        <v>0.0</v>
      </c>
      <c r="H76" s="930">
        <f t="shared" si="4"/>
        <v>0</v>
      </c>
      <c r="I76" s="1107"/>
      <c r="J76" s="25"/>
      <c r="N76" s="25"/>
    </row>
    <row r="77" ht="18.0" customHeight="1">
      <c r="A77" s="97"/>
      <c r="B77" s="1111" t="b">
        <v>0</v>
      </c>
      <c r="C77" s="88"/>
      <c r="D77" s="89"/>
      <c r="E77" s="89"/>
      <c r="F77" s="90"/>
      <c r="G77" s="91">
        <v>0.0</v>
      </c>
      <c r="H77" s="994">
        <f t="shared" si="4"/>
        <v>0</v>
      </c>
      <c r="I77" s="1140"/>
      <c r="J77" s="25"/>
      <c r="N77" s="25"/>
    </row>
    <row r="78" ht="18.0" customHeight="1">
      <c r="A78" s="97"/>
      <c r="B78" s="1108" t="b">
        <v>0</v>
      </c>
      <c r="C78" s="94"/>
      <c r="D78" s="95"/>
      <c r="E78" s="95"/>
      <c r="F78" s="96"/>
      <c r="G78" s="85">
        <v>0.0</v>
      </c>
      <c r="H78" s="930">
        <f t="shared" si="4"/>
        <v>0</v>
      </c>
      <c r="I78" s="1107"/>
      <c r="J78" s="25"/>
      <c r="N78" s="25"/>
    </row>
    <row r="79" ht="18.0" customHeight="1">
      <c r="A79" s="97"/>
      <c r="B79" s="1111" t="b">
        <v>0</v>
      </c>
      <c r="C79" s="88"/>
      <c r="D79" s="89"/>
      <c r="E79" s="89"/>
      <c r="F79" s="90"/>
      <c r="G79" s="91">
        <v>0.0</v>
      </c>
      <c r="H79" s="994">
        <f t="shared" si="4"/>
        <v>0</v>
      </c>
      <c r="I79" s="1140"/>
      <c r="J79" s="25"/>
      <c r="N79" s="25"/>
    </row>
    <row r="80" ht="18.0" customHeight="1">
      <c r="A80" s="97"/>
      <c r="B80" s="1108" t="b">
        <v>0</v>
      </c>
      <c r="C80" s="94"/>
      <c r="D80" s="95"/>
      <c r="E80" s="95"/>
      <c r="F80" s="96"/>
      <c r="G80" s="85">
        <v>0.0</v>
      </c>
      <c r="H80" s="930">
        <f t="shared" si="4"/>
        <v>0</v>
      </c>
      <c r="I80" s="1107"/>
      <c r="J80" s="25"/>
      <c r="N80" s="25"/>
    </row>
    <row r="81" ht="18.0" customHeight="1">
      <c r="A81" s="97"/>
      <c r="B81" s="1111" t="b">
        <v>0</v>
      </c>
      <c r="C81" s="88"/>
      <c r="D81" s="89"/>
      <c r="E81" s="89"/>
      <c r="F81" s="90"/>
      <c r="G81" s="91">
        <v>0.0</v>
      </c>
      <c r="H81" s="994">
        <f t="shared" si="4"/>
        <v>0</v>
      </c>
      <c r="I81" s="1140"/>
      <c r="J81" s="25"/>
      <c r="N81" s="25"/>
    </row>
    <row r="82" ht="18.0" customHeight="1">
      <c r="A82" s="97"/>
      <c r="B82" s="1108" t="b">
        <v>0</v>
      </c>
      <c r="C82" s="94"/>
      <c r="D82" s="95"/>
      <c r="E82" s="95"/>
      <c r="F82" s="96"/>
      <c r="G82" s="85">
        <v>0.0</v>
      </c>
      <c r="H82" s="930">
        <f t="shared" si="4"/>
        <v>0</v>
      </c>
      <c r="I82" s="1107"/>
      <c r="J82" s="25"/>
      <c r="N82" s="25"/>
    </row>
    <row r="83" ht="18.0" customHeight="1">
      <c r="A83" s="97"/>
      <c r="B83" s="1111" t="b">
        <v>0</v>
      </c>
      <c r="C83" s="88"/>
      <c r="D83" s="89"/>
      <c r="E83" s="89"/>
      <c r="F83" s="90"/>
      <c r="G83" s="91">
        <v>0.0</v>
      </c>
      <c r="H83" s="994">
        <f t="shared" si="4"/>
        <v>0</v>
      </c>
      <c r="I83" s="1140"/>
      <c r="J83" s="25"/>
      <c r="N83" s="25"/>
    </row>
    <row r="84" ht="18.0" customHeight="1">
      <c r="A84" s="97"/>
      <c r="B84" s="1108" t="b">
        <v>0</v>
      </c>
      <c r="C84" s="94"/>
      <c r="D84" s="95"/>
      <c r="E84" s="95"/>
      <c r="F84" s="96"/>
      <c r="G84" s="85">
        <v>0.0</v>
      </c>
      <c r="H84" s="930">
        <f t="shared" si="4"/>
        <v>0</v>
      </c>
      <c r="I84" s="1107"/>
      <c r="J84" s="25"/>
      <c r="N84" s="25"/>
    </row>
    <row r="85" ht="18.0" customHeight="1">
      <c r="A85" s="97"/>
      <c r="B85" s="1111" t="b">
        <v>0</v>
      </c>
      <c r="C85" s="88"/>
      <c r="D85" s="89"/>
      <c r="E85" s="89"/>
      <c r="F85" s="90"/>
      <c r="G85" s="91">
        <v>0.0</v>
      </c>
      <c r="H85" s="994">
        <f t="shared" si="4"/>
        <v>0</v>
      </c>
      <c r="I85" s="1140"/>
      <c r="J85" s="25"/>
      <c r="N85" s="25"/>
    </row>
    <row r="86" ht="18.0" customHeight="1">
      <c r="A86" s="65"/>
      <c r="B86" s="1108" t="b">
        <v>0</v>
      </c>
      <c r="C86" s="94"/>
      <c r="D86" s="95"/>
      <c r="E86" s="95"/>
      <c r="F86" s="96"/>
      <c r="G86" s="85">
        <v>0.0</v>
      </c>
      <c r="H86" s="930">
        <f t="shared" si="4"/>
        <v>0</v>
      </c>
      <c r="I86" s="1107"/>
      <c r="J86" s="25"/>
      <c r="N86" s="25"/>
    </row>
    <row r="87">
      <c r="A87" s="126"/>
      <c r="B87" s="1125"/>
      <c r="C87" s="1126" t="s">
        <v>610</v>
      </c>
      <c r="D87" s="1093"/>
      <c r="E87" s="1093"/>
      <c r="F87" s="1093"/>
      <c r="G87" s="1093"/>
      <c r="H87" s="1127">
        <f>sum(H38:H86)</f>
        <v>0</v>
      </c>
      <c r="I87" s="1155"/>
      <c r="J87" s="25"/>
      <c r="N87" s="25"/>
    </row>
    <row r="88">
      <c r="A88" s="126"/>
      <c r="B88" s="126" t="s">
        <v>134</v>
      </c>
      <c r="H88" s="127">
        <f>'01) BudgetBill Breakdown'!J882-H87</f>
        <v>1413.26</v>
      </c>
      <c r="J88" s="25"/>
      <c r="M88" s="13">
        <v>45829.0</v>
      </c>
      <c r="N88" s="25"/>
    </row>
    <row r="89">
      <c r="A89" s="126"/>
      <c r="B89" s="126"/>
      <c r="C89" s="126"/>
      <c r="D89" s="126"/>
      <c r="E89" s="126"/>
      <c r="F89" s="126"/>
      <c r="G89" s="126"/>
      <c r="H89" s="128"/>
      <c r="I89" s="128"/>
      <c r="J89" s="25"/>
      <c r="N89" s="25"/>
    </row>
  </sheetData>
  <mergeCells count="102">
    <mergeCell ref="H34:I34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K60:M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2:I72"/>
    <mergeCell ref="H73:I73"/>
    <mergeCell ref="H74:I74"/>
    <mergeCell ref="H75:I75"/>
    <mergeCell ref="H76:I76"/>
    <mergeCell ref="H84:I84"/>
    <mergeCell ref="H85:I85"/>
    <mergeCell ref="H86:I86"/>
    <mergeCell ref="C87:G87"/>
    <mergeCell ref="H87:I87"/>
    <mergeCell ref="B88:G88"/>
    <mergeCell ref="H88:I88"/>
    <mergeCell ref="H77:I77"/>
    <mergeCell ref="H78:I78"/>
    <mergeCell ref="H79:I79"/>
    <mergeCell ref="H80:I80"/>
    <mergeCell ref="H81:I81"/>
    <mergeCell ref="H82:I82"/>
    <mergeCell ref="H83:I83"/>
    <mergeCell ref="B2:I2"/>
    <mergeCell ref="K2:M2"/>
    <mergeCell ref="C3:E3"/>
    <mergeCell ref="L3:M3"/>
    <mergeCell ref="C4:E4"/>
    <mergeCell ref="L4:M4"/>
    <mergeCell ref="L5:M5"/>
    <mergeCell ref="C5:E5"/>
    <mergeCell ref="C6:E6"/>
    <mergeCell ref="C7:E7"/>
    <mergeCell ref="C8:E8"/>
    <mergeCell ref="C9:E9"/>
    <mergeCell ref="C10:E10"/>
    <mergeCell ref="C11:E11"/>
    <mergeCell ref="L13:M13"/>
    <mergeCell ref="L14:M14"/>
    <mergeCell ref="K29:L29"/>
    <mergeCell ref="K31:M31"/>
    <mergeCell ref="L6:M6"/>
    <mergeCell ref="L7:M7"/>
    <mergeCell ref="L8:M8"/>
    <mergeCell ref="L9:M9"/>
    <mergeCell ref="L10:M10"/>
    <mergeCell ref="L11:M11"/>
    <mergeCell ref="L12:M12"/>
    <mergeCell ref="C12:E12"/>
    <mergeCell ref="C13:E13"/>
    <mergeCell ref="C14:E14"/>
    <mergeCell ref="C15:E15"/>
    <mergeCell ref="C16:E16"/>
    <mergeCell ref="C17:E17"/>
    <mergeCell ref="C18:E18"/>
    <mergeCell ref="C19:E19"/>
    <mergeCell ref="C20:E20"/>
    <mergeCell ref="C21:E21"/>
    <mergeCell ref="C22:E22"/>
    <mergeCell ref="C23:E23"/>
    <mergeCell ref="C24:E24"/>
    <mergeCell ref="C25:E25"/>
    <mergeCell ref="C26:E26"/>
    <mergeCell ref="C30:E30"/>
    <mergeCell ref="C31:E31"/>
    <mergeCell ref="C32:E32"/>
    <mergeCell ref="C33:E33"/>
    <mergeCell ref="C34:G34"/>
    <mergeCell ref="B36:I36"/>
  </mergeCells>
  <conditionalFormatting sqref="B2">
    <cfRule type="cellIs" dxfId="30" priority="1" operator="lessThan">
      <formula>0</formula>
    </cfRule>
  </conditionalFormatting>
  <conditionalFormatting sqref="B2">
    <cfRule type="cellIs" dxfId="23" priority="2" operator="greaterThan">
      <formula>0</formula>
    </cfRule>
  </conditionalFormatting>
  <conditionalFormatting sqref="B2">
    <cfRule type="cellIs" dxfId="32" priority="3" operator="equal">
      <formula>0</formula>
    </cfRule>
  </conditionalFormatting>
  <dataValidations>
    <dataValidation type="list" allowBlank="1" showErrorMessage="1" sqref="E38:E86">
      <formula1>'08) Drop Down Menus'!$B$2:$B$17</formula1>
    </dataValidation>
    <dataValidation type="list" allowBlank="1" sqref="G4:G33">
      <formula1>'08) Drop Down Menus'!$A$2:$A$17</formula1>
    </dataValidation>
  </dataValidations>
  <drawing r:id="rId1"/>
</worksheet>
</file>

<file path=xl/worksheets/sheet9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3.29"/>
    <col customWidth="1" min="2" max="2" width="4.71"/>
    <col customWidth="1" min="3" max="3" width="32.57"/>
    <col customWidth="1" min="4" max="4" width="10.0"/>
    <col customWidth="1" min="5" max="5" width="25.71"/>
    <col customWidth="1" min="6" max="6" width="13.0"/>
    <col customWidth="1" min="7" max="7" width="23.86"/>
    <col customWidth="1" min="8" max="8" width="15.29"/>
    <col customWidth="1" min="9" max="9" width="14.29"/>
    <col customWidth="1" min="10" max="10" width="3.71"/>
    <col customWidth="1" min="11" max="11" width="23.86"/>
    <col customWidth="1" min="12" max="12" width="15.0"/>
    <col customWidth="1" min="13" max="13" width="16.57"/>
    <col customWidth="1" min="14" max="14" width="3.43"/>
  </cols>
  <sheetData>
    <row r="1">
      <c r="A1" s="25"/>
      <c r="B1" s="25"/>
      <c r="C1" s="25"/>
      <c r="D1" s="25"/>
      <c r="E1" s="25"/>
      <c r="F1" s="25"/>
      <c r="G1" s="24"/>
      <c r="H1" s="25"/>
      <c r="I1" s="25"/>
      <c r="J1" s="25"/>
      <c r="K1" s="25"/>
      <c r="L1" s="138"/>
      <c r="M1" s="25"/>
      <c r="N1" s="25"/>
    </row>
    <row r="2">
      <c r="A2" s="25"/>
      <c r="B2" s="1207" t="s">
        <v>934</v>
      </c>
      <c r="C2" s="1129"/>
      <c r="D2" s="1129"/>
      <c r="E2" s="1129"/>
      <c r="F2" s="1129"/>
      <c r="G2" s="1129"/>
      <c r="H2" s="1129"/>
      <c r="I2" s="1130"/>
      <c r="J2" s="25"/>
      <c r="K2" s="1131" t="s">
        <v>470</v>
      </c>
      <c r="L2" s="1132"/>
      <c r="M2" s="1133"/>
      <c r="N2" s="25"/>
    </row>
    <row r="3">
      <c r="A3" s="25"/>
      <c r="B3" s="1079" t="s">
        <v>598</v>
      </c>
      <c r="C3" s="974" t="s">
        <v>140</v>
      </c>
      <c r="D3" s="862"/>
      <c r="E3" s="862"/>
      <c r="F3" s="974" t="s">
        <v>55</v>
      </c>
      <c r="G3" s="974" t="s">
        <v>44</v>
      </c>
      <c r="H3" s="974" t="s">
        <v>2</v>
      </c>
      <c r="I3" s="1080" t="s">
        <v>67</v>
      </c>
      <c r="J3" s="25"/>
      <c r="K3" s="1081" t="str">
        <f>'08) Drop Down Menus'!A2</f>
        <v>Groceries</v>
      </c>
      <c r="L3" s="85">
        <f>sumifs(H$4:H$33,G$4:G$33,K3,B$4:B$33,false)</f>
        <v>353.77</v>
      </c>
      <c r="M3" s="1107"/>
      <c r="N3" s="25"/>
    </row>
    <row r="4">
      <c r="A4" s="25"/>
      <c r="B4" s="1134" t="b">
        <v>0</v>
      </c>
      <c r="C4" s="1042" t="s">
        <v>808</v>
      </c>
      <c r="D4" s="1135"/>
      <c r="E4" s="1135"/>
      <c r="F4" s="1172">
        <v>45891.0</v>
      </c>
      <c r="G4" s="1137" t="s">
        <v>110</v>
      </c>
      <c r="H4" s="1138">
        <f>sum(M31:M58)</f>
        <v>5.27</v>
      </c>
      <c r="I4" s="92">
        <f>H4</f>
        <v>5.27</v>
      </c>
      <c r="J4" s="25"/>
      <c r="K4" s="1139" t="str">
        <f>'08) Drop Down Menus'!A3</f>
        <v>Cigarettes</v>
      </c>
      <c r="L4" s="91">
        <f t="shared" ref="L4:L14" si="1">sumifs(H$4:H$26,G$4:G$26,K4,B$4:B$26,false)</f>
        <v>100.49</v>
      </c>
      <c r="M4" s="1140"/>
      <c r="N4" s="25"/>
    </row>
    <row r="5">
      <c r="A5" s="25"/>
      <c r="B5" s="925" t="b">
        <v>0</v>
      </c>
      <c r="C5" s="1022" t="s">
        <v>806</v>
      </c>
      <c r="D5" s="862"/>
      <c r="E5" s="862"/>
      <c r="F5" s="1206">
        <v>45891.0</v>
      </c>
      <c r="G5" s="983" t="s">
        <v>61</v>
      </c>
      <c r="H5" s="1023">
        <v>48.47</v>
      </c>
      <c r="I5" s="86">
        <f t="shared" ref="I5:I33" si="2">I4+H5</f>
        <v>53.74</v>
      </c>
      <c r="J5" s="25"/>
      <c r="K5" s="1081" t="str">
        <f>'08) Drop Down Menus'!A4</f>
        <v>Gas</v>
      </c>
      <c r="L5" s="85">
        <f t="shared" si="1"/>
        <v>32.29</v>
      </c>
      <c r="M5" s="1107"/>
      <c r="N5" s="25"/>
    </row>
    <row r="6">
      <c r="A6" s="25"/>
      <c r="B6" s="1134" t="b">
        <v>0</v>
      </c>
      <c r="C6" s="1042" t="s">
        <v>477</v>
      </c>
      <c r="D6" s="1135"/>
      <c r="E6" s="1135"/>
      <c r="F6" s="1179">
        <v>45891.0</v>
      </c>
      <c r="G6" s="1137" t="s">
        <v>150</v>
      </c>
      <c r="H6" s="1138">
        <v>27.0</v>
      </c>
      <c r="I6" s="92">
        <f t="shared" si="2"/>
        <v>80.74</v>
      </c>
      <c r="J6" s="25"/>
      <c r="K6" s="1139" t="str">
        <f>'08) Drop Down Menus'!A5</f>
        <v>Entertainment</v>
      </c>
      <c r="L6" s="91">
        <f t="shared" si="1"/>
        <v>8.99</v>
      </c>
      <c r="M6" s="1140"/>
      <c r="N6" s="25"/>
    </row>
    <row r="7">
      <c r="A7" s="25"/>
      <c r="B7" s="925" t="b">
        <v>0</v>
      </c>
      <c r="C7" s="1022" t="s">
        <v>144</v>
      </c>
      <c r="D7" s="862"/>
      <c r="E7" s="862"/>
      <c r="F7" s="1180">
        <v>45891.0</v>
      </c>
      <c r="G7" s="983" t="s">
        <v>144</v>
      </c>
      <c r="H7" s="1023">
        <v>22.29</v>
      </c>
      <c r="I7" s="86">
        <f t="shared" si="2"/>
        <v>103.03</v>
      </c>
      <c r="J7" s="25"/>
      <c r="K7" s="1081" t="str">
        <f>'08) Drop Down Menus'!A6</f>
        <v>Medical</v>
      </c>
      <c r="L7" s="85">
        <f t="shared" si="1"/>
        <v>0</v>
      </c>
      <c r="M7" s="1107"/>
      <c r="N7" s="25"/>
    </row>
    <row r="8">
      <c r="A8" s="25"/>
      <c r="B8" s="1134" t="b">
        <v>0</v>
      </c>
      <c r="C8" s="1042" t="s">
        <v>474</v>
      </c>
      <c r="D8" s="1135"/>
      <c r="E8" s="1135"/>
      <c r="F8" s="1179">
        <v>45891.0</v>
      </c>
      <c r="G8" s="1137" t="s">
        <v>144</v>
      </c>
      <c r="H8" s="1138">
        <v>22.29</v>
      </c>
      <c r="I8" s="92">
        <f t="shared" si="2"/>
        <v>125.32</v>
      </c>
      <c r="J8" s="25"/>
      <c r="K8" s="1139" t="str">
        <f>'08) Drop Down Menus'!A7</f>
        <v>Vehicle</v>
      </c>
      <c r="L8" s="91">
        <f t="shared" si="1"/>
        <v>0</v>
      </c>
      <c r="M8" s="1140"/>
      <c r="N8" s="25"/>
    </row>
    <row r="9">
      <c r="A9" s="25"/>
      <c r="B9" s="925" t="b">
        <v>0</v>
      </c>
      <c r="C9" s="1022" t="s">
        <v>689</v>
      </c>
      <c r="D9" s="862"/>
      <c r="E9" s="862"/>
      <c r="F9" s="1180">
        <v>45893.0</v>
      </c>
      <c r="G9" s="983" t="s">
        <v>11</v>
      </c>
      <c r="H9" s="1023">
        <v>12.65</v>
      </c>
      <c r="I9" s="86">
        <f t="shared" si="2"/>
        <v>137.97</v>
      </c>
      <c r="J9" s="25"/>
      <c r="K9" s="1081" t="str">
        <f>'08) Drop Down Menus'!A8</f>
        <v>Maintenance</v>
      </c>
      <c r="L9" s="85">
        <f t="shared" si="1"/>
        <v>83.52</v>
      </c>
      <c r="M9" s="1107"/>
      <c r="N9" s="25"/>
    </row>
    <row r="10">
      <c r="A10" s="25"/>
      <c r="B10" s="1134" t="b">
        <v>0</v>
      </c>
      <c r="C10" s="1042" t="s">
        <v>472</v>
      </c>
      <c r="D10" s="1135"/>
      <c r="E10" s="1135"/>
      <c r="F10" s="1179">
        <v>45894.0</v>
      </c>
      <c r="G10" s="1137" t="s">
        <v>110</v>
      </c>
      <c r="H10" s="1138">
        <v>197.75</v>
      </c>
      <c r="I10" s="92">
        <f t="shared" si="2"/>
        <v>335.72</v>
      </c>
      <c r="J10" s="25"/>
      <c r="K10" s="1139" t="str">
        <f>'08) Drop Down Menus'!A9</f>
        <v>Debt</v>
      </c>
      <c r="L10" s="91">
        <f t="shared" si="1"/>
        <v>48.47</v>
      </c>
      <c r="M10" s="1140"/>
      <c r="N10" s="25"/>
    </row>
    <row r="11">
      <c r="A11" s="25"/>
      <c r="B11" s="925" t="b">
        <v>0</v>
      </c>
      <c r="C11" s="1022" t="s">
        <v>474</v>
      </c>
      <c r="D11" s="862"/>
      <c r="E11" s="862"/>
      <c r="F11" s="1180">
        <v>45897.0</v>
      </c>
      <c r="G11" s="983" t="s">
        <v>144</v>
      </c>
      <c r="H11" s="1023">
        <v>28.62</v>
      </c>
      <c r="I11" s="86">
        <f t="shared" si="2"/>
        <v>364.34</v>
      </c>
      <c r="J11" s="25"/>
      <c r="K11" s="1081" t="str">
        <f>'08) Drop Down Menus'!A10</f>
        <v>Holiday Gifts</v>
      </c>
      <c r="L11" s="85">
        <f t="shared" si="1"/>
        <v>0</v>
      </c>
      <c r="M11" s="1107"/>
      <c r="N11" s="25"/>
    </row>
    <row r="12">
      <c r="A12" s="25"/>
      <c r="B12" s="1134" t="b">
        <v>0</v>
      </c>
      <c r="C12" s="1042" t="s">
        <v>474</v>
      </c>
      <c r="D12" s="1135"/>
      <c r="E12" s="1135"/>
      <c r="F12" s="1179">
        <v>45897.0</v>
      </c>
      <c r="G12" s="1137" t="s">
        <v>145</v>
      </c>
      <c r="H12" s="1138">
        <v>32.29</v>
      </c>
      <c r="I12" s="92">
        <f t="shared" si="2"/>
        <v>396.63</v>
      </c>
      <c r="J12" s="25"/>
      <c r="K12" s="1139" t="str">
        <f>'08) Drop Down Menus'!A11</f>
        <v>Haircut</v>
      </c>
      <c r="L12" s="91">
        <f t="shared" si="1"/>
        <v>27</v>
      </c>
      <c r="M12" s="1140"/>
      <c r="N12" s="25"/>
    </row>
    <row r="13">
      <c r="A13" s="25"/>
      <c r="B13" s="925" t="b">
        <v>0</v>
      </c>
      <c r="C13" s="1022" t="s">
        <v>472</v>
      </c>
      <c r="D13" s="862"/>
      <c r="E13" s="862"/>
      <c r="F13" s="1180">
        <v>45898.0</v>
      </c>
      <c r="G13" s="983" t="s">
        <v>110</v>
      </c>
      <c r="H13" s="1023">
        <v>121.75</v>
      </c>
      <c r="I13" s="86">
        <f t="shared" si="2"/>
        <v>518.38</v>
      </c>
      <c r="J13" s="25"/>
      <c r="K13" s="1081" t="str">
        <f>'08) Drop Down Menus'!A12</f>
        <v>Subscription - Video</v>
      </c>
      <c r="L13" s="85">
        <f t="shared" si="1"/>
        <v>12.65</v>
      </c>
      <c r="M13" s="1107"/>
      <c r="N13" s="25"/>
    </row>
    <row r="14">
      <c r="A14" s="25"/>
      <c r="B14" s="1134" t="b">
        <v>0</v>
      </c>
      <c r="C14" s="1042" t="s">
        <v>935</v>
      </c>
      <c r="D14" s="1135"/>
      <c r="E14" s="1135"/>
      <c r="F14" s="1179">
        <v>45901.0</v>
      </c>
      <c r="G14" s="1137" t="s">
        <v>21</v>
      </c>
      <c r="H14" s="1138">
        <v>12.0</v>
      </c>
      <c r="I14" s="92">
        <f t="shared" si="2"/>
        <v>530.38</v>
      </c>
      <c r="J14" s="25"/>
      <c r="K14" s="1141" t="str">
        <f>'08) Drop Down Menus'!A13</f>
        <v>Subscription - Game</v>
      </c>
      <c r="L14" s="1142">
        <f t="shared" si="1"/>
        <v>0</v>
      </c>
      <c r="M14" s="1144"/>
      <c r="N14" s="25"/>
    </row>
    <row r="15">
      <c r="A15" s="25"/>
      <c r="B15" s="925" t="b">
        <v>0</v>
      </c>
      <c r="C15" s="1022" t="s">
        <v>577</v>
      </c>
      <c r="D15" s="862"/>
      <c r="E15" s="862"/>
      <c r="F15" s="1180">
        <v>45901.0</v>
      </c>
      <c r="G15" s="983" t="s">
        <v>146</v>
      </c>
      <c r="H15" s="1023">
        <v>8.99</v>
      </c>
      <c r="I15" s="86">
        <f t="shared" si="2"/>
        <v>539.37</v>
      </c>
      <c r="J15" s="25"/>
      <c r="K15" s="25"/>
      <c r="L15" s="25"/>
      <c r="M15" s="25"/>
      <c r="N15" s="25"/>
    </row>
    <row r="16">
      <c r="A16" s="25"/>
      <c r="B16" s="1134" t="b">
        <v>0</v>
      </c>
      <c r="C16" s="1042" t="s">
        <v>760</v>
      </c>
      <c r="D16" s="1135"/>
      <c r="E16" s="1135"/>
      <c r="F16" s="1179">
        <v>45901.0</v>
      </c>
      <c r="G16" s="1137" t="s">
        <v>110</v>
      </c>
      <c r="H16" s="1138">
        <v>29.0</v>
      </c>
      <c r="I16" s="92">
        <f t="shared" si="2"/>
        <v>568.37</v>
      </c>
      <c r="J16" s="25"/>
      <c r="K16" s="1085" t="s">
        <v>44</v>
      </c>
      <c r="L16" s="1086" t="s">
        <v>572</v>
      </c>
      <c r="M16" s="1087" t="s">
        <v>573</v>
      </c>
      <c r="N16" s="25"/>
    </row>
    <row r="17">
      <c r="A17" s="25"/>
      <c r="B17" s="925" t="b">
        <v>0</v>
      </c>
      <c r="C17" s="1022" t="s">
        <v>474</v>
      </c>
      <c r="D17" s="862"/>
      <c r="E17" s="862"/>
      <c r="F17" s="1180">
        <v>45902.0</v>
      </c>
      <c r="G17" s="983" t="s">
        <v>144</v>
      </c>
      <c r="H17" s="1023">
        <v>27.29</v>
      </c>
      <c r="I17" s="86">
        <f t="shared" si="2"/>
        <v>595.66</v>
      </c>
      <c r="J17" s="25"/>
      <c r="K17" s="1088" t="str">
        <f>'08) Drop Down Menus'!A2</f>
        <v>Groceries</v>
      </c>
      <c r="L17" s="930">
        <f>SUMIF('01) BudgetBill Breakdown'!B89:B$594,K3, '01) BudgetBill Breakdown'!G89:G$594)</f>
        <v>-8428.89</v>
      </c>
      <c r="M17" s="1089">
        <f t="shared" ref="M17:M28" si="3">L17/M$29</f>
        <v>-495.8170588</v>
      </c>
      <c r="N17" s="25"/>
    </row>
    <row r="18">
      <c r="A18" s="25"/>
      <c r="B18" s="1134" t="b">
        <v>0</v>
      </c>
      <c r="C18" s="1042" t="s">
        <v>843</v>
      </c>
      <c r="D18" s="1135"/>
      <c r="E18" s="1135"/>
      <c r="F18" s="1179">
        <v>45903.0</v>
      </c>
      <c r="G18" s="1137" t="s">
        <v>21</v>
      </c>
      <c r="H18" s="1138">
        <v>14.24</v>
      </c>
      <c r="I18" s="92">
        <f t="shared" si="2"/>
        <v>609.9</v>
      </c>
      <c r="J18" s="25"/>
      <c r="K18" s="1090" t="str">
        <f>'08) Drop Down Menus'!A3</f>
        <v>Cigarettes</v>
      </c>
      <c r="L18" s="994">
        <f>SUMIF('01) BudgetBill Breakdown'!B89:B$594,K4, '01) BudgetBill Breakdown'!G89:G$594)</f>
        <v>-1936.99</v>
      </c>
      <c r="M18" s="1091">
        <f t="shared" si="3"/>
        <v>-113.9405882</v>
      </c>
      <c r="N18" s="25"/>
    </row>
    <row r="19">
      <c r="A19" s="25"/>
      <c r="B19" s="925" t="b">
        <v>0</v>
      </c>
      <c r="C19" s="1022" t="s">
        <v>22</v>
      </c>
      <c r="D19" s="862"/>
      <c r="E19" s="862"/>
      <c r="F19" s="1180">
        <v>45904.0</v>
      </c>
      <c r="G19" s="983" t="s">
        <v>21</v>
      </c>
      <c r="H19" s="1023">
        <v>57.28</v>
      </c>
      <c r="I19" s="86">
        <f t="shared" si="2"/>
        <v>667.18</v>
      </c>
      <c r="J19" s="25"/>
      <c r="K19" s="1088" t="str">
        <f>'08) Drop Down Menus'!A4</f>
        <v>Gas</v>
      </c>
      <c r="L19" s="930">
        <f>SUMIF('01) BudgetBill Breakdown'!B89:B$594,K5, '01) BudgetBill Breakdown'!G89:G$594)</f>
        <v>-667.74</v>
      </c>
      <c r="M19" s="1089">
        <f t="shared" si="3"/>
        <v>-39.27882353</v>
      </c>
      <c r="N19" s="25"/>
    </row>
    <row r="20">
      <c r="A20" s="25"/>
      <c r="B20" s="1134" t="b">
        <v>0</v>
      </c>
      <c r="C20" s="1042"/>
      <c r="D20" s="1135"/>
      <c r="E20" s="1135"/>
      <c r="F20" s="1179"/>
      <c r="G20" s="1137"/>
      <c r="H20" s="1138">
        <v>0.0</v>
      </c>
      <c r="I20" s="92">
        <f t="shared" si="2"/>
        <v>667.18</v>
      </c>
      <c r="J20" s="25"/>
      <c r="K20" s="1090" t="str">
        <f>'08) Drop Down Menus'!A5</f>
        <v>Entertainment</v>
      </c>
      <c r="L20" s="994">
        <f>SUMIF('01) BudgetBill Breakdown'!B89:B$594,K6, '01) BudgetBill Breakdown'!G89:G$594)</f>
        <v>-2661.86</v>
      </c>
      <c r="M20" s="1091">
        <f t="shared" si="3"/>
        <v>-156.58</v>
      </c>
      <c r="N20" s="25"/>
    </row>
    <row r="21">
      <c r="A21" s="25"/>
      <c r="B21" s="925" t="b">
        <v>0</v>
      </c>
      <c r="C21" s="1022"/>
      <c r="D21" s="862"/>
      <c r="E21" s="862"/>
      <c r="F21" s="1180"/>
      <c r="G21" s="983"/>
      <c r="H21" s="1023">
        <v>0.0</v>
      </c>
      <c r="I21" s="86">
        <f t="shared" si="2"/>
        <v>667.18</v>
      </c>
      <c r="J21" s="25"/>
      <c r="K21" s="1088" t="str">
        <f>'08) Drop Down Menus'!A6</f>
        <v>Medical</v>
      </c>
      <c r="L21" s="930">
        <f>SUMIF('01) BudgetBill Breakdown'!B89:B$594,K7, '01) BudgetBill Breakdown'!G89:G$594)</f>
        <v>-584.63</v>
      </c>
      <c r="M21" s="1089">
        <f t="shared" si="3"/>
        <v>-34.39</v>
      </c>
      <c r="N21" s="25"/>
    </row>
    <row r="22">
      <c r="A22" s="25"/>
      <c r="B22" s="1134" t="b">
        <v>0</v>
      </c>
      <c r="C22" s="1042"/>
      <c r="D22" s="1135"/>
      <c r="E22" s="1135"/>
      <c r="F22" s="1179"/>
      <c r="G22" s="1137"/>
      <c r="H22" s="1138">
        <v>0.0</v>
      </c>
      <c r="I22" s="92">
        <f t="shared" si="2"/>
        <v>667.18</v>
      </c>
      <c r="J22" s="25"/>
      <c r="K22" s="1090" t="str">
        <f>'08) Drop Down Menus'!A7</f>
        <v>Vehicle</v>
      </c>
      <c r="L22" s="994">
        <f>SUMIF('01) BudgetBill Breakdown'!B89:B$594,K8, '01) BudgetBill Breakdown'!G89:G$594)</f>
        <v>-437.78</v>
      </c>
      <c r="M22" s="1091">
        <f t="shared" si="3"/>
        <v>-25.75176471</v>
      </c>
      <c r="N22" s="25"/>
    </row>
    <row r="23">
      <c r="A23" s="25"/>
      <c r="B23" s="925" t="b">
        <v>0</v>
      </c>
      <c r="C23" s="1022"/>
      <c r="D23" s="862"/>
      <c r="E23" s="862"/>
      <c r="F23" s="1180"/>
      <c r="G23" s="983"/>
      <c r="H23" s="1023">
        <v>0.0</v>
      </c>
      <c r="I23" s="86">
        <f t="shared" si="2"/>
        <v>667.18</v>
      </c>
      <c r="J23" s="25"/>
      <c r="K23" s="1088" t="str">
        <f>'08) Drop Down Menus'!A8</f>
        <v>Maintenance</v>
      </c>
      <c r="L23" s="930">
        <f>SUMIF('01) BudgetBill Breakdown'!B89:B$594,K9, '01) BudgetBill Breakdown'!G89:G$594)</f>
        <v>-1710.62</v>
      </c>
      <c r="M23" s="1089">
        <f t="shared" si="3"/>
        <v>-100.6247059</v>
      </c>
      <c r="N23" s="25"/>
    </row>
    <row r="24">
      <c r="A24" s="25"/>
      <c r="B24" s="1134" t="b">
        <v>0</v>
      </c>
      <c r="C24" s="1042"/>
      <c r="D24" s="1135"/>
      <c r="E24" s="1135"/>
      <c r="F24" s="1179"/>
      <c r="G24" s="1137"/>
      <c r="H24" s="1138">
        <v>0.0</v>
      </c>
      <c r="I24" s="92">
        <f t="shared" si="2"/>
        <v>667.18</v>
      </c>
      <c r="J24" s="25"/>
      <c r="K24" s="1090" t="str">
        <f>'08) Drop Down Menus'!A9</f>
        <v>Debt</v>
      </c>
      <c r="L24" s="994">
        <f>SUMIF('01) BudgetBill Breakdown'!B89:B$594,K10, '01) BudgetBill Breakdown'!G89:G$594)</f>
        <v>-2031.77</v>
      </c>
      <c r="M24" s="1091">
        <f t="shared" si="3"/>
        <v>-119.5158824</v>
      </c>
      <c r="N24" s="25"/>
    </row>
    <row r="25">
      <c r="A25" s="25"/>
      <c r="B25" s="925" t="b">
        <v>0</v>
      </c>
      <c r="C25" s="1022"/>
      <c r="D25" s="862"/>
      <c r="E25" s="862"/>
      <c r="F25" s="1180"/>
      <c r="G25" s="983"/>
      <c r="H25" s="1023">
        <v>0.0</v>
      </c>
      <c r="I25" s="86">
        <f t="shared" si="2"/>
        <v>667.18</v>
      </c>
      <c r="J25" s="25"/>
      <c r="K25" s="1088" t="str">
        <f>'08) Drop Down Menus'!A10</f>
        <v>Holiday Gifts</v>
      </c>
      <c r="L25" s="930">
        <f>SUMIF('01) BudgetBill Breakdown'!B89:B$594,K11, '01) BudgetBill Breakdown'!G89:G$594)</f>
        <v>-410.56</v>
      </c>
      <c r="M25" s="1089">
        <f t="shared" si="3"/>
        <v>-24.15058824</v>
      </c>
      <c r="N25" s="25"/>
    </row>
    <row r="26">
      <c r="A26" s="25"/>
      <c r="B26" s="1134" t="b">
        <v>0</v>
      </c>
      <c r="C26" s="1042"/>
      <c r="D26" s="1135"/>
      <c r="E26" s="1135"/>
      <c r="F26" s="1179"/>
      <c r="G26" s="1137"/>
      <c r="H26" s="1138">
        <v>0.0</v>
      </c>
      <c r="I26" s="92">
        <f t="shared" si="2"/>
        <v>667.18</v>
      </c>
      <c r="J26" s="25"/>
      <c r="K26" s="1090" t="str">
        <f>'08) Drop Down Menus'!A11</f>
        <v>Haircut</v>
      </c>
      <c r="L26" s="994">
        <f>SUMIF('01) BudgetBill Breakdown'!B89:B$594,K12, '01) BudgetBill Breakdown'!G89:G$594)</f>
        <v>-238</v>
      </c>
      <c r="M26" s="1091">
        <f t="shared" si="3"/>
        <v>-14</v>
      </c>
      <c r="N26" s="25"/>
    </row>
    <row r="27">
      <c r="A27" s="25"/>
      <c r="B27" s="925" t="b">
        <v>0</v>
      </c>
      <c r="C27" s="1022"/>
      <c r="D27" s="1022"/>
      <c r="E27" s="1022"/>
      <c r="F27" s="1180"/>
      <c r="G27" s="983"/>
      <c r="H27" s="1023">
        <v>0.0</v>
      </c>
      <c r="I27" s="86">
        <f t="shared" si="2"/>
        <v>667.18</v>
      </c>
      <c r="J27" s="25"/>
      <c r="K27" s="1088" t="str">
        <f>'08) Drop Down Menus'!A12</f>
        <v>Subscription - Video</v>
      </c>
      <c r="L27" s="930">
        <f>SUMIF('01) BudgetBill Breakdown'!B89:B$594,K13, '01) BudgetBill Breakdown'!G89:G$594)</f>
        <v>-343.35</v>
      </c>
      <c r="M27" s="1089">
        <f t="shared" si="3"/>
        <v>-20.19705882</v>
      </c>
      <c r="N27" s="25"/>
    </row>
    <row r="28">
      <c r="A28" s="25"/>
      <c r="B28" s="1134" t="b">
        <v>0</v>
      </c>
      <c r="C28" s="1042"/>
      <c r="D28" s="1042"/>
      <c r="E28" s="1042"/>
      <c r="F28" s="1179"/>
      <c r="G28" s="1137"/>
      <c r="H28" s="1138">
        <v>0.0</v>
      </c>
      <c r="I28" s="92">
        <f t="shared" si="2"/>
        <v>667.18</v>
      </c>
      <c r="J28" s="25"/>
      <c r="K28" s="1090" t="str">
        <f>'08) Drop Down Menus'!A13</f>
        <v>Subscription - Game</v>
      </c>
      <c r="L28" s="994">
        <f>SUMIF('01) BudgetBill Breakdown'!B89:B$594,K14, '01) BudgetBill Breakdown'!G89:G$594)</f>
        <v>-26.38</v>
      </c>
      <c r="M28" s="1091">
        <f t="shared" si="3"/>
        <v>-1.551764706</v>
      </c>
      <c r="N28" s="25"/>
    </row>
    <row r="29">
      <c r="A29" s="25"/>
      <c r="B29" s="925" t="b">
        <v>0</v>
      </c>
      <c r="C29" s="1022"/>
      <c r="D29" s="1022"/>
      <c r="E29" s="1022"/>
      <c r="F29" s="1180"/>
      <c r="G29" s="983"/>
      <c r="H29" s="1023">
        <v>0.0</v>
      </c>
      <c r="I29" s="86">
        <f t="shared" si="2"/>
        <v>667.18</v>
      </c>
      <c r="J29" s="25"/>
      <c r="K29" s="1092" t="s">
        <v>574</v>
      </c>
      <c r="L29" s="1093"/>
      <c r="M29" s="1094" t="s">
        <v>614</v>
      </c>
      <c r="N29" s="25"/>
    </row>
    <row r="30">
      <c r="A30" s="25"/>
      <c r="B30" s="1134" t="b">
        <v>0</v>
      </c>
      <c r="C30" s="1042"/>
      <c r="D30" s="1135"/>
      <c r="E30" s="1135"/>
      <c r="F30" s="1179"/>
      <c r="G30" s="1137"/>
      <c r="H30" s="1138">
        <v>0.0</v>
      </c>
      <c r="I30" s="92">
        <f t="shared" si="2"/>
        <v>667.18</v>
      </c>
      <c r="J30" s="25"/>
      <c r="N30" s="25"/>
    </row>
    <row r="31">
      <c r="A31" s="25"/>
      <c r="B31" s="925" t="b">
        <v>0</v>
      </c>
      <c r="C31" s="1022"/>
      <c r="D31" s="862"/>
      <c r="E31" s="862"/>
      <c r="F31" s="1180"/>
      <c r="G31" s="983"/>
      <c r="H31" s="1023">
        <v>0.0</v>
      </c>
      <c r="I31" s="86">
        <f t="shared" si="2"/>
        <v>667.18</v>
      </c>
      <c r="J31" s="25"/>
      <c r="K31" s="126" t="s">
        <v>804</v>
      </c>
      <c r="N31" s="25"/>
    </row>
    <row r="32">
      <c r="A32" s="25"/>
      <c r="B32" s="1134" t="b">
        <v>0</v>
      </c>
      <c r="C32" s="1042"/>
      <c r="D32" s="1135"/>
      <c r="E32" s="1135"/>
      <c r="F32" s="1179"/>
      <c r="G32" s="1137"/>
      <c r="H32" s="1138">
        <v>0.0</v>
      </c>
      <c r="I32" s="92">
        <f t="shared" si="2"/>
        <v>667.18</v>
      </c>
      <c r="J32" s="25"/>
      <c r="K32" s="1208"/>
      <c r="L32" s="1128">
        <v>45897.0</v>
      </c>
      <c r="M32" s="125">
        <v>2.1</v>
      </c>
      <c r="N32" s="25"/>
    </row>
    <row r="33" ht="18.0" customHeight="1">
      <c r="A33" s="25"/>
      <c r="B33" s="925" t="b">
        <v>0</v>
      </c>
      <c r="C33" s="1022"/>
      <c r="D33" s="862"/>
      <c r="E33" s="862"/>
      <c r="F33" s="1180"/>
      <c r="G33" s="983"/>
      <c r="H33" s="1023">
        <v>0.0</v>
      </c>
      <c r="I33" s="86">
        <f t="shared" si="2"/>
        <v>667.18</v>
      </c>
      <c r="J33" s="25"/>
      <c r="K33" s="136"/>
      <c r="L33" s="1128">
        <v>45899.0</v>
      </c>
      <c r="M33" s="125">
        <v>3.17</v>
      </c>
      <c r="N33" s="25"/>
    </row>
    <row r="34" ht="18.0" customHeight="1">
      <c r="A34" s="25"/>
      <c r="B34" s="1148"/>
      <c r="C34" s="1149" t="s">
        <v>455</v>
      </c>
      <c r="D34" s="1150"/>
      <c r="E34" s="1150"/>
      <c r="F34" s="1150"/>
      <c r="G34" s="1150"/>
      <c r="H34" s="1151">
        <f>I26</f>
        <v>667.18</v>
      </c>
      <c r="I34" s="1152"/>
      <c r="J34" s="25"/>
      <c r="K34" s="136"/>
      <c r="L34" s="1128"/>
      <c r="M34" s="125">
        <v>0.0</v>
      </c>
      <c r="N34" s="25"/>
    </row>
    <row r="35" ht="18.0" customHeight="1">
      <c r="A35" s="65"/>
      <c r="B35" s="65"/>
      <c r="C35" s="65"/>
      <c r="D35" s="65"/>
      <c r="E35" s="65"/>
      <c r="F35" s="65"/>
      <c r="G35" s="75"/>
      <c r="H35" s="75"/>
      <c r="I35" s="65"/>
      <c r="J35" s="25"/>
      <c r="K35" s="136"/>
      <c r="L35" s="1128"/>
      <c r="M35" s="125">
        <v>0.0</v>
      </c>
      <c r="N35" s="25"/>
    </row>
    <row r="36" ht="18.0" customHeight="1">
      <c r="A36" s="65"/>
      <c r="B36" s="65" t="s">
        <v>609</v>
      </c>
      <c r="J36" s="25"/>
      <c r="K36" s="136"/>
      <c r="L36" s="1128"/>
      <c r="M36" s="125">
        <v>0.0</v>
      </c>
      <c r="N36" s="25"/>
    </row>
    <row r="37" ht="18.0" customHeight="1">
      <c r="A37" s="80"/>
      <c r="B37" s="1085" t="s">
        <v>102</v>
      </c>
      <c r="C37" s="1086" t="s">
        <v>103</v>
      </c>
      <c r="D37" s="1086" t="s">
        <v>104</v>
      </c>
      <c r="E37" s="1086" t="s">
        <v>105</v>
      </c>
      <c r="F37" s="1086" t="s">
        <v>49</v>
      </c>
      <c r="G37" s="1106" t="s">
        <v>106</v>
      </c>
      <c r="H37" s="1106" t="s">
        <v>107</v>
      </c>
      <c r="I37" s="1130"/>
      <c r="J37" s="25"/>
      <c r="K37" s="136"/>
      <c r="L37" s="1128"/>
      <c r="M37" s="125">
        <v>0.0</v>
      </c>
      <c r="N37" s="25"/>
    </row>
    <row r="38" ht="18.0" customHeight="1">
      <c r="A38" s="80"/>
      <c r="B38" s="1108" t="b">
        <v>0</v>
      </c>
      <c r="C38" s="1022"/>
      <c r="D38" s="95"/>
      <c r="E38" s="95"/>
      <c r="F38" s="96"/>
      <c r="G38" s="85">
        <v>0.0</v>
      </c>
      <c r="H38" s="930">
        <f t="shared" ref="H38:H86" si="4">IF( B38 = TRUE ,(G38*F38)*0.05+(G38*F38) , G38*F38 )</f>
        <v>0</v>
      </c>
      <c r="I38" s="1107"/>
      <c r="J38" s="25"/>
      <c r="K38" s="136"/>
      <c r="L38" s="1128"/>
      <c r="M38" s="125">
        <v>0.0</v>
      </c>
      <c r="N38" s="25"/>
    </row>
    <row r="39" ht="18.0" customHeight="1">
      <c r="A39" s="80"/>
      <c r="B39" s="1111" t="b">
        <v>0</v>
      </c>
      <c r="C39" s="88"/>
      <c r="D39" s="89"/>
      <c r="E39" s="89"/>
      <c r="F39" s="90"/>
      <c r="G39" s="91">
        <v>0.0</v>
      </c>
      <c r="H39" s="994">
        <f t="shared" si="4"/>
        <v>0</v>
      </c>
      <c r="I39" s="1140"/>
      <c r="J39" s="25"/>
      <c r="K39" s="136"/>
      <c r="L39" s="1128"/>
      <c r="M39" s="125">
        <v>0.0</v>
      </c>
      <c r="N39" s="25"/>
    </row>
    <row r="40" ht="18.0" customHeight="1">
      <c r="A40" s="97"/>
      <c r="B40" s="1108" t="b">
        <v>0</v>
      </c>
      <c r="C40" s="94"/>
      <c r="D40" s="95"/>
      <c r="E40" s="95"/>
      <c r="F40" s="96"/>
      <c r="G40" s="85">
        <v>0.0</v>
      </c>
      <c r="H40" s="930">
        <f t="shared" si="4"/>
        <v>0</v>
      </c>
      <c r="I40" s="1107"/>
      <c r="J40" s="25"/>
      <c r="K40" s="136"/>
      <c r="L40" s="1128"/>
      <c r="M40" s="125">
        <v>0.0</v>
      </c>
      <c r="N40" s="25"/>
    </row>
    <row r="41" ht="18.0" customHeight="1">
      <c r="A41" s="80"/>
      <c r="B41" s="1111" t="b">
        <v>0</v>
      </c>
      <c r="C41" s="88"/>
      <c r="D41" s="89"/>
      <c r="E41" s="89"/>
      <c r="F41" s="90"/>
      <c r="G41" s="91">
        <v>0.0</v>
      </c>
      <c r="H41" s="994">
        <f t="shared" si="4"/>
        <v>0</v>
      </c>
      <c r="I41" s="1140"/>
      <c r="J41" s="25"/>
      <c r="K41" s="136"/>
      <c r="L41" s="1128"/>
      <c r="M41" s="125">
        <v>0.0</v>
      </c>
      <c r="N41" s="25"/>
    </row>
    <row r="42" ht="18.0" customHeight="1">
      <c r="A42" s="80"/>
      <c r="B42" s="1108" t="b">
        <v>0</v>
      </c>
      <c r="C42" s="94"/>
      <c r="D42" s="95"/>
      <c r="E42" s="95"/>
      <c r="F42" s="96"/>
      <c r="G42" s="85">
        <v>0.0</v>
      </c>
      <c r="H42" s="930">
        <f t="shared" si="4"/>
        <v>0</v>
      </c>
      <c r="I42" s="1107"/>
      <c r="J42" s="25"/>
      <c r="K42" s="136"/>
      <c r="L42" s="1128"/>
      <c r="M42" s="125">
        <v>0.0</v>
      </c>
      <c r="N42" s="25"/>
    </row>
    <row r="43" ht="18.0" customHeight="1">
      <c r="A43" s="80"/>
      <c r="B43" s="1111" t="b">
        <v>0</v>
      </c>
      <c r="C43" s="88"/>
      <c r="D43" s="89"/>
      <c r="E43" s="89"/>
      <c r="F43" s="90"/>
      <c r="G43" s="91">
        <v>0.0</v>
      </c>
      <c r="H43" s="994">
        <f t="shared" si="4"/>
        <v>0</v>
      </c>
      <c r="I43" s="1140"/>
      <c r="J43" s="25"/>
      <c r="K43" s="136"/>
      <c r="L43" s="1128"/>
      <c r="M43" s="125">
        <v>0.0</v>
      </c>
      <c r="N43" s="25"/>
    </row>
    <row r="44" ht="18.0" customHeight="1">
      <c r="A44" s="97"/>
      <c r="B44" s="1108" t="b">
        <v>0</v>
      </c>
      <c r="C44" s="94"/>
      <c r="D44" s="95"/>
      <c r="E44" s="95"/>
      <c r="F44" s="96"/>
      <c r="G44" s="85">
        <v>0.0</v>
      </c>
      <c r="H44" s="930">
        <f t="shared" si="4"/>
        <v>0</v>
      </c>
      <c r="I44" s="1107"/>
      <c r="J44" s="25"/>
      <c r="K44" s="136"/>
      <c r="L44" s="1128"/>
      <c r="M44" s="125">
        <v>0.0</v>
      </c>
      <c r="N44" s="25"/>
    </row>
    <row r="45" ht="18.0" customHeight="1">
      <c r="A45" s="97"/>
      <c r="B45" s="1111" t="b">
        <v>0</v>
      </c>
      <c r="C45" s="88"/>
      <c r="D45" s="89"/>
      <c r="E45" s="89"/>
      <c r="F45" s="90"/>
      <c r="G45" s="91">
        <v>0.0</v>
      </c>
      <c r="H45" s="994">
        <f t="shared" si="4"/>
        <v>0</v>
      </c>
      <c r="I45" s="1140"/>
      <c r="J45" s="25"/>
      <c r="K45" s="167"/>
      <c r="L45" s="1128"/>
      <c r="M45" s="125">
        <v>0.0</v>
      </c>
      <c r="N45" s="25"/>
    </row>
    <row r="46" ht="18.0" customHeight="1">
      <c r="A46" s="97"/>
      <c r="B46" s="1108" t="b">
        <v>0</v>
      </c>
      <c r="C46" s="94"/>
      <c r="D46" s="95"/>
      <c r="E46" s="95"/>
      <c r="F46" s="96"/>
      <c r="G46" s="85">
        <v>0.0</v>
      </c>
      <c r="H46" s="930">
        <f t="shared" si="4"/>
        <v>0</v>
      </c>
      <c r="I46" s="1107"/>
      <c r="J46" s="25"/>
      <c r="K46" s="167"/>
      <c r="L46" s="1128"/>
      <c r="M46" s="125">
        <v>0.0</v>
      </c>
      <c r="N46" s="25"/>
    </row>
    <row r="47" ht="18.0" customHeight="1">
      <c r="A47" s="97"/>
      <c r="B47" s="1111" t="b">
        <v>0</v>
      </c>
      <c r="C47" s="88"/>
      <c r="D47" s="89"/>
      <c r="E47" s="89"/>
      <c r="F47" s="90"/>
      <c r="G47" s="91">
        <v>0.0</v>
      </c>
      <c r="H47" s="994">
        <f t="shared" si="4"/>
        <v>0</v>
      </c>
      <c r="I47" s="1140"/>
      <c r="J47" s="25"/>
      <c r="K47" s="167"/>
      <c r="L47" s="1128"/>
      <c r="M47" s="125">
        <v>0.0</v>
      </c>
      <c r="N47" s="25"/>
    </row>
    <row r="48" ht="18.0" customHeight="1">
      <c r="A48" s="97"/>
      <c r="B48" s="1108" t="b">
        <v>0</v>
      </c>
      <c r="C48" s="94"/>
      <c r="D48" s="95"/>
      <c r="E48" s="95"/>
      <c r="F48" s="96"/>
      <c r="G48" s="85">
        <v>0.0</v>
      </c>
      <c r="H48" s="930">
        <f t="shared" si="4"/>
        <v>0</v>
      </c>
      <c r="I48" s="1107"/>
      <c r="J48" s="25"/>
      <c r="K48" s="167"/>
      <c r="L48" s="1128"/>
      <c r="M48" s="125">
        <v>0.0</v>
      </c>
    </row>
    <row r="49" ht="18.0" customHeight="1">
      <c r="A49" s="97"/>
      <c r="B49" s="1111" t="b">
        <v>0</v>
      </c>
      <c r="C49" s="88"/>
      <c r="D49" s="89"/>
      <c r="E49" s="89"/>
      <c r="F49" s="90"/>
      <c r="G49" s="91">
        <v>0.0</v>
      </c>
      <c r="H49" s="994">
        <f t="shared" si="4"/>
        <v>0</v>
      </c>
      <c r="I49" s="1140"/>
      <c r="J49" s="25"/>
      <c r="K49" s="167"/>
      <c r="L49" s="1128"/>
      <c r="M49" s="125">
        <v>0.0</v>
      </c>
    </row>
    <row r="50" ht="18.0" customHeight="1">
      <c r="A50" s="97"/>
      <c r="B50" s="1108" t="b">
        <v>0</v>
      </c>
      <c r="C50" s="94"/>
      <c r="D50" s="95"/>
      <c r="E50" s="95"/>
      <c r="F50" s="96"/>
      <c r="G50" s="85">
        <v>0.0</v>
      </c>
      <c r="H50" s="930">
        <f t="shared" si="4"/>
        <v>0</v>
      </c>
      <c r="I50" s="1107"/>
      <c r="J50" s="25"/>
      <c r="K50" s="167"/>
      <c r="L50" s="1128"/>
      <c r="M50" s="125">
        <v>0.0</v>
      </c>
    </row>
    <row r="51" ht="18.0" customHeight="1">
      <c r="A51" s="97"/>
      <c r="B51" s="1111" t="b">
        <v>0</v>
      </c>
      <c r="C51" s="88"/>
      <c r="D51" s="89"/>
      <c r="E51" s="89"/>
      <c r="F51" s="90"/>
      <c r="G51" s="91">
        <v>0.0</v>
      </c>
      <c r="H51" s="994">
        <f t="shared" si="4"/>
        <v>0</v>
      </c>
      <c r="I51" s="1140"/>
      <c r="J51" s="25"/>
      <c r="K51" s="167"/>
      <c r="L51" s="1128"/>
      <c r="M51" s="125">
        <v>0.0</v>
      </c>
    </row>
    <row r="52" ht="18.0" customHeight="1">
      <c r="A52" s="97"/>
      <c r="B52" s="1108" t="b">
        <v>0</v>
      </c>
      <c r="C52" s="94"/>
      <c r="D52" s="95"/>
      <c r="E52" s="95"/>
      <c r="F52" s="96"/>
      <c r="G52" s="85">
        <v>0.0</v>
      </c>
      <c r="H52" s="930">
        <f t="shared" si="4"/>
        <v>0</v>
      </c>
      <c r="I52" s="1107"/>
      <c r="J52" s="25"/>
      <c r="K52" s="167"/>
      <c r="L52" s="1128"/>
      <c r="M52" s="125">
        <v>0.0</v>
      </c>
    </row>
    <row r="53" ht="18.0" customHeight="1">
      <c r="A53" s="97"/>
      <c r="B53" s="1111" t="b">
        <v>0</v>
      </c>
      <c r="C53" s="88"/>
      <c r="D53" s="89"/>
      <c r="E53" s="89"/>
      <c r="F53" s="90"/>
      <c r="G53" s="91">
        <v>0.0</v>
      </c>
      <c r="H53" s="994">
        <f t="shared" si="4"/>
        <v>0</v>
      </c>
      <c r="I53" s="1140"/>
      <c r="J53" s="25"/>
      <c r="K53" s="167"/>
      <c r="L53" s="1128"/>
      <c r="M53" s="125">
        <v>0.0</v>
      </c>
      <c r="N53" s="25"/>
    </row>
    <row r="54" ht="18.0" customHeight="1">
      <c r="A54" s="97"/>
      <c r="B54" s="1108" t="b">
        <v>0</v>
      </c>
      <c r="C54" s="94"/>
      <c r="D54" s="95"/>
      <c r="E54" s="95"/>
      <c r="F54" s="96"/>
      <c r="G54" s="85">
        <v>0.0</v>
      </c>
      <c r="H54" s="930">
        <f t="shared" si="4"/>
        <v>0</v>
      </c>
      <c r="I54" s="1107"/>
      <c r="J54" s="25"/>
      <c r="K54" s="167"/>
      <c r="L54" s="1128"/>
      <c r="M54" s="125">
        <v>0.0</v>
      </c>
      <c r="N54" s="25"/>
    </row>
    <row r="55" ht="18.0" customHeight="1">
      <c r="A55" s="97"/>
      <c r="B55" s="1111" t="b">
        <v>0</v>
      </c>
      <c r="C55" s="88"/>
      <c r="D55" s="89"/>
      <c r="E55" s="89"/>
      <c r="F55" s="90"/>
      <c r="G55" s="91">
        <v>0.0</v>
      </c>
      <c r="H55" s="994">
        <f t="shared" si="4"/>
        <v>0</v>
      </c>
      <c r="I55" s="1140"/>
      <c r="J55" s="25"/>
      <c r="K55" s="167"/>
      <c r="L55" s="1128"/>
      <c r="M55" s="125">
        <v>0.0</v>
      </c>
      <c r="N55" s="25"/>
    </row>
    <row r="56" ht="18.0" customHeight="1">
      <c r="A56" s="97"/>
      <c r="B56" s="1108" t="b">
        <v>0</v>
      </c>
      <c r="C56" s="94"/>
      <c r="D56" s="95"/>
      <c r="E56" s="95"/>
      <c r="F56" s="96"/>
      <c r="G56" s="85">
        <v>0.0</v>
      </c>
      <c r="H56" s="930">
        <f t="shared" si="4"/>
        <v>0</v>
      </c>
      <c r="I56" s="1107"/>
      <c r="J56" s="25"/>
      <c r="K56" s="167"/>
      <c r="L56" s="1128"/>
      <c r="M56" s="125">
        <v>0.0</v>
      </c>
      <c r="N56" s="25"/>
    </row>
    <row r="57" ht="18.0" customHeight="1">
      <c r="A57" s="97"/>
      <c r="B57" s="1111" t="b">
        <v>0</v>
      </c>
      <c r="C57" s="88"/>
      <c r="D57" s="89"/>
      <c r="E57" s="89"/>
      <c r="F57" s="90"/>
      <c r="G57" s="91">
        <v>0.0</v>
      </c>
      <c r="H57" s="994">
        <f t="shared" si="4"/>
        <v>0</v>
      </c>
      <c r="I57" s="1140"/>
      <c r="J57" s="25"/>
      <c r="K57" s="167"/>
      <c r="L57" s="1128"/>
      <c r="M57" s="125">
        <v>0.0</v>
      </c>
      <c r="N57" s="25"/>
    </row>
    <row r="58" ht="18.0" customHeight="1">
      <c r="A58" s="97"/>
      <c r="B58" s="1108" t="b">
        <v>0</v>
      </c>
      <c r="C58" s="94"/>
      <c r="D58" s="95"/>
      <c r="E58" s="95"/>
      <c r="F58" s="96"/>
      <c r="G58" s="85">
        <v>0.0</v>
      </c>
      <c r="H58" s="930">
        <f t="shared" si="4"/>
        <v>0</v>
      </c>
      <c r="I58" s="1107"/>
      <c r="J58" s="25"/>
      <c r="K58" s="167"/>
      <c r="L58" s="1128"/>
      <c r="M58" s="125">
        <v>0.0</v>
      </c>
      <c r="N58" s="25"/>
    </row>
    <row r="59" ht="18.0" customHeight="1">
      <c r="A59" s="97"/>
      <c r="B59" s="1111" t="b">
        <v>0</v>
      </c>
      <c r="C59" s="88"/>
      <c r="D59" s="89"/>
      <c r="E59" s="89"/>
      <c r="F59" s="90"/>
      <c r="G59" s="91">
        <v>0.0</v>
      </c>
      <c r="H59" s="994">
        <f t="shared" si="4"/>
        <v>0</v>
      </c>
      <c r="I59" s="1140"/>
      <c r="J59" s="25"/>
      <c r="K59" s="167"/>
      <c r="L59" s="1128"/>
      <c r="M59" s="125"/>
      <c r="N59" s="25"/>
    </row>
    <row r="60" ht="18.0" customHeight="1">
      <c r="A60" s="97"/>
      <c r="B60" s="1108" t="b">
        <v>0</v>
      </c>
      <c r="C60" s="94"/>
      <c r="D60" s="95"/>
      <c r="E60" s="95"/>
      <c r="F60" s="96"/>
      <c r="G60" s="85">
        <v>0.0</v>
      </c>
      <c r="H60" s="930">
        <f t="shared" si="4"/>
        <v>0</v>
      </c>
      <c r="I60" s="1107"/>
      <c r="J60" s="25"/>
      <c r="K60" s="1128"/>
      <c r="N60" s="25"/>
    </row>
    <row r="61" ht="18.0" customHeight="1">
      <c r="A61" s="97"/>
      <c r="B61" s="1111" t="b">
        <v>0</v>
      </c>
      <c r="C61" s="88"/>
      <c r="D61" s="89"/>
      <c r="E61" s="89"/>
      <c r="F61" s="90"/>
      <c r="G61" s="91">
        <v>0.0</v>
      </c>
      <c r="H61" s="994">
        <f t="shared" si="4"/>
        <v>0</v>
      </c>
      <c r="I61" s="1140"/>
      <c r="J61" s="25"/>
      <c r="K61" s="25"/>
      <c r="L61" s="25"/>
      <c r="M61" s="25"/>
      <c r="N61" s="25"/>
    </row>
    <row r="62" ht="18.0" customHeight="1">
      <c r="A62" s="97"/>
      <c r="B62" s="1108" t="b">
        <v>0</v>
      </c>
      <c r="C62" s="94"/>
      <c r="D62" s="95"/>
      <c r="E62" s="95"/>
      <c r="F62" s="96"/>
      <c r="G62" s="85">
        <v>0.0</v>
      </c>
      <c r="H62" s="930">
        <f t="shared" si="4"/>
        <v>0</v>
      </c>
      <c r="I62" s="1107"/>
      <c r="J62" s="25"/>
      <c r="N62" s="25"/>
    </row>
    <row r="63" ht="18.0" customHeight="1">
      <c r="A63" s="97"/>
      <c r="B63" s="1111" t="b">
        <v>0</v>
      </c>
      <c r="C63" s="88"/>
      <c r="D63" s="89"/>
      <c r="E63" s="89"/>
      <c r="F63" s="90"/>
      <c r="G63" s="91">
        <v>0.0</v>
      </c>
      <c r="H63" s="994">
        <f t="shared" si="4"/>
        <v>0</v>
      </c>
      <c r="I63" s="1140"/>
      <c r="J63" s="25"/>
      <c r="N63" s="25"/>
    </row>
    <row r="64" ht="18.0" customHeight="1">
      <c r="A64" s="97"/>
      <c r="B64" s="1108" t="b">
        <v>0</v>
      </c>
      <c r="C64" s="94"/>
      <c r="D64" s="95"/>
      <c r="E64" s="95"/>
      <c r="F64" s="96"/>
      <c r="G64" s="85">
        <v>0.0</v>
      </c>
      <c r="H64" s="930">
        <f t="shared" si="4"/>
        <v>0</v>
      </c>
      <c r="I64" s="1107"/>
      <c r="J64" s="25"/>
      <c r="N64" s="25"/>
    </row>
    <row r="65" ht="18.0" customHeight="1">
      <c r="A65" s="97"/>
      <c r="B65" s="1111" t="b">
        <v>0</v>
      </c>
      <c r="C65" s="88"/>
      <c r="D65" s="89"/>
      <c r="E65" s="89"/>
      <c r="F65" s="90"/>
      <c r="G65" s="91">
        <v>0.0</v>
      </c>
      <c r="H65" s="994">
        <f t="shared" si="4"/>
        <v>0</v>
      </c>
      <c r="I65" s="1140"/>
      <c r="J65" s="25"/>
      <c r="N65" s="25"/>
    </row>
    <row r="66" ht="18.0" customHeight="1">
      <c r="A66" s="97"/>
      <c r="B66" s="1108" t="b">
        <v>0</v>
      </c>
      <c r="C66" s="94"/>
      <c r="D66" s="95"/>
      <c r="E66" s="95"/>
      <c r="F66" s="96"/>
      <c r="G66" s="85">
        <v>0.0</v>
      </c>
      <c r="H66" s="930">
        <f t="shared" si="4"/>
        <v>0</v>
      </c>
      <c r="I66" s="1107"/>
      <c r="J66" s="25"/>
      <c r="N66" s="25"/>
    </row>
    <row r="67" ht="18.0" customHeight="1">
      <c r="A67" s="97"/>
      <c r="B67" s="1111" t="b">
        <v>0</v>
      </c>
      <c r="C67" s="88"/>
      <c r="D67" s="89"/>
      <c r="E67" s="89"/>
      <c r="F67" s="90"/>
      <c r="G67" s="91">
        <v>0.0</v>
      </c>
      <c r="H67" s="994">
        <f t="shared" si="4"/>
        <v>0</v>
      </c>
      <c r="I67" s="1140"/>
      <c r="J67" s="25"/>
      <c r="N67" s="25"/>
    </row>
    <row r="68" ht="18.0" customHeight="1">
      <c r="A68" s="97"/>
      <c r="B68" s="1108" t="b">
        <v>0</v>
      </c>
      <c r="C68" s="94"/>
      <c r="D68" s="95"/>
      <c r="E68" s="95"/>
      <c r="F68" s="96"/>
      <c r="G68" s="85">
        <v>0.0</v>
      </c>
      <c r="H68" s="930">
        <f t="shared" si="4"/>
        <v>0</v>
      </c>
      <c r="I68" s="1107"/>
      <c r="J68" s="25"/>
      <c r="N68" s="25"/>
    </row>
    <row r="69" ht="18.0" customHeight="1">
      <c r="A69" s="97"/>
      <c r="B69" s="1111" t="b">
        <v>0</v>
      </c>
      <c r="C69" s="88"/>
      <c r="D69" s="89"/>
      <c r="E69" s="89"/>
      <c r="F69" s="90"/>
      <c r="G69" s="91">
        <v>0.0</v>
      </c>
      <c r="H69" s="994">
        <f t="shared" si="4"/>
        <v>0</v>
      </c>
      <c r="I69" s="1140"/>
      <c r="J69" s="25"/>
      <c r="N69" s="25"/>
    </row>
    <row r="70" ht="18.0" customHeight="1">
      <c r="A70" s="97"/>
      <c r="B70" s="1108" t="b">
        <v>0</v>
      </c>
      <c r="C70" s="94"/>
      <c r="D70" s="95"/>
      <c r="E70" s="95"/>
      <c r="F70" s="96"/>
      <c r="G70" s="85">
        <v>0.0</v>
      </c>
      <c r="H70" s="930">
        <f t="shared" si="4"/>
        <v>0</v>
      </c>
      <c r="I70" s="1107"/>
      <c r="J70" s="25"/>
      <c r="N70" s="25"/>
    </row>
    <row r="71" ht="18.0" customHeight="1">
      <c r="A71" s="97"/>
      <c r="B71" s="1111" t="b">
        <v>0</v>
      </c>
      <c r="C71" s="88"/>
      <c r="D71" s="89"/>
      <c r="E71" s="89"/>
      <c r="F71" s="90"/>
      <c r="G71" s="91">
        <v>0.0</v>
      </c>
      <c r="H71" s="994">
        <f t="shared" si="4"/>
        <v>0</v>
      </c>
      <c r="I71" s="1140"/>
      <c r="J71" s="25"/>
      <c r="N71" s="25"/>
    </row>
    <row r="72" ht="18.0" customHeight="1">
      <c r="A72" s="97"/>
      <c r="B72" s="1108" t="b">
        <v>0</v>
      </c>
      <c r="C72" s="94"/>
      <c r="D72" s="95"/>
      <c r="E72" s="95"/>
      <c r="F72" s="96"/>
      <c r="G72" s="85">
        <v>0.0</v>
      </c>
      <c r="H72" s="930">
        <f t="shared" si="4"/>
        <v>0</v>
      </c>
      <c r="I72" s="1107"/>
      <c r="J72" s="25"/>
      <c r="N72" s="25"/>
    </row>
    <row r="73" ht="18.0" customHeight="1">
      <c r="A73" s="97"/>
      <c r="B73" s="1111" t="b">
        <v>0</v>
      </c>
      <c r="C73" s="88"/>
      <c r="D73" s="89"/>
      <c r="E73" s="89"/>
      <c r="F73" s="90"/>
      <c r="G73" s="91">
        <v>0.0</v>
      </c>
      <c r="H73" s="994">
        <f t="shared" si="4"/>
        <v>0</v>
      </c>
      <c r="I73" s="1140"/>
      <c r="J73" s="25"/>
      <c r="N73" s="25"/>
    </row>
    <row r="74" ht="18.0" customHeight="1">
      <c r="A74" s="97"/>
      <c r="B74" s="1108" t="b">
        <v>0</v>
      </c>
      <c r="C74" s="94"/>
      <c r="D74" s="95"/>
      <c r="E74" s="95"/>
      <c r="F74" s="96"/>
      <c r="G74" s="85">
        <v>0.0</v>
      </c>
      <c r="H74" s="930">
        <f t="shared" si="4"/>
        <v>0</v>
      </c>
      <c r="I74" s="1107"/>
      <c r="J74" s="25"/>
      <c r="N74" s="25"/>
    </row>
    <row r="75" ht="18.0" customHeight="1">
      <c r="A75" s="97"/>
      <c r="B75" s="1111" t="b">
        <v>0</v>
      </c>
      <c r="C75" s="88"/>
      <c r="D75" s="89"/>
      <c r="E75" s="89"/>
      <c r="F75" s="90"/>
      <c r="G75" s="91">
        <v>0.0</v>
      </c>
      <c r="H75" s="994">
        <f t="shared" si="4"/>
        <v>0</v>
      </c>
      <c r="I75" s="1140"/>
      <c r="J75" s="25"/>
      <c r="N75" s="25"/>
    </row>
    <row r="76" ht="18.0" customHeight="1">
      <c r="A76" s="97"/>
      <c r="B76" s="1108" t="b">
        <v>0</v>
      </c>
      <c r="C76" s="94"/>
      <c r="D76" s="95"/>
      <c r="E76" s="95"/>
      <c r="F76" s="96"/>
      <c r="G76" s="85">
        <v>0.0</v>
      </c>
      <c r="H76" s="930">
        <f t="shared" si="4"/>
        <v>0</v>
      </c>
      <c r="I76" s="1107"/>
      <c r="J76" s="25"/>
      <c r="N76" s="25"/>
    </row>
    <row r="77" ht="18.0" customHeight="1">
      <c r="A77" s="97"/>
      <c r="B77" s="1111" t="b">
        <v>0</v>
      </c>
      <c r="C77" s="88"/>
      <c r="D77" s="89"/>
      <c r="E77" s="89"/>
      <c r="F77" s="90"/>
      <c r="G77" s="91">
        <v>0.0</v>
      </c>
      <c r="H77" s="994">
        <f t="shared" si="4"/>
        <v>0</v>
      </c>
      <c r="I77" s="1140"/>
      <c r="J77" s="25"/>
      <c r="N77" s="25"/>
    </row>
    <row r="78" ht="18.0" customHeight="1">
      <c r="A78" s="97"/>
      <c r="B78" s="1108" t="b">
        <v>0</v>
      </c>
      <c r="C78" s="94"/>
      <c r="D78" s="95"/>
      <c r="E78" s="95"/>
      <c r="F78" s="96"/>
      <c r="G78" s="85">
        <v>0.0</v>
      </c>
      <c r="H78" s="930">
        <f t="shared" si="4"/>
        <v>0</v>
      </c>
      <c r="I78" s="1107"/>
      <c r="J78" s="25"/>
      <c r="N78" s="25"/>
    </row>
    <row r="79" ht="18.0" customHeight="1">
      <c r="A79" s="97"/>
      <c r="B79" s="1111" t="b">
        <v>0</v>
      </c>
      <c r="C79" s="88"/>
      <c r="D79" s="89"/>
      <c r="E79" s="89"/>
      <c r="F79" s="90"/>
      <c r="G79" s="91">
        <v>0.0</v>
      </c>
      <c r="H79" s="994">
        <f t="shared" si="4"/>
        <v>0</v>
      </c>
      <c r="I79" s="1140"/>
      <c r="J79" s="25"/>
      <c r="N79" s="25"/>
    </row>
    <row r="80" ht="18.0" customHeight="1">
      <c r="A80" s="97"/>
      <c r="B80" s="1108" t="b">
        <v>0</v>
      </c>
      <c r="C80" s="94"/>
      <c r="D80" s="95"/>
      <c r="E80" s="95"/>
      <c r="F80" s="96"/>
      <c r="G80" s="85">
        <v>0.0</v>
      </c>
      <c r="H80" s="930">
        <f t="shared" si="4"/>
        <v>0</v>
      </c>
      <c r="I80" s="1107"/>
      <c r="J80" s="25"/>
      <c r="N80" s="25"/>
    </row>
    <row r="81" ht="18.0" customHeight="1">
      <c r="A81" s="97"/>
      <c r="B81" s="1111" t="b">
        <v>0</v>
      </c>
      <c r="C81" s="88"/>
      <c r="D81" s="89"/>
      <c r="E81" s="89"/>
      <c r="F81" s="90"/>
      <c r="G81" s="91">
        <v>0.0</v>
      </c>
      <c r="H81" s="994">
        <f t="shared" si="4"/>
        <v>0</v>
      </c>
      <c r="I81" s="1140"/>
      <c r="J81" s="25"/>
      <c r="N81" s="25"/>
    </row>
    <row r="82" ht="18.0" customHeight="1">
      <c r="A82" s="97"/>
      <c r="B82" s="1108" t="b">
        <v>0</v>
      </c>
      <c r="C82" s="94"/>
      <c r="D82" s="95"/>
      <c r="E82" s="95"/>
      <c r="F82" s="96"/>
      <c r="G82" s="85">
        <v>0.0</v>
      </c>
      <c r="H82" s="930">
        <f t="shared" si="4"/>
        <v>0</v>
      </c>
      <c r="I82" s="1107"/>
      <c r="J82" s="25"/>
      <c r="N82" s="25"/>
    </row>
    <row r="83" ht="18.0" customHeight="1">
      <c r="A83" s="97"/>
      <c r="B83" s="1111" t="b">
        <v>0</v>
      </c>
      <c r="C83" s="88"/>
      <c r="D83" s="89"/>
      <c r="E83" s="89"/>
      <c r="F83" s="90"/>
      <c r="G83" s="91">
        <v>0.0</v>
      </c>
      <c r="H83" s="994">
        <f t="shared" si="4"/>
        <v>0</v>
      </c>
      <c r="I83" s="1140"/>
      <c r="J83" s="25"/>
      <c r="N83" s="25"/>
    </row>
    <row r="84" ht="18.0" customHeight="1">
      <c r="A84" s="97"/>
      <c r="B84" s="1108" t="b">
        <v>0</v>
      </c>
      <c r="C84" s="94"/>
      <c r="D84" s="95"/>
      <c r="E84" s="95"/>
      <c r="F84" s="96"/>
      <c r="G84" s="85">
        <v>0.0</v>
      </c>
      <c r="H84" s="930">
        <f t="shared" si="4"/>
        <v>0</v>
      </c>
      <c r="I84" s="1107"/>
      <c r="J84" s="25"/>
      <c r="N84" s="25"/>
    </row>
    <row r="85" ht="18.0" customHeight="1">
      <c r="A85" s="97"/>
      <c r="B85" s="1111" t="b">
        <v>0</v>
      </c>
      <c r="C85" s="88"/>
      <c r="D85" s="89"/>
      <c r="E85" s="89"/>
      <c r="F85" s="90"/>
      <c r="G85" s="91">
        <v>0.0</v>
      </c>
      <c r="H85" s="994">
        <f t="shared" si="4"/>
        <v>0</v>
      </c>
      <c r="I85" s="1140"/>
      <c r="J85" s="25"/>
      <c r="N85" s="25"/>
    </row>
    <row r="86" ht="18.0" customHeight="1">
      <c r="A86" s="65"/>
      <c r="B86" s="1108" t="b">
        <v>0</v>
      </c>
      <c r="C86" s="94"/>
      <c r="D86" s="95"/>
      <c r="E86" s="95"/>
      <c r="F86" s="96"/>
      <c r="G86" s="85">
        <v>0.0</v>
      </c>
      <c r="H86" s="930">
        <f t="shared" si="4"/>
        <v>0</v>
      </c>
      <c r="I86" s="1107"/>
      <c r="J86" s="25"/>
      <c r="N86" s="25"/>
    </row>
    <row r="87">
      <c r="A87" s="126"/>
      <c r="B87" s="1125"/>
      <c r="C87" s="1126" t="s">
        <v>610</v>
      </c>
      <c r="D87" s="1093"/>
      <c r="E87" s="1093"/>
      <c r="F87" s="1093"/>
      <c r="G87" s="1093"/>
      <c r="H87" s="1127">
        <f>sum(H38:H86)</f>
        <v>0</v>
      </c>
      <c r="I87" s="1155"/>
      <c r="J87" s="25"/>
      <c r="N87" s="25"/>
    </row>
    <row r="88">
      <c r="A88" s="126"/>
      <c r="B88" s="126" t="s">
        <v>134</v>
      </c>
      <c r="H88" s="127">
        <f>'01) BudgetBill Breakdown'!J882-H87</f>
        <v>1413.26</v>
      </c>
      <c r="J88" s="25"/>
      <c r="M88" s="13">
        <v>45829.0</v>
      </c>
      <c r="N88" s="25"/>
    </row>
    <row r="89">
      <c r="A89" s="126"/>
      <c r="B89" s="126"/>
      <c r="C89" s="126"/>
      <c r="D89" s="126"/>
      <c r="E89" s="126"/>
      <c r="F89" s="126"/>
      <c r="G89" s="126"/>
      <c r="H89" s="128"/>
      <c r="I89" s="128"/>
      <c r="J89" s="25"/>
      <c r="N89" s="25"/>
    </row>
  </sheetData>
  <mergeCells count="102">
    <mergeCell ref="H34:I34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K60:M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2:I72"/>
    <mergeCell ref="H73:I73"/>
    <mergeCell ref="H74:I74"/>
    <mergeCell ref="H75:I75"/>
    <mergeCell ref="H76:I76"/>
    <mergeCell ref="H84:I84"/>
    <mergeCell ref="H85:I85"/>
    <mergeCell ref="H86:I86"/>
    <mergeCell ref="C87:G87"/>
    <mergeCell ref="H87:I87"/>
    <mergeCell ref="B88:G88"/>
    <mergeCell ref="H88:I88"/>
    <mergeCell ref="H77:I77"/>
    <mergeCell ref="H78:I78"/>
    <mergeCell ref="H79:I79"/>
    <mergeCell ref="H80:I80"/>
    <mergeCell ref="H81:I81"/>
    <mergeCell ref="H82:I82"/>
    <mergeCell ref="H83:I83"/>
    <mergeCell ref="B2:I2"/>
    <mergeCell ref="K2:M2"/>
    <mergeCell ref="C3:E3"/>
    <mergeCell ref="L3:M3"/>
    <mergeCell ref="C4:E4"/>
    <mergeCell ref="L4:M4"/>
    <mergeCell ref="L5:M5"/>
    <mergeCell ref="C5:E5"/>
    <mergeCell ref="C6:E6"/>
    <mergeCell ref="C7:E7"/>
    <mergeCell ref="C8:E8"/>
    <mergeCell ref="C9:E9"/>
    <mergeCell ref="C10:E10"/>
    <mergeCell ref="C11:E11"/>
    <mergeCell ref="L13:M13"/>
    <mergeCell ref="L14:M14"/>
    <mergeCell ref="K29:L29"/>
    <mergeCell ref="K31:M31"/>
    <mergeCell ref="L6:M6"/>
    <mergeCell ref="L7:M7"/>
    <mergeCell ref="L8:M8"/>
    <mergeCell ref="L9:M9"/>
    <mergeCell ref="L10:M10"/>
    <mergeCell ref="L11:M11"/>
    <mergeCell ref="L12:M12"/>
    <mergeCell ref="C12:E12"/>
    <mergeCell ref="C13:E13"/>
    <mergeCell ref="C14:E14"/>
    <mergeCell ref="C15:E15"/>
    <mergeCell ref="C16:E16"/>
    <mergeCell ref="C17:E17"/>
    <mergeCell ref="C18:E18"/>
    <mergeCell ref="C19:E19"/>
    <mergeCell ref="C20:E20"/>
    <mergeCell ref="C21:E21"/>
    <mergeCell ref="C22:E22"/>
    <mergeCell ref="C23:E23"/>
    <mergeCell ref="C24:E24"/>
    <mergeCell ref="C25:E25"/>
    <mergeCell ref="C26:E26"/>
    <mergeCell ref="C30:E30"/>
    <mergeCell ref="C31:E31"/>
    <mergeCell ref="C32:E32"/>
    <mergeCell ref="C33:E33"/>
    <mergeCell ref="C34:G34"/>
    <mergeCell ref="B36:I36"/>
  </mergeCells>
  <conditionalFormatting sqref="B2">
    <cfRule type="cellIs" dxfId="30" priority="1" operator="lessThan">
      <formula>0</formula>
    </cfRule>
  </conditionalFormatting>
  <conditionalFormatting sqref="B2">
    <cfRule type="cellIs" dxfId="23" priority="2" operator="greaterThan">
      <formula>0</formula>
    </cfRule>
  </conditionalFormatting>
  <conditionalFormatting sqref="B2">
    <cfRule type="cellIs" dxfId="32" priority="3" operator="equal">
      <formula>0</formula>
    </cfRule>
  </conditionalFormatting>
  <dataValidations>
    <dataValidation type="list" allowBlank="1" showErrorMessage="1" sqref="E38:E86">
      <formula1>'08) Drop Down Menus'!$B$2:$B$17</formula1>
    </dataValidation>
    <dataValidation type="list" allowBlank="1" sqref="G4:G33">
      <formula1>'08) Drop Down Menus'!$A$2:$A$17</formula1>
    </dataValidation>
  </dataValidations>
  <drawing r:id="rId1"/>
</worksheet>
</file>

<file path=xl/worksheets/sheet9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3.29"/>
    <col customWidth="1" min="2" max="2" width="4.71"/>
    <col customWidth="1" min="3" max="3" width="32.57"/>
    <col customWidth="1" min="4" max="4" width="10.0"/>
    <col customWidth="1" min="5" max="5" width="25.71"/>
    <col customWidth="1" min="6" max="6" width="13.0"/>
    <col customWidth="1" min="7" max="7" width="23.86"/>
    <col customWidth="1" min="8" max="8" width="15.29"/>
    <col customWidth="1" min="9" max="9" width="14.29"/>
    <col customWidth="1" min="10" max="10" width="3.71"/>
    <col customWidth="1" min="11" max="11" width="23.86"/>
    <col customWidth="1" min="12" max="12" width="15.0"/>
    <col customWidth="1" min="13" max="13" width="16.57"/>
    <col customWidth="1" min="14" max="14" width="3.43"/>
  </cols>
  <sheetData>
    <row r="1">
      <c r="A1" s="25"/>
      <c r="B1" s="25"/>
      <c r="C1" s="25"/>
      <c r="D1" s="25"/>
      <c r="E1" s="25"/>
      <c r="F1" s="25"/>
      <c r="G1" s="24"/>
      <c r="H1" s="25"/>
      <c r="I1" s="25"/>
      <c r="J1" s="25"/>
      <c r="K1" s="25"/>
      <c r="L1" s="138"/>
      <c r="M1" s="25"/>
      <c r="N1" s="25"/>
    </row>
    <row r="2">
      <c r="A2" s="25"/>
      <c r="B2" s="1207" t="s">
        <v>936</v>
      </c>
      <c r="C2" s="1129"/>
      <c r="D2" s="1129"/>
      <c r="E2" s="1129"/>
      <c r="F2" s="1129"/>
      <c r="G2" s="1129"/>
      <c r="H2" s="1129"/>
      <c r="I2" s="1130"/>
      <c r="J2" s="25"/>
      <c r="K2" s="1131" t="s">
        <v>470</v>
      </c>
      <c r="L2" s="1132"/>
      <c r="M2" s="1133"/>
      <c r="N2" s="25"/>
    </row>
    <row r="3">
      <c r="A3" s="25"/>
      <c r="B3" s="1079" t="s">
        <v>598</v>
      </c>
      <c r="C3" s="974" t="s">
        <v>140</v>
      </c>
      <c r="D3" s="862"/>
      <c r="E3" s="862"/>
      <c r="F3" s="974" t="s">
        <v>55</v>
      </c>
      <c r="G3" s="974" t="s">
        <v>44</v>
      </c>
      <c r="H3" s="974" t="s">
        <v>2</v>
      </c>
      <c r="I3" s="1080" t="s">
        <v>67</v>
      </c>
      <c r="J3" s="25"/>
      <c r="K3" s="1081" t="str">
        <f>'08) Drop Down Menus'!A2</f>
        <v>Groceries</v>
      </c>
      <c r="L3" s="85">
        <f>sumifs(H$4:H$33,G$4:G$33,K3,B$4:B$33,false)</f>
        <v>221.81</v>
      </c>
      <c r="M3" s="1107"/>
      <c r="N3" s="25"/>
    </row>
    <row r="4">
      <c r="A4" s="25"/>
      <c r="B4" s="1134" t="b">
        <v>0</v>
      </c>
      <c r="C4" s="1042" t="s">
        <v>808</v>
      </c>
      <c r="D4" s="1135"/>
      <c r="E4" s="1135"/>
      <c r="F4" s="1172">
        <v>45905.0</v>
      </c>
      <c r="G4" s="1137" t="s">
        <v>110</v>
      </c>
      <c r="H4" s="1138">
        <f>sum(M31:M58)</f>
        <v>0</v>
      </c>
      <c r="I4" s="92">
        <f>H4</f>
        <v>0</v>
      </c>
      <c r="J4" s="25"/>
      <c r="K4" s="1139" t="str">
        <f>'08) Drop Down Menus'!A3</f>
        <v>Cigarettes</v>
      </c>
      <c r="L4" s="91">
        <f t="shared" ref="L4:L14" si="1">sumifs(H$4:H$26,G$4:G$26,K4,B$4:B$26,false)</f>
        <v>74.09</v>
      </c>
      <c r="M4" s="1140"/>
      <c r="N4" s="25"/>
    </row>
    <row r="5">
      <c r="A5" s="25"/>
      <c r="B5" s="925" t="b">
        <v>0</v>
      </c>
      <c r="C5" s="1022" t="s">
        <v>806</v>
      </c>
      <c r="D5" s="862"/>
      <c r="E5" s="862"/>
      <c r="F5" s="1206">
        <v>45905.0</v>
      </c>
      <c r="G5" s="983" t="s">
        <v>61</v>
      </c>
      <c r="H5" s="1023">
        <v>48.47</v>
      </c>
      <c r="I5" s="86">
        <f t="shared" ref="I5:I33" si="2">I4+H5</f>
        <v>48.47</v>
      </c>
      <c r="J5" s="25"/>
      <c r="K5" s="1081" t="str">
        <f>'08) Drop Down Menus'!A4</f>
        <v>Gas</v>
      </c>
      <c r="L5" s="85">
        <f t="shared" si="1"/>
        <v>19.35</v>
      </c>
      <c r="M5" s="1107"/>
      <c r="N5" s="25"/>
    </row>
    <row r="6">
      <c r="A6" s="25"/>
      <c r="B6" s="1134" t="b">
        <v>0</v>
      </c>
      <c r="C6" s="1042" t="s">
        <v>472</v>
      </c>
      <c r="D6" s="1135"/>
      <c r="E6" s="1135"/>
      <c r="F6" s="1179">
        <v>45907.0</v>
      </c>
      <c r="G6" s="1137" t="s">
        <v>110</v>
      </c>
      <c r="H6" s="1138">
        <v>192.57</v>
      </c>
      <c r="I6" s="92">
        <f t="shared" si="2"/>
        <v>241.04</v>
      </c>
      <c r="J6" s="25"/>
      <c r="K6" s="1139" t="str">
        <f>'08) Drop Down Menus'!A5</f>
        <v>Entertainment</v>
      </c>
      <c r="L6" s="91">
        <f t="shared" si="1"/>
        <v>46.87</v>
      </c>
      <c r="M6" s="1140"/>
      <c r="N6" s="25"/>
    </row>
    <row r="7">
      <c r="A7" s="25"/>
      <c r="B7" s="925" t="b">
        <v>0</v>
      </c>
      <c r="C7" s="1022" t="s">
        <v>474</v>
      </c>
      <c r="D7" s="862"/>
      <c r="E7" s="862"/>
      <c r="F7" s="1180">
        <v>45907.0</v>
      </c>
      <c r="G7" s="983" t="s">
        <v>144</v>
      </c>
      <c r="H7" s="1023">
        <v>27.29</v>
      </c>
      <c r="I7" s="86">
        <f t="shared" si="2"/>
        <v>268.33</v>
      </c>
      <c r="J7" s="25"/>
      <c r="K7" s="1081" t="str">
        <f>'08) Drop Down Menus'!A6</f>
        <v>Medical</v>
      </c>
      <c r="L7" s="85">
        <f t="shared" si="1"/>
        <v>0</v>
      </c>
      <c r="M7" s="1107"/>
      <c r="N7" s="25"/>
    </row>
    <row r="8">
      <c r="A8" s="25"/>
      <c r="B8" s="1134" t="b">
        <v>0</v>
      </c>
      <c r="C8" s="1042" t="s">
        <v>937</v>
      </c>
      <c r="D8" s="1135"/>
      <c r="E8" s="1135"/>
      <c r="F8" s="1179">
        <v>45908.0</v>
      </c>
      <c r="G8" s="1137" t="s">
        <v>146</v>
      </c>
      <c r="H8" s="1138">
        <v>6.87</v>
      </c>
      <c r="I8" s="92">
        <f t="shared" si="2"/>
        <v>275.2</v>
      </c>
      <c r="J8" s="25"/>
      <c r="K8" s="1139" t="str">
        <f>'08) Drop Down Menus'!A7</f>
        <v>Vehicle</v>
      </c>
      <c r="L8" s="91">
        <f t="shared" si="1"/>
        <v>0</v>
      </c>
      <c r="M8" s="1140"/>
      <c r="N8" s="25"/>
    </row>
    <row r="9">
      <c r="A9" s="25"/>
      <c r="B9" s="925" t="b">
        <v>0</v>
      </c>
      <c r="C9" s="1022" t="s">
        <v>770</v>
      </c>
      <c r="D9" s="862"/>
      <c r="E9" s="862"/>
      <c r="F9" s="1180">
        <v>45909.0</v>
      </c>
      <c r="G9" s="983" t="s">
        <v>21</v>
      </c>
      <c r="H9" s="1023">
        <v>19.99</v>
      </c>
      <c r="I9" s="86">
        <f t="shared" si="2"/>
        <v>295.19</v>
      </c>
      <c r="J9" s="25"/>
      <c r="K9" s="1081" t="str">
        <f>'08) Drop Down Menus'!A8</f>
        <v>Maintenance</v>
      </c>
      <c r="L9" s="85">
        <f t="shared" si="1"/>
        <v>19.99</v>
      </c>
      <c r="M9" s="1107"/>
      <c r="N9" s="25"/>
    </row>
    <row r="10">
      <c r="A10" s="25"/>
      <c r="B10" s="1134" t="b">
        <v>0</v>
      </c>
      <c r="C10" s="1042" t="s">
        <v>689</v>
      </c>
      <c r="D10" s="1135"/>
      <c r="E10" s="1135"/>
      <c r="F10" s="1179">
        <v>45912.0</v>
      </c>
      <c r="G10" s="1137" t="s">
        <v>11</v>
      </c>
      <c r="H10" s="1138">
        <v>15.05</v>
      </c>
      <c r="I10" s="92">
        <f t="shared" si="2"/>
        <v>310.24</v>
      </c>
      <c r="J10" s="25"/>
      <c r="K10" s="1139" t="str">
        <f>'08) Drop Down Menus'!A9</f>
        <v>Debt</v>
      </c>
      <c r="L10" s="91">
        <f t="shared" si="1"/>
        <v>48.47</v>
      </c>
      <c r="M10" s="1140"/>
      <c r="N10" s="25"/>
    </row>
    <row r="11">
      <c r="A11" s="25"/>
      <c r="B11" s="925" t="b">
        <v>0</v>
      </c>
      <c r="C11" s="1022" t="s">
        <v>474</v>
      </c>
      <c r="D11" s="862"/>
      <c r="E11" s="862"/>
      <c r="F11" s="1180">
        <v>45912.0</v>
      </c>
      <c r="G11" s="983" t="s">
        <v>145</v>
      </c>
      <c r="H11" s="1023">
        <v>19.35</v>
      </c>
      <c r="I11" s="86">
        <f t="shared" si="2"/>
        <v>329.59</v>
      </c>
      <c r="J11" s="25"/>
      <c r="K11" s="1081" t="str">
        <f>'08) Drop Down Menus'!A10</f>
        <v>Holiday Gifts</v>
      </c>
      <c r="L11" s="85">
        <f t="shared" si="1"/>
        <v>0</v>
      </c>
      <c r="M11" s="1107"/>
      <c r="N11" s="25"/>
    </row>
    <row r="12">
      <c r="A12" s="25"/>
      <c r="B12" s="1134" t="b">
        <v>0</v>
      </c>
      <c r="C12" s="1042" t="s">
        <v>474</v>
      </c>
      <c r="D12" s="1135"/>
      <c r="E12" s="1135"/>
      <c r="F12" s="1179">
        <v>45912.0</v>
      </c>
      <c r="G12" s="1137" t="s">
        <v>144</v>
      </c>
      <c r="H12" s="1138">
        <v>18.33</v>
      </c>
      <c r="I12" s="92">
        <f t="shared" si="2"/>
        <v>347.92</v>
      </c>
      <c r="J12" s="25"/>
      <c r="K12" s="1139" t="str">
        <f>'08) Drop Down Menus'!A11</f>
        <v>Haircut</v>
      </c>
      <c r="L12" s="91">
        <f t="shared" si="1"/>
        <v>0</v>
      </c>
      <c r="M12" s="1140"/>
      <c r="N12" s="25"/>
    </row>
    <row r="13">
      <c r="A13" s="25"/>
      <c r="B13" s="925" t="b">
        <v>0</v>
      </c>
      <c r="C13" s="1022" t="s">
        <v>753</v>
      </c>
      <c r="D13" s="862"/>
      <c r="E13" s="862"/>
      <c r="F13" s="1180">
        <v>45912.0</v>
      </c>
      <c r="G13" s="983" t="s">
        <v>146</v>
      </c>
      <c r="H13" s="1023">
        <v>40.0</v>
      </c>
      <c r="I13" s="86">
        <f t="shared" si="2"/>
        <v>387.92</v>
      </c>
      <c r="J13" s="25"/>
      <c r="K13" s="1081" t="str">
        <f>'08) Drop Down Menus'!A12</f>
        <v>Subscription - Video</v>
      </c>
      <c r="L13" s="85">
        <f t="shared" si="1"/>
        <v>22.42</v>
      </c>
      <c r="M13" s="1107"/>
      <c r="N13" s="25"/>
    </row>
    <row r="14">
      <c r="A14" s="25"/>
      <c r="B14" s="1134" t="b">
        <v>0</v>
      </c>
      <c r="C14" s="1042" t="s">
        <v>835</v>
      </c>
      <c r="D14" s="1135"/>
      <c r="E14" s="1135"/>
      <c r="F14" s="1179">
        <v>45915.0</v>
      </c>
      <c r="G14" s="1137" t="s">
        <v>144</v>
      </c>
      <c r="H14" s="1138">
        <v>28.47</v>
      </c>
      <c r="I14" s="92">
        <f t="shared" si="2"/>
        <v>416.39</v>
      </c>
      <c r="J14" s="25"/>
      <c r="K14" s="1141" t="str">
        <f>'08) Drop Down Menus'!A13</f>
        <v>Subscription - Game</v>
      </c>
      <c r="L14" s="1142">
        <f t="shared" si="1"/>
        <v>0</v>
      </c>
      <c r="M14" s="1144"/>
      <c r="N14" s="25"/>
    </row>
    <row r="15">
      <c r="A15" s="25"/>
      <c r="B15" s="925" t="b">
        <v>0</v>
      </c>
      <c r="C15" s="1022" t="s">
        <v>836</v>
      </c>
      <c r="D15" s="862"/>
      <c r="E15" s="862"/>
      <c r="F15" s="1180">
        <v>45916.0</v>
      </c>
      <c r="G15" s="983" t="s">
        <v>11</v>
      </c>
      <c r="H15" s="1023">
        <v>7.37</v>
      </c>
      <c r="I15" s="86">
        <f t="shared" si="2"/>
        <v>423.76</v>
      </c>
      <c r="J15" s="25"/>
      <c r="K15" s="25"/>
      <c r="L15" s="25"/>
      <c r="M15" s="25"/>
      <c r="N15" s="25"/>
    </row>
    <row r="16">
      <c r="A16" s="25"/>
      <c r="B16" s="1134" t="b">
        <v>0</v>
      </c>
      <c r="C16" s="1042" t="s">
        <v>472</v>
      </c>
      <c r="D16" s="1135"/>
      <c r="E16" s="1135"/>
      <c r="F16" s="1179">
        <v>45916.0</v>
      </c>
      <c r="G16" s="1137" t="s">
        <v>110</v>
      </c>
      <c r="H16" s="1138">
        <v>29.24</v>
      </c>
      <c r="I16" s="92">
        <f t="shared" si="2"/>
        <v>453</v>
      </c>
      <c r="J16" s="25"/>
      <c r="K16" s="1085" t="s">
        <v>44</v>
      </c>
      <c r="L16" s="1086" t="s">
        <v>572</v>
      </c>
      <c r="M16" s="1087" t="s">
        <v>573</v>
      </c>
      <c r="N16" s="25"/>
    </row>
    <row r="17">
      <c r="A17" s="25"/>
      <c r="B17" s="925" t="b">
        <v>0</v>
      </c>
      <c r="C17" s="1022"/>
      <c r="D17" s="862"/>
      <c r="E17" s="862"/>
      <c r="F17" s="1180"/>
      <c r="G17" s="983"/>
      <c r="H17" s="1023">
        <v>0.0</v>
      </c>
      <c r="I17" s="86">
        <f t="shared" si="2"/>
        <v>453</v>
      </c>
      <c r="J17" s="25"/>
      <c r="K17" s="1088" t="str">
        <f>'08) Drop Down Menus'!A2</f>
        <v>Groceries</v>
      </c>
      <c r="L17" s="930">
        <f>SUMIF('01) BudgetBill Breakdown'!B89:B$594,K3, '01) BudgetBill Breakdown'!G89:G$594)</f>
        <v>-8428.89</v>
      </c>
      <c r="M17" s="1089">
        <f t="shared" ref="M17:M28" si="3">L17/M$29</f>
        <v>-468.2716667</v>
      </c>
      <c r="N17" s="25"/>
    </row>
    <row r="18">
      <c r="A18" s="25"/>
      <c r="B18" s="1134" t="b">
        <v>0</v>
      </c>
      <c r="C18" s="1042"/>
      <c r="D18" s="1135"/>
      <c r="E18" s="1135"/>
      <c r="F18" s="1179"/>
      <c r="G18" s="1137"/>
      <c r="H18" s="1138">
        <v>0.0</v>
      </c>
      <c r="I18" s="92">
        <f t="shared" si="2"/>
        <v>453</v>
      </c>
      <c r="J18" s="25"/>
      <c r="K18" s="1090" t="str">
        <f>'08) Drop Down Menus'!A3</f>
        <v>Cigarettes</v>
      </c>
      <c r="L18" s="994">
        <f>SUMIF('01) BudgetBill Breakdown'!B89:B$594,K4, '01) BudgetBill Breakdown'!G89:G$594)</f>
        <v>-1936.99</v>
      </c>
      <c r="M18" s="1091">
        <f t="shared" si="3"/>
        <v>-107.6105556</v>
      </c>
      <c r="N18" s="25"/>
    </row>
    <row r="19">
      <c r="A19" s="25"/>
      <c r="B19" s="925" t="b">
        <v>0</v>
      </c>
      <c r="C19" s="1022"/>
      <c r="D19" s="862"/>
      <c r="E19" s="862"/>
      <c r="F19" s="1180"/>
      <c r="G19" s="983"/>
      <c r="H19" s="1023">
        <v>0.0</v>
      </c>
      <c r="I19" s="86">
        <f t="shared" si="2"/>
        <v>453</v>
      </c>
      <c r="J19" s="25"/>
      <c r="K19" s="1088" t="str">
        <f>'08) Drop Down Menus'!A4</f>
        <v>Gas</v>
      </c>
      <c r="L19" s="930">
        <f>SUMIF('01) BudgetBill Breakdown'!B89:B$594,K5, '01) BudgetBill Breakdown'!G89:G$594)</f>
        <v>-667.74</v>
      </c>
      <c r="M19" s="1089">
        <f t="shared" si="3"/>
        <v>-37.09666667</v>
      </c>
      <c r="N19" s="25"/>
    </row>
    <row r="20">
      <c r="A20" s="25"/>
      <c r="B20" s="1134" t="b">
        <v>0</v>
      </c>
      <c r="C20" s="1042"/>
      <c r="D20" s="1135"/>
      <c r="E20" s="1135"/>
      <c r="F20" s="1179"/>
      <c r="G20" s="1137"/>
      <c r="H20" s="1138">
        <v>0.0</v>
      </c>
      <c r="I20" s="92">
        <f t="shared" si="2"/>
        <v>453</v>
      </c>
      <c r="J20" s="25"/>
      <c r="K20" s="1090" t="str">
        <f>'08) Drop Down Menus'!A5</f>
        <v>Entertainment</v>
      </c>
      <c r="L20" s="994">
        <f>SUMIF('01) BudgetBill Breakdown'!B89:B$594,K6, '01) BudgetBill Breakdown'!G89:G$594)</f>
        <v>-2661.86</v>
      </c>
      <c r="M20" s="1091">
        <f t="shared" si="3"/>
        <v>-147.8811111</v>
      </c>
      <c r="N20" s="25"/>
    </row>
    <row r="21">
      <c r="A21" s="25"/>
      <c r="B21" s="925" t="b">
        <v>0</v>
      </c>
      <c r="C21" s="1022"/>
      <c r="D21" s="862"/>
      <c r="E21" s="862"/>
      <c r="F21" s="1180"/>
      <c r="G21" s="983"/>
      <c r="H21" s="1023">
        <v>0.0</v>
      </c>
      <c r="I21" s="86">
        <f t="shared" si="2"/>
        <v>453</v>
      </c>
      <c r="J21" s="25"/>
      <c r="K21" s="1088" t="str">
        <f>'08) Drop Down Menus'!A6</f>
        <v>Medical</v>
      </c>
      <c r="L21" s="930">
        <f>SUMIF('01) BudgetBill Breakdown'!B89:B$594,K7, '01) BudgetBill Breakdown'!G89:G$594)</f>
        <v>-584.63</v>
      </c>
      <c r="M21" s="1089">
        <f t="shared" si="3"/>
        <v>-32.47944444</v>
      </c>
      <c r="N21" s="25"/>
    </row>
    <row r="22">
      <c r="A22" s="25"/>
      <c r="B22" s="1134" t="b">
        <v>0</v>
      </c>
      <c r="C22" s="1042"/>
      <c r="D22" s="1135"/>
      <c r="E22" s="1135"/>
      <c r="F22" s="1179"/>
      <c r="G22" s="1137"/>
      <c r="H22" s="1138">
        <v>0.0</v>
      </c>
      <c r="I22" s="92">
        <f t="shared" si="2"/>
        <v>453</v>
      </c>
      <c r="J22" s="25"/>
      <c r="K22" s="1090" t="str">
        <f>'08) Drop Down Menus'!A7</f>
        <v>Vehicle</v>
      </c>
      <c r="L22" s="994">
        <f>SUMIF('01) BudgetBill Breakdown'!B89:B$594,K8, '01) BudgetBill Breakdown'!G89:G$594)</f>
        <v>-437.78</v>
      </c>
      <c r="M22" s="1091">
        <f t="shared" si="3"/>
        <v>-24.32111111</v>
      </c>
      <c r="N22" s="25"/>
    </row>
    <row r="23">
      <c r="A23" s="25"/>
      <c r="B23" s="925" t="b">
        <v>0</v>
      </c>
      <c r="C23" s="1022"/>
      <c r="D23" s="862"/>
      <c r="E23" s="862"/>
      <c r="F23" s="1180"/>
      <c r="G23" s="983"/>
      <c r="H23" s="1023">
        <v>0.0</v>
      </c>
      <c r="I23" s="86">
        <f t="shared" si="2"/>
        <v>453</v>
      </c>
      <c r="J23" s="25"/>
      <c r="K23" s="1088" t="str">
        <f>'08) Drop Down Menus'!A8</f>
        <v>Maintenance</v>
      </c>
      <c r="L23" s="930">
        <f>SUMIF('01) BudgetBill Breakdown'!B89:B$594,K9, '01) BudgetBill Breakdown'!G89:G$594)</f>
        <v>-1710.62</v>
      </c>
      <c r="M23" s="1089">
        <f t="shared" si="3"/>
        <v>-95.03444444</v>
      </c>
      <c r="N23" s="25"/>
    </row>
    <row r="24">
      <c r="A24" s="25"/>
      <c r="B24" s="1134" t="b">
        <v>0</v>
      </c>
      <c r="C24" s="1042"/>
      <c r="D24" s="1135"/>
      <c r="E24" s="1135"/>
      <c r="F24" s="1179"/>
      <c r="G24" s="1137"/>
      <c r="H24" s="1138">
        <v>0.0</v>
      </c>
      <c r="I24" s="92">
        <f t="shared" si="2"/>
        <v>453</v>
      </c>
      <c r="J24" s="25"/>
      <c r="K24" s="1090" t="str">
        <f>'08) Drop Down Menus'!A9</f>
        <v>Debt</v>
      </c>
      <c r="L24" s="994">
        <f>SUMIF('01) BudgetBill Breakdown'!B89:B$594,K10, '01) BudgetBill Breakdown'!G89:G$594)</f>
        <v>-2031.77</v>
      </c>
      <c r="M24" s="1091">
        <f t="shared" si="3"/>
        <v>-112.8761111</v>
      </c>
      <c r="N24" s="25"/>
    </row>
    <row r="25">
      <c r="A25" s="25"/>
      <c r="B25" s="925" t="b">
        <v>0</v>
      </c>
      <c r="C25" s="1022"/>
      <c r="D25" s="862"/>
      <c r="E25" s="862"/>
      <c r="F25" s="1180"/>
      <c r="G25" s="983"/>
      <c r="H25" s="1023">
        <v>0.0</v>
      </c>
      <c r="I25" s="86">
        <f t="shared" si="2"/>
        <v>453</v>
      </c>
      <c r="J25" s="25"/>
      <c r="K25" s="1088" t="str">
        <f>'08) Drop Down Menus'!A10</f>
        <v>Holiday Gifts</v>
      </c>
      <c r="L25" s="930">
        <f>SUMIF('01) BudgetBill Breakdown'!B89:B$594,K11, '01) BudgetBill Breakdown'!G89:G$594)</f>
        <v>-410.56</v>
      </c>
      <c r="M25" s="1089">
        <f t="shared" si="3"/>
        <v>-22.80888889</v>
      </c>
      <c r="N25" s="25"/>
    </row>
    <row r="26">
      <c r="A26" s="25"/>
      <c r="B26" s="1134" t="b">
        <v>0</v>
      </c>
      <c r="C26" s="1042"/>
      <c r="D26" s="1135"/>
      <c r="E26" s="1135"/>
      <c r="F26" s="1179"/>
      <c r="G26" s="1137"/>
      <c r="H26" s="1138">
        <v>0.0</v>
      </c>
      <c r="I26" s="92">
        <f t="shared" si="2"/>
        <v>453</v>
      </c>
      <c r="J26" s="25"/>
      <c r="K26" s="1090" t="str">
        <f>'08) Drop Down Menus'!A11</f>
        <v>Haircut</v>
      </c>
      <c r="L26" s="994">
        <f>SUMIF('01) BudgetBill Breakdown'!B89:B$594,K12, '01) BudgetBill Breakdown'!G89:G$594)</f>
        <v>-238</v>
      </c>
      <c r="M26" s="1091">
        <f t="shared" si="3"/>
        <v>-13.22222222</v>
      </c>
      <c r="N26" s="25"/>
    </row>
    <row r="27">
      <c r="A27" s="25"/>
      <c r="B27" s="925" t="b">
        <v>0</v>
      </c>
      <c r="C27" s="1022"/>
      <c r="D27" s="1022"/>
      <c r="E27" s="1022"/>
      <c r="F27" s="1180"/>
      <c r="G27" s="983"/>
      <c r="H27" s="1023">
        <v>0.0</v>
      </c>
      <c r="I27" s="86">
        <f t="shared" si="2"/>
        <v>453</v>
      </c>
      <c r="J27" s="25"/>
      <c r="K27" s="1088" t="str">
        <f>'08) Drop Down Menus'!A12</f>
        <v>Subscription - Video</v>
      </c>
      <c r="L27" s="930">
        <f>SUMIF('01) BudgetBill Breakdown'!B89:B$594,K13, '01) BudgetBill Breakdown'!G89:G$594)</f>
        <v>-343.35</v>
      </c>
      <c r="M27" s="1089">
        <f t="shared" si="3"/>
        <v>-19.075</v>
      </c>
      <c r="N27" s="25"/>
    </row>
    <row r="28">
      <c r="A28" s="25"/>
      <c r="B28" s="1134" t="b">
        <v>0</v>
      </c>
      <c r="C28" s="1042"/>
      <c r="D28" s="1042"/>
      <c r="E28" s="1042"/>
      <c r="F28" s="1179"/>
      <c r="G28" s="1137"/>
      <c r="H28" s="1138">
        <v>0.0</v>
      </c>
      <c r="I28" s="92">
        <f t="shared" si="2"/>
        <v>453</v>
      </c>
      <c r="J28" s="25"/>
      <c r="K28" s="1090" t="str">
        <f>'08) Drop Down Menus'!A13</f>
        <v>Subscription - Game</v>
      </c>
      <c r="L28" s="994">
        <f>SUMIF('01) BudgetBill Breakdown'!B89:B$594,K14, '01) BudgetBill Breakdown'!G89:G$594)</f>
        <v>-26.38</v>
      </c>
      <c r="M28" s="1091">
        <f t="shared" si="3"/>
        <v>-1.465555556</v>
      </c>
      <c r="N28" s="25"/>
    </row>
    <row r="29">
      <c r="A29" s="25"/>
      <c r="B29" s="925" t="b">
        <v>0</v>
      </c>
      <c r="C29" s="1022"/>
      <c r="D29" s="1022"/>
      <c r="E29" s="1022"/>
      <c r="F29" s="1180"/>
      <c r="G29" s="983"/>
      <c r="H29" s="1023">
        <v>0.0</v>
      </c>
      <c r="I29" s="86">
        <f t="shared" si="2"/>
        <v>453</v>
      </c>
      <c r="J29" s="25"/>
      <c r="K29" s="1092" t="s">
        <v>574</v>
      </c>
      <c r="L29" s="1093"/>
      <c r="M29" s="1094" t="s">
        <v>623</v>
      </c>
      <c r="N29" s="25"/>
    </row>
    <row r="30">
      <c r="A30" s="25"/>
      <c r="B30" s="1134" t="b">
        <v>0</v>
      </c>
      <c r="C30" s="1042"/>
      <c r="D30" s="1135"/>
      <c r="E30" s="1135"/>
      <c r="F30" s="1179"/>
      <c r="G30" s="1137"/>
      <c r="H30" s="1138">
        <v>0.0</v>
      </c>
      <c r="I30" s="92">
        <f t="shared" si="2"/>
        <v>453</v>
      </c>
      <c r="J30" s="25"/>
      <c r="N30" s="25"/>
    </row>
    <row r="31">
      <c r="A31" s="25"/>
      <c r="B31" s="925" t="b">
        <v>0</v>
      </c>
      <c r="C31" s="1022"/>
      <c r="D31" s="862"/>
      <c r="E31" s="862"/>
      <c r="F31" s="1180"/>
      <c r="G31" s="983"/>
      <c r="H31" s="1023">
        <v>0.0</v>
      </c>
      <c r="I31" s="86">
        <f t="shared" si="2"/>
        <v>453</v>
      </c>
      <c r="J31" s="25"/>
      <c r="K31" s="126" t="s">
        <v>804</v>
      </c>
      <c r="N31" s="25"/>
    </row>
    <row r="32">
      <c r="A32" s="25"/>
      <c r="B32" s="1134" t="b">
        <v>0</v>
      </c>
      <c r="C32" s="1042"/>
      <c r="D32" s="1135"/>
      <c r="E32" s="1135"/>
      <c r="F32" s="1179"/>
      <c r="G32" s="1137"/>
      <c r="H32" s="1138">
        <v>0.0</v>
      </c>
      <c r="I32" s="92">
        <f t="shared" si="2"/>
        <v>453</v>
      </c>
      <c r="J32" s="25"/>
      <c r="K32" s="1208"/>
      <c r="L32" s="1128"/>
      <c r="M32" s="125">
        <v>0.0</v>
      </c>
      <c r="N32" s="25"/>
    </row>
    <row r="33" ht="18.0" customHeight="1">
      <c r="A33" s="25"/>
      <c r="B33" s="925" t="b">
        <v>0</v>
      </c>
      <c r="C33" s="1022"/>
      <c r="D33" s="862"/>
      <c r="E33" s="862"/>
      <c r="F33" s="1180"/>
      <c r="G33" s="983"/>
      <c r="H33" s="1023">
        <v>0.0</v>
      </c>
      <c r="I33" s="86">
        <f t="shared" si="2"/>
        <v>453</v>
      </c>
      <c r="J33" s="25"/>
      <c r="K33" s="136"/>
      <c r="L33" s="1128"/>
      <c r="M33" s="125">
        <v>0.0</v>
      </c>
      <c r="N33" s="25"/>
    </row>
    <row r="34" ht="18.0" customHeight="1">
      <c r="A34" s="25"/>
      <c r="B34" s="1148"/>
      <c r="C34" s="1149" t="s">
        <v>455</v>
      </c>
      <c r="D34" s="1150"/>
      <c r="E34" s="1150"/>
      <c r="F34" s="1150"/>
      <c r="G34" s="1150"/>
      <c r="H34" s="1151">
        <f>I26</f>
        <v>453</v>
      </c>
      <c r="I34" s="1152"/>
      <c r="J34" s="25"/>
      <c r="K34" s="136"/>
      <c r="L34" s="1128"/>
      <c r="M34" s="125">
        <v>0.0</v>
      </c>
      <c r="N34" s="25"/>
    </row>
    <row r="35" ht="18.0" customHeight="1">
      <c r="A35" s="65"/>
      <c r="B35" s="65"/>
      <c r="C35" s="65"/>
      <c r="D35" s="65"/>
      <c r="E35" s="65"/>
      <c r="F35" s="65"/>
      <c r="G35" s="75"/>
      <c r="H35" s="75"/>
      <c r="I35" s="65"/>
      <c r="J35" s="25"/>
      <c r="K35" s="136"/>
      <c r="L35" s="1128"/>
      <c r="M35" s="125">
        <v>0.0</v>
      </c>
      <c r="N35" s="25"/>
    </row>
    <row r="36" ht="18.0" customHeight="1">
      <c r="A36" s="65"/>
      <c r="B36" s="65" t="s">
        <v>609</v>
      </c>
      <c r="J36" s="25"/>
      <c r="K36" s="136"/>
      <c r="L36" s="1128"/>
      <c r="M36" s="125">
        <v>0.0</v>
      </c>
      <c r="N36" s="25"/>
    </row>
    <row r="37" ht="18.0" customHeight="1">
      <c r="A37" s="80"/>
      <c r="B37" s="1085" t="s">
        <v>102</v>
      </c>
      <c r="C37" s="1086" t="s">
        <v>103</v>
      </c>
      <c r="D37" s="1086" t="s">
        <v>104</v>
      </c>
      <c r="E37" s="1086" t="s">
        <v>105</v>
      </c>
      <c r="F37" s="1086" t="s">
        <v>49</v>
      </c>
      <c r="G37" s="1106" t="s">
        <v>106</v>
      </c>
      <c r="H37" s="1106" t="s">
        <v>107</v>
      </c>
      <c r="I37" s="1130"/>
      <c r="J37" s="25"/>
      <c r="K37" s="136"/>
      <c r="L37" s="1128"/>
      <c r="M37" s="125">
        <v>0.0</v>
      </c>
      <c r="N37" s="25"/>
    </row>
    <row r="38" ht="18.0" customHeight="1">
      <c r="A38" s="80"/>
      <c r="B38" s="1108" t="b">
        <v>0</v>
      </c>
      <c r="C38" s="1022"/>
      <c r="D38" s="95"/>
      <c r="E38" s="95"/>
      <c r="F38" s="96"/>
      <c r="G38" s="85">
        <v>0.0</v>
      </c>
      <c r="H38" s="930">
        <f t="shared" ref="H38:H86" si="4">IF( B38 = TRUE ,(G38*F38)*0.05+(G38*F38) , G38*F38 )</f>
        <v>0</v>
      </c>
      <c r="I38" s="1107"/>
      <c r="J38" s="25"/>
      <c r="K38" s="136"/>
      <c r="L38" s="1128"/>
      <c r="M38" s="125">
        <v>0.0</v>
      </c>
      <c r="N38" s="25"/>
    </row>
    <row r="39" ht="18.0" customHeight="1">
      <c r="A39" s="80"/>
      <c r="B39" s="1111" t="b">
        <v>0</v>
      </c>
      <c r="C39" s="88"/>
      <c r="D39" s="89"/>
      <c r="E39" s="89"/>
      <c r="F39" s="90"/>
      <c r="G39" s="91">
        <v>0.0</v>
      </c>
      <c r="H39" s="994">
        <f t="shared" si="4"/>
        <v>0</v>
      </c>
      <c r="I39" s="1140"/>
      <c r="J39" s="25"/>
      <c r="K39" s="136"/>
      <c r="L39" s="1128"/>
      <c r="M39" s="125">
        <v>0.0</v>
      </c>
      <c r="N39" s="25"/>
    </row>
    <row r="40" ht="18.0" customHeight="1">
      <c r="A40" s="97"/>
      <c r="B40" s="1108" t="b">
        <v>0</v>
      </c>
      <c r="C40" s="94"/>
      <c r="D40" s="95"/>
      <c r="E40" s="95"/>
      <c r="F40" s="96"/>
      <c r="G40" s="85">
        <v>0.0</v>
      </c>
      <c r="H40" s="930">
        <f t="shared" si="4"/>
        <v>0</v>
      </c>
      <c r="I40" s="1107"/>
      <c r="J40" s="25"/>
      <c r="K40" s="136"/>
      <c r="L40" s="1128"/>
      <c r="M40" s="125">
        <v>0.0</v>
      </c>
      <c r="N40" s="25"/>
    </row>
    <row r="41" ht="18.0" customHeight="1">
      <c r="A41" s="80"/>
      <c r="B41" s="1111" t="b">
        <v>0</v>
      </c>
      <c r="C41" s="88"/>
      <c r="D41" s="89"/>
      <c r="E41" s="89"/>
      <c r="F41" s="90"/>
      <c r="G41" s="91">
        <v>0.0</v>
      </c>
      <c r="H41" s="994">
        <f t="shared" si="4"/>
        <v>0</v>
      </c>
      <c r="I41" s="1140"/>
      <c r="J41" s="25"/>
      <c r="K41" s="136"/>
      <c r="L41" s="1128"/>
      <c r="M41" s="125">
        <v>0.0</v>
      </c>
      <c r="N41" s="25"/>
    </row>
    <row r="42" ht="18.0" customHeight="1">
      <c r="A42" s="80"/>
      <c r="B42" s="1108" t="b">
        <v>0</v>
      </c>
      <c r="C42" s="94"/>
      <c r="D42" s="95"/>
      <c r="E42" s="95"/>
      <c r="F42" s="96"/>
      <c r="G42" s="85">
        <v>0.0</v>
      </c>
      <c r="H42" s="930">
        <f t="shared" si="4"/>
        <v>0</v>
      </c>
      <c r="I42" s="1107"/>
      <c r="J42" s="25"/>
      <c r="K42" s="136"/>
      <c r="L42" s="1128"/>
      <c r="M42" s="125">
        <v>0.0</v>
      </c>
      <c r="N42" s="25"/>
    </row>
    <row r="43" ht="18.0" customHeight="1">
      <c r="A43" s="80"/>
      <c r="B43" s="1111" t="b">
        <v>0</v>
      </c>
      <c r="C43" s="88"/>
      <c r="D43" s="89"/>
      <c r="E43" s="89"/>
      <c r="F43" s="90"/>
      <c r="G43" s="91">
        <v>0.0</v>
      </c>
      <c r="H43" s="994">
        <f t="shared" si="4"/>
        <v>0</v>
      </c>
      <c r="I43" s="1140"/>
      <c r="J43" s="25"/>
      <c r="K43" s="136"/>
      <c r="L43" s="1128"/>
      <c r="M43" s="125">
        <v>0.0</v>
      </c>
      <c r="N43" s="25"/>
    </row>
    <row r="44" ht="18.0" customHeight="1">
      <c r="A44" s="97"/>
      <c r="B44" s="1108" t="b">
        <v>0</v>
      </c>
      <c r="C44" s="94"/>
      <c r="D44" s="95"/>
      <c r="E44" s="95"/>
      <c r="F44" s="96"/>
      <c r="G44" s="85">
        <v>0.0</v>
      </c>
      <c r="H44" s="930">
        <f t="shared" si="4"/>
        <v>0</v>
      </c>
      <c r="I44" s="1107"/>
      <c r="J44" s="25"/>
      <c r="K44" s="136"/>
      <c r="L44" s="1128"/>
      <c r="M44" s="125">
        <v>0.0</v>
      </c>
      <c r="N44" s="25"/>
    </row>
    <row r="45" ht="18.0" customHeight="1">
      <c r="A45" s="97"/>
      <c r="B45" s="1111" t="b">
        <v>0</v>
      </c>
      <c r="C45" s="88"/>
      <c r="D45" s="89"/>
      <c r="E45" s="89"/>
      <c r="F45" s="90"/>
      <c r="G45" s="91">
        <v>0.0</v>
      </c>
      <c r="H45" s="994">
        <f t="shared" si="4"/>
        <v>0</v>
      </c>
      <c r="I45" s="1140"/>
      <c r="J45" s="25"/>
      <c r="K45" s="167"/>
      <c r="L45" s="1128"/>
      <c r="M45" s="125">
        <v>0.0</v>
      </c>
      <c r="N45" s="25"/>
    </row>
    <row r="46" ht="18.0" customHeight="1">
      <c r="A46" s="97"/>
      <c r="B46" s="1108" t="b">
        <v>0</v>
      </c>
      <c r="C46" s="94"/>
      <c r="D46" s="95"/>
      <c r="E46" s="95"/>
      <c r="F46" s="96"/>
      <c r="G46" s="85">
        <v>0.0</v>
      </c>
      <c r="H46" s="930">
        <f t="shared" si="4"/>
        <v>0</v>
      </c>
      <c r="I46" s="1107"/>
      <c r="J46" s="25"/>
      <c r="K46" s="167"/>
      <c r="L46" s="1128"/>
      <c r="M46" s="125">
        <v>0.0</v>
      </c>
      <c r="N46" s="25"/>
    </row>
    <row r="47" ht="18.0" customHeight="1">
      <c r="A47" s="97"/>
      <c r="B47" s="1111" t="b">
        <v>0</v>
      </c>
      <c r="C47" s="88"/>
      <c r="D47" s="89"/>
      <c r="E47" s="89"/>
      <c r="F47" s="90"/>
      <c r="G47" s="91">
        <v>0.0</v>
      </c>
      <c r="H47" s="994">
        <f t="shared" si="4"/>
        <v>0</v>
      </c>
      <c r="I47" s="1140"/>
      <c r="J47" s="25"/>
      <c r="K47" s="167"/>
      <c r="L47" s="1128"/>
      <c r="M47" s="125">
        <v>0.0</v>
      </c>
      <c r="N47" s="25"/>
    </row>
    <row r="48" ht="18.0" customHeight="1">
      <c r="A48" s="97"/>
      <c r="B48" s="1108" t="b">
        <v>0</v>
      </c>
      <c r="C48" s="94"/>
      <c r="D48" s="95"/>
      <c r="E48" s="95"/>
      <c r="F48" s="96"/>
      <c r="G48" s="85">
        <v>0.0</v>
      </c>
      <c r="H48" s="930">
        <f t="shared" si="4"/>
        <v>0</v>
      </c>
      <c r="I48" s="1107"/>
      <c r="J48" s="25"/>
      <c r="K48" s="167"/>
      <c r="L48" s="1128"/>
      <c r="M48" s="125">
        <v>0.0</v>
      </c>
    </row>
    <row r="49" ht="18.0" customHeight="1">
      <c r="A49" s="97"/>
      <c r="B49" s="1111" t="b">
        <v>0</v>
      </c>
      <c r="C49" s="88"/>
      <c r="D49" s="89"/>
      <c r="E49" s="89"/>
      <c r="F49" s="90"/>
      <c r="G49" s="91">
        <v>0.0</v>
      </c>
      <c r="H49" s="994">
        <f t="shared" si="4"/>
        <v>0</v>
      </c>
      <c r="I49" s="1140"/>
      <c r="J49" s="25"/>
      <c r="K49" s="167"/>
      <c r="L49" s="1128"/>
      <c r="M49" s="125">
        <v>0.0</v>
      </c>
    </row>
    <row r="50" ht="18.0" customHeight="1">
      <c r="A50" s="97"/>
      <c r="B50" s="1108" t="b">
        <v>0</v>
      </c>
      <c r="C50" s="94"/>
      <c r="D50" s="95"/>
      <c r="E50" s="95"/>
      <c r="F50" s="96"/>
      <c r="G50" s="85">
        <v>0.0</v>
      </c>
      <c r="H50" s="930">
        <f t="shared" si="4"/>
        <v>0</v>
      </c>
      <c r="I50" s="1107"/>
      <c r="J50" s="25"/>
      <c r="K50" s="167"/>
      <c r="L50" s="1128"/>
      <c r="M50" s="125">
        <v>0.0</v>
      </c>
    </row>
    <row r="51" ht="18.0" customHeight="1">
      <c r="A51" s="97"/>
      <c r="B51" s="1111" t="b">
        <v>0</v>
      </c>
      <c r="C51" s="88"/>
      <c r="D51" s="89"/>
      <c r="E51" s="89"/>
      <c r="F51" s="90"/>
      <c r="G51" s="91">
        <v>0.0</v>
      </c>
      <c r="H51" s="994">
        <f t="shared" si="4"/>
        <v>0</v>
      </c>
      <c r="I51" s="1140"/>
      <c r="J51" s="25"/>
      <c r="K51" s="167"/>
      <c r="L51" s="1128"/>
      <c r="M51" s="125">
        <v>0.0</v>
      </c>
    </row>
    <row r="52" ht="18.0" customHeight="1">
      <c r="A52" s="97"/>
      <c r="B52" s="1108" t="b">
        <v>0</v>
      </c>
      <c r="C52" s="94"/>
      <c r="D52" s="95"/>
      <c r="E52" s="95"/>
      <c r="F52" s="96"/>
      <c r="G52" s="85">
        <v>0.0</v>
      </c>
      <c r="H52" s="930">
        <f t="shared" si="4"/>
        <v>0</v>
      </c>
      <c r="I52" s="1107"/>
      <c r="J52" s="25"/>
      <c r="K52" s="167"/>
      <c r="L52" s="1128"/>
      <c r="M52" s="125">
        <v>0.0</v>
      </c>
    </row>
    <row r="53" ht="18.0" customHeight="1">
      <c r="A53" s="97"/>
      <c r="B53" s="1111" t="b">
        <v>0</v>
      </c>
      <c r="C53" s="88"/>
      <c r="D53" s="89"/>
      <c r="E53" s="89"/>
      <c r="F53" s="90"/>
      <c r="G53" s="91">
        <v>0.0</v>
      </c>
      <c r="H53" s="994">
        <f t="shared" si="4"/>
        <v>0</v>
      </c>
      <c r="I53" s="1140"/>
      <c r="J53" s="25"/>
      <c r="K53" s="167"/>
      <c r="L53" s="1128"/>
      <c r="M53" s="125">
        <v>0.0</v>
      </c>
      <c r="N53" s="25"/>
    </row>
    <row r="54" ht="18.0" customHeight="1">
      <c r="A54" s="97"/>
      <c r="B54" s="1108" t="b">
        <v>0</v>
      </c>
      <c r="C54" s="94"/>
      <c r="D54" s="95"/>
      <c r="E54" s="95"/>
      <c r="F54" s="96"/>
      <c r="G54" s="85">
        <v>0.0</v>
      </c>
      <c r="H54" s="930">
        <f t="shared" si="4"/>
        <v>0</v>
      </c>
      <c r="I54" s="1107"/>
      <c r="J54" s="25"/>
      <c r="K54" s="167"/>
      <c r="L54" s="1128"/>
      <c r="M54" s="125">
        <v>0.0</v>
      </c>
      <c r="N54" s="25"/>
    </row>
    <row r="55" ht="18.0" customHeight="1">
      <c r="A55" s="97"/>
      <c r="B55" s="1111" t="b">
        <v>0</v>
      </c>
      <c r="C55" s="88"/>
      <c r="D55" s="89"/>
      <c r="E55" s="89"/>
      <c r="F55" s="90"/>
      <c r="G55" s="91">
        <v>0.0</v>
      </c>
      <c r="H55" s="994">
        <f t="shared" si="4"/>
        <v>0</v>
      </c>
      <c r="I55" s="1140"/>
      <c r="J55" s="25"/>
      <c r="K55" s="167"/>
      <c r="L55" s="1128"/>
      <c r="M55" s="125">
        <v>0.0</v>
      </c>
      <c r="N55" s="25"/>
    </row>
    <row r="56" ht="18.0" customHeight="1">
      <c r="A56" s="97"/>
      <c r="B56" s="1108" t="b">
        <v>0</v>
      </c>
      <c r="C56" s="94"/>
      <c r="D56" s="95"/>
      <c r="E56" s="95"/>
      <c r="F56" s="96"/>
      <c r="G56" s="85">
        <v>0.0</v>
      </c>
      <c r="H56" s="930">
        <f t="shared" si="4"/>
        <v>0</v>
      </c>
      <c r="I56" s="1107"/>
      <c r="J56" s="25"/>
      <c r="K56" s="167"/>
      <c r="L56" s="1128"/>
      <c r="M56" s="125">
        <v>0.0</v>
      </c>
      <c r="N56" s="25"/>
    </row>
    <row r="57" ht="18.0" customHeight="1">
      <c r="A57" s="97"/>
      <c r="B57" s="1111" t="b">
        <v>0</v>
      </c>
      <c r="C57" s="88"/>
      <c r="D57" s="89"/>
      <c r="E57" s="89"/>
      <c r="F57" s="90"/>
      <c r="G57" s="91">
        <v>0.0</v>
      </c>
      <c r="H57" s="994">
        <f t="shared" si="4"/>
        <v>0</v>
      </c>
      <c r="I57" s="1140"/>
      <c r="J57" s="25"/>
      <c r="K57" s="167"/>
      <c r="L57" s="1128"/>
      <c r="M57" s="125">
        <v>0.0</v>
      </c>
      <c r="N57" s="25"/>
    </row>
    <row r="58" ht="18.0" customHeight="1">
      <c r="A58" s="97"/>
      <c r="B58" s="1108" t="b">
        <v>0</v>
      </c>
      <c r="C58" s="94"/>
      <c r="D58" s="95"/>
      <c r="E58" s="95"/>
      <c r="F58" s="96"/>
      <c r="G58" s="85">
        <v>0.0</v>
      </c>
      <c r="H58" s="930">
        <f t="shared" si="4"/>
        <v>0</v>
      </c>
      <c r="I58" s="1107"/>
      <c r="J58" s="25"/>
      <c r="K58" s="167"/>
      <c r="L58" s="1128"/>
      <c r="M58" s="125">
        <v>0.0</v>
      </c>
      <c r="N58" s="25"/>
    </row>
    <row r="59" ht="18.0" customHeight="1">
      <c r="A59" s="97"/>
      <c r="B59" s="1111" t="b">
        <v>0</v>
      </c>
      <c r="C59" s="88"/>
      <c r="D59" s="89"/>
      <c r="E59" s="89"/>
      <c r="F59" s="90"/>
      <c r="G59" s="91">
        <v>0.0</v>
      </c>
      <c r="H59" s="994">
        <f t="shared" si="4"/>
        <v>0</v>
      </c>
      <c r="I59" s="1140"/>
      <c r="J59" s="25"/>
      <c r="K59" s="167"/>
      <c r="L59" s="1128"/>
      <c r="M59" s="125"/>
      <c r="N59" s="25"/>
    </row>
    <row r="60" ht="18.0" customHeight="1">
      <c r="A60" s="97"/>
      <c r="B60" s="1108" t="b">
        <v>0</v>
      </c>
      <c r="C60" s="94"/>
      <c r="D60" s="95"/>
      <c r="E60" s="95"/>
      <c r="F60" s="96"/>
      <c r="G60" s="85">
        <v>0.0</v>
      </c>
      <c r="H60" s="930">
        <f t="shared" si="4"/>
        <v>0</v>
      </c>
      <c r="I60" s="1107"/>
      <c r="J60" s="25"/>
      <c r="K60" s="1128"/>
      <c r="N60" s="25"/>
    </row>
    <row r="61" ht="18.0" customHeight="1">
      <c r="A61" s="97"/>
      <c r="B61" s="1111" t="b">
        <v>0</v>
      </c>
      <c r="C61" s="88"/>
      <c r="D61" s="89"/>
      <c r="E61" s="89"/>
      <c r="F61" s="90"/>
      <c r="G61" s="91">
        <v>0.0</v>
      </c>
      <c r="H61" s="994">
        <f t="shared" si="4"/>
        <v>0</v>
      </c>
      <c r="I61" s="1140"/>
      <c r="J61" s="25"/>
      <c r="K61" s="25"/>
      <c r="L61" s="25"/>
      <c r="M61" s="25"/>
      <c r="N61" s="25"/>
    </row>
    <row r="62" ht="18.0" customHeight="1">
      <c r="A62" s="97"/>
      <c r="B62" s="1108" t="b">
        <v>0</v>
      </c>
      <c r="C62" s="94"/>
      <c r="D62" s="95"/>
      <c r="E62" s="95"/>
      <c r="F62" s="96"/>
      <c r="G62" s="85">
        <v>0.0</v>
      </c>
      <c r="H62" s="930">
        <f t="shared" si="4"/>
        <v>0</v>
      </c>
      <c r="I62" s="1107"/>
      <c r="J62" s="25"/>
      <c r="N62" s="25"/>
    </row>
    <row r="63" ht="18.0" customHeight="1">
      <c r="A63" s="97"/>
      <c r="B63" s="1111" t="b">
        <v>0</v>
      </c>
      <c r="C63" s="88"/>
      <c r="D63" s="89"/>
      <c r="E63" s="89"/>
      <c r="F63" s="90"/>
      <c r="G63" s="91">
        <v>0.0</v>
      </c>
      <c r="H63" s="994">
        <f t="shared" si="4"/>
        <v>0</v>
      </c>
      <c r="I63" s="1140"/>
      <c r="J63" s="25"/>
      <c r="N63" s="25"/>
    </row>
    <row r="64" ht="18.0" customHeight="1">
      <c r="A64" s="97"/>
      <c r="B64" s="1108" t="b">
        <v>0</v>
      </c>
      <c r="C64" s="94"/>
      <c r="D64" s="95"/>
      <c r="E64" s="95"/>
      <c r="F64" s="96"/>
      <c r="G64" s="85">
        <v>0.0</v>
      </c>
      <c r="H64" s="930">
        <f t="shared" si="4"/>
        <v>0</v>
      </c>
      <c r="I64" s="1107"/>
      <c r="J64" s="25"/>
      <c r="N64" s="25"/>
    </row>
    <row r="65" ht="18.0" customHeight="1">
      <c r="A65" s="97"/>
      <c r="B65" s="1111" t="b">
        <v>0</v>
      </c>
      <c r="C65" s="88"/>
      <c r="D65" s="89"/>
      <c r="E65" s="89"/>
      <c r="F65" s="90"/>
      <c r="G65" s="91">
        <v>0.0</v>
      </c>
      <c r="H65" s="994">
        <f t="shared" si="4"/>
        <v>0</v>
      </c>
      <c r="I65" s="1140"/>
      <c r="J65" s="25"/>
      <c r="N65" s="25"/>
    </row>
    <row r="66" ht="18.0" customHeight="1">
      <c r="A66" s="97"/>
      <c r="B66" s="1108" t="b">
        <v>0</v>
      </c>
      <c r="C66" s="94"/>
      <c r="D66" s="95"/>
      <c r="E66" s="95"/>
      <c r="F66" s="96"/>
      <c r="G66" s="85">
        <v>0.0</v>
      </c>
      <c r="H66" s="930">
        <f t="shared" si="4"/>
        <v>0</v>
      </c>
      <c r="I66" s="1107"/>
      <c r="J66" s="25"/>
      <c r="N66" s="25"/>
    </row>
    <row r="67" ht="18.0" customHeight="1">
      <c r="A67" s="97"/>
      <c r="B67" s="1111" t="b">
        <v>0</v>
      </c>
      <c r="C67" s="88"/>
      <c r="D67" s="89"/>
      <c r="E67" s="89"/>
      <c r="F67" s="90"/>
      <c r="G67" s="91">
        <v>0.0</v>
      </c>
      <c r="H67" s="994">
        <f t="shared" si="4"/>
        <v>0</v>
      </c>
      <c r="I67" s="1140"/>
      <c r="J67" s="25"/>
      <c r="N67" s="25"/>
    </row>
    <row r="68" ht="18.0" customHeight="1">
      <c r="A68" s="97"/>
      <c r="B68" s="1108" t="b">
        <v>0</v>
      </c>
      <c r="C68" s="94"/>
      <c r="D68" s="95"/>
      <c r="E68" s="95"/>
      <c r="F68" s="96"/>
      <c r="G68" s="85">
        <v>0.0</v>
      </c>
      <c r="H68" s="930">
        <f t="shared" si="4"/>
        <v>0</v>
      </c>
      <c r="I68" s="1107"/>
      <c r="J68" s="25"/>
      <c r="N68" s="25"/>
    </row>
    <row r="69" ht="18.0" customHeight="1">
      <c r="A69" s="97"/>
      <c r="B69" s="1111" t="b">
        <v>0</v>
      </c>
      <c r="C69" s="88"/>
      <c r="D69" s="89"/>
      <c r="E69" s="89"/>
      <c r="F69" s="90"/>
      <c r="G69" s="91">
        <v>0.0</v>
      </c>
      <c r="H69" s="994">
        <f t="shared" si="4"/>
        <v>0</v>
      </c>
      <c r="I69" s="1140"/>
      <c r="J69" s="25"/>
      <c r="N69" s="25"/>
    </row>
    <row r="70" ht="18.0" customHeight="1">
      <c r="A70" s="97"/>
      <c r="B70" s="1108" t="b">
        <v>0</v>
      </c>
      <c r="C70" s="94"/>
      <c r="D70" s="95"/>
      <c r="E70" s="95"/>
      <c r="F70" s="96"/>
      <c r="G70" s="85">
        <v>0.0</v>
      </c>
      <c r="H70" s="930">
        <f t="shared" si="4"/>
        <v>0</v>
      </c>
      <c r="I70" s="1107"/>
      <c r="J70" s="25"/>
      <c r="N70" s="25"/>
    </row>
    <row r="71" ht="18.0" customHeight="1">
      <c r="A71" s="97"/>
      <c r="B71" s="1111" t="b">
        <v>0</v>
      </c>
      <c r="C71" s="88"/>
      <c r="D71" s="89"/>
      <c r="E71" s="89"/>
      <c r="F71" s="90"/>
      <c r="G71" s="91">
        <v>0.0</v>
      </c>
      <c r="H71" s="994">
        <f t="shared" si="4"/>
        <v>0</v>
      </c>
      <c r="I71" s="1140"/>
      <c r="J71" s="25"/>
      <c r="N71" s="25"/>
    </row>
    <row r="72" ht="18.0" customHeight="1">
      <c r="A72" s="97"/>
      <c r="B72" s="1108" t="b">
        <v>0</v>
      </c>
      <c r="C72" s="94"/>
      <c r="D72" s="95"/>
      <c r="E72" s="95"/>
      <c r="F72" s="96"/>
      <c r="G72" s="85">
        <v>0.0</v>
      </c>
      <c r="H72" s="930">
        <f t="shared" si="4"/>
        <v>0</v>
      </c>
      <c r="I72" s="1107"/>
      <c r="J72" s="25"/>
      <c r="N72" s="25"/>
    </row>
    <row r="73" ht="18.0" customHeight="1">
      <c r="A73" s="97"/>
      <c r="B73" s="1111" t="b">
        <v>0</v>
      </c>
      <c r="C73" s="88"/>
      <c r="D73" s="89"/>
      <c r="E73" s="89"/>
      <c r="F73" s="90"/>
      <c r="G73" s="91">
        <v>0.0</v>
      </c>
      <c r="H73" s="994">
        <f t="shared" si="4"/>
        <v>0</v>
      </c>
      <c r="I73" s="1140"/>
      <c r="J73" s="25"/>
      <c r="N73" s="25"/>
    </row>
    <row r="74" ht="18.0" customHeight="1">
      <c r="A74" s="97"/>
      <c r="B74" s="1108" t="b">
        <v>0</v>
      </c>
      <c r="C74" s="94"/>
      <c r="D74" s="95"/>
      <c r="E74" s="95"/>
      <c r="F74" s="96"/>
      <c r="G74" s="85">
        <v>0.0</v>
      </c>
      <c r="H74" s="930">
        <f t="shared" si="4"/>
        <v>0</v>
      </c>
      <c r="I74" s="1107"/>
      <c r="J74" s="25"/>
      <c r="N74" s="25"/>
    </row>
    <row r="75" ht="18.0" customHeight="1">
      <c r="A75" s="97"/>
      <c r="B75" s="1111" t="b">
        <v>0</v>
      </c>
      <c r="C75" s="88"/>
      <c r="D75" s="89"/>
      <c r="E75" s="89"/>
      <c r="F75" s="90"/>
      <c r="G75" s="91">
        <v>0.0</v>
      </c>
      <c r="H75" s="994">
        <f t="shared" si="4"/>
        <v>0</v>
      </c>
      <c r="I75" s="1140"/>
      <c r="J75" s="25"/>
      <c r="N75" s="25"/>
    </row>
    <row r="76" ht="18.0" customHeight="1">
      <c r="A76" s="97"/>
      <c r="B76" s="1108" t="b">
        <v>0</v>
      </c>
      <c r="C76" s="94"/>
      <c r="D76" s="95"/>
      <c r="E76" s="95"/>
      <c r="F76" s="96"/>
      <c r="G76" s="85">
        <v>0.0</v>
      </c>
      <c r="H76" s="930">
        <f t="shared" si="4"/>
        <v>0</v>
      </c>
      <c r="I76" s="1107"/>
      <c r="J76" s="25"/>
      <c r="N76" s="25"/>
    </row>
    <row r="77" ht="18.0" customHeight="1">
      <c r="A77" s="97"/>
      <c r="B77" s="1111" t="b">
        <v>0</v>
      </c>
      <c r="C77" s="88"/>
      <c r="D77" s="89"/>
      <c r="E77" s="89"/>
      <c r="F77" s="90"/>
      <c r="G77" s="91">
        <v>0.0</v>
      </c>
      <c r="H77" s="994">
        <f t="shared" si="4"/>
        <v>0</v>
      </c>
      <c r="I77" s="1140"/>
      <c r="J77" s="25"/>
      <c r="N77" s="25"/>
    </row>
    <row r="78" ht="18.0" customHeight="1">
      <c r="A78" s="97"/>
      <c r="B78" s="1108" t="b">
        <v>0</v>
      </c>
      <c r="C78" s="94"/>
      <c r="D78" s="95"/>
      <c r="E78" s="95"/>
      <c r="F78" s="96"/>
      <c r="G78" s="85">
        <v>0.0</v>
      </c>
      <c r="H78" s="930">
        <f t="shared" si="4"/>
        <v>0</v>
      </c>
      <c r="I78" s="1107"/>
      <c r="J78" s="25"/>
      <c r="N78" s="25"/>
    </row>
    <row r="79" ht="18.0" customHeight="1">
      <c r="A79" s="97"/>
      <c r="B79" s="1111" t="b">
        <v>0</v>
      </c>
      <c r="C79" s="88"/>
      <c r="D79" s="89"/>
      <c r="E79" s="89"/>
      <c r="F79" s="90"/>
      <c r="G79" s="91">
        <v>0.0</v>
      </c>
      <c r="H79" s="994">
        <f t="shared" si="4"/>
        <v>0</v>
      </c>
      <c r="I79" s="1140"/>
      <c r="J79" s="25"/>
      <c r="N79" s="25"/>
    </row>
    <row r="80" ht="18.0" customHeight="1">
      <c r="A80" s="97"/>
      <c r="B80" s="1108" t="b">
        <v>0</v>
      </c>
      <c r="C80" s="94"/>
      <c r="D80" s="95"/>
      <c r="E80" s="95"/>
      <c r="F80" s="96"/>
      <c r="G80" s="85">
        <v>0.0</v>
      </c>
      <c r="H80" s="930">
        <f t="shared" si="4"/>
        <v>0</v>
      </c>
      <c r="I80" s="1107"/>
      <c r="J80" s="25"/>
      <c r="N80" s="25"/>
    </row>
    <row r="81" ht="18.0" customHeight="1">
      <c r="A81" s="97"/>
      <c r="B81" s="1111" t="b">
        <v>0</v>
      </c>
      <c r="C81" s="88"/>
      <c r="D81" s="89"/>
      <c r="E81" s="89"/>
      <c r="F81" s="90"/>
      <c r="G81" s="91">
        <v>0.0</v>
      </c>
      <c r="H81" s="994">
        <f t="shared" si="4"/>
        <v>0</v>
      </c>
      <c r="I81" s="1140"/>
      <c r="J81" s="25"/>
      <c r="N81" s="25"/>
    </row>
    <row r="82" ht="18.0" customHeight="1">
      <c r="A82" s="97"/>
      <c r="B82" s="1108" t="b">
        <v>0</v>
      </c>
      <c r="C82" s="94"/>
      <c r="D82" s="95"/>
      <c r="E82" s="95"/>
      <c r="F82" s="96"/>
      <c r="G82" s="85">
        <v>0.0</v>
      </c>
      <c r="H82" s="930">
        <f t="shared" si="4"/>
        <v>0</v>
      </c>
      <c r="I82" s="1107"/>
      <c r="J82" s="25"/>
      <c r="N82" s="25"/>
    </row>
    <row r="83" ht="18.0" customHeight="1">
      <c r="A83" s="97"/>
      <c r="B83" s="1111" t="b">
        <v>0</v>
      </c>
      <c r="C83" s="88"/>
      <c r="D83" s="89"/>
      <c r="E83" s="89"/>
      <c r="F83" s="90"/>
      <c r="G83" s="91">
        <v>0.0</v>
      </c>
      <c r="H83" s="994">
        <f t="shared" si="4"/>
        <v>0</v>
      </c>
      <c r="I83" s="1140"/>
      <c r="J83" s="25"/>
      <c r="N83" s="25"/>
    </row>
    <row r="84" ht="18.0" customHeight="1">
      <c r="A84" s="97"/>
      <c r="B84" s="1108" t="b">
        <v>0</v>
      </c>
      <c r="C84" s="94"/>
      <c r="D84" s="95"/>
      <c r="E84" s="95"/>
      <c r="F84" s="96"/>
      <c r="G84" s="85">
        <v>0.0</v>
      </c>
      <c r="H84" s="930">
        <f t="shared" si="4"/>
        <v>0</v>
      </c>
      <c r="I84" s="1107"/>
      <c r="J84" s="25"/>
      <c r="N84" s="25"/>
    </row>
    <row r="85" ht="18.0" customHeight="1">
      <c r="A85" s="97"/>
      <c r="B85" s="1111" t="b">
        <v>0</v>
      </c>
      <c r="C85" s="88"/>
      <c r="D85" s="89"/>
      <c r="E85" s="89"/>
      <c r="F85" s="90"/>
      <c r="G85" s="91">
        <v>0.0</v>
      </c>
      <c r="H85" s="994">
        <f t="shared" si="4"/>
        <v>0</v>
      </c>
      <c r="I85" s="1140"/>
      <c r="J85" s="25"/>
      <c r="N85" s="25"/>
    </row>
    <row r="86" ht="18.0" customHeight="1">
      <c r="A86" s="65"/>
      <c r="B86" s="1108" t="b">
        <v>0</v>
      </c>
      <c r="C86" s="94"/>
      <c r="D86" s="95"/>
      <c r="E86" s="95"/>
      <c r="F86" s="96"/>
      <c r="G86" s="85">
        <v>0.0</v>
      </c>
      <c r="H86" s="930">
        <f t="shared" si="4"/>
        <v>0</v>
      </c>
      <c r="I86" s="1107"/>
      <c r="J86" s="25"/>
      <c r="N86" s="25"/>
    </row>
    <row r="87">
      <c r="A87" s="126"/>
      <c r="B87" s="1125"/>
      <c r="C87" s="1126" t="s">
        <v>610</v>
      </c>
      <c r="D87" s="1093"/>
      <c r="E87" s="1093"/>
      <c r="F87" s="1093"/>
      <c r="G87" s="1093"/>
      <c r="H87" s="1127">
        <f>sum(H38:H86)</f>
        <v>0</v>
      </c>
      <c r="I87" s="1155"/>
      <c r="J87" s="25"/>
      <c r="N87" s="25"/>
    </row>
    <row r="88">
      <c r="A88" s="126"/>
      <c r="B88" s="126" t="s">
        <v>134</v>
      </c>
      <c r="H88" s="127">
        <f>'01) BudgetBill Breakdown'!J882-H87</f>
        <v>1413.26</v>
      </c>
      <c r="J88" s="25"/>
      <c r="M88" s="13">
        <v>45829.0</v>
      </c>
      <c r="N88" s="25"/>
    </row>
    <row r="89">
      <c r="A89" s="126"/>
      <c r="B89" s="126"/>
      <c r="C89" s="126"/>
      <c r="D89" s="126"/>
      <c r="E89" s="126"/>
      <c r="F89" s="126"/>
      <c r="G89" s="126"/>
      <c r="H89" s="128"/>
      <c r="I89" s="128"/>
      <c r="J89" s="25"/>
      <c r="N89" s="25"/>
    </row>
  </sheetData>
  <mergeCells count="102">
    <mergeCell ref="H34:I34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K60:M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2:I72"/>
    <mergeCell ref="H73:I73"/>
    <mergeCell ref="H74:I74"/>
    <mergeCell ref="H75:I75"/>
    <mergeCell ref="H76:I76"/>
    <mergeCell ref="H84:I84"/>
    <mergeCell ref="H85:I85"/>
    <mergeCell ref="H86:I86"/>
    <mergeCell ref="C87:G87"/>
    <mergeCell ref="H87:I87"/>
    <mergeCell ref="B88:G88"/>
    <mergeCell ref="H88:I88"/>
    <mergeCell ref="H77:I77"/>
    <mergeCell ref="H78:I78"/>
    <mergeCell ref="H79:I79"/>
    <mergeCell ref="H80:I80"/>
    <mergeCell ref="H81:I81"/>
    <mergeCell ref="H82:I82"/>
    <mergeCell ref="H83:I83"/>
    <mergeCell ref="B2:I2"/>
    <mergeCell ref="K2:M2"/>
    <mergeCell ref="C3:E3"/>
    <mergeCell ref="L3:M3"/>
    <mergeCell ref="C4:E4"/>
    <mergeCell ref="L4:M4"/>
    <mergeCell ref="L5:M5"/>
    <mergeCell ref="C5:E5"/>
    <mergeCell ref="C6:E6"/>
    <mergeCell ref="C7:E7"/>
    <mergeCell ref="C8:E8"/>
    <mergeCell ref="C9:E9"/>
    <mergeCell ref="C10:E10"/>
    <mergeCell ref="C11:E11"/>
    <mergeCell ref="L13:M13"/>
    <mergeCell ref="L14:M14"/>
    <mergeCell ref="K29:L29"/>
    <mergeCell ref="K31:M31"/>
    <mergeCell ref="L6:M6"/>
    <mergeCell ref="L7:M7"/>
    <mergeCell ref="L8:M8"/>
    <mergeCell ref="L9:M9"/>
    <mergeCell ref="L10:M10"/>
    <mergeCell ref="L11:M11"/>
    <mergeCell ref="L12:M12"/>
    <mergeCell ref="C12:E12"/>
    <mergeCell ref="C13:E13"/>
    <mergeCell ref="C14:E14"/>
    <mergeCell ref="C15:E15"/>
    <mergeCell ref="C16:E16"/>
    <mergeCell ref="C17:E17"/>
    <mergeCell ref="C18:E18"/>
    <mergeCell ref="C19:E19"/>
    <mergeCell ref="C20:E20"/>
    <mergeCell ref="C21:E21"/>
    <mergeCell ref="C22:E22"/>
    <mergeCell ref="C23:E23"/>
    <mergeCell ref="C24:E24"/>
    <mergeCell ref="C25:E25"/>
    <mergeCell ref="C26:E26"/>
    <mergeCell ref="C30:E30"/>
    <mergeCell ref="C31:E31"/>
    <mergeCell ref="C32:E32"/>
    <mergeCell ref="C33:E33"/>
    <mergeCell ref="C34:G34"/>
    <mergeCell ref="B36:I36"/>
  </mergeCells>
  <conditionalFormatting sqref="B2">
    <cfRule type="cellIs" dxfId="30" priority="1" operator="lessThan">
      <formula>0</formula>
    </cfRule>
  </conditionalFormatting>
  <conditionalFormatting sqref="B2">
    <cfRule type="cellIs" dxfId="23" priority="2" operator="greaterThan">
      <formula>0</formula>
    </cfRule>
  </conditionalFormatting>
  <conditionalFormatting sqref="B2">
    <cfRule type="cellIs" dxfId="32" priority="3" operator="equal">
      <formula>0</formula>
    </cfRule>
  </conditionalFormatting>
  <dataValidations>
    <dataValidation type="list" allowBlank="1" showErrorMessage="1" sqref="E38:E86">
      <formula1>'08) Drop Down Menus'!$B$2:$B$17</formula1>
    </dataValidation>
    <dataValidation type="list" allowBlank="1" sqref="G4:G33">
      <formula1>'08) Drop Down Menus'!$A$2:$A$17</formula1>
    </dataValidation>
  </dataValidations>
  <drawing r:id="rId1"/>
</worksheet>
</file>

<file path=xl/worksheets/sheet9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3.29"/>
    <col customWidth="1" min="2" max="2" width="4.71"/>
    <col customWidth="1" min="3" max="3" width="32.57"/>
    <col customWidth="1" min="4" max="4" width="10.0"/>
    <col customWidth="1" min="5" max="5" width="25.71"/>
    <col customWidth="1" min="6" max="6" width="13.0"/>
    <col customWidth="1" min="7" max="7" width="23.86"/>
    <col customWidth="1" min="8" max="8" width="15.29"/>
    <col customWidth="1" min="9" max="9" width="14.29"/>
    <col customWidth="1" min="10" max="10" width="3.71"/>
    <col customWidth="1" min="11" max="11" width="23.86"/>
    <col customWidth="1" min="12" max="12" width="15.0"/>
    <col customWidth="1" min="13" max="13" width="16.57"/>
    <col customWidth="1" min="14" max="14" width="3.43"/>
  </cols>
  <sheetData>
    <row r="1">
      <c r="A1" s="25"/>
      <c r="B1" s="25"/>
      <c r="C1" s="25"/>
      <c r="D1" s="25"/>
      <c r="E1" s="25"/>
      <c r="F1" s="25"/>
      <c r="G1" s="24"/>
      <c r="H1" s="25"/>
      <c r="I1" s="25"/>
      <c r="J1" s="25"/>
      <c r="K1" s="25"/>
      <c r="L1" s="138"/>
      <c r="M1" s="25"/>
      <c r="N1" s="25"/>
    </row>
    <row r="2">
      <c r="A2" s="25"/>
      <c r="B2" s="1207" t="s">
        <v>938</v>
      </c>
      <c r="C2" s="1129"/>
      <c r="D2" s="1129"/>
      <c r="E2" s="1129"/>
      <c r="F2" s="1129"/>
      <c r="G2" s="1129"/>
      <c r="H2" s="1129"/>
      <c r="I2" s="1130"/>
      <c r="J2" s="25"/>
      <c r="K2" s="1131" t="s">
        <v>470</v>
      </c>
      <c r="L2" s="1132"/>
      <c r="M2" s="1133"/>
      <c r="N2" s="25"/>
    </row>
    <row r="3">
      <c r="A3" s="25"/>
      <c r="B3" s="1079" t="s">
        <v>598</v>
      </c>
      <c r="C3" s="974" t="s">
        <v>140</v>
      </c>
      <c r="D3" s="862"/>
      <c r="E3" s="862"/>
      <c r="F3" s="974" t="s">
        <v>55</v>
      </c>
      <c r="G3" s="974" t="s">
        <v>44</v>
      </c>
      <c r="H3" s="974" t="s">
        <v>2</v>
      </c>
      <c r="I3" s="1080" t="s">
        <v>67</v>
      </c>
      <c r="J3" s="25"/>
      <c r="K3" s="1081" t="str">
        <f>'08) Drop Down Menus'!A2</f>
        <v>Groceries</v>
      </c>
      <c r="L3" s="85">
        <f>sumifs(H$4:H$33,G$4:G$33,K3,B$4:B$33,false)</f>
        <v>211.19</v>
      </c>
      <c r="M3" s="1107"/>
      <c r="N3" s="25"/>
    </row>
    <row r="4">
      <c r="A4" s="25"/>
      <c r="B4" s="1134" t="b">
        <v>0</v>
      </c>
      <c r="C4" s="1042" t="s">
        <v>808</v>
      </c>
      <c r="D4" s="1135"/>
      <c r="E4" s="1135"/>
      <c r="F4" s="1172">
        <v>45919.0</v>
      </c>
      <c r="G4" s="1137" t="s">
        <v>110</v>
      </c>
      <c r="H4" s="1138">
        <f>sum(M31:M58)</f>
        <v>0</v>
      </c>
      <c r="I4" s="92">
        <f>H4</f>
        <v>0</v>
      </c>
      <c r="J4" s="25"/>
      <c r="K4" s="1139" t="str">
        <f>'08) Drop Down Menus'!A3</f>
        <v>Cigarettes</v>
      </c>
      <c r="L4" s="91">
        <f t="shared" ref="L4:L14" si="1">sumifs(H$4:H$26,G$4:G$26,K4,B$4:B$26,false)</f>
        <v>67.08</v>
      </c>
      <c r="M4" s="1140"/>
      <c r="N4" s="25"/>
    </row>
    <row r="5">
      <c r="A5" s="25"/>
      <c r="B5" s="925" t="b">
        <v>0</v>
      </c>
      <c r="C5" s="1022" t="s">
        <v>806</v>
      </c>
      <c r="D5" s="862"/>
      <c r="E5" s="862"/>
      <c r="F5" s="1206">
        <v>45919.0</v>
      </c>
      <c r="G5" s="983" t="s">
        <v>61</v>
      </c>
      <c r="H5" s="1023">
        <v>48.47</v>
      </c>
      <c r="I5" s="86">
        <f t="shared" ref="I5:I33" si="2">I4+H5</f>
        <v>48.47</v>
      </c>
      <c r="J5" s="25"/>
      <c r="K5" s="1081" t="str">
        <f>'08) Drop Down Menus'!A4</f>
        <v>Gas</v>
      </c>
      <c r="L5" s="85">
        <f t="shared" si="1"/>
        <v>0</v>
      </c>
      <c r="M5" s="1107"/>
      <c r="N5" s="25"/>
    </row>
    <row r="6">
      <c r="A6" s="25"/>
      <c r="B6" s="1134" t="b">
        <v>0</v>
      </c>
      <c r="C6" s="1042" t="s">
        <v>472</v>
      </c>
      <c r="D6" s="1135"/>
      <c r="E6" s="1135"/>
      <c r="F6" s="1179">
        <v>45922.0</v>
      </c>
      <c r="G6" s="1137" t="s">
        <v>110</v>
      </c>
      <c r="H6" s="1138">
        <v>187.83</v>
      </c>
      <c r="I6" s="92">
        <f t="shared" si="2"/>
        <v>236.3</v>
      </c>
      <c r="J6" s="25"/>
      <c r="K6" s="1139" t="str">
        <f>'08) Drop Down Menus'!A5</f>
        <v>Entertainment</v>
      </c>
      <c r="L6" s="91">
        <f t="shared" si="1"/>
        <v>0</v>
      </c>
      <c r="M6" s="1140"/>
      <c r="N6" s="25"/>
    </row>
    <row r="7">
      <c r="A7" s="25"/>
      <c r="B7" s="925" t="b">
        <v>0</v>
      </c>
      <c r="C7" s="1022" t="s">
        <v>838</v>
      </c>
      <c r="D7" s="862"/>
      <c r="E7" s="862"/>
      <c r="F7" s="1180">
        <v>45924.0</v>
      </c>
      <c r="G7" s="983" t="s">
        <v>11</v>
      </c>
      <c r="H7" s="1023">
        <v>12.65</v>
      </c>
      <c r="I7" s="86">
        <f t="shared" si="2"/>
        <v>248.95</v>
      </c>
      <c r="J7" s="25"/>
      <c r="K7" s="1081" t="str">
        <f>'08) Drop Down Menus'!A6</f>
        <v>Medical</v>
      </c>
      <c r="L7" s="85">
        <f t="shared" si="1"/>
        <v>25</v>
      </c>
      <c r="M7" s="1107"/>
      <c r="N7" s="25"/>
    </row>
    <row r="8">
      <c r="A8" s="25"/>
      <c r="B8" s="1134" t="b">
        <v>0</v>
      </c>
      <c r="C8" s="1042" t="s">
        <v>835</v>
      </c>
      <c r="D8" s="1135"/>
      <c r="E8" s="1135"/>
      <c r="F8" s="1179">
        <v>45925.0</v>
      </c>
      <c r="G8" s="1137" t="s">
        <v>144</v>
      </c>
      <c r="H8" s="1138">
        <v>24.79</v>
      </c>
      <c r="I8" s="92">
        <f t="shared" si="2"/>
        <v>273.74</v>
      </c>
      <c r="J8" s="25"/>
      <c r="K8" s="1139" t="str">
        <f>'08) Drop Down Menus'!A7</f>
        <v>Vehicle</v>
      </c>
      <c r="L8" s="91">
        <f t="shared" si="1"/>
        <v>0</v>
      </c>
      <c r="M8" s="1140"/>
      <c r="N8" s="25"/>
    </row>
    <row r="9">
      <c r="A9" s="25"/>
      <c r="B9" s="925" t="b">
        <v>0</v>
      </c>
      <c r="C9" s="1022" t="s">
        <v>472</v>
      </c>
      <c r="D9" s="862"/>
      <c r="E9" s="862"/>
      <c r="F9" s="1180">
        <v>45925.0</v>
      </c>
      <c r="G9" s="983" t="s">
        <v>110</v>
      </c>
      <c r="H9" s="1023">
        <v>23.36</v>
      </c>
      <c r="I9" s="86">
        <f t="shared" si="2"/>
        <v>297.1</v>
      </c>
      <c r="J9" s="25"/>
      <c r="K9" s="1081" t="str">
        <f>'08) Drop Down Menus'!A8</f>
        <v>Maintenance</v>
      </c>
      <c r="L9" s="85">
        <f t="shared" si="1"/>
        <v>12</v>
      </c>
      <c r="M9" s="1107"/>
      <c r="N9" s="25"/>
    </row>
    <row r="10">
      <c r="A10" s="25"/>
      <c r="B10" s="1134" t="b">
        <v>0</v>
      </c>
      <c r="C10" s="1042" t="s">
        <v>842</v>
      </c>
      <c r="D10" s="1135"/>
      <c r="E10" s="1135"/>
      <c r="F10" s="1179">
        <v>45929.0</v>
      </c>
      <c r="G10" s="1137" t="s">
        <v>132</v>
      </c>
      <c r="H10" s="1138">
        <v>25.0</v>
      </c>
      <c r="I10" s="92">
        <f t="shared" si="2"/>
        <v>322.1</v>
      </c>
      <c r="J10" s="25"/>
      <c r="K10" s="1139" t="str">
        <f>'08) Drop Down Menus'!A9</f>
        <v>Debt</v>
      </c>
      <c r="L10" s="91">
        <f t="shared" si="1"/>
        <v>48.37</v>
      </c>
      <c r="M10" s="1140"/>
      <c r="N10" s="25"/>
    </row>
    <row r="11">
      <c r="A11" s="25"/>
      <c r="B11" s="925" t="b">
        <v>0</v>
      </c>
      <c r="C11" s="1022" t="s">
        <v>474</v>
      </c>
      <c r="D11" s="862"/>
      <c r="E11" s="862"/>
      <c r="F11" s="1180">
        <v>45930.0</v>
      </c>
      <c r="G11" s="983" t="s">
        <v>144</v>
      </c>
      <c r="H11" s="1023">
        <v>27.29</v>
      </c>
      <c r="I11" s="86">
        <f t="shared" si="2"/>
        <v>349.39</v>
      </c>
      <c r="J11" s="25"/>
      <c r="K11" s="1081" t="str">
        <f>'08) Drop Down Menus'!A10</f>
        <v>Holiday Gifts</v>
      </c>
      <c r="L11" s="85">
        <f t="shared" si="1"/>
        <v>0</v>
      </c>
      <c r="M11" s="1107"/>
      <c r="N11" s="25"/>
    </row>
    <row r="12">
      <c r="A12" s="25"/>
      <c r="B12" s="1134" t="b">
        <v>0</v>
      </c>
      <c r="C12" s="1042" t="s">
        <v>717</v>
      </c>
      <c r="D12" s="1135"/>
      <c r="E12" s="1135"/>
      <c r="F12" s="1179">
        <v>45930.0</v>
      </c>
      <c r="G12" s="1137" t="s">
        <v>61</v>
      </c>
      <c r="H12" s="1138">
        <v>-0.1</v>
      </c>
      <c r="I12" s="92">
        <f t="shared" si="2"/>
        <v>349.29</v>
      </c>
      <c r="J12" s="25"/>
      <c r="K12" s="1139" t="str">
        <f>'08) Drop Down Menus'!A11</f>
        <v>Haircut</v>
      </c>
      <c r="L12" s="91">
        <f t="shared" si="1"/>
        <v>0</v>
      </c>
      <c r="M12" s="1140"/>
      <c r="N12" s="25"/>
    </row>
    <row r="13">
      <c r="A13" s="25"/>
      <c r="B13" s="925" t="b">
        <v>0</v>
      </c>
      <c r="C13" s="1022" t="s">
        <v>935</v>
      </c>
      <c r="D13" s="862"/>
      <c r="E13" s="862"/>
      <c r="F13" s="1180">
        <v>45930.0</v>
      </c>
      <c r="G13" s="983" t="s">
        <v>21</v>
      </c>
      <c r="H13" s="1023">
        <v>12.0</v>
      </c>
      <c r="I13" s="86">
        <f t="shared" si="2"/>
        <v>361.29</v>
      </c>
      <c r="J13" s="25"/>
      <c r="K13" s="1081" t="str">
        <f>'08) Drop Down Menus'!A12</f>
        <v>Subscription - Video</v>
      </c>
      <c r="L13" s="85">
        <f t="shared" si="1"/>
        <v>12.65</v>
      </c>
      <c r="M13" s="1107"/>
      <c r="N13" s="25"/>
    </row>
    <row r="14">
      <c r="A14" s="25"/>
      <c r="B14" s="1134" t="b">
        <v>0</v>
      </c>
      <c r="C14" s="1042" t="s">
        <v>474</v>
      </c>
      <c r="D14" s="1135"/>
      <c r="E14" s="1135"/>
      <c r="F14" s="1179">
        <v>45932.0</v>
      </c>
      <c r="G14" s="1137" t="s">
        <v>144</v>
      </c>
      <c r="H14" s="1138">
        <v>15.0</v>
      </c>
      <c r="I14" s="92">
        <f t="shared" si="2"/>
        <v>376.29</v>
      </c>
      <c r="J14" s="25"/>
      <c r="K14" s="1141" t="str">
        <f>'08) Drop Down Menus'!A13</f>
        <v>Subscription - Game</v>
      </c>
      <c r="L14" s="1142">
        <f t="shared" si="1"/>
        <v>0</v>
      </c>
      <c r="M14" s="1144"/>
      <c r="N14" s="25"/>
    </row>
    <row r="15">
      <c r="A15" s="25"/>
      <c r="B15" s="925" t="b">
        <v>0</v>
      </c>
      <c r="C15" s="1022"/>
      <c r="D15" s="862"/>
      <c r="E15" s="862"/>
      <c r="F15" s="1180"/>
      <c r="G15" s="983"/>
      <c r="H15" s="1023">
        <v>0.0</v>
      </c>
      <c r="I15" s="86">
        <f t="shared" si="2"/>
        <v>376.29</v>
      </c>
      <c r="J15" s="25"/>
      <c r="K15" s="25"/>
      <c r="L15" s="25"/>
      <c r="M15" s="25"/>
      <c r="N15" s="25"/>
    </row>
    <row r="16">
      <c r="A16" s="25"/>
      <c r="B16" s="1134" t="b">
        <v>0</v>
      </c>
      <c r="C16" s="1042"/>
      <c r="D16" s="1135"/>
      <c r="E16" s="1135"/>
      <c r="F16" s="1179"/>
      <c r="G16" s="1137"/>
      <c r="H16" s="1138">
        <v>0.0</v>
      </c>
      <c r="I16" s="92">
        <f t="shared" si="2"/>
        <v>376.29</v>
      </c>
      <c r="J16" s="25"/>
      <c r="K16" s="1085" t="s">
        <v>44</v>
      </c>
      <c r="L16" s="1086" t="s">
        <v>572</v>
      </c>
      <c r="M16" s="1087" t="s">
        <v>573</v>
      </c>
      <c r="N16" s="25"/>
    </row>
    <row r="17">
      <c r="A17" s="25"/>
      <c r="B17" s="925" t="b">
        <v>0</v>
      </c>
      <c r="C17" s="1022"/>
      <c r="D17" s="862"/>
      <c r="E17" s="862"/>
      <c r="F17" s="1180"/>
      <c r="G17" s="983"/>
      <c r="H17" s="1023">
        <v>0.0</v>
      </c>
      <c r="I17" s="86">
        <f t="shared" si="2"/>
        <v>376.29</v>
      </c>
      <c r="J17" s="25"/>
      <c r="K17" s="1088" t="str">
        <f>'08) Drop Down Menus'!A2</f>
        <v>Groceries</v>
      </c>
      <c r="L17" s="930">
        <f>SUMIF('01) BudgetBill Breakdown'!B89:B$594,K3, '01) BudgetBill Breakdown'!G89:G$594)</f>
        <v>-8428.89</v>
      </c>
      <c r="M17" s="1089">
        <f t="shared" ref="M17:M28" si="3">L17/M$29</f>
        <v>-443.6257895</v>
      </c>
      <c r="N17" s="25"/>
    </row>
    <row r="18">
      <c r="A18" s="25"/>
      <c r="B18" s="1134" t="b">
        <v>0</v>
      </c>
      <c r="C18" s="1042"/>
      <c r="D18" s="1135"/>
      <c r="E18" s="1135"/>
      <c r="F18" s="1179"/>
      <c r="G18" s="1137"/>
      <c r="H18" s="1138">
        <v>0.0</v>
      </c>
      <c r="I18" s="92">
        <f t="shared" si="2"/>
        <v>376.29</v>
      </c>
      <c r="J18" s="25"/>
      <c r="K18" s="1090" t="str">
        <f>'08) Drop Down Menus'!A3</f>
        <v>Cigarettes</v>
      </c>
      <c r="L18" s="994">
        <f>SUMIF('01) BudgetBill Breakdown'!B89:B$594,K4, '01) BudgetBill Breakdown'!G89:G$594)</f>
        <v>-1936.99</v>
      </c>
      <c r="M18" s="1091">
        <f t="shared" si="3"/>
        <v>-101.9468421</v>
      </c>
      <c r="N18" s="25"/>
    </row>
    <row r="19">
      <c r="A19" s="25"/>
      <c r="B19" s="925" t="b">
        <v>0</v>
      </c>
      <c r="C19" s="1022"/>
      <c r="D19" s="862"/>
      <c r="E19" s="862"/>
      <c r="F19" s="1180"/>
      <c r="G19" s="983"/>
      <c r="H19" s="1023">
        <v>0.0</v>
      </c>
      <c r="I19" s="86">
        <f t="shared" si="2"/>
        <v>376.29</v>
      </c>
      <c r="J19" s="25"/>
      <c r="K19" s="1088" t="str">
        <f>'08) Drop Down Menus'!A4</f>
        <v>Gas</v>
      </c>
      <c r="L19" s="930">
        <f>SUMIF('01) BudgetBill Breakdown'!B89:B$594,K5, '01) BudgetBill Breakdown'!G89:G$594)</f>
        <v>-667.74</v>
      </c>
      <c r="M19" s="1089">
        <f t="shared" si="3"/>
        <v>-35.14421053</v>
      </c>
      <c r="N19" s="25"/>
    </row>
    <row r="20">
      <c r="A20" s="25"/>
      <c r="B20" s="1134" t="b">
        <v>0</v>
      </c>
      <c r="C20" s="1042"/>
      <c r="D20" s="1135"/>
      <c r="E20" s="1135"/>
      <c r="F20" s="1179"/>
      <c r="G20" s="1137"/>
      <c r="H20" s="1138">
        <v>0.0</v>
      </c>
      <c r="I20" s="92">
        <f t="shared" si="2"/>
        <v>376.29</v>
      </c>
      <c r="J20" s="25"/>
      <c r="K20" s="1090" t="str">
        <f>'08) Drop Down Menus'!A5</f>
        <v>Entertainment</v>
      </c>
      <c r="L20" s="994">
        <f>SUMIF('01) BudgetBill Breakdown'!B89:B$594,K6, '01) BudgetBill Breakdown'!G89:G$594)</f>
        <v>-2661.86</v>
      </c>
      <c r="M20" s="1091">
        <f t="shared" si="3"/>
        <v>-140.0978947</v>
      </c>
      <c r="N20" s="25"/>
    </row>
    <row r="21">
      <c r="A21" s="25"/>
      <c r="B21" s="925" t="b">
        <v>0</v>
      </c>
      <c r="C21" s="1022"/>
      <c r="D21" s="862"/>
      <c r="E21" s="862"/>
      <c r="F21" s="1180"/>
      <c r="G21" s="983"/>
      <c r="H21" s="1023">
        <v>0.0</v>
      </c>
      <c r="I21" s="86">
        <f t="shared" si="2"/>
        <v>376.29</v>
      </c>
      <c r="J21" s="25"/>
      <c r="K21" s="1088" t="str">
        <f>'08) Drop Down Menus'!A6</f>
        <v>Medical</v>
      </c>
      <c r="L21" s="930">
        <f>SUMIF('01) BudgetBill Breakdown'!B89:B$594,K7, '01) BudgetBill Breakdown'!G89:G$594)</f>
        <v>-584.63</v>
      </c>
      <c r="M21" s="1089">
        <f t="shared" si="3"/>
        <v>-30.77</v>
      </c>
      <c r="N21" s="25"/>
    </row>
    <row r="22">
      <c r="A22" s="25"/>
      <c r="B22" s="1134" t="b">
        <v>0</v>
      </c>
      <c r="C22" s="1042"/>
      <c r="D22" s="1135"/>
      <c r="E22" s="1135"/>
      <c r="F22" s="1179"/>
      <c r="G22" s="1137"/>
      <c r="H22" s="1138">
        <v>0.0</v>
      </c>
      <c r="I22" s="92">
        <f t="shared" si="2"/>
        <v>376.29</v>
      </c>
      <c r="J22" s="25"/>
      <c r="K22" s="1090" t="str">
        <f>'08) Drop Down Menus'!A7</f>
        <v>Vehicle</v>
      </c>
      <c r="L22" s="994">
        <f>SUMIF('01) BudgetBill Breakdown'!B89:B$594,K8, '01) BudgetBill Breakdown'!G89:G$594)</f>
        <v>-437.78</v>
      </c>
      <c r="M22" s="1091">
        <f t="shared" si="3"/>
        <v>-23.04105263</v>
      </c>
      <c r="N22" s="25"/>
    </row>
    <row r="23">
      <c r="A23" s="25"/>
      <c r="B23" s="925" t="b">
        <v>0</v>
      </c>
      <c r="C23" s="1022"/>
      <c r="D23" s="862"/>
      <c r="E23" s="862"/>
      <c r="F23" s="1180"/>
      <c r="G23" s="983"/>
      <c r="H23" s="1023">
        <v>0.0</v>
      </c>
      <c r="I23" s="86">
        <f t="shared" si="2"/>
        <v>376.29</v>
      </c>
      <c r="J23" s="25"/>
      <c r="K23" s="1088" t="str">
        <f>'08) Drop Down Menus'!A8</f>
        <v>Maintenance</v>
      </c>
      <c r="L23" s="930">
        <f>SUMIF('01) BudgetBill Breakdown'!B89:B$594,K9, '01) BudgetBill Breakdown'!G89:G$594)</f>
        <v>-1710.62</v>
      </c>
      <c r="M23" s="1089">
        <f t="shared" si="3"/>
        <v>-90.03263158</v>
      </c>
      <c r="N23" s="25"/>
    </row>
    <row r="24">
      <c r="A24" s="25"/>
      <c r="B24" s="1134" t="b">
        <v>0</v>
      </c>
      <c r="C24" s="1042"/>
      <c r="D24" s="1135"/>
      <c r="E24" s="1135"/>
      <c r="F24" s="1179"/>
      <c r="G24" s="1137"/>
      <c r="H24" s="1138">
        <v>0.0</v>
      </c>
      <c r="I24" s="92">
        <f t="shared" si="2"/>
        <v>376.29</v>
      </c>
      <c r="J24" s="25"/>
      <c r="K24" s="1090" t="str">
        <f>'08) Drop Down Menus'!A9</f>
        <v>Debt</v>
      </c>
      <c r="L24" s="994">
        <f>SUMIF('01) BudgetBill Breakdown'!B89:B$594,K10, '01) BudgetBill Breakdown'!G89:G$594)</f>
        <v>-2031.77</v>
      </c>
      <c r="M24" s="1091">
        <f t="shared" si="3"/>
        <v>-106.9352632</v>
      </c>
      <c r="N24" s="25"/>
    </row>
    <row r="25">
      <c r="A25" s="25"/>
      <c r="B25" s="925" t="b">
        <v>0</v>
      </c>
      <c r="C25" s="1022"/>
      <c r="D25" s="862"/>
      <c r="E25" s="862"/>
      <c r="F25" s="1180"/>
      <c r="G25" s="983"/>
      <c r="H25" s="1023">
        <v>0.0</v>
      </c>
      <c r="I25" s="86">
        <f t="shared" si="2"/>
        <v>376.29</v>
      </c>
      <c r="J25" s="25"/>
      <c r="K25" s="1088" t="str">
        <f>'08) Drop Down Menus'!A10</f>
        <v>Holiday Gifts</v>
      </c>
      <c r="L25" s="930">
        <f>SUMIF('01) BudgetBill Breakdown'!B89:B$594,K11, '01) BudgetBill Breakdown'!G89:G$594)</f>
        <v>-410.56</v>
      </c>
      <c r="M25" s="1089">
        <f t="shared" si="3"/>
        <v>-21.60842105</v>
      </c>
      <c r="N25" s="25"/>
    </row>
    <row r="26">
      <c r="A26" s="25"/>
      <c r="B26" s="1134" t="b">
        <v>0</v>
      </c>
      <c r="C26" s="1042"/>
      <c r="D26" s="1135"/>
      <c r="E26" s="1135"/>
      <c r="F26" s="1179"/>
      <c r="G26" s="1137"/>
      <c r="H26" s="1138">
        <v>0.0</v>
      </c>
      <c r="I26" s="92">
        <f t="shared" si="2"/>
        <v>376.29</v>
      </c>
      <c r="J26" s="25"/>
      <c r="K26" s="1090" t="str">
        <f>'08) Drop Down Menus'!A11</f>
        <v>Haircut</v>
      </c>
      <c r="L26" s="994">
        <f>SUMIF('01) BudgetBill Breakdown'!B89:B$594,K12, '01) BudgetBill Breakdown'!G89:G$594)</f>
        <v>-238</v>
      </c>
      <c r="M26" s="1091">
        <f t="shared" si="3"/>
        <v>-12.52631579</v>
      </c>
      <c r="N26" s="25"/>
    </row>
    <row r="27">
      <c r="A27" s="25"/>
      <c r="B27" s="925" t="b">
        <v>0</v>
      </c>
      <c r="C27" s="1022"/>
      <c r="D27" s="1022"/>
      <c r="E27" s="1022"/>
      <c r="F27" s="1180"/>
      <c r="G27" s="983"/>
      <c r="H27" s="1023">
        <v>0.0</v>
      </c>
      <c r="I27" s="86">
        <f t="shared" si="2"/>
        <v>376.29</v>
      </c>
      <c r="J27" s="25"/>
      <c r="K27" s="1088" t="str">
        <f>'08) Drop Down Menus'!A12</f>
        <v>Subscription - Video</v>
      </c>
      <c r="L27" s="930">
        <f>SUMIF('01) BudgetBill Breakdown'!B89:B$594,K13, '01) BudgetBill Breakdown'!G89:G$594)</f>
        <v>-343.35</v>
      </c>
      <c r="M27" s="1089">
        <f t="shared" si="3"/>
        <v>-18.07105263</v>
      </c>
      <c r="N27" s="25"/>
    </row>
    <row r="28">
      <c r="A28" s="25"/>
      <c r="B28" s="1134" t="b">
        <v>0</v>
      </c>
      <c r="C28" s="1042"/>
      <c r="D28" s="1042"/>
      <c r="E28" s="1042"/>
      <c r="F28" s="1179"/>
      <c r="G28" s="1137"/>
      <c r="H28" s="1138">
        <v>0.0</v>
      </c>
      <c r="I28" s="92">
        <f t="shared" si="2"/>
        <v>376.29</v>
      </c>
      <c r="J28" s="25"/>
      <c r="K28" s="1090" t="str">
        <f>'08) Drop Down Menus'!A13</f>
        <v>Subscription - Game</v>
      </c>
      <c r="L28" s="994">
        <f>SUMIF('01) BudgetBill Breakdown'!B89:B$594,K14, '01) BudgetBill Breakdown'!G89:G$594)</f>
        <v>-26.38</v>
      </c>
      <c r="M28" s="1091">
        <f t="shared" si="3"/>
        <v>-1.388421053</v>
      </c>
      <c r="N28" s="25"/>
    </row>
    <row r="29">
      <c r="A29" s="25"/>
      <c r="B29" s="925" t="b">
        <v>0</v>
      </c>
      <c r="C29" s="1022"/>
      <c r="D29" s="1022"/>
      <c r="E29" s="1022"/>
      <c r="F29" s="1180"/>
      <c r="G29" s="983"/>
      <c r="H29" s="1023">
        <v>0.0</v>
      </c>
      <c r="I29" s="86">
        <f t="shared" si="2"/>
        <v>376.29</v>
      </c>
      <c r="J29" s="25"/>
      <c r="K29" s="1092" t="s">
        <v>574</v>
      </c>
      <c r="L29" s="1093"/>
      <c r="M29" s="1094" t="s">
        <v>630</v>
      </c>
      <c r="N29" s="25"/>
    </row>
    <row r="30">
      <c r="A30" s="25"/>
      <c r="B30" s="1134" t="b">
        <v>0</v>
      </c>
      <c r="C30" s="1042"/>
      <c r="D30" s="1135"/>
      <c r="E30" s="1135"/>
      <c r="F30" s="1179"/>
      <c r="G30" s="1137"/>
      <c r="H30" s="1138">
        <v>0.0</v>
      </c>
      <c r="I30" s="92">
        <f t="shared" si="2"/>
        <v>376.29</v>
      </c>
      <c r="J30" s="25"/>
      <c r="N30" s="25"/>
    </row>
    <row r="31">
      <c r="A31" s="25"/>
      <c r="B31" s="925" t="b">
        <v>0</v>
      </c>
      <c r="C31" s="1022"/>
      <c r="D31" s="862"/>
      <c r="E31" s="862"/>
      <c r="F31" s="1180"/>
      <c r="G31" s="983"/>
      <c r="H31" s="1023">
        <v>0.0</v>
      </c>
      <c r="I31" s="86">
        <f t="shared" si="2"/>
        <v>376.29</v>
      </c>
      <c r="J31" s="25"/>
      <c r="K31" s="126" t="s">
        <v>804</v>
      </c>
      <c r="N31" s="25"/>
    </row>
    <row r="32">
      <c r="A32" s="25"/>
      <c r="B32" s="1134" t="b">
        <v>0</v>
      </c>
      <c r="C32" s="1042"/>
      <c r="D32" s="1135"/>
      <c r="E32" s="1135"/>
      <c r="F32" s="1179"/>
      <c r="G32" s="1137"/>
      <c r="H32" s="1138">
        <v>0.0</v>
      </c>
      <c r="I32" s="92">
        <f t="shared" si="2"/>
        <v>376.29</v>
      </c>
      <c r="J32" s="25"/>
      <c r="K32" s="1208"/>
      <c r="L32" s="1128"/>
      <c r="M32" s="125">
        <v>0.0</v>
      </c>
      <c r="N32" s="25"/>
    </row>
    <row r="33" ht="18.0" customHeight="1">
      <c r="A33" s="25"/>
      <c r="B33" s="925" t="b">
        <v>0</v>
      </c>
      <c r="C33" s="1022"/>
      <c r="D33" s="862"/>
      <c r="E33" s="862"/>
      <c r="F33" s="1180"/>
      <c r="G33" s="983"/>
      <c r="H33" s="1023">
        <v>0.0</v>
      </c>
      <c r="I33" s="86">
        <f t="shared" si="2"/>
        <v>376.29</v>
      </c>
      <c r="J33" s="25"/>
      <c r="K33" s="136"/>
      <c r="L33" s="1128"/>
      <c r="M33" s="125">
        <v>0.0</v>
      </c>
      <c r="N33" s="25"/>
    </row>
    <row r="34" ht="18.0" customHeight="1">
      <c r="A34" s="25"/>
      <c r="B34" s="1148"/>
      <c r="C34" s="1149" t="s">
        <v>455</v>
      </c>
      <c r="D34" s="1150"/>
      <c r="E34" s="1150"/>
      <c r="F34" s="1150"/>
      <c r="G34" s="1150"/>
      <c r="H34" s="1151">
        <f>I26</f>
        <v>376.29</v>
      </c>
      <c r="I34" s="1152"/>
      <c r="J34" s="25"/>
      <c r="K34" s="136"/>
      <c r="L34" s="1128"/>
      <c r="M34" s="125">
        <v>0.0</v>
      </c>
      <c r="N34" s="25"/>
    </row>
    <row r="35" ht="18.0" customHeight="1">
      <c r="A35" s="65"/>
      <c r="B35" s="65"/>
      <c r="C35" s="65"/>
      <c r="D35" s="65"/>
      <c r="E35" s="65"/>
      <c r="F35" s="65"/>
      <c r="G35" s="75"/>
      <c r="H35" s="75"/>
      <c r="I35" s="65"/>
      <c r="J35" s="25"/>
      <c r="K35" s="136"/>
      <c r="L35" s="1128"/>
      <c r="M35" s="125">
        <v>0.0</v>
      </c>
      <c r="N35" s="25"/>
    </row>
    <row r="36" ht="18.0" customHeight="1">
      <c r="A36" s="65"/>
      <c r="B36" s="65" t="s">
        <v>609</v>
      </c>
      <c r="J36" s="25"/>
      <c r="K36" s="136"/>
      <c r="L36" s="1128"/>
      <c r="M36" s="125">
        <v>0.0</v>
      </c>
      <c r="N36" s="25"/>
    </row>
    <row r="37" ht="18.0" customHeight="1">
      <c r="A37" s="80"/>
      <c r="B37" s="1085" t="s">
        <v>102</v>
      </c>
      <c r="C37" s="1086" t="s">
        <v>103</v>
      </c>
      <c r="D37" s="1086" t="s">
        <v>104</v>
      </c>
      <c r="E37" s="1086" t="s">
        <v>105</v>
      </c>
      <c r="F37" s="1086" t="s">
        <v>49</v>
      </c>
      <c r="G37" s="1106" t="s">
        <v>106</v>
      </c>
      <c r="H37" s="1106" t="s">
        <v>107</v>
      </c>
      <c r="I37" s="1130"/>
      <c r="J37" s="25"/>
      <c r="K37" s="136"/>
      <c r="L37" s="1128"/>
      <c r="M37" s="125">
        <v>0.0</v>
      </c>
      <c r="N37" s="25"/>
    </row>
    <row r="38" ht="18.0" customHeight="1">
      <c r="A38" s="80"/>
      <c r="B38" s="1108" t="b">
        <v>0</v>
      </c>
      <c r="C38" s="1022"/>
      <c r="D38" s="95"/>
      <c r="E38" s="95"/>
      <c r="F38" s="96"/>
      <c r="G38" s="85">
        <v>0.0</v>
      </c>
      <c r="H38" s="930">
        <f t="shared" ref="H38:H86" si="4">IF( B38 = TRUE ,(G38*F38)*0.05+(G38*F38) , G38*F38 )</f>
        <v>0</v>
      </c>
      <c r="I38" s="1107"/>
      <c r="J38" s="25"/>
      <c r="K38" s="136"/>
      <c r="L38" s="1128"/>
      <c r="M38" s="125">
        <v>0.0</v>
      </c>
      <c r="N38" s="25"/>
    </row>
    <row r="39" ht="18.0" customHeight="1">
      <c r="A39" s="80"/>
      <c r="B39" s="1111" t="b">
        <v>0</v>
      </c>
      <c r="C39" s="88"/>
      <c r="D39" s="89"/>
      <c r="E39" s="89"/>
      <c r="F39" s="90"/>
      <c r="G39" s="91">
        <v>0.0</v>
      </c>
      <c r="H39" s="994">
        <f t="shared" si="4"/>
        <v>0</v>
      </c>
      <c r="I39" s="1140"/>
      <c r="J39" s="25"/>
      <c r="K39" s="136"/>
      <c r="L39" s="1128"/>
      <c r="M39" s="125">
        <v>0.0</v>
      </c>
      <c r="N39" s="25"/>
    </row>
    <row r="40" ht="18.0" customHeight="1">
      <c r="A40" s="97"/>
      <c r="B40" s="1108" t="b">
        <v>0</v>
      </c>
      <c r="C40" s="94"/>
      <c r="D40" s="95"/>
      <c r="E40" s="95"/>
      <c r="F40" s="96"/>
      <c r="G40" s="85">
        <v>0.0</v>
      </c>
      <c r="H40" s="930">
        <f t="shared" si="4"/>
        <v>0</v>
      </c>
      <c r="I40" s="1107"/>
      <c r="J40" s="25"/>
      <c r="K40" s="136"/>
      <c r="L40" s="1128"/>
      <c r="M40" s="125">
        <v>0.0</v>
      </c>
      <c r="N40" s="25"/>
    </row>
    <row r="41" ht="18.0" customHeight="1">
      <c r="A41" s="80"/>
      <c r="B41" s="1111" t="b">
        <v>0</v>
      </c>
      <c r="C41" s="88"/>
      <c r="D41" s="89"/>
      <c r="E41" s="89"/>
      <c r="F41" s="90"/>
      <c r="G41" s="91">
        <v>0.0</v>
      </c>
      <c r="H41" s="994">
        <f t="shared" si="4"/>
        <v>0</v>
      </c>
      <c r="I41" s="1140"/>
      <c r="J41" s="25"/>
      <c r="K41" s="136"/>
      <c r="L41" s="1128"/>
      <c r="M41" s="125">
        <v>0.0</v>
      </c>
      <c r="N41" s="25"/>
    </row>
    <row r="42" ht="18.0" customHeight="1">
      <c r="A42" s="80"/>
      <c r="B42" s="1108" t="b">
        <v>0</v>
      </c>
      <c r="C42" s="94"/>
      <c r="D42" s="95"/>
      <c r="E42" s="95"/>
      <c r="F42" s="96"/>
      <c r="G42" s="85">
        <v>0.0</v>
      </c>
      <c r="H42" s="930">
        <f t="shared" si="4"/>
        <v>0</v>
      </c>
      <c r="I42" s="1107"/>
      <c r="J42" s="25"/>
      <c r="K42" s="136"/>
      <c r="L42" s="1128"/>
      <c r="M42" s="125">
        <v>0.0</v>
      </c>
      <c r="N42" s="25"/>
    </row>
    <row r="43" ht="18.0" customHeight="1">
      <c r="A43" s="80"/>
      <c r="B43" s="1111" t="b">
        <v>0</v>
      </c>
      <c r="C43" s="88"/>
      <c r="D43" s="89"/>
      <c r="E43" s="89"/>
      <c r="F43" s="90"/>
      <c r="G43" s="91">
        <v>0.0</v>
      </c>
      <c r="H43" s="994">
        <f t="shared" si="4"/>
        <v>0</v>
      </c>
      <c r="I43" s="1140"/>
      <c r="J43" s="25"/>
      <c r="K43" s="136"/>
      <c r="L43" s="1128"/>
      <c r="M43" s="125">
        <v>0.0</v>
      </c>
      <c r="N43" s="25"/>
    </row>
    <row r="44" ht="18.0" customHeight="1">
      <c r="A44" s="97"/>
      <c r="B44" s="1108" t="b">
        <v>0</v>
      </c>
      <c r="C44" s="94"/>
      <c r="D44" s="95"/>
      <c r="E44" s="95"/>
      <c r="F44" s="96"/>
      <c r="G44" s="85">
        <v>0.0</v>
      </c>
      <c r="H44" s="930">
        <f t="shared" si="4"/>
        <v>0</v>
      </c>
      <c r="I44" s="1107"/>
      <c r="J44" s="25"/>
      <c r="K44" s="136"/>
      <c r="L44" s="1128"/>
      <c r="M44" s="125">
        <v>0.0</v>
      </c>
      <c r="N44" s="25"/>
    </row>
    <row r="45" ht="18.0" customHeight="1">
      <c r="A45" s="97"/>
      <c r="B45" s="1111" t="b">
        <v>0</v>
      </c>
      <c r="C45" s="88"/>
      <c r="D45" s="89"/>
      <c r="E45" s="89"/>
      <c r="F45" s="90"/>
      <c r="G45" s="91">
        <v>0.0</v>
      </c>
      <c r="H45" s="994">
        <f t="shared" si="4"/>
        <v>0</v>
      </c>
      <c r="I45" s="1140"/>
      <c r="J45" s="25"/>
      <c r="K45" s="167"/>
      <c r="L45" s="1128"/>
      <c r="M45" s="125">
        <v>0.0</v>
      </c>
      <c r="N45" s="25"/>
    </row>
    <row r="46" ht="18.0" customHeight="1">
      <c r="A46" s="97"/>
      <c r="B46" s="1108" t="b">
        <v>0</v>
      </c>
      <c r="C46" s="94"/>
      <c r="D46" s="95"/>
      <c r="E46" s="95"/>
      <c r="F46" s="96"/>
      <c r="G46" s="85">
        <v>0.0</v>
      </c>
      <c r="H46" s="930">
        <f t="shared" si="4"/>
        <v>0</v>
      </c>
      <c r="I46" s="1107"/>
      <c r="J46" s="25"/>
      <c r="K46" s="167"/>
      <c r="L46" s="1128"/>
      <c r="M46" s="125">
        <v>0.0</v>
      </c>
      <c r="N46" s="25"/>
    </row>
    <row r="47" ht="18.0" customHeight="1">
      <c r="A47" s="97"/>
      <c r="B47" s="1111" t="b">
        <v>0</v>
      </c>
      <c r="C47" s="88"/>
      <c r="D47" s="89"/>
      <c r="E47" s="89"/>
      <c r="F47" s="90"/>
      <c r="G47" s="91">
        <v>0.0</v>
      </c>
      <c r="H47" s="994">
        <f t="shared" si="4"/>
        <v>0</v>
      </c>
      <c r="I47" s="1140"/>
      <c r="J47" s="25"/>
      <c r="K47" s="167"/>
      <c r="L47" s="1128"/>
      <c r="M47" s="125">
        <v>0.0</v>
      </c>
      <c r="N47" s="25"/>
    </row>
    <row r="48" ht="18.0" customHeight="1">
      <c r="A48" s="97"/>
      <c r="B48" s="1108" t="b">
        <v>0</v>
      </c>
      <c r="C48" s="94"/>
      <c r="D48" s="95"/>
      <c r="E48" s="95"/>
      <c r="F48" s="96"/>
      <c r="G48" s="85">
        <v>0.0</v>
      </c>
      <c r="H48" s="930">
        <f t="shared" si="4"/>
        <v>0</v>
      </c>
      <c r="I48" s="1107"/>
      <c r="J48" s="25"/>
      <c r="K48" s="167"/>
      <c r="L48" s="1128"/>
      <c r="M48" s="125">
        <v>0.0</v>
      </c>
    </row>
    <row r="49" ht="18.0" customHeight="1">
      <c r="A49" s="97"/>
      <c r="B49" s="1111" t="b">
        <v>0</v>
      </c>
      <c r="C49" s="88"/>
      <c r="D49" s="89"/>
      <c r="E49" s="89"/>
      <c r="F49" s="90"/>
      <c r="G49" s="91">
        <v>0.0</v>
      </c>
      <c r="H49" s="994">
        <f t="shared" si="4"/>
        <v>0</v>
      </c>
      <c r="I49" s="1140"/>
      <c r="J49" s="25"/>
      <c r="K49" s="167"/>
      <c r="L49" s="1128"/>
      <c r="M49" s="125">
        <v>0.0</v>
      </c>
    </row>
    <row r="50" ht="18.0" customHeight="1">
      <c r="A50" s="97"/>
      <c r="B50" s="1108" t="b">
        <v>0</v>
      </c>
      <c r="C50" s="94"/>
      <c r="D50" s="95"/>
      <c r="E50" s="95"/>
      <c r="F50" s="96"/>
      <c r="G50" s="85">
        <v>0.0</v>
      </c>
      <c r="H50" s="930">
        <f t="shared" si="4"/>
        <v>0</v>
      </c>
      <c r="I50" s="1107"/>
      <c r="J50" s="25"/>
      <c r="K50" s="167"/>
      <c r="L50" s="1128"/>
      <c r="M50" s="125">
        <v>0.0</v>
      </c>
    </row>
    <row r="51" ht="18.0" customHeight="1">
      <c r="A51" s="97"/>
      <c r="B51" s="1111" t="b">
        <v>0</v>
      </c>
      <c r="C51" s="88"/>
      <c r="D51" s="89"/>
      <c r="E51" s="89"/>
      <c r="F51" s="90"/>
      <c r="G51" s="91">
        <v>0.0</v>
      </c>
      <c r="H51" s="994">
        <f t="shared" si="4"/>
        <v>0</v>
      </c>
      <c r="I51" s="1140"/>
      <c r="J51" s="25"/>
      <c r="K51" s="167"/>
      <c r="L51" s="1128"/>
      <c r="M51" s="125">
        <v>0.0</v>
      </c>
    </row>
    <row r="52" ht="18.0" customHeight="1">
      <c r="A52" s="97"/>
      <c r="B52" s="1108" t="b">
        <v>0</v>
      </c>
      <c r="C52" s="94"/>
      <c r="D52" s="95"/>
      <c r="E52" s="95"/>
      <c r="F52" s="96"/>
      <c r="G52" s="85">
        <v>0.0</v>
      </c>
      <c r="H52" s="930">
        <f t="shared" si="4"/>
        <v>0</v>
      </c>
      <c r="I52" s="1107"/>
      <c r="J52" s="25"/>
      <c r="K52" s="167"/>
      <c r="L52" s="1128"/>
      <c r="M52" s="125">
        <v>0.0</v>
      </c>
    </row>
    <row r="53" ht="18.0" customHeight="1">
      <c r="A53" s="97"/>
      <c r="B53" s="1111" t="b">
        <v>0</v>
      </c>
      <c r="C53" s="88"/>
      <c r="D53" s="89"/>
      <c r="E53" s="89"/>
      <c r="F53" s="90"/>
      <c r="G53" s="91">
        <v>0.0</v>
      </c>
      <c r="H53" s="994">
        <f t="shared" si="4"/>
        <v>0</v>
      </c>
      <c r="I53" s="1140"/>
      <c r="J53" s="25"/>
      <c r="K53" s="167"/>
      <c r="L53" s="1128"/>
      <c r="M53" s="125">
        <v>0.0</v>
      </c>
      <c r="N53" s="25"/>
    </row>
    <row r="54" ht="18.0" customHeight="1">
      <c r="A54" s="97"/>
      <c r="B54" s="1108" t="b">
        <v>0</v>
      </c>
      <c r="C54" s="94"/>
      <c r="D54" s="95"/>
      <c r="E54" s="95"/>
      <c r="F54" s="96"/>
      <c r="G54" s="85">
        <v>0.0</v>
      </c>
      <c r="H54" s="930">
        <f t="shared" si="4"/>
        <v>0</v>
      </c>
      <c r="I54" s="1107"/>
      <c r="J54" s="25"/>
      <c r="K54" s="167"/>
      <c r="L54" s="1128"/>
      <c r="M54" s="125">
        <v>0.0</v>
      </c>
      <c r="N54" s="25"/>
    </row>
    <row r="55" ht="18.0" customHeight="1">
      <c r="A55" s="97"/>
      <c r="B55" s="1111" t="b">
        <v>0</v>
      </c>
      <c r="C55" s="88"/>
      <c r="D55" s="89"/>
      <c r="E55" s="89"/>
      <c r="F55" s="90"/>
      <c r="G55" s="91">
        <v>0.0</v>
      </c>
      <c r="H55" s="994">
        <f t="shared" si="4"/>
        <v>0</v>
      </c>
      <c r="I55" s="1140"/>
      <c r="J55" s="25"/>
      <c r="K55" s="167"/>
      <c r="L55" s="1128"/>
      <c r="M55" s="125">
        <v>0.0</v>
      </c>
      <c r="N55" s="25"/>
    </row>
    <row r="56" ht="18.0" customHeight="1">
      <c r="A56" s="97"/>
      <c r="B56" s="1108" t="b">
        <v>0</v>
      </c>
      <c r="C56" s="94"/>
      <c r="D56" s="95"/>
      <c r="E56" s="95"/>
      <c r="F56" s="96"/>
      <c r="G56" s="85">
        <v>0.0</v>
      </c>
      <c r="H56" s="930">
        <f t="shared" si="4"/>
        <v>0</v>
      </c>
      <c r="I56" s="1107"/>
      <c r="J56" s="25"/>
      <c r="K56" s="167"/>
      <c r="L56" s="1128"/>
      <c r="M56" s="125">
        <v>0.0</v>
      </c>
      <c r="N56" s="25"/>
    </row>
    <row r="57" ht="18.0" customHeight="1">
      <c r="A57" s="97"/>
      <c r="B57" s="1111" t="b">
        <v>0</v>
      </c>
      <c r="C57" s="88"/>
      <c r="D57" s="89"/>
      <c r="E57" s="89"/>
      <c r="F57" s="90"/>
      <c r="G57" s="91">
        <v>0.0</v>
      </c>
      <c r="H57" s="994">
        <f t="shared" si="4"/>
        <v>0</v>
      </c>
      <c r="I57" s="1140"/>
      <c r="J57" s="25"/>
      <c r="K57" s="167"/>
      <c r="L57" s="1128"/>
      <c r="M57" s="125">
        <v>0.0</v>
      </c>
      <c r="N57" s="25"/>
    </row>
    <row r="58" ht="18.0" customHeight="1">
      <c r="A58" s="97"/>
      <c r="B58" s="1108" t="b">
        <v>0</v>
      </c>
      <c r="C58" s="94"/>
      <c r="D58" s="95"/>
      <c r="E58" s="95"/>
      <c r="F58" s="96"/>
      <c r="G58" s="85">
        <v>0.0</v>
      </c>
      <c r="H58" s="930">
        <f t="shared" si="4"/>
        <v>0</v>
      </c>
      <c r="I58" s="1107"/>
      <c r="J58" s="25"/>
      <c r="K58" s="167"/>
      <c r="L58" s="1128"/>
      <c r="M58" s="125">
        <v>0.0</v>
      </c>
      <c r="N58" s="25"/>
    </row>
    <row r="59" ht="18.0" customHeight="1">
      <c r="A59" s="97"/>
      <c r="B59" s="1111" t="b">
        <v>0</v>
      </c>
      <c r="C59" s="88"/>
      <c r="D59" s="89"/>
      <c r="E59" s="89"/>
      <c r="F59" s="90"/>
      <c r="G59" s="91">
        <v>0.0</v>
      </c>
      <c r="H59" s="994">
        <f t="shared" si="4"/>
        <v>0</v>
      </c>
      <c r="I59" s="1140"/>
      <c r="J59" s="25"/>
      <c r="K59" s="167"/>
      <c r="L59" s="1128"/>
      <c r="M59" s="125"/>
      <c r="N59" s="25"/>
    </row>
    <row r="60" ht="18.0" customHeight="1">
      <c r="A60" s="97"/>
      <c r="B60" s="1108" t="b">
        <v>0</v>
      </c>
      <c r="C60" s="94"/>
      <c r="D60" s="95"/>
      <c r="E60" s="95"/>
      <c r="F60" s="96"/>
      <c r="G60" s="85">
        <v>0.0</v>
      </c>
      <c r="H60" s="930">
        <f t="shared" si="4"/>
        <v>0</v>
      </c>
      <c r="I60" s="1107"/>
      <c r="J60" s="25"/>
      <c r="K60" s="1128"/>
      <c r="N60" s="25"/>
    </row>
    <row r="61" ht="18.0" customHeight="1">
      <c r="A61" s="97"/>
      <c r="B61" s="1111" t="b">
        <v>0</v>
      </c>
      <c r="C61" s="88"/>
      <c r="D61" s="89"/>
      <c r="E61" s="89"/>
      <c r="F61" s="90"/>
      <c r="G61" s="91">
        <v>0.0</v>
      </c>
      <c r="H61" s="994">
        <f t="shared" si="4"/>
        <v>0</v>
      </c>
      <c r="I61" s="1140"/>
      <c r="J61" s="25"/>
      <c r="K61" s="25"/>
      <c r="L61" s="25"/>
      <c r="M61" s="25"/>
      <c r="N61" s="25"/>
    </row>
    <row r="62" ht="18.0" customHeight="1">
      <c r="A62" s="97"/>
      <c r="B62" s="1108" t="b">
        <v>0</v>
      </c>
      <c r="C62" s="94"/>
      <c r="D62" s="95"/>
      <c r="E62" s="95"/>
      <c r="F62" s="96"/>
      <c r="G62" s="85">
        <v>0.0</v>
      </c>
      <c r="H62" s="930">
        <f t="shared" si="4"/>
        <v>0</v>
      </c>
      <c r="I62" s="1107"/>
      <c r="J62" s="25"/>
      <c r="N62" s="25"/>
    </row>
    <row r="63" ht="18.0" customHeight="1">
      <c r="A63" s="97"/>
      <c r="B63" s="1111" t="b">
        <v>0</v>
      </c>
      <c r="C63" s="88"/>
      <c r="D63" s="89"/>
      <c r="E63" s="89"/>
      <c r="F63" s="90"/>
      <c r="G63" s="91">
        <v>0.0</v>
      </c>
      <c r="H63" s="994">
        <f t="shared" si="4"/>
        <v>0</v>
      </c>
      <c r="I63" s="1140"/>
      <c r="J63" s="25"/>
      <c r="N63" s="25"/>
    </row>
    <row r="64" ht="18.0" customHeight="1">
      <c r="A64" s="97"/>
      <c r="B64" s="1108" t="b">
        <v>0</v>
      </c>
      <c r="C64" s="94"/>
      <c r="D64" s="95"/>
      <c r="E64" s="95"/>
      <c r="F64" s="96"/>
      <c r="G64" s="85">
        <v>0.0</v>
      </c>
      <c r="H64" s="930">
        <f t="shared" si="4"/>
        <v>0</v>
      </c>
      <c r="I64" s="1107"/>
      <c r="J64" s="25"/>
      <c r="N64" s="25"/>
    </row>
    <row r="65" ht="18.0" customHeight="1">
      <c r="A65" s="97"/>
      <c r="B65" s="1111" t="b">
        <v>0</v>
      </c>
      <c r="C65" s="88"/>
      <c r="D65" s="89"/>
      <c r="E65" s="89"/>
      <c r="F65" s="90"/>
      <c r="G65" s="91">
        <v>0.0</v>
      </c>
      <c r="H65" s="994">
        <f t="shared" si="4"/>
        <v>0</v>
      </c>
      <c r="I65" s="1140"/>
      <c r="J65" s="25"/>
      <c r="N65" s="25"/>
    </row>
    <row r="66" ht="18.0" customHeight="1">
      <c r="A66" s="97"/>
      <c r="B66" s="1108" t="b">
        <v>0</v>
      </c>
      <c r="C66" s="94"/>
      <c r="D66" s="95"/>
      <c r="E66" s="95"/>
      <c r="F66" s="96"/>
      <c r="G66" s="85">
        <v>0.0</v>
      </c>
      <c r="H66" s="930">
        <f t="shared" si="4"/>
        <v>0</v>
      </c>
      <c r="I66" s="1107"/>
      <c r="J66" s="25"/>
      <c r="N66" s="25"/>
    </row>
    <row r="67" ht="18.0" customHeight="1">
      <c r="A67" s="97"/>
      <c r="B67" s="1111" t="b">
        <v>0</v>
      </c>
      <c r="C67" s="88"/>
      <c r="D67" s="89"/>
      <c r="E67" s="89"/>
      <c r="F67" s="90"/>
      <c r="G67" s="91">
        <v>0.0</v>
      </c>
      <c r="H67" s="994">
        <f t="shared" si="4"/>
        <v>0</v>
      </c>
      <c r="I67" s="1140"/>
      <c r="J67" s="25"/>
      <c r="N67" s="25"/>
    </row>
    <row r="68" ht="18.0" customHeight="1">
      <c r="A68" s="97"/>
      <c r="B68" s="1108" t="b">
        <v>0</v>
      </c>
      <c r="C68" s="94"/>
      <c r="D68" s="95"/>
      <c r="E68" s="95"/>
      <c r="F68" s="96"/>
      <c r="G68" s="85">
        <v>0.0</v>
      </c>
      <c r="H68" s="930">
        <f t="shared" si="4"/>
        <v>0</v>
      </c>
      <c r="I68" s="1107"/>
      <c r="J68" s="25"/>
      <c r="N68" s="25"/>
    </row>
    <row r="69" ht="18.0" customHeight="1">
      <c r="A69" s="97"/>
      <c r="B69" s="1111" t="b">
        <v>0</v>
      </c>
      <c r="C69" s="88"/>
      <c r="D69" s="89"/>
      <c r="E69" s="89"/>
      <c r="F69" s="90"/>
      <c r="G69" s="91">
        <v>0.0</v>
      </c>
      <c r="H69" s="994">
        <f t="shared" si="4"/>
        <v>0</v>
      </c>
      <c r="I69" s="1140"/>
      <c r="J69" s="25"/>
      <c r="N69" s="25"/>
    </row>
    <row r="70" ht="18.0" customHeight="1">
      <c r="A70" s="97"/>
      <c r="B70" s="1108" t="b">
        <v>0</v>
      </c>
      <c r="C70" s="94"/>
      <c r="D70" s="95"/>
      <c r="E70" s="95"/>
      <c r="F70" s="96"/>
      <c r="G70" s="85">
        <v>0.0</v>
      </c>
      <c r="H70" s="930">
        <f t="shared" si="4"/>
        <v>0</v>
      </c>
      <c r="I70" s="1107"/>
      <c r="J70" s="25"/>
      <c r="N70" s="25"/>
    </row>
    <row r="71" ht="18.0" customHeight="1">
      <c r="A71" s="97"/>
      <c r="B71" s="1111" t="b">
        <v>0</v>
      </c>
      <c r="C71" s="88"/>
      <c r="D71" s="89"/>
      <c r="E71" s="89"/>
      <c r="F71" s="90"/>
      <c r="G71" s="91">
        <v>0.0</v>
      </c>
      <c r="H71" s="994">
        <f t="shared" si="4"/>
        <v>0</v>
      </c>
      <c r="I71" s="1140"/>
      <c r="J71" s="25"/>
      <c r="N71" s="25"/>
    </row>
    <row r="72" ht="18.0" customHeight="1">
      <c r="A72" s="97"/>
      <c r="B72" s="1108" t="b">
        <v>0</v>
      </c>
      <c r="C72" s="94"/>
      <c r="D72" s="95"/>
      <c r="E72" s="95"/>
      <c r="F72" s="96"/>
      <c r="G72" s="85">
        <v>0.0</v>
      </c>
      <c r="H72" s="930">
        <f t="shared" si="4"/>
        <v>0</v>
      </c>
      <c r="I72" s="1107"/>
      <c r="J72" s="25"/>
      <c r="N72" s="25"/>
    </row>
    <row r="73" ht="18.0" customHeight="1">
      <c r="A73" s="97"/>
      <c r="B73" s="1111" t="b">
        <v>0</v>
      </c>
      <c r="C73" s="88"/>
      <c r="D73" s="89"/>
      <c r="E73" s="89"/>
      <c r="F73" s="90"/>
      <c r="G73" s="91">
        <v>0.0</v>
      </c>
      <c r="H73" s="994">
        <f t="shared" si="4"/>
        <v>0</v>
      </c>
      <c r="I73" s="1140"/>
      <c r="J73" s="25"/>
      <c r="N73" s="25"/>
    </row>
    <row r="74" ht="18.0" customHeight="1">
      <c r="A74" s="97"/>
      <c r="B74" s="1108" t="b">
        <v>0</v>
      </c>
      <c r="C74" s="94"/>
      <c r="D74" s="95"/>
      <c r="E74" s="95"/>
      <c r="F74" s="96"/>
      <c r="G74" s="85">
        <v>0.0</v>
      </c>
      <c r="H74" s="930">
        <f t="shared" si="4"/>
        <v>0</v>
      </c>
      <c r="I74" s="1107"/>
      <c r="J74" s="25"/>
      <c r="N74" s="25"/>
    </row>
    <row r="75" ht="18.0" customHeight="1">
      <c r="A75" s="97"/>
      <c r="B75" s="1111" t="b">
        <v>0</v>
      </c>
      <c r="C75" s="88"/>
      <c r="D75" s="89"/>
      <c r="E75" s="89"/>
      <c r="F75" s="90"/>
      <c r="G75" s="91">
        <v>0.0</v>
      </c>
      <c r="H75" s="994">
        <f t="shared" si="4"/>
        <v>0</v>
      </c>
      <c r="I75" s="1140"/>
      <c r="J75" s="25"/>
      <c r="N75" s="25"/>
    </row>
    <row r="76" ht="18.0" customHeight="1">
      <c r="A76" s="97"/>
      <c r="B76" s="1108" t="b">
        <v>0</v>
      </c>
      <c r="C76" s="94"/>
      <c r="D76" s="95"/>
      <c r="E76" s="95"/>
      <c r="F76" s="96"/>
      <c r="G76" s="85">
        <v>0.0</v>
      </c>
      <c r="H76" s="930">
        <f t="shared" si="4"/>
        <v>0</v>
      </c>
      <c r="I76" s="1107"/>
      <c r="J76" s="25"/>
      <c r="N76" s="25"/>
    </row>
    <row r="77" ht="18.0" customHeight="1">
      <c r="A77" s="97"/>
      <c r="B77" s="1111" t="b">
        <v>0</v>
      </c>
      <c r="C77" s="88"/>
      <c r="D77" s="89"/>
      <c r="E77" s="89"/>
      <c r="F77" s="90"/>
      <c r="G77" s="91">
        <v>0.0</v>
      </c>
      <c r="H77" s="994">
        <f t="shared" si="4"/>
        <v>0</v>
      </c>
      <c r="I77" s="1140"/>
      <c r="J77" s="25"/>
      <c r="N77" s="25"/>
    </row>
    <row r="78" ht="18.0" customHeight="1">
      <c r="A78" s="97"/>
      <c r="B78" s="1108" t="b">
        <v>0</v>
      </c>
      <c r="C78" s="94"/>
      <c r="D78" s="95"/>
      <c r="E78" s="95"/>
      <c r="F78" s="96"/>
      <c r="G78" s="85">
        <v>0.0</v>
      </c>
      <c r="H78" s="930">
        <f t="shared" si="4"/>
        <v>0</v>
      </c>
      <c r="I78" s="1107"/>
      <c r="J78" s="25"/>
      <c r="N78" s="25"/>
    </row>
    <row r="79" ht="18.0" customHeight="1">
      <c r="A79" s="97"/>
      <c r="B79" s="1111" t="b">
        <v>0</v>
      </c>
      <c r="C79" s="88"/>
      <c r="D79" s="89"/>
      <c r="E79" s="89"/>
      <c r="F79" s="90"/>
      <c r="G79" s="91">
        <v>0.0</v>
      </c>
      <c r="H79" s="994">
        <f t="shared" si="4"/>
        <v>0</v>
      </c>
      <c r="I79" s="1140"/>
      <c r="J79" s="25"/>
      <c r="N79" s="25"/>
    </row>
    <row r="80" ht="18.0" customHeight="1">
      <c r="A80" s="97"/>
      <c r="B80" s="1108" t="b">
        <v>0</v>
      </c>
      <c r="C80" s="94"/>
      <c r="D80" s="95"/>
      <c r="E80" s="95"/>
      <c r="F80" s="96"/>
      <c r="G80" s="85">
        <v>0.0</v>
      </c>
      <c r="H80" s="930">
        <f t="shared" si="4"/>
        <v>0</v>
      </c>
      <c r="I80" s="1107"/>
      <c r="J80" s="25"/>
      <c r="N80" s="25"/>
    </row>
    <row r="81" ht="18.0" customHeight="1">
      <c r="A81" s="97"/>
      <c r="B81" s="1111" t="b">
        <v>0</v>
      </c>
      <c r="C81" s="88"/>
      <c r="D81" s="89"/>
      <c r="E81" s="89"/>
      <c r="F81" s="90"/>
      <c r="G81" s="91">
        <v>0.0</v>
      </c>
      <c r="H81" s="994">
        <f t="shared" si="4"/>
        <v>0</v>
      </c>
      <c r="I81" s="1140"/>
      <c r="J81" s="25"/>
      <c r="N81" s="25"/>
    </row>
    <row r="82" ht="18.0" customHeight="1">
      <c r="A82" s="97"/>
      <c r="B82" s="1108" t="b">
        <v>0</v>
      </c>
      <c r="C82" s="94"/>
      <c r="D82" s="95"/>
      <c r="E82" s="95"/>
      <c r="F82" s="96"/>
      <c r="G82" s="85">
        <v>0.0</v>
      </c>
      <c r="H82" s="930">
        <f t="shared" si="4"/>
        <v>0</v>
      </c>
      <c r="I82" s="1107"/>
      <c r="J82" s="25"/>
      <c r="N82" s="25"/>
    </row>
    <row r="83" ht="18.0" customHeight="1">
      <c r="A83" s="97"/>
      <c r="B83" s="1111" t="b">
        <v>0</v>
      </c>
      <c r="C83" s="88"/>
      <c r="D83" s="89"/>
      <c r="E83" s="89"/>
      <c r="F83" s="90"/>
      <c r="G83" s="91">
        <v>0.0</v>
      </c>
      <c r="H83" s="994">
        <f t="shared" si="4"/>
        <v>0</v>
      </c>
      <c r="I83" s="1140"/>
      <c r="J83" s="25"/>
      <c r="N83" s="25"/>
    </row>
    <row r="84" ht="18.0" customHeight="1">
      <c r="A84" s="97"/>
      <c r="B84" s="1108" t="b">
        <v>0</v>
      </c>
      <c r="C84" s="94"/>
      <c r="D84" s="95"/>
      <c r="E84" s="95"/>
      <c r="F84" s="96"/>
      <c r="G84" s="85">
        <v>0.0</v>
      </c>
      <c r="H84" s="930">
        <f t="shared" si="4"/>
        <v>0</v>
      </c>
      <c r="I84" s="1107"/>
      <c r="J84" s="25"/>
      <c r="N84" s="25"/>
    </row>
    <row r="85" ht="18.0" customHeight="1">
      <c r="A85" s="97"/>
      <c r="B85" s="1111" t="b">
        <v>0</v>
      </c>
      <c r="C85" s="88"/>
      <c r="D85" s="89"/>
      <c r="E85" s="89"/>
      <c r="F85" s="90"/>
      <c r="G85" s="91">
        <v>0.0</v>
      </c>
      <c r="H85" s="994">
        <f t="shared" si="4"/>
        <v>0</v>
      </c>
      <c r="I85" s="1140"/>
      <c r="J85" s="25"/>
      <c r="N85" s="25"/>
    </row>
    <row r="86" ht="18.0" customHeight="1">
      <c r="A86" s="65"/>
      <c r="B86" s="1108" t="b">
        <v>0</v>
      </c>
      <c r="C86" s="94"/>
      <c r="D86" s="95"/>
      <c r="E86" s="95"/>
      <c r="F86" s="96"/>
      <c r="G86" s="85">
        <v>0.0</v>
      </c>
      <c r="H86" s="930">
        <f t="shared" si="4"/>
        <v>0</v>
      </c>
      <c r="I86" s="1107"/>
      <c r="J86" s="25"/>
      <c r="N86" s="25"/>
    </row>
    <row r="87">
      <c r="A87" s="126"/>
      <c r="B87" s="1125"/>
      <c r="C87" s="1126" t="s">
        <v>610</v>
      </c>
      <c r="D87" s="1093"/>
      <c r="E87" s="1093"/>
      <c r="F87" s="1093"/>
      <c r="G87" s="1093"/>
      <c r="H87" s="1127">
        <f>sum(H38:H86)</f>
        <v>0</v>
      </c>
      <c r="I87" s="1155"/>
      <c r="J87" s="25"/>
      <c r="N87" s="25"/>
    </row>
    <row r="88">
      <c r="A88" s="126"/>
      <c r="B88" s="126" t="s">
        <v>134</v>
      </c>
      <c r="H88" s="127">
        <f>'01) BudgetBill Breakdown'!J882-H87</f>
        <v>1413.26</v>
      </c>
      <c r="J88" s="25"/>
      <c r="M88" s="13">
        <v>45829.0</v>
      </c>
      <c r="N88" s="25"/>
    </row>
    <row r="89">
      <c r="A89" s="126"/>
      <c r="B89" s="126"/>
      <c r="C89" s="126"/>
      <c r="D89" s="126"/>
      <c r="E89" s="126"/>
      <c r="F89" s="126"/>
      <c r="G89" s="126"/>
      <c r="H89" s="128"/>
      <c r="I89" s="128"/>
      <c r="J89" s="25"/>
      <c r="N89" s="25"/>
    </row>
  </sheetData>
  <mergeCells count="102">
    <mergeCell ref="H34:I34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K60:M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2:I72"/>
    <mergeCell ref="H73:I73"/>
    <mergeCell ref="H74:I74"/>
    <mergeCell ref="H75:I75"/>
    <mergeCell ref="H76:I76"/>
    <mergeCell ref="H84:I84"/>
    <mergeCell ref="H85:I85"/>
    <mergeCell ref="H86:I86"/>
    <mergeCell ref="C87:G87"/>
    <mergeCell ref="H87:I87"/>
    <mergeCell ref="B88:G88"/>
    <mergeCell ref="H88:I88"/>
    <mergeCell ref="H77:I77"/>
    <mergeCell ref="H78:I78"/>
    <mergeCell ref="H79:I79"/>
    <mergeCell ref="H80:I80"/>
    <mergeCell ref="H81:I81"/>
    <mergeCell ref="H82:I82"/>
    <mergeCell ref="H83:I83"/>
    <mergeCell ref="B2:I2"/>
    <mergeCell ref="K2:M2"/>
    <mergeCell ref="C3:E3"/>
    <mergeCell ref="L3:M3"/>
    <mergeCell ref="C4:E4"/>
    <mergeCell ref="L4:M4"/>
    <mergeCell ref="L5:M5"/>
    <mergeCell ref="C5:E5"/>
    <mergeCell ref="C6:E6"/>
    <mergeCell ref="C7:E7"/>
    <mergeCell ref="C8:E8"/>
    <mergeCell ref="C9:E9"/>
    <mergeCell ref="C10:E10"/>
    <mergeCell ref="C11:E11"/>
    <mergeCell ref="L13:M13"/>
    <mergeCell ref="L14:M14"/>
    <mergeCell ref="K29:L29"/>
    <mergeCell ref="K31:M31"/>
    <mergeCell ref="L6:M6"/>
    <mergeCell ref="L7:M7"/>
    <mergeCell ref="L8:M8"/>
    <mergeCell ref="L9:M9"/>
    <mergeCell ref="L10:M10"/>
    <mergeCell ref="L11:M11"/>
    <mergeCell ref="L12:M12"/>
    <mergeCell ref="C12:E12"/>
    <mergeCell ref="C13:E13"/>
    <mergeCell ref="C14:E14"/>
    <mergeCell ref="C15:E15"/>
    <mergeCell ref="C16:E16"/>
    <mergeCell ref="C17:E17"/>
    <mergeCell ref="C18:E18"/>
    <mergeCell ref="C19:E19"/>
    <mergeCell ref="C20:E20"/>
    <mergeCell ref="C21:E21"/>
    <mergeCell ref="C22:E22"/>
    <mergeCell ref="C23:E23"/>
    <mergeCell ref="C24:E24"/>
    <mergeCell ref="C25:E25"/>
    <mergeCell ref="C26:E26"/>
    <mergeCell ref="C30:E30"/>
    <mergeCell ref="C31:E31"/>
    <mergeCell ref="C32:E32"/>
    <mergeCell ref="C33:E33"/>
    <mergeCell ref="C34:G34"/>
    <mergeCell ref="B36:I36"/>
  </mergeCells>
  <conditionalFormatting sqref="B2">
    <cfRule type="cellIs" dxfId="30" priority="1" operator="lessThan">
      <formula>0</formula>
    </cfRule>
  </conditionalFormatting>
  <conditionalFormatting sqref="B2">
    <cfRule type="cellIs" dxfId="23" priority="2" operator="greaterThan">
      <formula>0</formula>
    </cfRule>
  </conditionalFormatting>
  <conditionalFormatting sqref="B2">
    <cfRule type="cellIs" dxfId="32" priority="3" operator="equal">
      <formula>0</formula>
    </cfRule>
  </conditionalFormatting>
  <dataValidations>
    <dataValidation type="list" allowBlank="1" showErrorMessage="1" sqref="E38:E86">
      <formula1>'08) Drop Down Menus'!$B$2:$B$17</formula1>
    </dataValidation>
    <dataValidation type="list" allowBlank="1" sqref="G4:G33">
      <formula1>'08) Drop Down Menus'!$A$2:$A$17</formula1>
    </dataValidation>
  </dataValidations>
  <drawing r:id="rId1"/>
</worksheet>
</file>

<file path=xl/worksheets/sheet9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3.29"/>
    <col customWidth="1" min="2" max="2" width="4.71"/>
    <col customWidth="1" min="3" max="3" width="32.57"/>
    <col customWidth="1" min="4" max="4" width="10.0"/>
    <col customWidth="1" min="5" max="5" width="25.71"/>
    <col customWidth="1" min="6" max="6" width="13.0"/>
    <col customWidth="1" min="7" max="7" width="23.86"/>
    <col customWidth="1" min="8" max="8" width="15.29"/>
    <col customWidth="1" min="9" max="9" width="14.29"/>
    <col customWidth="1" min="10" max="10" width="3.71"/>
    <col customWidth="1" min="11" max="11" width="23.86"/>
    <col customWidth="1" min="12" max="12" width="15.0"/>
    <col customWidth="1" min="13" max="13" width="16.57"/>
    <col customWidth="1" min="14" max="14" width="3.43"/>
  </cols>
  <sheetData>
    <row r="1">
      <c r="A1" s="25"/>
      <c r="B1" s="25"/>
      <c r="C1" s="25"/>
      <c r="D1" s="25"/>
      <c r="E1" s="25"/>
      <c r="F1" s="25"/>
      <c r="G1" s="24"/>
      <c r="H1" s="25"/>
      <c r="I1" s="25"/>
      <c r="J1" s="25"/>
      <c r="K1" s="25"/>
      <c r="L1" s="138"/>
      <c r="M1" s="25"/>
      <c r="N1" s="25"/>
    </row>
    <row r="2">
      <c r="A2" s="25"/>
      <c r="B2" s="1207" t="s">
        <v>939</v>
      </c>
      <c r="C2" s="1129"/>
      <c r="D2" s="1129"/>
      <c r="E2" s="1129"/>
      <c r="F2" s="1129"/>
      <c r="G2" s="1129"/>
      <c r="H2" s="1129"/>
      <c r="I2" s="1130"/>
      <c r="J2" s="25"/>
      <c r="K2" s="1131" t="s">
        <v>470</v>
      </c>
      <c r="L2" s="1132"/>
      <c r="M2" s="1133"/>
      <c r="N2" s="25"/>
    </row>
    <row r="3">
      <c r="A3" s="25"/>
      <c r="B3" s="1079" t="s">
        <v>598</v>
      </c>
      <c r="C3" s="974" t="s">
        <v>140</v>
      </c>
      <c r="D3" s="862"/>
      <c r="E3" s="862"/>
      <c r="F3" s="974" t="s">
        <v>55</v>
      </c>
      <c r="G3" s="974" t="s">
        <v>44</v>
      </c>
      <c r="H3" s="974" t="s">
        <v>2</v>
      </c>
      <c r="I3" s="1080" t="s">
        <v>67</v>
      </c>
      <c r="J3" s="25"/>
      <c r="K3" s="1081" t="str">
        <f>'08) Drop Down Menus'!A2</f>
        <v>Groceries</v>
      </c>
      <c r="L3" s="85">
        <f>sumifs(H$4:H$33,G$4:G$33,K3,B$4:B$33,false)</f>
        <v>408.33</v>
      </c>
      <c r="M3" s="1107"/>
      <c r="N3" s="25"/>
    </row>
    <row r="4">
      <c r="A4" s="25"/>
      <c r="B4" s="1134" t="b">
        <v>0</v>
      </c>
      <c r="C4" s="1042" t="s">
        <v>808</v>
      </c>
      <c r="D4" s="1135"/>
      <c r="E4" s="1135"/>
      <c r="F4" s="1172">
        <v>45933.0</v>
      </c>
      <c r="G4" s="1137" t="s">
        <v>110</v>
      </c>
      <c r="H4" s="1138">
        <f>sum(M31:M58)</f>
        <v>11.4</v>
      </c>
      <c r="I4" s="92">
        <f>H4</f>
        <v>11.4</v>
      </c>
      <c r="J4" s="25"/>
      <c r="K4" s="1139" t="str">
        <f>'08) Drop Down Menus'!A3</f>
        <v>Cigarettes</v>
      </c>
      <c r="L4" s="91">
        <f t="shared" ref="L4:L14" si="1">sumifs(H$4:H$26,G$4:G$26,K4,B$4:B$26,false)</f>
        <v>78.67</v>
      </c>
      <c r="M4" s="1140"/>
      <c r="N4" s="25"/>
    </row>
    <row r="5">
      <c r="A5" s="25"/>
      <c r="B5" s="925" t="b">
        <v>0</v>
      </c>
      <c r="C5" s="1022" t="s">
        <v>806</v>
      </c>
      <c r="D5" s="862"/>
      <c r="E5" s="862"/>
      <c r="F5" s="1206">
        <v>45933.0</v>
      </c>
      <c r="G5" s="983" t="s">
        <v>61</v>
      </c>
      <c r="H5" s="1023">
        <v>48.47</v>
      </c>
      <c r="I5" s="86">
        <f t="shared" ref="I5:I33" si="2">I4+H5</f>
        <v>59.87</v>
      </c>
      <c r="J5" s="25"/>
      <c r="K5" s="1081" t="str">
        <f>'08) Drop Down Menus'!A4</f>
        <v>Gas</v>
      </c>
      <c r="L5" s="85">
        <f t="shared" si="1"/>
        <v>27.29</v>
      </c>
      <c r="M5" s="1107"/>
      <c r="N5" s="25"/>
    </row>
    <row r="6">
      <c r="A6" s="25"/>
      <c r="B6" s="1134" t="b">
        <v>0</v>
      </c>
      <c r="C6" s="1042" t="s">
        <v>553</v>
      </c>
      <c r="D6" s="1135"/>
      <c r="E6" s="1135"/>
      <c r="F6" s="1179">
        <v>45933.0</v>
      </c>
      <c r="G6" s="1137" t="s">
        <v>144</v>
      </c>
      <c r="H6" s="1138">
        <v>25.09</v>
      </c>
      <c r="I6" s="92">
        <f t="shared" si="2"/>
        <v>84.96</v>
      </c>
      <c r="J6" s="25"/>
      <c r="K6" s="1139" t="str">
        <f>'08) Drop Down Menus'!A5</f>
        <v>Entertainment</v>
      </c>
      <c r="L6" s="91">
        <f t="shared" si="1"/>
        <v>0</v>
      </c>
      <c r="M6" s="1140"/>
      <c r="N6" s="25"/>
    </row>
    <row r="7">
      <c r="A7" s="25"/>
      <c r="B7" s="925" t="b">
        <v>0</v>
      </c>
      <c r="C7" s="1022" t="s">
        <v>22</v>
      </c>
      <c r="D7" s="862"/>
      <c r="E7" s="862"/>
      <c r="F7" s="1180">
        <v>45934.0</v>
      </c>
      <c r="G7" s="983" t="s">
        <v>21</v>
      </c>
      <c r="H7" s="1023">
        <v>111.96</v>
      </c>
      <c r="I7" s="86">
        <f t="shared" si="2"/>
        <v>196.92</v>
      </c>
      <c r="J7" s="25"/>
      <c r="K7" s="1081" t="str">
        <f>'08) Drop Down Menus'!A6</f>
        <v>Medical</v>
      </c>
      <c r="L7" s="85">
        <f t="shared" si="1"/>
        <v>0</v>
      </c>
      <c r="M7" s="1107"/>
      <c r="N7" s="25"/>
    </row>
    <row r="8">
      <c r="A8" s="25"/>
      <c r="B8" s="1134" t="b">
        <v>0</v>
      </c>
      <c r="C8" s="1042" t="s">
        <v>477</v>
      </c>
      <c r="D8" s="1135"/>
      <c r="E8" s="1135"/>
      <c r="F8" s="1179">
        <v>45934.0</v>
      </c>
      <c r="G8" s="1137" t="s">
        <v>150</v>
      </c>
      <c r="H8" s="1138">
        <v>27.0</v>
      </c>
      <c r="I8" s="92">
        <f t="shared" si="2"/>
        <v>223.92</v>
      </c>
      <c r="J8" s="25"/>
      <c r="K8" s="1139" t="str">
        <f>'08) Drop Down Menus'!A7</f>
        <v>Vehicle</v>
      </c>
      <c r="L8" s="91">
        <f t="shared" si="1"/>
        <v>44.46</v>
      </c>
      <c r="M8" s="1140"/>
      <c r="N8" s="25"/>
    </row>
    <row r="9">
      <c r="A9" s="25"/>
      <c r="B9" s="925" t="b">
        <v>0</v>
      </c>
      <c r="C9" s="1022" t="s">
        <v>940</v>
      </c>
      <c r="D9" s="862"/>
      <c r="E9" s="862"/>
      <c r="F9" s="1180">
        <v>45934.0</v>
      </c>
      <c r="G9" s="983" t="s">
        <v>147</v>
      </c>
      <c r="H9" s="1023">
        <v>44.46</v>
      </c>
      <c r="I9" s="86">
        <f t="shared" si="2"/>
        <v>268.38</v>
      </c>
      <c r="J9" s="25"/>
      <c r="K9" s="1081" t="str">
        <f>'08) Drop Down Menus'!A8</f>
        <v>Maintenance</v>
      </c>
      <c r="L9" s="85">
        <f t="shared" si="1"/>
        <v>133.05</v>
      </c>
      <c r="M9" s="1107"/>
      <c r="N9" s="25"/>
    </row>
    <row r="10">
      <c r="A10" s="25"/>
      <c r="B10" s="1134" t="b">
        <v>0</v>
      </c>
      <c r="C10" s="1042" t="s">
        <v>916</v>
      </c>
      <c r="D10" s="1135"/>
      <c r="E10" s="1135"/>
      <c r="F10" s="1179">
        <v>45936.0</v>
      </c>
      <c r="G10" s="1137" t="s">
        <v>110</v>
      </c>
      <c r="H10" s="1138">
        <v>33.35</v>
      </c>
      <c r="I10" s="92">
        <f t="shared" si="2"/>
        <v>301.73</v>
      </c>
      <c r="J10" s="25"/>
      <c r="K10" s="1139" t="str">
        <f>'08) Drop Down Menus'!A9</f>
        <v>Debt</v>
      </c>
      <c r="L10" s="91">
        <f t="shared" si="1"/>
        <v>48.47</v>
      </c>
      <c r="M10" s="1140"/>
      <c r="N10" s="25"/>
    </row>
    <row r="11">
      <c r="A11" s="25"/>
      <c r="B11" s="925" t="b">
        <v>0</v>
      </c>
      <c r="C11" s="1022" t="s">
        <v>472</v>
      </c>
      <c r="D11" s="862"/>
      <c r="E11" s="862"/>
      <c r="F11" s="1180">
        <v>45936.0</v>
      </c>
      <c r="G11" s="983" t="s">
        <v>110</v>
      </c>
      <c r="H11" s="1023">
        <v>338.61</v>
      </c>
      <c r="I11" s="86">
        <f t="shared" si="2"/>
        <v>640.34</v>
      </c>
      <c r="J11" s="25"/>
      <c r="K11" s="1081" t="str">
        <f>'08) Drop Down Menus'!A10</f>
        <v>Holiday Gifts</v>
      </c>
      <c r="L11" s="85">
        <f t="shared" si="1"/>
        <v>0</v>
      </c>
      <c r="M11" s="1107"/>
      <c r="N11" s="25"/>
    </row>
    <row r="12">
      <c r="A12" s="25"/>
      <c r="B12" s="1134" t="b">
        <v>0</v>
      </c>
      <c r="C12" s="1042" t="s">
        <v>474</v>
      </c>
      <c r="D12" s="1135"/>
      <c r="E12" s="1135"/>
      <c r="F12" s="1179">
        <v>45938.0</v>
      </c>
      <c r="G12" s="1137" t="s">
        <v>144</v>
      </c>
      <c r="H12" s="1138">
        <v>26.29</v>
      </c>
      <c r="I12" s="92">
        <f t="shared" si="2"/>
        <v>666.63</v>
      </c>
      <c r="J12" s="25"/>
      <c r="K12" s="1139" t="str">
        <f>'08) Drop Down Menus'!A11</f>
        <v>Haircut</v>
      </c>
      <c r="L12" s="91">
        <f t="shared" si="1"/>
        <v>27</v>
      </c>
      <c r="M12" s="1140"/>
      <c r="N12" s="25"/>
    </row>
    <row r="13">
      <c r="A13" s="25"/>
      <c r="B13" s="925" t="b">
        <v>0</v>
      </c>
      <c r="C13" s="1022" t="s">
        <v>474</v>
      </c>
      <c r="D13" s="862"/>
      <c r="E13" s="862"/>
      <c r="F13" s="1180">
        <v>45938.0</v>
      </c>
      <c r="G13" s="983" t="s">
        <v>145</v>
      </c>
      <c r="H13" s="1023">
        <v>27.29</v>
      </c>
      <c r="I13" s="86">
        <f t="shared" si="2"/>
        <v>693.92</v>
      </c>
      <c r="J13" s="25"/>
      <c r="K13" s="1081" t="str">
        <f>'08) Drop Down Menus'!A12</f>
        <v>Subscription - Video</v>
      </c>
      <c r="L13" s="85">
        <f t="shared" si="1"/>
        <v>22.42</v>
      </c>
      <c r="M13" s="1107"/>
      <c r="N13" s="25"/>
    </row>
    <row r="14">
      <c r="A14" s="25"/>
      <c r="B14" s="1134" t="b">
        <v>0</v>
      </c>
      <c r="C14" s="1042" t="s">
        <v>770</v>
      </c>
      <c r="D14" s="1135"/>
      <c r="E14" s="1135"/>
      <c r="F14" s="1179">
        <v>45939.0</v>
      </c>
      <c r="G14" s="1137" t="s">
        <v>21</v>
      </c>
      <c r="H14" s="1138">
        <v>21.09</v>
      </c>
      <c r="I14" s="92">
        <f t="shared" si="2"/>
        <v>715.01</v>
      </c>
      <c r="J14" s="25"/>
      <c r="K14" s="1141" t="str">
        <f>'08) Drop Down Menus'!A13</f>
        <v>Subscription - Game</v>
      </c>
      <c r="L14" s="1142">
        <f t="shared" si="1"/>
        <v>0</v>
      </c>
      <c r="M14" s="1144"/>
      <c r="N14" s="25"/>
    </row>
    <row r="15">
      <c r="A15" s="25"/>
      <c r="B15" s="925" t="b">
        <v>0</v>
      </c>
      <c r="C15" s="1022" t="s">
        <v>689</v>
      </c>
      <c r="D15" s="862"/>
      <c r="E15" s="862"/>
      <c r="F15" s="1180">
        <v>45942.0</v>
      </c>
      <c r="G15" s="983" t="s">
        <v>11</v>
      </c>
      <c r="H15" s="1023">
        <v>15.05</v>
      </c>
      <c r="I15" s="86">
        <f t="shared" si="2"/>
        <v>730.06</v>
      </c>
      <c r="J15" s="25"/>
      <c r="K15" s="25"/>
      <c r="L15" s="25"/>
      <c r="M15" s="25"/>
      <c r="N15" s="25"/>
    </row>
    <row r="16">
      <c r="A16" s="25"/>
      <c r="B16" s="1134" t="b">
        <v>0</v>
      </c>
      <c r="C16" s="1042" t="s">
        <v>474</v>
      </c>
      <c r="D16" s="1135"/>
      <c r="E16" s="1135"/>
      <c r="F16" s="1179">
        <v>45943.0</v>
      </c>
      <c r="G16" s="1137" t="s">
        <v>144</v>
      </c>
      <c r="H16" s="1138">
        <v>27.29</v>
      </c>
      <c r="I16" s="92">
        <f t="shared" si="2"/>
        <v>757.35</v>
      </c>
      <c r="J16" s="25"/>
      <c r="K16" s="1085" t="s">
        <v>44</v>
      </c>
      <c r="L16" s="1086" t="s">
        <v>572</v>
      </c>
      <c r="M16" s="1087" t="s">
        <v>573</v>
      </c>
      <c r="N16" s="25"/>
    </row>
    <row r="17">
      <c r="A17" s="25"/>
      <c r="B17" s="925" t="b">
        <v>0</v>
      </c>
      <c r="C17" s="1022" t="s">
        <v>836</v>
      </c>
      <c r="D17" s="862"/>
      <c r="E17" s="862"/>
      <c r="F17" s="1180">
        <v>45946.0</v>
      </c>
      <c r="G17" s="983" t="s">
        <v>11</v>
      </c>
      <c r="H17" s="1023">
        <v>7.37</v>
      </c>
      <c r="I17" s="86">
        <f t="shared" si="2"/>
        <v>764.72</v>
      </c>
      <c r="J17" s="25"/>
      <c r="K17" s="1088" t="str">
        <f>'08) Drop Down Menus'!A2</f>
        <v>Groceries</v>
      </c>
      <c r="L17" s="930">
        <f>SUMIF('01) BudgetBill Breakdown'!B89:B$594,K3, '01) BudgetBill Breakdown'!G89:G$594)</f>
        <v>-8428.89</v>
      </c>
      <c r="M17" s="1089">
        <f t="shared" ref="M17:M28" si="3">L17/M$29</f>
        <v>-421.4445</v>
      </c>
      <c r="N17" s="25"/>
    </row>
    <row r="18">
      <c r="A18" s="25"/>
      <c r="B18" s="1134" t="b">
        <v>0</v>
      </c>
      <c r="C18" s="1042" t="s">
        <v>916</v>
      </c>
      <c r="D18" s="1135"/>
      <c r="E18" s="1135"/>
      <c r="F18" s="1179">
        <v>45946.0</v>
      </c>
      <c r="G18" s="1137" t="s">
        <v>110</v>
      </c>
      <c r="H18" s="1138">
        <v>24.97</v>
      </c>
      <c r="I18" s="92">
        <f t="shared" si="2"/>
        <v>789.69</v>
      </c>
      <c r="J18" s="25"/>
      <c r="K18" s="1090" t="str">
        <f>'08) Drop Down Menus'!A3</f>
        <v>Cigarettes</v>
      </c>
      <c r="L18" s="994">
        <f>SUMIF('01) BudgetBill Breakdown'!B89:B$594,K4, '01) BudgetBill Breakdown'!G89:G$594)</f>
        <v>-1936.99</v>
      </c>
      <c r="M18" s="1091">
        <f t="shared" si="3"/>
        <v>-96.8495</v>
      </c>
      <c r="N18" s="25"/>
    </row>
    <row r="19">
      <c r="A19" s="25"/>
      <c r="B19" s="925" t="b">
        <v>0</v>
      </c>
      <c r="C19" s="1022"/>
      <c r="D19" s="862"/>
      <c r="E19" s="862"/>
      <c r="F19" s="1180"/>
      <c r="G19" s="983"/>
      <c r="H19" s="1023">
        <v>0.0</v>
      </c>
      <c r="I19" s="86">
        <f t="shared" si="2"/>
        <v>789.69</v>
      </c>
      <c r="J19" s="25"/>
      <c r="K19" s="1088" t="str">
        <f>'08) Drop Down Menus'!A4</f>
        <v>Gas</v>
      </c>
      <c r="L19" s="930">
        <f>SUMIF('01) BudgetBill Breakdown'!B89:B$594,K5, '01) BudgetBill Breakdown'!G89:G$594)</f>
        <v>-667.74</v>
      </c>
      <c r="M19" s="1089">
        <f t="shared" si="3"/>
        <v>-33.387</v>
      </c>
      <c r="N19" s="25"/>
    </row>
    <row r="20">
      <c r="A20" s="25"/>
      <c r="B20" s="1134" t="b">
        <v>0</v>
      </c>
      <c r="C20" s="1042"/>
      <c r="D20" s="1135"/>
      <c r="E20" s="1135"/>
      <c r="F20" s="1179"/>
      <c r="G20" s="1137"/>
      <c r="H20" s="1138">
        <v>0.0</v>
      </c>
      <c r="I20" s="92">
        <f t="shared" si="2"/>
        <v>789.69</v>
      </c>
      <c r="J20" s="25"/>
      <c r="K20" s="1090" t="str">
        <f>'08) Drop Down Menus'!A5</f>
        <v>Entertainment</v>
      </c>
      <c r="L20" s="994">
        <f>SUMIF('01) BudgetBill Breakdown'!B89:B$594,K6, '01) BudgetBill Breakdown'!G89:G$594)</f>
        <v>-2661.86</v>
      </c>
      <c r="M20" s="1091">
        <f t="shared" si="3"/>
        <v>-133.093</v>
      </c>
      <c r="N20" s="25"/>
    </row>
    <row r="21">
      <c r="A21" s="25"/>
      <c r="B21" s="925" t="b">
        <v>0</v>
      </c>
      <c r="C21" s="1022"/>
      <c r="D21" s="862"/>
      <c r="E21" s="862"/>
      <c r="F21" s="1180"/>
      <c r="G21" s="983"/>
      <c r="H21" s="1023">
        <v>0.0</v>
      </c>
      <c r="I21" s="86">
        <f t="shared" si="2"/>
        <v>789.69</v>
      </c>
      <c r="J21" s="25"/>
      <c r="K21" s="1088" t="str">
        <f>'08) Drop Down Menus'!A6</f>
        <v>Medical</v>
      </c>
      <c r="L21" s="930">
        <f>SUMIF('01) BudgetBill Breakdown'!B89:B$594,K7, '01) BudgetBill Breakdown'!G89:G$594)</f>
        <v>-584.63</v>
      </c>
      <c r="M21" s="1089">
        <f t="shared" si="3"/>
        <v>-29.2315</v>
      </c>
      <c r="N21" s="25"/>
    </row>
    <row r="22">
      <c r="A22" s="25"/>
      <c r="B22" s="1134" t="b">
        <v>0</v>
      </c>
      <c r="C22" s="1042"/>
      <c r="D22" s="1135"/>
      <c r="E22" s="1135"/>
      <c r="F22" s="1179"/>
      <c r="G22" s="1137"/>
      <c r="H22" s="1138">
        <v>0.0</v>
      </c>
      <c r="I22" s="92">
        <f t="shared" si="2"/>
        <v>789.69</v>
      </c>
      <c r="J22" s="25"/>
      <c r="K22" s="1090" t="str">
        <f>'08) Drop Down Menus'!A7</f>
        <v>Vehicle</v>
      </c>
      <c r="L22" s="994">
        <f>SUMIF('01) BudgetBill Breakdown'!B89:B$594,K8, '01) BudgetBill Breakdown'!G89:G$594)</f>
        <v>-437.78</v>
      </c>
      <c r="M22" s="1091">
        <f t="shared" si="3"/>
        <v>-21.889</v>
      </c>
      <c r="N22" s="25"/>
    </row>
    <row r="23">
      <c r="A23" s="25"/>
      <c r="B23" s="925" t="b">
        <v>0</v>
      </c>
      <c r="C23" s="1022"/>
      <c r="D23" s="862"/>
      <c r="E23" s="862"/>
      <c r="F23" s="1180"/>
      <c r="G23" s="983"/>
      <c r="H23" s="1023">
        <v>0.0</v>
      </c>
      <c r="I23" s="86">
        <f t="shared" si="2"/>
        <v>789.69</v>
      </c>
      <c r="J23" s="25"/>
      <c r="K23" s="1088" t="str">
        <f>'08) Drop Down Menus'!A8</f>
        <v>Maintenance</v>
      </c>
      <c r="L23" s="930">
        <f>SUMIF('01) BudgetBill Breakdown'!B89:B$594,K9, '01) BudgetBill Breakdown'!G89:G$594)</f>
        <v>-1710.62</v>
      </c>
      <c r="M23" s="1089">
        <f t="shared" si="3"/>
        <v>-85.531</v>
      </c>
      <c r="N23" s="25"/>
    </row>
    <row r="24">
      <c r="A24" s="25"/>
      <c r="B24" s="1134" t="b">
        <v>0</v>
      </c>
      <c r="C24" s="1042"/>
      <c r="D24" s="1135"/>
      <c r="E24" s="1135"/>
      <c r="F24" s="1179"/>
      <c r="G24" s="1137"/>
      <c r="H24" s="1138">
        <v>0.0</v>
      </c>
      <c r="I24" s="92">
        <f t="shared" si="2"/>
        <v>789.69</v>
      </c>
      <c r="J24" s="25"/>
      <c r="K24" s="1090" t="str">
        <f>'08) Drop Down Menus'!A9</f>
        <v>Debt</v>
      </c>
      <c r="L24" s="994">
        <f>SUMIF('01) BudgetBill Breakdown'!B89:B$594,K10, '01) BudgetBill Breakdown'!G89:G$594)</f>
        <v>-2031.77</v>
      </c>
      <c r="M24" s="1091">
        <f t="shared" si="3"/>
        <v>-101.5885</v>
      </c>
      <c r="N24" s="25"/>
    </row>
    <row r="25">
      <c r="A25" s="25"/>
      <c r="B25" s="925" t="b">
        <v>0</v>
      </c>
      <c r="C25" s="1022"/>
      <c r="D25" s="862"/>
      <c r="E25" s="862"/>
      <c r="F25" s="1180"/>
      <c r="G25" s="983"/>
      <c r="H25" s="1023">
        <v>0.0</v>
      </c>
      <c r="I25" s="86">
        <f t="shared" si="2"/>
        <v>789.69</v>
      </c>
      <c r="J25" s="25"/>
      <c r="K25" s="1088" t="str">
        <f>'08) Drop Down Menus'!A10</f>
        <v>Holiday Gifts</v>
      </c>
      <c r="L25" s="930">
        <f>SUMIF('01) BudgetBill Breakdown'!B89:B$594,K11, '01) BudgetBill Breakdown'!G89:G$594)</f>
        <v>-410.56</v>
      </c>
      <c r="M25" s="1089">
        <f t="shared" si="3"/>
        <v>-20.528</v>
      </c>
      <c r="N25" s="25"/>
    </row>
    <row r="26">
      <c r="A26" s="25"/>
      <c r="B26" s="1134" t="b">
        <v>0</v>
      </c>
      <c r="C26" s="1042"/>
      <c r="D26" s="1135"/>
      <c r="E26" s="1135"/>
      <c r="F26" s="1179"/>
      <c r="G26" s="1137"/>
      <c r="H26" s="1138">
        <v>0.0</v>
      </c>
      <c r="I26" s="92">
        <f t="shared" si="2"/>
        <v>789.69</v>
      </c>
      <c r="J26" s="25"/>
      <c r="K26" s="1090" t="str">
        <f>'08) Drop Down Menus'!A11</f>
        <v>Haircut</v>
      </c>
      <c r="L26" s="994">
        <f>SUMIF('01) BudgetBill Breakdown'!B89:B$594,K12, '01) BudgetBill Breakdown'!G89:G$594)</f>
        <v>-238</v>
      </c>
      <c r="M26" s="1091">
        <f t="shared" si="3"/>
        <v>-11.9</v>
      </c>
      <c r="N26" s="25"/>
    </row>
    <row r="27">
      <c r="A27" s="25"/>
      <c r="B27" s="925" t="b">
        <v>0</v>
      </c>
      <c r="C27" s="1022"/>
      <c r="D27" s="1022"/>
      <c r="E27" s="1022"/>
      <c r="F27" s="1180"/>
      <c r="G27" s="983"/>
      <c r="H27" s="1023">
        <v>0.0</v>
      </c>
      <c r="I27" s="86">
        <f t="shared" si="2"/>
        <v>789.69</v>
      </c>
      <c r="J27" s="25"/>
      <c r="K27" s="1088" t="str">
        <f>'08) Drop Down Menus'!A12</f>
        <v>Subscription - Video</v>
      </c>
      <c r="L27" s="930">
        <f>SUMIF('01) BudgetBill Breakdown'!B89:B$594,K13, '01) BudgetBill Breakdown'!G89:G$594)</f>
        <v>-343.35</v>
      </c>
      <c r="M27" s="1089">
        <f t="shared" si="3"/>
        <v>-17.1675</v>
      </c>
      <c r="N27" s="25"/>
    </row>
    <row r="28">
      <c r="A28" s="25"/>
      <c r="B28" s="1134" t="b">
        <v>0</v>
      </c>
      <c r="C28" s="1042"/>
      <c r="D28" s="1042"/>
      <c r="E28" s="1042"/>
      <c r="F28" s="1179"/>
      <c r="G28" s="1137"/>
      <c r="H28" s="1138">
        <v>0.0</v>
      </c>
      <c r="I28" s="92">
        <f t="shared" si="2"/>
        <v>789.69</v>
      </c>
      <c r="J28" s="25"/>
      <c r="K28" s="1090" t="str">
        <f>'08) Drop Down Menus'!A13</f>
        <v>Subscription - Game</v>
      </c>
      <c r="L28" s="994">
        <f>SUMIF('01) BudgetBill Breakdown'!B89:B$594,K14, '01) BudgetBill Breakdown'!G89:G$594)</f>
        <v>-26.38</v>
      </c>
      <c r="M28" s="1091">
        <f t="shared" si="3"/>
        <v>-1.319</v>
      </c>
      <c r="N28" s="25"/>
    </row>
    <row r="29">
      <c r="A29" s="25"/>
      <c r="B29" s="925" t="b">
        <v>0</v>
      </c>
      <c r="C29" s="1022"/>
      <c r="D29" s="1022"/>
      <c r="E29" s="1022"/>
      <c r="F29" s="1180"/>
      <c r="G29" s="983"/>
      <c r="H29" s="1023">
        <v>0.0</v>
      </c>
      <c r="I29" s="86">
        <f t="shared" si="2"/>
        <v>789.69</v>
      </c>
      <c r="J29" s="25"/>
      <c r="K29" s="1092" t="s">
        <v>574</v>
      </c>
      <c r="L29" s="1093"/>
      <c r="M29" s="1094" t="s">
        <v>632</v>
      </c>
      <c r="N29" s="25"/>
    </row>
    <row r="30">
      <c r="A30" s="25"/>
      <c r="B30" s="1134" t="b">
        <v>0</v>
      </c>
      <c r="C30" s="1042"/>
      <c r="D30" s="1135"/>
      <c r="E30" s="1135"/>
      <c r="F30" s="1179"/>
      <c r="G30" s="1137"/>
      <c r="H30" s="1138">
        <v>0.0</v>
      </c>
      <c r="I30" s="92">
        <f t="shared" si="2"/>
        <v>789.69</v>
      </c>
      <c r="J30" s="25"/>
      <c r="N30" s="25"/>
    </row>
    <row r="31">
      <c r="A31" s="25"/>
      <c r="B31" s="925" t="b">
        <v>0</v>
      </c>
      <c r="C31" s="1022"/>
      <c r="D31" s="862"/>
      <c r="E31" s="862"/>
      <c r="F31" s="1180"/>
      <c r="G31" s="983"/>
      <c r="H31" s="1023">
        <v>0.0</v>
      </c>
      <c r="I31" s="86">
        <f t="shared" si="2"/>
        <v>789.69</v>
      </c>
      <c r="J31" s="25"/>
      <c r="K31" s="126" t="s">
        <v>804</v>
      </c>
      <c r="N31" s="25"/>
    </row>
    <row r="32">
      <c r="A32" s="25"/>
      <c r="B32" s="1134" t="b">
        <v>0</v>
      </c>
      <c r="C32" s="1042"/>
      <c r="D32" s="1135"/>
      <c r="E32" s="1135"/>
      <c r="F32" s="1179"/>
      <c r="G32" s="1137"/>
      <c r="H32" s="1138">
        <v>0.0</v>
      </c>
      <c r="I32" s="92">
        <f t="shared" si="2"/>
        <v>789.69</v>
      </c>
      <c r="J32" s="25"/>
      <c r="K32" s="1208"/>
      <c r="L32" s="1128">
        <v>45934.0</v>
      </c>
      <c r="M32" s="125">
        <v>3.1</v>
      </c>
      <c r="N32" s="25"/>
    </row>
    <row r="33" ht="18.0" customHeight="1">
      <c r="A33" s="25"/>
      <c r="B33" s="925" t="b">
        <v>0</v>
      </c>
      <c r="C33" s="1022"/>
      <c r="D33" s="862"/>
      <c r="E33" s="862"/>
      <c r="F33" s="1180"/>
      <c r="G33" s="983"/>
      <c r="H33" s="1023">
        <v>0.0</v>
      </c>
      <c r="I33" s="86">
        <f t="shared" si="2"/>
        <v>789.69</v>
      </c>
      <c r="J33" s="25"/>
      <c r="K33" s="136"/>
      <c r="L33" s="1128">
        <v>45938.0</v>
      </c>
      <c r="M33" s="125">
        <v>3.1</v>
      </c>
      <c r="N33" s="25"/>
    </row>
    <row r="34" ht="18.0" customHeight="1">
      <c r="A34" s="25"/>
      <c r="B34" s="1148"/>
      <c r="C34" s="1149" t="s">
        <v>455</v>
      </c>
      <c r="D34" s="1150"/>
      <c r="E34" s="1150"/>
      <c r="F34" s="1150"/>
      <c r="G34" s="1150"/>
      <c r="H34" s="1151">
        <f>I26</f>
        <v>789.69</v>
      </c>
      <c r="I34" s="1152"/>
      <c r="J34" s="25"/>
      <c r="K34" s="136"/>
      <c r="L34" s="1128">
        <v>45945.0</v>
      </c>
      <c r="M34" s="125">
        <v>2.1</v>
      </c>
      <c r="N34" s="25"/>
    </row>
    <row r="35" ht="18.0" customHeight="1">
      <c r="A35" s="65"/>
      <c r="B35" s="65"/>
      <c r="C35" s="65"/>
      <c r="D35" s="65"/>
      <c r="E35" s="65"/>
      <c r="F35" s="65"/>
      <c r="G35" s="75"/>
      <c r="H35" s="75"/>
      <c r="I35" s="65"/>
      <c r="J35" s="25"/>
      <c r="K35" s="136"/>
      <c r="L35" s="1128">
        <v>45946.0</v>
      </c>
      <c r="M35" s="125">
        <v>3.1</v>
      </c>
      <c r="N35" s="25"/>
    </row>
    <row r="36" ht="18.0" customHeight="1">
      <c r="A36" s="65"/>
      <c r="B36" s="65" t="s">
        <v>609</v>
      </c>
      <c r="J36" s="25"/>
      <c r="K36" s="136"/>
      <c r="L36" s="1128"/>
      <c r="M36" s="125">
        <v>0.0</v>
      </c>
      <c r="N36" s="25"/>
    </row>
    <row r="37" ht="18.0" customHeight="1">
      <c r="A37" s="80"/>
      <c r="B37" s="1085" t="s">
        <v>102</v>
      </c>
      <c r="C37" s="1086" t="s">
        <v>103</v>
      </c>
      <c r="D37" s="1086" t="s">
        <v>104</v>
      </c>
      <c r="E37" s="1086" t="s">
        <v>105</v>
      </c>
      <c r="F37" s="1086" t="s">
        <v>49</v>
      </c>
      <c r="G37" s="1106" t="s">
        <v>106</v>
      </c>
      <c r="H37" s="1106" t="s">
        <v>107</v>
      </c>
      <c r="I37" s="1130"/>
      <c r="J37" s="25"/>
      <c r="K37" s="136"/>
      <c r="L37" s="1128"/>
      <c r="M37" s="125">
        <v>0.0</v>
      </c>
      <c r="N37" s="25"/>
    </row>
    <row r="38" ht="18.0" customHeight="1">
      <c r="A38" s="80"/>
      <c r="B38" s="1108" t="b">
        <v>0</v>
      </c>
      <c r="C38" s="1022"/>
      <c r="D38" s="95"/>
      <c r="E38" s="95"/>
      <c r="F38" s="96"/>
      <c r="G38" s="85">
        <v>0.0</v>
      </c>
      <c r="H38" s="930">
        <f t="shared" ref="H38:H86" si="4">IF( B38 = TRUE ,(G38*F38)*0.05+(G38*F38) , G38*F38 )</f>
        <v>0</v>
      </c>
      <c r="I38" s="1107"/>
      <c r="J38" s="25"/>
      <c r="K38" s="136"/>
      <c r="L38" s="1128"/>
      <c r="M38" s="125">
        <v>0.0</v>
      </c>
      <c r="N38" s="25"/>
    </row>
    <row r="39" ht="18.0" customHeight="1">
      <c r="A39" s="80"/>
      <c r="B39" s="1111" t="b">
        <v>0</v>
      </c>
      <c r="C39" s="88"/>
      <c r="D39" s="89"/>
      <c r="E39" s="89"/>
      <c r="F39" s="90"/>
      <c r="G39" s="91">
        <v>0.0</v>
      </c>
      <c r="H39" s="994">
        <f t="shared" si="4"/>
        <v>0</v>
      </c>
      <c r="I39" s="1140"/>
      <c r="J39" s="25"/>
      <c r="K39" s="136"/>
      <c r="L39" s="1128"/>
      <c r="M39" s="125">
        <v>0.0</v>
      </c>
      <c r="N39" s="25"/>
    </row>
    <row r="40" ht="18.0" customHeight="1">
      <c r="A40" s="97"/>
      <c r="B40" s="1108" t="b">
        <v>0</v>
      </c>
      <c r="C40" s="94"/>
      <c r="D40" s="95"/>
      <c r="E40" s="95"/>
      <c r="F40" s="96"/>
      <c r="G40" s="85">
        <v>0.0</v>
      </c>
      <c r="H40" s="930">
        <f t="shared" si="4"/>
        <v>0</v>
      </c>
      <c r="I40" s="1107"/>
      <c r="J40" s="25"/>
      <c r="K40" s="136"/>
      <c r="L40" s="1128"/>
      <c r="M40" s="125">
        <v>0.0</v>
      </c>
      <c r="N40" s="25"/>
    </row>
    <row r="41" ht="18.0" customHeight="1">
      <c r="A41" s="80"/>
      <c r="B41" s="1111" t="b">
        <v>0</v>
      </c>
      <c r="C41" s="88"/>
      <c r="D41" s="89"/>
      <c r="E41" s="89"/>
      <c r="F41" s="90"/>
      <c r="G41" s="91">
        <v>0.0</v>
      </c>
      <c r="H41" s="994">
        <f t="shared" si="4"/>
        <v>0</v>
      </c>
      <c r="I41" s="1140"/>
      <c r="J41" s="25"/>
      <c r="K41" s="136"/>
      <c r="L41" s="1128"/>
      <c r="M41" s="125">
        <v>0.0</v>
      </c>
      <c r="N41" s="25"/>
    </row>
    <row r="42" ht="18.0" customHeight="1">
      <c r="A42" s="80"/>
      <c r="B42" s="1108" t="b">
        <v>0</v>
      </c>
      <c r="C42" s="94"/>
      <c r="D42" s="95"/>
      <c r="E42" s="95"/>
      <c r="F42" s="96"/>
      <c r="G42" s="85">
        <v>0.0</v>
      </c>
      <c r="H42" s="930">
        <f t="shared" si="4"/>
        <v>0</v>
      </c>
      <c r="I42" s="1107"/>
      <c r="J42" s="25"/>
      <c r="K42" s="136"/>
      <c r="L42" s="1128"/>
      <c r="M42" s="125">
        <v>0.0</v>
      </c>
      <c r="N42" s="25"/>
    </row>
    <row r="43" ht="18.0" customHeight="1">
      <c r="A43" s="80"/>
      <c r="B43" s="1111" t="b">
        <v>0</v>
      </c>
      <c r="C43" s="88"/>
      <c r="D43" s="89"/>
      <c r="E43" s="89"/>
      <c r="F43" s="90"/>
      <c r="G43" s="91">
        <v>0.0</v>
      </c>
      <c r="H43" s="994">
        <f t="shared" si="4"/>
        <v>0</v>
      </c>
      <c r="I43" s="1140"/>
      <c r="J43" s="25"/>
      <c r="K43" s="136"/>
      <c r="L43" s="1128"/>
      <c r="M43" s="125">
        <v>0.0</v>
      </c>
      <c r="N43" s="25"/>
    </row>
    <row r="44" ht="18.0" customHeight="1">
      <c r="A44" s="97"/>
      <c r="B44" s="1108" t="b">
        <v>0</v>
      </c>
      <c r="C44" s="94"/>
      <c r="D44" s="95"/>
      <c r="E44" s="95"/>
      <c r="F44" s="96"/>
      <c r="G44" s="85">
        <v>0.0</v>
      </c>
      <c r="H44" s="930">
        <f t="shared" si="4"/>
        <v>0</v>
      </c>
      <c r="I44" s="1107"/>
      <c r="J44" s="25"/>
      <c r="K44" s="136"/>
      <c r="L44" s="1128"/>
      <c r="M44" s="125">
        <v>0.0</v>
      </c>
      <c r="N44" s="25"/>
    </row>
    <row r="45" ht="18.0" customHeight="1">
      <c r="A45" s="97"/>
      <c r="B45" s="1111" t="b">
        <v>0</v>
      </c>
      <c r="C45" s="88"/>
      <c r="D45" s="89"/>
      <c r="E45" s="89"/>
      <c r="F45" s="90"/>
      <c r="G45" s="91">
        <v>0.0</v>
      </c>
      <c r="H45" s="994">
        <f t="shared" si="4"/>
        <v>0</v>
      </c>
      <c r="I45" s="1140"/>
      <c r="J45" s="25"/>
      <c r="K45" s="167"/>
      <c r="L45" s="1128"/>
      <c r="M45" s="125">
        <v>0.0</v>
      </c>
      <c r="N45" s="25"/>
    </row>
    <row r="46" ht="18.0" customHeight="1">
      <c r="A46" s="97"/>
      <c r="B46" s="1108" t="b">
        <v>0</v>
      </c>
      <c r="C46" s="94"/>
      <c r="D46" s="95"/>
      <c r="E46" s="95"/>
      <c r="F46" s="96"/>
      <c r="G46" s="85">
        <v>0.0</v>
      </c>
      <c r="H46" s="930">
        <f t="shared" si="4"/>
        <v>0</v>
      </c>
      <c r="I46" s="1107"/>
      <c r="J46" s="25"/>
      <c r="K46" s="167"/>
      <c r="L46" s="1128"/>
      <c r="M46" s="125">
        <v>0.0</v>
      </c>
      <c r="N46" s="25"/>
    </row>
    <row r="47" ht="18.0" customHeight="1">
      <c r="A47" s="97"/>
      <c r="B47" s="1111" t="b">
        <v>0</v>
      </c>
      <c r="C47" s="88"/>
      <c r="D47" s="89"/>
      <c r="E47" s="89"/>
      <c r="F47" s="90"/>
      <c r="G47" s="91">
        <v>0.0</v>
      </c>
      <c r="H47" s="994">
        <f t="shared" si="4"/>
        <v>0</v>
      </c>
      <c r="I47" s="1140"/>
      <c r="J47" s="25"/>
      <c r="K47" s="167"/>
      <c r="L47" s="1128"/>
      <c r="M47" s="125">
        <v>0.0</v>
      </c>
      <c r="N47" s="25"/>
    </row>
    <row r="48" ht="18.0" customHeight="1">
      <c r="A48" s="97"/>
      <c r="B48" s="1108" t="b">
        <v>0</v>
      </c>
      <c r="C48" s="94"/>
      <c r="D48" s="95"/>
      <c r="E48" s="95"/>
      <c r="F48" s="96"/>
      <c r="G48" s="85">
        <v>0.0</v>
      </c>
      <c r="H48" s="930">
        <f t="shared" si="4"/>
        <v>0</v>
      </c>
      <c r="I48" s="1107"/>
      <c r="J48" s="25"/>
      <c r="K48" s="167"/>
      <c r="L48" s="1128"/>
      <c r="M48" s="125">
        <v>0.0</v>
      </c>
    </row>
    <row r="49" ht="18.0" customHeight="1">
      <c r="A49" s="97"/>
      <c r="B49" s="1111" t="b">
        <v>0</v>
      </c>
      <c r="C49" s="88"/>
      <c r="D49" s="89"/>
      <c r="E49" s="89"/>
      <c r="F49" s="90"/>
      <c r="G49" s="91">
        <v>0.0</v>
      </c>
      <c r="H49" s="994">
        <f t="shared" si="4"/>
        <v>0</v>
      </c>
      <c r="I49" s="1140"/>
      <c r="J49" s="25"/>
      <c r="K49" s="167"/>
      <c r="L49" s="1128"/>
      <c r="M49" s="125">
        <v>0.0</v>
      </c>
    </row>
    <row r="50" ht="18.0" customHeight="1">
      <c r="A50" s="97"/>
      <c r="B50" s="1108" t="b">
        <v>0</v>
      </c>
      <c r="C50" s="94"/>
      <c r="D50" s="95"/>
      <c r="E50" s="95"/>
      <c r="F50" s="96"/>
      <c r="G50" s="85">
        <v>0.0</v>
      </c>
      <c r="H50" s="930">
        <f t="shared" si="4"/>
        <v>0</v>
      </c>
      <c r="I50" s="1107"/>
      <c r="J50" s="25"/>
      <c r="K50" s="167"/>
      <c r="L50" s="1128"/>
      <c r="M50" s="125">
        <v>0.0</v>
      </c>
    </row>
    <row r="51" ht="18.0" customHeight="1">
      <c r="A51" s="97"/>
      <c r="B51" s="1111" t="b">
        <v>0</v>
      </c>
      <c r="C51" s="88"/>
      <c r="D51" s="89"/>
      <c r="E51" s="89"/>
      <c r="F51" s="90"/>
      <c r="G51" s="91">
        <v>0.0</v>
      </c>
      <c r="H51" s="994">
        <f t="shared" si="4"/>
        <v>0</v>
      </c>
      <c r="I51" s="1140"/>
      <c r="J51" s="25"/>
      <c r="K51" s="167"/>
      <c r="L51" s="1128"/>
      <c r="M51" s="125">
        <v>0.0</v>
      </c>
    </row>
    <row r="52" ht="18.0" customHeight="1">
      <c r="A52" s="97"/>
      <c r="B52" s="1108" t="b">
        <v>0</v>
      </c>
      <c r="C52" s="94"/>
      <c r="D52" s="95"/>
      <c r="E52" s="95"/>
      <c r="F52" s="96"/>
      <c r="G52" s="85">
        <v>0.0</v>
      </c>
      <c r="H52" s="930">
        <f t="shared" si="4"/>
        <v>0</v>
      </c>
      <c r="I52" s="1107"/>
      <c r="J52" s="25"/>
      <c r="K52" s="167"/>
      <c r="L52" s="1128"/>
      <c r="M52" s="125">
        <v>0.0</v>
      </c>
    </row>
    <row r="53" ht="18.0" customHeight="1">
      <c r="A53" s="97"/>
      <c r="B53" s="1111" t="b">
        <v>0</v>
      </c>
      <c r="C53" s="88"/>
      <c r="D53" s="89"/>
      <c r="E53" s="89"/>
      <c r="F53" s="90"/>
      <c r="G53" s="91">
        <v>0.0</v>
      </c>
      <c r="H53" s="994">
        <f t="shared" si="4"/>
        <v>0</v>
      </c>
      <c r="I53" s="1140"/>
      <c r="J53" s="25"/>
      <c r="K53" s="167"/>
      <c r="L53" s="1128"/>
      <c r="M53" s="125">
        <v>0.0</v>
      </c>
      <c r="N53" s="25"/>
    </row>
    <row r="54" ht="18.0" customHeight="1">
      <c r="A54" s="97"/>
      <c r="B54" s="1108" t="b">
        <v>0</v>
      </c>
      <c r="C54" s="94"/>
      <c r="D54" s="95"/>
      <c r="E54" s="95"/>
      <c r="F54" s="96"/>
      <c r="G54" s="85">
        <v>0.0</v>
      </c>
      <c r="H54" s="930">
        <f t="shared" si="4"/>
        <v>0</v>
      </c>
      <c r="I54" s="1107"/>
      <c r="J54" s="25"/>
      <c r="K54" s="167"/>
      <c r="L54" s="1128"/>
      <c r="M54" s="125">
        <v>0.0</v>
      </c>
      <c r="N54" s="25"/>
    </row>
    <row r="55" ht="18.0" customHeight="1">
      <c r="A55" s="97"/>
      <c r="B55" s="1111" t="b">
        <v>0</v>
      </c>
      <c r="C55" s="88"/>
      <c r="D55" s="89"/>
      <c r="E55" s="89"/>
      <c r="F55" s="90"/>
      <c r="G55" s="91">
        <v>0.0</v>
      </c>
      <c r="H55" s="994">
        <f t="shared" si="4"/>
        <v>0</v>
      </c>
      <c r="I55" s="1140"/>
      <c r="J55" s="25"/>
      <c r="K55" s="167"/>
      <c r="L55" s="1128"/>
      <c r="M55" s="125">
        <v>0.0</v>
      </c>
      <c r="N55" s="25"/>
    </row>
    <row r="56" ht="18.0" customHeight="1">
      <c r="A56" s="97"/>
      <c r="B56" s="1108" t="b">
        <v>0</v>
      </c>
      <c r="C56" s="94"/>
      <c r="D56" s="95"/>
      <c r="E56" s="95"/>
      <c r="F56" s="96"/>
      <c r="G56" s="85">
        <v>0.0</v>
      </c>
      <c r="H56" s="930">
        <f t="shared" si="4"/>
        <v>0</v>
      </c>
      <c r="I56" s="1107"/>
      <c r="J56" s="25"/>
      <c r="K56" s="167"/>
      <c r="L56" s="1128"/>
      <c r="M56" s="125">
        <v>0.0</v>
      </c>
      <c r="N56" s="25"/>
    </row>
    <row r="57" ht="18.0" customHeight="1">
      <c r="A57" s="97"/>
      <c r="B57" s="1111" t="b">
        <v>0</v>
      </c>
      <c r="C57" s="88"/>
      <c r="D57" s="89"/>
      <c r="E57" s="89"/>
      <c r="F57" s="90"/>
      <c r="G57" s="91">
        <v>0.0</v>
      </c>
      <c r="H57" s="994">
        <f t="shared" si="4"/>
        <v>0</v>
      </c>
      <c r="I57" s="1140"/>
      <c r="J57" s="25"/>
      <c r="K57" s="167"/>
      <c r="L57" s="1128"/>
      <c r="M57" s="125">
        <v>0.0</v>
      </c>
      <c r="N57" s="25"/>
    </row>
    <row r="58" ht="18.0" customHeight="1">
      <c r="A58" s="97"/>
      <c r="B58" s="1108" t="b">
        <v>0</v>
      </c>
      <c r="C58" s="94"/>
      <c r="D58" s="95"/>
      <c r="E58" s="95"/>
      <c r="F58" s="96"/>
      <c r="G58" s="85">
        <v>0.0</v>
      </c>
      <c r="H58" s="930">
        <f t="shared" si="4"/>
        <v>0</v>
      </c>
      <c r="I58" s="1107"/>
      <c r="J58" s="25"/>
      <c r="K58" s="167"/>
      <c r="L58" s="1128"/>
      <c r="M58" s="125">
        <v>0.0</v>
      </c>
      <c r="N58" s="25"/>
    </row>
    <row r="59" ht="18.0" customHeight="1">
      <c r="A59" s="97"/>
      <c r="B59" s="1111" t="b">
        <v>0</v>
      </c>
      <c r="C59" s="88"/>
      <c r="D59" s="89"/>
      <c r="E59" s="89"/>
      <c r="F59" s="90"/>
      <c r="G59" s="91">
        <v>0.0</v>
      </c>
      <c r="H59" s="994">
        <f t="shared" si="4"/>
        <v>0</v>
      </c>
      <c r="I59" s="1140"/>
      <c r="J59" s="25"/>
      <c r="K59" s="167"/>
      <c r="L59" s="1128"/>
      <c r="M59" s="125"/>
      <c r="N59" s="25"/>
    </row>
    <row r="60" ht="18.0" customHeight="1">
      <c r="A60" s="97"/>
      <c r="B60" s="1108" t="b">
        <v>0</v>
      </c>
      <c r="C60" s="94"/>
      <c r="D60" s="95"/>
      <c r="E60" s="95"/>
      <c r="F60" s="96"/>
      <c r="G60" s="85">
        <v>0.0</v>
      </c>
      <c r="H60" s="930">
        <f t="shared" si="4"/>
        <v>0</v>
      </c>
      <c r="I60" s="1107"/>
      <c r="J60" s="25"/>
      <c r="K60" s="1128"/>
      <c r="N60" s="25"/>
    </row>
    <row r="61" ht="18.0" customHeight="1">
      <c r="A61" s="97"/>
      <c r="B61" s="1111" t="b">
        <v>0</v>
      </c>
      <c r="C61" s="88"/>
      <c r="D61" s="89"/>
      <c r="E61" s="89"/>
      <c r="F61" s="90"/>
      <c r="G61" s="91">
        <v>0.0</v>
      </c>
      <c r="H61" s="994">
        <f t="shared" si="4"/>
        <v>0</v>
      </c>
      <c r="I61" s="1140"/>
      <c r="J61" s="25"/>
      <c r="K61" s="25"/>
      <c r="L61" s="25"/>
      <c r="M61" s="25"/>
      <c r="N61" s="25"/>
    </row>
    <row r="62" ht="18.0" customHeight="1">
      <c r="A62" s="97"/>
      <c r="B62" s="1108" t="b">
        <v>0</v>
      </c>
      <c r="C62" s="94"/>
      <c r="D62" s="95"/>
      <c r="E62" s="95"/>
      <c r="F62" s="96"/>
      <c r="G62" s="85">
        <v>0.0</v>
      </c>
      <c r="H62" s="930">
        <f t="shared" si="4"/>
        <v>0</v>
      </c>
      <c r="I62" s="1107"/>
      <c r="J62" s="25"/>
      <c r="N62" s="25"/>
    </row>
    <row r="63" ht="18.0" customHeight="1">
      <c r="A63" s="97"/>
      <c r="B63" s="1111" t="b">
        <v>0</v>
      </c>
      <c r="C63" s="88"/>
      <c r="D63" s="89"/>
      <c r="E63" s="89"/>
      <c r="F63" s="90"/>
      <c r="G63" s="91">
        <v>0.0</v>
      </c>
      <c r="H63" s="994">
        <f t="shared" si="4"/>
        <v>0</v>
      </c>
      <c r="I63" s="1140"/>
      <c r="J63" s="25"/>
      <c r="N63" s="25"/>
    </row>
    <row r="64" ht="18.0" customHeight="1">
      <c r="A64" s="97"/>
      <c r="B64" s="1108" t="b">
        <v>0</v>
      </c>
      <c r="C64" s="94"/>
      <c r="D64" s="95"/>
      <c r="E64" s="95"/>
      <c r="F64" s="96"/>
      <c r="G64" s="85">
        <v>0.0</v>
      </c>
      <c r="H64" s="930">
        <f t="shared" si="4"/>
        <v>0</v>
      </c>
      <c r="I64" s="1107"/>
      <c r="J64" s="25"/>
      <c r="N64" s="25"/>
    </row>
    <row r="65" ht="18.0" customHeight="1">
      <c r="A65" s="97"/>
      <c r="B65" s="1111" t="b">
        <v>0</v>
      </c>
      <c r="C65" s="88"/>
      <c r="D65" s="89"/>
      <c r="E65" s="89"/>
      <c r="F65" s="90"/>
      <c r="G65" s="91">
        <v>0.0</v>
      </c>
      <c r="H65" s="994">
        <f t="shared" si="4"/>
        <v>0</v>
      </c>
      <c r="I65" s="1140"/>
      <c r="J65" s="25"/>
      <c r="N65" s="25"/>
    </row>
    <row r="66" ht="18.0" customHeight="1">
      <c r="A66" s="97"/>
      <c r="B66" s="1108" t="b">
        <v>0</v>
      </c>
      <c r="C66" s="94"/>
      <c r="D66" s="95"/>
      <c r="E66" s="95"/>
      <c r="F66" s="96"/>
      <c r="G66" s="85">
        <v>0.0</v>
      </c>
      <c r="H66" s="930">
        <f t="shared" si="4"/>
        <v>0</v>
      </c>
      <c r="I66" s="1107"/>
      <c r="J66" s="25"/>
      <c r="N66" s="25"/>
    </row>
    <row r="67" ht="18.0" customHeight="1">
      <c r="A67" s="97"/>
      <c r="B67" s="1111" t="b">
        <v>0</v>
      </c>
      <c r="C67" s="88"/>
      <c r="D67" s="89"/>
      <c r="E67" s="89"/>
      <c r="F67" s="90"/>
      <c r="G67" s="91">
        <v>0.0</v>
      </c>
      <c r="H67" s="994">
        <f t="shared" si="4"/>
        <v>0</v>
      </c>
      <c r="I67" s="1140"/>
      <c r="J67" s="25"/>
      <c r="N67" s="25"/>
    </row>
    <row r="68" ht="18.0" customHeight="1">
      <c r="A68" s="97"/>
      <c r="B68" s="1108" t="b">
        <v>0</v>
      </c>
      <c r="C68" s="94"/>
      <c r="D68" s="95"/>
      <c r="E68" s="95"/>
      <c r="F68" s="96"/>
      <c r="G68" s="85">
        <v>0.0</v>
      </c>
      <c r="H68" s="930">
        <f t="shared" si="4"/>
        <v>0</v>
      </c>
      <c r="I68" s="1107"/>
      <c r="J68" s="25"/>
      <c r="N68" s="25"/>
    </row>
    <row r="69" ht="18.0" customHeight="1">
      <c r="A69" s="97"/>
      <c r="B69" s="1111" t="b">
        <v>0</v>
      </c>
      <c r="C69" s="88"/>
      <c r="D69" s="89"/>
      <c r="E69" s="89"/>
      <c r="F69" s="90"/>
      <c r="G69" s="91">
        <v>0.0</v>
      </c>
      <c r="H69" s="994">
        <f t="shared" si="4"/>
        <v>0</v>
      </c>
      <c r="I69" s="1140"/>
      <c r="J69" s="25"/>
      <c r="N69" s="25"/>
    </row>
    <row r="70" ht="18.0" customHeight="1">
      <c r="A70" s="97"/>
      <c r="B70" s="1108" t="b">
        <v>0</v>
      </c>
      <c r="C70" s="94"/>
      <c r="D70" s="95"/>
      <c r="E70" s="95"/>
      <c r="F70" s="96"/>
      <c r="G70" s="85">
        <v>0.0</v>
      </c>
      <c r="H70" s="930">
        <f t="shared" si="4"/>
        <v>0</v>
      </c>
      <c r="I70" s="1107"/>
      <c r="J70" s="25"/>
      <c r="N70" s="25"/>
    </row>
    <row r="71" ht="18.0" customHeight="1">
      <c r="A71" s="97"/>
      <c r="B71" s="1111" t="b">
        <v>0</v>
      </c>
      <c r="C71" s="88"/>
      <c r="D71" s="89"/>
      <c r="E71" s="89"/>
      <c r="F71" s="90"/>
      <c r="G71" s="91">
        <v>0.0</v>
      </c>
      <c r="H71" s="994">
        <f t="shared" si="4"/>
        <v>0</v>
      </c>
      <c r="I71" s="1140"/>
      <c r="J71" s="25"/>
      <c r="N71" s="25"/>
    </row>
    <row r="72" ht="18.0" customHeight="1">
      <c r="A72" s="97"/>
      <c r="B72" s="1108" t="b">
        <v>0</v>
      </c>
      <c r="C72" s="94"/>
      <c r="D72" s="95"/>
      <c r="E72" s="95"/>
      <c r="F72" s="96"/>
      <c r="G72" s="85">
        <v>0.0</v>
      </c>
      <c r="H72" s="930">
        <f t="shared" si="4"/>
        <v>0</v>
      </c>
      <c r="I72" s="1107"/>
      <c r="J72" s="25"/>
      <c r="N72" s="25"/>
    </row>
    <row r="73" ht="18.0" customHeight="1">
      <c r="A73" s="97"/>
      <c r="B73" s="1111" t="b">
        <v>0</v>
      </c>
      <c r="C73" s="88"/>
      <c r="D73" s="89"/>
      <c r="E73" s="89"/>
      <c r="F73" s="90"/>
      <c r="G73" s="91">
        <v>0.0</v>
      </c>
      <c r="H73" s="994">
        <f t="shared" si="4"/>
        <v>0</v>
      </c>
      <c r="I73" s="1140"/>
      <c r="J73" s="25"/>
      <c r="N73" s="25"/>
    </row>
    <row r="74" ht="18.0" customHeight="1">
      <c r="A74" s="97"/>
      <c r="B74" s="1108" t="b">
        <v>0</v>
      </c>
      <c r="C74" s="94"/>
      <c r="D74" s="95"/>
      <c r="E74" s="95"/>
      <c r="F74" s="96"/>
      <c r="G74" s="85">
        <v>0.0</v>
      </c>
      <c r="H74" s="930">
        <f t="shared" si="4"/>
        <v>0</v>
      </c>
      <c r="I74" s="1107"/>
      <c r="J74" s="25"/>
      <c r="N74" s="25"/>
    </row>
    <row r="75" ht="18.0" customHeight="1">
      <c r="A75" s="97"/>
      <c r="B75" s="1111" t="b">
        <v>0</v>
      </c>
      <c r="C75" s="88"/>
      <c r="D75" s="89"/>
      <c r="E75" s="89"/>
      <c r="F75" s="90"/>
      <c r="G75" s="91">
        <v>0.0</v>
      </c>
      <c r="H75" s="994">
        <f t="shared" si="4"/>
        <v>0</v>
      </c>
      <c r="I75" s="1140"/>
      <c r="J75" s="25"/>
      <c r="N75" s="25"/>
    </row>
    <row r="76" ht="18.0" customHeight="1">
      <c r="A76" s="97"/>
      <c r="B76" s="1108" t="b">
        <v>0</v>
      </c>
      <c r="C76" s="94"/>
      <c r="D76" s="95"/>
      <c r="E76" s="95"/>
      <c r="F76" s="96"/>
      <c r="G76" s="85">
        <v>0.0</v>
      </c>
      <c r="H76" s="930">
        <f t="shared" si="4"/>
        <v>0</v>
      </c>
      <c r="I76" s="1107"/>
      <c r="J76" s="25"/>
      <c r="N76" s="25"/>
    </row>
    <row r="77" ht="18.0" customHeight="1">
      <c r="A77" s="97"/>
      <c r="B77" s="1111" t="b">
        <v>0</v>
      </c>
      <c r="C77" s="88"/>
      <c r="D77" s="89"/>
      <c r="E77" s="89"/>
      <c r="F77" s="90"/>
      <c r="G77" s="91">
        <v>0.0</v>
      </c>
      <c r="H77" s="994">
        <f t="shared" si="4"/>
        <v>0</v>
      </c>
      <c r="I77" s="1140"/>
      <c r="J77" s="25"/>
      <c r="N77" s="25"/>
    </row>
    <row r="78" ht="18.0" customHeight="1">
      <c r="A78" s="97"/>
      <c r="B78" s="1108" t="b">
        <v>0</v>
      </c>
      <c r="C78" s="94"/>
      <c r="D78" s="95"/>
      <c r="E78" s="95"/>
      <c r="F78" s="96"/>
      <c r="G78" s="85">
        <v>0.0</v>
      </c>
      <c r="H78" s="930">
        <f t="shared" si="4"/>
        <v>0</v>
      </c>
      <c r="I78" s="1107"/>
      <c r="J78" s="25"/>
      <c r="N78" s="25"/>
    </row>
    <row r="79" ht="18.0" customHeight="1">
      <c r="A79" s="97"/>
      <c r="B79" s="1111" t="b">
        <v>0</v>
      </c>
      <c r="C79" s="88"/>
      <c r="D79" s="89"/>
      <c r="E79" s="89"/>
      <c r="F79" s="90"/>
      <c r="G79" s="91">
        <v>0.0</v>
      </c>
      <c r="H79" s="994">
        <f t="shared" si="4"/>
        <v>0</v>
      </c>
      <c r="I79" s="1140"/>
      <c r="J79" s="25"/>
      <c r="N79" s="25"/>
    </row>
    <row r="80" ht="18.0" customHeight="1">
      <c r="A80" s="97"/>
      <c r="B80" s="1108" t="b">
        <v>0</v>
      </c>
      <c r="C80" s="94"/>
      <c r="D80" s="95"/>
      <c r="E80" s="95"/>
      <c r="F80" s="96"/>
      <c r="G80" s="85">
        <v>0.0</v>
      </c>
      <c r="H80" s="930">
        <f t="shared" si="4"/>
        <v>0</v>
      </c>
      <c r="I80" s="1107"/>
      <c r="J80" s="25"/>
      <c r="N80" s="25"/>
    </row>
    <row r="81" ht="18.0" customHeight="1">
      <c r="A81" s="97"/>
      <c r="B81" s="1111" t="b">
        <v>0</v>
      </c>
      <c r="C81" s="88"/>
      <c r="D81" s="89"/>
      <c r="E81" s="89"/>
      <c r="F81" s="90"/>
      <c r="G81" s="91">
        <v>0.0</v>
      </c>
      <c r="H81" s="994">
        <f t="shared" si="4"/>
        <v>0</v>
      </c>
      <c r="I81" s="1140"/>
      <c r="J81" s="25"/>
      <c r="N81" s="25"/>
    </row>
    <row r="82" ht="18.0" customHeight="1">
      <c r="A82" s="97"/>
      <c r="B82" s="1108" t="b">
        <v>0</v>
      </c>
      <c r="C82" s="94"/>
      <c r="D82" s="95"/>
      <c r="E82" s="95"/>
      <c r="F82" s="96"/>
      <c r="G82" s="85">
        <v>0.0</v>
      </c>
      <c r="H82" s="930">
        <f t="shared" si="4"/>
        <v>0</v>
      </c>
      <c r="I82" s="1107"/>
      <c r="J82" s="25"/>
      <c r="N82" s="25"/>
    </row>
    <row r="83" ht="18.0" customHeight="1">
      <c r="A83" s="97"/>
      <c r="B83" s="1111" t="b">
        <v>0</v>
      </c>
      <c r="C83" s="88"/>
      <c r="D83" s="89"/>
      <c r="E83" s="89"/>
      <c r="F83" s="90"/>
      <c r="G83" s="91">
        <v>0.0</v>
      </c>
      <c r="H83" s="994">
        <f t="shared" si="4"/>
        <v>0</v>
      </c>
      <c r="I83" s="1140"/>
      <c r="J83" s="25"/>
      <c r="N83" s="25"/>
    </row>
    <row r="84" ht="18.0" customHeight="1">
      <c r="A84" s="97"/>
      <c r="B84" s="1108" t="b">
        <v>0</v>
      </c>
      <c r="C84" s="94"/>
      <c r="D84" s="95"/>
      <c r="E84" s="95"/>
      <c r="F84" s="96"/>
      <c r="G84" s="85">
        <v>0.0</v>
      </c>
      <c r="H84" s="930">
        <f t="shared" si="4"/>
        <v>0</v>
      </c>
      <c r="I84" s="1107"/>
      <c r="J84" s="25"/>
      <c r="N84" s="25"/>
    </row>
    <row r="85" ht="18.0" customHeight="1">
      <c r="A85" s="97"/>
      <c r="B85" s="1111" t="b">
        <v>0</v>
      </c>
      <c r="C85" s="88"/>
      <c r="D85" s="89"/>
      <c r="E85" s="89"/>
      <c r="F85" s="90"/>
      <c r="G85" s="91">
        <v>0.0</v>
      </c>
      <c r="H85" s="994">
        <f t="shared" si="4"/>
        <v>0</v>
      </c>
      <c r="I85" s="1140"/>
      <c r="J85" s="25"/>
      <c r="N85" s="25"/>
    </row>
    <row r="86" ht="18.0" customHeight="1">
      <c r="A86" s="65"/>
      <c r="B86" s="1108" t="b">
        <v>0</v>
      </c>
      <c r="C86" s="94"/>
      <c r="D86" s="95"/>
      <c r="E86" s="95"/>
      <c r="F86" s="96"/>
      <c r="G86" s="85">
        <v>0.0</v>
      </c>
      <c r="H86" s="930">
        <f t="shared" si="4"/>
        <v>0</v>
      </c>
      <c r="I86" s="1107"/>
      <c r="J86" s="25"/>
      <c r="N86" s="25"/>
    </row>
    <row r="87">
      <c r="A87" s="126"/>
      <c r="B87" s="1125"/>
      <c r="C87" s="1126" t="s">
        <v>610</v>
      </c>
      <c r="D87" s="1093"/>
      <c r="E87" s="1093"/>
      <c r="F87" s="1093"/>
      <c r="G87" s="1093"/>
      <c r="H87" s="1127">
        <f>sum(H38:H86)</f>
        <v>0</v>
      </c>
      <c r="I87" s="1155"/>
      <c r="J87" s="25"/>
      <c r="N87" s="25"/>
    </row>
    <row r="88">
      <c r="A88" s="126"/>
      <c r="B88" s="126" t="s">
        <v>134</v>
      </c>
      <c r="H88" s="127">
        <f>'01) BudgetBill Breakdown'!J882-H87</f>
        <v>1413.26</v>
      </c>
      <c r="J88" s="25"/>
      <c r="M88" s="13">
        <v>45829.0</v>
      </c>
      <c r="N88" s="25"/>
    </row>
    <row r="89">
      <c r="A89" s="126"/>
      <c r="B89" s="126"/>
      <c r="C89" s="126"/>
      <c r="D89" s="126"/>
      <c r="E89" s="126"/>
      <c r="F89" s="126"/>
      <c r="G89" s="126"/>
      <c r="H89" s="128"/>
      <c r="I89" s="128"/>
      <c r="J89" s="25"/>
      <c r="N89" s="25"/>
    </row>
  </sheetData>
  <mergeCells count="102">
    <mergeCell ref="H34:I34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K60:M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2:I72"/>
    <mergeCell ref="H73:I73"/>
    <mergeCell ref="H74:I74"/>
    <mergeCell ref="H75:I75"/>
    <mergeCell ref="H76:I76"/>
    <mergeCell ref="H84:I84"/>
    <mergeCell ref="H85:I85"/>
    <mergeCell ref="H86:I86"/>
    <mergeCell ref="C87:G87"/>
    <mergeCell ref="H87:I87"/>
    <mergeCell ref="B88:G88"/>
    <mergeCell ref="H88:I88"/>
    <mergeCell ref="H77:I77"/>
    <mergeCell ref="H78:I78"/>
    <mergeCell ref="H79:I79"/>
    <mergeCell ref="H80:I80"/>
    <mergeCell ref="H81:I81"/>
    <mergeCell ref="H82:I82"/>
    <mergeCell ref="H83:I83"/>
    <mergeCell ref="B2:I2"/>
    <mergeCell ref="K2:M2"/>
    <mergeCell ref="C3:E3"/>
    <mergeCell ref="L3:M3"/>
    <mergeCell ref="C4:E4"/>
    <mergeCell ref="L4:M4"/>
    <mergeCell ref="L5:M5"/>
    <mergeCell ref="C5:E5"/>
    <mergeCell ref="C6:E6"/>
    <mergeCell ref="C7:E7"/>
    <mergeCell ref="C8:E8"/>
    <mergeCell ref="C9:E9"/>
    <mergeCell ref="C10:E10"/>
    <mergeCell ref="C11:E11"/>
    <mergeCell ref="L13:M13"/>
    <mergeCell ref="L14:M14"/>
    <mergeCell ref="K29:L29"/>
    <mergeCell ref="K31:M31"/>
    <mergeCell ref="L6:M6"/>
    <mergeCell ref="L7:M7"/>
    <mergeCell ref="L8:M8"/>
    <mergeCell ref="L9:M9"/>
    <mergeCell ref="L10:M10"/>
    <mergeCell ref="L11:M11"/>
    <mergeCell ref="L12:M12"/>
    <mergeCell ref="C12:E12"/>
    <mergeCell ref="C13:E13"/>
    <mergeCell ref="C14:E14"/>
    <mergeCell ref="C15:E15"/>
    <mergeCell ref="C16:E16"/>
    <mergeCell ref="C17:E17"/>
    <mergeCell ref="C18:E18"/>
    <mergeCell ref="C19:E19"/>
    <mergeCell ref="C20:E20"/>
    <mergeCell ref="C21:E21"/>
    <mergeCell ref="C22:E22"/>
    <mergeCell ref="C23:E23"/>
    <mergeCell ref="C24:E24"/>
    <mergeCell ref="C25:E25"/>
    <mergeCell ref="C26:E26"/>
    <mergeCell ref="C30:E30"/>
    <mergeCell ref="C31:E31"/>
    <mergeCell ref="C32:E32"/>
    <mergeCell ref="C33:E33"/>
    <mergeCell ref="C34:G34"/>
    <mergeCell ref="B36:I36"/>
  </mergeCells>
  <conditionalFormatting sqref="B2">
    <cfRule type="cellIs" dxfId="30" priority="1" operator="lessThan">
      <formula>0</formula>
    </cfRule>
  </conditionalFormatting>
  <conditionalFormatting sqref="B2">
    <cfRule type="cellIs" dxfId="23" priority="2" operator="greaterThan">
      <formula>0</formula>
    </cfRule>
  </conditionalFormatting>
  <conditionalFormatting sqref="B2">
    <cfRule type="cellIs" dxfId="32" priority="3" operator="equal">
      <formula>0</formula>
    </cfRule>
  </conditionalFormatting>
  <dataValidations>
    <dataValidation type="list" allowBlank="1" showErrorMessage="1" sqref="E38:E86">
      <formula1>'08) Drop Down Menus'!$B$2:$B$17</formula1>
    </dataValidation>
    <dataValidation type="list" allowBlank="1" sqref="G4:G33">
      <formula1>'08) Drop Down Menus'!$A$2:$A$17</formula1>
    </dataValidation>
  </dataValidations>
  <drawing r:id="rId1"/>
</worksheet>
</file>

<file path=xl/worksheets/sheet9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3.29"/>
    <col customWidth="1" min="2" max="2" width="4.71"/>
    <col customWidth="1" min="3" max="3" width="32.57"/>
    <col customWidth="1" min="4" max="4" width="10.0"/>
    <col customWidth="1" min="5" max="5" width="25.71"/>
    <col customWidth="1" min="6" max="6" width="13.0"/>
    <col customWidth="1" min="7" max="7" width="23.86"/>
    <col customWidth="1" min="8" max="8" width="15.29"/>
    <col customWidth="1" min="9" max="9" width="14.29"/>
    <col customWidth="1" min="10" max="10" width="3.71"/>
    <col customWidth="1" min="11" max="11" width="23.86"/>
    <col customWidth="1" min="12" max="12" width="15.0"/>
    <col customWidth="1" min="13" max="13" width="16.57"/>
    <col customWidth="1" min="14" max="14" width="3.43"/>
  </cols>
  <sheetData>
    <row r="1">
      <c r="A1" s="25"/>
      <c r="B1" s="25"/>
      <c r="C1" s="25"/>
      <c r="D1" s="25"/>
      <c r="E1" s="25"/>
      <c r="F1" s="25"/>
      <c r="G1" s="24"/>
      <c r="H1" s="25"/>
      <c r="I1" s="25"/>
      <c r="J1" s="25"/>
      <c r="K1" s="25"/>
      <c r="L1" s="138"/>
      <c r="M1" s="25"/>
      <c r="N1" s="25"/>
    </row>
    <row r="2">
      <c r="A2" s="25"/>
      <c r="B2" s="1207" t="s">
        <v>941</v>
      </c>
      <c r="C2" s="1129"/>
      <c r="D2" s="1129"/>
      <c r="E2" s="1129"/>
      <c r="F2" s="1129"/>
      <c r="G2" s="1129"/>
      <c r="H2" s="1129"/>
      <c r="I2" s="1130"/>
      <c r="J2" s="25"/>
      <c r="K2" s="1131" t="s">
        <v>470</v>
      </c>
      <c r="L2" s="1132"/>
      <c r="M2" s="1133"/>
      <c r="N2" s="25"/>
    </row>
    <row r="3">
      <c r="A3" s="25"/>
      <c r="B3" s="1079" t="s">
        <v>598</v>
      </c>
      <c r="C3" s="974" t="s">
        <v>140</v>
      </c>
      <c r="D3" s="862"/>
      <c r="E3" s="862"/>
      <c r="F3" s="974" t="s">
        <v>55</v>
      </c>
      <c r="G3" s="974" t="s">
        <v>44</v>
      </c>
      <c r="H3" s="974" t="s">
        <v>2</v>
      </c>
      <c r="I3" s="1080" t="s">
        <v>67</v>
      </c>
      <c r="J3" s="25"/>
      <c r="K3" s="1081" t="str">
        <f>'08) Drop Down Menus'!A2</f>
        <v>Groceries</v>
      </c>
      <c r="L3" s="85">
        <f>sumifs(H$4:H$33,G$4:G$33,K3,B$4:B$33,false)</f>
        <v>256.93</v>
      </c>
      <c r="M3" s="1107"/>
      <c r="N3" s="25"/>
    </row>
    <row r="4">
      <c r="A4" s="25"/>
      <c r="B4" s="1134" t="b">
        <v>0</v>
      </c>
      <c r="C4" s="1042" t="s">
        <v>808</v>
      </c>
      <c r="D4" s="1135"/>
      <c r="E4" s="1135"/>
      <c r="F4" s="1172">
        <v>45947.0</v>
      </c>
      <c r="G4" s="1137" t="s">
        <v>110</v>
      </c>
      <c r="H4" s="1138">
        <f>sum(M31:M58)</f>
        <v>11.36</v>
      </c>
      <c r="I4" s="92">
        <f>H4</f>
        <v>11.36</v>
      </c>
      <c r="J4" s="25"/>
      <c r="K4" s="1139" t="str">
        <f>'08) Drop Down Menus'!A3</f>
        <v>Cigarettes</v>
      </c>
      <c r="L4" s="91">
        <f t="shared" ref="L4:L14" si="1">sumifs(H$4:H$26,G$4:G$26,K4,B$4:B$26,false)</f>
        <v>34.61</v>
      </c>
      <c r="M4" s="1140"/>
      <c r="N4" s="25"/>
    </row>
    <row r="5">
      <c r="A5" s="25"/>
      <c r="B5" s="925" t="b">
        <v>0</v>
      </c>
      <c r="C5" s="1022" t="s">
        <v>806</v>
      </c>
      <c r="D5" s="862"/>
      <c r="E5" s="862"/>
      <c r="F5" s="1206">
        <v>45947.0</v>
      </c>
      <c r="G5" s="983" t="s">
        <v>61</v>
      </c>
      <c r="H5" s="1023">
        <v>48.47</v>
      </c>
      <c r="I5" s="86">
        <f t="shared" ref="I5:I33" si="2">I4+H5</f>
        <v>59.83</v>
      </c>
      <c r="J5" s="25"/>
      <c r="K5" s="1081" t="str">
        <f>'08) Drop Down Menus'!A4</f>
        <v>Gas</v>
      </c>
      <c r="L5" s="85">
        <f t="shared" si="1"/>
        <v>25.09</v>
      </c>
      <c r="M5" s="1107"/>
      <c r="N5" s="25"/>
    </row>
    <row r="6">
      <c r="A6" s="25"/>
      <c r="B6" s="1134" t="b">
        <v>0</v>
      </c>
      <c r="C6" s="1042" t="s">
        <v>474</v>
      </c>
      <c r="D6" s="1135"/>
      <c r="E6" s="1135"/>
      <c r="F6" s="1179">
        <v>45947.0</v>
      </c>
      <c r="G6" s="1137" t="s">
        <v>144</v>
      </c>
      <c r="H6" s="1138">
        <v>26.18</v>
      </c>
      <c r="I6" s="92">
        <f t="shared" si="2"/>
        <v>86.01</v>
      </c>
      <c r="J6" s="25"/>
      <c r="K6" s="1139" t="str">
        <f>'08) Drop Down Menus'!A5</f>
        <v>Entertainment</v>
      </c>
      <c r="L6" s="91">
        <f t="shared" si="1"/>
        <v>42.5</v>
      </c>
      <c r="M6" s="1140"/>
      <c r="N6" s="25"/>
    </row>
    <row r="7">
      <c r="A7" s="25"/>
      <c r="B7" s="925" t="b">
        <v>0</v>
      </c>
      <c r="C7" s="1022" t="s">
        <v>472</v>
      </c>
      <c r="D7" s="862"/>
      <c r="E7" s="862"/>
      <c r="F7" s="1180">
        <v>45950.0</v>
      </c>
      <c r="G7" s="983" t="s">
        <v>110</v>
      </c>
      <c r="H7" s="1023">
        <v>245.57</v>
      </c>
      <c r="I7" s="86">
        <f t="shared" si="2"/>
        <v>331.58</v>
      </c>
      <c r="J7" s="25"/>
      <c r="K7" s="1081" t="str">
        <f>'08) Drop Down Menus'!A6</f>
        <v>Medical</v>
      </c>
      <c r="L7" s="85">
        <f t="shared" si="1"/>
        <v>25</v>
      </c>
      <c r="M7" s="1107"/>
      <c r="N7" s="25"/>
    </row>
    <row r="8">
      <c r="A8" s="25"/>
      <c r="B8" s="1134" t="b">
        <v>0</v>
      </c>
      <c r="C8" s="1042" t="s">
        <v>838</v>
      </c>
      <c r="D8" s="1135"/>
      <c r="E8" s="1135"/>
      <c r="F8" s="1179">
        <v>45954.0</v>
      </c>
      <c r="G8" s="1137" t="s">
        <v>11</v>
      </c>
      <c r="H8" s="1138">
        <v>12.65</v>
      </c>
      <c r="I8" s="92">
        <f t="shared" si="2"/>
        <v>344.23</v>
      </c>
      <c r="J8" s="25"/>
      <c r="K8" s="1139" t="str">
        <f>'08) Drop Down Menus'!A7</f>
        <v>Vehicle</v>
      </c>
      <c r="L8" s="91">
        <f t="shared" si="1"/>
        <v>0</v>
      </c>
      <c r="M8" s="1140"/>
      <c r="N8" s="25"/>
    </row>
    <row r="9">
      <c r="A9" s="25"/>
      <c r="B9" s="925" t="b">
        <v>0</v>
      </c>
      <c r="C9" s="1022" t="s">
        <v>474</v>
      </c>
      <c r="D9" s="862"/>
      <c r="E9" s="862"/>
      <c r="F9" s="1180">
        <v>45955.0</v>
      </c>
      <c r="G9" s="983" t="s">
        <v>145</v>
      </c>
      <c r="H9" s="1023">
        <v>25.09</v>
      </c>
      <c r="I9" s="86">
        <f t="shared" si="2"/>
        <v>369.32</v>
      </c>
      <c r="J9" s="25"/>
      <c r="K9" s="1081" t="str">
        <f>'08) Drop Down Menus'!A8</f>
        <v>Maintenance</v>
      </c>
      <c r="L9" s="85">
        <f t="shared" si="1"/>
        <v>0</v>
      </c>
      <c r="M9" s="1107"/>
      <c r="N9" s="25"/>
    </row>
    <row r="10">
      <c r="A10" s="25"/>
      <c r="B10" s="1134" t="b">
        <v>0</v>
      </c>
      <c r="C10" s="1042" t="s">
        <v>753</v>
      </c>
      <c r="D10" s="1135"/>
      <c r="E10" s="1135"/>
      <c r="F10" s="1179">
        <v>45955.0</v>
      </c>
      <c r="G10" s="1137" t="s">
        <v>146</v>
      </c>
      <c r="H10" s="1138">
        <v>42.5</v>
      </c>
      <c r="I10" s="92">
        <f t="shared" si="2"/>
        <v>411.82</v>
      </c>
      <c r="J10" s="25"/>
      <c r="K10" s="1139" t="str">
        <f>'08) Drop Down Menus'!A9</f>
        <v>Debt</v>
      </c>
      <c r="L10" s="91">
        <f t="shared" si="1"/>
        <v>48.47</v>
      </c>
      <c r="M10" s="1140"/>
      <c r="N10" s="25"/>
    </row>
    <row r="11">
      <c r="A11" s="25"/>
      <c r="B11" s="925" t="b">
        <v>0</v>
      </c>
      <c r="C11" s="1022" t="s">
        <v>474</v>
      </c>
      <c r="D11" s="862"/>
      <c r="E11" s="862"/>
      <c r="F11" s="1180">
        <v>45956.0</v>
      </c>
      <c r="G11" s="983" t="s">
        <v>144</v>
      </c>
      <c r="H11" s="1023">
        <v>8.43</v>
      </c>
      <c r="I11" s="86">
        <f t="shared" si="2"/>
        <v>420.25</v>
      </c>
      <c r="J11" s="25"/>
      <c r="K11" s="1081" t="str">
        <f>'08) Drop Down Menus'!A10</f>
        <v>Holiday Gifts</v>
      </c>
      <c r="L11" s="85">
        <f t="shared" si="1"/>
        <v>0</v>
      </c>
      <c r="M11" s="1107"/>
      <c r="N11" s="25"/>
    </row>
    <row r="12">
      <c r="A12" s="25"/>
      <c r="B12" s="1134" t="b">
        <v>0</v>
      </c>
      <c r="C12" s="1042" t="s">
        <v>842</v>
      </c>
      <c r="D12" s="1135"/>
      <c r="E12" s="1135"/>
      <c r="F12" s="1179">
        <v>45959.0</v>
      </c>
      <c r="G12" s="1137" t="s">
        <v>132</v>
      </c>
      <c r="H12" s="1138">
        <v>25.0</v>
      </c>
      <c r="I12" s="92">
        <f t="shared" si="2"/>
        <v>445.25</v>
      </c>
      <c r="J12" s="25"/>
      <c r="K12" s="1139" t="str">
        <f>'08) Drop Down Menus'!A11</f>
        <v>Haircut</v>
      </c>
      <c r="L12" s="91">
        <f t="shared" si="1"/>
        <v>0</v>
      </c>
      <c r="M12" s="1140"/>
      <c r="N12" s="25"/>
    </row>
    <row r="13">
      <c r="A13" s="25"/>
      <c r="B13" s="925" t="b">
        <v>0</v>
      </c>
      <c r="C13" s="1022"/>
      <c r="D13" s="862"/>
      <c r="E13" s="862"/>
      <c r="F13" s="1180"/>
      <c r="G13" s="983"/>
      <c r="H13" s="1023">
        <v>0.0</v>
      </c>
      <c r="I13" s="86">
        <f t="shared" si="2"/>
        <v>445.25</v>
      </c>
      <c r="J13" s="25"/>
      <c r="K13" s="1081" t="str">
        <f>'08) Drop Down Menus'!A12</f>
        <v>Subscription - Video</v>
      </c>
      <c r="L13" s="85">
        <f t="shared" si="1"/>
        <v>12.65</v>
      </c>
      <c r="M13" s="1107"/>
      <c r="N13" s="25"/>
    </row>
    <row r="14">
      <c r="A14" s="25"/>
      <c r="B14" s="1134" t="b">
        <v>0</v>
      </c>
      <c r="C14" s="1042"/>
      <c r="D14" s="1135"/>
      <c r="E14" s="1135"/>
      <c r="F14" s="1179"/>
      <c r="G14" s="1137"/>
      <c r="H14" s="1138">
        <v>0.0</v>
      </c>
      <c r="I14" s="92">
        <f t="shared" si="2"/>
        <v>445.25</v>
      </c>
      <c r="J14" s="25"/>
      <c r="K14" s="1141" t="str">
        <f>'08) Drop Down Menus'!A13</f>
        <v>Subscription - Game</v>
      </c>
      <c r="L14" s="1142">
        <f t="shared" si="1"/>
        <v>0</v>
      </c>
      <c r="M14" s="1144"/>
      <c r="N14" s="25"/>
    </row>
    <row r="15">
      <c r="A15" s="25"/>
      <c r="B15" s="925" t="b">
        <v>0</v>
      </c>
      <c r="C15" s="1022"/>
      <c r="D15" s="862"/>
      <c r="E15" s="862"/>
      <c r="F15" s="1180"/>
      <c r="G15" s="983"/>
      <c r="H15" s="1023">
        <v>0.0</v>
      </c>
      <c r="I15" s="86">
        <f t="shared" si="2"/>
        <v>445.25</v>
      </c>
      <c r="J15" s="25"/>
      <c r="K15" s="25"/>
      <c r="L15" s="25"/>
      <c r="M15" s="25"/>
      <c r="N15" s="25"/>
    </row>
    <row r="16">
      <c r="A16" s="25"/>
      <c r="B16" s="1134" t="b">
        <v>0</v>
      </c>
      <c r="C16" s="1042"/>
      <c r="D16" s="1135"/>
      <c r="E16" s="1135"/>
      <c r="F16" s="1179"/>
      <c r="G16" s="1137"/>
      <c r="H16" s="1138">
        <v>0.0</v>
      </c>
      <c r="I16" s="92">
        <f t="shared" si="2"/>
        <v>445.25</v>
      </c>
      <c r="J16" s="25"/>
      <c r="K16" s="1085" t="s">
        <v>44</v>
      </c>
      <c r="L16" s="1086" t="s">
        <v>572</v>
      </c>
      <c r="M16" s="1087" t="s">
        <v>573</v>
      </c>
      <c r="N16" s="25"/>
    </row>
    <row r="17">
      <c r="A17" s="25"/>
      <c r="B17" s="925" t="b">
        <v>0</v>
      </c>
      <c r="C17" s="1022"/>
      <c r="D17" s="862"/>
      <c r="E17" s="862"/>
      <c r="F17" s="1180"/>
      <c r="G17" s="983"/>
      <c r="H17" s="1023">
        <v>0.0</v>
      </c>
      <c r="I17" s="86">
        <f t="shared" si="2"/>
        <v>445.25</v>
      </c>
      <c r="J17" s="25"/>
      <c r="K17" s="1088" t="str">
        <f>'08) Drop Down Menus'!A2</f>
        <v>Groceries</v>
      </c>
      <c r="L17" s="930">
        <f>SUMIF('01) BudgetBill Breakdown'!B89:B$594,K3, '01) BudgetBill Breakdown'!G89:G$594)</f>
        <v>-8428.89</v>
      </c>
      <c r="M17" s="1089">
        <f t="shared" ref="M17:M28" si="3">L17/M$29</f>
        <v>-401.3757143</v>
      </c>
      <c r="N17" s="25"/>
    </row>
    <row r="18">
      <c r="A18" s="25"/>
      <c r="B18" s="1134" t="b">
        <v>0</v>
      </c>
      <c r="C18" s="1042"/>
      <c r="D18" s="1135"/>
      <c r="E18" s="1135"/>
      <c r="F18" s="1179"/>
      <c r="G18" s="1137"/>
      <c r="H18" s="1138">
        <v>0.0</v>
      </c>
      <c r="I18" s="92">
        <f t="shared" si="2"/>
        <v>445.25</v>
      </c>
      <c r="J18" s="25"/>
      <c r="K18" s="1090" t="str">
        <f>'08) Drop Down Menus'!A3</f>
        <v>Cigarettes</v>
      </c>
      <c r="L18" s="994">
        <f>SUMIF('01) BudgetBill Breakdown'!B89:B$594,K4, '01) BudgetBill Breakdown'!G89:G$594)</f>
        <v>-1936.99</v>
      </c>
      <c r="M18" s="1091">
        <f t="shared" si="3"/>
        <v>-92.23761905</v>
      </c>
      <c r="N18" s="25"/>
    </row>
    <row r="19">
      <c r="A19" s="25"/>
      <c r="B19" s="925" t="b">
        <v>0</v>
      </c>
      <c r="C19" s="1022"/>
      <c r="D19" s="862"/>
      <c r="E19" s="862"/>
      <c r="F19" s="1180"/>
      <c r="G19" s="983"/>
      <c r="H19" s="1023">
        <v>0.0</v>
      </c>
      <c r="I19" s="86">
        <f t="shared" si="2"/>
        <v>445.25</v>
      </c>
      <c r="J19" s="25"/>
      <c r="K19" s="1088" t="str">
        <f>'08) Drop Down Menus'!A4</f>
        <v>Gas</v>
      </c>
      <c r="L19" s="930">
        <f>SUMIF('01) BudgetBill Breakdown'!B89:B$594,K5, '01) BudgetBill Breakdown'!G89:G$594)</f>
        <v>-667.74</v>
      </c>
      <c r="M19" s="1089">
        <f t="shared" si="3"/>
        <v>-31.79714286</v>
      </c>
      <c r="N19" s="25"/>
    </row>
    <row r="20">
      <c r="A20" s="25"/>
      <c r="B20" s="1134" t="b">
        <v>0</v>
      </c>
      <c r="C20" s="1042"/>
      <c r="D20" s="1135"/>
      <c r="E20" s="1135"/>
      <c r="F20" s="1179"/>
      <c r="G20" s="1137"/>
      <c r="H20" s="1138">
        <v>0.0</v>
      </c>
      <c r="I20" s="92">
        <f t="shared" si="2"/>
        <v>445.25</v>
      </c>
      <c r="J20" s="25"/>
      <c r="K20" s="1090" t="str">
        <f>'08) Drop Down Menus'!A5</f>
        <v>Entertainment</v>
      </c>
      <c r="L20" s="994">
        <f>SUMIF('01) BudgetBill Breakdown'!B89:B$594,K6, '01) BudgetBill Breakdown'!G89:G$594)</f>
        <v>-2661.86</v>
      </c>
      <c r="M20" s="1091">
        <f t="shared" si="3"/>
        <v>-126.7552381</v>
      </c>
      <c r="N20" s="25"/>
    </row>
    <row r="21">
      <c r="A21" s="25"/>
      <c r="B21" s="925" t="b">
        <v>0</v>
      </c>
      <c r="C21" s="1022"/>
      <c r="D21" s="862"/>
      <c r="E21" s="862"/>
      <c r="F21" s="1180"/>
      <c r="G21" s="983"/>
      <c r="H21" s="1023">
        <v>0.0</v>
      </c>
      <c r="I21" s="86">
        <f t="shared" si="2"/>
        <v>445.25</v>
      </c>
      <c r="J21" s="25"/>
      <c r="K21" s="1088" t="str">
        <f>'08) Drop Down Menus'!A6</f>
        <v>Medical</v>
      </c>
      <c r="L21" s="930">
        <f>SUMIF('01) BudgetBill Breakdown'!B89:B$594,K7, '01) BudgetBill Breakdown'!G89:G$594)</f>
        <v>-584.63</v>
      </c>
      <c r="M21" s="1089">
        <f t="shared" si="3"/>
        <v>-27.83952381</v>
      </c>
      <c r="N21" s="25"/>
    </row>
    <row r="22">
      <c r="A22" s="25"/>
      <c r="B22" s="1134" t="b">
        <v>0</v>
      </c>
      <c r="C22" s="1042"/>
      <c r="D22" s="1135"/>
      <c r="E22" s="1135"/>
      <c r="F22" s="1179"/>
      <c r="G22" s="1137"/>
      <c r="H22" s="1138">
        <v>0.0</v>
      </c>
      <c r="I22" s="92">
        <f t="shared" si="2"/>
        <v>445.25</v>
      </c>
      <c r="J22" s="25"/>
      <c r="K22" s="1090" t="str">
        <f>'08) Drop Down Menus'!A7</f>
        <v>Vehicle</v>
      </c>
      <c r="L22" s="994">
        <f>SUMIF('01) BudgetBill Breakdown'!B89:B$594,K8, '01) BudgetBill Breakdown'!G89:G$594)</f>
        <v>-437.78</v>
      </c>
      <c r="M22" s="1091">
        <f t="shared" si="3"/>
        <v>-20.84666667</v>
      </c>
      <c r="N22" s="25"/>
    </row>
    <row r="23">
      <c r="A23" s="25"/>
      <c r="B23" s="925" t="b">
        <v>0</v>
      </c>
      <c r="C23" s="1022"/>
      <c r="D23" s="862"/>
      <c r="E23" s="862"/>
      <c r="F23" s="1180"/>
      <c r="G23" s="983"/>
      <c r="H23" s="1023">
        <v>0.0</v>
      </c>
      <c r="I23" s="86">
        <f t="shared" si="2"/>
        <v>445.25</v>
      </c>
      <c r="J23" s="25"/>
      <c r="K23" s="1088" t="str">
        <f>'08) Drop Down Menus'!A8</f>
        <v>Maintenance</v>
      </c>
      <c r="L23" s="930">
        <f>SUMIF('01) BudgetBill Breakdown'!B89:B$594,K9, '01) BudgetBill Breakdown'!G89:G$594)</f>
        <v>-1710.62</v>
      </c>
      <c r="M23" s="1089">
        <f t="shared" si="3"/>
        <v>-81.45809524</v>
      </c>
      <c r="N23" s="25"/>
    </row>
    <row r="24">
      <c r="A24" s="25"/>
      <c r="B24" s="1134" t="b">
        <v>0</v>
      </c>
      <c r="C24" s="1042"/>
      <c r="D24" s="1135"/>
      <c r="E24" s="1135"/>
      <c r="F24" s="1179"/>
      <c r="G24" s="1137"/>
      <c r="H24" s="1138">
        <v>0.0</v>
      </c>
      <c r="I24" s="92">
        <f t="shared" si="2"/>
        <v>445.25</v>
      </c>
      <c r="J24" s="25"/>
      <c r="K24" s="1090" t="str">
        <f>'08) Drop Down Menus'!A9</f>
        <v>Debt</v>
      </c>
      <c r="L24" s="994">
        <f>SUMIF('01) BudgetBill Breakdown'!B89:B$594,K10, '01) BudgetBill Breakdown'!G89:G$594)</f>
        <v>-2031.77</v>
      </c>
      <c r="M24" s="1091">
        <f t="shared" si="3"/>
        <v>-96.75095238</v>
      </c>
      <c r="N24" s="25"/>
    </row>
    <row r="25">
      <c r="A25" s="25"/>
      <c r="B25" s="925" t="b">
        <v>0</v>
      </c>
      <c r="C25" s="1022"/>
      <c r="D25" s="862"/>
      <c r="E25" s="862"/>
      <c r="F25" s="1180"/>
      <c r="G25" s="983"/>
      <c r="H25" s="1023">
        <v>0.0</v>
      </c>
      <c r="I25" s="86">
        <f t="shared" si="2"/>
        <v>445.25</v>
      </c>
      <c r="J25" s="25"/>
      <c r="K25" s="1088" t="str">
        <f>'08) Drop Down Menus'!A10</f>
        <v>Holiday Gifts</v>
      </c>
      <c r="L25" s="930">
        <f>SUMIF('01) BudgetBill Breakdown'!B89:B$594,K11, '01) BudgetBill Breakdown'!G89:G$594)</f>
        <v>-410.56</v>
      </c>
      <c r="M25" s="1089">
        <f t="shared" si="3"/>
        <v>-19.55047619</v>
      </c>
      <c r="N25" s="25"/>
    </row>
    <row r="26">
      <c r="A26" s="25"/>
      <c r="B26" s="1134" t="b">
        <v>0</v>
      </c>
      <c r="C26" s="1042"/>
      <c r="D26" s="1135"/>
      <c r="E26" s="1135"/>
      <c r="F26" s="1179"/>
      <c r="G26" s="1137"/>
      <c r="H26" s="1138">
        <v>0.0</v>
      </c>
      <c r="I26" s="92">
        <f t="shared" si="2"/>
        <v>445.25</v>
      </c>
      <c r="J26" s="25"/>
      <c r="K26" s="1090" t="str">
        <f>'08) Drop Down Menus'!A11</f>
        <v>Haircut</v>
      </c>
      <c r="L26" s="994">
        <f>SUMIF('01) BudgetBill Breakdown'!B89:B$594,K12, '01) BudgetBill Breakdown'!G89:G$594)</f>
        <v>-238</v>
      </c>
      <c r="M26" s="1091">
        <f t="shared" si="3"/>
        <v>-11.33333333</v>
      </c>
      <c r="N26" s="25"/>
    </row>
    <row r="27">
      <c r="A27" s="25"/>
      <c r="B27" s="925" t="b">
        <v>0</v>
      </c>
      <c r="C27" s="1022"/>
      <c r="D27" s="1022"/>
      <c r="E27" s="1022"/>
      <c r="F27" s="1180"/>
      <c r="G27" s="983"/>
      <c r="H27" s="1023">
        <v>0.0</v>
      </c>
      <c r="I27" s="86">
        <f t="shared" si="2"/>
        <v>445.25</v>
      </c>
      <c r="J27" s="25"/>
      <c r="K27" s="1088" t="str">
        <f>'08) Drop Down Menus'!A12</f>
        <v>Subscription - Video</v>
      </c>
      <c r="L27" s="930">
        <f>SUMIF('01) BudgetBill Breakdown'!B89:B$594,K13, '01) BudgetBill Breakdown'!G89:G$594)</f>
        <v>-343.35</v>
      </c>
      <c r="M27" s="1089">
        <f t="shared" si="3"/>
        <v>-16.35</v>
      </c>
      <c r="N27" s="25"/>
    </row>
    <row r="28">
      <c r="A28" s="25"/>
      <c r="B28" s="1134" t="b">
        <v>0</v>
      </c>
      <c r="C28" s="1042"/>
      <c r="D28" s="1042"/>
      <c r="E28" s="1042"/>
      <c r="F28" s="1179"/>
      <c r="G28" s="1137"/>
      <c r="H28" s="1138">
        <v>0.0</v>
      </c>
      <c r="I28" s="92">
        <f t="shared" si="2"/>
        <v>445.25</v>
      </c>
      <c r="J28" s="25"/>
      <c r="K28" s="1090" t="str">
        <f>'08) Drop Down Menus'!A13</f>
        <v>Subscription - Game</v>
      </c>
      <c r="L28" s="994">
        <f>SUMIF('01) BudgetBill Breakdown'!B89:B$594,K14, '01) BudgetBill Breakdown'!G89:G$594)</f>
        <v>-26.38</v>
      </c>
      <c r="M28" s="1091">
        <f t="shared" si="3"/>
        <v>-1.256190476</v>
      </c>
      <c r="N28" s="25"/>
    </row>
    <row r="29">
      <c r="A29" s="25"/>
      <c r="B29" s="925" t="b">
        <v>0</v>
      </c>
      <c r="C29" s="1022"/>
      <c r="D29" s="1022"/>
      <c r="E29" s="1022"/>
      <c r="F29" s="1180"/>
      <c r="G29" s="983"/>
      <c r="H29" s="1023">
        <v>0.0</v>
      </c>
      <c r="I29" s="86">
        <f t="shared" si="2"/>
        <v>445.25</v>
      </c>
      <c r="J29" s="25"/>
      <c r="K29" s="1092" t="s">
        <v>574</v>
      </c>
      <c r="L29" s="1093"/>
      <c r="M29" s="1094" t="s">
        <v>643</v>
      </c>
      <c r="N29" s="25"/>
    </row>
    <row r="30">
      <c r="A30" s="25"/>
      <c r="B30" s="1134" t="b">
        <v>0</v>
      </c>
      <c r="C30" s="1042"/>
      <c r="D30" s="1135"/>
      <c r="E30" s="1135"/>
      <c r="F30" s="1179"/>
      <c r="G30" s="1137"/>
      <c r="H30" s="1138">
        <v>0.0</v>
      </c>
      <c r="I30" s="92">
        <f t="shared" si="2"/>
        <v>445.25</v>
      </c>
      <c r="J30" s="25"/>
      <c r="N30" s="25"/>
    </row>
    <row r="31">
      <c r="A31" s="25"/>
      <c r="B31" s="925" t="b">
        <v>0</v>
      </c>
      <c r="C31" s="1022"/>
      <c r="D31" s="862"/>
      <c r="E31" s="862"/>
      <c r="F31" s="1180"/>
      <c r="G31" s="983"/>
      <c r="H31" s="1023">
        <v>0.0</v>
      </c>
      <c r="I31" s="86">
        <f t="shared" si="2"/>
        <v>445.25</v>
      </c>
      <c r="J31" s="25"/>
      <c r="K31" s="126" t="s">
        <v>804</v>
      </c>
      <c r="N31" s="25"/>
    </row>
    <row r="32">
      <c r="A32" s="25"/>
      <c r="B32" s="1134" t="b">
        <v>0</v>
      </c>
      <c r="C32" s="1042"/>
      <c r="D32" s="1135"/>
      <c r="E32" s="1135"/>
      <c r="F32" s="1179"/>
      <c r="G32" s="1137"/>
      <c r="H32" s="1138">
        <v>0.0</v>
      </c>
      <c r="I32" s="92">
        <f t="shared" si="2"/>
        <v>445.25</v>
      </c>
      <c r="J32" s="25"/>
      <c r="K32" s="1208"/>
      <c r="L32" s="1128">
        <v>45948.0</v>
      </c>
      <c r="M32" s="125">
        <v>3.1</v>
      </c>
      <c r="N32" s="25"/>
    </row>
    <row r="33" ht="18.0" customHeight="1">
      <c r="A33" s="25"/>
      <c r="B33" s="925" t="b">
        <v>0</v>
      </c>
      <c r="C33" s="1022"/>
      <c r="D33" s="862"/>
      <c r="E33" s="862"/>
      <c r="F33" s="1180"/>
      <c r="G33" s="983"/>
      <c r="H33" s="1023">
        <v>0.0</v>
      </c>
      <c r="I33" s="86">
        <f t="shared" si="2"/>
        <v>445.25</v>
      </c>
      <c r="J33" s="25"/>
      <c r="K33" s="136"/>
      <c r="L33" s="1128">
        <v>45951.0</v>
      </c>
      <c r="M33" s="125">
        <v>3.85</v>
      </c>
      <c r="N33" s="25"/>
    </row>
    <row r="34" ht="18.0" customHeight="1">
      <c r="A34" s="25"/>
      <c r="B34" s="1148"/>
      <c r="C34" s="1149" t="s">
        <v>455</v>
      </c>
      <c r="D34" s="1150"/>
      <c r="E34" s="1150"/>
      <c r="F34" s="1150"/>
      <c r="G34" s="1150"/>
      <c r="H34" s="1151">
        <f>I26</f>
        <v>445.25</v>
      </c>
      <c r="I34" s="1152"/>
      <c r="J34" s="25"/>
      <c r="K34" s="136"/>
      <c r="L34" s="1128">
        <v>45959.0</v>
      </c>
      <c r="M34" s="125">
        <v>4.41</v>
      </c>
      <c r="N34" s="25"/>
    </row>
    <row r="35" ht="18.0" customHeight="1">
      <c r="A35" s="65"/>
      <c r="B35" s="65"/>
      <c r="C35" s="65"/>
      <c r="D35" s="65"/>
      <c r="E35" s="65"/>
      <c r="F35" s="65"/>
      <c r="G35" s="75"/>
      <c r="H35" s="75"/>
      <c r="I35" s="65"/>
      <c r="J35" s="25"/>
      <c r="K35" s="136"/>
      <c r="L35" s="1128"/>
      <c r="M35" s="125">
        <v>0.0</v>
      </c>
      <c r="N35" s="25"/>
    </row>
    <row r="36" ht="18.0" customHeight="1">
      <c r="A36" s="65"/>
      <c r="B36" s="65" t="s">
        <v>609</v>
      </c>
      <c r="J36" s="25"/>
      <c r="K36" s="136"/>
      <c r="L36" s="1128"/>
      <c r="M36" s="125">
        <v>0.0</v>
      </c>
      <c r="N36" s="25"/>
    </row>
    <row r="37" ht="18.0" customHeight="1">
      <c r="A37" s="80"/>
      <c r="B37" s="1085" t="s">
        <v>102</v>
      </c>
      <c r="C37" s="1086" t="s">
        <v>103</v>
      </c>
      <c r="D37" s="1086" t="s">
        <v>104</v>
      </c>
      <c r="E37" s="1086" t="s">
        <v>105</v>
      </c>
      <c r="F37" s="1086" t="s">
        <v>49</v>
      </c>
      <c r="G37" s="1106" t="s">
        <v>106</v>
      </c>
      <c r="H37" s="1106" t="s">
        <v>107</v>
      </c>
      <c r="I37" s="1130"/>
      <c r="J37" s="25"/>
      <c r="K37" s="136"/>
      <c r="L37" s="1128"/>
      <c r="M37" s="125">
        <v>0.0</v>
      </c>
      <c r="N37" s="25"/>
    </row>
    <row r="38" ht="18.0" customHeight="1">
      <c r="A38" s="80"/>
      <c r="B38" s="1108" t="b">
        <v>0</v>
      </c>
      <c r="C38" s="1022"/>
      <c r="D38" s="95"/>
      <c r="E38" s="95"/>
      <c r="F38" s="96"/>
      <c r="G38" s="85">
        <v>0.0</v>
      </c>
      <c r="H38" s="930">
        <f t="shared" ref="H38:H86" si="4">IF( B38 = TRUE ,(G38*F38)*0.05+(G38*F38) , G38*F38 )</f>
        <v>0</v>
      </c>
      <c r="I38" s="1107"/>
      <c r="J38" s="25"/>
      <c r="K38" s="136"/>
      <c r="L38" s="1128"/>
      <c r="M38" s="125">
        <v>0.0</v>
      </c>
      <c r="N38" s="25"/>
    </row>
    <row r="39" ht="18.0" customHeight="1">
      <c r="A39" s="80"/>
      <c r="B39" s="1111" t="b">
        <v>0</v>
      </c>
      <c r="C39" s="88"/>
      <c r="D39" s="89"/>
      <c r="E39" s="89"/>
      <c r="F39" s="90"/>
      <c r="G39" s="91">
        <v>0.0</v>
      </c>
      <c r="H39" s="994">
        <f t="shared" si="4"/>
        <v>0</v>
      </c>
      <c r="I39" s="1140"/>
      <c r="J39" s="25"/>
      <c r="K39" s="136"/>
      <c r="L39" s="1128"/>
      <c r="M39" s="125">
        <v>0.0</v>
      </c>
      <c r="N39" s="25"/>
    </row>
    <row r="40" ht="18.0" customHeight="1">
      <c r="A40" s="97"/>
      <c r="B40" s="1108" t="b">
        <v>0</v>
      </c>
      <c r="C40" s="94"/>
      <c r="D40" s="95"/>
      <c r="E40" s="95"/>
      <c r="F40" s="96"/>
      <c r="G40" s="85">
        <v>0.0</v>
      </c>
      <c r="H40" s="930">
        <f t="shared" si="4"/>
        <v>0</v>
      </c>
      <c r="I40" s="1107"/>
      <c r="J40" s="25"/>
      <c r="K40" s="136"/>
      <c r="L40" s="1128"/>
      <c r="M40" s="125">
        <v>0.0</v>
      </c>
      <c r="N40" s="25"/>
    </row>
    <row r="41" ht="18.0" customHeight="1">
      <c r="A41" s="80"/>
      <c r="B41" s="1111" t="b">
        <v>0</v>
      </c>
      <c r="C41" s="88"/>
      <c r="D41" s="89"/>
      <c r="E41" s="89"/>
      <c r="F41" s="90"/>
      <c r="G41" s="91">
        <v>0.0</v>
      </c>
      <c r="H41" s="994">
        <f t="shared" si="4"/>
        <v>0</v>
      </c>
      <c r="I41" s="1140"/>
      <c r="J41" s="25"/>
      <c r="K41" s="136"/>
      <c r="L41" s="1128"/>
      <c r="M41" s="125">
        <v>0.0</v>
      </c>
      <c r="N41" s="25"/>
    </row>
    <row r="42" ht="18.0" customHeight="1">
      <c r="A42" s="80"/>
      <c r="B42" s="1108" t="b">
        <v>0</v>
      </c>
      <c r="C42" s="94"/>
      <c r="D42" s="95"/>
      <c r="E42" s="95"/>
      <c r="F42" s="96"/>
      <c r="G42" s="85">
        <v>0.0</v>
      </c>
      <c r="H42" s="930">
        <f t="shared" si="4"/>
        <v>0</v>
      </c>
      <c r="I42" s="1107"/>
      <c r="J42" s="25"/>
      <c r="K42" s="136"/>
      <c r="L42" s="1128"/>
      <c r="M42" s="125">
        <v>0.0</v>
      </c>
      <c r="N42" s="25"/>
    </row>
    <row r="43" ht="18.0" customHeight="1">
      <c r="A43" s="80"/>
      <c r="B43" s="1111" t="b">
        <v>0</v>
      </c>
      <c r="C43" s="88"/>
      <c r="D43" s="89"/>
      <c r="E43" s="89"/>
      <c r="F43" s="90"/>
      <c r="G43" s="91">
        <v>0.0</v>
      </c>
      <c r="H43" s="994">
        <f t="shared" si="4"/>
        <v>0</v>
      </c>
      <c r="I43" s="1140"/>
      <c r="J43" s="25"/>
      <c r="K43" s="136"/>
      <c r="L43" s="1128"/>
      <c r="M43" s="125">
        <v>0.0</v>
      </c>
      <c r="N43" s="25"/>
    </row>
    <row r="44" ht="18.0" customHeight="1">
      <c r="A44" s="97"/>
      <c r="B44" s="1108" t="b">
        <v>0</v>
      </c>
      <c r="C44" s="94"/>
      <c r="D44" s="95"/>
      <c r="E44" s="95"/>
      <c r="F44" s="96"/>
      <c r="G44" s="85">
        <v>0.0</v>
      </c>
      <c r="H44" s="930">
        <f t="shared" si="4"/>
        <v>0</v>
      </c>
      <c r="I44" s="1107"/>
      <c r="J44" s="25"/>
      <c r="K44" s="136"/>
      <c r="L44" s="1128"/>
      <c r="M44" s="125">
        <v>0.0</v>
      </c>
      <c r="N44" s="25"/>
    </row>
    <row r="45" ht="18.0" customHeight="1">
      <c r="A45" s="97"/>
      <c r="B45" s="1111" t="b">
        <v>0</v>
      </c>
      <c r="C45" s="88"/>
      <c r="D45" s="89"/>
      <c r="E45" s="89"/>
      <c r="F45" s="90"/>
      <c r="G45" s="91">
        <v>0.0</v>
      </c>
      <c r="H45" s="994">
        <f t="shared" si="4"/>
        <v>0</v>
      </c>
      <c r="I45" s="1140"/>
      <c r="J45" s="25"/>
      <c r="K45" s="167"/>
      <c r="L45" s="1128"/>
      <c r="M45" s="125">
        <v>0.0</v>
      </c>
      <c r="N45" s="25"/>
    </row>
    <row r="46" ht="18.0" customHeight="1">
      <c r="A46" s="97"/>
      <c r="B46" s="1108" t="b">
        <v>0</v>
      </c>
      <c r="C46" s="94"/>
      <c r="D46" s="95"/>
      <c r="E46" s="95"/>
      <c r="F46" s="96"/>
      <c r="G46" s="85">
        <v>0.0</v>
      </c>
      <c r="H46" s="930">
        <f t="shared" si="4"/>
        <v>0</v>
      </c>
      <c r="I46" s="1107"/>
      <c r="J46" s="25"/>
      <c r="K46" s="167"/>
      <c r="L46" s="1128"/>
      <c r="M46" s="125">
        <v>0.0</v>
      </c>
      <c r="N46" s="25"/>
    </row>
    <row r="47" ht="18.0" customHeight="1">
      <c r="A47" s="97"/>
      <c r="B47" s="1111" t="b">
        <v>0</v>
      </c>
      <c r="C47" s="88"/>
      <c r="D47" s="89"/>
      <c r="E47" s="89"/>
      <c r="F47" s="90"/>
      <c r="G47" s="91">
        <v>0.0</v>
      </c>
      <c r="H47" s="994">
        <f t="shared" si="4"/>
        <v>0</v>
      </c>
      <c r="I47" s="1140"/>
      <c r="J47" s="25"/>
      <c r="K47" s="167"/>
      <c r="L47" s="1128"/>
      <c r="M47" s="125">
        <v>0.0</v>
      </c>
      <c r="N47" s="25"/>
    </row>
    <row r="48" ht="18.0" customHeight="1">
      <c r="A48" s="97"/>
      <c r="B48" s="1108" t="b">
        <v>0</v>
      </c>
      <c r="C48" s="94"/>
      <c r="D48" s="95"/>
      <c r="E48" s="95"/>
      <c r="F48" s="96"/>
      <c r="G48" s="85">
        <v>0.0</v>
      </c>
      <c r="H48" s="930">
        <f t="shared" si="4"/>
        <v>0</v>
      </c>
      <c r="I48" s="1107"/>
      <c r="J48" s="25"/>
      <c r="K48" s="167"/>
      <c r="L48" s="1128"/>
      <c r="M48" s="125">
        <v>0.0</v>
      </c>
    </row>
    <row r="49" ht="18.0" customHeight="1">
      <c r="A49" s="97"/>
      <c r="B49" s="1111" t="b">
        <v>0</v>
      </c>
      <c r="C49" s="88"/>
      <c r="D49" s="89"/>
      <c r="E49" s="89"/>
      <c r="F49" s="90"/>
      <c r="G49" s="91">
        <v>0.0</v>
      </c>
      <c r="H49" s="994">
        <f t="shared" si="4"/>
        <v>0</v>
      </c>
      <c r="I49" s="1140"/>
      <c r="J49" s="25"/>
      <c r="K49" s="167"/>
      <c r="L49" s="1128"/>
      <c r="M49" s="125">
        <v>0.0</v>
      </c>
    </row>
    <row r="50" ht="18.0" customHeight="1">
      <c r="A50" s="97"/>
      <c r="B50" s="1108" t="b">
        <v>0</v>
      </c>
      <c r="C50" s="94"/>
      <c r="D50" s="95"/>
      <c r="E50" s="95"/>
      <c r="F50" s="96"/>
      <c r="G50" s="85">
        <v>0.0</v>
      </c>
      <c r="H50" s="930">
        <f t="shared" si="4"/>
        <v>0</v>
      </c>
      <c r="I50" s="1107"/>
      <c r="J50" s="25"/>
      <c r="K50" s="167"/>
      <c r="L50" s="1128"/>
      <c r="M50" s="125">
        <v>0.0</v>
      </c>
    </row>
    <row r="51" ht="18.0" customHeight="1">
      <c r="A51" s="97"/>
      <c r="B51" s="1111" t="b">
        <v>0</v>
      </c>
      <c r="C51" s="88"/>
      <c r="D51" s="89"/>
      <c r="E51" s="89"/>
      <c r="F51" s="90"/>
      <c r="G51" s="91">
        <v>0.0</v>
      </c>
      <c r="H51" s="994">
        <f t="shared" si="4"/>
        <v>0</v>
      </c>
      <c r="I51" s="1140"/>
      <c r="J51" s="25"/>
      <c r="K51" s="167"/>
      <c r="L51" s="1128"/>
      <c r="M51" s="125">
        <v>0.0</v>
      </c>
    </row>
    <row r="52" ht="18.0" customHeight="1">
      <c r="A52" s="97"/>
      <c r="B52" s="1108" t="b">
        <v>0</v>
      </c>
      <c r="C52" s="94"/>
      <c r="D52" s="95"/>
      <c r="E52" s="95"/>
      <c r="F52" s="96"/>
      <c r="G52" s="85">
        <v>0.0</v>
      </c>
      <c r="H52" s="930">
        <f t="shared" si="4"/>
        <v>0</v>
      </c>
      <c r="I52" s="1107"/>
      <c r="J52" s="25"/>
      <c r="K52" s="167"/>
      <c r="L52" s="1128"/>
      <c r="M52" s="125">
        <v>0.0</v>
      </c>
    </row>
    <row r="53" ht="18.0" customHeight="1">
      <c r="A53" s="97"/>
      <c r="B53" s="1111" t="b">
        <v>0</v>
      </c>
      <c r="C53" s="88"/>
      <c r="D53" s="89"/>
      <c r="E53" s="89"/>
      <c r="F53" s="90"/>
      <c r="G53" s="91">
        <v>0.0</v>
      </c>
      <c r="H53" s="994">
        <f t="shared" si="4"/>
        <v>0</v>
      </c>
      <c r="I53" s="1140"/>
      <c r="J53" s="25"/>
      <c r="K53" s="167"/>
      <c r="L53" s="1128"/>
      <c r="M53" s="125">
        <v>0.0</v>
      </c>
      <c r="N53" s="25"/>
    </row>
    <row r="54" ht="18.0" customHeight="1">
      <c r="A54" s="97"/>
      <c r="B54" s="1108" t="b">
        <v>0</v>
      </c>
      <c r="C54" s="94"/>
      <c r="D54" s="95"/>
      <c r="E54" s="95"/>
      <c r="F54" s="96"/>
      <c r="G54" s="85">
        <v>0.0</v>
      </c>
      <c r="H54" s="930">
        <f t="shared" si="4"/>
        <v>0</v>
      </c>
      <c r="I54" s="1107"/>
      <c r="J54" s="25"/>
      <c r="K54" s="167"/>
      <c r="L54" s="1128"/>
      <c r="M54" s="125">
        <v>0.0</v>
      </c>
      <c r="N54" s="25"/>
    </row>
    <row r="55" ht="18.0" customHeight="1">
      <c r="A55" s="97"/>
      <c r="B55" s="1111" t="b">
        <v>0</v>
      </c>
      <c r="C55" s="88"/>
      <c r="D55" s="89"/>
      <c r="E55" s="89"/>
      <c r="F55" s="90"/>
      <c r="G55" s="91">
        <v>0.0</v>
      </c>
      <c r="H55" s="994">
        <f t="shared" si="4"/>
        <v>0</v>
      </c>
      <c r="I55" s="1140"/>
      <c r="J55" s="25"/>
      <c r="K55" s="167"/>
      <c r="L55" s="1128"/>
      <c r="M55" s="125">
        <v>0.0</v>
      </c>
      <c r="N55" s="25"/>
    </row>
    <row r="56" ht="18.0" customHeight="1">
      <c r="A56" s="97"/>
      <c r="B56" s="1108" t="b">
        <v>0</v>
      </c>
      <c r="C56" s="94"/>
      <c r="D56" s="95"/>
      <c r="E56" s="95"/>
      <c r="F56" s="96"/>
      <c r="G56" s="85">
        <v>0.0</v>
      </c>
      <c r="H56" s="930">
        <f t="shared" si="4"/>
        <v>0</v>
      </c>
      <c r="I56" s="1107"/>
      <c r="J56" s="25"/>
      <c r="K56" s="167"/>
      <c r="L56" s="1128"/>
      <c r="M56" s="125">
        <v>0.0</v>
      </c>
      <c r="N56" s="25"/>
    </row>
    <row r="57" ht="18.0" customHeight="1">
      <c r="A57" s="97"/>
      <c r="B57" s="1111" t="b">
        <v>0</v>
      </c>
      <c r="C57" s="88"/>
      <c r="D57" s="89"/>
      <c r="E57" s="89"/>
      <c r="F57" s="90"/>
      <c r="G57" s="91">
        <v>0.0</v>
      </c>
      <c r="H57" s="994">
        <f t="shared" si="4"/>
        <v>0</v>
      </c>
      <c r="I57" s="1140"/>
      <c r="J57" s="25"/>
      <c r="K57" s="167"/>
      <c r="L57" s="1128"/>
      <c r="M57" s="125">
        <v>0.0</v>
      </c>
      <c r="N57" s="25"/>
    </row>
    <row r="58" ht="18.0" customHeight="1">
      <c r="A58" s="97"/>
      <c r="B58" s="1108" t="b">
        <v>0</v>
      </c>
      <c r="C58" s="94"/>
      <c r="D58" s="95"/>
      <c r="E58" s="95"/>
      <c r="F58" s="96"/>
      <c r="G58" s="85">
        <v>0.0</v>
      </c>
      <c r="H58" s="930">
        <f t="shared" si="4"/>
        <v>0</v>
      </c>
      <c r="I58" s="1107"/>
      <c r="J58" s="25"/>
      <c r="K58" s="167"/>
      <c r="L58" s="1128"/>
      <c r="M58" s="125">
        <v>0.0</v>
      </c>
      <c r="N58" s="25"/>
    </row>
    <row r="59" ht="18.0" customHeight="1">
      <c r="A59" s="97"/>
      <c r="B59" s="1111" t="b">
        <v>0</v>
      </c>
      <c r="C59" s="88"/>
      <c r="D59" s="89"/>
      <c r="E59" s="89"/>
      <c r="F59" s="90"/>
      <c r="G59" s="91">
        <v>0.0</v>
      </c>
      <c r="H59" s="994">
        <f t="shared" si="4"/>
        <v>0</v>
      </c>
      <c r="I59" s="1140"/>
      <c r="J59" s="25"/>
      <c r="K59" s="167"/>
      <c r="L59" s="1128"/>
      <c r="M59" s="125"/>
      <c r="N59" s="25"/>
    </row>
    <row r="60" ht="18.0" customHeight="1">
      <c r="A60" s="97"/>
      <c r="B60" s="1108" t="b">
        <v>0</v>
      </c>
      <c r="C60" s="94"/>
      <c r="D60" s="95"/>
      <c r="E60" s="95"/>
      <c r="F60" s="96"/>
      <c r="G60" s="85">
        <v>0.0</v>
      </c>
      <c r="H60" s="930">
        <f t="shared" si="4"/>
        <v>0</v>
      </c>
      <c r="I60" s="1107"/>
      <c r="J60" s="25"/>
      <c r="K60" s="1128"/>
      <c r="N60" s="25"/>
    </row>
    <row r="61" ht="18.0" customHeight="1">
      <c r="A61" s="97"/>
      <c r="B61" s="1111" t="b">
        <v>0</v>
      </c>
      <c r="C61" s="88"/>
      <c r="D61" s="89"/>
      <c r="E61" s="89"/>
      <c r="F61" s="90"/>
      <c r="G61" s="91">
        <v>0.0</v>
      </c>
      <c r="H61" s="994">
        <f t="shared" si="4"/>
        <v>0</v>
      </c>
      <c r="I61" s="1140"/>
      <c r="J61" s="25"/>
      <c r="K61" s="25"/>
      <c r="L61" s="25"/>
      <c r="M61" s="25"/>
      <c r="N61" s="25"/>
    </row>
    <row r="62" ht="18.0" customHeight="1">
      <c r="A62" s="97"/>
      <c r="B62" s="1108" t="b">
        <v>0</v>
      </c>
      <c r="C62" s="94"/>
      <c r="D62" s="95"/>
      <c r="E62" s="95"/>
      <c r="F62" s="96"/>
      <c r="G62" s="85">
        <v>0.0</v>
      </c>
      <c r="H62" s="930">
        <f t="shared" si="4"/>
        <v>0</v>
      </c>
      <c r="I62" s="1107"/>
      <c r="J62" s="25"/>
      <c r="N62" s="25"/>
    </row>
    <row r="63" ht="18.0" customHeight="1">
      <c r="A63" s="97"/>
      <c r="B63" s="1111" t="b">
        <v>0</v>
      </c>
      <c r="C63" s="88"/>
      <c r="D63" s="89"/>
      <c r="E63" s="89"/>
      <c r="F63" s="90"/>
      <c r="G63" s="91">
        <v>0.0</v>
      </c>
      <c r="H63" s="994">
        <f t="shared" si="4"/>
        <v>0</v>
      </c>
      <c r="I63" s="1140"/>
      <c r="J63" s="25"/>
      <c r="N63" s="25"/>
    </row>
    <row r="64" ht="18.0" customHeight="1">
      <c r="A64" s="97"/>
      <c r="B64" s="1108" t="b">
        <v>0</v>
      </c>
      <c r="C64" s="94"/>
      <c r="D64" s="95"/>
      <c r="E64" s="95"/>
      <c r="F64" s="96"/>
      <c r="G64" s="85">
        <v>0.0</v>
      </c>
      <c r="H64" s="930">
        <f t="shared" si="4"/>
        <v>0</v>
      </c>
      <c r="I64" s="1107"/>
      <c r="J64" s="25"/>
      <c r="N64" s="25"/>
    </row>
    <row r="65" ht="18.0" customHeight="1">
      <c r="A65" s="97"/>
      <c r="B65" s="1111" t="b">
        <v>0</v>
      </c>
      <c r="C65" s="88"/>
      <c r="D65" s="89"/>
      <c r="E65" s="89"/>
      <c r="F65" s="90"/>
      <c r="G65" s="91">
        <v>0.0</v>
      </c>
      <c r="H65" s="994">
        <f t="shared" si="4"/>
        <v>0</v>
      </c>
      <c r="I65" s="1140"/>
      <c r="J65" s="25"/>
      <c r="N65" s="25"/>
    </row>
    <row r="66" ht="18.0" customHeight="1">
      <c r="A66" s="97"/>
      <c r="B66" s="1108" t="b">
        <v>0</v>
      </c>
      <c r="C66" s="94"/>
      <c r="D66" s="95"/>
      <c r="E66" s="95"/>
      <c r="F66" s="96"/>
      <c r="G66" s="85">
        <v>0.0</v>
      </c>
      <c r="H66" s="930">
        <f t="shared" si="4"/>
        <v>0</v>
      </c>
      <c r="I66" s="1107"/>
      <c r="J66" s="25"/>
      <c r="N66" s="25"/>
    </row>
    <row r="67" ht="18.0" customHeight="1">
      <c r="A67" s="97"/>
      <c r="B67" s="1111" t="b">
        <v>0</v>
      </c>
      <c r="C67" s="88"/>
      <c r="D67" s="89"/>
      <c r="E67" s="89"/>
      <c r="F67" s="90"/>
      <c r="G67" s="91">
        <v>0.0</v>
      </c>
      <c r="H67" s="994">
        <f t="shared" si="4"/>
        <v>0</v>
      </c>
      <c r="I67" s="1140"/>
      <c r="J67" s="25"/>
      <c r="N67" s="25"/>
    </row>
    <row r="68" ht="18.0" customHeight="1">
      <c r="A68" s="97"/>
      <c r="B68" s="1108" t="b">
        <v>0</v>
      </c>
      <c r="C68" s="94"/>
      <c r="D68" s="95"/>
      <c r="E68" s="95"/>
      <c r="F68" s="96"/>
      <c r="G68" s="85">
        <v>0.0</v>
      </c>
      <c r="H68" s="930">
        <f t="shared" si="4"/>
        <v>0</v>
      </c>
      <c r="I68" s="1107"/>
      <c r="J68" s="25"/>
      <c r="N68" s="25"/>
    </row>
    <row r="69" ht="18.0" customHeight="1">
      <c r="A69" s="97"/>
      <c r="B69" s="1111" t="b">
        <v>0</v>
      </c>
      <c r="C69" s="88"/>
      <c r="D69" s="89"/>
      <c r="E69" s="89"/>
      <c r="F69" s="90"/>
      <c r="G69" s="91">
        <v>0.0</v>
      </c>
      <c r="H69" s="994">
        <f t="shared" si="4"/>
        <v>0</v>
      </c>
      <c r="I69" s="1140"/>
      <c r="J69" s="25"/>
      <c r="N69" s="25"/>
    </row>
    <row r="70" ht="18.0" customHeight="1">
      <c r="A70" s="97"/>
      <c r="B70" s="1108" t="b">
        <v>0</v>
      </c>
      <c r="C70" s="94"/>
      <c r="D70" s="95"/>
      <c r="E70" s="95"/>
      <c r="F70" s="96"/>
      <c r="G70" s="85">
        <v>0.0</v>
      </c>
      <c r="H70" s="930">
        <f t="shared" si="4"/>
        <v>0</v>
      </c>
      <c r="I70" s="1107"/>
      <c r="J70" s="25"/>
      <c r="N70" s="25"/>
    </row>
    <row r="71" ht="18.0" customHeight="1">
      <c r="A71" s="97"/>
      <c r="B71" s="1111" t="b">
        <v>0</v>
      </c>
      <c r="C71" s="88"/>
      <c r="D71" s="89"/>
      <c r="E71" s="89"/>
      <c r="F71" s="90"/>
      <c r="G71" s="91">
        <v>0.0</v>
      </c>
      <c r="H71" s="994">
        <f t="shared" si="4"/>
        <v>0</v>
      </c>
      <c r="I71" s="1140"/>
      <c r="J71" s="25"/>
      <c r="N71" s="25"/>
    </row>
    <row r="72" ht="18.0" customHeight="1">
      <c r="A72" s="97"/>
      <c r="B72" s="1108" t="b">
        <v>0</v>
      </c>
      <c r="C72" s="94"/>
      <c r="D72" s="95"/>
      <c r="E72" s="95"/>
      <c r="F72" s="96"/>
      <c r="G72" s="85">
        <v>0.0</v>
      </c>
      <c r="H72" s="930">
        <f t="shared" si="4"/>
        <v>0</v>
      </c>
      <c r="I72" s="1107"/>
      <c r="J72" s="25"/>
      <c r="N72" s="25"/>
    </row>
    <row r="73" ht="18.0" customHeight="1">
      <c r="A73" s="97"/>
      <c r="B73" s="1111" t="b">
        <v>0</v>
      </c>
      <c r="C73" s="88"/>
      <c r="D73" s="89"/>
      <c r="E73" s="89"/>
      <c r="F73" s="90"/>
      <c r="G73" s="91">
        <v>0.0</v>
      </c>
      <c r="H73" s="994">
        <f t="shared" si="4"/>
        <v>0</v>
      </c>
      <c r="I73" s="1140"/>
      <c r="J73" s="25"/>
      <c r="N73" s="25"/>
    </row>
    <row r="74" ht="18.0" customHeight="1">
      <c r="A74" s="97"/>
      <c r="B74" s="1108" t="b">
        <v>0</v>
      </c>
      <c r="C74" s="94"/>
      <c r="D74" s="95"/>
      <c r="E74" s="95"/>
      <c r="F74" s="96"/>
      <c r="G74" s="85">
        <v>0.0</v>
      </c>
      <c r="H74" s="930">
        <f t="shared" si="4"/>
        <v>0</v>
      </c>
      <c r="I74" s="1107"/>
      <c r="J74" s="25"/>
      <c r="N74" s="25"/>
    </row>
    <row r="75" ht="18.0" customHeight="1">
      <c r="A75" s="97"/>
      <c r="B75" s="1111" t="b">
        <v>0</v>
      </c>
      <c r="C75" s="88"/>
      <c r="D75" s="89"/>
      <c r="E75" s="89"/>
      <c r="F75" s="90"/>
      <c r="G75" s="91">
        <v>0.0</v>
      </c>
      <c r="H75" s="994">
        <f t="shared" si="4"/>
        <v>0</v>
      </c>
      <c r="I75" s="1140"/>
      <c r="J75" s="25"/>
      <c r="N75" s="25"/>
    </row>
    <row r="76" ht="18.0" customHeight="1">
      <c r="A76" s="97"/>
      <c r="B76" s="1108" t="b">
        <v>0</v>
      </c>
      <c r="C76" s="94"/>
      <c r="D76" s="95"/>
      <c r="E76" s="95"/>
      <c r="F76" s="96"/>
      <c r="G76" s="85">
        <v>0.0</v>
      </c>
      <c r="H76" s="930">
        <f t="shared" si="4"/>
        <v>0</v>
      </c>
      <c r="I76" s="1107"/>
      <c r="J76" s="25"/>
      <c r="N76" s="25"/>
    </row>
    <row r="77" ht="18.0" customHeight="1">
      <c r="A77" s="97"/>
      <c r="B77" s="1111" t="b">
        <v>0</v>
      </c>
      <c r="C77" s="88"/>
      <c r="D77" s="89"/>
      <c r="E77" s="89"/>
      <c r="F77" s="90"/>
      <c r="G77" s="91">
        <v>0.0</v>
      </c>
      <c r="H77" s="994">
        <f t="shared" si="4"/>
        <v>0</v>
      </c>
      <c r="I77" s="1140"/>
      <c r="J77" s="25"/>
      <c r="N77" s="25"/>
    </row>
    <row r="78" ht="18.0" customHeight="1">
      <c r="A78" s="97"/>
      <c r="B78" s="1108" t="b">
        <v>0</v>
      </c>
      <c r="C78" s="94"/>
      <c r="D78" s="95"/>
      <c r="E78" s="95"/>
      <c r="F78" s="96"/>
      <c r="G78" s="85">
        <v>0.0</v>
      </c>
      <c r="H78" s="930">
        <f t="shared" si="4"/>
        <v>0</v>
      </c>
      <c r="I78" s="1107"/>
      <c r="J78" s="25"/>
      <c r="N78" s="25"/>
    </row>
    <row r="79" ht="18.0" customHeight="1">
      <c r="A79" s="97"/>
      <c r="B79" s="1111" t="b">
        <v>0</v>
      </c>
      <c r="C79" s="88"/>
      <c r="D79" s="89"/>
      <c r="E79" s="89"/>
      <c r="F79" s="90"/>
      <c r="G79" s="91">
        <v>0.0</v>
      </c>
      <c r="H79" s="994">
        <f t="shared" si="4"/>
        <v>0</v>
      </c>
      <c r="I79" s="1140"/>
      <c r="J79" s="25"/>
      <c r="N79" s="25"/>
    </row>
    <row r="80" ht="18.0" customHeight="1">
      <c r="A80" s="97"/>
      <c r="B80" s="1108" t="b">
        <v>0</v>
      </c>
      <c r="C80" s="94"/>
      <c r="D80" s="95"/>
      <c r="E80" s="95"/>
      <c r="F80" s="96"/>
      <c r="G80" s="85">
        <v>0.0</v>
      </c>
      <c r="H80" s="930">
        <f t="shared" si="4"/>
        <v>0</v>
      </c>
      <c r="I80" s="1107"/>
      <c r="J80" s="25"/>
      <c r="N80" s="25"/>
    </row>
    <row r="81" ht="18.0" customHeight="1">
      <c r="A81" s="97"/>
      <c r="B81" s="1111" t="b">
        <v>0</v>
      </c>
      <c r="C81" s="88"/>
      <c r="D81" s="89"/>
      <c r="E81" s="89"/>
      <c r="F81" s="90"/>
      <c r="G81" s="91">
        <v>0.0</v>
      </c>
      <c r="H81" s="994">
        <f t="shared" si="4"/>
        <v>0</v>
      </c>
      <c r="I81" s="1140"/>
      <c r="J81" s="25"/>
      <c r="N81" s="25"/>
    </row>
    <row r="82" ht="18.0" customHeight="1">
      <c r="A82" s="97"/>
      <c r="B82" s="1108" t="b">
        <v>0</v>
      </c>
      <c r="C82" s="94"/>
      <c r="D82" s="95"/>
      <c r="E82" s="95"/>
      <c r="F82" s="96"/>
      <c r="G82" s="85">
        <v>0.0</v>
      </c>
      <c r="H82" s="930">
        <f t="shared" si="4"/>
        <v>0</v>
      </c>
      <c r="I82" s="1107"/>
      <c r="J82" s="25"/>
      <c r="N82" s="25"/>
    </row>
    <row r="83" ht="18.0" customHeight="1">
      <c r="A83" s="97"/>
      <c r="B83" s="1111" t="b">
        <v>0</v>
      </c>
      <c r="C83" s="88"/>
      <c r="D83" s="89"/>
      <c r="E83" s="89"/>
      <c r="F83" s="90"/>
      <c r="G83" s="91">
        <v>0.0</v>
      </c>
      <c r="H83" s="994">
        <f t="shared" si="4"/>
        <v>0</v>
      </c>
      <c r="I83" s="1140"/>
      <c r="J83" s="25"/>
      <c r="N83" s="25"/>
    </row>
    <row r="84" ht="18.0" customHeight="1">
      <c r="A84" s="97"/>
      <c r="B84" s="1108" t="b">
        <v>0</v>
      </c>
      <c r="C84" s="94"/>
      <c r="D84" s="95"/>
      <c r="E84" s="95"/>
      <c r="F84" s="96"/>
      <c r="G84" s="85">
        <v>0.0</v>
      </c>
      <c r="H84" s="930">
        <f t="shared" si="4"/>
        <v>0</v>
      </c>
      <c r="I84" s="1107"/>
      <c r="J84" s="25"/>
      <c r="N84" s="25"/>
    </row>
    <row r="85" ht="18.0" customHeight="1">
      <c r="A85" s="97"/>
      <c r="B85" s="1111" t="b">
        <v>0</v>
      </c>
      <c r="C85" s="88"/>
      <c r="D85" s="89"/>
      <c r="E85" s="89"/>
      <c r="F85" s="90"/>
      <c r="G85" s="91">
        <v>0.0</v>
      </c>
      <c r="H85" s="994">
        <f t="shared" si="4"/>
        <v>0</v>
      </c>
      <c r="I85" s="1140"/>
      <c r="J85" s="25"/>
      <c r="N85" s="25"/>
    </row>
    <row r="86" ht="18.0" customHeight="1">
      <c r="A86" s="65"/>
      <c r="B86" s="1108" t="b">
        <v>0</v>
      </c>
      <c r="C86" s="94"/>
      <c r="D86" s="95"/>
      <c r="E86" s="95"/>
      <c r="F86" s="96"/>
      <c r="G86" s="85">
        <v>0.0</v>
      </c>
      <c r="H86" s="930">
        <f t="shared" si="4"/>
        <v>0</v>
      </c>
      <c r="I86" s="1107"/>
      <c r="J86" s="25"/>
      <c r="N86" s="25"/>
    </row>
    <row r="87">
      <c r="A87" s="126"/>
      <c r="B87" s="1125"/>
      <c r="C87" s="1126" t="s">
        <v>610</v>
      </c>
      <c r="D87" s="1093"/>
      <c r="E87" s="1093"/>
      <c r="F87" s="1093"/>
      <c r="G87" s="1093"/>
      <c r="H87" s="1127">
        <f>sum(H38:H86)</f>
        <v>0</v>
      </c>
      <c r="I87" s="1155"/>
      <c r="J87" s="25"/>
      <c r="N87" s="25"/>
    </row>
    <row r="88">
      <c r="A88" s="126"/>
      <c r="B88" s="126" t="s">
        <v>134</v>
      </c>
      <c r="H88" s="127">
        <f>'01) BudgetBill Breakdown'!J882-H87</f>
        <v>1413.26</v>
      </c>
      <c r="J88" s="25"/>
      <c r="M88" s="13">
        <v>45829.0</v>
      </c>
      <c r="N88" s="25"/>
    </row>
    <row r="89">
      <c r="A89" s="126"/>
      <c r="B89" s="126"/>
      <c r="C89" s="126"/>
      <c r="D89" s="126"/>
      <c r="E89" s="126"/>
      <c r="F89" s="126"/>
      <c r="G89" s="126"/>
      <c r="H89" s="128"/>
      <c r="I89" s="128"/>
      <c r="J89" s="25"/>
      <c r="N89" s="25"/>
    </row>
  </sheetData>
  <mergeCells count="102">
    <mergeCell ref="H34:I34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K60:M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2:I72"/>
    <mergeCell ref="H73:I73"/>
    <mergeCell ref="H74:I74"/>
    <mergeCell ref="H75:I75"/>
    <mergeCell ref="H76:I76"/>
    <mergeCell ref="H84:I84"/>
    <mergeCell ref="H85:I85"/>
    <mergeCell ref="H86:I86"/>
    <mergeCell ref="C87:G87"/>
    <mergeCell ref="H87:I87"/>
    <mergeCell ref="B88:G88"/>
    <mergeCell ref="H88:I88"/>
    <mergeCell ref="H77:I77"/>
    <mergeCell ref="H78:I78"/>
    <mergeCell ref="H79:I79"/>
    <mergeCell ref="H80:I80"/>
    <mergeCell ref="H81:I81"/>
    <mergeCell ref="H82:I82"/>
    <mergeCell ref="H83:I83"/>
    <mergeCell ref="B2:I2"/>
    <mergeCell ref="K2:M2"/>
    <mergeCell ref="C3:E3"/>
    <mergeCell ref="L3:M3"/>
    <mergeCell ref="C4:E4"/>
    <mergeCell ref="L4:M4"/>
    <mergeCell ref="L5:M5"/>
    <mergeCell ref="C5:E5"/>
    <mergeCell ref="C6:E6"/>
    <mergeCell ref="C7:E7"/>
    <mergeCell ref="C8:E8"/>
    <mergeCell ref="C9:E9"/>
    <mergeCell ref="C10:E10"/>
    <mergeCell ref="C11:E11"/>
    <mergeCell ref="L13:M13"/>
    <mergeCell ref="L14:M14"/>
    <mergeCell ref="K29:L29"/>
    <mergeCell ref="K31:M31"/>
    <mergeCell ref="L6:M6"/>
    <mergeCell ref="L7:M7"/>
    <mergeCell ref="L8:M8"/>
    <mergeCell ref="L9:M9"/>
    <mergeCell ref="L10:M10"/>
    <mergeCell ref="L11:M11"/>
    <mergeCell ref="L12:M12"/>
    <mergeCell ref="C12:E12"/>
    <mergeCell ref="C13:E13"/>
    <mergeCell ref="C14:E14"/>
    <mergeCell ref="C15:E15"/>
    <mergeCell ref="C16:E16"/>
    <mergeCell ref="C17:E17"/>
    <mergeCell ref="C18:E18"/>
    <mergeCell ref="C19:E19"/>
    <mergeCell ref="C20:E20"/>
    <mergeCell ref="C21:E21"/>
    <mergeCell ref="C22:E22"/>
    <mergeCell ref="C23:E23"/>
    <mergeCell ref="C24:E24"/>
    <mergeCell ref="C25:E25"/>
    <mergeCell ref="C26:E26"/>
    <mergeCell ref="C30:E30"/>
    <mergeCell ref="C31:E31"/>
    <mergeCell ref="C32:E32"/>
    <mergeCell ref="C33:E33"/>
    <mergeCell ref="C34:G34"/>
    <mergeCell ref="B36:I36"/>
  </mergeCells>
  <conditionalFormatting sqref="B2">
    <cfRule type="cellIs" dxfId="30" priority="1" operator="lessThan">
      <formula>0</formula>
    </cfRule>
  </conditionalFormatting>
  <conditionalFormatting sqref="B2">
    <cfRule type="cellIs" dxfId="23" priority="2" operator="greaterThan">
      <formula>0</formula>
    </cfRule>
  </conditionalFormatting>
  <conditionalFormatting sqref="B2">
    <cfRule type="cellIs" dxfId="32" priority="3" operator="equal">
      <formula>0</formula>
    </cfRule>
  </conditionalFormatting>
  <dataValidations>
    <dataValidation type="list" allowBlank="1" showErrorMessage="1" sqref="E38:E86">
      <formula1>'08) Drop Down Menus'!$B$2:$B$17</formula1>
    </dataValidation>
    <dataValidation type="list" allowBlank="1" sqref="G4:G33">
      <formula1>'08) Drop Down Menus'!$A$2:$A$17</formula1>
    </dataValidation>
  </dataValidations>
  <drawing r:id="rId1"/>
</worksheet>
</file>

<file path=xl/worksheets/sheet10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3.29"/>
    <col customWidth="1" min="2" max="2" width="4.71"/>
    <col customWidth="1" min="3" max="3" width="32.57"/>
    <col customWidth="1" min="4" max="4" width="10.0"/>
    <col customWidth="1" min="5" max="5" width="25.71"/>
    <col customWidth="1" min="6" max="6" width="13.0"/>
    <col customWidth="1" min="7" max="7" width="23.86"/>
    <col customWidth="1" min="8" max="8" width="15.29"/>
    <col customWidth="1" min="9" max="9" width="14.29"/>
    <col customWidth="1" min="10" max="10" width="3.71"/>
    <col customWidth="1" min="11" max="11" width="23.86"/>
    <col customWidth="1" min="12" max="12" width="15.0"/>
    <col customWidth="1" min="13" max="13" width="16.57"/>
    <col customWidth="1" min="14" max="14" width="3.43"/>
  </cols>
  <sheetData>
    <row r="1">
      <c r="A1" s="25"/>
      <c r="B1" s="25"/>
      <c r="C1" s="25"/>
      <c r="D1" s="25"/>
      <c r="E1" s="25"/>
      <c r="F1" s="25"/>
      <c r="G1" s="24"/>
      <c r="H1" s="25"/>
      <c r="I1" s="25"/>
      <c r="J1" s="25"/>
      <c r="K1" s="25"/>
      <c r="L1" s="138"/>
      <c r="M1" s="25"/>
      <c r="N1" s="25"/>
    </row>
    <row r="2">
      <c r="A2" s="25"/>
      <c r="B2" s="1207" t="s">
        <v>942</v>
      </c>
      <c r="C2" s="1129"/>
      <c r="D2" s="1129"/>
      <c r="E2" s="1129"/>
      <c r="F2" s="1129"/>
      <c r="G2" s="1129"/>
      <c r="H2" s="1129"/>
      <c r="I2" s="1130"/>
      <c r="J2" s="25"/>
      <c r="K2" s="1131" t="s">
        <v>470</v>
      </c>
      <c r="L2" s="1132"/>
      <c r="M2" s="1133"/>
      <c r="N2" s="25"/>
    </row>
    <row r="3">
      <c r="A3" s="25"/>
      <c r="B3" s="1079" t="s">
        <v>598</v>
      </c>
      <c r="C3" s="974" t="s">
        <v>140</v>
      </c>
      <c r="D3" s="862"/>
      <c r="E3" s="862"/>
      <c r="F3" s="974" t="s">
        <v>55</v>
      </c>
      <c r="G3" s="974" t="s">
        <v>44</v>
      </c>
      <c r="H3" s="974" t="s">
        <v>2</v>
      </c>
      <c r="I3" s="1080" t="s">
        <v>67</v>
      </c>
      <c r="J3" s="25"/>
      <c r="K3" s="1081" t="str">
        <f>'08) Drop Down Menus'!A2</f>
        <v>Groceries</v>
      </c>
      <c r="L3" s="85">
        <f>sumifs(H$4:H$33,G$4:G$33,K3,B$4:B$33,false)</f>
        <v>290.98</v>
      </c>
      <c r="M3" s="1107"/>
      <c r="N3" s="25"/>
    </row>
    <row r="4">
      <c r="A4" s="25"/>
      <c r="B4" s="1134" t="b">
        <v>0</v>
      </c>
      <c r="C4" s="1042" t="s">
        <v>808</v>
      </c>
      <c r="D4" s="1135"/>
      <c r="E4" s="1135"/>
      <c r="F4" s="1172">
        <v>45961.0</v>
      </c>
      <c r="G4" s="1137" t="s">
        <v>110</v>
      </c>
      <c r="H4" s="1138">
        <f>sum(M31:M58)</f>
        <v>7.67</v>
      </c>
      <c r="I4" s="92">
        <f>H4</f>
        <v>7.67</v>
      </c>
      <c r="J4" s="25"/>
      <c r="K4" s="1139" t="str">
        <f>'08) Drop Down Menus'!A3</f>
        <v>Cigarettes</v>
      </c>
      <c r="L4" s="91">
        <f t="shared" ref="L4:L14" si="1">sumifs(H$4:H$26,G$4:G$26,K4,B$4:B$26,false)</f>
        <v>85.8</v>
      </c>
      <c r="M4" s="1140"/>
      <c r="N4" s="25"/>
    </row>
    <row r="5">
      <c r="A5" s="25"/>
      <c r="B5" s="925" t="b">
        <v>0</v>
      </c>
      <c r="C5" s="1022" t="s">
        <v>806</v>
      </c>
      <c r="D5" s="862"/>
      <c r="E5" s="862"/>
      <c r="F5" s="1206">
        <v>45961.0</v>
      </c>
      <c r="G5" s="983" t="s">
        <v>61</v>
      </c>
      <c r="H5" s="1023">
        <v>48.47</v>
      </c>
      <c r="I5" s="86">
        <f t="shared" ref="I5:I33" si="2">I4+H5</f>
        <v>56.14</v>
      </c>
      <c r="J5" s="25"/>
      <c r="K5" s="1081" t="str">
        <f>'08) Drop Down Menus'!A4</f>
        <v>Gas</v>
      </c>
      <c r="L5" s="85">
        <f t="shared" si="1"/>
        <v>33.14</v>
      </c>
      <c r="M5" s="1107"/>
      <c r="N5" s="25"/>
    </row>
    <row r="6">
      <c r="A6" s="25"/>
      <c r="B6" s="1134" t="b">
        <v>0</v>
      </c>
      <c r="C6" s="1042" t="s">
        <v>717</v>
      </c>
      <c r="D6" s="1135"/>
      <c r="E6" s="1135"/>
      <c r="F6" s="1179">
        <v>45961.0</v>
      </c>
      <c r="G6" s="1137" t="s">
        <v>61</v>
      </c>
      <c r="H6" s="1138">
        <v>-0.12</v>
      </c>
      <c r="I6" s="92">
        <f t="shared" si="2"/>
        <v>56.02</v>
      </c>
      <c r="J6" s="25"/>
      <c r="K6" s="1139" t="str">
        <f>'08) Drop Down Menus'!A5</f>
        <v>Entertainment</v>
      </c>
      <c r="L6" s="91">
        <f t="shared" si="1"/>
        <v>46.15</v>
      </c>
      <c r="M6" s="1140"/>
      <c r="N6" s="25"/>
    </row>
    <row r="7">
      <c r="A7" s="25"/>
      <c r="B7" s="925" t="b">
        <v>0</v>
      </c>
      <c r="C7" s="1022" t="s">
        <v>935</v>
      </c>
      <c r="D7" s="862"/>
      <c r="E7" s="862"/>
      <c r="F7" s="1180">
        <v>45933.0</v>
      </c>
      <c r="G7" s="983" t="s">
        <v>21</v>
      </c>
      <c r="H7" s="1023">
        <v>12.0</v>
      </c>
      <c r="I7" s="86">
        <f t="shared" si="2"/>
        <v>68.02</v>
      </c>
      <c r="J7" s="25"/>
      <c r="K7" s="1081" t="str">
        <f>'08) Drop Down Menus'!A6</f>
        <v>Medical</v>
      </c>
      <c r="L7" s="85">
        <f t="shared" si="1"/>
        <v>0</v>
      </c>
      <c r="M7" s="1107"/>
      <c r="N7" s="25"/>
    </row>
    <row r="8">
      <c r="A8" s="25"/>
      <c r="B8" s="1134" t="b">
        <v>0</v>
      </c>
      <c r="C8" s="1042" t="s">
        <v>620</v>
      </c>
      <c r="D8" s="1135"/>
      <c r="E8" s="1135"/>
      <c r="F8" s="1179">
        <v>45964.0</v>
      </c>
      <c r="G8" s="1137" t="s">
        <v>144</v>
      </c>
      <c r="H8" s="1138">
        <v>30.3</v>
      </c>
      <c r="I8" s="92">
        <f t="shared" si="2"/>
        <v>98.32</v>
      </c>
      <c r="J8" s="25"/>
      <c r="K8" s="1139" t="str">
        <f>'08) Drop Down Menus'!A7</f>
        <v>Vehicle</v>
      </c>
      <c r="L8" s="91">
        <f t="shared" si="1"/>
        <v>0</v>
      </c>
      <c r="M8" s="1140"/>
      <c r="N8" s="25"/>
    </row>
    <row r="9">
      <c r="A9" s="25"/>
      <c r="B9" s="925" t="b">
        <v>0</v>
      </c>
      <c r="C9" s="1022" t="s">
        <v>943</v>
      </c>
      <c r="D9" s="862"/>
      <c r="E9" s="862"/>
      <c r="F9" s="1180">
        <v>45964.0</v>
      </c>
      <c r="G9" s="983" t="s">
        <v>110</v>
      </c>
      <c r="H9" s="1023">
        <v>14.0</v>
      </c>
      <c r="I9" s="86">
        <f t="shared" si="2"/>
        <v>112.32</v>
      </c>
      <c r="J9" s="25"/>
      <c r="K9" s="1081" t="str">
        <f>'08) Drop Down Menus'!A8</f>
        <v>Maintenance</v>
      </c>
      <c r="L9" s="85">
        <f t="shared" si="1"/>
        <v>104.19</v>
      </c>
      <c r="M9" s="1107"/>
      <c r="N9" s="25"/>
    </row>
    <row r="10">
      <c r="A10" s="25"/>
      <c r="B10" s="1134" t="b">
        <v>0</v>
      </c>
      <c r="C10" s="1042" t="s">
        <v>472</v>
      </c>
      <c r="D10" s="1135"/>
      <c r="E10" s="1135"/>
      <c r="F10" s="1179">
        <v>45965.0</v>
      </c>
      <c r="G10" s="1137" t="s">
        <v>110</v>
      </c>
      <c r="H10" s="1138">
        <v>151.11</v>
      </c>
      <c r="I10" s="92">
        <f t="shared" si="2"/>
        <v>263.43</v>
      </c>
      <c r="J10" s="25"/>
      <c r="K10" s="1139" t="str">
        <f>'08) Drop Down Menus'!A9</f>
        <v>Debt</v>
      </c>
      <c r="L10" s="91">
        <f t="shared" si="1"/>
        <v>48.35</v>
      </c>
      <c r="M10" s="1140"/>
      <c r="N10" s="25"/>
    </row>
    <row r="11">
      <c r="A11" s="25"/>
      <c r="B11" s="925" t="b">
        <v>0</v>
      </c>
      <c r="C11" s="1022" t="s">
        <v>477</v>
      </c>
      <c r="D11" s="862"/>
      <c r="E11" s="862"/>
      <c r="F11" s="1180">
        <v>45965.0</v>
      </c>
      <c r="G11" s="983" t="s">
        <v>150</v>
      </c>
      <c r="H11" s="1023">
        <v>27.0</v>
      </c>
      <c r="I11" s="86">
        <f t="shared" si="2"/>
        <v>290.43</v>
      </c>
      <c r="J11" s="25"/>
      <c r="K11" s="1081" t="str">
        <f>'08) Drop Down Menus'!A10</f>
        <v>Holiday Gifts</v>
      </c>
      <c r="L11" s="85">
        <f t="shared" si="1"/>
        <v>0</v>
      </c>
      <c r="M11" s="1107"/>
      <c r="N11" s="25"/>
    </row>
    <row r="12">
      <c r="A12" s="25"/>
      <c r="B12" s="1134" t="b">
        <v>0</v>
      </c>
      <c r="C12" s="1042" t="s">
        <v>474</v>
      </c>
      <c r="D12" s="1135"/>
      <c r="E12" s="1135"/>
      <c r="F12" s="1179">
        <v>45967.0</v>
      </c>
      <c r="G12" s="1137" t="s">
        <v>144</v>
      </c>
      <c r="H12" s="1138">
        <v>27.75</v>
      </c>
      <c r="I12" s="92">
        <f t="shared" si="2"/>
        <v>318.18</v>
      </c>
      <c r="J12" s="25"/>
      <c r="K12" s="1139" t="str">
        <f>'08) Drop Down Menus'!A11</f>
        <v>Haircut</v>
      </c>
      <c r="L12" s="91">
        <f t="shared" si="1"/>
        <v>27</v>
      </c>
      <c r="M12" s="1140"/>
      <c r="N12" s="25"/>
    </row>
    <row r="13">
      <c r="A13" s="25"/>
      <c r="B13" s="925" t="b">
        <v>0</v>
      </c>
      <c r="C13" s="1022" t="s">
        <v>766</v>
      </c>
      <c r="D13" s="862"/>
      <c r="E13" s="862"/>
      <c r="F13" s="1180">
        <v>45968.0</v>
      </c>
      <c r="G13" s="983" t="s">
        <v>146</v>
      </c>
      <c r="H13" s="1023">
        <v>2.15</v>
      </c>
      <c r="I13" s="86">
        <f t="shared" si="2"/>
        <v>320.33</v>
      </c>
      <c r="J13" s="25"/>
      <c r="K13" s="1081" t="str">
        <f>'08) Drop Down Menus'!A12</f>
        <v>Subscription - Video</v>
      </c>
      <c r="L13" s="85">
        <f t="shared" si="1"/>
        <v>0</v>
      </c>
      <c r="M13" s="1107"/>
      <c r="N13" s="25"/>
    </row>
    <row r="14">
      <c r="A14" s="25"/>
      <c r="B14" s="1134" t="b">
        <v>0</v>
      </c>
      <c r="C14" s="1042" t="s">
        <v>474</v>
      </c>
      <c r="D14" s="1135"/>
      <c r="E14" s="1135"/>
      <c r="F14" s="1179">
        <v>45968.0</v>
      </c>
      <c r="G14" s="1137" t="s">
        <v>110</v>
      </c>
      <c r="H14" s="1138">
        <v>12.0</v>
      </c>
      <c r="I14" s="92">
        <f t="shared" si="2"/>
        <v>332.33</v>
      </c>
      <c r="J14" s="25"/>
      <c r="K14" s="1141" t="str">
        <f>'08) Drop Down Menus'!A13</f>
        <v>Subscription - Game</v>
      </c>
      <c r="L14" s="1142">
        <f t="shared" si="1"/>
        <v>0</v>
      </c>
      <c r="M14" s="1144"/>
      <c r="N14" s="25"/>
    </row>
    <row r="15">
      <c r="A15" s="25"/>
      <c r="B15" s="925" t="b">
        <v>0</v>
      </c>
      <c r="C15" s="1022" t="s">
        <v>944</v>
      </c>
      <c r="D15" s="862"/>
      <c r="E15" s="862"/>
      <c r="F15" s="1180">
        <v>45970.0</v>
      </c>
      <c r="G15" s="983" t="s">
        <v>146</v>
      </c>
      <c r="H15" s="1023">
        <v>42.5</v>
      </c>
      <c r="I15" s="86">
        <f t="shared" si="2"/>
        <v>374.83</v>
      </c>
      <c r="J15" s="25"/>
      <c r="K15" s="25"/>
      <c r="L15" s="25"/>
      <c r="M15" s="25"/>
      <c r="N15" s="25"/>
    </row>
    <row r="16">
      <c r="A16" s="25"/>
      <c r="B16" s="1134" t="b">
        <v>0</v>
      </c>
      <c r="C16" s="1042" t="s">
        <v>22</v>
      </c>
      <c r="D16" s="1135"/>
      <c r="E16" s="1135"/>
      <c r="F16" s="1179">
        <v>45971.0</v>
      </c>
      <c r="G16" s="1137" t="s">
        <v>21</v>
      </c>
      <c r="H16" s="1138">
        <v>92.19</v>
      </c>
      <c r="I16" s="92">
        <f t="shared" si="2"/>
        <v>467.02</v>
      </c>
      <c r="J16" s="25"/>
      <c r="K16" s="1085" t="s">
        <v>44</v>
      </c>
      <c r="L16" s="1086" t="s">
        <v>572</v>
      </c>
      <c r="M16" s="1087" t="s">
        <v>573</v>
      </c>
      <c r="N16" s="25"/>
    </row>
    <row r="17">
      <c r="A17" s="25"/>
      <c r="B17" s="925" t="b">
        <v>0</v>
      </c>
      <c r="C17" s="1022" t="s">
        <v>766</v>
      </c>
      <c r="D17" s="862"/>
      <c r="E17" s="862"/>
      <c r="F17" s="1180">
        <v>45971.0</v>
      </c>
      <c r="G17" s="983" t="s">
        <v>146</v>
      </c>
      <c r="H17" s="1023">
        <v>1.5</v>
      </c>
      <c r="I17" s="86">
        <f t="shared" si="2"/>
        <v>468.52</v>
      </c>
      <c r="J17" s="25"/>
      <c r="K17" s="1088" t="str">
        <f>'08) Drop Down Menus'!A2</f>
        <v>Groceries</v>
      </c>
      <c r="L17" s="930">
        <f>SUMIF('01) BudgetBill Breakdown'!B89:B$594,K3, '01) BudgetBill Breakdown'!G89:G$594)</f>
        <v>-8428.89</v>
      </c>
      <c r="M17" s="1089">
        <f t="shared" ref="M17:M28" si="3">L17/M$29</f>
        <v>-383.1313636</v>
      </c>
      <c r="N17" s="25"/>
    </row>
    <row r="18">
      <c r="A18" s="25"/>
      <c r="B18" s="1134" t="b">
        <v>0</v>
      </c>
      <c r="C18" s="1042" t="s">
        <v>474</v>
      </c>
      <c r="D18" s="1135"/>
      <c r="E18" s="1135"/>
      <c r="F18" s="1179">
        <v>45973.0</v>
      </c>
      <c r="G18" s="1137" t="s">
        <v>144</v>
      </c>
      <c r="H18" s="1138">
        <v>27.75</v>
      </c>
      <c r="I18" s="92">
        <f t="shared" si="2"/>
        <v>496.27</v>
      </c>
      <c r="J18" s="25"/>
      <c r="K18" s="1090" t="str">
        <f>'08) Drop Down Menus'!A3</f>
        <v>Cigarettes</v>
      </c>
      <c r="L18" s="994">
        <f>SUMIF('01) BudgetBill Breakdown'!B89:B$594,K4, '01) BudgetBill Breakdown'!G89:G$594)</f>
        <v>-1936.99</v>
      </c>
      <c r="M18" s="1091">
        <f t="shared" si="3"/>
        <v>-88.045</v>
      </c>
      <c r="N18" s="25"/>
    </row>
    <row r="19">
      <c r="A19" s="25"/>
      <c r="B19" s="925" t="b">
        <v>0</v>
      </c>
      <c r="C19" s="1022" t="s">
        <v>474</v>
      </c>
      <c r="D19" s="862"/>
      <c r="E19" s="862"/>
      <c r="F19" s="1180">
        <v>45973.0</v>
      </c>
      <c r="G19" s="983" t="s">
        <v>145</v>
      </c>
      <c r="H19" s="1023">
        <v>33.14</v>
      </c>
      <c r="I19" s="86">
        <f t="shared" si="2"/>
        <v>529.41</v>
      </c>
      <c r="J19" s="25"/>
      <c r="K19" s="1088" t="str">
        <f>'08) Drop Down Menus'!A4</f>
        <v>Gas</v>
      </c>
      <c r="L19" s="930">
        <f>SUMIF('01) BudgetBill Breakdown'!B89:B$594,K5, '01) BudgetBill Breakdown'!G89:G$594)</f>
        <v>-667.74</v>
      </c>
      <c r="M19" s="1089">
        <f t="shared" si="3"/>
        <v>-30.35181818</v>
      </c>
      <c r="N19" s="25"/>
    </row>
    <row r="20">
      <c r="A20" s="25"/>
      <c r="B20" s="1134" t="b">
        <v>0</v>
      </c>
      <c r="C20" s="1042" t="s">
        <v>472</v>
      </c>
      <c r="D20" s="1135"/>
      <c r="E20" s="1135"/>
      <c r="F20" s="1179">
        <v>45974.0</v>
      </c>
      <c r="G20" s="1137" t="s">
        <v>110</v>
      </c>
      <c r="H20" s="1138">
        <v>106.2</v>
      </c>
      <c r="I20" s="92">
        <f t="shared" si="2"/>
        <v>635.61</v>
      </c>
      <c r="J20" s="25"/>
      <c r="K20" s="1090" t="str">
        <f>'08) Drop Down Menus'!A5</f>
        <v>Entertainment</v>
      </c>
      <c r="L20" s="994">
        <f>SUMIF('01) BudgetBill Breakdown'!B89:B$594,K6, '01) BudgetBill Breakdown'!G89:G$594)</f>
        <v>-2661.86</v>
      </c>
      <c r="M20" s="1091">
        <f t="shared" si="3"/>
        <v>-120.9936364</v>
      </c>
      <c r="N20" s="25"/>
    </row>
    <row r="21">
      <c r="A21" s="25"/>
      <c r="B21" s="925" t="b">
        <v>0</v>
      </c>
      <c r="C21" s="1022"/>
      <c r="D21" s="862"/>
      <c r="E21" s="862"/>
      <c r="F21" s="1180"/>
      <c r="G21" s="983"/>
      <c r="H21" s="1023">
        <v>0.0</v>
      </c>
      <c r="I21" s="86">
        <f t="shared" si="2"/>
        <v>635.61</v>
      </c>
      <c r="J21" s="25"/>
      <c r="K21" s="1088" t="str">
        <f>'08) Drop Down Menus'!A6</f>
        <v>Medical</v>
      </c>
      <c r="L21" s="930">
        <f>SUMIF('01) BudgetBill Breakdown'!B89:B$594,K7, '01) BudgetBill Breakdown'!G89:G$594)</f>
        <v>-584.63</v>
      </c>
      <c r="M21" s="1089">
        <f t="shared" si="3"/>
        <v>-26.57409091</v>
      </c>
      <c r="N21" s="25"/>
    </row>
    <row r="22">
      <c r="A22" s="25"/>
      <c r="B22" s="1134" t="b">
        <v>0</v>
      </c>
      <c r="C22" s="1042"/>
      <c r="D22" s="1135"/>
      <c r="E22" s="1135"/>
      <c r="F22" s="1179"/>
      <c r="G22" s="1137"/>
      <c r="H22" s="1138">
        <v>0.0</v>
      </c>
      <c r="I22" s="92">
        <f t="shared" si="2"/>
        <v>635.61</v>
      </c>
      <c r="J22" s="25"/>
      <c r="K22" s="1090" t="str">
        <f>'08) Drop Down Menus'!A7</f>
        <v>Vehicle</v>
      </c>
      <c r="L22" s="994">
        <f>SUMIF('01) BudgetBill Breakdown'!B89:B$594,K8, '01) BudgetBill Breakdown'!G89:G$594)</f>
        <v>-437.78</v>
      </c>
      <c r="M22" s="1091">
        <f t="shared" si="3"/>
        <v>-19.89909091</v>
      </c>
      <c r="N22" s="25"/>
    </row>
    <row r="23">
      <c r="A23" s="25"/>
      <c r="B23" s="925" t="b">
        <v>0</v>
      </c>
      <c r="C23" s="1022"/>
      <c r="D23" s="862"/>
      <c r="E23" s="862"/>
      <c r="F23" s="1180"/>
      <c r="G23" s="983"/>
      <c r="H23" s="1023">
        <v>0.0</v>
      </c>
      <c r="I23" s="86">
        <f t="shared" si="2"/>
        <v>635.61</v>
      </c>
      <c r="J23" s="25"/>
      <c r="K23" s="1088" t="str">
        <f>'08) Drop Down Menus'!A8</f>
        <v>Maintenance</v>
      </c>
      <c r="L23" s="930">
        <f>SUMIF('01) BudgetBill Breakdown'!B89:B$594,K9, '01) BudgetBill Breakdown'!G89:G$594)</f>
        <v>-1710.62</v>
      </c>
      <c r="M23" s="1089">
        <f t="shared" si="3"/>
        <v>-77.75545455</v>
      </c>
      <c r="N23" s="25"/>
    </row>
    <row r="24">
      <c r="A24" s="25"/>
      <c r="B24" s="1134" t="b">
        <v>0</v>
      </c>
      <c r="C24" s="1042"/>
      <c r="D24" s="1135"/>
      <c r="E24" s="1135"/>
      <c r="F24" s="1179"/>
      <c r="G24" s="1137"/>
      <c r="H24" s="1138">
        <v>0.0</v>
      </c>
      <c r="I24" s="92">
        <f t="shared" si="2"/>
        <v>635.61</v>
      </c>
      <c r="J24" s="25"/>
      <c r="K24" s="1090" t="str">
        <f>'08) Drop Down Menus'!A9</f>
        <v>Debt</v>
      </c>
      <c r="L24" s="994">
        <f>SUMIF('01) BudgetBill Breakdown'!B89:B$594,K10, '01) BudgetBill Breakdown'!G89:G$594)</f>
        <v>-2031.77</v>
      </c>
      <c r="M24" s="1091">
        <f t="shared" si="3"/>
        <v>-92.35318182</v>
      </c>
      <c r="N24" s="25"/>
    </row>
    <row r="25">
      <c r="A25" s="25"/>
      <c r="B25" s="925" t="b">
        <v>0</v>
      </c>
      <c r="C25" s="1022"/>
      <c r="D25" s="862"/>
      <c r="E25" s="862"/>
      <c r="F25" s="1180"/>
      <c r="G25" s="983"/>
      <c r="H25" s="1023">
        <v>0.0</v>
      </c>
      <c r="I25" s="86">
        <f t="shared" si="2"/>
        <v>635.61</v>
      </c>
      <c r="J25" s="25"/>
      <c r="K25" s="1088" t="str">
        <f>'08) Drop Down Menus'!A10</f>
        <v>Holiday Gifts</v>
      </c>
      <c r="L25" s="930">
        <f>SUMIF('01) BudgetBill Breakdown'!B89:B$594,K11, '01) BudgetBill Breakdown'!G89:G$594)</f>
        <v>-410.56</v>
      </c>
      <c r="M25" s="1089">
        <f t="shared" si="3"/>
        <v>-18.66181818</v>
      </c>
      <c r="N25" s="25"/>
    </row>
    <row r="26">
      <c r="A26" s="25"/>
      <c r="B26" s="1134" t="b">
        <v>0</v>
      </c>
      <c r="C26" s="1042"/>
      <c r="D26" s="1135"/>
      <c r="E26" s="1135"/>
      <c r="F26" s="1179"/>
      <c r="G26" s="1137"/>
      <c r="H26" s="1138">
        <v>0.0</v>
      </c>
      <c r="I26" s="92">
        <f t="shared" si="2"/>
        <v>635.61</v>
      </c>
      <c r="J26" s="25"/>
      <c r="K26" s="1090" t="str">
        <f>'08) Drop Down Menus'!A11</f>
        <v>Haircut</v>
      </c>
      <c r="L26" s="994">
        <f>SUMIF('01) BudgetBill Breakdown'!B89:B$594,K12, '01) BudgetBill Breakdown'!G89:G$594)</f>
        <v>-238</v>
      </c>
      <c r="M26" s="1091">
        <f t="shared" si="3"/>
        <v>-10.81818182</v>
      </c>
      <c r="N26" s="25"/>
    </row>
    <row r="27">
      <c r="A27" s="25"/>
      <c r="B27" s="925" t="b">
        <v>0</v>
      </c>
      <c r="C27" s="1022"/>
      <c r="D27" s="1022"/>
      <c r="E27" s="1022"/>
      <c r="F27" s="1180"/>
      <c r="G27" s="983"/>
      <c r="H27" s="1023">
        <v>0.0</v>
      </c>
      <c r="I27" s="86">
        <f t="shared" si="2"/>
        <v>635.61</v>
      </c>
      <c r="J27" s="25"/>
      <c r="K27" s="1088" t="str">
        <f>'08) Drop Down Menus'!A12</f>
        <v>Subscription - Video</v>
      </c>
      <c r="L27" s="930">
        <f>SUMIF('01) BudgetBill Breakdown'!B89:B$594,K13, '01) BudgetBill Breakdown'!G89:G$594)</f>
        <v>-343.35</v>
      </c>
      <c r="M27" s="1089">
        <f t="shared" si="3"/>
        <v>-15.60681818</v>
      </c>
      <c r="N27" s="25"/>
    </row>
    <row r="28">
      <c r="A28" s="25"/>
      <c r="B28" s="1134" t="b">
        <v>0</v>
      </c>
      <c r="C28" s="1042"/>
      <c r="D28" s="1042"/>
      <c r="E28" s="1042"/>
      <c r="F28" s="1179"/>
      <c r="G28" s="1137"/>
      <c r="H28" s="1138">
        <v>0.0</v>
      </c>
      <c r="I28" s="92">
        <f t="shared" si="2"/>
        <v>635.61</v>
      </c>
      <c r="J28" s="25"/>
      <c r="K28" s="1090" t="str">
        <f>'08) Drop Down Menus'!A13</f>
        <v>Subscription - Game</v>
      </c>
      <c r="L28" s="994">
        <f>SUMIF('01) BudgetBill Breakdown'!B89:B$594,K14, '01) BudgetBill Breakdown'!G89:G$594)</f>
        <v>-26.38</v>
      </c>
      <c r="M28" s="1091">
        <f t="shared" si="3"/>
        <v>-1.199090909</v>
      </c>
      <c r="N28" s="25"/>
    </row>
    <row r="29">
      <c r="A29" s="25"/>
      <c r="B29" s="925" t="b">
        <v>0</v>
      </c>
      <c r="C29" s="1022"/>
      <c r="D29" s="1022"/>
      <c r="E29" s="1022"/>
      <c r="F29" s="1180"/>
      <c r="G29" s="983"/>
      <c r="H29" s="1023">
        <v>0.0</v>
      </c>
      <c r="I29" s="86">
        <f t="shared" si="2"/>
        <v>635.61</v>
      </c>
      <c r="J29" s="25"/>
      <c r="K29" s="1092" t="s">
        <v>574</v>
      </c>
      <c r="L29" s="1093"/>
      <c r="M29" s="1094" t="s">
        <v>649</v>
      </c>
      <c r="N29" s="25"/>
    </row>
    <row r="30">
      <c r="A30" s="25"/>
      <c r="B30" s="1134" t="b">
        <v>0</v>
      </c>
      <c r="C30" s="1042"/>
      <c r="D30" s="1135"/>
      <c r="E30" s="1135"/>
      <c r="F30" s="1179"/>
      <c r="G30" s="1137"/>
      <c r="H30" s="1138">
        <v>0.0</v>
      </c>
      <c r="I30" s="92">
        <f t="shared" si="2"/>
        <v>635.61</v>
      </c>
      <c r="J30" s="25"/>
      <c r="N30" s="25"/>
    </row>
    <row r="31">
      <c r="A31" s="25"/>
      <c r="B31" s="925" t="b">
        <v>0</v>
      </c>
      <c r="C31" s="1022"/>
      <c r="D31" s="862"/>
      <c r="E31" s="862"/>
      <c r="F31" s="1180"/>
      <c r="G31" s="983"/>
      <c r="H31" s="1023">
        <v>0.0</v>
      </c>
      <c r="I31" s="86">
        <f t="shared" si="2"/>
        <v>635.61</v>
      </c>
      <c r="J31" s="25"/>
      <c r="K31" s="126" t="s">
        <v>804</v>
      </c>
      <c r="N31" s="25"/>
    </row>
    <row r="32">
      <c r="A32" s="25"/>
      <c r="B32" s="1134" t="b">
        <v>0</v>
      </c>
      <c r="C32" s="1042"/>
      <c r="D32" s="1135"/>
      <c r="E32" s="1135"/>
      <c r="F32" s="1179"/>
      <c r="G32" s="1137"/>
      <c r="H32" s="1138">
        <v>0.0</v>
      </c>
      <c r="I32" s="92">
        <f t="shared" si="2"/>
        <v>635.61</v>
      </c>
      <c r="J32" s="25"/>
      <c r="K32" s="1208"/>
      <c r="L32" s="1128">
        <v>45961.0</v>
      </c>
      <c r="M32" s="125">
        <v>5.42</v>
      </c>
      <c r="N32" s="25"/>
    </row>
    <row r="33" ht="18.0" customHeight="1">
      <c r="A33" s="25"/>
      <c r="B33" s="925" t="b">
        <v>0</v>
      </c>
      <c r="C33" s="1022"/>
      <c r="D33" s="862"/>
      <c r="E33" s="862"/>
      <c r="F33" s="1180"/>
      <c r="G33" s="983"/>
      <c r="H33" s="1023">
        <v>0.0</v>
      </c>
      <c r="I33" s="86">
        <f t="shared" si="2"/>
        <v>635.61</v>
      </c>
      <c r="J33" s="25"/>
      <c r="K33" s="136"/>
      <c r="L33" s="1128">
        <v>45964.0</v>
      </c>
      <c r="M33" s="125">
        <v>2.25</v>
      </c>
      <c r="N33" s="25"/>
    </row>
    <row r="34" ht="18.0" customHeight="1">
      <c r="A34" s="25"/>
      <c r="B34" s="1148"/>
      <c r="C34" s="1149" t="s">
        <v>455</v>
      </c>
      <c r="D34" s="1150"/>
      <c r="E34" s="1150"/>
      <c r="F34" s="1150"/>
      <c r="G34" s="1150"/>
      <c r="H34" s="1151">
        <f>I26</f>
        <v>635.61</v>
      </c>
      <c r="I34" s="1152"/>
      <c r="J34" s="25"/>
      <c r="K34" s="136"/>
      <c r="L34" s="1128"/>
      <c r="M34" s="125">
        <v>0.0</v>
      </c>
      <c r="N34" s="25"/>
    </row>
    <row r="35" ht="18.0" customHeight="1">
      <c r="A35" s="65"/>
      <c r="B35" s="65"/>
      <c r="C35" s="65"/>
      <c r="D35" s="65"/>
      <c r="E35" s="65"/>
      <c r="F35" s="65"/>
      <c r="G35" s="75"/>
      <c r="H35" s="75"/>
      <c r="I35" s="65"/>
      <c r="J35" s="25"/>
      <c r="K35" s="136"/>
      <c r="L35" s="1128"/>
      <c r="M35" s="125">
        <v>0.0</v>
      </c>
      <c r="N35" s="25"/>
    </row>
    <row r="36" ht="18.0" customHeight="1">
      <c r="A36" s="65"/>
      <c r="B36" s="65" t="s">
        <v>609</v>
      </c>
      <c r="J36" s="25"/>
      <c r="K36" s="136"/>
      <c r="L36" s="1128"/>
      <c r="M36" s="125">
        <v>0.0</v>
      </c>
      <c r="N36" s="25"/>
    </row>
    <row r="37" ht="18.0" customHeight="1">
      <c r="A37" s="80"/>
      <c r="B37" s="1085" t="s">
        <v>102</v>
      </c>
      <c r="C37" s="1086" t="s">
        <v>103</v>
      </c>
      <c r="D37" s="1086" t="s">
        <v>104</v>
      </c>
      <c r="E37" s="1086" t="s">
        <v>105</v>
      </c>
      <c r="F37" s="1086" t="s">
        <v>49</v>
      </c>
      <c r="G37" s="1106" t="s">
        <v>106</v>
      </c>
      <c r="H37" s="1106" t="s">
        <v>107</v>
      </c>
      <c r="I37" s="1130"/>
      <c r="J37" s="25"/>
      <c r="K37" s="136"/>
      <c r="L37" s="1128"/>
      <c r="M37" s="125">
        <v>0.0</v>
      </c>
      <c r="N37" s="25"/>
    </row>
    <row r="38" ht="18.0" customHeight="1">
      <c r="A38" s="80"/>
      <c r="B38" s="1108" t="b">
        <v>0</v>
      </c>
      <c r="C38" s="1022"/>
      <c r="D38" s="95"/>
      <c r="E38" s="95"/>
      <c r="F38" s="96"/>
      <c r="G38" s="85">
        <v>0.0</v>
      </c>
      <c r="H38" s="930">
        <f t="shared" ref="H38:H86" si="4">IF( B38 = TRUE ,(G38*F38)*0.05+(G38*F38) , G38*F38 )</f>
        <v>0</v>
      </c>
      <c r="I38" s="1107"/>
      <c r="J38" s="25"/>
      <c r="K38" s="136"/>
      <c r="L38" s="1128"/>
      <c r="M38" s="125">
        <v>0.0</v>
      </c>
      <c r="N38" s="25"/>
    </row>
    <row r="39" ht="18.0" customHeight="1">
      <c r="A39" s="80"/>
      <c r="B39" s="1111" t="b">
        <v>0</v>
      </c>
      <c r="C39" s="88"/>
      <c r="D39" s="89"/>
      <c r="E39" s="89"/>
      <c r="F39" s="90"/>
      <c r="G39" s="91">
        <v>0.0</v>
      </c>
      <c r="H39" s="994">
        <f t="shared" si="4"/>
        <v>0</v>
      </c>
      <c r="I39" s="1140"/>
      <c r="J39" s="25"/>
      <c r="K39" s="136"/>
      <c r="L39" s="1128"/>
      <c r="M39" s="125">
        <v>0.0</v>
      </c>
      <c r="N39" s="25"/>
    </row>
    <row r="40" ht="18.0" customHeight="1">
      <c r="A40" s="97"/>
      <c r="B40" s="1108" t="b">
        <v>0</v>
      </c>
      <c r="C40" s="94"/>
      <c r="D40" s="95"/>
      <c r="E40" s="95"/>
      <c r="F40" s="96"/>
      <c r="G40" s="85">
        <v>0.0</v>
      </c>
      <c r="H40" s="930">
        <f t="shared" si="4"/>
        <v>0</v>
      </c>
      <c r="I40" s="1107"/>
      <c r="J40" s="25"/>
      <c r="K40" s="136"/>
      <c r="L40" s="1128"/>
      <c r="M40" s="125">
        <v>0.0</v>
      </c>
      <c r="N40" s="25"/>
    </row>
    <row r="41" ht="18.0" customHeight="1">
      <c r="A41" s="80"/>
      <c r="B41" s="1111" t="b">
        <v>0</v>
      </c>
      <c r="C41" s="88"/>
      <c r="D41" s="89"/>
      <c r="E41" s="89"/>
      <c r="F41" s="90"/>
      <c r="G41" s="91">
        <v>0.0</v>
      </c>
      <c r="H41" s="994">
        <f t="shared" si="4"/>
        <v>0</v>
      </c>
      <c r="I41" s="1140"/>
      <c r="J41" s="25"/>
      <c r="K41" s="136"/>
      <c r="L41" s="1128"/>
      <c r="M41" s="125">
        <v>0.0</v>
      </c>
      <c r="N41" s="25"/>
    </row>
    <row r="42" ht="18.0" customHeight="1">
      <c r="A42" s="80"/>
      <c r="B42" s="1108" t="b">
        <v>0</v>
      </c>
      <c r="C42" s="94"/>
      <c r="D42" s="95"/>
      <c r="E42" s="95"/>
      <c r="F42" s="96"/>
      <c r="G42" s="85">
        <v>0.0</v>
      </c>
      <c r="H42" s="930">
        <f t="shared" si="4"/>
        <v>0</v>
      </c>
      <c r="I42" s="1107"/>
      <c r="J42" s="25"/>
      <c r="K42" s="136"/>
      <c r="L42" s="1128"/>
      <c r="M42" s="125">
        <v>0.0</v>
      </c>
      <c r="N42" s="25"/>
    </row>
    <row r="43" ht="18.0" customHeight="1">
      <c r="A43" s="80"/>
      <c r="B43" s="1111" t="b">
        <v>0</v>
      </c>
      <c r="C43" s="88"/>
      <c r="D43" s="89"/>
      <c r="E43" s="89"/>
      <c r="F43" s="90"/>
      <c r="G43" s="91">
        <v>0.0</v>
      </c>
      <c r="H43" s="994">
        <f t="shared" si="4"/>
        <v>0</v>
      </c>
      <c r="I43" s="1140"/>
      <c r="J43" s="25"/>
      <c r="K43" s="136"/>
      <c r="L43" s="1128"/>
      <c r="M43" s="125">
        <v>0.0</v>
      </c>
      <c r="N43" s="25"/>
    </row>
    <row r="44" ht="18.0" customHeight="1">
      <c r="A44" s="97"/>
      <c r="B44" s="1108" t="b">
        <v>0</v>
      </c>
      <c r="C44" s="94"/>
      <c r="D44" s="95"/>
      <c r="E44" s="95"/>
      <c r="F44" s="96"/>
      <c r="G44" s="85">
        <v>0.0</v>
      </c>
      <c r="H44" s="930">
        <f t="shared" si="4"/>
        <v>0</v>
      </c>
      <c r="I44" s="1107"/>
      <c r="J44" s="25"/>
      <c r="K44" s="136"/>
      <c r="L44" s="1128"/>
      <c r="M44" s="125">
        <v>0.0</v>
      </c>
      <c r="N44" s="25"/>
    </row>
    <row r="45" ht="18.0" customHeight="1">
      <c r="A45" s="97"/>
      <c r="B45" s="1111" t="b">
        <v>0</v>
      </c>
      <c r="C45" s="88"/>
      <c r="D45" s="89"/>
      <c r="E45" s="89"/>
      <c r="F45" s="90"/>
      <c r="G45" s="91">
        <v>0.0</v>
      </c>
      <c r="H45" s="994">
        <f t="shared" si="4"/>
        <v>0</v>
      </c>
      <c r="I45" s="1140"/>
      <c r="J45" s="25"/>
      <c r="K45" s="167"/>
      <c r="L45" s="1128"/>
      <c r="M45" s="125">
        <v>0.0</v>
      </c>
      <c r="N45" s="25"/>
    </row>
    <row r="46" ht="18.0" customHeight="1">
      <c r="A46" s="97"/>
      <c r="B46" s="1108" t="b">
        <v>0</v>
      </c>
      <c r="C46" s="94"/>
      <c r="D46" s="95"/>
      <c r="E46" s="95"/>
      <c r="F46" s="96"/>
      <c r="G46" s="85">
        <v>0.0</v>
      </c>
      <c r="H46" s="930">
        <f t="shared" si="4"/>
        <v>0</v>
      </c>
      <c r="I46" s="1107"/>
      <c r="J46" s="25"/>
      <c r="K46" s="167"/>
      <c r="L46" s="1128"/>
      <c r="M46" s="125">
        <v>0.0</v>
      </c>
      <c r="N46" s="25"/>
    </row>
    <row r="47" ht="18.0" customHeight="1">
      <c r="A47" s="97"/>
      <c r="B47" s="1111" t="b">
        <v>0</v>
      </c>
      <c r="C47" s="88"/>
      <c r="D47" s="89"/>
      <c r="E47" s="89"/>
      <c r="F47" s="90"/>
      <c r="G47" s="91">
        <v>0.0</v>
      </c>
      <c r="H47" s="994">
        <f t="shared" si="4"/>
        <v>0</v>
      </c>
      <c r="I47" s="1140"/>
      <c r="J47" s="25"/>
      <c r="K47" s="167"/>
      <c r="L47" s="1128"/>
      <c r="M47" s="125">
        <v>0.0</v>
      </c>
      <c r="N47" s="25"/>
    </row>
    <row r="48" ht="18.0" customHeight="1">
      <c r="A48" s="97"/>
      <c r="B48" s="1108" t="b">
        <v>0</v>
      </c>
      <c r="C48" s="94"/>
      <c r="D48" s="95"/>
      <c r="E48" s="95"/>
      <c r="F48" s="96"/>
      <c r="G48" s="85">
        <v>0.0</v>
      </c>
      <c r="H48" s="930">
        <f t="shared" si="4"/>
        <v>0</v>
      </c>
      <c r="I48" s="1107"/>
      <c r="J48" s="25"/>
      <c r="K48" s="167"/>
      <c r="L48" s="1128"/>
      <c r="M48" s="125">
        <v>0.0</v>
      </c>
    </row>
    <row r="49" ht="18.0" customHeight="1">
      <c r="A49" s="97"/>
      <c r="B49" s="1111" t="b">
        <v>0</v>
      </c>
      <c r="C49" s="88"/>
      <c r="D49" s="89"/>
      <c r="E49" s="89"/>
      <c r="F49" s="90"/>
      <c r="G49" s="91">
        <v>0.0</v>
      </c>
      <c r="H49" s="994">
        <f t="shared" si="4"/>
        <v>0</v>
      </c>
      <c r="I49" s="1140"/>
      <c r="J49" s="25"/>
      <c r="K49" s="167"/>
      <c r="L49" s="1128"/>
      <c r="M49" s="125">
        <v>0.0</v>
      </c>
    </row>
    <row r="50" ht="18.0" customHeight="1">
      <c r="A50" s="97"/>
      <c r="B50" s="1108" t="b">
        <v>0</v>
      </c>
      <c r="C50" s="94"/>
      <c r="D50" s="95"/>
      <c r="E50" s="95"/>
      <c r="F50" s="96"/>
      <c r="G50" s="85">
        <v>0.0</v>
      </c>
      <c r="H50" s="930">
        <f t="shared" si="4"/>
        <v>0</v>
      </c>
      <c r="I50" s="1107"/>
      <c r="J50" s="25"/>
      <c r="K50" s="167"/>
      <c r="L50" s="1128"/>
      <c r="M50" s="125">
        <v>0.0</v>
      </c>
    </row>
    <row r="51" ht="18.0" customHeight="1">
      <c r="A51" s="97"/>
      <c r="B51" s="1111" t="b">
        <v>0</v>
      </c>
      <c r="C51" s="88"/>
      <c r="D51" s="89"/>
      <c r="E51" s="89"/>
      <c r="F51" s="90"/>
      <c r="G51" s="91">
        <v>0.0</v>
      </c>
      <c r="H51" s="994">
        <f t="shared" si="4"/>
        <v>0</v>
      </c>
      <c r="I51" s="1140"/>
      <c r="J51" s="25"/>
      <c r="K51" s="167"/>
      <c r="L51" s="1128"/>
      <c r="M51" s="125">
        <v>0.0</v>
      </c>
    </row>
    <row r="52" ht="18.0" customHeight="1">
      <c r="A52" s="97"/>
      <c r="B52" s="1108" t="b">
        <v>0</v>
      </c>
      <c r="C52" s="94"/>
      <c r="D52" s="95"/>
      <c r="E52" s="95"/>
      <c r="F52" s="96"/>
      <c r="G52" s="85">
        <v>0.0</v>
      </c>
      <c r="H52" s="930">
        <f t="shared" si="4"/>
        <v>0</v>
      </c>
      <c r="I52" s="1107"/>
      <c r="J52" s="25"/>
      <c r="K52" s="167"/>
      <c r="L52" s="1128"/>
      <c r="M52" s="125">
        <v>0.0</v>
      </c>
    </row>
    <row r="53" ht="18.0" customHeight="1">
      <c r="A53" s="97"/>
      <c r="B53" s="1111" t="b">
        <v>0</v>
      </c>
      <c r="C53" s="88"/>
      <c r="D53" s="89"/>
      <c r="E53" s="89"/>
      <c r="F53" s="90"/>
      <c r="G53" s="91">
        <v>0.0</v>
      </c>
      <c r="H53" s="994">
        <f t="shared" si="4"/>
        <v>0</v>
      </c>
      <c r="I53" s="1140"/>
      <c r="J53" s="25"/>
      <c r="K53" s="167"/>
      <c r="L53" s="1128"/>
      <c r="M53" s="125">
        <v>0.0</v>
      </c>
      <c r="N53" s="25"/>
    </row>
    <row r="54" ht="18.0" customHeight="1">
      <c r="A54" s="97"/>
      <c r="B54" s="1108" t="b">
        <v>0</v>
      </c>
      <c r="C54" s="94"/>
      <c r="D54" s="95"/>
      <c r="E54" s="95"/>
      <c r="F54" s="96"/>
      <c r="G54" s="85">
        <v>0.0</v>
      </c>
      <c r="H54" s="930">
        <f t="shared" si="4"/>
        <v>0</v>
      </c>
      <c r="I54" s="1107"/>
      <c r="J54" s="25"/>
      <c r="K54" s="167"/>
      <c r="L54" s="1128"/>
      <c r="M54" s="125">
        <v>0.0</v>
      </c>
      <c r="N54" s="25"/>
    </row>
    <row r="55" ht="18.0" customHeight="1">
      <c r="A55" s="97"/>
      <c r="B55" s="1111" t="b">
        <v>0</v>
      </c>
      <c r="C55" s="88"/>
      <c r="D55" s="89"/>
      <c r="E55" s="89"/>
      <c r="F55" s="90"/>
      <c r="G55" s="91">
        <v>0.0</v>
      </c>
      <c r="H55" s="994">
        <f t="shared" si="4"/>
        <v>0</v>
      </c>
      <c r="I55" s="1140"/>
      <c r="J55" s="25"/>
      <c r="K55" s="167"/>
      <c r="L55" s="1128"/>
      <c r="M55" s="125">
        <v>0.0</v>
      </c>
      <c r="N55" s="25"/>
    </row>
    <row r="56" ht="18.0" customHeight="1">
      <c r="A56" s="97"/>
      <c r="B56" s="1108" t="b">
        <v>0</v>
      </c>
      <c r="C56" s="94"/>
      <c r="D56" s="95"/>
      <c r="E56" s="95"/>
      <c r="F56" s="96"/>
      <c r="G56" s="85">
        <v>0.0</v>
      </c>
      <c r="H56" s="930">
        <f t="shared" si="4"/>
        <v>0</v>
      </c>
      <c r="I56" s="1107"/>
      <c r="J56" s="25"/>
      <c r="K56" s="167"/>
      <c r="L56" s="1128"/>
      <c r="M56" s="125">
        <v>0.0</v>
      </c>
      <c r="N56" s="25"/>
    </row>
    <row r="57" ht="18.0" customHeight="1">
      <c r="A57" s="97"/>
      <c r="B57" s="1111" t="b">
        <v>0</v>
      </c>
      <c r="C57" s="88"/>
      <c r="D57" s="89"/>
      <c r="E57" s="89"/>
      <c r="F57" s="90"/>
      <c r="G57" s="91">
        <v>0.0</v>
      </c>
      <c r="H57" s="994">
        <f t="shared" si="4"/>
        <v>0</v>
      </c>
      <c r="I57" s="1140"/>
      <c r="J57" s="25"/>
      <c r="K57" s="167"/>
      <c r="L57" s="1128"/>
      <c r="M57" s="125">
        <v>0.0</v>
      </c>
      <c r="N57" s="25"/>
    </row>
    <row r="58" ht="18.0" customHeight="1">
      <c r="A58" s="97"/>
      <c r="B58" s="1108" t="b">
        <v>0</v>
      </c>
      <c r="C58" s="94"/>
      <c r="D58" s="95"/>
      <c r="E58" s="95"/>
      <c r="F58" s="96"/>
      <c r="G58" s="85">
        <v>0.0</v>
      </c>
      <c r="H58" s="930">
        <f t="shared" si="4"/>
        <v>0</v>
      </c>
      <c r="I58" s="1107"/>
      <c r="J58" s="25"/>
      <c r="K58" s="167"/>
      <c r="L58" s="1128"/>
      <c r="M58" s="125">
        <v>0.0</v>
      </c>
      <c r="N58" s="25"/>
    </row>
    <row r="59" ht="18.0" customHeight="1">
      <c r="A59" s="97"/>
      <c r="B59" s="1111" t="b">
        <v>0</v>
      </c>
      <c r="C59" s="88"/>
      <c r="D59" s="89"/>
      <c r="E59" s="89"/>
      <c r="F59" s="90"/>
      <c r="G59" s="91">
        <v>0.0</v>
      </c>
      <c r="H59" s="994">
        <f t="shared" si="4"/>
        <v>0</v>
      </c>
      <c r="I59" s="1140"/>
      <c r="J59" s="25"/>
      <c r="K59" s="167"/>
      <c r="L59" s="1128"/>
      <c r="M59" s="125"/>
      <c r="N59" s="25"/>
    </row>
    <row r="60" ht="18.0" customHeight="1">
      <c r="A60" s="97"/>
      <c r="B60" s="1108" t="b">
        <v>0</v>
      </c>
      <c r="C60" s="94"/>
      <c r="D60" s="95"/>
      <c r="E60" s="95"/>
      <c r="F60" s="96"/>
      <c r="G60" s="85">
        <v>0.0</v>
      </c>
      <c r="H60" s="930">
        <f t="shared" si="4"/>
        <v>0</v>
      </c>
      <c r="I60" s="1107"/>
      <c r="J60" s="25"/>
      <c r="K60" s="1128"/>
      <c r="N60" s="25"/>
    </row>
    <row r="61" ht="18.0" customHeight="1">
      <c r="A61" s="97"/>
      <c r="B61" s="1111" t="b">
        <v>0</v>
      </c>
      <c r="C61" s="88"/>
      <c r="D61" s="89"/>
      <c r="E61" s="89"/>
      <c r="F61" s="90"/>
      <c r="G61" s="91">
        <v>0.0</v>
      </c>
      <c r="H61" s="994">
        <f t="shared" si="4"/>
        <v>0</v>
      </c>
      <c r="I61" s="1140"/>
      <c r="J61" s="25"/>
      <c r="K61" s="25"/>
      <c r="L61" s="25"/>
      <c r="M61" s="25"/>
      <c r="N61" s="25"/>
    </row>
    <row r="62" ht="18.0" customHeight="1">
      <c r="A62" s="97"/>
      <c r="B62" s="1108" t="b">
        <v>0</v>
      </c>
      <c r="C62" s="94"/>
      <c r="D62" s="95"/>
      <c r="E62" s="95"/>
      <c r="F62" s="96"/>
      <c r="G62" s="85">
        <v>0.0</v>
      </c>
      <c r="H62" s="930">
        <f t="shared" si="4"/>
        <v>0</v>
      </c>
      <c r="I62" s="1107"/>
      <c r="J62" s="25"/>
      <c r="N62" s="25"/>
    </row>
    <row r="63" ht="18.0" customHeight="1">
      <c r="A63" s="97"/>
      <c r="B63" s="1111" t="b">
        <v>0</v>
      </c>
      <c r="C63" s="88"/>
      <c r="D63" s="89"/>
      <c r="E63" s="89"/>
      <c r="F63" s="90"/>
      <c r="G63" s="91">
        <v>0.0</v>
      </c>
      <c r="H63" s="994">
        <f t="shared" si="4"/>
        <v>0</v>
      </c>
      <c r="I63" s="1140"/>
      <c r="J63" s="25"/>
      <c r="N63" s="25"/>
    </row>
    <row r="64" ht="18.0" customHeight="1">
      <c r="A64" s="97"/>
      <c r="B64" s="1108" t="b">
        <v>0</v>
      </c>
      <c r="C64" s="94"/>
      <c r="D64" s="95"/>
      <c r="E64" s="95"/>
      <c r="F64" s="96"/>
      <c r="G64" s="85">
        <v>0.0</v>
      </c>
      <c r="H64" s="930">
        <f t="shared" si="4"/>
        <v>0</v>
      </c>
      <c r="I64" s="1107"/>
      <c r="J64" s="25"/>
      <c r="N64" s="25"/>
    </row>
    <row r="65" ht="18.0" customHeight="1">
      <c r="A65" s="97"/>
      <c r="B65" s="1111" t="b">
        <v>0</v>
      </c>
      <c r="C65" s="88"/>
      <c r="D65" s="89"/>
      <c r="E65" s="89"/>
      <c r="F65" s="90"/>
      <c r="G65" s="91">
        <v>0.0</v>
      </c>
      <c r="H65" s="994">
        <f t="shared" si="4"/>
        <v>0</v>
      </c>
      <c r="I65" s="1140"/>
      <c r="J65" s="25"/>
      <c r="N65" s="25"/>
    </row>
    <row r="66" ht="18.0" customHeight="1">
      <c r="A66" s="97"/>
      <c r="B66" s="1108" t="b">
        <v>0</v>
      </c>
      <c r="C66" s="94"/>
      <c r="D66" s="95"/>
      <c r="E66" s="95"/>
      <c r="F66" s="96"/>
      <c r="G66" s="85">
        <v>0.0</v>
      </c>
      <c r="H66" s="930">
        <f t="shared" si="4"/>
        <v>0</v>
      </c>
      <c r="I66" s="1107"/>
      <c r="J66" s="25"/>
      <c r="N66" s="25"/>
    </row>
    <row r="67" ht="18.0" customHeight="1">
      <c r="A67" s="97"/>
      <c r="B67" s="1111" t="b">
        <v>0</v>
      </c>
      <c r="C67" s="88"/>
      <c r="D67" s="89"/>
      <c r="E67" s="89"/>
      <c r="F67" s="90"/>
      <c r="G67" s="91">
        <v>0.0</v>
      </c>
      <c r="H67" s="994">
        <f t="shared" si="4"/>
        <v>0</v>
      </c>
      <c r="I67" s="1140"/>
      <c r="J67" s="25"/>
      <c r="N67" s="25"/>
    </row>
    <row r="68" ht="18.0" customHeight="1">
      <c r="A68" s="97"/>
      <c r="B68" s="1108" t="b">
        <v>0</v>
      </c>
      <c r="C68" s="94"/>
      <c r="D68" s="95"/>
      <c r="E68" s="95"/>
      <c r="F68" s="96"/>
      <c r="G68" s="85">
        <v>0.0</v>
      </c>
      <c r="H68" s="930">
        <f t="shared" si="4"/>
        <v>0</v>
      </c>
      <c r="I68" s="1107"/>
      <c r="J68" s="25"/>
      <c r="N68" s="25"/>
    </row>
    <row r="69" ht="18.0" customHeight="1">
      <c r="A69" s="97"/>
      <c r="B69" s="1111" t="b">
        <v>0</v>
      </c>
      <c r="C69" s="88"/>
      <c r="D69" s="89"/>
      <c r="E69" s="89"/>
      <c r="F69" s="90"/>
      <c r="G69" s="91">
        <v>0.0</v>
      </c>
      <c r="H69" s="994">
        <f t="shared" si="4"/>
        <v>0</v>
      </c>
      <c r="I69" s="1140"/>
      <c r="J69" s="25"/>
      <c r="N69" s="25"/>
    </row>
    <row r="70" ht="18.0" customHeight="1">
      <c r="A70" s="97"/>
      <c r="B70" s="1108" t="b">
        <v>0</v>
      </c>
      <c r="C70" s="94"/>
      <c r="D70" s="95"/>
      <c r="E70" s="95"/>
      <c r="F70" s="96"/>
      <c r="G70" s="85">
        <v>0.0</v>
      </c>
      <c r="H70" s="930">
        <f t="shared" si="4"/>
        <v>0</v>
      </c>
      <c r="I70" s="1107"/>
      <c r="J70" s="25"/>
      <c r="N70" s="25"/>
    </row>
    <row r="71" ht="18.0" customHeight="1">
      <c r="A71" s="97"/>
      <c r="B71" s="1111" t="b">
        <v>0</v>
      </c>
      <c r="C71" s="88"/>
      <c r="D71" s="89"/>
      <c r="E71" s="89"/>
      <c r="F71" s="90"/>
      <c r="G71" s="91">
        <v>0.0</v>
      </c>
      <c r="H71" s="994">
        <f t="shared" si="4"/>
        <v>0</v>
      </c>
      <c r="I71" s="1140"/>
      <c r="J71" s="25"/>
      <c r="N71" s="25"/>
    </row>
    <row r="72" ht="18.0" customHeight="1">
      <c r="A72" s="97"/>
      <c r="B72" s="1108" t="b">
        <v>0</v>
      </c>
      <c r="C72" s="94"/>
      <c r="D72" s="95"/>
      <c r="E72" s="95"/>
      <c r="F72" s="96"/>
      <c r="G72" s="85">
        <v>0.0</v>
      </c>
      <c r="H72" s="930">
        <f t="shared" si="4"/>
        <v>0</v>
      </c>
      <c r="I72" s="1107"/>
      <c r="J72" s="25"/>
      <c r="N72" s="25"/>
    </row>
    <row r="73" ht="18.0" customHeight="1">
      <c r="A73" s="97"/>
      <c r="B73" s="1111" t="b">
        <v>0</v>
      </c>
      <c r="C73" s="88"/>
      <c r="D73" s="89"/>
      <c r="E73" s="89"/>
      <c r="F73" s="90"/>
      <c r="G73" s="91">
        <v>0.0</v>
      </c>
      <c r="H73" s="994">
        <f t="shared" si="4"/>
        <v>0</v>
      </c>
      <c r="I73" s="1140"/>
      <c r="J73" s="25"/>
      <c r="N73" s="25"/>
    </row>
    <row r="74" ht="18.0" customHeight="1">
      <c r="A74" s="97"/>
      <c r="B74" s="1108" t="b">
        <v>0</v>
      </c>
      <c r="C74" s="94"/>
      <c r="D74" s="95"/>
      <c r="E74" s="95"/>
      <c r="F74" s="96"/>
      <c r="G74" s="85">
        <v>0.0</v>
      </c>
      <c r="H74" s="930">
        <f t="shared" si="4"/>
        <v>0</v>
      </c>
      <c r="I74" s="1107"/>
      <c r="J74" s="25"/>
      <c r="N74" s="25"/>
    </row>
    <row r="75" ht="18.0" customHeight="1">
      <c r="A75" s="97"/>
      <c r="B75" s="1111" t="b">
        <v>0</v>
      </c>
      <c r="C75" s="88"/>
      <c r="D75" s="89"/>
      <c r="E75" s="89"/>
      <c r="F75" s="90"/>
      <c r="G75" s="91">
        <v>0.0</v>
      </c>
      <c r="H75" s="994">
        <f t="shared" si="4"/>
        <v>0</v>
      </c>
      <c r="I75" s="1140"/>
      <c r="J75" s="25"/>
      <c r="N75" s="25"/>
    </row>
    <row r="76" ht="18.0" customHeight="1">
      <c r="A76" s="97"/>
      <c r="B76" s="1108" t="b">
        <v>0</v>
      </c>
      <c r="C76" s="94"/>
      <c r="D76" s="95"/>
      <c r="E76" s="95"/>
      <c r="F76" s="96"/>
      <c r="G76" s="85">
        <v>0.0</v>
      </c>
      <c r="H76" s="930">
        <f t="shared" si="4"/>
        <v>0</v>
      </c>
      <c r="I76" s="1107"/>
      <c r="J76" s="25"/>
      <c r="N76" s="25"/>
    </row>
    <row r="77" ht="18.0" customHeight="1">
      <c r="A77" s="97"/>
      <c r="B77" s="1111" t="b">
        <v>0</v>
      </c>
      <c r="C77" s="88"/>
      <c r="D77" s="89"/>
      <c r="E77" s="89"/>
      <c r="F77" s="90"/>
      <c r="G77" s="91">
        <v>0.0</v>
      </c>
      <c r="H77" s="994">
        <f t="shared" si="4"/>
        <v>0</v>
      </c>
      <c r="I77" s="1140"/>
      <c r="J77" s="25"/>
      <c r="N77" s="25"/>
    </row>
    <row r="78" ht="18.0" customHeight="1">
      <c r="A78" s="97"/>
      <c r="B78" s="1108" t="b">
        <v>0</v>
      </c>
      <c r="C78" s="94"/>
      <c r="D78" s="95"/>
      <c r="E78" s="95"/>
      <c r="F78" s="96"/>
      <c r="G78" s="85">
        <v>0.0</v>
      </c>
      <c r="H78" s="930">
        <f t="shared" si="4"/>
        <v>0</v>
      </c>
      <c r="I78" s="1107"/>
      <c r="J78" s="25"/>
      <c r="N78" s="25"/>
    </row>
    <row r="79" ht="18.0" customHeight="1">
      <c r="A79" s="97"/>
      <c r="B79" s="1111" t="b">
        <v>0</v>
      </c>
      <c r="C79" s="88"/>
      <c r="D79" s="89"/>
      <c r="E79" s="89"/>
      <c r="F79" s="90"/>
      <c r="G79" s="91">
        <v>0.0</v>
      </c>
      <c r="H79" s="994">
        <f t="shared" si="4"/>
        <v>0</v>
      </c>
      <c r="I79" s="1140"/>
      <c r="J79" s="25"/>
      <c r="N79" s="25"/>
    </row>
    <row r="80" ht="18.0" customHeight="1">
      <c r="A80" s="97"/>
      <c r="B80" s="1108" t="b">
        <v>0</v>
      </c>
      <c r="C80" s="94"/>
      <c r="D80" s="95"/>
      <c r="E80" s="95"/>
      <c r="F80" s="96"/>
      <c r="G80" s="85">
        <v>0.0</v>
      </c>
      <c r="H80" s="930">
        <f t="shared" si="4"/>
        <v>0</v>
      </c>
      <c r="I80" s="1107"/>
      <c r="J80" s="25"/>
      <c r="N80" s="25"/>
    </row>
    <row r="81" ht="18.0" customHeight="1">
      <c r="A81" s="97"/>
      <c r="B81" s="1111" t="b">
        <v>0</v>
      </c>
      <c r="C81" s="88"/>
      <c r="D81" s="89"/>
      <c r="E81" s="89"/>
      <c r="F81" s="90"/>
      <c r="G81" s="91">
        <v>0.0</v>
      </c>
      <c r="H81" s="994">
        <f t="shared" si="4"/>
        <v>0</v>
      </c>
      <c r="I81" s="1140"/>
      <c r="J81" s="25"/>
      <c r="N81" s="25"/>
    </row>
    <row r="82" ht="18.0" customHeight="1">
      <c r="A82" s="97"/>
      <c r="B82" s="1108" t="b">
        <v>0</v>
      </c>
      <c r="C82" s="94"/>
      <c r="D82" s="95"/>
      <c r="E82" s="95"/>
      <c r="F82" s="96"/>
      <c r="G82" s="85">
        <v>0.0</v>
      </c>
      <c r="H82" s="930">
        <f t="shared" si="4"/>
        <v>0</v>
      </c>
      <c r="I82" s="1107"/>
      <c r="J82" s="25"/>
      <c r="N82" s="25"/>
    </row>
    <row r="83" ht="18.0" customHeight="1">
      <c r="A83" s="97"/>
      <c r="B83" s="1111" t="b">
        <v>0</v>
      </c>
      <c r="C83" s="88"/>
      <c r="D83" s="89"/>
      <c r="E83" s="89"/>
      <c r="F83" s="90"/>
      <c r="G83" s="91">
        <v>0.0</v>
      </c>
      <c r="H83" s="994">
        <f t="shared" si="4"/>
        <v>0</v>
      </c>
      <c r="I83" s="1140"/>
      <c r="J83" s="25"/>
      <c r="N83" s="25"/>
    </row>
    <row r="84" ht="18.0" customHeight="1">
      <c r="A84" s="97"/>
      <c r="B84" s="1108" t="b">
        <v>0</v>
      </c>
      <c r="C84" s="94"/>
      <c r="D84" s="95"/>
      <c r="E84" s="95"/>
      <c r="F84" s="96"/>
      <c r="G84" s="85">
        <v>0.0</v>
      </c>
      <c r="H84" s="930">
        <f t="shared" si="4"/>
        <v>0</v>
      </c>
      <c r="I84" s="1107"/>
      <c r="J84" s="25"/>
      <c r="N84" s="25"/>
    </row>
    <row r="85" ht="18.0" customHeight="1">
      <c r="A85" s="97"/>
      <c r="B85" s="1111" t="b">
        <v>0</v>
      </c>
      <c r="C85" s="88"/>
      <c r="D85" s="89"/>
      <c r="E85" s="89"/>
      <c r="F85" s="90"/>
      <c r="G85" s="91">
        <v>0.0</v>
      </c>
      <c r="H85" s="994">
        <f t="shared" si="4"/>
        <v>0</v>
      </c>
      <c r="I85" s="1140"/>
      <c r="J85" s="25"/>
      <c r="N85" s="25"/>
    </row>
    <row r="86" ht="18.0" customHeight="1">
      <c r="A86" s="65"/>
      <c r="B86" s="1108" t="b">
        <v>0</v>
      </c>
      <c r="C86" s="94"/>
      <c r="D86" s="95"/>
      <c r="E86" s="95"/>
      <c r="F86" s="96"/>
      <c r="G86" s="85">
        <v>0.0</v>
      </c>
      <c r="H86" s="930">
        <f t="shared" si="4"/>
        <v>0</v>
      </c>
      <c r="I86" s="1107"/>
      <c r="J86" s="25"/>
      <c r="N86" s="25"/>
    </row>
    <row r="87">
      <c r="A87" s="126"/>
      <c r="B87" s="1125"/>
      <c r="C87" s="1126" t="s">
        <v>610</v>
      </c>
      <c r="D87" s="1093"/>
      <c r="E87" s="1093"/>
      <c r="F87" s="1093"/>
      <c r="G87" s="1093"/>
      <c r="H87" s="1127">
        <f>sum(H38:H86)</f>
        <v>0</v>
      </c>
      <c r="I87" s="1155"/>
      <c r="J87" s="25"/>
      <c r="N87" s="25"/>
    </row>
    <row r="88">
      <c r="A88" s="126"/>
      <c r="B88" s="126" t="s">
        <v>134</v>
      </c>
      <c r="H88" s="127">
        <f>'01) BudgetBill Breakdown'!J882-H87</f>
        <v>1413.26</v>
      </c>
      <c r="J88" s="25"/>
      <c r="M88" s="13">
        <v>45829.0</v>
      </c>
      <c r="N88" s="25"/>
    </row>
    <row r="89">
      <c r="A89" s="126"/>
      <c r="B89" s="126"/>
      <c r="C89" s="126"/>
      <c r="D89" s="126"/>
      <c r="E89" s="126"/>
      <c r="F89" s="126"/>
      <c r="G89" s="126"/>
      <c r="H89" s="128"/>
      <c r="I89" s="128"/>
      <c r="J89" s="25"/>
      <c r="N89" s="25"/>
    </row>
  </sheetData>
  <mergeCells count="102">
    <mergeCell ref="H34:I34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K60:M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2:I72"/>
    <mergeCell ref="H73:I73"/>
    <mergeCell ref="H74:I74"/>
    <mergeCell ref="H75:I75"/>
    <mergeCell ref="H76:I76"/>
    <mergeCell ref="H84:I84"/>
    <mergeCell ref="H85:I85"/>
    <mergeCell ref="H86:I86"/>
    <mergeCell ref="C87:G87"/>
    <mergeCell ref="H87:I87"/>
    <mergeCell ref="B88:G88"/>
    <mergeCell ref="H88:I88"/>
    <mergeCell ref="H77:I77"/>
    <mergeCell ref="H78:I78"/>
    <mergeCell ref="H79:I79"/>
    <mergeCell ref="H80:I80"/>
    <mergeCell ref="H81:I81"/>
    <mergeCell ref="H82:I82"/>
    <mergeCell ref="H83:I83"/>
    <mergeCell ref="B2:I2"/>
    <mergeCell ref="K2:M2"/>
    <mergeCell ref="C3:E3"/>
    <mergeCell ref="L3:M3"/>
    <mergeCell ref="C4:E4"/>
    <mergeCell ref="L4:M4"/>
    <mergeCell ref="L5:M5"/>
    <mergeCell ref="C5:E5"/>
    <mergeCell ref="C6:E6"/>
    <mergeCell ref="C7:E7"/>
    <mergeCell ref="C8:E8"/>
    <mergeCell ref="C9:E9"/>
    <mergeCell ref="C10:E10"/>
    <mergeCell ref="C11:E11"/>
    <mergeCell ref="L13:M13"/>
    <mergeCell ref="L14:M14"/>
    <mergeCell ref="K29:L29"/>
    <mergeCell ref="K31:M31"/>
    <mergeCell ref="L6:M6"/>
    <mergeCell ref="L7:M7"/>
    <mergeCell ref="L8:M8"/>
    <mergeCell ref="L9:M9"/>
    <mergeCell ref="L10:M10"/>
    <mergeCell ref="L11:M11"/>
    <mergeCell ref="L12:M12"/>
    <mergeCell ref="C12:E12"/>
    <mergeCell ref="C13:E13"/>
    <mergeCell ref="C14:E14"/>
    <mergeCell ref="C15:E15"/>
    <mergeCell ref="C16:E16"/>
    <mergeCell ref="C17:E17"/>
    <mergeCell ref="C18:E18"/>
    <mergeCell ref="C19:E19"/>
    <mergeCell ref="C20:E20"/>
    <mergeCell ref="C21:E21"/>
    <mergeCell ref="C22:E22"/>
    <mergeCell ref="C23:E23"/>
    <mergeCell ref="C24:E24"/>
    <mergeCell ref="C25:E25"/>
    <mergeCell ref="C26:E26"/>
    <mergeCell ref="C30:E30"/>
    <mergeCell ref="C31:E31"/>
    <mergeCell ref="C32:E32"/>
    <mergeCell ref="C33:E33"/>
    <mergeCell ref="C34:G34"/>
    <mergeCell ref="B36:I36"/>
  </mergeCells>
  <conditionalFormatting sqref="B2">
    <cfRule type="cellIs" dxfId="30" priority="1" operator="lessThan">
      <formula>0</formula>
    </cfRule>
  </conditionalFormatting>
  <conditionalFormatting sqref="B2">
    <cfRule type="cellIs" dxfId="23" priority="2" operator="greaterThan">
      <formula>0</formula>
    </cfRule>
  </conditionalFormatting>
  <conditionalFormatting sqref="B2">
    <cfRule type="cellIs" dxfId="32" priority="3" operator="equal">
      <formula>0</formula>
    </cfRule>
  </conditionalFormatting>
  <dataValidations>
    <dataValidation type="list" allowBlank="1" showErrorMessage="1" sqref="E38:E86">
      <formula1>'08) Drop Down Menus'!$B$2:$B$17</formula1>
    </dataValidation>
    <dataValidation type="list" allowBlank="1" sqref="G4:G33">
      <formula1>'08) Drop Down Menus'!$A$2:$A$17</formula1>
    </dataValidation>
  </dataValidations>
  <drawing r:id="rId1"/>
</worksheet>
</file>

<file path=xl/worksheets/sheet10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3.29"/>
    <col customWidth="1" min="2" max="2" width="4.14"/>
    <col customWidth="1" min="3" max="3" width="24.0"/>
    <col customWidth="1" min="4" max="5" width="2.43"/>
    <col customWidth="1" min="6" max="6" width="12.29"/>
    <col customWidth="1" min="7" max="7" width="18.29"/>
    <col customWidth="1" min="8" max="8" width="11.86"/>
    <col customWidth="1" min="9" max="9" width="12.29"/>
    <col customWidth="1" min="10" max="10" width="3.71"/>
    <col customWidth="1" min="11" max="13" width="22.29"/>
    <col customWidth="1" min="14" max="14" width="3.43"/>
  </cols>
  <sheetData>
    <row r="1">
      <c r="A1" s="1209"/>
      <c r="B1" s="1209"/>
      <c r="C1" s="1209"/>
      <c r="D1" s="1209"/>
      <c r="E1" s="1209"/>
      <c r="F1" s="1209"/>
      <c r="G1" s="377"/>
      <c r="H1" s="1209"/>
      <c r="I1" s="1209"/>
      <c r="J1" s="1209"/>
      <c r="K1" s="1209"/>
      <c r="L1" s="1210"/>
      <c r="M1" s="1209"/>
      <c r="N1" s="1209"/>
    </row>
    <row r="2">
      <c r="A2" s="1209"/>
      <c r="B2" s="1211"/>
      <c r="C2" s="1212"/>
      <c r="D2" s="1212"/>
      <c r="E2" s="1212"/>
      <c r="F2" s="1212"/>
      <c r="G2" s="1212"/>
      <c r="H2" s="1212"/>
      <c r="I2" s="1213" t="s">
        <v>945</v>
      </c>
      <c r="J2" s="1209"/>
      <c r="K2" s="1214" t="s">
        <v>470</v>
      </c>
      <c r="L2" s="1132"/>
      <c r="M2" s="1133"/>
      <c r="N2" s="1209"/>
    </row>
    <row r="3">
      <c r="A3" s="1209"/>
      <c r="B3" s="1215" t="s">
        <v>598</v>
      </c>
      <c r="C3" s="1216" t="s">
        <v>140</v>
      </c>
      <c r="D3" s="862"/>
      <c r="E3" s="862"/>
      <c r="F3" s="1216" t="s">
        <v>55</v>
      </c>
      <c r="G3" s="1216" t="s">
        <v>44</v>
      </c>
      <c r="H3" s="1216" t="s">
        <v>2</v>
      </c>
      <c r="I3" s="1217" t="s">
        <v>67</v>
      </c>
      <c r="J3" s="1209"/>
      <c r="K3" s="1218" t="str">
        <f>'08) Drop Down Menus'!A2</f>
        <v>Groceries</v>
      </c>
      <c r="L3" s="1219">
        <f>sumifs(H$4:H$34,G$4:G$34,K3,B$4:B$34,false)</f>
        <v>228.9</v>
      </c>
      <c r="M3" s="1107"/>
      <c r="N3" s="1209"/>
    </row>
    <row r="4">
      <c r="A4" s="1209"/>
      <c r="B4" s="1220" t="b">
        <v>0</v>
      </c>
      <c r="C4" s="1221" t="s">
        <v>808</v>
      </c>
      <c r="D4" s="1135"/>
      <c r="E4" s="1135"/>
      <c r="F4" s="1222">
        <v>45975.0</v>
      </c>
      <c r="G4" s="1223" t="s">
        <v>110</v>
      </c>
      <c r="H4" s="1224">
        <f>M35</f>
        <v>0</v>
      </c>
      <c r="I4" s="1225">
        <f>H4</f>
        <v>0</v>
      </c>
      <c r="J4" s="1209"/>
      <c r="K4" s="1226" t="str">
        <f>'08) Drop Down Menus'!A3</f>
        <v>Cigarettes</v>
      </c>
      <c r="L4" s="1227">
        <f t="shared" ref="L4:L14" si="1">sumifs(H$4:H$26,G$4:G$26,K4,B$4:B$26,false)</f>
        <v>49</v>
      </c>
      <c r="M4" s="1140"/>
      <c r="N4" s="1209"/>
    </row>
    <row r="5">
      <c r="A5" s="1209"/>
      <c r="B5" s="1228" t="b">
        <v>0</v>
      </c>
      <c r="C5" s="1229" t="s">
        <v>806</v>
      </c>
      <c r="D5" s="862"/>
      <c r="E5" s="862"/>
      <c r="F5" s="1230">
        <v>45975.0</v>
      </c>
      <c r="G5" s="1231" t="s">
        <v>61</v>
      </c>
      <c r="H5" s="1232">
        <v>48.47</v>
      </c>
      <c r="I5" s="1233">
        <f t="shared" ref="I5:I34" si="2">I4+H5</f>
        <v>48.47</v>
      </c>
      <c r="J5" s="1209"/>
      <c r="K5" s="1218" t="str">
        <f>'08) Drop Down Menus'!A4</f>
        <v>Gas</v>
      </c>
      <c r="L5" s="1219">
        <f t="shared" si="1"/>
        <v>0</v>
      </c>
      <c r="M5" s="1107"/>
      <c r="N5" s="1209"/>
    </row>
    <row r="6">
      <c r="A6" s="1209"/>
      <c r="B6" s="1220" t="b">
        <v>0</v>
      </c>
      <c r="C6" s="1221" t="s">
        <v>946</v>
      </c>
      <c r="D6" s="1135"/>
      <c r="E6" s="1135"/>
      <c r="F6" s="1234">
        <v>45976.0</v>
      </c>
      <c r="G6" s="1223" t="s">
        <v>61</v>
      </c>
      <c r="H6" s="1224">
        <v>-1.5</v>
      </c>
      <c r="I6" s="1225">
        <f t="shared" si="2"/>
        <v>46.97</v>
      </c>
      <c r="J6" s="1209"/>
      <c r="K6" s="1226" t="str">
        <f>'08) Drop Down Menus'!A5</f>
        <v>Entertainment</v>
      </c>
      <c r="L6" s="1227">
        <f t="shared" si="1"/>
        <v>42.5</v>
      </c>
      <c r="M6" s="1140"/>
      <c r="N6" s="1209"/>
    </row>
    <row r="7">
      <c r="A7" s="1209"/>
      <c r="B7" s="1228" t="b">
        <v>0</v>
      </c>
      <c r="C7" s="1229" t="s">
        <v>753</v>
      </c>
      <c r="D7" s="862"/>
      <c r="E7" s="862"/>
      <c r="F7" s="1235">
        <v>45977.0</v>
      </c>
      <c r="G7" s="1231" t="s">
        <v>146</v>
      </c>
      <c r="H7" s="1232">
        <v>42.5</v>
      </c>
      <c r="I7" s="1233">
        <f t="shared" si="2"/>
        <v>89.47</v>
      </c>
      <c r="J7" s="1209"/>
      <c r="K7" s="1218" t="str">
        <f>'08) Drop Down Menus'!A6</f>
        <v>Medical</v>
      </c>
      <c r="L7" s="1219">
        <f t="shared" si="1"/>
        <v>0</v>
      </c>
      <c r="M7" s="1107"/>
      <c r="N7" s="1209"/>
    </row>
    <row r="8">
      <c r="A8" s="1209"/>
      <c r="B8" s="1220" t="b">
        <v>0</v>
      </c>
      <c r="C8" s="1221" t="s">
        <v>571</v>
      </c>
      <c r="D8" s="1135"/>
      <c r="E8" s="1135"/>
      <c r="F8" s="1234">
        <v>45978.0</v>
      </c>
      <c r="G8" s="1223" t="s">
        <v>144</v>
      </c>
      <c r="H8" s="1224">
        <v>25.28</v>
      </c>
      <c r="I8" s="1225">
        <f t="shared" si="2"/>
        <v>114.75</v>
      </c>
      <c r="J8" s="1209"/>
      <c r="K8" s="1226" t="str">
        <f>'08) Drop Down Menus'!A7</f>
        <v>Vehicle</v>
      </c>
      <c r="L8" s="1227">
        <f t="shared" si="1"/>
        <v>15</v>
      </c>
      <c r="M8" s="1140"/>
      <c r="N8" s="1209"/>
    </row>
    <row r="9">
      <c r="A9" s="1209"/>
      <c r="B9" s="1228" t="b">
        <v>0</v>
      </c>
      <c r="C9" s="1229" t="s">
        <v>474</v>
      </c>
      <c r="D9" s="862"/>
      <c r="E9" s="862"/>
      <c r="F9" s="1235">
        <v>45978.0</v>
      </c>
      <c r="G9" s="1231" t="s">
        <v>147</v>
      </c>
      <c r="H9" s="1232">
        <v>15.0</v>
      </c>
      <c r="I9" s="1233">
        <f t="shared" si="2"/>
        <v>129.75</v>
      </c>
      <c r="J9" s="1209"/>
      <c r="K9" s="1218" t="str">
        <f>'08) Drop Down Menus'!A8</f>
        <v>Maintenance</v>
      </c>
      <c r="L9" s="1219">
        <f t="shared" si="1"/>
        <v>0</v>
      </c>
      <c r="M9" s="1107"/>
      <c r="N9" s="1209"/>
    </row>
    <row r="10">
      <c r="A10" s="1209"/>
      <c r="B10" s="1220" t="b">
        <v>0</v>
      </c>
      <c r="C10" s="1221" t="s">
        <v>761</v>
      </c>
      <c r="D10" s="1135"/>
      <c r="E10" s="1135"/>
      <c r="F10" s="1234">
        <v>45982.0</v>
      </c>
      <c r="G10" s="1223" t="s">
        <v>110</v>
      </c>
      <c r="H10" s="1224">
        <v>38.59</v>
      </c>
      <c r="I10" s="1225">
        <f t="shared" si="2"/>
        <v>168.34</v>
      </c>
      <c r="J10" s="1209"/>
      <c r="K10" s="1226" t="str">
        <f>'08) Drop Down Menus'!A9</f>
        <v>Debt</v>
      </c>
      <c r="L10" s="1227">
        <f t="shared" si="1"/>
        <v>46.97</v>
      </c>
      <c r="M10" s="1140"/>
      <c r="N10" s="1209"/>
    </row>
    <row r="11">
      <c r="A11" s="1209"/>
      <c r="B11" s="1228" t="b">
        <v>0</v>
      </c>
      <c r="C11" s="1236" t="s">
        <v>508</v>
      </c>
      <c r="D11" s="862"/>
      <c r="E11" s="862"/>
      <c r="F11" s="1235">
        <v>45985.0</v>
      </c>
      <c r="G11" s="1231" t="s">
        <v>144</v>
      </c>
      <c r="H11" s="1232">
        <v>23.72</v>
      </c>
      <c r="I11" s="1233">
        <f t="shared" si="2"/>
        <v>192.06</v>
      </c>
      <c r="J11" s="1209"/>
      <c r="K11" s="1218" t="str">
        <f>'08) Drop Down Menus'!A10</f>
        <v>Holiday Gifts</v>
      </c>
      <c r="L11" s="1219">
        <f t="shared" si="1"/>
        <v>0</v>
      </c>
      <c r="M11" s="1107"/>
      <c r="N11" s="1209"/>
    </row>
    <row r="12">
      <c r="A12" s="1209"/>
      <c r="B12" s="1220" t="b">
        <v>0</v>
      </c>
      <c r="C12" s="1237" t="s">
        <v>472</v>
      </c>
      <c r="D12" s="1135"/>
      <c r="E12" s="1135"/>
      <c r="F12" s="1234">
        <v>45986.0</v>
      </c>
      <c r="G12" s="1223" t="s">
        <v>110</v>
      </c>
      <c r="H12" s="1224">
        <v>190.31</v>
      </c>
      <c r="I12" s="1225">
        <f t="shared" si="2"/>
        <v>382.37</v>
      </c>
      <c r="J12" s="1209"/>
      <c r="K12" s="1226" t="str">
        <f>'08) Drop Down Menus'!A11</f>
        <v>Haircut</v>
      </c>
      <c r="L12" s="1227">
        <f t="shared" si="1"/>
        <v>0</v>
      </c>
      <c r="M12" s="1140"/>
      <c r="N12" s="1209"/>
    </row>
    <row r="13">
      <c r="A13" s="1209"/>
      <c r="B13" s="1228" t="b">
        <v>0</v>
      </c>
      <c r="C13" s="1236"/>
      <c r="D13" s="862"/>
      <c r="E13" s="862"/>
      <c r="F13" s="1235"/>
      <c r="G13" s="1231"/>
      <c r="H13" s="1232">
        <v>0.0</v>
      </c>
      <c r="I13" s="1233">
        <f t="shared" si="2"/>
        <v>382.37</v>
      </c>
      <c r="J13" s="1209"/>
      <c r="K13" s="1218" t="str">
        <f>'08) Drop Down Menus'!A12</f>
        <v>Subscription - Video</v>
      </c>
      <c r="L13" s="1219">
        <f t="shared" si="1"/>
        <v>0</v>
      </c>
      <c r="M13" s="1107"/>
      <c r="N13" s="1209"/>
    </row>
    <row r="14">
      <c r="A14" s="1209"/>
      <c r="B14" s="1220" t="b">
        <v>0</v>
      </c>
      <c r="C14" s="1237"/>
      <c r="D14" s="1135"/>
      <c r="E14" s="1135"/>
      <c r="F14" s="1234"/>
      <c r="G14" s="1223"/>
      <c r="H14" s="1224">
        <v>0.0</v>
      </c>
      <c r="I14" s="1225">
        <f t="shared" si="2"/>
        <v>382.37</v>
      </c>
      <c r="J14" s="1209"/>
      <c r="K14" s="1238" t="str">
        <f>'08) Drop Down Menus'!A13</f>
        <v>Subscription - Game</v>
      </c>
      <c r="L14" s="1239">
        <f t="shared" si="1"/>
        <v>0</v>
      </c>
      <c r="M14" s="1144"/>
      <c r="N14" s="1209"/>
    </row>
    <row r="15">
      <c r="A15" s="1209"/>
      <c r="B15" s="1228" t="b">
        <v>0</v>
      </c>
      <c r="C15" s="1236"/>
      <c r="D15" s="862"/>
      <c r="E15" s="862"/>
      <c r="F15" s="1235"/>
      <c r="G15" s="1231"/>
      <c r="H15" s="1232">
        <v>0.0</v>
      </c>
      <c r="I15" s="1233">
        <f t="shared" si="2"/>
        <v>382.37</v>
      </c>
      <c r="J15" s="1209"/>
      <c r="K15" s="1209"/>
      <c r="L15" s="1209"/>
      <c r="M15" s="1209"/>
      <c r="N15" s="1209"/>
    </row>
    <row r="16">
      <c r="A16" s="1209"/>
      <c r="B16" s="1220" t="b">
        <v>0</v>
      </c>
      <c r="C16" s="1237"/>
      <c r="D16" s="1135"/>
      <c r="E16" s="1135"/>
      <c r="F16" s="1234"/>
      <c r="G16" s="1223"/>
      <c r="H16" s="1224">
        <v>0.0</v>
      </c>
      <c r="I16" s="1225">
        <f t="shared" si="2"/>
        <v>382.37</v>
      </c>
      <c r="J16" s="1209"/>
      <c r="K16" s="1240" t="s">
        <v>44</v>
      </c>
      <c r="L16" s="1241" t="s">
        <v>572</v>
      </c>
      <c r="M16" s="1242" t="s">
        <v>573</v>
      </c>
      <c r="N16" s="1209"/>
    </row>
    <row r="17">
      <c r="A17" s="1209"/>
      <c r="B17" s="1228" t="b">
        <v>0</v>
      </c>
      <c r="C17" s="1236"/>
      <c r="D17" s="862"/>
      <c r="E17" s="862"/>
      <c r="F17" s="1235"/>
      <c r="G17" s="1231"/>
      <c r="H17" s="1232">
        <v>0.0</v>
      </c>
      <c r="I17" s="1233">
        <f t="shared" si="2"/>
        <v>382.37</v>
      </c>
      <c r="J17" s="1209"/>
      <c r="K17" s="1243" t="str">
        <f>'08) Drop Down Menus'!A2</f>
        <v>Groceries</v>
      </c>
      <c r="L17" s="1244">
        <f>SUMIF('01) BudgetBill Breakdown'!B36:B$594,K3, '01) BudgetBill Breakdown'!G36:G$594)</f>
        <v>-8428.89</v>
      </c>
      <c r="M17" s="1245">
        <f t="shared" ref="M17:M28" si="3">L17/M$29</f>
        <v>-366.4734783</v>
      </c>
      <c r="N17" s="1209"/>
    </row>
    <row r="18">
      <c r="A18" s="1209"/>
      <c r="B18" s="1220" t="b">
        <v>0</v>
      </c>
      <c r="C18" s="1237"/>
      <c r="D18" s="1135"/>
      <c r="E18" s="1135"/>
      <c r="F18" s="1234"/>
      <c r="G18" s="1223"/>
      <c r="H18" s="1224">
        <v>0.0</v>
      </c>
      <c r="I18" s="1225">
        <f t="shared" si="2"/>
        <v>382.37</v>
      </c>
      <c r="J18" s="1209"/>
      <c r="K18" s="1246" t="str">
        <f>'08) Drop Down Menus'!A3</f>
        <v>Cigarettes</v>
      </c>
      <c r="L18" s="1247">
        <f>SUMIF('01) BudgetBill Breakdown'!B36:B$594,K4, '01) BudgetBill Breakdown'!G36:G$594)</f>
        <v>-1936.99</v>
      </c>
      <c r="M18" s="1248">
        <f t="shared" si="3"/>
        <v>-84.21695652</v>
      </c>
      <c r="N18" s="1209"/>
    </row>
    <row r="19">
      <c r="A19" s="1209"/>
      <c r="B19" s="1228" t="b">
        <v>0</v>
      </c>
      <c r="C19" s="1236"/>
      <c r="D19" s="862"/>
      <c r="E19" s="862"/>
      <c r="F19" s="1235"/>
      <c r="G19" s="1231"/>
      <c r="H19" s="1232">
        <v>0.0</v>
      </c>
      <c r="I19" s="1233">
        <f t="shared" si="2"/>
        <v>382.37</v>
      </c>
      <c r="J19" s="1209"/>
      <c r="K19" s="1243" t="str">
        <f>'08) Drop Down Menus'!A4</f>
        <v>Gas</v>
      </c>
      <c r="L19" s="1244">
        <f>SUMIF('01) BudgetBill Breakdown'!B36:B$594,K5, '01) BudgetBill Breakdown'!G36:G$594)</f>
        <v>-667.74</v>
      </c>
      <c r="M19" s="1245">
        <f t="shared" si="3"/>
        <v>-29.03217391</v>
      </c>
      <c r="N19" s="1209"/>
    </row>
    <row r="20">
      <c r="A20" s="1209"/>
      <c r="B20" s="1220" t="b">
        <v>0</v>
      </c>
      <c r="C20" s="1237"/>
      <c r="D20" s="1135"/>
      <c r="E20" s="1135"/>
      <c r="F20" s="1234"/>
      <c r="G20" s="1223"/>
      <c r="H20" s="1224">
        <v>0.0</v>
      </c>
      <c r="I20" s="1225">
        <f t="shared" si="2"/>
        <v>382.37</v>
      </c>
      <c r="J20" s="1209"/>
      <c r="K20" s="1246" t="str">
        <f>'08) Drop Down Menus'!A5</f>
        <v>Entertainment</v>
      </c>
      <c r="L20" s="1247">
        <f>SUMIF('01) BudgetBill Breakdown'!B36:B$594,K6, '01) BudgetBill Breakdown'!G36:G$594)</f>
        <v>-2661.86</v>
      </c>
      <c r="M20" s="1248">
        <f t="shared" si="3"/>
        <v>-115.7330435</v>
      </c>
      <c r="N20" s="1209"/>
    </row>
    <row r="21">
      <c r="A21" s="1209"/>
      <c r="B21" s="1228" t="b">
        <v>0</v>
      </c>
      <c r="C21" s="1236"/>
      <c r="D21" s="862"/>
      <c r="E21" s="862"/>
      <c r="F21" s="1235"/>
      <c r="G21" s="1231"/>
      <c r="H21" s="1232">
        <v>0.0</v>
      </c>
      <c r="I21" s="1233">
        <f t="shared" si="2"/>
        <v>382.37</v>
      </c>
      <c r="J21" s="1209"/>
      <c r="K21" s="1243" t="str">
        <f>'08) Drop Down Menus'!A6</f>
        <v>Medical</v>
      </c>
      <c r="L21" s="1244">
        <f>SUMIF('01) BudgetBill Breakdown'!B36:B$594,K7, '01) BudgetBill Breakdown'!G36:G$594)</f>
        <v>-584.63</v>
      </c>
      <c r="M21" s="1245">
        <f t="shared" si="3"/>
        <v>-25.41869565</v>
      </c>
      <c r="N21" s="1209"/>
    </row>
    <row r="22">
      <c r="A22" s="1209"/>
      <c r="B22" s="1220" t="b">
        <v>0</v>
      </c>
      <c r="C22" s="1237"/>
      <c r="D22" s="1135"/>
      <c r="E22" s="1135"/>
      <c r="F22" s="1234"/>
      <c r="G22" s="1223"/>
      <c r="H22" s="1224">
        <v>0.0</v>
      </c>
      <c r="I22" s="1225">
        <f t="shared" si="2"/>
        <v>382.37</v>
      </c>
      <c r="J22" s="1209"/>
      <c r="K22" s="1246" t="str">
        <f>'08) Drop Down Menus'!A7</f>
        <v>Vehicle</v>
      </c>
      <c r="L22" s="1247">
        <f>SUMIF('01) BudgetBill Breakdown'!B36:B$594,K8, '01) BudgetBill Breakdown'!G36:G$594)</f>
        <v>-437.78</v>
      </c>
      <c r="M22" s="1248">
        <f t="shared" si="3"/>
        <v>-19.03391304</v>
      </c>
      <c r="N22" s="1209"/>
    </row>
    <row r="23">
      <c r="A23" s="1209"/>
      <c r="B23" s="1228" t="b">
        <v>0</v>
      </c>
      <c r="C23" s="1236"/>
      <c r="D23" s="862"/>
      <c r="E23" s="862"/>
      <c r="F23" s="1235"/>
      <c r="G23" s="1231"/>
      <c r="H23" s="1232">
        <v>0.0</v>
      </c>
      <c r="I23" s="1233">
        <f t="shared" si="2"/>
        <v>382.37</v>
      </c>
      <c r="J23" s="1209"/>
      <c r="K23" s="1243" t="str">
        <f>'08) Drop Down Menus'!A8</f>
        <v>Maintenance</v>
      </c>
      <c r="L23" s="1244">
        <f>SUMIF('01) BudgetBill Breakdown'!B36:B$594,K9, '01) BudgetBill Breakdown'!G36:G$594)</f>
        <v>-1710.62</v>
      </c>
      <c r="M23" s="1245">
        <f t="shared" si="3"/>
        <v>-74.37478261</v>
      </c>
      <c r="N23" s="1209"/>
    </row>
    <row r="24">
      <c r="A24" s="1209"/>
      <c r="B24" s="1220" t="b">
        <v>0</v>
      </c>
      <c r="C24" s="1237"/>
      <c r="D24" s="1135"/>
      <c r="E24" s="1135"/>
      <c r="F24" s="1234"/>
      <c r="G24" s="1223"/>
      <c r="H24" s="1224">
        <v>0.0</v>
      </c>
      <c r="I24" s="1225">
        <f t="shared" si="2"/>
        <v>382.37</v>
      </c>
      <c r="J24" s="1209"/>
      <c r="K24" s="1246" t="str">
        <f>'08) Drop Down Menus'!A9</f>
        <v>Debt</v>
      </c>
      <c r="L24" s="1247">
        <f>SUMIF('01) BudgetBill Breakdown'!B36:B$594,K10, '01) BudgetBill Breakdown'!G36:G$594)</f>
        <v>-2031.77</v>
      </c>
      <c r="M24" s="1248">
        <f t="shared" si="3"/>
        <v>-88.33782609</v>
      </c>
      <c r="N24" s="1209"/>
    </row>
    <row r="25">
      <c r="A25" s="1209"/>
      <c r="B25" s="1228" t="b">
        <v>0</v>
      </c>
      <c r="C25" s="1236"/>
      <c r="D25" s="862"/>
      <c r="E25" s="862"/>
      <c r="F25" s="1235"/>
      <c r="G25" s="1231"/>
      <c r="H25" s="1232">
        <v>0.0</v>
      </c>
      <c r="I25" s="1233">
        <f t="shared" si="2"/>
        <v>382.37</v>
      </c>
      <c r="J25" s="1209"/>
      <c r="K25" s="1243" t="str">
        <f>'08) Drop Down Menus'!A10</f>
        <v>Holiday Gifts</v>
      </c>
      <c r="L25" s="1244">
        <f>SUMIF('01) BudgetBill Breakdown'!B36:B$594,K11, '01) BudgetBill Breakdown'!G36:G$594)</f>
        <v>-410.56</v>
      </c>
      <c r="M25" s="1245">
        <f t="shared" si="3"/>
        <v>-17.85043478</v>
      </c>
      <c r="N25" s="1209"/>
    </row>
    <row r="26">
      <c r="A26" s="1209"/>
      <c r="B26" s="1220" t="b">
        <v>0</v>
      </c>
      <c r="C26" s="1237"/>
      <c r="D26" s="1135"/>
      <c r="E26" s="1135"/>
      <c r="F26" s="1234"/>
      <c r="G26" s="1223"/>
      <c r="H26" s="1224">
        <v>0.0</v>
      </c>
      <c r="I26" s="1225">
        <f t="shared" si="2"/>
        <v>382.37</v>
      </c>
      <c r="J26" s="1209"/>
      <c r="K26" s="1246" t="str">
        <f>'08) Drop Down Menus'!A11</f>
        <v>Haircut</v>
      </c>
      <c r="L26" s="1247">
        <f>SUMIF('01) BudgetBill Breakdown'!B36:B$594,K12, '01) BudgetBill Breakdown'!G36:G$594)</f>
        <v>-238</v>
      </c>
      <c r="M26" s="1248">
        <f t="shared" si="3"/>
        <v>-10.34782609</v>
      </c>
      <c r="N26" s="1209"/>
    </row>
    <row r="27">
      <c r="A27" s="1209"/>
      <c r="B27" s="1228" t="b">
        <v>0</v>
      </c>
      <c r="C27" s="1236"/>
      <c r="D27" s="1236"/>
      <c r="E27" s="1236"/>
      <c r="F27" s="1235"/>
      <c r="G27" s="1231"/>
      <c r="H27" s="1232">
        <v>0.0</v>
      </c>
      <c r="I27" s="1233">
        <f t="shared" si="2"/>
        <v>382.37</v>
      </c>
      <c r="J27" s="1209"/>
      <c r="K27" s="1243" t="str">
        <f>'08) Drop Down Menus'!A12</f>
        <v>Subscription - Video</v>
      </c>
      <c r="L27" s="1244">
        <f>SUMIF('01) BudgetBill Breakdown'!B36:B$594,K13, '01) BudgetBill Breakdown'!G36:G$594)</f>
        <v>-343.35</v>
      </c>
      <c r="M27" s="1245">
        <f t="shared" si="3"/>
        <v>-14.92826087</v>
      </c>
      <c r="N27" s="1209"/>
    </row>
    <row r="28">
      <c r="A28" s="1209"/>
      <c r="B28" s="1220" t="b">
        <v>0</v>
      </c>
      <c r="C28" s="1237"/>
      <c r="D28" s="1237"/>
      <c r="E28" s="1237"/>
      <c r="F28" s="1234"/>
      <c r="G28" s="1223"/>
      <c r="H28" s="1224">
        <v>0.0</v>
      </c>
      <c r="I28" s="1225">
        <f t="shared" si="2"/>
        <v>382.37</v>
      </c>
      <c r="J28" s="1209"/>
      <c r="K28" s="1246" t="str">
        <f>'08) Drop Down Menus'!A13</f>
        <v>Subscription - Game</v>
      </c>
      <c r="L28" s="1247">
        <f>SUMIF('01) BudgetBill Breakdown'!B36:B$594,K14, '01) BudgetBill Breakdown'!G36:G$594)</f>
        <v>-26.38</v>
      </c>
      <c r="M28" s="1248">
        <f t="shared" si="3"/>
        <v>-1.146956522</v>
      </c>
      <c r="N28" s="1209"/>
    </row>
    <row r="29">
      <c r="A29" s="1209"/>
      <c r="B29" s="1228" t="b">
        <v>0</v>
      </c>
      <c r="C29" s="1236"/>
      <c r="D29" s="1236"/>
      <c r="E29" s="1236"/>
      <c r="F29" s="1235"/>
      <c r="G29" s="1231"/>
      <c r="H29" s="1232">
        <v>0.0</v>
      </c>
      <c r="I29" s="1233">
        <f t="shared" si="2"/>
        <v>382.37</v>
      </c>
      <c r="J29" s="1209"/>
      <c r="K29" s="1249" t="s">
        <v>574</v>
      </c>
      <c r="L29" s="1093"/>
      <c r="M29" s="1250" t="s">
        <v>653</v>
      </c>
      <c r="N29" s="1209"/>
    </row>
    <row r="30">
      <c r="A30" s="1209"/>
      <c r="B30" s="1220" t="b">
        <v>0</v>
      </c>
      <c r="C30" s="1237"/>
      <c r="D30" s="1135"/>
      <c r="E30" s="1135"/>
      <c r="F30" s="1234"/>
      <c r="G30" s="1223"/>
      <c r="H30" s="1224">
        <v>0.0</v>
      </c>
      <c r="I30" s="1225">
        <f t="shared" si="2"/>
        <v>382.37</v>
      </c>
      <c r="J30" s="1209"/>
      <c r="K30" s="1251"/>
      <c r="L30" s="1251"/>
      <c r="M30" s="1251"/>
      <c r="N30" s="1209"/>
    </row>
    <row r="31">
      <c r="A31" s="1209"/>
      <c r="B31" s="1228" t="b">
        <v>0</v>
      </c>
      <c r="C31" s="1236"/>
      <c r="D31" s="862"/>
      <c r="E31" s="862"/>
      <c r="F31" s="1235"/>
      <c r="G31" s="1231"/>
      <c r="H31" s="1232">
        <v>0.0</v>
      </c>
      <c r="I31" s="1233">
        <f t="shared" si="2"/>
        <v>382.37</v>
      </c>
      <c r="J31" s="1209"/>
      <c r="K31" s="1240" t="s">
        <v>804</v>
      </c>
      <c r="L31" s="1129"/>
      <c r="M31" s="1130"/>
      <c r="N31" s="1209"/>
    </row>
    <row r="32">
      <c r="A32" s="1209"/>
      <c r="B32" s="1220" t="b">
        <v>0</v>
      </c>
      <c r="C32" s="1237"/>
      <c r="D32" s="1135"/>
      <c r="E32" s="1135"/>
      <c r="F32" s="1234"/>
      <c r="G32" s="1223"/>
      <c r="H32" s="1224">
        <v>0.0</v>
      </c>
      <c r="I32" s="1225">
        <f t="shared" si="2"/>
        <v>382.37</v>
      </c>
      <c r="J32" s="1209"/>
      <c r="K32" s="1252">
        <v>0.0</v>
      </c>
      <c r="L32" s="1253">
        <v>0.0</v>
      </c>
      <c r="M32" s="1254">
        <v>0.0</v>
      </c>
      <c r="N32" s="1209"/>
    </row>
    <row r="33">
      <c r="A33" s="1209"/>
      <c r="B33" s="1228" t="b">
        <v>0</v>
      </c>
      <c r="C33" s="1236"/>
      <c r="D33" s="1236"/>
      <c r="E33" s="1236"/>
      <c r="F33" s="1235"/>
      <c r="G33" s="1231"/>
      <c r="H33" s="1232">
        <v>0.0</v>
      </c>
      <c r="I33" s="1233">
        <f t="shared" si="2"/>
        <v>382.37</v>
      </c>
      <c r="J33" s="1209"/>
      <c r="K33" s="1255">
        <v>0.0</v>
      </c>
      <c r="L33" s="1256">
        <v>0.0</v>
      </c>
      <c r="M33" s="1257">
        <v>0.0</v>
      </c>
      <c r="N33" s="1209"/>
    </row>
    <row r="34" ht="18.0" customHeight="1">
      <c r="A34" s="1209"/>
      <c r="B34" s="1220" t="b">
        <v>0</v>
      </c>
      <c r="C34" s="1237"/>
      <c r="D34" s="1135"/>
      <c r="E34" s="1135"/>
      <c r="F34" s="1234"/>
      <c r="G34" s="1223"/>
      <c r="H34" s="1224">
        <v>0.0</v>
      </c>
      <c r="I34" s="1225">
        <f t="shared" si="2"/>
        <v>382.37</v>
      </c>
      <c r="J34" s="1209"/>
      <c r="K34" s="1252">
        <v>0.0</v>
      </c>
      <c r="L34" s="1253">
        <v>0.0</v>
      </c>
      <c r="M34" s="1254">
        <v>0.0</v>
      </c>
      <c r="N34" s="1209"/>
    </row>
    <row r="35" ht="18.0" customHeight="1">
      <c r="A35" s="1209"/>
      <c r="B35" s="1258"/>
      <c r="C35" s="1259"/>
      <c r="D35" s="1259"/>
      <c r="E35" s="1259"/>
      <c r="F35" s="1259"/>
      <c r="G35" s="1260" t="s">
        <v>947</v>
      </c>
      <c r="H35" s="1261">
        <f>I34</f>
        <v>382.37</v>
      </c>
      <c r="I35" s="1152"/>
      <c r="J35" s="1209"/>
      <c r="K35" s="1262" t="s">
        <v>948</v>
      </c>
      <c r="L35" s="1263"/>
      <c r="M35" s="1264">
        <f>sum(K32:K34)+sum(L32:L34)+sum(M32:M34)</f>
        <v>0</v>
      </c>
      <c r="N35" s="1209"/>
    </row>
    <row r="36" ht="18.0" customHeight="1">
      <c r="A36" s="1265"/>
      <c r="B36" s="1265"/>
      <c r="C36" s="1265"/>
      <c r="D36" s="1265"/>
      <c r="E36" s="1265"/>
      <c r="F36" s="1265"/>
      <c r="G36" s="1266"/>
      <c r="H36" s="1266"/>
      <c r="I36" s="1265"/>
      <c r="J36" s="1209"/>
      <c r="K36" s="1267"/>
      <c r="L36" s="1268"/>
      <c r="M36" s="1269">
        <v>45983.0</v>
      </c>
      <c r="N36" s="1209"/>
    </row>
  </sheetData>
  <mergeCells count="45">
    <mergeCell ref="L5:M5"/>
    <mergeCell ref="L6:M6"/>
    <mergeCell ref="L4:M4"/>
    <mergeCell ref="L7:M7"/>
    <mergeCell ref="L12:M12"/>
    <mergeCell ref="L13:M13"/>
    <mergeCell ref="L14:M14"/>
    <mergeCell ref="K2:M2"/>
    <mergeCell ref="C3:E3"/>
    <mergeCell ref="L3:M3"/>
    <mergeCell ref="C4:E4"/>
    <mergeCell ref="C5:E5"/>
    <mergeCell ref="C6:E6"/>
    <mergeCell ref="C7:E7"/>
    <mergeCell ref="C8:E8"/>
    <mergeCell ref="L8:M8"/>
    <mergeCell ref="C9:E9"/>
    <mergeCell ref="L9:M9"/>
    <mergeCell ref="C10:E10"/>
    <mergeCell ref="L10:M10"/>
    <mergeCell ref="L11:M11"/>
    <mergeCell ref="C11:E11"/>
    <mergeCell ref="C12:E12"/>
    <mergeCell ref="C13:E13"/>
    <mergeCell ref="C14:E14"/>
    <mergeCell ref="C15:E15"/>
    <mergeCell ref="C16:E16"/>
    <mergeCell ref="C17:E17"/>
    <mergeCell ref="C18:E18"/>
    <mergeCell ref="C19:E19"/>
    <mergeCell ref="C20:E20"/>
    <mergeCell ref="C21:E21"/>
    <mergeCell ref="C22:E22"/>
    <mergeCell ref="C23:E23"/>
    <mergeCell ref="C24:E24"/>
    <mergeCell ref="C34:E34"/>
    <mergeCell ref="H35:I35"/>
    <mergeCell ref="K35:L35"/>
    <mergeCell ref="C25:E25"/>
    <mergeCell ref="C26:E26"/>
    <mergeCell ref="K29:L29"/>
    <mergeCell ref="C30:E30"/>
    <mergeCell ref="C31:E31"/>
    <mergeCell ref="K31:M31"/>
    <mergeCell ref="C32:E32"/>
  </mergeCells>
  <conditionalFormatting sqref="B2 I2">
    <cfRule type="cellIs" dxfId="30" priority="1" operator="lessThan">
      <formula>0</formula>
    </cfRule>
  </conditionalFormatting>
  <conditionalFormatting sqref="B2 I2">
    <cfRule type="cellIs" dxfId="23" priority="2" operator="greaterThan">
      <formula>0</formula>
    </cfRule>
  </conditionalFormatting>
  <conditionalFormatting sqref="B2 I2">
    <cfRule type="cellIs" dxfId="32" priority="3" operator="equal">
      <formula>0</formula>
    </cfRule>
  </conditionalFormatting>
  <dataValidations>
    <dataValidation type="list" allowBlank="1" sqref="G4:G34">
      <formula1>'08) Drop Down Menus'!$A$2:$A$17</formula1>
    </dataValidation>
  </dataValidations>
  <drawing r:id="rId1"/>
</worksheet>
</file>

<file path=xl/worksheets/sheet10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 outlineLevelRow="1"/>
  <cols>
    <col customWidth="1" min="1" max="1" width="1.43"/>
    <col customWidth="1" min="2" max="2" width="53.43"/>
    <col customWidth="1" min="3" max="3" width="4.14"/>
    <col customWidth="1" min="4" max="4" width="13.57"/>
    <col customWidth="1" min="5" max="5" width="14.0"/>
    <col customWidth="1" min="6" max="6" width="12.29"/>
    <col customWidth="1" min="7" max="7" width="22.86"/>
    <col customWidth="1" min="8" max="8" width="23.14"/>
    <col customWidth="1" min="9" max="9" width="16.14"/>
    <col customWidth="1" min="10" max="10" width="19.14"/>
  </cols>
  <sheetData>
    <row r="1">
      <c r="A1" s="381"/>
      <c r="B1" s="1270" t="s">
        <v>949</v>
      </c>
      <c r="G1" s="1271" t="s">
        <v>950</v>
      </c>
    </row>
    <row r="2">
      <c r="A2" s="1272"/>
      <c r="B2" s="1273" t="s">
        <v>0</v>
      </c>
      <c r="C2" s="1274"/>
      <c r="D2" s="1274" t="s">
        <v>162</v>
      </c>
      <c r="E2" s="1275" t="s">
        <v>951</v>
      </c>
      <c r="F2" s="1276" t="s">
        <v>48</v>
      </c>
      <c r="G2" s="1277" t="s">
        <v>342</v>
      </c>
      <c r="H2" s="1274" t="s">
        <v>453</v>
      </c>
      <c r="I2" s="1278" t="s">
        <v>344</v>
      </c>
      <c r="J2" s="1279" t="s">
        <v>345</v>
      </c>
    </row>
    <row r="3">
      <c r="A3" s="1272"/>
      <c r="B3" s="1280"/>
      <c r="C3" s="1281"/>
      <c r="D3" s="1282"/>
      <c r="E3" s="1283"/>
      <c r="F3" s="1284"/>
      <c r="G3" s="1285"/>
      <c r="H3" s="1286"/>
      <c r="I3" s="1287"/>
      <c r="J3" s="1288"/>
    </row>
    <row r="4">
      <c r="A4" s="1272"/>
      <c r="B4" s="1289" t="s">
        <v>952</v>
      </c>
      <c r="C4" s="134"/>
      <c r="D4" s="134"/>
      <c r="E4" s="134"/>
      <c r="F4" s="134"/>
      <c r="G4" s="134"/>
      <c r="H4" s="134"/>
      <c r="I4" s="134"/>
      <c r="J4" s="135"/>
    </row>
    <row r="5">
      <c r="A5" s="1272"/>
      <c r="B5" s="1280"/>
      <c r="C5" s="1281"/>
      <c r="D5" s="1282"/>
      <c r="E5" s="1283"/>
      <c r="F5" s="1284"/>
      <c r="G5" s="1285"/>
      <c r="H5" s="1286"/>
      <c r="I5" s="1287"/>
      <c r="J5" s="1288"/>
    </row>
    <row r="6" outlineLevel="1">
      <c r="A6" s="1272"/>
      <c r="B6" s="1290" t="s">
        <v>57</v>
      </c>
      <c r="C6" s="1291"/>
      <c r="D6" s="1292"/>
      <c r="E6" s="1293">
        <v>45303.0</v>
      </c>
      <c r="F6" s="1294"/>
      <c r="G6" s="1295">
        <f>1366.02</f>
        <v>1366.02</v>
      </c>
      <c r="H6" s="1296"/>
      <c r="I6" s="1297">
        <f>G6</f>
        <v>1366.02</v>
      </c>
      <c r="J6" s="1298">
        <f>I6+'11) 2023 BudgetBill Breakdown'!H451+1-90</f>
        <v>1400.27</v>
      </c>
    </row>
    <row r="7" outlineLevel="1">
      <c r="A7" s="1272"/>
      <c r="B7" s="1299" t="s">
        <v>110</v>
      </c>
      <c r="C7" s="1300"/>
      <c r="D7" s="1301"/>
      <c r="E7" s="1302"/>
      <c r="F7" s="1235"/>
      <c r="G7" s="1232">
        <f>-'2024 Expences - 01122024'!L3</f>
        <v>-309.83</v>
      </c>
      <c r="H7" s="1303" t="str">
        <f t="array" ref="H7">IF($C7="","N/A",IF($C7=TRUE,"Paid","Pending")) </f>
        <v>N/A</v>
      </c>
      <c r="I7" s="1244">
        <f t="shared" ref="I7:I26" si="1">I6+G7</f>
        <v>1056.19</v>
      </c>
      <c r="J7" s="1233">
        <f t="shared" ref="J7:J48" si="2">J6+G7</f>
        <v>1090.44</v>
      </c>
    </row>
    <row r="8" outlineLevel="1">
      <c r="A8" s="1272"/>
      <c r="B8" s="1304" t="s">
        <v>144</v>
      </c>
      <c r="C8" s="1305"/>
      <c r="D8" s="1306"/>
      <c r="E8" s="1307"/>
      <c r="F8" s="1308"/>
      <c r="G8" s="1309">
        <f>-'2024 Expences - 01122024'!L4</f>
        <v>-61.93</v>
      </c>
      <c r="H8" s="1306" t="str">
        <f t="array" ref="H8">IF($C8="","N/A",IF($C8=TRUE,"Paid","Pending")) </f>
        <v>N/A</v>
      </c>
      <c r="I8" s="1310">
        <f t="shared" si="1"/>
        <v>994.26</v>
      </c>
      <c r="J8" s="1311">
        <f t="shared" si="2"/>
        <v>1028.51</v>
      </c>
    </row>
    <row r="9" outlineLevel="1">
      <c r="A9" s="1272"/>
      <c r="B9" s="1312" t="s">
        <v>145</v>
      </c>
      <c r="C9" s="1300"/>
      <c r="D9" s="1303"/>
      <c r="E9" s="1302"/>
      <c r="F9" s="1235"/>
      <c r="G9" s="1232">
        <f>-'2024 Expences - 01122024'!L5</f>
        <v>0</v>
      </c>
      <c r="H9" s="1303" t="str">
        <f t="array" ref="H9">IF($C9="","N/A",IF($C9=TRUE,"Paid","Pending")) </f>
        <v>N/A</v>
      </c>
      <c r="I9" s="1244">
        <f t="shared" si="1"/>
        <v>994.26</v>
      </c>
      <c r="J9" s="1233">
        <f t="shared" si="2"/>
        <v>1028.51</v>
      </c>
    </row>
    <row r="10" outlineLevel="1">
      <c r="A10" s="1272"/>
      <c r="B10" s="1304" t="s">
        <v>146</v>
      </c>
      <c r="C10" s="1305"/>
      <c r="D10" s="1306"/>
      <c r="E10" s="1307"/>
      <c r="F10" s="1308"/>
      <c r="G10" s="1309">
        <f>-'2024 Expences - 01122024'!L6</f>
        <v>-46.98</v>
      </c>
      <c r="H10" s="1306" t="str">
        <f t="array" ref="H10">IF($C10="","N/A",IF($C10=TRUE,"Paid","Pending")) </f>
        <v>N/A</v>
      </c>
      <c r="I10" s="1310">
        <f t="shared" si="1"/>
        <v>947.28</v>
      </c>
      <c r="J10" s="1311">
        <f t="shared" si="2"/>
        <v>981.53</v>
      </c>
    </row>
    <row r="11" outlineLevel="1">
      <c r="A11" s="1272"/>
      <c r="B11" s="1312" t="s">
        <v>132</v>
      </c>
      <c r="C11" s="1300"/>
      <c r="D11" s="1303"/>
      <c r="E11" s="1302"/>
      <c r="F11" s="1235"/>
      <c r="G11" s="1232">
        <f>-'2024 Expences - 01122024'!L7</f>
        <v>0</v>
      </c>
      <c r="H11" s="1303" t="str">
        <f t="array" ref="H11">IF($C11="","N/A",IF($C11=TRUE,"Paid","Pending")) </f>
        <v>N/A</v>
      </c>
      <c r="I11" s="1244">
        <f t="shared" si="1"/>
        <v>947.28</v>
      </c>
      <c r="J11" s="1233">
        <f t="shared" si="2"/>
        <v>981.53</v>
      </c>
    </row>
    <row r="12" outlineLevel="1">
      <c r="A12" s="1272"/>
      <c r="B12" s="1304" t="s">
        <v>147</v>
      </c>
      <c r="C12" s="1305"/>
      <c r="D12" s="1306"/>
      <c r="E12" s="1307"/>
      <c r="F12" s="1308"/>
      <c r="G12" s="1309">
        <f>-'2024 Expences - 01122024'!L8</f>
        <v>0</v>
      </c>
      <c r="H12" s="1306" t="str">
        <f t="array" ref="H12">IF($C12="","N/A",IF($C12=TRUE,"Paid","Pending")) </f>
        <v>N/A</v>
      </c>
      <c r="I12" s="1310">
        <f t="shared" si="1"/>
        <v>947.28</v>
      </c>
      <c r="J12" s="1311">
        <f t="shared" si="2"/>
        <v>981.53</v>
      </c>
    </row>
    <row r="13" outlineLevel="1">
      <c r="A13" s="1272"/>
      <c r="B13" s="1312" t="s">
        <v>21</v>
      </c>
      <c r="C13" s="1300"/>
      <c r="D13" s="1303"/>
      <c r="E13" s="1302"/>
      <c r="F13" s="1235"/>
      <c r="G13" s="1232">
        <f>-'2024 Expences - 01122024'!L9</f>
        <v>0</v>
      </c>
      <c r="H13" s="1303" t="str">
        <f t="array" ref="H13">IF($C13="","N/A",IF($C13=TRUE,"Paid","Pending")) </f>
        <v>N/A</v>
      </c>
      <c r="I13" s="1244">
        <f t="shared" si="1"/>
        <v>947.28</v>
      </c>
      <c r="J13" s="1233">
        <f t="shared" si="2"/>
        <v>981.53</v>
      </c>
    </row>
    <row r="14" outlineLevel="1">
      <c r="A14" s="1272"/>
      <c r="B14" s="1304" t="s">
        <v>61</v>
      </c>
      <c r="C14" s="1305"/>
      <c r="D14" s="1306"/>
      <c r="E14" s="1307"/>
      <c r="F14" s="1308"/>
      <c r="G14" s="1309">
        <f>-'2024 Expences - 01122024'!L10</f>
        <v>0</v>
      </c>
      <c r="H14" s="1306" t="str">
        <f t="array" ref="H14">IF($C14="","N/A",IF($C14=TRUE,"Paid","Pending")) </f>
        <v>N/A</v>
      </c>
      <c r="I14" s="1310">
        <f t="shared" si="1"/>
        <v>947.28</v>
      </c>
      <c r="J14" s="1311">
        <f t="shared" si="2"/>
        <v>981.53</v>
      </c>
    </row>
    <row r="15" outlineLevel="1">
      <c r="A15" s="1272"/>
      <c r="B15" s="1312" t="s">
        <v>149</v>
      </c>
      <c r="C15" s="1300"/>
      <c r="D15" s="1313"/>
      <c r="E15" s="1314"/>
      <c r="F15" s="1315"/>
      <c r="G15" s="1232">
        <f>-'2024 Expences - 01122024'!L11</f>
        <v>0</v>
      </c>
      <c r="H15" s="1303" t="str">
        <f t="array" ref="H15">IF($C15="","N/A",IF($C15=TRUE,"Paid","Pending")) </f>
        <v>N/A</v>
      </c>
      <c r="I15" s="1244">
        <f t="shared" si="1"/>
        <v>947.28</v>
      </c>
      <c r="J15" s="1233">
        <f t="shared" si="2"/>
        <v>981.53</v>
      </c>
    </row>
    <row r="16" outlineLevel="1">
      <c r="A16" s="1272"/>
      <c r="B16" s="1304" t="s">
        <v>150</v>
      </c>
      <c r="C16" s="1305"/>
      <c r="D16" s="1316"/>
      <c r="E16" s="1317"/>
      <c r="F16" s="1318"/>
      <c r="G16" s="1309">
        <f>-'2024 Expences - 01122024'!L12</f>
        <v>0</v>
      </c>
      <c r="H16" s="1306" t="str">
        <f t="array" ref="H16">IF($C16="","N/A",IF($C16=TRUE,"Paid","Pending")) </f>
        <v>N/A</v>
      </c>
      <c r="I16" s="1310">
        <f t="shared" si="1"/>
        <v>947.28</v>
      </c>
      <c r="J16" s="1311">
        <f t="shared" si="2"/>
        <v>981.53</v>
      </c>
    </row>
    <row r="17" outlineLevel="1">
      <c r="A17" s="1272"/>
      <c r="B17" s="1312" t="s">
        <v>11</v>
      </c>
      <c r="C17" s="1300"/>
      <c r="D17" s="1313"/>
      <c r="E17" s="1314"/>
      <c r="F17" s="1315"/>
      <c r="G17" s="1232">
        <f>-'2024 Expences - 01122024'!L13</f>
        <v>-15.04</v>
      </c>
      <c r="H17" s="1303" t="str">
        <f t="array" ref="H17">IF($C17="","N/A",IF($C17=TRUE,"Paid","Pending")) </f>
        <v>N/A</v>
      </c>
      <c r="I17" s="1244">
        <f t="shared" si="1"/>
        <v>932.24</v>
      </c>
      <c r="J17" s="1233">
        <f t="shared" si="2"/>
        <v>966.49</v>
      </c>
    </row>
    <row r="18" outlineLevel="1">
      <c r="A18" s="1272"/>
      <c r="B18" s="1304" t="s">
        <v>148</v>
      </c>
      <c r="C18" s="1305"/>
      <c r="D18" s="1316"/>
      <c r="E18" s="1317"/>
      <c r="F18" s="1318"/>
      <c r="G18" s="1309">
        <f>-'2024 Expences - 01122024'!L14</f>
        <v>0</v>
      </c>
      <c r="H18" s="1306" t="str">
        <f t="array" ref="H18">IF($C18="","N/A",IF($C18=TRUE,"Paid","Pending")) </f>
        <v>N/A</v>
      </c>
      <c r="I18" s="1310">
        <f t="shared" si="1"/>
        <v>932.24</v>
      </c>
      <c r="J18" s="1311">
        <f t="shared" si="2"/>
        <v>966.49</v>
      </c>
    </row>
    <row r="19" outlineLevel="1">
      <c r="A19" s="1272"/>
      <c r="B19" s="1319" t="s">
        <v>14</v>
      </c>
      <c r="C19" s="1300" t="b">
        <v>1</v>
      </c>
      <c r="D19" s="1313"/>
      <c r="E19" s="1314"/>
      <c r="F19" s="1315"/>
      <c r="G19" s="1219">
        <v>-155.45</v>
      </c>
      <c r="H19" s="1303" t="str">
        <f t="array" ref="H19">IF($C19="","N/A",IF($C19=TRUE,"Paid","Pending")) </f>
        <v>Paid</v>
      </c>
      <c r="I19" s="1244">
        <f t="shared" si="1"/>
        <v>776.79</v>
      </c>
      <c r="J19" s="1233">
        <f t="shared" si="2"/>
        <v>811.04</v>
      </c>
    </row>
    <row r="20" outlineLevel="1">
      <c r="A20" s="1272"/>
      <c r="B20" s="1320" t="s">
        <v>61</v>
      </c>
      <c r="C20" s="1305" t="b">
        <v>1</v>
      </c>
      <c r="D20" s="1321" t="s">
        <v>41</v>
      </c>
      <c r="E20" s="1317"/>
      <c r="F20" s="1318"/>
      <c r="G20" s="1322">
        <v>-48.47</v>
      </c>
      <c r="H20" s="1306" t="str">
        <f t="array" ref="H20">IF($C20="","N/A",IF($C20=TRUE,"Paid","Pending")) </f>
        <v>Paid</v>
      </c>
      <c r="I20" s="1310">
        <f t="shared" si="1"/>
        <v>728.32</v>
      </c>
      <c r="J20" s="1311">
        <f t="shared" si="2"/>
        <v>762.57</v>
      </c>
    </row>
    <row r="21" outlineLevel="1">
      <c r="A21" s="1272"/>
      <c r="B21" s="1319" t="s">
        <v>42</v>
      </c>
      <c r="C21" s="1300" t="b">
        <v>1</v>
      </c>
      <c r="D21" s="1313"/>
      <c r="E21" s="1314"/>
      <c r="F21" s="1315"/>
      <c r="G21" s="1219">
        <v>-86.95</v>
      </c>
      <c r="H21" s="1303" t="str">
        <f t="array" ref="H21">IF($C21="","N/A",IF($C21=TRUE,"Paid","Pending")) </f>
        <v>Paid</v>
      </c>
      <c r="I21" s="1244">
        <f t="shared" si="1"/>
        <v>641.37</v>
      </c>
      <c r="J21" s="1233">
        <f t="shared" si="2"/>
        <v>675.62</v>
      </c>
    </row>
    <row r="22" outlineLevel="1">
      <c r="A22" s="1272"/>
      <c r="B22" s="1320" t="s">
        <v>52</v>
      </c>
      <c r="C22" s="1305" t="b">
        <v>1</v>
      </c>
      <c r="D22" s="1321" t="s">
        <v>29</v>
      </c>
      <c r="E22" s="1317"/>
      <c r="F22" s="1318"/>
      <c r="G22" s="1322">
        <v>-50.0</v>
      </c>
      <c r="H22" s="1306" t="str">
        <f t="array" ref="H22">IF($C22="","N/A",IF($C22=TRUE,"Paid","Pending")) </f>
        <v>Paid</v>
      </c>
      <c r="I22" s="1310">
        <f t="shared" si="1"/>
        <v>591.37</v>
      </c>
      <c r="J22" s="1311">
        <f t="shared" si="2"/>
        <v>625.62</v>
      </c>
    </row>
    <row r="23" outlineLevel="1">
      <c r="A23" s="1272"/>
      <c r="B23" s="1319" t="s">
        <v>33</v>
      </c>
      <c r="C23" s="1300" t="b">
        <v>1</v>
      </c>
      <c r="D23" s="1313"/>
      <c r="E23" s="1314"/>
      <c r="F23" s="1315"/>
      <c r="G23" s="1219">
        <v>-298.96</v>
      </c>
      <c r="H23" s="1303" t="str">
        <f t="array" ref="H23">IF($C23="","N/A",IF($C23=TRUE,"Paid","Pending")) </f>
        <v>Paid</v>
      </c>
      <c r="I23" s="1244">
        <f t="shared" si="1"/>
        <v>292.41</v>
      </c>
      <c r="J23" s="1233">
        <f t="shared" si="2"/>
        <v>326.66</v>
      </c>
    </row>
    <row r="24" outlineLevel="1">
      <c r="A24" s="1272"/>
      <c r="B24" s="1320" t="s">
        <v>52</v>
      </c>
      <c r="C24" s="1305" t="b">
        <v>1</v>
      </c>
      <c r="D24" s="1321" t="s">
        <v>28</v>
      </c>
      <c r="E24" s="1317"/>
      <c r="F24" s="1318"/>
      <c r="G24" s="1322">
        <v>-50.0</v>
      </c>
      <c r="H24" s="1306" t="str">
        <f t="array" ref="H24">IF($C24="","N/A",IF($C24=TRUE,"Paid","Pending")) </f>
        <v>Paid</v>
      </c>
      <c r="I24" s="1310">
        <f t="shared" si="1"/>
        <v>242.41</v>
      </c>
      <c r="J24" s="1311">
        <f t="shared" si="2"/>
        <v>276.66</v>
      </c>
    </row>
    <row r="25" outlineLevel="1">
      <c r="A25" s="1272"/>
      <c r="B25" s="1319" t="s">
        <v>13</v>
      </c>
      <c r="C25" s="1300" t="b">
        <v>1</v>
      </c>
      <c r="D25" s="1313"/>
      <c r="E25" s="1314"/>
      <c r="F25" s="1315"/>
      <c r="G25" s="1219">
        <v>-10.0</v>
      </c>
      <c r="H25" s="1303" t="str">
        <f t="array" ref="H25">IF($C25="","N/A",IF($C25=TRUE,"Paid","Pending")) </f>
        <v>Paid</v>
      </c>
      <c r="I25" s="1244">
        <f t="shared" si="1"/>
        <v>232.41</v>
      </c>
      <c r="J25" s="1233">
        <f t="shared" si="2"/>
        <v>266.66</v>
      </c>
    </row>
    <row r="26" outlineLevel="1">
      <c r="A26" s="1272"/>
      <c r="B26" s="1320" t="s">
        <v>148</v>
      </c>
      <c r="C26" s="1305" t="b">
        <v>1</v>
      </c>
      <c r="D26" s="1321" t="s">
        <v>953</v>
      </c>
      <c r="E26" s="1317"/>
      <c r="F26" s="1318"/>
      <c r="G26" s="1322">
        <v>-17.84</v>
      </c>
      <c r="H26" s="1306" t="str">
        <f t="array" ref="H26">IF($C26="","N/A",IF($C26=TRUE,"Paid","Pending")) </f>
        <v>Paid</v>
      </c>
      <c r="I26" s="1310">
        <f t="shared" si="1"/>
        <v>214.57</v>
      </c>
      <c r="J26" s="1311">
        <f t="shared" si="2"/>
        <v>248.82</v>
      </c>
    </row>
    <row r="27" ht="30.75" customHeight="1">
      <c r="A27" s="1209"/>
      <c r="B27" s="1323" t="str">
        <f>TEXT(E6,"mm/dd/yyyy")&amp;" - "&amp;TEXT(E6+13, "mm/dd/yyyy")</f>
        <v>01/12/2024 - 01/25/2024</v>
      </c>
      <c r="C27" s="1324"/>
      <c r="D27" s="1324"/>
      <c r="E27" s="1324"/>
      <c r="F27" s="1324"/>
      <c r="G27" s="1324"/>
      <c r="H27" s="1325" t="s">
        <v>954</v>
      </c>
      <c r="I27" s="1324"/>
      <c r="J27" s="1326">
        <f t="shared" si="2"/>
        <v>248.82</v>
      </c>
    </row>
    <row r="28" outlineLevel="1">
      <c r="A28" s="1272"/>
      <c r="B28" s="1327" t="s">
        <v>57</v>
      </c>
      <c r="C28" s="1328"/>
      <c r="D28" s="1329"/>
      <c r="E28" s="1330">
        <v>45317.0</v>
      </c>
      <c r="F28" s="1331"/>
      <c r="G28" s="1332">
        <v>1693.06</v>
      </c>
      <c r="H28" s="1333"/>
      <c r="I28" s="1334">
        <f>G28</f>
        <v>1693.06</v>
      </c>
      <c r="J28" s="1335">
        <f t="shared" si="2"/>
        <v>1941.88</v>
      </c>
    </row>
    <row r="29" outlineLevel="1">
      <c r="A29" s="1272"/>
      <c r="B29" s="1299" t="s">
        <v>110</v>
      </c>
      <c r="C29" s="1336"/>
      <c r="D29" s="1301"/>
      <c r="E29" s="1337"/>
      <c r="F29" s="1338"/>
      <c r="G29" s="1232">
        <f>-'2024 Expences - 01262024'!L3</f>
        <v>-251.76</v>
      </c>
      <c r="H29" s="1303" t="str">
        <f t="array" ref="H29">IF($C29="","N/A",IF($C29=TRUE,"Paid","Pending")) </f>
        <v>N/A</v>
      </c>
      <c r="I29" s="1339">
        <f t="shared" ref="I29:I48" si="3">I28+G29</f>
        <v>1441.3</v>
      </c>
      <c r="J29" s="1233">
        <f t="shared" si="2"/>
        <v>1690.12</v>
      </c>
    </row>
    <row r="30" outlineLevel="1">
      <c r="A30" s="1272"/>
      <c r="B30" s="1340" t="s">
        <v>144</v>
      </c>
      <c r="C30" s="1341"/>
      <c r="D30" s="1342"/>
      <c r="E30" s="1343"/>
      <c r="F30" s="1234"/>
      <c r="G30" s="1224">
        <f>-'2024 Expences - 01262024'!L4</f>
        <v>-45.79</v>
      </c>
      <c r="H30" s="1342" t="str">
        <f t="array" ref="H30">IF($C30="","N/A",IF($C30=TRUE,"Paid","Pending")) </f>
        <v>N/A</v>
      </c>
      <c r="I30" s="1344">
        <f t="shared" si="3"/>
        <v>1395.51</v>
      </c>
      <c r="J30" s="1225">
        <f t="shared" si="2"/>
        <v>1644.33</v>
      </c>
    </row>
    <row r="31" outlineLevel="1">
      <c r="A31" s="1272"/>
      <c r="B31" s="1312" t="s">
        <v>145</v>
      </c>
      <c r="C31" s="1345"/>
      <c r="D31" s="1303"/>
      <c r="E31" s="1302"/>
      <c r="F31" s="1235"/>
      <c r="G31" s="1232">
        <f>-'2024 Expences - 01262024'!L5</f>
        <v>-31.17</v>
      </c>
      <c r="H31" s="1303" t="str">
        <f t="array" ref="H31">IF($C31="","N/A",IF($C31=TRUE,"Paid","Pending")) </f>
        <v>N/A</v>
      </c>
      <c r="I31" s="1339">
        <f t="shared" si="3"/>
        <v>1364.34</v>
      </c>
      <c r="J31" s="1233">
        <f t="shared" si="2"/>
        <v>1613.16</v>
      </c>
    </row>
    <row r="32" outlineLevel="1">
      <c r="A32" s="1272"/>
      <c r="B32" s="1340" t="s">
        <v>146</v>
      </c>
      <c r="C32" s="1341"/>
      <c r="D32" s="1342"/>
      <c r="E32" s="1343"/>
      <c r="F32" s="1234"/>
      <c r="G32" s="1224">
        <f>-'2024 Expences - 01262024'!L6</f>
        <v>-25</v>
      </c>
      <c r="H32" s="1342" t="str">
        <f t="array" ref="H32">IF($C32="","N/A",IF($C32=TRUE,"Paid","Pending")) </f>
        <v>N/A</v>
      </c>
      <c r="I32" s="1344">
        <f t="shared" si="3"/>
        <v>1339.34</v>
      </c>
      <c r="J32" s="1225">
        <f t="shared" si="2"/>
        <v>1588.16</v>
      </c>
    </row>
    <row r="33" outlineLevel="1">
      <c r="A33" s="1272"/>
      <c r="B33" s="1312" t="s">
        <v>132</v>
      </c>
      <c r="C33" s="1345"/>
      <c r="D33" s="1303"/>
      <c r="E33" s="1302"/>
      <c r="F33" s="1235"/>
      <c r="G33" s="1232">
        <f>-'2024 Expences - 01262024'!L7</f>
        <v>0</v>
      </c>
      <c r="H33" s="1303" t="str">
        <f t="array" ref="H33">IF($C33="","N/A",IF($C33=TRUE,"Paid","Pending")) </f>
        <v>N/A</v>
      </c>
      <c r="I33" s="1339">
        <f t="shared" si="3"/>
        <v>1339.34</v>
      </c>
      <c r="J33" s="1233">
        <f t="shared" si="2"/>
        <v>1588.16</v>
      </c>
    </row>
    <row r="34" outlineLevel="1">
      <c r="A34" s="1272"/>
      <c r="B34" s="1340" t="s">
        <v>147</v>
      </c>
      <c r="C34" s="1341"/>
      <c r="D34" s="1342"/>
      <c r="E34" s="1343"/>
      <c r="F34" s="1234"/>
      <c r="G34" s="1224">
        <f>-'2024 Expences - 01262024'!L8</f>
        <v>0</v>
      </c>
      <c r="H34" s="1342" t="str">
        <f t="array" ref="H34">IF($C34="","N/A",IF($C34=TRUE,"Paid","Pending")) </f>
        <v>N/A</v>
      </c>
      <c r="I34" s="1344">
        <f t="shared" si="3"/>
        <v>1339.34</v>
      </c>
      <c r="J34" s="1225">
        <f t="shared" si="2"/>
        <v>1588.16</v>
      </c>
    </row>
    <row r="35" outlineLevel="1">
      <c r="A35" s="1272"/>
      <c r="B35" s="1312" t="s">
        <v>21</v>
      </c>
      <c r="C35" s="1345"/>
      <c r="D35" s="1303"/>
      <c r="E35" s="1302"/>
      <c r="F35" s="1235"/>
      <c r="G35" s="1232">
        <f>-'2024 Expences - 01262024'!L9</f>
        <v>0</v>
      </c>
      <c r="H35" s="1303" t="str">
        <f t="array" ref="H35">IF($C35="","N/A",IF($C35=TRUE,"Paid","Pending")) </f>
        <v>N/A</v>
      </c>
      <c r="I35" s="1339">
        <f t="shared" si="3"/>
        <v>1339.34</v>
      </c>
      <c r="J35" s="1233">
        <f t="shared" si="2"/>
        <v>1588.16</v>
      </c>
    </row>
    <row r="36" outlineLevel="1">
      <c r="A36" s="1272"/>
      <c r="B36" s="1340" t="s">
        <v>61</v>
      </c>
      <c r="C36" s="1341"/>
      <c r="D36" s="1342"/>
      <c r="E36" s="1343"/>
      <c r="F36" s="1234"/>
      <c r="G36" s="1224">
        <f>-'2024 Expences - 01262024'!L10</f>
        <v>0</v>
      </c>
      <c r="H36" s="1342" t="str">
        <f t="array" ref="H36">IF($C36="","N/A",IF($C36=TRUE,"Paid","Pending")) </f>
        <v>N/A</v>
      </c>
      <c r="I36" s="1344">
        <f t="shared" si="3"/>
        <v>1339.34</v>
      </c>
      <c r="J36" s="1225">
        <f t="shared" si="2"/>
        <v>1588.16</v>
      </c>
    </row>
    <row r="37" outlineLevel="1">
      <c r="A37" s="1272"/>
      <c r="B37" s="1312" t="s">
        <v>149</v>
      </c>
      <c r="C37" s="1345"/>
      <c r="D37" s="1303"/>
      <c r="E37" s="1302"/>
      <c r="F37" s="1235"/>
      <c r="G37" s="1232">
        <f>-'2024 Expences - 01262024'!L11</f>
        <v>0</v>
      </c>
      <c r="H37" s="1303" t="str">
        <f t="array" ref="H37">IF($C37="","N/A",IF($C37=TRUE,"Paid","Pending")) </f>
        <v>N/A</v>
      </c>
      <c r="I37" s="1339">
        <f t="shared" si="3"/>
        <v>1339.34</v>
      </c>
      <c r="J37" s="1233">
        <f t="shared" si="2"/>
        <v>1588.16</v>
      </c>
    </row>
    <row r="38" outlineLevel="1">
      <c r="A38" s="1272"/>
      <c r="B38" s="1340" t="s">
        <v>150</v>
      </c>
      <c r="C38" s="1341"/>
      <c r="D38" s="1342"/>
      <c r="E38" s="1343"/>
      <c r="F38" s="1234"/>
      <c r="G38" s="1224">
        <f>-'2024 Expences - 01262024'!L12</f>
        <v>0</v>
      </c>
      <c r="H38" s="1342" t="str">
        <f t="array" ref="H38">IF($C38="","N/A",IF($C38=TRUE,"Paid","Pending")) </f>
        <v>N/A</v>
      </c>
      <c r="I38" s="1344">
        <f t="shared" si="3"/>
        <v>1339.34</v>
      </c>
      <c r="J38" s="1225">
        <f t="shared" si="2"/>
        <v>1588.16</v>
      </c>
    </row>
    <row r="39" outlineLevel="1">
      <c r="A39" s="1272"/>
      <c r="B39" s="1312" t="s">
        <v>11</v>
      </c>
      <c r="C39" s="1345"/>
      <c r="D39" s="1313"/>
      <c r="E39" s="1314"/>
      <c r="F39" s="1315"/>
      <c r="G39" s="1232">
        <f>-'2024 Expences - 01262024'!L13</f>
        <v>-8.39</v>
      </c>
      <c r="H39" s="1303" t="str">
        <f t="array" ref="H39">IF($C39="","N/A",IF($C39=TRUE,"Paid","Pending")) </f>
        <v>N/A</v>
      </c>
      <c r="I39" s="1339">
        <f t="shared" si="3"/>
        <v>1330.95</v>
      </c>
      <c r="J39" s="1233">
        <f t="shared" si="2"/>
        <v>1579.77</v>
      </c>
    </row>
    <row r="40" outlineLevel="1">
      <c r="A40" s="1272"/>
      <c r="B40" s="1340" t="s">
        <v>148</v>
      </c>
      <c r="C40" s="1341"/>
      <c r="D40" s="1346"/>
      <c r="E40" s="1347"/>
      <c r="F40" s="1348"/>
      <c r="G40" s="1224">
        <f>-'2024 Expences - 01262024'!L14</f>
        <v>-14.99</v>
      </c>
      <c r="H40" s="1342" t="str">
        <f t="array" ref="H40">IF($C40="","N/A",IF($C40=TRUE,"Paid","Pending")) </f>
        <v>N/A</v>
      </c>
      <c r="I40" s="1344">
        <f t="shared" si="3"/>
        <v>1315.96</v>
      </c>
      <c r="J40" s="1225">
        <f t="shared" si="2"/>
        <v>1564.78</v>
      </c>
    </row>
    <row r="41" outlineLevel="1">
      <c r="A41" s="1272"/>
      <c r="B41" s="1319" t="s">
        <v>61</v>
      </c>
      <c r="C41" s="1300" t="b">
        <v>1</v>
      </c>
      <c r="D41" s="1236" t="s">
        <v>41</v>
      </c>
      <c r="E41" s="1314"/>
      <c r="F41" s="1315"/>
      <c r="G41" s="1219">
        <v>-48.47</v>
      </c>
      <c r="H41" s="1303" t="str">
        <f t="array" ref="H41">IF($C41="","N/A",IF($C41=TRUE,"Paid","Pending")) </f>
        <v>Paid</v>
      </c>
      <c r="I41" s="1339">
        <f t="shared" si="3"/>
        <v>1267.49</v>
      </c>
      <c r="J41" s="1233">
        <f t="shared" si="2"/>
        <v>1516.31</v>
      </c>
    </row>
    <row r="42" outlineLevel="1">
      <c r="A42" s="1272"/>
      <c r="B42" s="1349" t="s">
        <v>18</v>
      </c>
      <c r="C42" s="1350" t="b">
        <v>1</v>
      </c>
      <c r="D42" s="1346"/>
      <c r="E42" s="1347"/>
      <c r="F42" s="1348"/>
      <c r="G42" s="1227">
        <v>-80.75</v>
      </c>
      <c r="H42" s="1342" t="str">
        <f t="array" ref="H42">IF($C42="","N/A",IF($C42=TRUE,"Paid","Pending")) </f>
        <v>Paid</v>
      </c>
      <c r="I42" s="1344">
        <f t="shared" si="3"/>
        <v>1186.74</v>
      </c>
      <c r="J42" s="1225">
        <f t="shared" si="2"/>
        <v>1435.56</v>
      </c>
    </row>
    <row r="43" outlineLevel="1">
      <c r="A43" s="1272"/>
      <c r="B43" s="1319" t="s">
        <v>25</v>
      </c>
      <c r="C43" s="1300" t="b">
        <v>1</v>
      </c>
      <c r="D43" s="1313"/>
      <c r="E43" s="1314"/>
      <c r="F43" s="1315"/>
      <c r="G43" s="1219">
        <v>-14.59</v>
      </c>
      <c r="H43" s="1303" t="str">
        <f t="array" ref="H43">IF($C43="","N/A",IF($C43=TRUE,"Paid","Pending")) </f>
        <v>Paid</v>
      </c>
      <c r="I43" s="1339">
        <f t="shared" si="3"/>
        <v>1172.15</v>
      </c>
      <c r="J43" s="1233">
        <f t="shared" si="2"/>
        <v>1420.97</v>
      </c>
    </row>
    <row r="44" outlineLevel="1">
      <c r="A44" s="1272"/>
      <c r="B44" s="1349" t="s">
        <v>23</v>
      </c>
      <c r="C44" s="1350" t="b">
        <v>1</v>
      </c>
      <c r="D44" s="1346"/>
      <c r="E44" s="1347"/>
      <c r="F44" s="1348"/>
      <c r="G44" s="1227">
        <v>-81.46</v>
      </c>
      <c r="H44" s="1342" t="str">
        <f t="array" ref="H44">IF($C44="","N/A",IF($C44=TRUE,"Paid","Pending")) </f>
        <v>Paid</v>
      </c>
      <c r="I44" s="1344">
        <f t="shared" si="3"/>
        <v>1090.69</v>
      </c>
      <c r="J44" s="1225">
        <f t="shared" si="2"/>
        <v>1339.51</v>
      </c>
    </row>
    <row r="45" outlineLevel="1">
      <c r="A45" s="1272"/>
      <c r="B45" s="1319" t="s">
        <v>19</v>
      </c>
      <c r="C45" s="1300" t="b">
        <v>1</v>
      </c>
      <c r="D45" s="1313"/>
      <c r="E45" s="1314"/>
      <c r="F45" s="1315"/>
      <c r="G45" s="1219">
        <v>-78.02</v>
      </c>
      <c r="H45" s="1303" t="str">
        <f t="array" ref="H45">IF($C45="","N/A",IF($C45=TRUE,"Paid","Pending")) </f>
        <v>Paid</v>
      </c>
      <c r="I45" s="1339">
        <f t="shared" si="3"/>
        <v>1012.67</v>
      </c>
      <c r="J45" s="1233">
        <f t="shared" si="2"/>
        <v>1261.49</v>
      </c>
    </row>
    <row r="46" outlineLevel="1">
      <c r="A46" s="1272"/>
      <c r="B46" s="1349" t="s">
        <v>42</v>
      </c>
      <c r="C46" s="1350" t="b">
        <v>1</v>
      </c>
      <c r="D46" s="1346"/>
      <c r="E46" s="1347"/>
      <c r="F46" s="1348"/>
      <c r="G46" s="1227">
        <v>-86.95</v>
      </c>
      <c r="H46" s="1342" t="str">
        <f t="array" ref="H46">IF($C46="","N/A",IF($C46=TRUE,"Paid","Pending")) </f>
        <v>Paid</v>
      </c>
      <c r="I46" s="1344">
        <f t="shared" si="3"/>
        <v>925.72</v>
      </c>
      <c r="J46" s="1225">
        <f t="shared" si="2"/>
        <v>1174.54</v>
      </c>
    </row>
    <row r="47" outlineLevel="1">
      <c r="A47" s="1272"/>
      <c r="B47" s="1319" t="s">
        <v>15</v>
      </c>
      <c r="C47" s="1300" t="b">
        <v>1</v>
      </c>
      <c r="D47" s="1313"/>
      <c r="E47" s="1314"/>
      <c r="F47" s="1315"/>
      <c r="G47" s="1219">
        <v>-50.7</v>
      </c>
      <c r="H47" s="1303" t="str">
        <f t="array" ref="H47">IF($C47="","N/A",IF($C47=TRUE,"Paid","Pending")) </f>
        <v>Paid</v>
      </c>
      <c r="I47" s="1339">
        <f t="shared" si="3"/>
        <v>875.02</v>
      </c>
      <c r="J47" s="1233">
        <f t="shared" si="2"/>
        <v>1123.84</v>
      </c>
    </row>
    <row r="48" outlineLevel="1">
      <c r="A48" s="1272"/>
      <c r="B48" s="1351" t="s">
        <v>30</v>
      </c>
      <c r="C48" s="1350" t="b">
        <v>1</v>
      </c>
      <c r="D48" s="1352"/>
      <c r="E48" s="1353"/>
      <c r="F48" s="1354"/>
      <c r="G48" s="1355">
        <f>-(895+30.76)</f>
        <v>-925.76</v>
      </c>
      <c r="H48" s="1342" t="str">
        <f t="array" ref="H48">IF($C48="","N/A",IF($C48=TRUE,"Paid","Pending")) </f>
        <v>Paid</v>
      </c>
      <c r="I48" s="1344">
        <f t="shared" si="3"/>
        <v>-50.74</v>
      </c>
      <c r="J48" s="1225">
        <f t="shared" si="2"/>
        <v>198.08</v>
      </c>
    </row>
    <row r="49" ht="30.75" customHeight="1">
      <c r="A49" s="1209"/>
      <c r="B49" s="1356" t="s">
        <v>955</v>
      </c>
      <c r="C49" s="122"/>
      <c r="D49" s="122"/>
      <c r="E49" s="122"/>
      <c r="F49" s="122"/>
      <c r="G49" s="122"/>
      <c r="H49" s="1357" t="s">
        <v>954</v>
      </c>
      <c r="I49" s="122"/>
      <c r="J49" s="1358">
        <f>J48</f>
        <v>198.08</v>
      </c>
    </row>
    <row r="50" outlineLevel="1">
      <c r="A50" s="1272"/>
      <c r="B50" s="1290" t="s">
        <v>57</v>
      </c>
      <c r="C50" s="1291"/>
      <c r="D50" s="1292"/>
      <c r="E50" s="1293">
        <v>45331.0</v>
      </c>
      <c r="F50" s="1294"/>
      <c r="G50" s="1295">
        <v>1575.99</v>
      </c>
      <c r="H50" s="1296"/>
      <c r="I50" s="1297">
        <f>G50</f>
        <v>1575.99</v>
      </c>
      <c r="J50" s="1298">
        <f t="shared" ref="J50:J95" si="4">J49+G50</f>
        <v>1774.07</v>
      </c>
    </row>
    <row r="51" outlineLevel="1">
      <c r="A51" s="1272"/>
      <c r="B51" s="1299" t="s">
        <v>110</v>
      </c>
      <c r="C51" s="1359"/>
      <c r="D51" s="1301"/>
      <c r="E51" s="1337"/>
      <c r="F51" s="1338"/>
      <c r="G51" s="1360">
        <f>-'2024 Expences - 02092024'!L3</f>
        <v>-274</v>
      </c>
      <c r="H51" s="1301" t="str">
        <f t="array" ref="H51">IF($C51="","N/A",IF($C51=TRUE,"Paid","Pending")) </f>
        <v>N/A</v>
      </c>
      <c r="I51" s="1361">
        <f t="shared" ref="I51:I72" si="5">I50+G51</f>
        <v>1301.99</v>
      </c>
      <c r="J51" s="1245">
        <f t="shared" si="4"/>
        <v>1500.07</v>
      </c>
    </row>
    <row r="52" outlineLevel="1">
      <c r="A52" s="1272"/>
      <c r="B52" s="1304" t="s">
        <v>144</v>
      </c>
      <c r="C52" s="1305"/>
      <c r="D52" s="1306"/>
      <c r="E52" s="1307"/>
      <c r="F52" s="1362"/>
      <c r="G52" s="1363">
        <f>-'2024 Expences - 02092024'!L4</f>
        <v>-44.26</v>
      </c>
      <c r="H52" s="1364" t="str">
        <f t="array" ref="H52">IF($C52="","N/A",IF($C52=TRUE,"Paid","Pending")) </f>
        <v>N/A</v>
      </c>
      <c r="I52" s="1310">
        <f t="shared" si="5"/>
        <v>1257.73</v>
      </c>
      <c r="J52" s="1311">
        <f t="shared" si="4"/>
        <v>1455.81</v>
      </c>
    </row>
    <row r="53" outlineLevel="1">
      <c r="A53" s="1272"/>
      <c r="B53" s="1312" t="s">
        <v>145</v>
      </c>
      <c r="C53" s="1300"/>
      <c r="D53" s="1303"/>
      <c r="E53" s="1302"/>
      <c r="F53" s="1338"/>
      <c r="G53" s="1360">
        <f>-'2024 Expences - 02092024'!L5</f>
        <v>0</v>
      </c>
      <c r="H53" s="1301" t="str">
        <f t="array" ref="H53">IF($C53="","N/A",IF($C53=TRUE,"Paid","Pending")) </f>
        <v>N/A</v>
      </c>
      <c r="I53" s="1244">
        <f t="shared" si="5"/>
        <v>1257.73</v>
      </c>
      <c r="J53" s="1233">
        <f t="shared" si="4"/>
        <v>1455.81</v>
      </c>
    </row>
    <row r="54" outlineLevel="1">
      <c r="A54" s="1272"/>
      <c r="B54" s="1304" t="s">
        <v>146</v>
      </c>
      <c r="C54" s="1305"/>
      <c r="D54" s="1306"/>
      <c r="E54" s="1307"/>
      <c r="F54" s="1362"/>
      <c r="G54" s="1363">
        <f>-'2024 Expences - 02092024'!L6</f>
        <v>-10</v>
      </c>
      <c r="H54" s="1364" t="str">
        <f t="array" ref="H54">IF($C54="","N/A",IF($C54=TRUE,"Paid","Pending")) </f>
        <v>N/A</v>
      </c>
      <c r="I54" s="1310">
        <f t="shared" si="5"/>
        <v>1247.73</v>
      </c>
      <c r="J54" s="1311">
        <f t="shared" si="4"/>
        <v>1445.81</v>
      </c>
    </row>
    <row r="55" outlineLevel="1">
      <c r="A55" s="1272"/>
      <c r="B55" s="1312" t="s">
        <v>132</v>
      </c>
      <c r="C55" s="1300"/>
      <c r="D55" s="1303"/>
      <c r="E55" s="1302"/>
      <c r="F55" s="1338"/>
      <c r="G55" s="1360">
        <f>-'2024 Expences - 02092024'!L7</f>
        <v>0</v>
      </c>
      <c r="H55" s="1301" t="str">
        <f t="array" ref="H55">IF($C55="","N/A",IF($C55=TRUE,"Paid","Pending")) </f>
        <v>N/A</v>
      </c>
      <c r="I55" s="1244">
        <f t="shared" si="5"/>
        <v>1247.73</v>
      </c>
      <c r="J55" s="1233">
        <f t="shared" si="4"/>
        <v>1445.81</v>
      </c>
    </row>
    <row r="56" outlineLevel="1">
      <c r="A56" s="1272"/>
      <c r="B56" s="1304" t="s">
        <v>147</v>
      </c>
      <c r="C56" s="1305"/>
      <c r="D56" s="1306"/>
      <c r="E56" s="1307"/>
      <c r="F56" s="1362"/>
      <c r="G56" s="1363">
        <f>-'2024 Expences - 02092024'!L8</f>
        <v>0</v>
      </c>
      <c r="H56" s="1364" t="str">
        <f t="array" ref="H56">IF($C56="","N/A",IF($C56=TRUE,"Paid","Pending")) </f>
        <v>N/A</v>
      </c>
      <c r="I56" s="1310">
        <f t="shared" si="5"/>
        <v>1247.73</v>
      </c>
      <c r="J56" s="1311">
        <f t="shared" si="4"/>
        <v>1445.81</v>
      </c>
    </row>
    <row r="57" outlineLevel="1">
      <c r="A57" s="1272"/>
      <c r="B57" s="1312" t="s">
        <v>21</v>
      </c>
      <c r="C57" s="1300"/>
      <c r="D57" s="1303"/>
      <c r="E57" s="1302"/>
      <c r="F57" s="1338"/>
      <c r="G57" s="1360">
        <f>-'2024 Expences - 02092024'!L9</f>
        <v>0</v>
      </c>
      <c r="H57" s="1301" t="str">
        <f t="array" ref="H57">IF($C57="","N/A",IF($C57=TRUE,"Paid","Pending")) </f>
        <v>N/A</v>
      </c>
      <c r="I57" s="1244">
        <f t="shared" si="5"/>
        <v>1247.73</v>
      </c>
      <c r="J57" s="1233">
        <f t="shared" si="4"/>
        <v>1445.81</v>
      </c>
    </row>
    <row r="58" outlineLevel="1">
      <c r="A58" s="1272"/>
      <c r="B58" s="1304" t="s">
        <v>61</v>
      </c>
      <c r="C58" s="1305"/>
      <c r="D58" s="1306"/>
      <c r="E58" s="1307"/>
      <c r="F58" s="1362"/>
      <c r="G58" s="1363">
        <f>-'2024 Expences - 02092024'!L10</f>
        <v>-732.96</v>
      </c>
      <c r="H58" s="1364" t="str">
        <f t="array" ref="H58">IF($C58="","N/A",IF($C58=TRUE,"Paid","Pending")) </f>
        <v>N/A</v>
      </c>
      <c r="I58" s="1310">
        <f t="shared" si="5"/>
        <v>514.77</v>
      </c>
      <c r="J58" s="1311">
        <f t="shared" si="4"/>
        <v>712.85</v>
      </c>
    </row>
    <row r="59" outlineLevel="1">
      <c r="A59" s="1272"/>
      <c r="B59" s="1312" t="s">
        <v>149</v>
      </c>
      <c r="C59" s="1300"/>
      <c r="D59" s="1313"/>
      <c r="E59" s="1314"/>
      <c r="F59" s="1365"/>
      <c r="G59" s="1360">
        <f>-'2024 Expences - 02092024'!L11</f>
        <v>0</v>
      </c>
      <c r="H59" s="1301" t="str">
        <f t="array" ref="H59">IF($C59="","N/A",IF($C59=TRUE,"Paid","Pending")) </f>
        <v>N/A</v>
      </c>
      <c r="I59" s="1244">
        <f t="shared" si="5"/>
        <v>514.77</v>
      </c>
      <c r="J59" s="1233">
        <f t="shared" si="4"/>
        <v>712.85</v>
      </c>
    </row>
    <row r="60" outlineLevel="1">
      <c r="A60" s="1272"/>
      <c r="B60" s="1304" t="s">
        <v>150</v>
      </c>
      <c r="C60" s="1305"/>
      <c r="D60" s="1316"/>
      <c r="E60" s="1317"/>
      <c r="F60" s="1366"/>
      <c r="G60" s="1363">
        <f>-'2024 Expences - 02092024'!L12</f>
        <v>0</v>
      </c>
      <c r="H60" s="1364" t="str">
        <f t="array" ref="H60">IF($C60="","N/A",IF($C60=TRUE,"Paid","Pending")) </f>
        <v>N/A</v>
      </c>
      <c r="I60" s="1310">
        <f t="shared" si="5"/>
        <v>514.77</v>
      </c>
      <c r="J60" s="1311">
        <f t="shared" si="4"/>
        <v>712.85</v>
      </c>
    </row>
    <row r="61" outlineLevel="1">
      <c r="A61" s="1272"/>
      <c r="B61" s="1312" t="s">
        <v>11</v>
      </c>
      <c r="C61" s="1300"/>
      <c r="D61" s="1313"/>
      <c r="E61" s="1314"/>
      <c r="F61" s="1365"/>
      <c r="G61" s="1360">
        <f>-'2024 Expences - 02092024'!L13</f>
        <v>-15.04</v>
      </c>
      <c r="H61" s="1301" t="str">
        <f t="array" ref="H61">IF($C61="","N/A",IF($C61=TRUE,"Paid","Pending")) </f>
        <v>N/A</v>
      </c>
      <c r="I61" s="1244">
        <f t="shared" si="5"/>
        <v>499.73</v>
      </c>
      <c r="J61" s="1233">
        <f t="shared" si="4"/>
        <v>697.81</v>
      </c>
    </row>
    <row r="62" outlineLevel="1">
      <c r="A62" s="1272"/>
      <c r="B62" s="1304" t="s">
        <v>148</v>
      </c>
      <c r="C62" s="1305"/>
      <c r="D62" s="1316"/>
      <c r="E62" s="1317"/>
      <c r="F62" s="1366"/>
      <c r="G62" s="1363">
        <f>-'2024 Expences - 02092024'!L14</f>
        <v>0</v>
      </c>
      <c r="H62" s="1364" t="str">
        <f t="array" ref="H62">IF($C62="","N/A",IF($C62=TRUE,"Paid","Pending")) </f>
        <v>N/A</v>
      </c>
      <c r="I62" s="1310">
        <f t="shared" si="5"/>
        <v>499.73</v>
      </c>
      <c r="J62" s="1311">
        <f t="shared" si="4"/>
        <v>697.81</v>
      </c>
    </row>
    <row r="63" outlineLevel="1">
      <c r="A63" s="1272"/>
      <c r="B63" s="1312" t="s">
        <v>52</v>
      </c>
      <c r="C63" s="1300"/>
      <c r="D63" s="1313"/>
      <c r="E63" s="1314"/>
      <c r="F63" s="1365"/>
      <c r="G63" s="1360">
        <f>-'2024 Expences - 02092024'!L15</f>
        <v>-308.46</v>
      </c>
      <c r="H63" s="1301" t="str">
        <f t="array" ref="H63">IF($C63="","N/A",IF($C63=TRUE,"Paid","Pending")) </f>
        <v>N/A</v>
      </c>
      <c r="I63" s="1244">
        <f t="shared" si="5"/>
        <v>191.27</v>
      </c>
      <c r="J63" s="1233">
        <f t="shared" si="4"/>
        <v>389.35</v>
      </c>
    </row>
    <row r="64" outlineLevel="1">
      <c r="A64" s="1272"/>
      <c r="B64" s="1320" t="s">
        <v>61</v>
      </c>
      <c r="C64" s="1305" t="b">
        <v>0</v>
      </c>
      <c r="D64" s="1321" t="s">
        <v>41</v>
      </c>
      <c r="E64" s="1317"/>
      <c r="F64" s="1318"/>
      <c r="G64" s="1322">
        <v>-48.47</v>
      </c>
      <c r="H64" s="1306" t="str">
        <f t="array" ref="H64">IF($C64="","N/A",IF($C64=TRUE,"Paid","Pending")) </f>
        <v>Pending</v>
      </c>
      <c r="I64" s="1310">
        <f t="shared" si="5"/>
        <v>142.8</v>
      </c>
      <c r="J64" s="1311">
        <f t="shared" si="4"/>
        <v>340.88</v>
      </c>
    </row>
    <row r="65" outlineLevel="1">
      <c r="A65" s="1272"/>
      <c r="B65" s="1319" t="s">
        <v>14</v>
      </c>
      <c r="C65" s="1300" t="b">
        <v>1</v>
      </c>
      <c r="D65" s="1313"/>
      <c r="E65" s="1314"/>
      <c r="F65" s="1315"/>
      <c r="G65" s="1219">
        <v>-155.45</v>
      </c>
      <c r="H65" s="1216" t="str">
        <f t="array" ref="H65">IF($C65="","N/A",IF($C65=TRUE,"Paid","Pending")) </f>
        <v>Paid</v>
      </c>
      <c r="I65" s="1244">
        <f t="shared" si="5"/>
        <v>-12.65</v>
      </c>
      <c r="J65" s="1233">
        <f t="shared" si="4"/>
        <v>185.43</v>
      </c>
    </row>
    <row r="66" outlineLevel="1">
      <c r="A66" s="1272"/>
      <c r="B66" s="1320" t="s">
        <v>42</v>
      </c>
      <c r="C66" s="1305" t="b">
        <v>1</v>
      </c>
      <c r="D66" s="1316"/>
      <c r="E66" s="1317"/>
      <c r="F66" s="1318"/>
      <c r="G66" s="1322">
        <v>-86.95</v>
      </c>
      <c r="H66" s="1306" t="str">
        <f t="array" ref="H66">IF($C66="","N/A",IF($C66=TRUE,"Paid","Pending")) </f>
        <v>Paid</v>
      </c>
      <c r="I66" s="1310">
        <f t="shared" si="5"/>
        <v>-99.6</v>
      </c>
      <c r="J66" s="1311">
        <f t="shared" si="4"/>
        <v>98.48</v>
      </c>
    </row>
    <row r="67" outlineLevel="1">
      <c r="A67" s="1272"/>
      <c r="B67" s="1319" t="s">
        <v>52</v>
      </c>
      <c r="C67" s="1300" t="b">
        <v>1</v>
      </c>
      <c r="D67" s="1236" t="s">
        <v>29</v>
      </c>
      <c r="E67" s="1314"/>
      <c r="F67" s="1315"/>
      <c r="G67" s="1219">
        <v>-50.0</v>
      </c>
      <c r="H67" s="1303" t="str">
        <f t="array" ref="H67">IF($C67="","N/A",IF($C67=TRUE,"Paid","Pending")) </f>
        <v>Paid</v>
      </c>
      <c r="I67" s="1244">
        <f t="shared" si="5"/>
        <v>-149.6</v>
      </c>
      <c r="J67" s="1233">
        <f t="shared" si="4"/>
        <v>48.48</v>
      </c>
    </row>
    <row r="68" outlineLevel="1">
      <c r="A68" s="1272"/>
      <c r="B68" s="1320" t="s">
        <v>52</v>
      </c>
      <c r="C68" s="1305" t="b">
        <v>1</v>
      </c>
      <c r="D68" s="1321" t="s">
        <v>28</v>
      </c>
      <c r="E68" s="1317"/>
      <c r="F68" s="1318"/>
      <c r="G68" s="1322">
        <v>-50.0</v>
      </c>
      <c r="H68" s="1306" t="str">
        <f t="array" ref="H68">IF($C68="","N/A",IF($C68=TRUE,"Paid","Pending")) </f>
        <v>Paid</v>
      </c>
      <c r="I68" s="1310">
        <f t="shared" si="5"/>
        <v>-199.6</v>
      </c>
      <c r="J68" s="1311">
        <f t="shared" si="4"/>
        <v>-1.52</v>
      </c>
    </row>
    <row r="69" outlineLevel="1">
      <c r="A69" s="1272"/>
      <c r="B69" s="1319" t="s">
        <v>33</v>
      </c>
      <c r="C69" s="1300" t="b">
        <v>1</v>
      </c>
      <c r="D69" s="1313"/>
      <c r="E69" s="1314"/>
      <c r="F69" s="1315"/>
      <c r="G69" s="1219">
        <v>-298.96</v>
      </c>
      <c r="H69" s="1303" t="str">
        <f t="array" ref="H69">IF($C69="","N/A",IF($C69=TRUE,"Paid","Pending")) </f>
        <v>Paid</v>
      </c>
      <c r="I69" s="1244">
        <f t="shared" si="5"/>
        <v>-498.56</v>
      </c>
      <c r="J69" s="1233">
        <f t="shared" si="4"/>
        <v>-300.48</v>
      </c>
    </row>
    <row r="70" outlineLevel="1">
      <c r="A70" s="1272"/>
      <c r="B70" s="1320" t="s">
        <v>15</v>
      </c>
      <c r="C70" s="1305" t="b">
        <v>1</v>
      </c>
      <c r="D70" s="1316"/>
      <c r="E70" s="1317"/>
      <c r="F70" s="1318"/>
      <c r="G70" s="1322">
        <v>-68.51</v>
      </c>
      <c r="H70" s="1306" t="str">
        <f t="array" ref="H70">IF($C70="","N/A",IF($C70=TRUE,"Paid","Pending")) </f>
        <v>Paid</v>
      </c>
      <c r="I70" s="1310">
        <f t="shared" si="5"/>
        <v>-567.07</v>
      </c>
      <c r="J70" s="1311">
        <f t="shared" si="4"/>
        <v>-368.99</v>
      </c>
    </row>
    <row r="71" outlineLevel="1">
      <c r="A71" s="1272"/>
      <c r="B71" s="1319" t="s">
        <v>58</v>
      </c>
      <c r="C71" s="1367" t="b">
        <v>1</v>
      </c>
      <c r="D71" s="1368"/>
      <c r="E71" s="1369"/>
      <c r="F71" s="1370"/>
      <c r="G71" s="1371">
        <v>707.0</v>
      </c>
      <c r="H71" s="1303" t="str">
        <f t="array" ref="H71">IF($C71="","N/A",IF($C71=TRUE,"Paid","Pending")) </f>
        <v>Paid</v>
      </c>
      <c r="I71" s="1244">
        <f t="shared" si="5"/>
        <v>139.93</v>
      </c>
      <c r="J71" s="1233">
        <f t="shared" si="4"/>
        <v>338.01</v>
      </c>
    </row>
    <row r="72" outlineLevel="1">
      <c r="A72" s="1272"/>
      <c r="B72" s="1320" t="s">
        <v>13</v>
      </c>
      <c r="C72" s="1305" t="b">
        <v>1</v>
      </c>
      <c r="D72" s="1316"/>
      <c r="E72" s="1317"/>
      <c r="F72" s="1318"/>
      <c r="G72" s="1322">
        <v>-10.0</v>
      </c>
      <c r="H72" s="1306" t="str">
        <f t="array" ref="H72">IF($C72="","N/A",IF($C72=TRUE,"Paid","Pending")) </f>
        <v>Paid</v>
      </c>
      <c r="I72" s="1310">
        <f t="shared" si="5"/>
        <v>129.93</v>
      </c>
      <c r="J72" s="1311">
        <f t="shared" si="4"/>
        <v>328.01</v>
      </c>
    </row>
    <row r="73" ht="30.75" customHeight="1">
      <c r="A73" s="1209"/>
      <c r="B73" s="1372" t="s">
        <v>956</v>
      </c>
      <c r="C73" s="1324"/>
      <c r="D73" s="1324"/>
      <c r="E73" s="1324"/>
      <c r="F73" s="1324"/>
      <c r="G73" s="1324"/>
      <c r="H73" s="1325" t="s">
        <v>954</v>
      </c>
      <c r="I73" s="1324"/>
      <c r="J73" s="1326">
        <f t="shared" si="4"/>
        <v>328.01</v>
      </c>
    </row>
    <row r="74" outlineLevel="1">
      <c r="A74" s="1272"/>
      <c r="B74" s="1327" t="s">
        <v>57</v>
      </c>
      <c r="C74" s="1328"/>
      <c r="D74" s="1329"/>
      <c r="E74" s="1330">
        <v>45345.0</v>
      </c>
      <c r="F74" s="1331"/>
      <c r="G74" s="1332">
        <v>1710.37</v>
      </c>
      <c r="H74" s="1333"/>
      <c r="I74" s="1334">
        <f>G74</f>
        <v>1710.37</v>
      </c>
      <c r="J74" s="1335">
        <f t="shared" si="4"/>
        <v>2038.38</v>
      </c>
    </row>
    <row r="75" outlineLevel="1">
      <c r="A75" s="1272"/>
      <c r="B75" s="1299" t="s">
        <v>138</v>
      </c>
      <c r="C75" s="1336"/>
      <c r="D75" s="1301" t="s">
        <v>957</v>
      </c>
      <c r="E75" s="1337"/>
      <c r="F75" s="1338"/>
      <c r="G75" s="1232">
        <v>500.0</v>
      </c>
      <c r="H75" s="1303" t="str">
        <f t="array" ref="H75">IF($C75="","N/A",IF($C75=TRUE,"Paid","Pending")) </f>
        <v>N/A</v>
      </c>
      <c r="I75" s="1339">
        <f t="shared" ref="I75:I95" si="6">I74+G75</f>
        <v>2210.37</v>
      </c>
      <c r="J75" s="1233">
        <f t="shared" si="4"/>
        <v>2538.38</v>
      </c>
    </row>
    <row r="76" outlineLevel="1">
      <c r="A76" s="1272"/>
      <c r="B76" s="1373" t="s">
        <v>110</v>
      </c>
      <c r="C76" s="1374"/>
      <c r="D76" s="1375"/>
      <c r="E76" s="1376"/>
      <c r="F76" s="1377"/>
      <c r="G76" s="1224">
        <f>-'2024 Expences - 02232024'!L3</f>
        <v>-189.05</v>
      </c>
      <c r="H76" s="1342" t="str">
        <f t="array" ref="H76">IF($C76="","N/A",IF($C76=TRUE,"Paid","Pending")) </f>
        <v>N/A</v>
      </c>
      <c r="I76" s="1344">
        <f t="shared" si="6"/>
        <v>2021.32</v>
      </c>
      <c r="J76" s="1225">
        <f t="shared" si="4"/>
        <v>2349.33</v>
      </c>
    </row>
    <row r="77" outlineLevel="1">
      <c r="A77" s="1272"/>
      <c r="B77" s="1312" t="s">
        <v>144</v>
      </c>
      <c r="C77" s="1345"/>
      <c r="D77" s="1303"/>
      <c r="E77" s="1302"/>
      <c r="F77" s="1235"/>
      <c r="G77" s="1232">
        <f>-'2024 Expences - 02232024'!L4</f>
        <v>-68.77</v>
      </c>
      <c r="H77" s="1303" t="str">
        <f t="array" ref="H77">IF($C77="","N/A",IF($C77=TRUE,"Paid","Pending")) </f>
        <v>N/A</v>
      </c>
      <c r="I77" s="1339">
        <f t="shared" si="6"/>
        <v>1952.55</v>
      </c>
      <c r="J77" s="1233">
        <f t="shared" si="4"/>
        <v>2280.56</v>
      </c>
    </row>
    <row r="78" outlineLevel="1">
      <c r="A78" s="1272"/>
      <c r="B78" s="1340" t="s">
        <v>145</v>
      </c>
      <c r="C78" s="1341"/>
      <c r="D78" s="1342"/>
      <c r="E78" s="1343"/>
      <c r="F78" s="1234"/>
      <c r="G78" s="1224">
        <f>-'2024 Expences - 02232024'!L5</f>
        <v>-20.49</v>
      </c>
      <c r="H78" s="1342" t="str">
        <f t="array" ref="H78">IF($C78="","N/A",IF($C78=TRUE,"Paid","Pending")) </f>
        <v>N/A</v>
      </c>
      <c r="I78" s="1344">
        <f t="shared" si="6"/>
        <v>1932.06</v>
      </c>
      <c r="J78" s="1225">
        <f t="shared" si="4"/>
        <v>2260.07</v>
      </c>
    </row>
    <row r="79" outlineLevel="1">
      <c r="A79" s="1272"/>
      <c r="B79" s="1312" t="s">
        <v>146</v>
      </c>
      <c r="C79" s="1345"/>
      <c r="D79" s="1303"/>
      <c r="E79" s="1302"/>
      <c r="F79" s="1235"/>
      <c r="G79" s="1232">
        <f>-'2024 Expences - 02232024'!L6</f>
        <v>-42.5</v>
      </c>
      <c r="H79" s="1303" t="str">
        <f t="array" ref="H79">IF($C79="","N/A",IF($C79=TRUE,"Paid","Pending")) </f>
        <v>N/A</v>
      </c>
      <c r="I79" s="1339">
        <f t="shared" si="6"/>
        <v>1889.56</v>
      </c>
      <c r="J79" s="1233">
        <f t="shared" si="4"/>
        <v>2217.57</v>
      </c>
    </row>
    <row r="80" outlineLevel="1">
      <c r="A80" s="1272"/>
      <c r="B80" s="1340" t="s">
        <v>132</v>
      </c>
      <c r="C80" s="1341"/>
      <c r="D80" s="1342"/>
      <c r="E80" s="1343"/>
      <c r="F80" s="1234"/>
      <c r="G80" s="1224">
        <f>-'2024 Expences - 02232024'!L7</f>
        <v>-30.96</v>
      </c>
      <c r="H80" s="1342" t="str">
        <f t="array" ref="H80">IF($C80="","N/A",IF($C80=TRUE,"Paid","Pending")) </f>
        <v>N/A</v>
      </c>
      <c r="I80" s="1344">
        <f t="shared" si="6"/>
        <v>1858.6</v>
      </c>
      <c r="J80" s="1225">
        <f t="shared" si="4"/>
        <v>2186.61</v>
      </c>
    </row>
    <row r="81" outlineLevel="1">
      <c r="A81" s="1272"/>
      <c r="B81" s="1312" t="s">
        <v>147</v>
      </c>
      <c r="C81" s="1345"/>
      <c r="D81" s="1303"/>
      <c r="E81" s="1302"/>
      <c r="F81" s="1235"/>
      <c r="G81" s="1232">
        <f>-'2024 Expences - 02232024'!L8</f>
        <v>-24</v>
      </c>
      <c r="H81" s="1303" t="str">
        <f t="array" ref="H81">IF($C81="","N/A",IF($C81=TRUE,"Paid","Pending")) </f>
        <v>N/A</v>
      </c>
      <c r="I81" s="1339">
        <f t="shared" si="6"/>
        <v>1834.6</v>
      </c>
      <c r="J81" s="1233">
        <f t="shared" si="4"/>
        <v>2162.61</v>
      </c>
    </row>
    <row r="82" outlineLevel="1">
      <c r="A82" s="1272"/>
      <c r="B82" s="1340" t="s">
        <v>21</v>
      </c>
      <c r="C82" s="1341"/>
      <c r="D82" s="1342"/>
      <c r="E82" s="1343"/>
      <c r="F82" s="1234"/>
      <c r="G82" s="1224">
        <f>-'2024 Expences - 02232024'!L9</f>
        <v>0</v>
      </c>
      <c r="H82" s="1342" t="str">
        <f t="array" ref="H82">IF($C82="","N/A",IF($C82=TRUE,"Paid","Pending")) </f>
        <v>N/A</v>
      </c>
      <c r="I82" s="1344">
        <f t="shared" si="6"/>
        <v>1834.6</v>
      </c>
      <c r="J82" s="1225">
        <f t="shared" si="4"/>
        <v>2162.61</v>
      </c>
    </row>
    <row r="83" outlineLevel="1">
      <c r="A83" s="1272"/>
      <c r="B83" s="1312" t="s">
        <v>61</v>
      </c>
      <c r="C83" s="1345"/>
      <c r="D83" s="1303"/>
      <c r="E83" s="1302"/>
      <c r="F83" s="1235"/>
      <c r="G83" s="1232">
        <f>-'2024 Expences - 02232024'!L10</f>
        <v>0.05</v>
      </c>
      <c r="H83" s="1303" t="str">
        <f t="array" ref="H83">IF($C83="","N/A",IF($C83=TRUE,"Paid","Pending")) </f>
        <v>N/A</v>
      </c>
      <c r="I83" s="1339">
        <f t="shared" si="6"/>
        <v>1834.65</v>
      </c>
      <c r="J83" s="1233">
        <f t="shared" si="4"/>
        <v>2162.66</v>
      </c>
    </row>
    <row r="84" outlineLevel="1">
      <c r="A84" s="1272"/>
      <c r="B84" s="1340" t="s">
        <v>149</v>
      </c>
      <c r="C84" s="1341"/>
      <c r="D84" s="1342"/>
      <c r="E84" s="1343"/>
      <c r="F84" s="1234"/>
      <c r="G84" s="1224">
        <f>-'2024 Expences - 02232024'!L11</f>
        <v>0</v>
      </c>
      <c r="H84" s="1342" t="str">
        <f t="array" ref="H84">IF($C84="","N/A",IF($C84=TRUE,"Paid","Pending")) </f>
        <v>N/A</v>
      </c>
      <c r="I84" s="1344">
        <f t="shared" si="6"/>
        <v>1834.65</v>
      </c>
      <c r="J84" s="1225">
        <f t="shared" si="4"/>
        <v>2162.66</v>
      </c>
    </row>
    <row r="85" outlineLevel="1">
      <c r="A85" s="1272"/>
      <c r="B85" s="1312" t="s">
        <v>150</v>
      </c>
      <c r="C85" s="1345"/>
      <c r="D85" s="1303"/>
      <c r="E85" s="1302"/>
      <c r="F85" s="1235"/>
      <c r="G85" s="1232">
        <f>-'2024 Expences - 02232024'!L12</f>
        <v>-31.21</v>
      </c>
      <c r="H85" s="1303" t="str">
        <f t="array" ref="H85">IF($C85="","N/A",IF($C85=TRUE,"Paid","Pending")) </f>
        <v>N/A</v>
      </c>
      <c r="I85" s="1339">
        <f t="shared" si="6"/>
        <v>1803.44</v>
      </c>
      <c r="J85" s="1233">
        <f t="shared" si="4"/>
        <v>2131.45</v>
      </c>
    </row>
    <row r="86" outlineLevel="1">
      <c r="A86" s="1272"/>
      <c r="B86" s="1340" t="s">
        <v>11</v>
      </c>
      <c r="C86" s="1341"/>
      <c r="D86" s="1346"/>
      <c r="E86" s="1347"/>
      <c r="F86" s="1348"/>
      <c r="G86" s="1224">
        <f>-'2024 Expences - 02232024'!L13</f>
        <v>-10.49</v>
      </c>
      <c r="H86" s="1342" t="str">
        <f t="array" ref="H86">IF($C86="","N/A",IF($C86=TRUE,"Paid","Pending")) </f>
        <v>N/A</v>
      </c>
      <c r="I86" s="1344">
        <f t="shared" si="6"/>
        <v>1792.95</v>
      </c>
      <c r="J86" s="1225">
        <f t="shared" si="4"/>
        <v>2120.96</v>
      </c>
    </row>
    <row r="87" outlineLevel="1">
      <c r="A87" s="1272"/>
      <c r="B87" s="1312" t="s">
        <v>148</v>
      </c>
      <c r="C87" s="1345"/>
      <c r="D87" s="1313"/>
      <c r="E87" s="1314"/>
      <c r="F87" s="1315"/>
      <c r="G87" s="1232">
        <f>-'2024 Expences - 02232024'!L14</f>
        <v>-35.93</v>
      </c>
      <c r="H87" s="1303" t="str">
        <f t="array" ref="H87">IF($C87="","N/A",IF($C87=TRUE,"Paid","Pending")) </f>
        <v>N/A</v>
      </c>
      <c r="I87" s="1339">
        <f t="shared" si="6"/>
        <v>1757.02</v>
      </c>
      <c r="J87" s="1233">
        <f t="shared" si="4"/>
        <v>2085.03</v>
      </c>
    </row>
    <row r="88" outlineLevel="1">
      <c r="A88" s="1272"/>
      <c r="B88" s="1349" t="s">
        <v>61</v>
      </c>
      <c r="C88" s="1350" t="b">
        <v>1</v>
      </c>
      <c r="D88" s="1237" t="s">
        <v>41</v>
      </c>
      <c r="E88" s="1347"/>
      <c r="F88" s="1348"/>
      <c r="G88" s="1227">
        <v>-48.47</v>
      </c>
      <c r="H88" s="1342" t="str">
        <f t="array" ref="H88">IF($C88="","N/A",IF($C88=TRUE,"Paid","Pending")) </f>
        <v>Paid</v>
      </c>
      <c r="I88" s="1344">
        <f t="shared" si="6"/>
        <v>1708.55</v>
      </c>
      <c r="J88" s="1225">
        <f t="shared" si="4"/>
        <v>2036.56</v>
      </c>
    </row>
    <row r="89" outlineLevel="1">
      <c r="A89" s="1272"/>
      <c r="B89" s="1319" t="s">
        <v>42</v>
      </c>
      <c r="C89" s="1300" t="b">
        <v>1</v>
      </c>
      <c r="D89" s="1313"/>
      <c r="E89" s="1314"/>
      <c r="F89" s="1315"/>
      <c r="G89" s="1219">
        <v>-86.95</v>
      </c>
      <c r="H89" s="1303" t="str">
        <f t="array" ref="H89">IF($C89="","N/A",IF($C89=TRUE,"Paid","Pending")) </f>
        <v>Paid</v>
      </c>
      <c r="I89" s="1339">
        <f t="shared" si="6"/>
        <v>1621.6</v>
      </c>
      <c r="J89" s="1233">
        <f t="shared" si="4"/>
        <v>1949.61</v>
      </c>
    </row>
    <row r="90" outlineLevel="1">
      <c r="A90" s="1272"/>
      <c r="B90" s="1349" t="s">
        <v>18</v>
      </c>
      <c r="C90" s="1350" t="b">
        <v>1</v>
      </c>
      <c r="D90" s="1346"/>
      <c r="E90" s="1347"/>
      <c r="F90" s="1348"/>
      <c r="G90" s="1227">
        <v>-80.75</v>
      </c>
      <c r="H90" s="1342" t="str">
        <f t="array" ref="H90">IF($C90="","N/A",IF($C90=TRUE,"Paid","Pending")) </f>
        <v>Paid</v>
      </c>
      <c r="I90" s="1344">
        <f t="shared" si="6"/>
        <v>1540.85</v>
      </c>
      <c r="J90" s="1225">
        <f t="shared" si="4"/>
        <v>1868.86</v>
      </c>
    </row>
    <row r="91" outlineLevel="1">
      <c r="A91" s="1272"/>
      <c r="B91" s="1319" t="s">
        <v>30</v>
      </c>
      <c r="C91" s="1300" t="b">
        <v>1</v>
      </c>
      <c r="D91" s="1313"/>
      <c r="E91" s="1314"/>
      <c r="F91" s="1315"/>
      <c r="G91" s="1219">
        <f>-(895+51.21)</f>
        <v>-946.21</v>
      </c>
      <c r="H91" s="1303" t="str">
        <f t="array" ref="H91">IF($C91="","N/A",IF($C91=TRUE,"Paid","Pending")) </f>
        <v>Paid</v>
      </c>
      <c r="I91" s="1339">
        <f t="shared" si="6"/>
        <v>594.64</v>
      </c>
      <c r="J91" s="1233">
        <f t="shared" si="4"/>
        <v>922.65</v>
      </c>
    </row>
    <row r="92" outlineLevel="1">
      <c r="A92" s="1272"/>
      <c r="B92" s="1349" t="s">
        <v>19</v>
      </c>
      <c r="C92" s="1350" t="b">
        <v>1</v>
      </c>
      <c r="D92" s="1346"/>
      <c r="E92" s="1347"/>
      <c r="F92" s="1348"/>
      <c r="G92" s="1227">
        <v>-67.2</v>
      </c>
      <c r="H92" s="1342" t="str">
        <f t="array" ref="H92">IF($C92="","N/A",IF($C92=TRUE,"Paid","Pending")) </f>
        <v>Paid</v>
      </c>
      <c r="I92" s="1344">
        <f t="shared" si="6"/>
        <v>527.44</v>
      </c>
      <c r="J92" s="1225">
        <f t="shared" si="4"/>
        <v>855.45</v>
      </c>
    </row>
    <row r="93" outlineLevel="1">
      <c r="A93" s="1272"/>
      <c r="B93" s="1319" t="s">
        <v>25</v>
      </c>
      <c r="C93" s="1300" t="b">
        <v>1</v>
      </c>
      <c r="D93" s="1313"/>
      <c r="E93" s="1314"/>
      <c r="F93" s="1315"/>
      <c r="G93" s="1219">
        <v>-14.59</v>
      </c>
      <c r="H93" s="1303" t="str">
        <f t="array" ref="H93">IF($C93="","N/A",IF($C93=TRUE,"Paid","Pending")) </f>
        <v>Paid</v>
      </c>
      <c r="I93" s="1339">
        <f t="shared" si="6"/>
        <v>512.85</v>
      </c>
      <c r="J93" s="1233">
        <f t="shared" si="4"/>
        <v>840.86</v>
      </c>
    </row>
    <row r="94" outlineLevel="1">
      <c r="A94" s="1272"/>
      <c r="B94" s="1349" t="s">
        <v>23</v>
      </c>
      <c r="C94" s="1350" t="b">
        <v>1</v>
      </c>
      <c r="D94" s="1346"/>
      <c r="E94" s="1347"/>
      <c r="F94" s="1348"/>
      <c r="G94" s="1227">
        <v>-81.46</v>
      </c>
      <c r="H94" s="1342" t="str">
        <f t="array" ref="H94">IF($C94="","N/A",IF($C94=TRUE,"Paid","Pending")) </f>
        <v>Paid</v>
      </c>
      <c r="I94" s="1344">
        <f t="shared" si="6"/>
        <v>431.39</v>
      </c>
      <c r="J94" s="1225">
        <f t="shared" si="4"/>
        <v>759.4</v>
      </c>
    </row>
    <row r="95" outlineLevel="1">
      <c r="A95" s="1272"/>
      <c r="B95" s="1378" t="s">
        <v>52</v>
      </c>
      <c r="C95" s="1300" t="b">
        <v>1</v>
      </c>
      <c r="D95" s="1379" t="s">
        <v>28</v>
      </c>
      <c r="E95" s="1380"/>
      <c r="F95" s="1381"/>
      <c r="G95" s="1382">
        <v>-73.49</v>
      </c>
      <c r="H95" s="1303" t="str">
        <f t="array" ref="H95">IF($C95="","N/A",IF($C95=TRUE,"Paid","Pending")) </f>
        <v>Paid</v>
      </c>
      <c r="I95" s="1339">
        <f t="shared" si="6"/>
        <v>357.9</v>
      </c>
      <c r="J95" s="1233">
        <f t="shared" si="4"/>
        <v>685.91</v>
      </c>
    </row>
    <row r="96" ht="30.75" customHeight="1">
      <c r="A96" s="1209"/>
      <c r="B96" s="1356" t="s">
        <v>958</v>
      </c>
      <c r="C96" s="122"/>
      <c r="D96" s="122"/>
      <c r="E96" s="122"/>
      <c r="F96" s="122"/>
      <c r="G96" s="122"/>
      <c r="H96" s="1357" t="s">
        <v>954</v>
      </c>
      <c r="I96" s="122"/>
      <c r="J96" s="1358">
        <f>J95</f>
        <v>685.91</v>
      </c>
    </row>
    <row r="97" outlineLevel="1">
      <c r="A97" s="1209"/>
      <c r="B97" s="1290" t="s">
        <v>57</v>
      </c>
      <c r="C97" s="1291"/>
      <c r="D97" s="1292"/>
      <c r="E97" s="1293">
        <v>45359.0</v>
      </c>
      <c r="F97" s="1294"/>
      <c r="G97" s="1295">
        <v>1540.15</v>
      </c>
      <c r="H97" s="1296"/>
      <c r="I97" s="1297">
        <f>G97</f>
        <v>1540.15</v>
      </c>
      <c r="J97" s="1298">
        <f t="shared" ref="J97:J200" si="7">J96+G97</f>
        <v>2226.06</v>
      </c>
    </row>
    <row r="98" outlineLevel="1">
      <c r="A98" s="1209"/>
      <c r="B98" s="1299" t="s">
        <v>110</v>
      </c>
      <c r="C98" s="1359"/>
      <c r="D98" s="1301"/>
      <c r="E98" s="1337"/>
      <c r="F98" s="1338"/>
      <c r="G98" s="1360">
        <f>-('2024 Expences - 03082024'!L3)</f>
        <v>-244.91</v>
      </c>
      <c r="H98" s="1301" t="s">
        <v>347</v>
      </c>
      <c r="I98" s="1361">
        <f t="shared" ref="I98:I117" si="8">I97+G98</f>
        <v>1295.24</v>
      </c>
      <c r="J98" s="1245">
        <f t="shared" si="7"/>
        <v>1981.15</v>
      </c>
    </row>
    <row r="99" outlineLevel="1">
      <c r="A99" s="1209"/>
      <c r="B99" s="1304" t="s">
        <v>144</v>
      </c>
      <c r="C99" s="1305"/>
      <c r="D99" s="1306"/>
      <c r="E99" s="1307"/>
      <c r="F99" s="1362"/>
      <c r="G99" s="1363">
        <f>-('2024 Expences - 03082024'!L4)</f>
        <v>-76.27</v>
      </c>
      <c r="H99" s="1306" t="s">
        <v>347</v>
      </c>
      <c r="I99" s="1310">
        <f t="shared" si="8"/>
        <v>1218.97</v>
      </c>
      <c r="J99" s="1383">
        <f t="shared" si="7"/>
        <v>1904.88</v>
      </c>
    </row>
    <row r="100" outlineLevel="1">
      <c r="A100" s="1209"/>
      <c r="B100" s="1312" t="s">
        <v>145</v>
      </c>
      <c r="C100" s="1300"/>
      <c r="D100" s="1303"/>
      <c r="E100" s="1302"/>
      <c r="F100" s="1338"/>
      <c r="G100" s="1360">
        <f>-('2024 Expences - 03082024'!L5)</f>
        <v>-38.51</v>
      </c>
      <c r="H100" s="1303" t="s">
        <v>347</v>
      </c>
      <c r="I100" s="1244">
        <f t="shared" si="8"/>
        <v>1180.46</v>
      </c>
      <c r="J100" s="1245">
        <f t="shared" si="7"/>
        <v>1866.37</v>
      </c>
    </row>
    <row r="101" outlineLevel="1">
      <c r="A101" s="1209"/>
      <c r="B101" s="1304" t="s">
        <v>146</v>
      </c>
      <c r="C101" s="1305"/>
      <c r="D101" s="1306"/>
      <c r="E101" s="1307"/>
      <c r="F101" s="1362"/>
      <c r="G101" s="1363">
        <f>-('2024 Expences - 03082024'!L6)</f>
        <v>0</v>
      </c>
      <c r="H101" s="1306" t="s">
        <v>347</v>
      </c>
      <c r="I101" s="1310">
        <f t="shared" si="8"/>
        <v>1180.46</v>
      </c>
      <c r="J101" s="1383">
        <f t="shared" si="7"/>
        <v>1866.37</v>
      </c>
    </row>
    <row r="102" outlineLevel="1">
      <c r="A102" s="1209"/>
      <c r="B102" s="1312" t="s">
        <v>132</v>
      </c>
      <c r="C102" s="1300"/>
      <c r="D102" s="1303"/>
      <c r="E102" s="1302"/>
      <c r="F102" s="1338"/>
      <c r="G102" s="1360">
        <f>-('2024 Expences - 03082024'!L7)</f>
        <v>0</v>
      </c>
      <c r="H102" s="1303" t="s">
        <v>347</v>
      </c>
      <c r="I102" s="1244">
        <f t="shared" si="8"/>
        <v>1180.46</v>
      </c>
      <c r="J102" s="1245">
        <f t="shared" si="7"/>
        <v>1866.37</v>
      </c>
    </row>
    <row r="103" outlineLevel="1">
      <c r="A103" s="1209"/>
      <c r="B103" s="1304" t="s">
        <v>147</v>
      </c>
      <c r="C103" s="1305"/>
      <c r="D103" s="1306"/>
      <c r="E103" s="1307"/>
      <c r="F103" s="1362"/>
      <c r="G103" s="1363">
        <f>-('2024 Expences - 03082024'!L8)</f>
        <v>-11</v>
      </c>
      <c r="H103" s="1306" t="s">
        <v>347</v>
      </c>
      <c r="I103" s="1310">
        <f t="shared" si="8"/>
        <v>1169.46</v>
      </c>
      <c r="J103" s="1383">
        <f t="shared" si="7"/>
        <v>1855.37</v>
      </c>
    </row>
    <row r="104" outlineLevel="1">
      <c r="A104" s="1209"/>
      <c r="B104" s="1312" t="s">
        <v>21</v>
      </c>
      <c r="C104" s="1300"/>
      <c r="D104" s="1303"/>
      <c r="E104" s="1302"/>
      <c r="F104" s="1338"/>
      <c r="G104" s="1360">
        <f>-('2024 Expences - 03082024'!L9)</f>
        <v>-271.44</v>
      </c>
      <c r="H104" s="1303" t="s">
        <v>347</v>
      </c>
      <c r="I104" s="1244">
        <f t="shared" si="8"/>
        <v>898.02</v>
      </c>
      <c r="J104" s="1245">
        <f t="shared" si="7"/>
        <v>1583.93</v>
      </c>
    </row>
    <row r="105" outlineLevel="1">
      <c r="A105" s="1209"/>
      <c r="B105" s="1304" t="s">
        <v>61</v>
      </c>
      <c r="C105" s="1305"/>
      <c r="D105" s="1306"/>
      <c r="E105" s="1307"/>
      <c r="F105" s="1362"/>
      <c r="G105" s="1363">
        <f>-('2024 Expences - 03082024'!L10)</f>
        <v>0</v>
      </c>
      <c r="H105" s="1306" t="s">
        <v>347</v>
      </c>
      <c r="I105" s="1310">
        <f t="shared" si="8"/>
        <v>898.02</v>
      </c>
      <c r="J105" s="1383">
        <f t="shared" si="7"/>
        <v>1583.93</v>
      </c>
    </row>
    <row r="106" outlineLevel="1">
      <c r="A106" s="1209"/>
      <c r="B106" s="1312" t="s">
        <v>149</v>
      </c>
      <c r="C106" s="1300"/>
      <c r="D106" s="1313"/>
      <c r="E106" s="1314"/>
      <c r="F106" s="1365"/>
      <c r="G106" s="1360">
        <f>-('2024 Expences - 03082024'!L11)</f>
        <v>0</v>
      </c>
      <c r="H106" s="1303" t="s">
        <v>347</v>
      </c>
      <c r="I106" s="1244">
        <f t="shared" si="8"/>
        <v>898.02</v>
      </c>
      <c r="J106" s="1245">
        <f t="shared" si="7"/>
        <v>1583.93</v>
      </c>
    </row>
    <row r="107" outlineLevel="1">
      <c r="A107" s="1209"/>
      <c r="B107" s="1304" t="s">
        <v>150</v>
      </c>
      <c r="C107" s="1305"/>
      <c r="D107" s="1316"/>
      <c r="E107" s="1317"/>
      <c r="F107" s="1366"/>
      <c r="G107" s="1363">
        <f>-('2024 Expences - 03082024'!L12)</f>
        <v>0</v>
      </c>
      <c r="H107" s="1306" t="s">
        <v>347</v>
      </c>
      <c r="I107" s="1310">
        <f t="shared" si="8"/>
        <v>898.02</v>
      </c>
      <c r="J107" s="1383">
        <f t="shared" si="7"/>
        <v>1583.93</v>
      </c>
    </row>
    <row r="108" outlineLevel="1">
      <c r="A108" s="1209"/>
      <c r="B108" s="1312" t="s">
        <v>11</v>
      </c>
      <c r="C108" s="1300"/>
      <c r="D108" s="1313"/>
      <c r="E108" s="1314"/>
      <c r="F108" s="1365"/>
      <c r="G108" s="1360">
        <f>-('2024 Expences - 03082024'!L13)</f>
        <v>-15.04</v>
      </c>
      <c r="H108" s="1303" t="s">
        <v>347</v>
      </c>
      <c r="I108" s="1244">
        <f t="shared" si="8"/>
        <v>882.98</v>
      </c>
      <c r="J108" s="1245">
        <f t="shared" si="7"/>
        <v>1568.89</v>
      </c>
    </row>
    <row r="109" outlineLevel="1">
      <c r="A109" s="1209"/>
      <c r="B109" s="1304" t="s">
        <v>148</v>
      </c>
      <c r="C109" s="1305"/>
      <c r="D109" s="1316"/>
      <c r="E109" s="1317"/>
      <c r="F109" s="1366"/>
      <c r="G109" s="1363">
        <f>-('2024 Expences - 03082024'!L14)</f>
        <v>0</v>
      </c>
      <c r="H109" s="1306" t="s">
        <v>347</v>
      </c>
      <c r="I109" s="1310">
        <f t="shared" si="8"/>
        <v>882.98</v>
      </c>
      <c r="J109" s="1383">
        <f t="shared" si="7"/>
        <v>1568.89</v>
      </c>
    </row>
    <row r="110" outlineLevel="1">
      <c r="A110" s="1209"/>
      <c r="B110" s="1319" t="s">
        <v>61</v>
      </c>
      <c r="C110" s="1300" t="b">
        <v>1</v>
      </c>
      <c r="D110" s="1236" t="s">
        <v>41</v>
      </c>
      <c r="E110" s="1314"/>
      <c r="F110" s="1315"/>
      <c r="G110" s="1219">
        <v>-48.47</v>
      </c>
      <c r="H110" s="1303" t="str">
        <f t="array" ref="H110">IF($C110="","N/A",IF($C110=TRUE,"Paid","Pending")) </f>
        <v>Paid</v>
      </c>
      <c r="I110" s="1244">
        <f t="shared" si="8"/>
        <v>834.51</v>
      </c>
      <c r="J110" s="1245">
        <f t="shared" si="7"/>
        <v>1520.42</v>
      </c>
    </row>
    <row r="111" outlineLevel="1">
      <c r="A111" s="1209"/>
      <c r="B111" s="1320" t="s">
        <v>33</v>
      </c>
      <c r="C111" s="1305" t="b">
        <v>1</v>
      </c>
      <c r="D111" s="1321" t="s">
        <v>959</v>
      </c>
      <c r="E111" s="1317"/>
      <c r="F111" s="1318"/>
      <c r="G111" s="1322">
        <v>0.0</v>
      </c>
      <c r="H111" s="1306" t="str">
        <f t="array" ref="H111">IF($C111="","N/A",IF($C111=TRUE,"Paid","Pending")) </f>
        <v>Paid</v>
      </c>
      <c r="I111" s="1310">
        <f t="shared" si="8"/>
        <v>834.51</v>
      </c>
      <c r="J111" s="1383">
        <f t="shared" si="7"/>
        <v>1520.42</v>
      </c>
    </row>
    <row r="112" outlineLevel="1">
      <c r="A112" s="1209"/>
      <c r="B112" s="1319" t="s">
        <v>52</v>
      </c>
      <c r="C112" s="1300" t="b">
        <v>1</v>
      </c>
      <c r="D112" s="1236" t="s">
        <v>29</v>
      </c>
      <c r="E112" s="1314"/>
      <c r="F112" s="1315"/>
      <c r="G112" s="1219">
        <v>0.0</v>
      </c>
      <c r="H112" s="1303" t="str">
        <f t="array" ref="H112">IF($C112="","N/A",IF($C112=TRUE,"Paid","Pending")) </f>
        <v>Paid</v>
      </c>
      <c r="I112" s="1244">
        <f t="shared" si="8"/>
        <v>834.51</v>
      </c>
      <c r="J112" s="1245">
        <f t="shared" si="7"/>
        <v>1520.42</v>
      </c>
    </row>
    <row r="113" outlineLevel="1">
      <c r="A113" s="1209"/>
      <c r="B113" s="1320" t="s">
        <v>52</v>
      </c>
      <c r="C113" s="1305" t="b">
        <v>1</v>
      </c>
      <c r="D113" s="1321" t="s">
        <v>28</v>
      </c>
      <c r="E113" s="1317"/>
      <c r="F113" s="1318"/>
      <c r="G113" s="1322">
        <v>0.0</v>
      </c>
      <c r="H113" s="1306" t="str">
        <f t="array" ref="H113">IF($C113="","N/A",IF($C113=TRUE,"Paid","Pending")) </f>
        <v>Paid</v>
      </c>
      <c r="I113" s="1310">
        <f t="shared" si="8"/>
        <v>834.51</v>
      </c>
      <c r="J113" s="1383">
        <f t="shared" si="7"/>
        <v>1520.42</v>
      </c>
    </row>
    <row r="114" outlineLevel="1">
      <c r="A114" s="1209"/>
      <c r="B114" s="1319" t="s">
        <v>14</v>
      </c>
      <c r="C114" s="1300" t="b">
        <v>1</v>
      </c>
      <c r="D114" s="1313"/>
      <c r="E114" s="1314"/>
      <c r="F114" s="1315"/>
      <c r="G114" s="1219">
        <v>-73.85</v>
      </c>
      <c r="H114" s="1303" t="str">
        <f t="array" ref="H114">IF($C114="","N/A",IF($C114=TRUE,"Paid","Pending")) </f>
        <v>Paid</v>
      </c>
      <c r="I114" s="1244">
        <f t="shared" si="8"/>
        <v>760.66</v>
      </c>
      <c r="J114" s="1245">
        <f t="shared" si="7"/>
        <v>1446.57</v>
      </c>
    </row>
    <row r="115" outlineLevel="1">
      <c r="A115" s="1209"/>
      <c r="B115" s="1320" t="s">
        <v>42</v>
      </c>
      <c r="C115" s="1305" t="b">
        <v>1</v>
      </c>
      <c r="D115" s="1316"/>
      <c r="E115" s="1317"/>
      <c r="F115" s="1318"/>
      <c r="G115" s="1322">
        <v>-86.95</v>
      </c>
      <c r="H115" s="1306" t="str">
        <f t="array" ref="H115">IF($C115="","N/A",IF($C115=TRUE,"Paid","Pending")) </f>
        <v>Paid</v>
      </c>
      <c r="I115" s="1310">
        <f t="shared" si="8"/>
        <v>673.71</v>
      </c>
      <c r="J115" s="1383">
        <f t="shared" si="7"/>
        <v>1359.62</v>
      </c>
    </row>
    <row r="116" outlineLevel="1">
      <c r="A116" s="1209"/>
      <c r="B116" s="1319" t="s">
        <v>15</v>
      </c>
      <c r="C116" s="1300" t="b">
        <v>1</v>
      </c>
      <c r="D116" s="1313"/>
      <c r="E116" s="1314"/>
      <c r="F116" s="1315"/>
      <c r="G116" s="1219">
        <v>-68.0</v>
      </c>
      <c r="H116" s="1303" t="str">
        <f t="array" ref="H116">IF($C116="","N/A",IF($C116=TRUE,"Paid","Pending")) </f>
        <v>Paid</v>
      </c>
      <c r="I116" s="1244">
        <f t="shared" si="8"/>
        <v>605.71</v>
      </c>
      <c r="J116" s="1245">
        <f t="shared" si="7"/>
        <v>1291.62</v>
      </c>
    </row>
    <row r="117" outlineLevel="1">
      <c r="A117" s="1209"/>
      <c r="B117" s="1320" t="s">
        <v>13</v>
      </c>
      <c r="C117" s="1305" t="b">
        <v>1</v>
      </c>
      <c r="D117" s="1316"/>
      <c r="E117" s="1317"/>
      <c r="F117" s="1318"/>
      <c r="G117" s="1322">
        <v>-10.0</v>
      </c>
      <c r="H117" s="1306" t="str">
        <f t="array" ref="H117">IF($C117="","N/A",IF($C117=TRUE,"Paid","Pending")) </f>
        <v>Paid</v>
      </c>
      <c r="I117" s="1310">
        <f t="shared" si="8"/>
        <v>595.71</v>
      </c>
      <c r="J117" s="1383">
        <f t="shared" si="7"/>
        <v>1281.62</v>
      </c>
    </row>
    <row r="118" ht="30.75" customHeight="1">
      <c r="A118" s="1209"/>
      <c r="B118" s="1372" t="s">
        <v>960</v>
      </c>
      <c r="C118" s="1324"/>
      <c r="D118" s="1324"/>
      <c r="E118" s="1324"/>
      <c r="F118" s="1324"/>
      <c r="G118" s="1324"/>
      <c r="H118" s="1325" t="s">
        <v>954</v>
      </c>
      <c r="I118" s="1324"/>
      <c r="J118" s="1326">
        <f t="shared" si="7"/>
        <v>1281.62</v>
      </c>
    </row>
    <row r="119" outlineLevel="1">
      <c r="A119" s="1209"/>
      <c r="B119" s="1327" t="s">
        <v>57</v>
      </c>
      <c r="C119" s="1328"/>
      <c r="D119" s="1329"/>
      <c r="E119" s="1330">
        <v>45373.0</v>
      </c>
      <c r="F119" s="1331"/>
      <c r="G119" s="1332">
        <v>1491.74</v>
      </c>
      <c r="H119" s="1333"/>
      <c r="I119" s="1334">
        <f>G119</f>
        <v>1491.74</v>
      </c>
      <c r="J119" s="1335">
        <f t="shared" si="7"/>
        <v>2773.36</v>
      </c>
    </row>
    <row r="120" outlineLevel="1">
      <c r="A120" s="1209"/>
      <c r="B120" s="1299" t="s">
        <v>110</v>
      </c>
      <c r="C120" s="1336"/>
      <c r="D120" s="1301"/>
      <c r="E120" s="1337"/>
      <c r="F120" s="1338"/>
      <c r="G120" s="1232">
        <f>-'2024 Expences - 03222024'!L3</f>
        <v>-196.32</v>
      </c>
      <c r="H120" s="1303" t="s">
        <v>347</v>
      </c>
      <c r="I120" s="1339">
        <f t="shared" ref="I120:I135" si="9">I119+G120</f>
        <v>1295.42</v>
      </c>
      <c r="J120" s="1233">
        <f t="shared" si="7"/>
        <v>2577.04</v>
      </c>
    </row>
    <row r="121" outlineLevel="1">
      <c r="A121" s="1209"/>
      <c r="B121" s="1340" t="s">
        <v>144</v>
      </c>
      <c r="C121" s="1341"/>
      <c r="D121" s="1342"/>
      <c r="E121" s="1343"/>
      <c r="F121" s="1234"/>
      <c r="G121" s="1224">
        <f>-'2024 Expences - 03222024'!L4</f>
        <v>-26.24</v>
      </c>
      <c r="H121" s="1342" t="s">
        <v>347</v>
      </c>
      <c r="I121" s="1344">
        <f t="shared" si="9"/>
        <v>1269.18</v>
      </c>
      <c r="J121" s="1225">
        <f t="shared" si="7"/>
        <v>2550.8</v>
      </c>
    </row>
    <row r="122" outlineLevel="1">
      <c r="A122" s="1209"/>
      <c r="B122" s="1312" t="s">
        <v>145</v>
      </c>
      <c r="C122" s="1345"/>
      <c r="D122" s="1303"/>
      <c r="E122" s="1302"/>
      <c r="F122" s="1235"/>
      <c r="G122" s="1232">
        <f>-'2024 Expences - 03222024'!L5</f>
        <v>0</v>
      </c>
      <c r="H122" s="1303" t="s">
        <v>347</v>
      </c>
      <c r="I122" s="1339">
        <f t="shared" si="9"/>
        <v>1269.18</v>
      </c>
      <c r="J122" s="1233">
        <f t="shared" si="7"/>
        <v>2550.8</v>
      </c>
    </row>
    <row r="123" outlineLevel="1">
      <c r="A123" s="1209"/>
      <c r="B123" s="1340" t="s">
        <v>146</v>
      </c>
      <c r="C123" s="1341"/>
      <c r="D123" s="1342"/>
      <c r="E123" s="1343"/>
      <c r="F123" s="1234"/>
      <c r="G123" s="1224">
        <f>-'2024 Expences - 03222024'!L6</f>
        <v>-1244.33</v>
      </c>
      <c r="H123" s="1342" t="s">
        <v>347</v>
      </c>
      <c r="I123" s="1344">
        <f t="shared" si="9"/>
        <v>24.85</v>
      </c>
      <c r="J123" s="1225">
        <f t="shared" si="7"/>
        <v>1306.47</v>
      </c>
    </row>
    <row r="124" outlineLevel="1">
      <c r="A124" s="1209"/>
      <c r="B124" s="1312" t="s">
        <v>132</v>
      </c>
      <c r="C124" s="1345"/>
      <c r="D124" s="1303"/>
      <c r="E124" s="1302"/>
      <c r="F124" s="1235"/>
      <c r="G124" s="1232">
        <f>-'2024 Expences - 03222024'!L7</f>
        <v>0</v>
      </c>
      <c r="H124" s="1303" t="s">
        <v>347</v>
      </c>
      <c r="I124" s="1339">
        <f t="shared" si="9"/>
        <v>24.85</v>
      </c>
      <c r="J124" s="1233">
        <f t="shared" si="7"/>
        <v>1306.47</v>
      </c>
    </row>
    <row r="125" outlineLevel="1">
      <c r="A125" s="1209"/>
      <c r="B125" s="1340" t="s">
        <v>147</v>
      </c>
      <c r="C125" s="1341"/>
      <c r="D125" s="1342"/>
      <c r="E125" s="1343"/>
      <c r="F125" s="1234"/>
      <c r="G125" s="1224">
        <f>-'2024 Expences - 03222024'!L8</f>
        <v>0</v>
      </c>
      <c r="H125" s="1342" t="s">
        <v>347</v>
      </c>
      <c r="I125" s="1344">
        <f t="shared" si="9"/>
        <v>24.85</v>
      </c>
      <c r="J125" s="1225">
        <f t="shared" si="7"/>
        <v>1306.47</v>
      </c>
    </row>
    <row r="126" outlineLevel="1">
      <c r="A126" s="1209"/>
      <c r="B126" s="1312" t="s">
        <v>21</v>
      </c>
      <c r="C126" s="1345"/>
      <c r="D126" s="1303"/>
      <c r="E126" s="1302"/>
      <c r="F126" s="1235"/>
      <c r="G126" s="1232">
        <f>-'2024 Expences - 03222024'!L9</f>
        <v>0</v>
      </c>
      <c r="H126" s="1303" t="s">
        <v>347</v>
      </c>
      <c r="I126" s="1339">
        <f t="shared" si="9"/>
        <v>24.85</v>
      </c>
      <c r="J126" s="1233">
        <f t="shared" si="7"/>
        <v>1306.47</v>
      </c>
    </row>
    <row r="127" outlineLevel="1">
      <c r="A127" s="1209"/>
      <c r="B127" s="1340" t="s">
        <v>61</v>
      </c>
      <c r="C127" s="1341"/>
      <c r="D127" s="1342"/>
      <c r="E127" s="1343"/>
      <c r="F127" s="1234"/>
      <c r="G127" s="1224">
        <f>-'2024 Expences - 03222024'!L10</f>
        <v>0.05</v>
      </c>
      <c r="H127" s="1342" t="s">
        <v>347</v>
      </c>
      <c r="I127" s="1344">
        <f t="shared" si="9"/>
        <v>24.9</v>
      </c>
      <c r="J127" s="1225">
        <f t="shared" si="7"/>
        <v>1306.52</v>
      </c>
    </row>
    <row r="128" outlineLevel="1">
      <c r="A128" s="1209"/>
      <c r="B128" s="1312" t="s">
        <v>149</v>
      </c>
      <c r="C128" s="1345"/>
      <c r="D128" s="1303"/>
      <c r="E128" s="1302"/>
      <c r="F128" s="1235"/>
      <c r="G128" s="1232">
        <f>-'2024 Expences - 03222024'!L11</f>
        <v>0</v>
      </c>
      <c r="H128" s="1303" t="s">
        <v>347</v>
      </c>
      <c r="I128" s="1339">
        <f t="shared" si="9"/>
        <v>24.9</v>
      </c>
      <c r="J128" s="1233">
        <f t="shared" si="7"/>
        <v>1306.52</v>
      </c>
    </row>
    <row r="129" outlineLevel="1">
      <c r="A129" s="1209"/>
      <c r="B129" s="1340" t="s">
        <v>150</v>
      </c>
      <c r="C129" s="1341"/>
      <c r="D129" s="1342"/>
      <c r="E129" s="1343"/>
      <c r="F129" s="1234"/>
      <c r="G129" s="1224">
        <f>-'2024 Expences - 03222024'!L12</f>
        <v>0</v>
      </c>
      <c r="H129" s="1342" t="s">
        <v>347</v>
      </c>
      <c r="I129" s="1344">
        <f t="shared" si="9"/>
        <v>24.9</v>
      </c>
      <c r="J129" s="1225">
        <f t="shared" si="7"/>
        <v>1306.52</v>
      </c>
    </row>
    <row r="130" outlineLevel="1">
      <c r="A130" s="1209"/>
      <c r="B130" s="1312" t="s">
        <v>11</v>
      </c>
      <c r="C130" s="1345"/>
      <c r="D130" s="1313"/>
      <c r="E130" s="1314"/>
      <c r="F130" s="1315"/>
      <c r="G130" s="1232">
        <f>-'2024 Expences - 03222024'!L13</f>
        <v>0</v>
      </c>
      <c r="H130" s="1303" t="s">
        <v>347</v>
      </c>
      <c r="I130" s="1339">
        <f t="shared" si="9"/>
        <v>24.9</v>
      </c>
      <c r="J130" s="1233">
        <f t="shared" si="7"/>
        <v>1306.52</v>
      </c>
    </row>
    <row r="131" outlineLevel="1">
      <c r="A131" s="1209"/>
      <c r="B131" s="1340" t="s">
        <v>148</v>
      </c>
      <c r="C131" s="1341"/>
      <c r="D131" s="1346"/>
      <c r="E131" s="1347"/>
      <c r="F131" s="1348"/>
      <c r="G131" s="1224">
        <f>-'2024 Expences - 03222024'!L14</f>
        <v>-10.49</v>
      </c>
      <c r="H131" s="1342" t="s">
        <v>347</v>
      </c>
      <c r="I131" s="1344">
        <f t="shared" si="9"/>
        <v>14.41</v>
      </c>
      <c r="J131" s="1225">
        <f t="shared" si="7"/>
        <v>1296.03</v>
      </c>
    </row>
    <row r="132" outlineLevel="1">
      <c r="A132" s="1209"/>
      <c r="B132" s="1319" t="s">
        <v>61</v>
      </c>
      <c r="C132" s="1300" t="b">
        <v>1</v>
      </c>
      <c r="D132" s="1236" t="s">
        <v>41</v>
      </c>
      <c r="E132" s="1314"/>
      <c r="F132" s="1315"/>
      <c r="G132" s="1219">
        <v>-48.47</v>
      </c>
      <c r="H132" s="1303" t="str">
        <f t="array" ref="H132">IF($C132="","N/A",IF($C132=TRUE,"Paid","Pending")) </f>
        <v>Paid</v>
      </c>
      <c r="I132" s="1339">
        <f t="shared" si="9"/>
        <v>-34.06</v>
      </c>
      <c r="J132" s="1233">
        <f t="shared" si="7"/>
        <v>1247.56</v>
      </c>
    </row>
    <row r="133" outlineLevel="1">
      <c r="A133" s="1209"/>
      <c r="B133" s="1349" t="s">
        <v>18</v>
      </c>
      <c r="C133" s="1350" t="b">
        <v>1</v>
      </c>
      <c r="D133" s="1346"/>
      <c r="E133" s="1347"/>
      <c r="F133" s="1348"/>
      <c r="G133" s="1227">
        <v>-80.75</v>
      </c>
      <c r="H133" s="1342" t="str">
        <f t="array" ref="H133">IF($C133="","N/A",IF($C133=TRUE,"Paid","Pending")) </f>
        <v>Paid</v>
      </c>
      <c r="I133" s="1344">
        <f t="shared" si="9"/>
        <v>-114.81</v>
      </c>
      <c r="J133" s="1225">
        <f t="shared" si="7"/>
        <v>1166.81</v>
      </c>
    </row>
    <row r="134" outlineLevel="1">
      <c r="A134" s="1209"/>
      <c r="B134" s="1319" t="s">
        <v>19</v>
      </c>
      <c r="C134" s="1300" t="b">
        <v>1</v>
      </c>
      <c r="D134" s="1313"/>
      <c r="E134" s="1314"/>
      <c r="F134" s="1315"/>
      <c r="G134" s="1219">
        <v>-61.63</v>
      </c>
      <c r="H134" s="1303" t="str">
        <f t="array" ref="H134">IF($C134="","N/A",IF($C134=TRUE,"Paid","Pending")) </f>
        <v>Paid</v>
      </c>
      <c r="I134" s="1339">
        <f t="shared" si="9"/>
        <v>-176.44</v>
      </c>
      <c r="J134" s="1233">
        <f t="shared" si="7"/>
        <v>1105.18</v>
      </c>
    </row>
    <row r="135" outlineLevel="1">
      <c r="A135" s="1209"/>
      <c r="B135" s="1349" t="s">
        <v>42</v>
      </c>
      <c r="C135" s="1350" t="b">
        <v>1</v>
      </c>
      <c r="D135" s="1346"/>
      <c r="E135" s="1347"/>
      <c r="F135" s="1348"/>
      <c r="G135" s="1227">
        <v>-86.95</v>
      </c>
      <c r="H135" s="1342" t="str">
        <f t="array" ref="H135">IF($C135="","N/A",IF($C135=TRUE,"Paid","Pending")) </f>
        <v>Paid</v>
      </c>
      <c r="I135" s="1344">
        <f t="shared" si="9"/>
        <v>-263.39</v>
      </c>
      <c r="J135" s="1225">
        <f t="shared" si="7"/>
        <v>1018.23</v>
      </c>
    </row>
    <row r="136" ht="30.75" customHeight="1">
      <c r="A136" s="1209"/>
      <c r="B136" s="1356" t="s">
        <v>961</v>
      </c>
      <c r="C136" s="122"/>
      <c r="D136" s="122"/>
      <c r="E136" s="122"/>
      <c r="F136" s="122"/>
      <c r="G136" s="122"/>
      <c r="H136" s="1357" t="s">
        <v>954</v>
      </c>
      <c r="I136" s="122"/>
      <c r="J136" s="1358">
        <f t="shared" si="7"/>
        <v>1018.23</v>
      </c>
    </row>
    <row r="137" outlineLevel="1">
      <c r="A137" s="1209"/>
      <c r="B137" s="1290" t="s">
        <v>57</v>
      </c>
      <c r="C137" s="1291"/>
      <c r="D137" s="1292"/>
      <c r="E137" s="1293">
        <v>45387.0</v>
      </c>
      <c r="F137" s="1294"/>
      <c r="G137" s="1295">
        <v>1963.92</v>
      </c>
      <c r="H137" s="1296"/>
      <c r="I137" s="1297">
        <f>G137</f>
        <v>1963.92</v>
      </c>
      <c r="J137" s="1298">
        <f t="shared" si="7"/>
        <v>2982.15</v>
      </c>
    </row>
    <row r="138" outlineLevel="1">
      <c r="A138" s="1209"/>
      <c r="B138" s="1299" t="s">
        <v>110</v>
      </c>
      <c r="C138" s="1359"/>
      <c r="D138" s="1301"/>
      <c r="E138" s="1337"/>
      <c r="F138" s="1338"/>
      <c r="G138" s="1232">
        <f>-'2024 Expences - 04052024'!L3</f>
        <v>-118.69</v>
      </c>
      <c r="H138" s="1301" t="s">
        <v>347</v>
      </c>
      <c r="I138" s="1361">
        <f t="shared" ref="I138:I160" si="10">I137+G138</f>
        <v>1845.23</v>
      </c>
      <c r="J138" s="1245">
        <f t="shared" si="7"/>
        <v>2863.46</v>
      </c>
    </row>
    <row r="139" outlineLevel="1">
      <c r="A139" s="1209"/>
      <c r="B139" s="1304" t="s">
        <v>144</v>
      </c>
      <c r="C139" s="1305"/>
      <c r="D139" s="1306"/>
      <c r="E139" s="1307"/>
      <c r="F139" s="1308"/>
      <c r="G139" s="1309">
        <f>-'2024 Expences - 04052024'!L4</f>
        <v>-20.24</v>
      </c>
      <c r="H139" s="1306" t="s">
        <v>347</v>
      </c>
      <c r="I139" s="1310">
        <f t="shared" si="10"/>
        <v>1824.99</v>
      </c>
      <c r="J139" s="1311">
        <f t="shared" si="7"/>
        <v>2843.22</v>
      </c>
    </row>
    <row r="140" outlineLevel="1">
      <c r="A140" s="1209"/>
      <c r="B140" s="1312" t="s">
        <v>145</v>
      </c>
      <c r="C140" s="1300"/>
      <c r="D140" s="1303"/>
      <c r="E140" s="1302"/>
      <c r="F140" s="1235"/>
      <c r="G140" s="1232">
        <f>-'2024 Expences - 04052024'!L5</f>
        <v>-29.32</v>
      </c>
      <c r="H140" s="1303" t="s">
        <v>347</v>
      </c>
      <c r="I140" s="1244">
        <f t="shared" si="10"/>
        <v>1795.67</v>
      </c>
      <c r="J140" s="1233">
        <f t="shared" si="7"/>
        <v>2813.9</v>
      </c>
    </row>
    <row r="141" outlineLevel="1">
      <c r="A141" s="1209"/>
      <c r="B141" s="1304" t="s">
        <v>146</v>
      </c>
      <c r="C141" s="1305"/>
      <c r="D141" s="1306"/>
      <c r="E141" s="1307"/>
      <c r="F141" s="1308"/>
      <c r="G141" s="1309">
        <f>-'2024 Expences - 04052024'!L6</f>
        <v>-160.99</v>
      </c>
      <c r="H141" s="1306" t="s">
        <v>347</v>
      </c>
      <c r="I141" s="1310">
        <f t="shared" si="10"/>
        <v>1634.68</v>
      </c>
      <c r="J141" s="1311">
        <f t="shared" si="7"/>
        <v>2652.91</v>
      </c>
    </row>
    <row r="142" outlineLevel="1">
      <c r="A142" s="1209"/>
      <c r="B142" s="1312" t="s">
        <v>132</v>
      </c>
      <c r="C142" s="1300"/>
      <c r="D142" s="1303"/>
      <c r="E142" s="1302"/>
      <c r="F142" s="1235"/>
      <c r="G142" s="1232">
        <f>-'2024 Expences - 04052024'!L7</f>
        <v>-65</v>
      </c>
      <c r="H142" s="1303" t="s">
        <v>347</v>
      </c>
      <c r="I142" s="1244">
        <f t="shared" si="10"/>
        <v>1569.68</v>
      </c>
      <c r="J142" s="1233">
        <f t="shared" si="7"/>
        <v>2587.91</v>
      </c>
    </row>
    <row r="143" outlineLevel="1">
      <c r="A143" s="1209"/>
      <c r="B143" s="1304" t="s">
        <v>147</v>
      </c>
      <c r="C143" s="1305"/>
      <c r="D143" s="1306"/>
      <c r="E143" s="1307"/>
      <c r="F143" s="1308"/>
      <c r="G143" s="1309">
        <f>-'2024 Expences - 04052024'!L8</f>
        <v>0</v>
      </c>
      <c r="H143" s="1306" t="s">
        <v>347</v>
      </c>
      <c r="I143" s="1310">
        <f t="shared" si="10"/>
        <v>1569.68</v>
      </c>
      <c r="J143" s="1311">
        <f t="shared" si="7"/>
        <v>2587.91</v>
      </c>
    </row>
    <row r="144" outlineLevel="1">
      <c r="A144" s="1209"/>
      <c r="B144" s="1312" t="s">
        <v>21</v>
      </c>
      <c r="C144" s="1300"/>
      <c r="D144" s="1303"/>
      <c r="E144" s="1302"/>
      <c r="F144" s="1235"/>
      <c r="G144" s="1232">
        <f>-'2024 Expences - 04052024'!L9</f>
        <v>0</v>
      </c>
      <c r="H144" s="1303" t="s">
        <v>347</v>
      </c>
      <c r="I144" s="1244">
        <f t="shared" si="10"/>
        <v>1569.68</v>
      </c>
      <c r="J144" s="1233">
        <f t="shared" si="7"/>
        <v>2587.91</v>
      </c>
    </row>
    <row r="145" outlineLevel="1">
      <c r="A145" s="1209"/>
      <c r="B145" s="1304" t="s">
        <v>61</v>
      </c>
      <c r="C145" s="1305"/>
      <c r="D145" s="1306"/>
      <c r="E145" s="1307"/>
      <c r="F145" s="1308"/>
      <c r="G145" s="1309">
        <f>-'2024 Expences - 04052024'!L10</f>
        <v>0</v>
      </c>
      <c r="H145" s="1306" t="s">
        <v>347</v>
      </c>
      <c r="I145" s="1310">
        <f t="shared" si="10"/>
        <v>1569.68</v>
      </c>
      <c r="J145" s="1311">
        <f t="shared" si="7"/>
        <v>2587.91</v>
      </c>
    </row>
    <row r="146" outlineLevel="1">
      <c r="A146" s="1209"/>
      <c r="B146" s="1312" t="s">
        <v>149</v>
      </c>
      <c r="C146" s="1300"/>
      <c r="D146" s="1313"/>
      <c r="E146" s="1314"/>
      <c r="F146" s="1315"/>
      <c r="G146" s="1232">
        <f>-'2024 Expences - 04052024'!L11</f>
        <v>0</v>
      </c>
      <c r="H146" s="1303" t="s">
        <v>347</v>
      </c>
      <c r="I146" s="1244">
        <f t="shared" si="10"/>
        <v>1569.68</v>
      </c>
      <c r="J146" s="1233">
        <f t="shared" si="7"/>
        <v>2587.91</v>
      </c>
    </row>
    <row r="147" outlineLevel="1">
      <c r="A147" s="1209"/>
      <c r="B147" s="1304" t="s">
        <v>150</v>
      </c>
      <c r="C147" s="1305"/>
      <c r="D147" s="1316"/>
      <c r="E147" s="1317"/>
      <c r="F147" s="1318"/>
      <c r="G147" s="1309">
        <f>-'2024 Expences - 04052024'!L12</f>
        <v>-27.02</v>
      </c>
      <c r="H147" s="1306" t="s">
        <v>347</v>
      </c>
      <c r="I147" s="1310">
        <f t="shared" si="10"/>
        <v>1542.66</v>
      </c>
      <c r="J147" s="1311">
        <f t="shared" si="7"/>
        <v>2560.89</v>
      </c>
    </row>
    <row r="148" outlineLevel="1">
      <c r="A148" s="1209"/>
      <c r="B148" s="1312" t="s">
        <v>11</v>
      </c>
      <c r="C148" s="1300"/>
      <c r="D148" s="1313"/>
      <c r="E148" s="1314"/>
      <c r="F148" s="1315"/>
      <c r="G148" s="1232">
        <f>-'2024 Expences - 04052024'!L13</f>
        <v>-25.03</v>
      </c>
      <c r="H148" s="1303" t="s">
        <v>347</v>
      </c>
      <c r="I148" s="1244">
        <f t="shared" si="10"/>
        <v>1517.63</v>
      </c>
      <c r="J148" s="1233">
        <f t="shared" si="7"/>
        <v>2535.86</v>
      </c>
    </row>
    <row r="149" outlineLevel="1">
      <c r="A149" s="1209"/>
      <c r="B149" s="1304" t="s">
        <v>148</v>
      </c>
      <c r="C149" s="1305"/>
      <c r="D149" s="1316"/>
      <c r="E149" s="1317"/>
      <c r="F149" s="1318"/>
      <c r="G149" s="1309">
        <f>-'2024 Expences - 04052024'!L14</f>
        <v>0</v>
      </c>
      <c r="H149" s="1306" t="s">
        <v>347</v>
      </c>
      <c r="I149" s="1310">
        <f t="shared" si="10"/>
        <v>1517.63</v>
      </c>
      <c r="J149" s="1311">
        <f t="shared" si="7"/>
        <v>2535.86</v>
      </c>
    </row>
    <row r="150" outlineLevel="1">
      <c r="A150" s="1209"/>
      <c r="B150" s="1319" t="s">
        <v>61</v>
      </c>
      <c r="C150" s="1300" t="b">
        <v>1</v>
      </c>
      <c r="D150" s="1236" t="s">
        <v>41</v>
      </c>
      <c r="E150" s="1314"/>
      <c r="F150" s="1315"/>
      <c r="G150" s="1219">
        <v>-48.47</v>
      </c>
      <c r="H150" s="1303" t="str">
        <f t="array" ref="H150">IF($C150="","N/A",IF($C150=TRUE,"Paid","Pending")) </f>
        <v>Paid</v>
      </c>
      <c r="I150" s="1244">
        <f t="shared" si="10"/>
        <v>1469.16</v>
      </c>
      <c r="J150" s="1233">
        <f t="shared" si="7"/>
        <v>2487.39</v>
      </c>
    </row>
    <row r="151" outlineLevel="1">
      <c r="A151" s="1209"/>
      <c r="B151" s="1320" t="s">
        <v>30</v>
      </c>
      <c r="C151" s="1305" t="b">
        <v>1</v>
      </c>
      <c r="D151" s="1321" t="s">
        <v>193</v>
      </c>
      <c r="E151" s="1317"/>
      <c r="F151" s="1318"/>
      <c r="G151" s="1322">
        <v>-929.32</v>
      </c>
      <c r="H151" s="1306" t="str">
        <f t="array" ref="H151">IF($C151="","N/A",IF($C151=TRUE,"Paid","Pending")) </f>
        <v>Paid</v>
      </c>
      <c r="I151" s="1310">
        <f t="shared" si="10"/>
        <v>539.84</v>
      </c>
      <c r="J151" s="1311">
        <f t="shared" si="7"/>
        <v>1558.07</v>
      </c>
    </row>
    <row r="152" outlineLevel="1">
      <c r="A152" s="1209"/>
      <c r="B152" s="1319" t="s">
        <v>42</v>
      </c>
      <c r="C152" s="1300" t="b">
        <v>1</v>
      </c>
      <c r="D152" s="1313"/>
      <c r="E152" s="1314"/>
      <c r="F152" s="1315"/>
      <c r="G152" s="1219">
        <v>-86.95</v>
      </c>
      <c r="H152" s="1303" t="str">
        <f t="array" ref="H152">IF($C152="","N/A",IF($C152=TRUE,"Paid","Pending")) </f>
        <v>Paid</v>
      </c>
      <c r="I152" s="1244">
        <f t="shared" si="10"/>
        <v>452.89</v>
      </c>
      <c r="J152" s="1233">
        <f t="shared" si="7"/>
        <v>1471.12</v>
      </c>
    </row>
    <row r="153" outlineLevel="1">
      <c r="A153" s="1209"/>
      <c r="B153" s="1320" t="s">
        <v>23</v>
      </c>
      <c r="C153" s="1305" t="b">
        <v>1</v>
      </c>
      <c r="D153" s="1321"/>
      <c r="E153" s="1317"/>
      <c r="F153" s="1318"/>
      <c r="G153" s="1322">
        <v>-89.56</v>
      </c>
      <c r="H153" s="1306" t="str">
        <f t="array" ref="H153">IF($C153="","N/A",IF($C153=TRUE,"Paid","Pending")) </f>
        <v>Paid</v>
      </c>
      <c r="I153" s="1310">
        <f t="shared" si="10"/>
        <v>363.33</v>
      </c>
      <c r="J153" s="1311">
        <f t="shared" si="7"/>
        <v>1381.56</v>
      </c>
    </row>
    <row r="154" outlineLevel="1">
      <c r="A154" s="1209"/>
      <c r="B154" s="1319" t="s">
        <v>25</v>
      </c>
      <c r="C154" s="1300" t="b">
        <v>1</v>
      </c>
      <c r="D154" s="1236"/>
      <c r="E154" s="1314"/>
      <c r="F154" s="1315"/>
      <c r="G154" s="1219">
        <v>-14.59</v>
      </c>
      <c r="H154" s="1303" t="str">
        <f t="array" ref="H154">IF($C154="","N/A",IF($C154=TRUE,"Paid","Pending")) </f>
        <v>Paid</v>
      </c>
      <c r="I154" s="1244">
        <f t="shared" si="10"/>
        <v>348.74</v>
      </c>
      <c r="J154" s="1233">
        <f t="shared" si="7"/>
        <v>1366.97</v>
      </c>
    </row>
    <row r="155" outlineLevel="1">
      <c r="A155" s="1209"/>
      <c r="B155" s="1320" t="s">
        <v>33</v>
      </c>
      <c r="C155" s="1305" t="b">
        <v>1</v>
      </c>
      <c r="D155" s="1384" t="s">
        <v>962</v>
      </c>
      <c r="E155" s="1317"/>
      <c r="F155" s="1318"/>
      <c r="G155" s="1322">
        <f>-531*2</f>
        <v>-1062</v>
      </c>
      <c r="H155" s="1306" t="str">
        <f t="array" ref="H155">IF($C155="","N/A",IF($C155=TRUE,"Paid","Pending")) </f>
        <v>Paid</v>
      </c>
      <c r="I155" s="1310">
        <f t="shared" si="10"/>
        <v>-713.26</v>
      </c>
      <c r="J155" s="1311">
        <f t="shared" si="7"/>
        <v>304.97</v>
      </c>
    </row>
    <row r="156" outlineLevel="1">
      <c r="A156" s="1209"/>
      <c r="B156" s="1319" t="s">
        <v>14</v>
      </c>
      <c r="C156" s="1300" t="b">
        <v>1</v>
      </c>
      <c r="D156" s="1236"/>
      <c r="E156" s="1314"/>
      <c r="F156" s="1315"/>
      <c r="G156" s="1219">
        <v>-78.93</v>
      </c>
      <c r="H156" s="1303" t="str">
        <f t="array" ref="H156">IF($C156="","N/A",IF($C156=TRUE,"Paid","Pending")) </f>
        <v>Paid</v>
      </c>
      <c r="I156" s="1244">
        <f t="shared" si="10"/>
        <v>-792.19</v>
      </c>
      <c r="J156" s="1233">
        <f t="shared" si="7"/>
        <v>226.04</v>
      </c>
    </row>
    <row r="157" outlineLevel="1">
      <c r="A157" s="1209"/>
      <c r="B157" s="1320" t="s">
        <v>15</v>
      </c>
      <c r="C157" s="1305" t="b">
        <v>1</v>
      </c>
      <c r="D157" s="1316"/>
      <c r="E157" s="1317"/>
      <c r="F157" s="1318"/>
      <c r="G157" s="1322">
        <v>-68.0</v>
      </c>
      <c r="H157" s="1306" t="str">
        <f t="array" ref="H157">IF($C157="","N/A",IF($C157=TRUE,"Paid","Pending")) </f>
        <v>Paid</v>
      </c>
      <c r="I157" s="1310">
        <f t="shared" si="10"/>
        <v>-860.19</v>
      </c>
      <c r="J157" s="1311">
        <f t="shared" si="7"/>
        <v>158.04</v>
      </c>
    </row>
    <row r="158" outlineLevel="1">
      <c r="A158" s="1209"/>
      <c r="B158" s="1319" t="s">
        <v>52</v>
      </c>
      <c r="C158" s="1300" t="b">
        <v>1</v>
      </c>
      <c r="D158" s="1236" t="s">
        <v>29</v>
      </c>
      <c r="E158" s="1314"/>
      <c r="F158" s="1315"/>
      <c r="G158" s="1219">
        <v>-29.0</v>
      </c>
      <c r="H158" s="1303" t="str">
        <f t="array" ref="H158">IF($C158="","N/A",IF($C158=TRUE,"Paid","Pending")) </f>
        <v>Paid</v>
      </c>
      <c r="I158" s="1244">
        <f t="shared" si="10"/>
        <v>-889.19</v>
      </c>
      <c r="J158" s="1233">
        <f t="shared" si="7"/>
        <v>129.04</v>
      </c>
    </row>
    <row r="159" outlineLevel="1">
      <c r="A159" s="1209"/>
      <c r="B159" s="1320" t="s">
        <v>52</v>
      </c>
      <c r="C159" s="1305" t="b">
        <v>1</v>
      </c>
      <c r="D159" s="1321" t="s">
        <v>28</v>
      </c>
      <c r="E159" s="1317"/>
      <c r="F159" s="1318"/>
      <c r="G159" s="1322">
        <v>-25.0</v>
      </c>
      <c r="H159" s="1306" t="str">
        <f t="array" ref="H159">IF($C159="","N/A",IF($C159=TRUE,"Paid","Pending")) </f>
        <v>Paid</v>
      </c>
      <c r="I159" s="1310">
        <f t="shared" si="10"/>
        <v>-914.19</v>
      </c>
      <c r="J159" s="1311">
        <f t="shared" si="7"/>
        <v>104.04</v>
      </c>
    </row>
    <row r="160" outlineLevel="1">
      <c r="A160" s="1209"/>
      <c r="B160" s="1378" t="s">
        <v>13</v>
      </c>
      <c r="C160" s="1385" t="b">
        <v>1</v>
      </c>
      <c r="D160" s="1386"/>
      <c r="E160" s="1380"/>
      <c r="F160" s="1381"/>
      <c r="G160" s="1382">
        <v>-10.0</v>
      </c>
      <c r="H160" s="1387" t="str">
        <f t="array" ref="H160">IF($C160="","N/A",IF($C160=TRUE,"Paid","Pending")) </f>
        <v>Paid</v>
      </c>
      <c r="I160" s="1388">
        <f t="shared" si="10"/>
        <v>-924.19</v>
      </c>
      <c r="J160" s="1233">
        <f t="shared" si="7"/>
        <v>94.04</v>
      </c>
    </row>
    <row r="161" ht="30.75" customHeight="1">
      <c r="A161" s="1209"/>
      <c r="B161" s="1372" t="s">
        <v>963</v>
      </c>
      <c r="C161" s="1324"/>
      <c r="D161" s="1324"/>
      <c r="E161" s="1324"/>
      <c r="F161" s="1324"/>
      <c r="G161" s="1324"/>
      <c r="H161" s="1325" t="s">
        <v>954</v>
      </c>
      <c r="I161" s="1324"/>
      <c r="J161" s="1326">
        <f t="shared" si="7"/>
        <v>94.04</v>
      </c>
    </row>
    <row r="162" outlineLevel="1">
      <c r="A162" s="1209"/>
      <c r="B162" s="1327" t="s">
        <v>57</v>
      </c>
      <c r="C162" s="1328"/>
      <c r="D162" s="1329"/>
      <c r="E162" s="1330">
        <v>45401.0</v>
      </c>
      <c r="F162" s="1331"/>
      <c r="G162" s="1332">
        <v>1401.39</v>
      </c>
      <c r="H162" s="1333"/>
      <c r="I162" s="1334">
        <f>G162</f>
        <v>1401.39</v>
      </c>
      <c r="J162" s="1335">
        <f t="shared" si="7"/>
        <v>1495.43</v>
      </c>
    </row>
    <row r="163" outlineLevel="1">
      <c r="A163" s="1209"/>
      <c r="B163" s="1299" t="s">
        <v>110</v>
      </c>
      <c r="C163" s="1336"/>
      <c r="D163" s="1301"/>
      <c r="E163" s="1337"/>
      <c r="F163" s="1338"/>
      <c r="G163" s="1232">
        <f>-('2024 Expences - 04192024'!L3)</f>
        <v>-379.57</v>
      </c>
      <c r="H163" s="1303" t="s">
        <v>347</v>
      </c>
      <c r="I163" s="1339">
        <f t="shared" ref="I163:I182" si="11">I162+G163</f>
        <v>1021.82</v>
      </c>
      <c r="J163" s="1233">
        <f t="shared" si="7"/>
        <v>1115.86</v>
      </c>
    </row>
    <row r="164" outlineLevel="1">
      <c r="A164" s="1209"/>
      <c r="B164" s="1340" t="s">
        <v>144</v>
      </c>
      <c r="C164" s="1341"/>
      <c r="D164" s="1342"/>
      <c r="E164" s="1343"/>
      <c r="F164" s="1234"/>
      <c r="G164" s="1224">
        <f>-('2024 Expences - 04192024'!L4)</f>
        <v>-74.09</v>
      </c>
      <c r="H164" s="1342" t="s">
        <v>347</v>
      </c>
      <c r="I164" s="1344">
        <f t="shared" si="11"/>
        <v>947.73</v>
      </c>
      <c r="J164" s="1225">
        <f t="shared" si="7"/>
        <v>1041.77</v>
      </c>
    </row>
    <row r="165" outlineLevel="1">
      <c r="A165" s="1209"/>
      <c r="B165" s="1312" t="s">
        <v>145</v>
      </c>
      <c r="C165" s="1345"/>
      <c r="D165" s="1303"/>
      <c r="E165" s="1302"/>
      <c r="F165" s="1235"/>
      <c r="G165" s="1232">
        <f>-('2024 Expences - 04192024'!L5)</f>
        <v>-45.47</v>
      </c>
      <c r="H165" s="1303" t="s">
        <v>347</v>
      </c>
      <c r="I165" s="1339">
        <f t="shared" si="11"/>
        <v>902.26</v>
      </c>
      <c r="J165" s="1233">
        <f t="shared" si="7"/>
        <v>996.3</v>
      </c>
    </row>
    <row r="166" outlineLevel="1">
      <c r="A166" s="1209"/>
      <c r="B166" s="1340" t="s">
        <v>146</v>
      </c>
      <c r="C166" s="1341"/>
      <c r="D166" s="1342"/>
      <c r="E166" s="1343"/>
      <c r="F166" s="1234"/>
      <c r="G166" s="1224">
        <f>-('2024 Expences - 04192024'!L6)</f>
        <v>-175.44</v>
      </c>
      <c r="H166" s="1342" t="s">
        <v>347</v>
      </c>
      <c r="I166" s="1344">
        <f t="shared" si="11"/>
        <v>726.82</v>
      </c>
      <c r="J166" s="1225">
        <f t="shared" si="7"/>
        <v>820.86</v>
      </c>
    </row>
    <row r="167" outlineLevel="1">
      <c r="A167" s="1209"/>
      <c r="B167" s="1312" t="s">
        <v>132</v>
      </c>
      <c r="C167" s="1345"/>
      <c r="D167" s="1303"/>
      <c r="E167" s="1302"/>
      <c r="F167" s="1235"/>
      <c r="G167" s="1232">
        <f>-('2024 Expences - 04192024'!L7)</f>
        <v>0</v>
      </c>
      <c r="H167" s="1303" t="s">
        <v>347</v>
      </c>
      <c r="I167" s="1339">
        <f t="shared" si="11"/>
        <v>726.82</v>
      </c>
      <c r="J167" s="1233">
        <f t="shared" si="7"/>
        <v>820.86</v>
      </c>
    </row>
    <row r="168" outlineLevel="1">
      <c r="A168" s="1209"/>
      <c r="B168" s="1340" t="s">
        <v>147</v>
      </c>
      <c r="C168" s="1341"/>
      <c r="D168" s="1342"/>
      <c r="E168" s="1343"/>
      <c r="F168" s="1234"/>
      <c r="G168" s="1224">
        <f>-('2024 Expences - 04192024'!L8)</f>
        <v>-12</v>
      </c>
      <c r="H168" s="1342" t="s">
        <v>347</v>
      </c>
      <c r="I168" s="1344">
        <f t="shared" si="11"/>
        <v>714.82</v>
      </c>
      <c r="J168" s="1225">
        <f t="shared" si="7"/>
        <v>808.86</v>
      </c>
    </row>
    <row r="169" outlineLevel="1">
      <c r="A169" s="1209"/>
      <c r="B169" s="1312" t="s">
        <v>21</v>
      </c>
      <c r="C169" s="1345"/>
      <c r="D169" s="1303"/>
      <c r="E169" s="1302"/>
      <c r="F169" s="1235"/>
      <c r="G169" s="1232">
        <f>-('2024 Expences - 04192024'!L9)</f>
        <v>-70.64</v>
      </c>
      <c r="H169" s="1303" t="s">
        <v>347</v>
      </c>
      <c r="I169" s="1339">
        <f t="shared" si="11"/>
        <v>644.18</v>
      </c>
      <c r="J169" s="1233">
        <f t="shared" si="7"/>
        <v>738.22</v>
      </c>
    </row>
    <row r="170" outlineLevel="1">
      <c r="A170" s="1209"/>
      <c r="B170" s="1340" t="s">
        <v>61</v>
      </c>
      <c r="C170" s="1341"/>
      <c r="D170" s="1342"/>
      <c r="E170" s="1343"/>
      <c r="F170" s="1234"/>
      <c r="G170" s="1224">
        <f>-('2024 Expences - 04192024'!L10)</f>
        <v>0</v>
      </c>
      <c r="H170" s="1342" t="s">
        <v>347</v>
      </c>
      <c r="I170" s="1344">
        <f t="shared" si="11"/>
        <v>644.18</v>
      </c>
      <c r="J170" s="1225">
        <f t="shared" si="7"/>
        <v>738.22</v>
      </c>
    </row>
    <row r="171" outlineLevel="1">
      <c r="A171" s="1209"/>
      <c r="B171" s="1312" t="s">
        <v>149</v>
      </c>
      <c r="C171" s="1345"/>
      <c r="D171" s="1303"/>
      <c r="E171" s="1302"/>
      <c r="F171" s="1235"/>
      <c r="G171" s="1232">
        <f>-('2024 Expences - 04192024'!L11)</f>
        <v>0</v>
      </c>
      <c r="H171" s="1303" t="s">
        <v>347</v>
      </c>
      <c r="I171" s="1339">
        <f t="shared" si="11"/>
        <v>644.18</v>
      </c>
      <c r="J171" s="1233">
        <f t="shared" si="7"/>
        <v>738.22</v>
      </c>
    </row>
    <row r="172" outlineLevel="1">
      <c r="A172" s="1209"/>
      <c r="B172" s="1340" t="s">
        <v>150</v>
      </c>
      <c r="C172" s="1341"/>
      <c r="D172" s="1342"/>
      <c r="E172" s="1343"/>
      <c r="F172" s="1234"/>
      <c r="G172" s="1224">
        <f>-('2024 Expences - 04192024'!L12)</f>
        <v>0</v>
      </c>
      <c r="H172" s="1342" t="s">
        <v>347</v>
      </c>
      <c r="I172" s="1344">
        <f t="shared" si="11"/>
        <v>644.18</v>
      </c>
      <c r="J172" s="1225">
        <f t="shared" si="7"/>
        <v>738.22</v>
      </c>
    </row>
    <row r="173" outlineLevel="1">
      <c r="A173" s="1209"/>
      <c r="B173" s="1312" t="s">
        <v>11</v>
      </c>
      <c r="C173" s="1345"/>
      <c r="D173" s="1313"/>
      <c r="E173" s="1314"/>
      <c r="F173" s="1315"/>
      <c r="G173" s="1232">
        <f>-('2024 Expences - 04192024'!L13)</f>
        <v>-10.49</v>
      </c>
      <c r="H173" s="1303" t="s">
        <v>347</v>
      </c>
      <c r="I173" s="1339">
        <f t="shared" si="11"/>
        <v>633.69</v>
      </c>
      <c r="J173" s="1233">
        <f t="shared" si="7"/>
        <v>727.73</v>
      </c>
    </row>
    <row r="174" outlineLevel="1">
      <c r="A174" s="1209"/>
      <c r="B174" s="1340" t="s">
        <v>148</v>
      </c>
      <c r="C174" s="1341"/>
      <c r="D174" s="1346"/>
      <c r="E174" s="1347"/>
      <c r="F174" s="1348"/>
      <c r="G174" s="1224">
        <f>-('2024 Expences - 04192024'!L14)</f>
        <v>0</v>
      </c>
      <c r="H174" s="1342" t="s">
        <v>347</v>
      </c>
      <c r="I174" s="1344">
        <f t="shared" si="11"/>
        <v>633.69</v>
      </c>
      <c r="J174" s="1225">
        <f t="shared" si="7"/>
        <v>727.73</v>
      </c>
    </row>
    <row r="175" outlineLevel="1">
      <c r="A175" s="1209"/>
      <c r="B175" s="1319" t="s">
        <v>61</v>
      </c>
      <c r="C175" s="1300" t="b">
        <v>1</v>
      </c>
      <c r="D175" s="1236" t="s">
        <v>41</v>
      </c>
      <c r="E175" s="1314"/>
      <c r="F175" s="1315"/>
      <c r="G175" s="1219">
        <v>-48.47</v>
      </c>
      <c r="H175" s="1303" t="str">
        <f t="array" ref="H175">IF($C175="","N/A",IF($C175=TRUE,"Paid","Pending")) </f>
        <v>Paid</v>
      </c>
      <c r="I175" s="1339">
        <f t="shared" si="11"/>
        <v>585.22</v>
      </c>
      <c r="J175" s="1233">
        <f t="shared" si="7"/>
        <v>679.26</v>
      </c>
    </row>
    <row r="176" outlineLevel="1">
      <c r="A176" s="1209"/>
      <c r="B176" s="1349" t="s">
        <v>18</v>
      </c>
      <c r="C176" s="1350" t="b">
        <v>1</v>
      </c>
      <c r="D176" s="1346"/>
      <c r="E176" s="1347"/>
      <c r="F176" s="1348"/>
      <c r="G176" s="1227">
        <v>-80.75</v>
      </c>
      <c r="H176" s="1342" t="str">
        <f t="array" ref="H176">IF($C176="","N/A",IF($C176=TRUE,"Paid","Pending")) </f>
        <v>Paid</v>
      </c>
      <c r="I176" s="1344">
        <f t="shared" si="11"/>
        <v>504.47</v>
      </c>
      <c r="J176" s="1225">
        <f t="shared" si="7"/>
        <v>598.51</v>
      </c>
    </row>
    <row r="177" outlineLevel="1">
      <c r="A177" s="1209"/>
      <c r="B177" s="1319" t="s">
        <v>19</v>
      </c>
      <c r="C177" s="1300" t="b">
        <v>1</v>
      </c>
      <c r="D177" s="1313"/>
      <c r="E177" s="1314"/>
      <c r="F177" s="1315"/>
      <c r="G177" s="1219">
        <v>-66.09</v>
      </c>
      <c r="H177" s="1303" t="str">
        <f t="array" ref="H177">IF($C177="","N/A",IF($C177=TRUE,"Paid","Pending")) </f>
        <v>Paid</v>
      </c>
      <c r="I177" s="1339">
        <f t="shared" si="11"/>
        <v>438.38</v>
      </c>
      <c r="J177" s="1233">
        <f t="shared" si="7"/>
        <v>532.42</v>
      </c>
    </row>
    <row r="178" outlineLevel="1">
      <c r="A178" s="1209"/>
      <c r="B178" s="1349" t="s">
        <v>25</v>
      </c>
      <c r="C178" s="1350" t="b">
        <v>1</v>
      </c>
      <c r="D178" s="1346"/>
      <c r="E178" s="1347"/>
      <c r="F178" s="1348"/>
      <c r="G178" s="1227">
        <v>-14.59</v>
      </c>
      <c r="H178" s="1342" t="str">
        <f t="array" ref="H178">IF($C178="","N/A",IF($C178=TRUE,"Paid","Pending")) </f>
        <v>Paid</v>
      </c>
      <c r="I178" s="1344">
        <f t="shared" si="11"/>
        <v>423.79</v>
      </c>
      <c r="J178" s="1225">
        <f t="shared" si="7"/>
        <v>517.83</v>
      </c>
    </row>
    <row r="179" outlineLevel="1">
      <c r="A179" s="1209"/>
      <c r="B179" s="1319" t="s">
        <v>23</v>
      </c>
      <c r="C179" s="1300" t="b">
        <v>1</v>
      </c>
      <c r="D179" s="1313"/>
      <c r="E179" s="1314"/>
      <c r="F179" s="1315"/>
      <c r="G179" s="1219">
        <v>-89.57</v>
      </c>
      <c r="H179" s="1303" t="str">
        <f t="array" ref="H179">IF($C179="","N/A",IF($C179=TRUE,"Paid","Pending")) </f>
        <v>Paid</v>
      </c>
      <c r="I179" s="1339">
        <f t="shared" si="11"/>
        <v>334.22</v>
      </c>
      <c r="J179" s="1233">
        <f t="shared" si="7"/>
        <v>428.26</v>
      </c>
    </row>
    <row r="180" outlineLevel="1">
      <c r="A180" s="1209"/>
      <c r="B180" s="1349" t="s">
        <v>52</v>
      </c>
      <c r="C180" s="1350" t="b">
        <v>1</v>
      </c>
      <c r="D180" s="1237" t="s">
        <v>29</v>
      </c>
      <c r="E180" s="1347"/>
      <c r="F180" s="1348"/>
      <c r="G180" s="1227">
        <v>-50.0</v>
      </c>
      <c r="H180" s="1342" t="str">
        <f t="array" ref="H180">IF($C180="","N/A",IF($C180=TRUE,"Paid","Pending")) </f>
        <v>Paid</v>
      </c>
      <c r="I180" s="1344">
        <f t="shared" si="11"/>
        <v>284.22</v>
      </c>
      <c r="J180" s="1225">
        <f t="shared" si="7"/>
        <v>378.26</v>
      </c>
    </row>
    <row r="181" outlineLevel="1">
      <c r="A181" s="1209"/>
      <c r="B181" s="1319" t="s">
        <v>52</v>
      </c>
      <c r="C181" s="1300" t="b">
        <v>1</v>
      </c>
      <c r="D181" s="1236" t="s">
        <v>28</v>
      </c>
      <c r="E181" s="1314"/>
      <c r="F181" s="1315"/>
      <c r="G181" s="1219">
        <v>-50.0</v>
      </c>
      <c r="H181" s="1303" t="str">
        <f t="array" ref="H181">IF($C181="","N/A",IF($C181=TRUE,"Paid","Pending")) </f>
        <v>Paid</v>
      </c>
      <c r="I181" s="1339">
        <f t="shared" si="11"/>
        <v>234.22</v>
      </c>
      <c r="J181" s="1233">
        <f t="shared" si="7"/>
        <v>328.26</v>
      </c>
    </row>
    <row r="182" outlineLevel="1">
      <c r="A182" s="1209"/>
      <c r="B182" s="1351" t="s">
        <v>42</v>
      </c>
      <c r="C182" s="1389" t="b">
        <v>1</v>
      </c>
      <c r="D182" s="1352"/>
      <c r="E182" s="1353"/>
      <c r="F182" s="1354"/>
      <c r="G182" s="1355">
        <v>-86.95</v>
      </c>
      <c r="H182" s="1390" t="str">
        <f t="array" ref="H182">IF($C182="","N/A",IF($C182=TRUE,"Paid","Pending")) </f>
        <v>Paid</v>
      </c>
      <c r="I182" s="1391">
        <f t="shared" si="11"/>
        <v>147.27</v>
      </c>
      <c r="J182" s="1225">
        <f t="shared" si="7"/>
        <v>241.31</v>
      </c>
    </row>
    <row r="183" ht="30.75" customHeight="1">
      <c r="A183" s="1209"/>
      <c r="B183" s="1356" t="s">
        <v>964</v>
      </c>
      <c r="C183" s="122"/>
      <c r="D183" s="122"/>
      <c r="E183" s="122"/>
      <c r="F183" s="122"/>
      <c r="G183" s="122"/>
      <c r="H183" s="1357" t="s">
        <v>954</v>
      </c>
      <c r="I183" s="122"/>
      <c r="J183" s="1358">
        <f t="shared" si="7"/>
        <v>241.31</v>
      </c>
    </row>
    <row r="184" outlineLevel="1">
      <c r="A184" s="1209"/>
      <c r="B184" s="1290" t="s">
        <v>57</v>
      </c>
      <c r="C184" s="1291"/>
      <c r="D184" s="1292"/>
      <c r="E184" s="1293">
        <v>45415.0</v>
      </c>
      <c r="F184" s="1294"/>
      <c r="G184" s="1295">
        <v>1320.21</v>
      </c>
      <c r="H184" s="1296"/>
      <c r="I184" s="1297">
        <f>G184</f>
        <v>1320.21</v>
      </c>
      <c r="J184" s="1298">
        <f t="shared" si="7"/>
        <v>1561.52</v>
      </c>
    </row>
    <row r="185" outlineLevel="1">
      <c r="A185" s="1209"/>
      <c r="B185" s="1299" t="s">
        <v>110</v>
      </c>
      <c r="C185" s="1359"/>
      <c r="D185" s="1301"/>
      <c r="E185" s="1337"/>
      <c r="F185" s="1338"/>
      <c r="G185" s="1360">
        <f>-('2024 Expences - 05032024'!L3)</f>
        <v>-173.47</v>
      </c>
      <c r="H185" s="1301" t="s">
        <v>347</v>
      </c>
      <c r="I185" s="1361">
        <f t="shared" ref="I185:I200" si="12">I184+G185</f>
        <v>1146.74</v>
      </c>
      <c r="J185" s="1245">
        <f t="shared" si="7"/>
        <v>1388.05</v>
      </c>
    </row>
    <row r="186" outlineLevel="1">
      <c r="A186" s="1209"/>
      <c r="B186" s="1304" t="s">
        <v>144</v>
      </c>
      <c r="C186" s="1305"/>
      <c r="D186" s="1306"/>
      <c r="E186" s="1307"/>
      <c r="F186" s="1362"/>
      <c r="G186" s="1363">
        <f>-('2024 Expences - 05032024'!L4)</f>
        <v>-71.15</v>
      </c>
      <c r="H186" s="1306" t="s">
        <v>347</v>
      </c>
      <c r="I186" s="1310">
        <f t="shared" si="12"/>
        <v>1075.59</v>
      </c>
      <c r="J186" s="1311">
        <f t="shared" si="7"/>
        <v>1316.9</v>
      </c>
    </row>
    <row r="187" outlineLevel="1">
      <c r="A187" s="1209"/>
      <c r="B187" s="1312" t="s">
        <v>145</v>
      </c>
      <c r="C187" s="1300"/>
      <c r="D187" s="1303"/>
      <c r="E187" s="1302"/>
      <c r="F187" s="1338"/>
      <c r="G187" s="1360">
        <f>-('2024 Expences - 05032024'!L5)</f>
        <v>-47.17</v>
      </c>
      <c r="H187" s="1303" t="s">
        <v>347</v>
      </c>
      <c r="I187" s="1244">
        <f t="shared" si="12"/>
        <v>1028.42</v>
      </c>
      <c r="J187" s="1233">
        <f t="shared" si="7"/>
        <v>1269.73</v>
      </c>
    </row>
    <row r="188" outlineLevel="1">
      <c r="A188" s="1209"/>
      <c r="B188" s="1304" t="s">
        <v>146</v>
      </c>
      <c r="C188" s="1305"/>
      <c r="D188" s="1306"/>
      <c r="E188" s="1307"/>
      <c r="F188" s="1362"/>
      <c r="G188" s="1363">
        <f>-('2024 Expences - 05032024'!L6)</f>
        <v>-84.44</v>
      </c>
      <c r="H188" s="1306" t="s">
        <v>347</v>
      </c>
      <c r="I188" s="1310">
        <f t="shared" si="12"/>
        <v>943.98</v>
      </c>
      <c r="J188" s="1311">
        <f t="shared" si="7"/>
        <v>1185.29</v>
      </c>
    </row>
    <row r="189" outlineLevel="1">
      <c r="A189" s="1209"/>
      <c r="B189" s="1312" t="s">
        <v>132</v>
      </c>
      <c r="C189" s="1300"/>
      <c r="D189" s="1303"/>
      <c r="E189" s="1302"/>
      <c r="F189" s="1338"/>
      <c r="G189" s="1360">
        <f>-('2024 Expences - 05032024'!L7)</f>
        <v>0</v>
      </c>
      <c r="H189" s="1303" t="s">
        <v>347</v>
      </c>
      <c r="I189" s="1244">
        <f t="shared" si="12"/>
        <v>943.98</v>
      </c>
      <c r="J189" s="1233">
        <f t="shared" si="7"/>
        <v>1185.29</v>
      </c>
    </row>
    <row r="190" outlineLevel="1">
      <c r="A190" s="1209"/>
      <c r="B190" s="1304" t="s">
        <v>147</v>
      </c>
      <c r="C190" s="1305"/>
      <c r="D190" s="1306"/>
      <c r="E190" s="1307"/>
      <c r="F190" s="1362"/>
      <c r="G190" s="1363">
        <f>-('2024 Expences - 05032024'!L8)</f>
        <v>0</v>
      </c>
      <c r="H190" s="1306" t="s">
        <v>347</v>
      </c>
      <c r="I190" s="1310">
        <f t="shared" si="12"/>
        <v>943.98</v>
      </c>
      <c r="J190" s="1311">
        <f t="shared" si="7"/>
        <v>1185.29</v>
      </c>
    </row>
    <row r="191" outlineLevel="1">
      <c r="A191" s="1209"/>
      <c r="B191" s="1312" t="s">
        <v>21</v>
      </c>
      <c r="C191" s="1300"/>
      <c r="D191" s="1303"/>
      <c r="E191" s="1302"/>
      <c r="F191" s="1338"/>
      <c r="G191" s="1360">
        <f>-('2024 Expences - 05032024'!L9)</f>
        <v>-19.99</v>
      </c>
      <c r="H191" s="1303" t="s">
        <v>347</v>
      </c>
      <c r="I191" s="1244">
        <f t="shared" si="12"/>
        <v>923.99</v>
      </c>
      <c r="J191" s="1233">
        <f t="shared" si="7"/>
        <v>1165.3</v>
      </c>
    </row>
    <row r="192" outlineLevel="1">
      <c r="A192" s="1209"/>
      <c r="B192" s="1304" t="s">
        <v>61</v>
      </c>
      <c r="C192" s="1305"/>
      <c r="D192" s="1306"/>
      <c r="E192" s="1307"/>
      <c r="F192" s="1362"/>
      <c r="G192" s="1363">
        <f>-('2024 Expences - 05032024'!L10)</f>
        <v>0</v>
      </c>
      <c r="H192" s="1306" t="s">
        <v>347</v>
      </c>
      <c r="I192" s="1310">
        <f t="shared" si="12"/>
        <v>923.99</v>
      </c>
      <c r="J192" s="1311">
        <f t="shared" si="7"/>
        <v>1165.3</v>
      </c>
    </row>
    <row r="193" outlineLevel="1">
      <c r="A193" s="1209"/>
      <c r="B193" s="1312" t="s">
        <v>149</v>
      </c>
      <c r="C193" s="1300"/>
      <c r="D193" s="1313"/>
      <c r="E193" s="1314"/>
      <c r="F193" s="1365"/>
      <c r="G193" s="1360">
        <f>-('2024 Expences - 05032024'!L11)</f>
        <v>0</v>
      </c>
      <c r="H193" s="1303" t="s">
        <v>347</v>
      </c>
      <c r="I193" s="1244">
        <f t="shared" si="12"/>
        <v>923.99</v>
      </c>
      <c r="J193" s="1233">
        <f t="shared" si="7"/>
        <v>1165.3</v>
      </c>
    </row>
    <row r="194" outlineLevel="1">
      <c r="A194" s="1209"/>
      <c r="B194" s="1304" t="s">
        <v>150</v>
      </c>
      <c r="C194" s="1305"/>
      <c r="D194" s="1316"/>
      <c r="E194" s="1317"/>
      <c r="F194" s="1366"/>
      <c r="G194" s="1363">
        <f>-('2024 Expences - 05032024'!L12)</f>
        <v>0</v>
      </c>
      <c r="H194" s="1306" t="s">
        <v>347</v>
      </c>
      <c r="I194" s="1310">
        <f t="shared" si="12"/>
        <v>923.99</v>
      </c>
      <c r="J194" s="1311">
        <f t="shared" si="7"/>
        <v>1165.3</v>
      </c>
    </row>
    <row r="195" outlineLevel="1">
      <c r="A195" s="1209"/>
      <c r="B195" s="1312" t="s">
        <v>11</v>
      </c>
      <c r="C195" s="1300"/>
      <c r="D195" s="1313"/>
      <c r="E195" s="1314"/>
      <c r="F195" s="1365"/>
      <c r="G195" s="1360">
        <f>-('2024 Expences - 05032024'!L13)</f>
        <v>0</v>
      </c>
      <c r="H195" s="1303" t="s">
        <v>347</v>
      </c>
      <c r="I195" s="1244">
        <f t="shared" si="12"/>
        <v>923.99</v>
      </c>
      <c r="J195" s="1233">
        <f t="shared" si="7"/>
        <v>1165.3</v>
      </c>
    </row>
    <row r="196" outlineLevel="1">
      <c r="A196" s="1209"/>
      <c r="B196" s="1304" t="s">
        <v>148</v>
      </c>
      <c r="C196" s="1305"/>
      <c r="D196" s="1316"/>
      <c r="E196" s="1317"/>
      <c r="F196" s="1366"/>
      <c r="G196" s="1363">
        <f>-('2024 Expences - 05032024'!L14)</f>
        <v>0</v>
      </c>
      <c r="H196" s="1306" t="str">
        <f t="array" ref="H196">IF($C196="","N/A",IF($C196=TRUE,"Paid","Pending")) </f>
        <v>N/A</v>
      </c>
      <c r="I196" s="1310">
        <f t="shared" si="12"/>
        <v>923.99</v>
      </c>
      <c r="J196" s="1311">
        <f t="shared" si="7"/>
        <v>1165.3</v>
      </c>
    </row>
    <row r="197" outlineLevel="1">
      <c r="A197" s="1209"/>
      <c r="B197" s="1319" t="s">
        <v>30</v>
      </c>
      <c r="C197" s="1300" t="b">
        <v>1</v>
      </c>
      <c r="D197" s="1236"/>
      <c r="E197" s="1314"/>
      <c r="F197" s="1365"/>
      <c r="G197" s="1392">
        <f>-(895+42.55)</f>
        <v>-937.55</v>
      </c>
      <c r="H197" s="1303" t="str">
        <f t="array" ref="H197">IF($C197="","N/A",IF($C197=TRUE,"Paid","Pending")) </f>
        <v>Paid</v>
      </c>
      <c r="I197" s="1244">
        <f t="shared" si="12"/>
        <v>-13.56</v>
      </c>
      <c r="J197" s="1233">
        <f t="shared" si="7"/>
        <v>227.75</v>
      </c>
    </row>
    <row r="198" outlineLevel="1">
      <c r="A198" s="1209"/>
      <c r="B198" s="1320" t="s">
        <v>61</v>
      </c>
      <c r="C198" s="1305" t="b">
        <v>1</v>
      </c>
      <c r="D198" s="1321" t="s">
        <v>41</v>
      </c>
      <c r="E198" s="1317"/>
      <c r="F198" s="1318"/>
      <c r="G198" s="1322">
        <v>-48.47</v>
      </c>
      <c r="H198" s="1306" t="str">
        <f t="array" ref="H198">IF($C198="","N/A",IF($C198=TRUE,"Paid","Pending")) </f>
        <v>Paid</v>
      </c>
      <c r="I198" s="1310">
        <f t="shared" si="12"/>
        <v>-62.03</v>
      </c>
      <c r="J198" s="1311">
        <f t="shared" si="7"/>
        <v>179.28</v>
      </c>
    </row>
    <row r="199" outlineLevel="1">
      <c r="A199" s="1209"/>
      <c r="B199" s="1319" t="s">
        <v>11</v>
      </c>
      <c r="C199" s="1300" t="b">
        <v>1</v>
      </c>
      <c r="D199" s="1236" t="s">
        <v>689</v>
      </c>
      <c r="E199" s="1314"/>
      <c r="F199" s="1315"/>
      <c r="G199" s="1219">
        <v>-15.04</v>
      </c>
      <c r="H199" s="1303" t="str">
        <f t="array" ref="H199">IF($C199="","N/A",IF($C199=TRUE,"Paid","Pending")) </f>
        <v>Paid</v>
      </c>
      <c r="I199" s="1244">
        <f t="shared" si="12"/>
        <v>-77.07</v>
      </c>
      <c r="J199" s="1233">
        <f t="shared" si="7"/>
        <v>164.24</v>
      </c>
    </row>
    <row r="200" outlineLevel="1">
      <c r="A200" s="1209"/>
      <c r="B200" s="1393" t="s">
        <v>42</v>
      </c>
      <c r="C200" s="1394" t="b">
        <v>1</v>
      </c>
      <c r="D200" s="1395"/>
      <c r="E200" s="1396"/>
      <c r="F200" s="1397"/>
      <c r="G200" s="1398">
        <v>-86.95</v>
      </c>
      <c r="H200" s="1399" t="str">
        <f t="array" ref="H200">IF($C200="","N/A",IF($C200=TRUE,"Paid","Pending")) </f>
        <v>Paid</v>
      </c>
      <c r="I200" s="1400">
        <f t="shared" si="12"/>
        <v>-164.02</v>
      </c>
      <c r="J200" s="1311">
        <f t="shared" si="7"/>
        <v>77.29</v>
      </c>
    </row>
    <row r="201" ht="30.75" customHeight="1">
      <c r="A201" s="1209"/>
      <c r="B201" s="1372" t="s">
        <v>965</v>
      </c>
      <c r="C201" s="1324"/>
      <c r="D201" s="1324"/>
      <c r="E201" s="1324"/>
      <c r="F201" s="1324"/>
      <c r="G201" s="1324"/>
      <c r="H201" s="1325" t="s">
        <v>954</v>
      </c>
      <c r="I201" s="1324"/>
      <c r="J201" s="1326">
        <f>J200</f>
        <v>77.29</v>
      </c>
    </row>
    <row r="202" outlineLevel="1">
      <c r="A202" s="1209"/>
      <c r="B202" s="1401" t="s">
        <v>57</v>
      </c>
      <c r="C202" s="1402"/>
      <c r="D202" s="1403"/>
      <c r="E202" s="1404">
        <v>45429.0</v>
      </c>
      <c r="F202" s="1405"/>
      <c r="G202" s="1406">
        <v>1453.95</v>
      </c>
      <c r="H202" s="1241"/>
      <c r="I202" s="1407">
        <f>G202</f>
        <v>1453.95</v>
      </c>
      <c r="J202" s="1408">
        <f t="shared" ref="J202:J223" si="13">J201+G202</f>
        <v>1531.24</v>
      </c>
    </row>
    <row r="203" outlineLevel="1">
      <c r="A203" s="1209"/>
      <c r="B203" s="1312" t="s">
        <v>110</v>
      </c>
      <c r="C203" s="1345"/>
      <c r="D203" s="1303"/>
      <c r="E203" s="1302"/>
      <c r="F203" s="1235"/>
      <c r="G203" s="1232">
        <f>-('2024 Expences - 05172024'!L3)</f>
        <v>-155.35</v>
      </c>
      <c r="H203" s="1303" t="s">
        <v>347</v>
      </c>
      <c r="I203" s="1244">
        <f t="shared" ref="I203:I223" si="14">I202+G203</f>
        <v>1298.6</v>
      </c>
      <c r="J203" s="1233">
        <f t="shared" si="13"/>
        <v>1375.89</v>
      </c>
    </row>
    <row r="204" outlineLevel="1">
      <c r="A204" s="1209"/>
      <c r="B204" s="1340" t="s">
        <v>144</v>
      </c>
      <c r="C204" s="1341"/>
      <c r="D204" s="1342"/>
      <c r="E204" s="1343"/>
      <c r="F204" s="1234"/>
      <c r="G204" s="1224">
        <f>-('2024 Expences - 05172024'!L4)</f>
        <v>-54.37</v>
      </c>
      <c r="H204" s="1342" t="s">
        <v>347</v>
      </c>
      <c r="I204" s="1247">
        <f t="shared" si="14"/>
        <v>1244.23</v>
      </c>
      <c r="J204" s="1225">
        <f t="shared" si="13"/>
        <v>1321.52</v>
      </c>
    </row>
    <row r="205" outlineLevel="1">
      <c r="A205" s="1209"/>
      <c r="B205" s="1312" t="s">
        <v>145</v>
      </c>
      <c r="C205" s="1345"/>
      <c r="D205" s="1303"/>
      <c r="E205" s="1302"/>
      <c r="F205" s="1235"/>
      <c r="G205" s="1232">
        <f>-('2024 Expences - 05172024'!L5)</f>
        <v>0</v>
      </c>
      <c r="H205" s="1303" t="s">
        <v>347</v>
      </c>
      <c r="I205" s="1244">
        <f t="shared" si="14"/>
        <v>1244.23</v>
      </c>
      <c r="J205" s="1233">
        <f t="shared" si="13"/>
        <v>1321.52</v>
      </c>
    </row>
    <row r="206" outlineLevel="1">
      <c r="A206" s="1209"/>
      <c r="B206" s="1340" t="s">
        <v>146</v>
      </c>
      <c r="C206" s="1341"/>
      <c r="D206" s="1342"/>
      <c r="E206" s="1343"/>
      <c r="F206" s="1234"/>
      <c r="G206" s="1224">
        <f>-('2024 Expences - 05172024'!L6)</f>
        <v>-33.88</v>
      </c>
      <c r="H206" s="1342" t="s">
        <v>347</v>
      </c>
      <c r="I206" s="1247">
        <f t="shared" si="14"/>
        <v>1210.35</v>
      </c>
      <c r="J206" s="1225">
        <f t="shared" si="13"/>
        <v>1287.64</v>
      </c>
    </row>
    <row r="207" outlineLevel="1">
      <c r="A207" s="1209"/>
      <c r="B207" s="1312" t="s">
        <v>132</v>
      </c>
      <c r="C207" s="1345"/>
      <c r="D207" s="1303"/>
      <c r="E207" s="1302"/>
      <c r="F207" s="1235"/>
      <c r="G207" s="1232">
        <f>-('2024 Expences - 05172024'!L7)</f>
        <v>-3.55</v>
      </c>
      <c r="H207" s="1303" t="s">
        <v>347</v>
      </c>
      <c r="I207" s="1244">
        <f t="shared" si="14"/>
        <v>1206.8</v>
      </c>
      <c r="J207" s="1233">
        <f t="shared" si="13"/>
        <v>1284.09</v>
      </c>
    </row>
    <row r="208" outlineLevel="1">
      <c r="A208" s="1209"/>
      <c r="B208" s="1340" t="s">
        <v>147</v>
      </c>
      <c r="C208" s="1341"/>
      <c r="D208" s="1342"/>
      <c r="E208" s="1343"/>
      <c r="F208" s="1234"/>
      <c r="G208" s="1224">
        <f>-('2024 Expences - 05172024'!L8)</f>
        <v>-24</v>
      </c>
      <c r="H208" s="1342" t="s">
        <v>347</v>
      </c>
      <c r="I208" s="1247">
        <f t="shared" si="14"/>
        <v>1182.8</v>
      </c>
      <c r="J208" s="1225">
        <f t="shared" si="13"/>
        <v>1260.09</v>
      </c>
    </row>
    <row r="209" outlineLevel="1">
      <c r="A209" s="1209"/>
      <c r="B209" s="1312" t="s">
        <v>21</v>
      </c>
      <c r="C209" s="1345"/>
      <c r="D209" s="1303"/>
      <c r="E209" s="1302"/>
      <c r="F209" s="1235"/>
      <c r="G209" s="1232">
        <f>-('2024 Expences - 05172024'!L9)</f>
        <v>0</v>
      </c>
      <c r="H209" s="1303" t="s">
        <v>347</v>
      </c>
      <c r="I209" s="1244">
        <f t="shared" si="14"/>
        <v>1182.8</v>
      </c>
      <c r="J209" s="1233">
        <f t="shared" si="13"/>
        <v>1260.09</v>
      </c>
    </row>
    <row r="210" outlineLevel="1">
      <c r="A210" s="1209"/>
      <c r="B210" s="1340" t="s">
        <v>61</v>
      </c>
      <c r="C210" s="1341"/>
      <c r="D210" s="1342"/>
      <c r="E210" s="1343"/>
      <c r="F210" s="1234"/>
      <c r="G210" s="1224">
        <f>-('2024 Expences - 05172024'!L10)</f>
        <v>-84.68</v>
      </c>
      <c r="H210" s="1342" t="s">
        <v>347</v>
      </c>
      <c r="I210" s="1247">
        <f t="shared" si="14"/>
        <v>1098.12</v>
      </c>
      <c r="J210" s="1225">
        <f t="shared" si="13"/>
        <v>1175.41</v>
      </c>
    </row>
    <row r="211" outlineLevel="1">
      <c r="A211" s="1209"/>
      <c r="B211" s="1312" t="s">
        <v>149</v>
      </c>
      <c r="C211" s="1345"/>
      <c r="D211" s="1303"/>
      <c r="E211" s="1302"/>
      <c r="F211" s="1235"/>
      <c r="G211" s="1232">
        <f>-('2024 Expences - 05172024'!L11)</f>
        <v>0</v>
      </c>
      <c r="H211" s="1303" t="s">
        <v>347</v>
      </c>
      <c r="I211" s="1244">
        <f t="shared" si="14"/>
        <v>1098.12</v>
      </c>
      <c r="J211" s="1233">
        <f t="shared" si="13"/>
        <v>1175.41</v>
      </c>
    </row>
    <row r="212" outlineLevel="1">
      <c r="A212" s="1209"/>
      <c r="B212" s="1340" t="s">
        <v>150</v>
      </c>
      <c r="C212" s="1341"/>
      <c r="D212" s="1342"/>
      <c r="E212" s="1343"/>
      <c r="F212" s="1234"/>
      <c r="G212" s="1224">
        <f>-('2024 Expences - 05172024'!L12)</f>
        <v>0</v>
      </c>
      <c r="H212" s="1342" t="s">
        <v>347</v>
      </c>
      <c r="I212" s="1247">
        <f t="shared" si="14"/>
        <v>1098.12</v>
      </c>
      <c r="J212" s="1225">
        <f t="shared" si="13"/>
        <v>1175.41</v>
      </c>
    </row>
    <row r="213" outlineLevel="1">
      <c r="A213" s="1209"/>
      <c r="B213" s="1312" t="s">
        <v>11</v>
      </c>
      <c r="C213" s="1345"/>
      <c r="D213" s="1313"/>
      <c r="E213" s="1314"/>
      <c r="F213" s="1315"/>
      <c r="G213" s="1232">
        <f>-('2024 Expences - 05172024'!L13)</f>
        <v>0</v>
      </c>
      <c r="H213" s="1303" t="s">
        <v>347</v>
      </c>
      <c r="I213" s="1244">
        <f t="shared" si="14"/>
        <v>1098.12</v>
      </c>
      <c r="J213" s="1233">
        <f t="shared" si="13"/>
        <v>1175.41</v>
      </c>
    </row>
    <row r="214" outlineLevel="1">
      <c r="A214" s="1209"/>
      <c r="B214" s="1340" t="s">
        <v>148</v>
      </c>
      <c r="C214" s="1341"/>
      <c r="D214" s="1346"/>
      <c r="E214" s="1347"/>
      <c r="F214" s="1348"/>
      <c r="G214" s="1224">
        <f>-('2024 Expences - 05172024'!L14)</f>
        <v>0</v>
      </c>
      <c r="H214" s="1342" t="s">
        <v>347</v>
      </c>
      <c r="I214" s="1247">
        <f t="shared" si="14"/>
        <v>1098.12</v>
      </c>
      <c r="J214" s="1225">
        <f t="shared" si="13"/>
        <v>1175.41</v>
      </c>
    </row>
    <row r="215" outlineLevel="1">
      <c r="A215" s="1209"/>
      <c r="B215" s="1319" t="s">
        <v>61</v>
      </c>
      <c r="C215" s="1300" t="b">
        <v>1</v>
      </c>
      <c r="D215" s="1236" t="s">
        <v>41</v>
      </c>
      <c r="E215" s="1314"/>
      <c r="F215" s="1315"/>
      <c r="G215" s="1219">
        <v>-48.47</v>
      </c>
      <c r="H215" s="1303" t="str">
        <f t="array" ref="H215">IF($C215="","N/A",IF($C215=TRUE,"Paid","Pending")) </f>
        <v>Paid</v>
      </c>
      <c r="I215" s="1244">
        <f t="shared" si="14"/>
        <v>1049.65</v>
      </c>
      <c r="J215" s="1233">
        <f t="shared" si="13"/>
        <v>1126.94</v>
      </c>
    </row>
    <row r="216" outlineLevel="1">
      <c r="A216" s="1209"/>
      <c r="B216" s="1349" t="s">
        <v>13</v>
      </c>
      <c r="C216" s="1350" t="b">
        <v>1</v>
      </c>
      <c r="D216" s="1346"/>
      <c r="E216" s="1347"/>
      <c r="F216" s="1348"/>
      <c r="G216" s="1227">
        <v>-10.0</v>
      </c>
      <c r="H216" s="1342" t="str">
        <f t="array" ref="H216">IF($C216="","N/A",IF($C216=TRUE,"Paid","Pending")) </f>
        <v>Paid</v>
      </c>
      <c r="I216" s="1247">
        <f t="shared" si="14"/>
        <v>1039.65</v>
      </c>
      <c r="J216" s="1225">
        <f t="shared" si="13"/>
        <v>1116.94</v>
      </c>
    </row>
    <row r="217" outlineLevel="1">
      <c r="A217" s="1209"/>
      <c r="B217" s="1319" t="s">
        <v>42</v>
      </c>
      <c r="C217" s="1300" t="b">
        <v>1</v>
      </c>
      <c r="D217" s="1313"/>
      <c r="E217" s="1314"/>
      <c r="F217" s="1315"/>
      <c r="G217" s="1219">
        <v>-86.95</v>
      </c>
      <c r="H217" s="1303" t="str">
        <f t="array" ref="H217">IF($C217="","N/A",IF($C217=TRUE,"Paid","Pending")) </f>
        <v>Paid</v>
      </c>
      <c r="I217" s="1244">
        <f t="shared" si="14"/>
        <v>952.7</v>
      </c>
      <c r="J217" s="1233">
        <f t="shared" si="13"/>
        <v>1029.99</v>
      </c>
    </row>
    <row r="218" outlineLevel="1">
      <c r="A218" s="1209"/>
      <c r="B218" s="1349" t="s">
        <v>14</v>
      </c>
      <c r="C218" s="1350" t="b">
        <v>1</v>
      </c>
      <c r="D218" s="1346"/>
      <c r="E218" s="1347"/>
      <c r="F218" s="1348"/>
      <c r="G218" s="1227">
        <v>-49.18</v>
      </c>
      <c r="H218" s="1342" t="str">
        <f t="array" ref="H218">IF($C218="","N/A",IF($C218=TRUE,"Paid","Pending")) </f>
        <v>Paid</v>
      </c>
      <c r="I218" s="1247">
        <f t="shared" si="14"/>
        <v>903.52</v>
      </c>
      <c r="J218" s="1225">
        <f t="shared" si="13"/>
        <v>980.81</v>
      </c>
    </row>
    <row r="219" outlineLevel="1">
      <c r="A219" s="1409"/>
      <c r="B219" s="1319" t="s">
        <v>33</v>
      </c>
      <c r="C219" s="1300" t="b">
        <v>1</v>
      </c>
      <c r="D219" s="1236" t="s">
        <v>966</v>
      </c>
      <c r="E219" s="1314"/>
      <c r="F219" s="1315"/>
      <c r="G219" s="1219">
        <v>-531.0</v>
      </c>
      <c r="H219" s="1303" t="str">
        <f t="array" ref="H219">IF($C219="","N/A",IF($C219=TRUE,"Paid","Pending")) </f>
        <v>Paid</v>
      </c>
      <c r="I219" s="1244">
        <f t="shared" si="14"/>
        <v>372.52</v>
      </c>
      <c r="J219" s="1233">
        <f t="shared" si="13"/>
        <v>449.81</v>
      </c>
    </row>
    <row r="220" outlineLevel="1">
      <c r="A220" s="1409"/>
      <c r="B220" s="1410" t="s">
        <v>52</v>
      </c>
      <c r="C220" s="1411" t="b">
        <v>1</v>
      </c>
      <c r="D220" s="1412" t="s">
        <v>29</v>
      </c>
      <c r="E220" s="1413"/>
      <c r="F220" s="1414"/>
      <c r="G220" s="1415">
        <v>-50.0</v>
      </c>
      <c r="H220" s="1342" t="str">
        <f t="array" ref="H220">IF($C220="","N/A",IF($C220=TRUE,"Paid","Pending")) </f>
        <v>Paid</v>
      </c>
      <c r="I220" s="1247">
        <f t="shared" si="14"/>
        <v>322.52</v>
      </c>
      <c r="J220" s="1225">
        <f t="shared" si="13"/>
        <v>399.81</v>
      </c>
    </row>
    <row r="221" outlineLevel="1">
      <c r="A221" s="1409"/>
      <c r="B221" s="1416" t="s">
        <v>52</v>
      </c>
      <c r="C221" s="1417" t="b">
        <v>1</v>
      </c>
      <c r="D221" s="1418" t="s">
        <v>28</v>
      </c>
      <c r="E221" s="1419"/>
      <c r="F221" s="1420"/>
      <c r="G221" s="1421">
        <v>-50.0</v>
      </c>
      <c r="H221" s="1303" t="str">
        <f t="array" ref="H221">IF($C221="","N/A",IF($C221=TRUE,"Paid","Pending")) </f>
        <v>Paid</v>
      </c>
      <c r="I221" s="1244">
        <f t="shared" si="14"/>
        <v>272.52</v>
      </c>
      <c r="J221" s="1233">
        <f t="shared" si="13"/>
        <v>349.81</v>
      </c>
    </row>
    <row r="222" outlineLevel="1">
      <c r="A222" s="1209"/>
      <c r="B222" s="1349" t="s">
        <v>15</v>
      </c>
      <c r="C222" s="1350" t="b">
        <v>1</v>
      </c>
      <c r="D222" s="1346"/>
      <c r="E222" s="1347"/>
      <c r="F222" s="1348"/>
      <c r="G222" s="1227">
        <v>-47.0</v>
      </c>
      <c r="H222" s="1342" t="str">
        <f t="array" ref="H222">IF($C222="","N/A",IF($C222=TRUE,"Paid","Pending")) </f>
        <v>Paid</v>
      </c>
      <c r="I222" s="1247">
        <f t="shared" si="14"/>
        <v>225.52</v>
      </c>
      <c r="J222" s="1225">
        <f t="shared" si="13"/>
        <v>302.81</v>
      </c>
    </row>
    <row r="223" outlineLevel="1">
      <c r="A223" s="1209"/>
      <c r="B223" s="1422" t="s">
        <v>11</v>
      </c>
      <c r="C223" s="1423" t="b">
        <v>1</v>
      </c>
      <c r="D223" s="1424" t="s">
        <v>17</v>
      </c>
      <c r="E223" s="1425"/>
      <c r="F223" s="1426"/>
      <c r="G223" s="1427">
        <v>-10.49</v>
      </c>
      <c r="H223" s="1428" t="str">
        <f t="array" ref="H223">IF($C223="","N/A",IF($C223=TRUE,"Paid","Pending")) </f>
        <v>Paid</v>
      </c>
      <c r="I223" s="1244">
        <f t="shared" si="14"/>
        <v>215.03</v>
      </c>
      <c r="J223" s="1233">
        <f t="shared" si="13"/>
        <v>292.32</v>
      </c>
    </row>
    <row r="224" ht="30.75" customHeight="1">
      <c r="A224" s="1209"/>
      <c r="B224" s="1356" t="s">
        <v>967</v>
      </c>
      <c r="C224" s="122"/>
      <c r="D224" s="122"/>
      <c r="E224" s="122"/>
      <c r="F224" s="122"/>
      <c r="G224" s="122"/>
      <c r="H224" s="1357" t="s">
        <v>954</v>
      </c>
      <c r="I224" s="122"/>
      <c r="J224" s="1358">
        <f>J223</f>
        <v>292.32</v>
      </c>
    </row>
    <row r="225" outlineLevel="1">
      <c r="A225" s="1209"/>
      <c r="B225" s="1290" t="s">
        <v>57</v>
      </c>
      <c r="C225" s="1291"/>
      <c r="D225" s="1292"/>
      <c r="E225" s="1293">
        <v>45443.0</v>
      </c>
      <c r="F225" s="1294"/>
      <c r="G225" s="1295">
        <v>1339.09</v>
      </c>
      <c r="H225" s="1296"/>
      <c r="I225" s="1297">
        <f>G225</f>
        <v>1339.09</v>
      </c>
      <c r="J225" s="1298">
        <f t="shared" ref="J225:J247" si="15">J224+G225</f>
        <v>1631.41</v>
      </c>
    </row>
    <row r="226" outlineLevel="1">
      <c r="A226" s="1209"/>
      <c r="B226" s="1299" t="s">
        <v>110</v>
      </c>
      <c r="C226" s="1359"/>
      <c r="D226" s="1301"/>
      <c r="E226" s="1337"/>
      <c r="F226" s="1338"/>
      <c r="G226" s="1360">
        <f>-'2024 Expences - 05312024'!L3</f>
        <v>-53.03</v>
      </c>
      <c r="H226" s="1301" t="s">
        <v>347</v>
      </c>
      <c r="I226" s="1361">
        <f t="shared" ref="I226:I247" si="16">I225+G226</f>
        <v>1286.06</v>
      </c>
      <c r="J226" s="1245">
        <f t="shared" si="15"/>
        <v>1578.38</v>
      </c>
    </row>
    <row r="227" outlineLevel="1">
      <c r="A227" s="1209"/>
      <c r="B227" s="1304" t="s">
        <v>144</v>
      </c>
      <c r="C227" s="1305"/>
      <c r="D227" s="1306"/>
      <c r="E227" s="1307"/>
      <c r="F227" s="1362"/>
      <c r="G227" s="1363">
        <f>-'2024 Expences - 05312024'!L4</f>
        <v>-25.61</v>
      </c>
      <c r="H227" s="1306" t="s">
        <v>347</v>
      </c>
      <c r="I227" s="1310">
        <f t="shared" si="16"/>
        <v>1260.45</v>
      </c>
      <c r="J227" s="1311">
        <f t="shared" si="15"/>
        <v>1552.77</v>
      </c>
    </row>
    <row r="228" outlineLevel="1">
      <c r="A228" s="1209"/>
      <c r="B228" s="1312" t="s">
        <v>145</v>
      </c>
      <c r="C228" s="1300"/>
      <c r="D228" s="1303"/>
      <c r="E228" s="1302"/>
      <c r="F228" s="1338"/>
      <c r="G228" s="1360">
        <f>-'2024 Expences - 05312024'!L5</f>
        <v>-33.46</v>
      </c>
      <c r="H228" s="1303" t="s">
        <v>347</v>
      </c>
      <c r="I228" s="1244">
        <f t="shared" si="16"/>
        <v>1226.99</v>
      </c>
      <c r="J228" s="1233">
        <f t="shared" si="15"/>
        <v>1519.31</v>
      </c>
    </row>
    <row r="229" outlineLevel="1">
      <c r="A229" s="1209"/>
      <c r="B229" s="1304" t="s">
        <v>146</v>
      </c>
      <c r="C229" s="1305"/>
      <c r="D229" s="1306"/>
      <c r="E229" s="1307"/>
      <c r="F229" s="1362"/>
      <c r="G229" s="1363">
        <f>-'2024 Expences - 05312024'!L6</f>
        <v>-32.28</v>
      </c>
      <c r="H229" s="1306" t="s">
        <v>347</v>
      </c>
      <c r="I229" s="1310">
        <f t="shared" si="16"/>
        <v>1194.71</v>
      </c>
      <c r="J229" s="1311">
        <f t="shared" si="15"/>
        <v>1487.03</v>
      </c>
    </row>
    <row r="230" outlineLevel="1">
      <c r="A230" s="1209"/>
      <c r="B230" s="1312" t="s">
        <v>132</v>
      </c>
      <c r="C230" s="1300"/>
      <c r="D230" s="1303"/>
      <c r="E230" s="1302"/>
      <c r="F230" s="1338"/>
      <c r="G230" s="1360">
        <f>-'2024 Expences - 05312024'!L7</f>
        <v>0</v>
      </c>
      <c r="H230" s="1303" t="s">
        <v>347</v>
      </c>
      <c r="I230" s="1244">
        <f t="shared" si="16"/>
        <v>1194.71</v>
      </c>
      <c r="J230" s="1233">
        <f t="shared" si="15"/>
        <v>1487.03</v>
      </c>
    </row>
    <row r="231" outlineLevel="1">
      <c r="A231" s="1209"/>
      <c r="B231" s="1304" t="s">
        <v>147</v>
      </c>
      <c r="C231" s="1305"/>
      <c r="D231" s="1306"/>
      <c r="E231" s="1307"/>
      <c r="F231" s="1362"/>
      <c r="G231" s="1363">
        <f>-'2024 Expences - 05312024'!L8</f>
        <v>-12.6</v>
      </c>
      <c r="H231" s="1306" t="s">
        <v>347</v>
      </c>
      <c r="I231" s="1310">
        <f t="shared" si="16"/>
        <v>1182.11</v>
      </c>
      <c r="J231" s="1311">
        <f t="shared" si="15"/>
        <v>1474.43</v>
      </c>
    </row>
    <row r="232" outlineLevel="1">
      <c r="A232" s="1209"/>
      <c r="B232" s="1312" t="s">
        <v>21</v>
      </c>
      <c r="C232" s="1300"/>
      <c r="D232" s="1303"/>
      <c r="E232" s="1302"/>
      <c r="F232" s="1338"/>
      <c r="G232" s="1360">
        <f>-'2024 Expences - 05312024'!L9</f>
        <v>-20</v>
      </c>
      <c r="H232" s="1303" t="s">
        <v>347</v>
      </c>
      <c r="I232" s="1244">
        <f t="shared" si="16"/>
        <v>1162.11</v>
      </c>
      <c r="J232" s="1233">
        <f t="shared" si="15"/>
        <v>1454.43</v>
      </c>
    </row>
    <row r="233" outlineLevel="1">
      <c r="A233" s="1209"/>
      <c r="B233" s="1304" t="s">
        <v>61</v>
      </c>
      <c r="C233" s="1305"/>
      <c r="D233" s="1306"/>
      <c r="E233" s="1307"/>
      <c r="F233" s="1362"/>
      <c r="G233" s="1363">
        <f>-'2024 Expences - 05312024'!L10</f>
        <v>0</v>
      </c>
      <c r="H233" s="1306" t="s">
        <v>347</v>
      </c>
      <c r="I233" s="1310">
        <f t="shared" si="16"/>
        <v>1162.11</v>
      </c>
      <c r="J233" s="1311">
        <f t="shared" si="15"/>
        <v>1454.43</v>
      </c>
    </row>
    <row r="234" outlineLevel="1">
      <c r="A234" s="1209"/>
      <c r="B234" s="1312" t="s">
        <v>149</v>
      </c>
      <c r="C234" s="1300"/>
      <c r="D234" s="1313"/>
      <c r="E234" s="1314"/>
      <c r="F234" s="1365"/>
      <c r="G234" s="1360">
        <f>-'2024 Expences - 05312024'!L11</f>
        <v>0</v>
      </c>
      <c r="H234" s="1303" t="s">
        <v>347</v>
      </c>
      <c r="I234" s="1244">
        <f t="shared" si="16"/>
        <v>1162.11</v>
      </c>
      <c r="J234" s="1233">
        <f t="shared" si="15"/>
        <v>1454.43</v>
      </c>
    </row>
    <row r="235" outlineLevel="1">
      <c r="A235" s="1209"/>
      <c r="B235" s="1304" t="s">
        <v>150</v>
      </c>
      <c r="C235" s="1305"/>
      <c r="D235" s="1316"/>
      <c r="E235" s="1317"/>
      <c r="F235" s="1366"/>
      <c r="G235" s="1363">
        <f>-'2024 Expences - 05312024'!L12</f>
        <v>0</v>
      </c>
      <c r="H235" s="1306" t="s">
        <v>347</v>
      </c>
      <c r="I235" s="1310">
        <f t="shared" si="16"/>
        <v>1162.11</v>
      </c>
      <c r="J235" s="1311">
        <f t="shared" si="15"/>
        <v>1454.43</v>
      </c>
    </row>
    <row r="236" outlineLevel="1">
      <c r="A236" s="1209"/>
      <c r="B236" s="1312" t="s">
        <v>11</v>
      </c>
      <c r="C236" s="1300"/>
      <c r="D236" s="1313"/>
      <c r="E236" s="1314"/>
      <c r="F236" s="1365"/>
      <c r="G236" s="1360">
        <f>-'2024 Expences - 05312024'!L13</f>
        <v>0</v>
      </c>
      <c r="H236" s="1303" t="s">
        <v>347</v>
      </c>
      <c r="I236" s="1244">
        <f t="shared" si="16"/>
        <v>1162.11</v>
      </c>
      <c r="J236" s="1233">
        <f t="shared" si="15"/>
        <v>1454.43</v>
      </c>
    </row>
    <row r="237" outlineLevel="1">
      <c r="A237" s="1209"/>
      <c r="B237" s="1304" t="s">
        <v>148</v>
      </c>
      <c r="C237" s="1305"/>
      <c r="D237" s="1316"/>
      <c r="E237" s="1317"/>
      <c r="F237" s="1366"/>
      <c r="G237" s="1363">
        <f>-'2024 Expences - 05312024'!L14</f>
        <v>0</v>
      </c>
      <c r="H237" s="1306" t="str">
        <f t="array" ref="H237">IF($C237="","N/A",IF($C237=TRUE,"Paid","Pending")) </f>
        <v>N/A</v>
      </c>
      <c r="I237" s="1310">
        <f t="shared" si="16"/>
        <v>1162.11</v>
      </c>
      <c r="J237" s="1311">
        <f t="shared" si="15"/>
        <v>1454.43</v>
      </c>
    </row>
    <row r="238" outlineLevel="1">
      <c r="A238" s="1429"/>
      <c r="B238" s="1430" t="s">
        <v>30</v>
      </c>
      <c r="C238" s="1417" t="b">
        <v>1</v>
      </c>
      <c r="D238" s="1431" t="s">
        <v>968</v>
      </c>
      <c r="E238" s="1432"/>
      <c r="F238" s="1433"/>
      <c r="G238" s="1421">
        <f>-(925+33.16)</f>
        <v>-958.16</v>
      </c>
      <c r="H238" s="1434" t="str">
        <f t="array" ref="H238">IF($C238="","N/A",IF($C238=TRUE,"Paid","Pending")) </f>
        <v>Paid</v>
      </c>
      <c r="I238" s="1244">
        <f t="shared" si="16"/>
        <v>203.95</v>
      </c>
      <c r="J238" s="1233">
        <f t="shared" si="15"/>
        <v>496.27</v>
      </c>
    </row>
    <row r="239" outlineLevel="1">
      <c r="A239" s="1429"/>
      <c r="B239" s="1435" t="s">
        <v>52</v>
      </c>
      <c r="C239" s="1436" t="b">
        <v>1</v>
      </c>
      <c r="D239" s="1437" t="s">
        <v>29</v>
      </c>
      <c r="E239" s="1438"/>
      <c r="F239" s="1439"/>
      <c r="G239" s="1440">
        <v>-37.0</v>
      </c>
      <c r="H239" s="1441" t="str">
        <f t="array" ref="H239">IF($C239="","N/A",IF($C239=TRUE,"Paid","Pending")) </f>
        <v>Paid</v>
      </c>
      <c r="I239" s="1310">
        <f t="shared" si="16"/>
        <v>166.95</v>
      </c>
      <c r="J239" s="1311">
        <f t="shared" si="15"/>
        <v>459.27</v>
      </c>
    </row>
    <row r="240" outlineLevel="1">
      <c r="A240" s="1429"/>
      <c r="B240" s="1442" t="s">
        <v>52</v>
      </c>
      <c r="C240" s="1443" t="b">
        <v>1</v>
      </c>
      <c r="D240" s="1444" t="s">
        <v>28</v>
      </c>
      <c r="E240" s="1445"/>
      <c r="F240" s="1446"/>
      <c r="G240" s="1447">
        <v>-29.52</v>
      </c>
      <c r="H240" s="1448" t="str">
        <f t="array" ref="H240">IF($C240="","N/A",IF($C240=TRUE,"Paid","Pending")) </f>
        <v>Paid</v>
      </c>
      <c r="I240" s="1244">
        <f t="shared" si="16"/>
        <v>137.43</v>
      </c>
      <c r="J240" s="1233">
        <f t="shared" si="15"/>
        <v>429.75</v>
      </c>
    </row>
    <row r="241" outlineLevel="1">
      <c r="A241" s="1449"/>
      <c r="B241" s="1435" t="s">
        <v>61</v>
      </c>
      <c r="C241" s="1436" t="b">
        <v>1</v>
      </c>
      <c r="D241" s="1437" t="s">
        <v>41</v>
      </c>
      <c r="E241" s="1438"/>
      <c r="F241" s="1439"/>
      <c r="G241" s="1440">
        <v>-48.47</v>
      </c>
      <c r="H241" s="1450" t="str">
        <f t="array" ref="H241">IF($C241="","N/A",IF($C241=TRUE,"Paid","Pending")) </f>
        <v>Paid</v>
      </c>
      <c r="I241" s="1310">
        <f t="shared" si="16"/>
        <v>88.96</v>
      </c>
      <c r="J241" s="1311">
        <f t="shared" si="15"/>
        <v>381.28</v>
      </c>
    </row>
    <row r="242" outlineLevel="1">
      <c r="A242" s="1449"/>
      <c r="B242" s="1451" t="s">
        <v>18</v>
      </c>
      <c r="C242" s="1443" t="b">
        <v>1</v>
      </c>
      <c r="D242" s="1452"/>
      <c r="E242" s="1453"/>
      <c r="F242" s="1454"/>
      <c r="G242" s="1455">
        <v>-80.75</v>
      </c>
      <c r="H242" s="1456" t="str">
        <f t="array" ref="H242">IF($C242="","N/A",IF($C242=TRUE,"Paid","Pending")) </f>
        <v>Paid</v>
      </c>
      <c r="I242" s="1244">
        <f t="shared" si="16"/>
        <v>8.21</v>
      </c>
      <c r="J242" s="1233">
        <f t="shared" si="15"/>
        <v>300.53</v>
      </c>
    </row>
    <row r="243" outlineLevel="1">
      <c r="A243" s="1429"/>
      <c r="B243" s="1435" t="s">
        <v>42</v>
      </c>
      <c r="C243" s="1436" t="b">
        <v>1</v>
      </c>
      <c r="D243" s="1457"/>
      <c r="E243" s="1438"/>
      <c r="F243" s="1439"/>
      <c r="G243" s="1440">
        <v>-86.95</v>
      </c>
      <c r="H243" s="1441" t="str">
        <f t="array" ref="H243">IF($C243="","N/A",IF($C243=TRUE,"Paid","Pending")) </f>
        <v>Paid</v>
      </c>
      <c r="I243" s="1310">
        <f t="shared" si="16"/>
        <v>-78.74</v>
      </c>
      <c r="J243" s="1311">
        <f t="shared" si="15"/>
        <v>213.58</v>
      </c>
    </row>
    <row r="244" outlineLevel="1">
      <c r="A244" s="1429"/>
      <c r="B244" s="1451" t="s">
        <v>19</v>
      </c>
      <c r="C244" s="1443" t="b">
        <v>1</v>
      </c>
      <c r="D244" s="1452"/>
      <c r="E244" s="1453"/>
      <c r="F244" s="1454"/>
      <c r="G244" s="1455">
        <v>-71.33</v>
      </c>
      <c r="H244" s="1448" t="str">
        <f t="array" ref="H244">IF($C244="","N/A",IF($C244=TRUE,"Paid","Pending")) </f>
        <v>Paid</v>
      </c>
      <c r="I244" s="1244">
        <f t="shared" si="16"/>
        <v>-150.07</v>
      </c>
      <c r="J244" s="1233">
        <f t="shared" si="15"/>
        <v>142.25</v>
      </c>
    </row>
    <row r="245" outlineLevel="1">
      <c r="A245" s="1429"/>
      <c r="B245" s="1435" t="s">
        <v>21</v>
      </c>
      <c r="C245" s="1436" t="b">
        <v>1</v>
      </c>
      <c r="D245" s="1437" t="s">
        <v>22</v>
      </c>
      <c r="E245" s="1438"/>
      <c r="F245" s="1439"/>
      <c r="G245" s="1440">
        <v>-10.0</v>
      </c>
      <c r="H245" s="1441" t="str">
        <f t="array" ref="H245">IF($C245="","N/A",IF($C245=TRUE,"Paid","Pending")) </f>
        <v>Paid</v>
      </c>
      <c r="I245" s="1310">
        <f t="shared" si="16"/>
        <v>-160.07</v>
      </c>
      <c r="J245" s="1311">
        <f t="shared" si="15"/>
        <v>132.25</v>
      </c>
    </row>
    <row r="246" outlineLevel="1">
      <c r="A246" s="1429"/>
      <c r="B246" s="1442" t="s">
        <v>23</v>
      </c>
      <c r="C246" s="1443" t="b">
        <v>1</v>
      </c>
      <c r="D246" s="1458"/>
      <c r="E246" s="1445"/>
      <c r="F246" s="1446"/>
      <c r="G246" s="1447">
        <v>-102.35</v>
      </c>
      <c r="H246" s="1448" t="str">
        <f t="array" ref="H246">IF($C246="","N/A",IF($C246=TRUE,"Paid","Pending")) </f>
        <v>Paid</v>
      </c>
      <c r="I246" s="1244">
        <f t="shared" si="16"/>
        <v>-262.42</v>
      </c>
      <c r="J246" s="1233">
        <f t="shared" si="15"/>
        <v>29.9</v>
      </c>
    </row>
    <row r="247" outlineLevel="1">
      <c r="A247" s="1429"/>
      <c r="B247" s="1459" t="s">
        <v>25</v>
      </c>
      <c r="C247" s="1460" t="b">
        <v>1</v>
      </c>
      <c r="D247" s="1461"/>
      <c r="E247" s="1462"/>
      <c r="F247" s="1463"/>
      <c r="G247" s="1464">
        <v>-14.59</v>
      </c>
      <c r="H247" s="1465" t="str">
        <f t="array" ref="H247">IF($C247="","N/A",IF($C247=TRUE,"Paid","Pending")) </f>
        <v>Paid</v>
      </c>
      <c r="I247" s="1310">
        <f t="shared" si="16"/>
        <v>-277.01</v>
      </c>
      <c r="J247" s="1311">
        <f t="shared" si="15"/>
        <v>15.31</v>
      </c>
    </row>
    <row r="248" ht="30.75" customHeight="1">
      <c r="A248" s="1209"/>
      <c r="B248" s="1372" t="s">
        <v>969</v>
      </c>
      <c r="C248" s="1324"/>
      <c r="D248" s="1324"/>
      <c r="E248" s="1324"/>
      <c r="F248" s="1324"/>
      <c r="G248" s="1324"/>
      <c r="H248" s="1325" t="s">
        <v>954</v>
      </c>
      <c r="I248" s="1324"/>
      <c r="J248" s="1326">
        <f>J247-6.6</f>
        <v>8.71</v>
      </c>
    </row>
    <row r="249" outlineLevel="1">
      <c r="A249" s="1209"/>
      <c r="B249" s="1401" t="s">
        <v>57</v>
      </c>
      <c r="C249" s="1402"/>
      <c r="D249" s="1403"/>
      <c r="E249" s="1404">
        <v>45457.0</v>
      </c>
      <c r="F249" s="1405"/>
      <c r="G249" s="1406">
        <v>1424.89</v>
      </c>
      <c r="H249" s="1241"/>
      <c r="I249" s="1407">
        <f>G249</f>
        <v>1424.89</v>
      </c>
      <c r="J249" s="1408">
        <f t="shared" ref="J249:J270" si="17">J248+G249</f>
        <v>1433.6</v>
      </c>
    </row>
    <row r="250" outlineLevel="1">
      <c r="A250" s="1209"/>
      <c r="B250" s="1312" t="s">
        <v>110</v>
      </c>
      <c r="C250" s="1345"/>
      <c r="D250" s="1303"/>
      <c r="E250" s="1302"/>
      <c r="F250" s="1235"/>
      <c r="G250" s="1232">
        <f>-('2024 Expences - 06152024'!L3)</f>
        <v>-209.72</v>
      </c>
      <c r="H250" s="1303" t="s">
        <v>347</v>
      </c>
      <c r="I250" s="1244">
        <f t="shared" ref="I250:I270" si="18">I249+G250</f>
        <v>1215.17</v>
      </c>
      <c r="J250" s="1233">
        <f t="shared" si="17"/>
        <v>1223.88</v>
      </c>
    </row>
    <row r="251" outlineLevel="1">
      <c r="A251" s="1209"/>
      <c r="B251" s="1340" t="s">
        <v>144</v>
      </c>
      <c r="C251" s="1341"/>
      <c r="D251" s="1342"/>
      <c r="E251" s="1343"/>
      <c r="F251" s="1234"/>
      <c r="G251" s="1224">
        <f>-('2024 Expences - 06152024'!L4)</f>
        <v>-30.09</v>
      </c>
      <c r="H251" s="1342" t="s">
        <v>347</v>
      </c>
      <c r="I251" s="1247">
        <f t="shared" si="18"/>
        <v>1185.08</v>
      </c>
      <c r="J251" s="1225">
        <f t="shared" si="17"/>
        <v>1193.79</v>
      </c>
    </row>
    <row r="252" outlineLevel="1">
      <c r="A252" s="1209"/>
      <c r="B252" s="1312" t="s">
        <v>145</v>
      </c>
      <c r="C252" s="1345"/>
      <c r="D252" s="1303"/>
      <c r="E252" s="1302"/>
      <c r="F252" s="1235"/>
      <c r="G252" s="1232">
        <f>-('2024 Expences - 06152024'!L5)</f>
        <v>-23.74</v>
      </c>
      <c r="H252" s="1303" t="s">
        <v>347</v>
      </c>
      <c r="I252" s="1244">
        <f t="shared" si="18"/>
        <v>1161.34</v>
      </c>
      <c r="J252" s="1233">
        <f t="shared" si="17"/>
        <v>1170.05</v>
      </c>
    </row>
    <row r="253" outlineLevel="1">
      <c r="A253" s="1209"/>
      <c r="B253" s="1340" t="s">
        <v>146</v>
      </c>
      <c r="C253" s="1341"/>
      <c r="D253" s="1342"/>
      <c r="E253" s="1343"/>
      <c r="F253" s="1234"/>
      <c r="G253" s="1224">
        <f>-('2024 Expences - 06152024'!L6)</f>
        <v>-22.5</v>
      </c>
      <c r="H253" s="1342" t="s">
        <v>347</v>
      </c>
      <c r="I253" s="1247">
        <f t="shared" si="18"/>
        <v>1138.84</v>
      </c>
      <c r="J253" s="1225">
        <f t="shared" si="17"/>
        <v>1147.55</v>
      </c>
    </row>
    <row r="254" outlineLevel="1">
      <c r="A254" s="1209"/>
      <c r="B254" s="1312" t="s">
        <v>132</v>
      </c>
      <c r="C254" s="1345"/>
      <c r="D254" s="1303"/>
      <c r="E254" s="1302"/>
      <c r="F254" s="1235"/>
      <c r="G254" s="1232">
        <f>-('2024 Expences - 06152024'!L7)</f>
        <v>-6.36</v>
      </c>
      <c r="H254" s="1303" t="s">
        <v>347</v>
      </c>
      <c r="I254" s="1244">
        <f t="shared" si="18"/>
        <v>1132.48</v>
      </c>
      <c r="J254" s="1233">
        <f t="shared" si="17"/>
        <v>1141.19</v>
      </c>
    </row>
    <row r="255" outlineLevel="1">
      <c r="A255" s="1209"/>
      <c r="B255" s="1340" t="s">
        <v>147</v>
      </c>
      <c r="C255" s="1341"/>
      <c r="D255" s="1342"/>
      <c r="E255" s="1343"/>
      <c r="F255" s="1234"/>
      <c r="G255" s="1224">
        <f>-('2024 Expences - 06152024'!L8)</f>
        <v>-10</v>
      </c>
      <c r="H255" s="1342" t="s">
        <v>347</v>
      </c>
      <c r="I255" s="1247">
        <f t="shared" si="18"/>
        <v>1122.48</v>
      </c>
      <c r="J255" s="1225">
        <f t="shared" si="17"/>
        <v>1131.19</v>
      </c>
    </row>
    <row r="256" outlineLevel="1">
      <c r="A256" s="1209"/>
      <c r="B256" s="1312" t="s">
        <v>21</v>
      </c>
      <c r="C256" s="1345"/>
      <c r="D256" s="1303"/>
      <c r="E256" s="1302"/>
      <c r="F256" s="1235"/>
      <c r="G256" s="1232">
        <f>-('2024 Expences - 06152024'!L9)</f>
        <v>-9.99</v>
      </c>
      <c r="H256" s="1303" t="s">
        <v>347</v>
      </c>
      <c r="I256" s="1244">
        <f t="shared" si="18"/>
        <v>1112.49</v>
      </c>
      <c r="J256" s="1233">
        <f t="shared" si="17"/>
        <v>1121.2</v>
      </c>
    </row>
    <row r="257" outlineLevel="1">
      <c r="A257" s="1209"/>
      <c r="B257" s="1340" t="s">
        <v>61</v>
      </c>
      <c r="C257" s="1341"/>
      <c r="D257" s="1342"/>
      <c r="E257" s="1343"/>
      <c r="F257" s="1234"/>
      <c r="G257" s="1224">
        <f>-('2024 Expences - 06152024'!L10)</f>
        <v>0</v>
      </c>
      <c r="H257" s="1342" t="s">
        <v>347</v>
      </c>
      <c r="I257" s="1247">
        <f t="shared" si="18"/>
        <v>1112.49</v>
      </c>
      <c r="J257" s="1225">
        <f t="shared" si="17"/>
        <v>1121.2</v>
      </c>
    </row>
    <row r="258" outlineLevel="1">
      <c r="A258" s="1209"/>
      <c r="B258" s="1312" t="s">
        <v>149</v>
      </c>
      <c r="C258" s="1345"/>
      <c r="D258" s="1303"/>
      <c r="E258" s="1302"/>
      <c r="F258" s="1235"/>
      <c r="G258" s="1232">
        <f>-('2024 Expences - 06152024'!L11)</f>
        <v>0</v>
      </c>
      <c r="H258" s="1303" t="s">
        <v>347</v>
      </c>
      <c r="I258" s="1244">
        <f t="shared" si="18"/>
        <v>1112.49</v>
      </c>
      <c r="J258" s="1233">
        <f t="shared" si="17"/>
        <v>1121.2</v>
      </c>
    </row>
    <row r="259" outlineLevel="1">
      <c r="A259" s="1209"/>
      <c r="B259" s="1340" t="s">
        <v>150</v>
      </c>
      <c r="C259" s="1341"/>
      <c r="D259" s="1342"/>
      <c r="E259" s="1343"/>
      <c r="F259" s="1234"/>
      <c r="G259" s="1224">
        <f>-('2024 Expences - 06152024'!L12)</f>
        <v>0</v>
      </c>
      <c r="H259" s="1342" t="s">
        <v>347</v>
      </c>
      <c r="I259" s="1247">
        <f t="shared" si="18"/>
        <v>1112.49</v>
      </c>
      <c r="J259" s="1225">
        <f t="shared" si="17"/>
        <v>1121.2</v>
      </c>
    </row>
    <row r="260" outlineLevel="1">
      <c r="A260" s="1209"/>
      <c r="B260" s="1312" t="s">
        <v>11</v>
      </c>
      <c r="C260" s="1345"/>
      <c r="D260" s="1313"/>
      <c r="E260" s="1314"/>
      <c r="F260" s="1315"/>
      <c r="G260" s="1232">
        <f>-('2024 Expences - 06152024'!L13)</f>
        <v>0</v>
      </c>
      <c r="H260" s="1303" t="s">
        <v>347</v>
      </c>
      <c r="I260" s="1244">
        <f t="shared" si="18"/>
        <v>1112.49</v>
      </c>
      <c r="J260" s="1233">
        <f t="shared" si="17"/>
        <v>1121.2</v>
      </c>
    </row>
    <row r="261" outlineLevel="1">
      <c r="A261" s="1209"/>
      <c r="B261" s="1340" t="s">
        <v>148</v>
      </c>
      <c r="C261" s="1341"/>
      <c r="D261" s="1346"/>
      <c r="E261" s="1347"/>
      <c r="F261" s="1348"/>
      <c r="G261" s="1224">
        <f>-('2024 Expences - 06152024'!L14)</f>
        <v>0</v>
      </c>
      <c r="H261" s="1342" t="s">
        <v>347</v>
      </c>
      <c r="I261" s="1247">
        <f t="shared" si="18"/>
        <v>1112.49</v>
      </c>
      <c r="J261" s="1225">
        <f t="shared" si="17"/>
        <v>1121.2</v>
      </c>
    </row>
    <row r="262" outlineLevel="1">
      <c r="A262" s="1209"/>
      <c r="B262" s="1466" t="s">
        <v>61</v>
      </c>
      <c r="C262" s="1417" t="b">
        <v>1</v>
      </c>
      <c r="D262" s="1431" t="s">
        <v>41</v>
      </c>
      <c r="E262" s="1432"/>
      <c r="F262" s="1433"/>
      <c r="G262" s="1421">
        <v>-48.47</v>
      </c>
      <c r="H262" s="1303" t="str">
        <f t="array" ref="H262">IF($C262="","N/A",IF($C262=TRUE,"Paid","Pending")) </f>
        <v>Paid</v>
      </c>
      <c r="I262" s="1244">
        <f t="shared" si="18"/>
        <v>1064.02</v>
      </c>
      <c r="J262" s="1233">
        <f t="shared" si="17"/>
        <v>1072.73</v>
      </c>
    </row>
    <row r="263" outlineLevel="1">
      <c r="A263" s="1429"/>
      <c r="B263" s="1467" t="s">
        <v>14</v>
      </c>
      <c r="C263" s="1468" t="b">
        <v>1</v>
      </c>
      <c r="D263" s="1469"/>
      <c r="E263" s="1470"/>
      <c r="F263" s="1471"/>
      <c r="G263" s="1472">
        <v>-59.59</v>
      </c>
      <c r="H263" s="1342" t="str">
        <f t="array" ref="H263">IF($C263="","N/A",IF($C263=TRUE,"Paid","Pending")) </f>
        <v>Paid</v>
      </c>
      <c r="I263" s="1247">
        <f t="shared" si="18"/>
        <v>1004.43</v>
      </c>
      <c r="J263" s="1225">
        <f t="shared" si="17"/>
        <v>1013.14</v>
      </c>
    </row>
    <row r="264" outlineLevel="1">
      <c r="A264" s="1209"/>
      <c r="B264" s="1319" t="s">
        <v>13</v>
      </c>
      <c r="C264" s="1300" t="b">
        <v>1</v>
      </c>
      <c r="D264" s="1313"/>
      <c r="E264" s="1314"/>
      <c r="F264" s="1315"/>
      <c r="G264" s="1219">
        <v>-10.0</v>
      </c>
      <c r="H264" s="1303" t="str">
        <f t="array" ref="H264">IF($C264="","N/A",IF($C264=TRUE,"Paid","Pending")) </f>
        <v>Paid</v>
      </c>
      <c r="I264" s="1244">
        <f t="shared" si="18"/>
        <v>994.43</v>
      </c>
      <c r="J264" s="1233">
        <f t="shared" si="17"/>
        <v>1003.14</v>
      </c>
    </row>
    <row r="265" outlineLevel="1">
      <c r="A265" s="1209"/>
      <c r="B265" s="1349" t="s">
        <v>33</v>
      </c>
      <c r="C265" s="1350" t="b">
        <v>1</v>
      </c>
      <c r="D265" s="1237" t="s">
        <v>970</v>
      </c>
      <c r="E265" s="1347"/>
      <c r="F265" s="1348"/>
      <c r="G265" s="1227">
        <v>-531.0</v>
      </c>
      <c r="H265" s="1342" t="str">
        <f t="array" ref="H265">IF($C265="","N/A",IF($C265=TRUE,"Paid","Pending")) </f>
        <v>Paid</v>
      </c>
      <c r="I265" s="1247">
        <f t="shared" si="18"/>
        <v>463.43</v>
      </c>
      <c r="J265" s="1225">
        <f t="shared" si="17"/>
        <v>472.14</v>
      </c>
    </row>
    <row r="266" outlineLevel="1">
      <c r="A266" s="1209"/>
      <c r="B266" s="1416" t="s">
        <v>52</v>
      </c>
      <c r="C266" s="1417" t="b">
        <v>1</v>
      </c>
      <c r="D266" s="1418" t="s">
        <v>29</v>
      </c>
      <c r="E266" s="1419"/>
      <c r="F266" s="1420"/>
      <c r="G266" s="1421">
        <v>-50.0</v>
      </c>
      <c r="H266" s="1303" t="str">
        <f t="array" ref="H266">IF($C266="","N/A",IF($C266=TRUE,"Paid","Pending")) </f>
        <v>Paid</v>
      </c>
      <c r="I266" s="1244">
        <f t="shared" si="18"/>
        <v>413.43</v>
      </c>
      <c r="J266" s="1233">
        <f t="shared" si="17"/>
        <v>422.14</v>
      </c>
    </row>
    <row r="267" outlineLevel="1">
      <c r="A267" s="1209"/>
      <c r="B267" s="1410" t="s">
        <v>52</v>
      </c>
      <c r="C267" s="1411" t="b">
        <v>1</v>
      </c>
      <c r="D267" s="1412" t="s">
        <v>28</v>
      </c>
      <c r="E267" s="1413"/>
      <c r="F267" s="1414"/>
      <c r="G267" s="1415">
        <v>-50.0</v>
      </c>
      <c r="H267" s="1342" t="str">
        <f t="array" ref="H267">IF($C267="","N/A",IF($C267=TRUE,"Paid","Pending")) </f>
        <v>Paid</v>
      </c>
      <c r="I267" s="1247">
        <f t="shared" si="18"/>
        <v>363.43</v>
      </c>
      <c r="J267" s="1225">
        <f t="shared" si="17"/>
        <v>372.14</v>
      </c>
    </row>
    <row r="268" outlineLevel="1">
      <c r="A268" s="1209"/>
      <c r="B268" s="1466" t="s">
        <v>42</v>
      </c>
      <c r="C268" s="1417" t="b">
        <v>1</v>
      </c>
      <c r="D268" s="1418"/>
      <c r="E268" s="1432"/>
      <c r="F268" s="1433"/>
      <c r="G268" s="1421">
        <v>-86.95</v>
      </c>
      <c r="H268" s="1303" t="str">
        <f t="array" ref="H268">IF($C268="","N/A",IF($C268=TRUE,"Paid","Pending")) </f>
        <v>Paid</v>
      </c>
      <c r="I268" s="1244">
        <f t="shared" si="18"/>
        <v>276.48</v>
      </c>
      <c r="J268" s="1233">
        <f t="shared" si="17"/>
        <v>285.19</v>
      </c>
    </row>
    <row r="269" outlineLevel="1">
      <c r="A269" s="1209"/>
      <c r="B269" s="1349" t="s">
        <v>15</v>
      </c>
      <c r="C269" s="1350" t="b">
        <v>1</v>
      </c>
      <c r="D269" s="1346"/>
      <c r="E269" s="1347"/>
      <c r="F269" s="1348"/>
      <c r="G269" s="1227">
        <v>-47.0</v>
      </c>
      <c r="H269" s="1342" t="str">
        <f t="array" ref="H269">IF($C269="","N/A",IF($C269=TRUE,"Paid","Pending")) </f>
        <v>Paid</v>
      </c>
      <c r="I269" s="1247">
        <f t="shared" si="18"/>
        <v>229.48</v>
      </c>
      <c r="J269" s="1225">
        <f t="shared" si="17"/>
        <v>238.19</v>
      </c>
    </row>
    <row r="270" outlineLevel="1">
      <c r="A270" s="1209"/>
      <c r="B270" s="1422" t="s">
        <v>11</v>
      </c>
      <c r="C270" s="1423" t="b">
        <v>1</v>
      </c>
      <c r="D270" s="1424" t="s">
        <v>17</v>
      </c>
      <c r="E270" s="1425"/>
      <c r="F270" s="1426"/>
      <c r="G270" s="1427">
        <v>-12.59</v>
      </c>
      <c r="H270" s="1428" t="str">
        <f t="array" ref="H270">IF($C270="","N/A",IF($C270=TRUE,"Paid","Pending")) </f>
        <v>Paid</v>
      </c>
      <c r="I270" s="1244">
        <f t="shared" si="18"/>
        <v>216.89</v>
      </c>
      <c r="J270" s="1233">
        <f t="shared" si="17"/>
        <v>225.6</v>
      </c>
    </row>
    <row r="271" ht="30.75" customHeight="1">
      <c r="A271" s="1209"/>
      <c r="B271" s="1356" t="s">
        <v>971</v>
      </c>
      <c r="C271" s="122"/>
      <c r="D271" s="122"/>
      <c r="E271" s="122"/>
      <c r="F271" s="122"/>
      <c r="G271" s="122"/>
      <c r="H271" s="1357" t="s">
        <v>954</v>
      </c>
      <c r="I271" s="122"/>
      <c r="J271" s="1358">
        <f>J270</f>
        <v>225.6</v>
      </c>
    </row>
    <row r="272" outlineLevel="1">
      <c r="A272" s="1209"/>
      <c r="B272" s="1290" t="s">
        <v>57</v>
      </c>
      <c r="C272" s="1291"/>
      <c r="D272" s="1292"/>
      <c r="E272" s="1293">
        <v>45471.0</v>
      </c>
      <c r="F272" s="1294"/>
      <c r="G272" s="1295">
        <v>1254.3</v>
      </c>
      <c r="H272" s="1296"/>
      <c r="I272" s="1297">
        <f>G272</f>
        <v>1254.3</v>
      </c>
      <c r="J272" s="1298">
        <f t="shared" ref="J272:J310" si="19">J271+G272</f>
        <v>1479.9</v>
      </c>
    </row>
    <row r="273" outlineLevel="1">
      <c r="A273" s="1209"/>
      <c r="B273" s="1299" t="s">
        <v>110</v>
      </c>
      <c r="C273" s="1359"/>
      <c r="D273" s="1301"/>
      <c r="E273" s="1337"/>
      <c r="F273" s="1338"/>
      <c r="G273" s="1360">
        <f>-('2024 Expences - 06282024'!L3)</f>
        <v>-88.18</v>
      </c>
      <c r="H273" s="1301" t="s">
        <v>347</v>
      </c>
      <c r="I273" s="1361">
        <f t="shared" ref="I273:I290" si="20">I272+G273</f>
        <v>1166.12</v>
      </c>
      <c r="J273" s="1245">
        <f t="shared" si="19"/>
        <v>1391.72</v>
      </c>
    </row>
    <row r="274" outlineLevel="1">
      <c r="A274" s="1209"/>
      <c r="B274" s="1304" t="s">
        <v>144</v>
      </c>
      <c r="C274" s="1305"/>
      <c r="D274" s="1306"/>
      <c r="E274" s="1307"/>
      <c r="F274" s="1362"/>
      <c r="G274" s="1363">
        <f>-('2024 Expences - 06282024'!L4)</f>
        <v>-71.27</v>
      </c>
      <c r="H274" s="1306" t="s">
        <v>347</v>
      </c>
      <c r="I274" s="1310">
        <f t="shared" si="20"/>
        <v>1094.85</v>
      </c>
      <c r="J274" s="1311">
        <f t="shared" si="19"/>
        <v>1320.45</v>
      </c>
    </row>
    <row r="275" outlineLevel="1">
      <c r="A275" s="1209"/>
      <c r="B275" s="1312" t="s">
        <v>145</v>
      </c>
      <c r="C275" s="1300"/>
      <c r="D275" s="1303"/>
      <c r="E275" s="1302"/>
      <c r="F275" s="1338"/>
      <c r="G275" s="1360">
        <f>-('2024 Expences - 06282024'!L5)</f>
        <v>0</v>
      </c>
      <c r="H275" s="1303" t="s">
        <v>347</v>
      </c>
      <c r="I275" s="1244">
        <f t="shared" si="20"/>
        <v>1094.85</v>
      </c>
      <c r="J275" s="1233">
        <f t="shared" si="19"/>
        <v>1320.45</v>
      </c>
    </row>
    <row r="276" outlineLevel="1">
      <c r="A276" s="1209"/>
      <c r="B276" s="1304" t="s">
        <v>146</v>
      </c>
      <c r="C276" s="1305"/>
      <c r="D276" s="1306"/>
      <c r="E276" s="1307"/>
      <c r="F276" s="1362"/>
      <c r="G276" s="1363">
        <f>-('2024 Expences - 06282024'!L6)</f>
        <v>0</v>
      </c>
      <c r="H276" s="1306" t="s">
        <v>347</v>
      </c>
      <c r="I276" s="1310">
        <f t="shared" si="20"/>
        <v>1094.85</v>
      </c>
      <c r="J276" s="1311">
        <f t="shared" si="19"/>
        <v>1320.45</v>
      </c>
    </row>
    <row r="277" outlineLevel="1">
      <c r="A277" s="1209"/>
      <c r="B277" s="1312" t="s">
        <v>132</v>
      </c>
      <c r="C277" s="1300"/>
      <c r="D277" s="1303"/>
      <c r="E277" s="1302"/>
      <c r="F277" s="1338"/>
      <c r="G277" s="1360">
        <f>-('2024 Expences - 06282024'!L7)</f>
        <v>-65</v>
      </c>
      <c r="H277" s="1303" t="s">
        <v>347</v>
      </c>
      <c r="I277" s="1244">
        <f t="shared" si="20"/>
        <v>1029.85</v>
      </c>
      <c r="J277" s="1233">
        <f t="shared" si="19"/>
        <v>1255.45</v>
      </c>
    </row>
    <row r="278" outlineLevel="1">
      <c r="A278" s="1209"/>
      <c r="B278" s="1304" t="s">
        <v>147</v>
      </c>
      <c r="C278" s="1305"/>
      <c r="D278" s="1306"/>
      <c r="E278" s="1307"/>
      <c r="F278" s="1362"/>
      <c r="G278" s="1363">
        <f>-('2024 Expences - 06282024'!L8)</f>
        <v>0</v>
      </c>
      <c r="H278" s="1306" t="s">
        <v>347</v>
      </c>
      <c r="I278" s="1310">
        <f t="shared" si="20"/>
        <v>1029.85</v>
      </c>
      <c r="J278" s="1311">
        <f t="shared" si="19"/>
        <v>1255.45</v>
      </c>
    </row>
    <row r="279" outlineLevel="1">
      <c r="A279" s="1209"/>
      <c r="B279" s="1312" t="s">
        <v>21</v>
      </c>
      <c r="C279" s="1300"/>
      <c r="D279" s="1303"/>
      <c r="E279" s="1302"/>
      <c r="F279" s="1338"/>
      <c r="G279" s="1360">
        <f>-('2024 Expences - 06282024'!L9)</f>
        <v>-10</v>
      </c>
      <c r="H279" s="1303" t="s">
        <v>347</v>
      </c>
      <c r="I279" s="1244">
        <f t="shared" si="20"/>
        <v>1019.85</v>
      </c>
      <c r="J279" s="1233">
        <f t="shared" si="19"/>
        <v>1245.45</v>
      </c>
    </row>
    <row r="280" outlineLevel="1">
      <c r="A280" s="1209"/>
      <c r="B280" s="1304" t="s">
        <v>61</v>
      </c>
      <c r="C280" s="1305"/>
      <c r="D280" s="1306"/>
      <c r="E280" s="1307"/>
      <c r="F280" s="1362"/>
      <c r="G280" s="1363">
        <f>-('2024 Expences - 06282024'!L10)</f>
        <v>0</v>
      </c>
      <c r="H280" s="1306" t="s">
        <v>347</v>
      </c>
      <c r="I280" s="1310">
        <f t="shared" si="20"/>
        <v>1019.85</v>
      </c>
      <c r="J280" s="1311">
        <f t="shared" si="19"/>
        <v>1245.45</v>
      </c>
    </row>
    <row r="281" outlineLevel="1">
      <c r="A281" s="1209"/>
      <c r="B281" s="1312" t="s">
        <v>149</v>
      </c>
      <c r="C281" s="1300"/>
      <c r="D281" s="1313"/>
      <c r="E281" s="1314"/>
      <c r="F281" s="1365"/>
      <c r="G281" s="1360">
        <f>-('2024 Expences - 06282024'!L11)</f>
        <v>0</v>
      </c>
      <c r="H281" s="1303" t="s">
        <v>347</v>
      </c>
      <c r="I281" s="1244">
        <f t="shared" si="20"/>
        <v>1019.85</v>
      </c>
      <c r="J281" s="1233">
        <f t="shared" si="19"/>
        <v>1245.45</v>
      </c>
    </row>
    <row r="282" outlineLevel="1">
      <c r="A282" s="1209"/>
      <c r="B282" s="1304" t="s">
        <v>150</v>
      </c>
      <c r="C282" s="1305"/>
      <c r="D282" s="1316"/>
      <c r="E282" s="1317"/>
      <c r="F282" s="1366"/>
      <c r="G282" s="1363">
        <f>-('2024 Expences - 06282024'!L12)</f>
        <v>0</v>
      </c>
      <c r="H282" s="1306" t="s">
        <v>347</v>
      </c>
      <c r="I282" s="1310">
        <f t="shared" si="20"/>
        <v>1019.85</v>
      </c>
      <c r="J282" s="1311">
        <f t="shared" si="19"/>
        <v>1245.45</v>
      </c>
    </row>
    <row r="283" outlineLevel="1">
      <c r="A283" s="1209"/>
      <c r="B283" s="1312" t="s">
        <v>11</v>
      </c>
      <c r="C283" s="1300"/>
      <c r="D283" s="1313"/>
      <c r="E283" s="1314"/>
      <c r="F283" s="1365"/>
      <c r="G283" s="1360">
        <f>-('2024 Expences - 06282024'!L13)</f>
        <v>0</v>
      </c>
      <c r="H283" s="1303" t="s">
        <v>347</v>
      </c>
      <c r="I283" s="1244">
        <f t="shared" si="20"/>
        <v>1019.85</v>
      </c>
      <c r="J283" s="1233">
        <f t="shared" si="19"/>
        <v>1245.45</v>
      </c>
    </row>
    <row r="284" outlineLevel="1">
      <c r="A284" s="1209"/>
      <c r="B284" s="1304" t="s">
        <v>148</v>
      </c>
      <c r="C284" s="1305"/>
      <c r="D284" s="1316"/>
      <c r="E284" s="1317"/>
      <c r="F284" s="1366"/>
      <c r="G284" s="1363">
        <f>-('2024 Expences - 06282024'!L14)</f>
        <v>0</v>
      </c>
      <c r="H284" s="1306" t="str">
        <f t="array" ref="H284">IF($C284="","N/A",IF($C284=TRUE,"Paid","Pending")) </f>
        <v>N/A</v>
      </c>
      <c r="I284" s="1310">
        <f t="shared" si="20"/>
        <v>1019.85</v>
      </c>
      <c r="J284" s="1311">
        <f t="shared" si="19"/>
        <v>1245.45</v>
      </c>
    </row>
    <row r="285" outlineLevel="1">
      <c r="A285" s="1429"/>
      <c r="B285" s="1430" t="s">
        <v>30</v>
      </c>
      <c r="C285" s="1417" t="b">
        <v>1</v>
      </c>
      <c r="D285" s="1431" t="s">
        <v>972</v>
      </c>
      <c r="E285" s="1432"/>
      <c r="F285" s="1433"/>
      <c r="G285" s="1421">
        <f>-(925+41.25)</f>
        <v>-966.25</v>
      </c>
      <c r="H285" s="1434" t="str">
        <f t="array" ref="H285">IF($C285="","N/A",IF($C285=TRUE,"Paid","Pending")) </f>
        <v>Paid</v>
      </c>
      <c r="I285" s="1244">
        <f t="shared" si="20"/>
        <v>53.6</v>
      </c>
      <c r="J285" s="1233">
        <f t="shared" si="19"/>
        <v>279.2</v>
      </c>
    </row>
    <row r="286" outlineLevel="1">
      <c r="A286" s="1449"/>
      <c r="B286" s="1473" t="s">
        <v>61</v>
      </c>
      <c r="C286" s="1474" t="b">
        <v>1</v>
      </c>
      <c r="D286" s="1475" t="s">
        <v>41</v>
      </c>
      <c r="E286" s="1476"/>
      <c r="F286" s="1477"/>
      <c r="G286" s="1478">
        <v>-48.47</v>
      </c>
      <c r="H286" s="1479" t="str">
        <f t="array" ref="H286">IF($C286="","N/A",IF($C286=TRUE,"Paid","Pending")) </f>
        <v>Paid</v>
      </c>
      <c r="I286" s="1310">
        <f t="shared" si="20"/>
        <v>5.13</v>
      </c>
      <c r="J286" s="1311">
        <f t="shared" si="19"/>
        <v>230.73</v>
      </c>
    </row>
    <row r="287" outlineLevel="1">
      <c r="A287" s="1449"/>
      <c r="B287" s="1466" t="s">
        <v>42</v>
      </c>
      <c r="C287" s="1417" t="b">
        <v>1</v>
      </c>
      <c r="D287" s="1418"/>
      <c r="E287" s="1432"/>
      <c r="F287" s="1433"/>
      <c r="G287" s="1421">
        <v>-86.95</v>
      </c>
      <c r="H287" s="1434" t="str">
        <f t="array" ref="H287">IF($C287="","N/A",IF($C287=TRUE,"Paid","Pending")) </f>
        <v>Paid</v>
      </c>
      <c r="I287" s="1244">
        <f t="shared" si="20"/>
        <v>-81.82</v>
      </c>
      <c r="J287" s="1233">
        <f t="shared" si="19"/>
        <v>143.78</v>
      </c>
    </row>
    <row r="288" outlineLevel="1">
      <c r="A288" s="1429"/>
      <c r="B288" s="1435" t="s">
        <v>18</v>
      </c>
      <c r="C288" s="1436" t="b">
        <v>1</v>
      </c>
      <c r="D288" s="1457"/>
      <c r="E288" s="1480"/>
      <c r="F288" s="1481"/>
      <c r="G288" s="1440">
        <v>-80.75</v>
      </c>
      <c r="H288" s="1479" t="str">
        <f t="array" ref="H288">IF($C288="","N/A",IF($C288=TRUE,"Paid","Pending")) </f>
        <v>Paid</v>
      </c>
      <c r="I288" s="1310">
        <f t="shared" si="20"/>
        <v>-162.57</v>
      </c>
      <c r="J288" s="1311">
        <f t="shared" si="19"/>
        <v>63.03</v>
      </c>
    </row>
    <row r="289" outlineLevel="1">
      <c r="A289" s="1429"/>
      <c r="B289" s="1442" t="s">
        <v>21</v>
      </c>
      <c r="C289" s="1443" t="b">
        <v>1</v>
      </c>
      <c r="D289" s="1444" t="s">
        <v>973</v>
      </c>
      <c r="E289" s="1482"/>
      <c r="F289" s="1483"/>
      <c r="G289" s="1447">
        <v>-9.21</v>
      </c>
      <c r="H289" s="1434" t="str">
        <f t="array" ref="H289">IF($C289="","N/A",IF($C289=TRUE,"Paid","Pending")) </f>
        <v>Paid</v>
      </c>
      <c r="I289" s="1244">
        <f t="shared" si="20"/>
        <v>-171.78</v>
      </c>
      <c r="J289" s="1233">
        <f t="shared" si="19"/>
        <v>53.82</v>
      </c>
    </row>
    <row r="290" outlineLevel="1">
      <c r="A290" s="1429"/>
      <c r="B290" s="1484" t="s">
        <v>25</v>
      </c>
      <c r="C290" s="1485" t="b">
        <v>1</v>
      </c>
      <c r="D290" s="1486"/>
      <c r="E290" s="1487"/>
      <c r="F290" s="1488"/>
      <c r="G290" s="1489">
        <v>-14.59</v>
      </c>
      <c r="H290" s="1490" t="str">
        <f t="array" ref="H290">IF($C290="","N/A",IF($C290=TRUE,"Paid","Pending")) </f>
        <v>Paid</v>
      </c>
      <c r="I290" s="1310">
        <f t="shared" si="20"/>
        <v>-186.37</v>
      </c>
      <c r="J290" s="1311">
        <f t="shared" si="19"/>
        <v>39.23</v>
      </c>
    </row>
    <row r="291" ht="30.75" customHeight="1">
      <c r="A291" s="1209"/>
      <c r="B291" s="1372" t="s">
        <v>974</v>
      </c>
      <c r="C291" s="1324"/>
      <c r="D291" s="1324"/>
      <c r="E291" s="1324"/>
      <c r="F291" s="1324"/>
      <c r="G291" s="1324"/>
      <c r="H291" s="1325" t="s">
        <v>954</v>
      </c>
      <c r="I291" s="1324"/>
      <c r="J291" s="1326">
        <f t="shared" si="19"/>
        <v>39.23</v>
      </c>
    </row>
    <row r="292" outlineLevel="1">
      <c r="A292" s="1209"/>
      <c r="B292" s="1401" t="s">
        <v>57</v>
      </c>
      <c r="C292" s="1402"/>
      <c r="D292" s="1403"/>
      <c r="E292" s="1404">
        <v>45485.0</v>
      </c>
      <c r="F292" s="1405"/>
      <c r="G292" s="1406">
        <v>1093.41</v>
      </c>
      <c r="H292" s="1241"/>
      <c r="I292" s="1407">
        <f>G292</f>
        <v>1093.41</v>
      </c>
      <c r="J292" s="1408">
        <f t="shared" si="19"/>
        <v>1132.64</v>
      </c>
    </row>
    <row r="293" outlineLevel="1">
      <c r="A293" s="1209"/>
      <c r="B293" s="1312" t="s">
        <v>110</v>
      </c>
      <c r="C293" s="1345"/>
      <c r="D293" s="1303"/>
      <c r="E293" s="1302"/>
      <c r="F293" s="1235"/>
      <c r="G293" s="1232">
        <f>-('2024 Expences - 07122024'!L3)</f>
        <v>-351.88</v>
      </c>
      <c r="H293" s="1303" t="s">
        <v>347</v>
      </c>
      <c r="I293" s="1244">
        <f t="shared" ref="I293:I310" si="21">I292+G293</f>
        <v>741.53</v>
      </c>
      <c r="J293" s="1233">
        <f t="shared" si="19"/>
        <v>780.76</v>
      </c>
    </row>
    <row r="294" outlineLevel="1">
      <c r="A294" s="1209"/>
      <c r="B294" s="1340" t="s">
        <v>144</v>
      </c>
      <c r="C294" s="1341"/>
      <c r="D294" s="1342"/>
      <c r="E294" s="1343"/>
      <c r="F294" s="1234"/>
      <c r="G294" s="1224">
        <f>-('2024 Expences - 07122024'!L4)</f>
        <v>-43.96</v>
      </c>
      <c r="H294" s="1342" t="s">
        <v>347</v>
      </c>
      <c r="I294" s="1247">
        <f t="shared" si="21"/>
        <v>697.57</v>
      </c>
      <c r="J294" s="1225">
        <f t="shared" si="19"/>
        <v>736.8</v>
      </c>
    </row>
    <row r="295" outlineLevel="1">
      <c r="A295" s="1209"/>
      <c r="B295" s="1312" t="s">
        <v>145</v>
      </c>
      <c r="C295" s="1345"/>
      <c r="D295" s="1303"/>
      <c r="E295" s="1302"/>
      <c r="F295" s="1235"/>
      <c r="G295" s="1232">
        <f>-('2024 Expences - 07122024'!L5)</f>
        <v>0</v>
      </c>
      <c r="H295" s="1303" t="s">
        <v>347</v>
      </c>
      <c r="I295" s="1244">
        <f t="shared" si="21"/>
        <v>697.57</v>
      </c>
      <c r="J295" s="1233">
        <f t="shared" si="19"/>
        <v>736.8</v>
      </c>
    </row>
    <row r="296" outlineLevel="1">
      <c r="A296" s="1209"/>
      <c r="B296" s="1340" t="s">
        <v>146</v>
      </c>
      <c r="C296" s="1341"/>
      <c r="D296" s="1342"/>
      <c r="E296" s="1343"/>
      <c r="F296" s="1234"/>
      <c r="G296" s="1224">
        <f>-('2024 Expences - 07122024'!L6)</f>
        <v>0</v>
      </c>
      <c r="H296" s="1342" t="s">
        <v>347</v>
      </c>
      <c r="I296" s="1247">
        <f t="shared" si="21"/>
        <v>697.57</v>
      </c>
      <c r="J296" s="1225">
        <f t="shared" si="19"/>
        <v>736.8</v>
      </c>
    </row>
    <row r="297" outlineLevel="1">
      <c r="A297" s="1209"/>
      <c r="B297" s="1312" t="s">
        <v>132</v>
      </c>
      <c r="C297" s="1345"/>
      <c r="D297" s="1303"/>
      <c r="E297" s="1302"/>
      <c r="F297" s="1235"/>
      <c r="G297" s="1232">
        <f>-('2024 Expences - 07122024'!L7)</f>
        <v>-84.68</v>
      </c>
      <c r="H297" s="1303" t="s">
        <v>347</v>
      </c>
      <c r="I297" s="1244">
        <f t="shared" si="21"/>
        <v>612.89</v>
      </c>
      <c r="J297" s="1233">
        <f t="shared" si="19"/>
        <v>652.12</v>
      </c>
    </row>
    <row r="298" outlineLevel="1">
      <c r="A298" s="1209"/>
      <c r="B298" s="1340" t="s">
        <v>147</v>
      </c>
      <c r="C298" s="1341"/>
      <c r="D298" s="1342"/>
      <c r="E298" s="1343"/>
      <c r="F298" s="1234"/>
      <c r="G298" s="1224">
        <f>-('2024 Expences - 07122024'!L8)</f>
        <v>0</v>
      </c>
      <c r="H298" s="1342" t="s">
        <v>347</v>
      </c>
      <c r="I298" s="1247">
        <f t="shared" si="21"/>
        <v>612.89</v>
      </c>
      <c r="J298" s="1225">
        <f t="shared" si="19"/>
        <v>652.12</v>
      </c>
    </row>
    <row r="299" outlineLevel="1">
      <c r="A299" s="1209"/>
      <c r="B299" s="1312" t="s">
        <v>21</v>
      </c>
      <c r="C299" s="1345"/>
      <c r="D299" s="1303"/>
      <c r="E299" s="1302"/>
      <c r="F299" s="1235"/>
      <c r="G299" s="1232">
        <f>-('2024 Expences - 07122024'!L9)</f>
        <v>-44.59</v>
      </c>
      <c r="H299" s="1303" t="s">
        <v>347</v>
      </c>
      <c r="I299" s="1244">
        <f t="shared" si="21"/>
        <v>568.3</v>
      </c>
      <c r="J299" s="1233">
        <f t="shared" si="19"/>
        <v>607.53</v>
      </c>
    </row>
    <row r="300" outlineLevel="1">
      <c r="A300" s="1209"/>
      <c r="B300" s="1340" t="s">
        <v>61</v>
      </c>
      <c r="C300" s="1341"/>
      <c r="D300" s="1342"/>
      <c r="E300" s="1343"/>
      <c r="F300" s="1234"/>
      <c r="G300" s="1224">
        <f>-('2024 Expences - 07122024'!L10)</f>
        <v>0</v>
      </c>
      <c r="H300" s="1342" t="s">
        <v>347</v>
      </c>
      <c r="I300" s="1247">
        <f t="shared" si="21"/>
        <v>568.3</v>
      </c>
      <c r="J300" s="1225">
        <f t="shared" si="19"/>
        <v>607.53</v>
      </c>
    </row>
    <row r="301" outlineLevel="1">
      <c r="A301" s="1209"/>
      <c r="B301" s="1312" t="s">
        <v>149</v>
      </c>
      <c r="C301" s="1345"/>
      <c r="D301" s="1303"/>
      <c r="E301" s="1302"/>
      <c r="F301" s="1235"/>
      <c r="G301" s="1232">
        <f>-('2024 Expences - 07122024'!L11)</f>
        <v>0</v>
      </c>
      <c r="H301" s="1303" t="s">
        <v>347</v>
      </c>
      <c r="I301" s="1244">
        <f t="shared" si="21"/>
        <v>568.3</v>
      </c>
      <c r="J301" s="1233">
        <f t="shared" si="19"/>
        <v>607.53</v>
      </c>
    </row>
    <row r="302" outlineLevel="1">
      <c r="A302" s="1209"/>
      <c r="B302" s="1340" t="s">
        <v>150</v>
      </c>
      <c r="C302" s="1341"/>
      <c r="D302" s="1342"/>
      <c r="E302" s="1343"/>
      <c r="F302" s="1234"/>
      <c r="G302" s="1224">
        <f>-('2024 Expences - 07122024'!L12)</f>
        <v>0</v>
      </c>
      <c r="H302" s="1342" t="s">
        <v>347</v>
      </c>
      <c r="I302" s="1247">
        <f t="shared" si="21"/>
        <v>568.3</v>
      </c>
      <c r="J302" s="1225">
        <f t="shared" si="19"/>
        <v>607.53</v>
      </c>
    </row>
    <row r="303" outlineLevel="1">
      <c r="A303" s="1209"/>
      <c r="B303" s="1312" t="s">
        <v>11</v>
      </c>
      <c r="C303" s="1345"/>
      <c r="D303" s="1313"/>
      <c r="E303" s="1314"/>
      <c r="F303" s="1315"/>
      <c r="G303" s="1232">
        <f>-('2024 Expences - 07122024'!L13)</f>
        <v>0</v>
      </c>
      <c r="H303" s="1303" t="s">
        <v>347</v>
      </c>
      <c r="I303" s="1244">
        <f t="shared" si="21"/>
        <v>568.3</v>
      </c>
      <c r="J303" s="1233">
        <f t="shared" si="19"/>
        <v>607.53</v>
      </c>
    </row>
    <row r="304" outlineLevel="1">
      <c r="A304" s="1209"/>
      <c r="B304" s="1340" t="s">
        <v>148</v>
      </c>
      <c r="C304" s="1341"/>
      <c r="D304" s="1346"/>
      <c r="E304" s="1347"/>
      <c r="F304" s="1348"/>
      <c r="G304" s="1224">
        <f>-('2024 Expences - 07122024'!L14)</f>
        <v>0</v>
      </c>
      <c r="H304" s="1342" t="s">
        <v>347</v>
      </c>
      <c r="I304" s="1247">
        <f t="shared" si="21"/>
        <v>568.3</v>
      </c>
      <c r="J304" s="1225">
        <f t="shared" si="19"/>
        <v>607.53</v>
      </c>
    </row>
    <row r="305" outlineLevel="1">
      <c r="A305" s="1209"/>
      <c r="B305" s="1466" t="s">
        <v>61</v>
      </c>
      <c r="C305" s="1417" t="b">
        <v>1</v>
      </c>
      <c r="D305" s="1431" t="s">
        <v>41</v>
      </c>
      <c r="E305" s="1432"/>
      <c r="F305" s="1433"/>
      <c r="G305" s="1421">
        <v>-48.47</v>
      </c>
      <c r="H305" s="1303" t="str">
        <f t="array" ref="H305">IF($C305="","N/A",IF($C305=TRUE,"Paid","Pending")) </f>
        <v>Paid</v>
      </c>
      <c r="I305" s="1244">
        <f t="shared" si="21"/>
        <v>519.83</v>
      </c>
      <c r="J305" s="1233">
        <f t="shared" si="19"/>
        <v>559.06</v>
      </c>
    </row>
    <row r="306" outlineLevel="1">
      <c r="A306" s="1409"/>
      <c r="B306" s="1349" t="s">
        <v>11</v>
      </c>
      <c r="C306" s="1350" t="b">
        <v>1</v>
      </c>
      <c r="D306" s="1237" t="s">
        <v>689</v>
      </c>
      <c r="E306" s="1491"/>
      <c r="F306" s="1492"/>
      <c r="G306" s="1227">
        <v>-15.04</v>
      </c>
      <c r="H306" s="1493" t="str">
        <f t="array" ref="H306">IF($C306="","N/A",IF($C306=TRUE,"Paid","Pending")) </f>
        <v>Paid</v>
      </c>
      <c r="I306" s="1247">
        <f t="shared" si="21"/>
        <v>504.79</v>
      </c>
      <c r="J306" s="1225">
        <f t="shared" si="19"/>
        <v>544.02</v>
      </c>
    </row>
    <row r="307" outlineLevel="1">
      <c r="A307" s="1409"/>
      <c r="B307" s="1466" t="s">
        <v>42</v>
      </c>
      <c r="C307" s="1417" t="b">
        <v>1</v>
      </c>
      <c r="D307" s="1418"/>
      <c r="E307" s="1432"/>
      <c r="F307" s="1433"/>
      <c r="G307" s="1421">
        <v>-86.95</v>
      </c>
      <c r="H307" s="1434" t="str">
        <f t="array" ref="H307">IF($C307="","N/A",IF($C307=TRUE,"Paid","Pending")) </f>
        <v>Paid</v>
      </c>
      <c r="I307" s="1244">
        <f t="shared" si="21"/>
        <v>417.84</v>
      </c>
      <c r="J307" s="1233">
        <f t="shared" si="19"/>
        <v>457.07</v>
      </c>
    </row>
    <row r="308" outlineLevel="1">
      <c r="A308" s="1209"/>
      <c r="B308" s="1349" t="s">
        <v>23</v>
      </c>
      <c r="C308" s="1350" t="b">
        <v>1</v>
      </c>
      <c r="D308" s="1237"/>
      <c r="E308" s="1347"/>
      <c r="F308" s="1348"/>
      <c r="G308" s="1227">
        <v>-107.4</v>
      </c>
      <c r="H308" s="1342" t="str">
        <f t="array" ref="H308">IF($C308="","N/A",IF($C308=TRUE,"Paid","Pending")) </f>
        <v>Paid</v>
      </c>
      <c r="I308" s="1247">
        <f t="shared" si="21"/>
        <v>310.44</v>
      </c>
      <c r="J308" s="1225">
        <f t="shared" si="19"/>
        <v>349.67</v>
      </c>
    </row>
    <row r="309" outlineLevel="1">
      <c r="A309" s="1209"/>
      <c r="B309" s="1319" t="s">
        <v>13</v>
      </c>
      <c r="C309" s="1300" t="b">
        <v>1</v>
      </c>
      <c r="D309" s="1313"/>
      <c r="E309" s="1494"/>
      <c r="F309" s="1495"/>
      <c r="G309" s="1219">
        <v>-10.0</v>
      </c>
      <c r="H309" s="1303" t="str">
        <f t="array" ref="H309">IF($C309="","N/A",IF($C309=TRUE,"Paid","Pending")) </f>
        <v>Paid</v>
      </c>
      <c r="I309" s="1244">
        <f t="shared" si="21"/>
        <v>300.44</v>
      </c>
      <c r="J309" s="1233">
        <f t="shared" si="19"/>
        <v>339.67</v>
      </c>
    </row>
    <row r="310" outlineLevel="1">
      <c r="A310" s="1209"/>
      <c r="B310" s="1496" t="s">
        <v>11</v>
      </c>
      <c r="C310" s="1497" t="b">
        <v>1</v>
      </c>
      <c r="D310" s="1498" t="s">
        <v>17</v>
      </c>
      <c r="E310" s="1499"/>
      <c r="F310" s="1500"/>
      <c r="G310" s="1239">
        <v>-12.59</v>
      </c>
      <c r="H310" s="1501" t="str">
        <f t="array" ref="H310">IF($C310="","N/A",IF($C310=TRUE,"Paid","Pending")) </f>
        <v>Paid</v>
      </c>
      <c r="I310" s="1247">
        <f t="shared" si="21"/>
        <v>287.85</v>
      </c>
      <c r="J310" s="1225">
        <f t="shared" si="19"/>
        <v>327.08</v>
      </c>
    </row>
    <row r="311" ht="30.75" customHeight="1">
      <c r="A311" s="1209"/>
      <c r="B311" s="1356" t="s">
        <v>975</v>
      </c>
      <c r="C311" s="122"/>
      <c r="D311" s="122"/>
      <c r="E311" s="122"/>
      <c r="F311" s="122"/>
      <c r="G311" s="122"/>
      <c r="H311" s="1357" t="s">
        <v>954</v>
      </c>
      <c r="I311" s="122"/>
      <c r="J311" s="1358">
        <f>J310</f>
        <v>327.08</v>
      </c>
    </row>
    <row r="312" outlineLevel="1">
      <c r="A312" s="1209"/>
      <c r="B312" s="1290" t="s">
        <v>57</v>
      </c>
      <c r="C312" s="1291"/>
      <c r="D312" s="1292"/>
      <c r="E312" s="1293">
        <v>45499.0</v>
      </c>
      <c r="F312" s="1294"/>
      <c r="G312" s="1295">
        <v>1512.12</v>
      </c>
      <c r="H312" s="1296"/>
      <c r="I312" s="1297">
        <f>G312</f>
        <v>1512.12</v>
      </c>
      <c r="J312" s="1298">
        <f t="shared" ref="J312:J334" si="22">J311+G312</f>
        <v>1839.2</v>
      </c>
    </row>
    <row r="313" outlineLevel="1">
      <c r="A313" s="1209"/>
      <c r="B313" s="1299" t="s">
        <v>110</v>
      </c>
      <c r="C313" s="1359"/>
      <c r="D313" s="1301"/>
      <c r="E313" s="1337"/>
      <c r="F313" s="1338"/>
      <c r="G313" s="1360">
        <f>-('2024 Expences - 07262024'!L3)</f>
        <v>-9.3</v>
      </c>
      <c r="H313" s="1301" t="s">
        <v>347</v>
      </c>
      <c r="I313" s="1361">
        <f t="shared" ref="I313:I333" si="23">I312+G313</f>
        <v>1502.82</v>
      </c>
      <c r="J313" s="1245">
        <f t="shared" si="22"/>
        <v>1829.9</v>
      </c>
    </row>
    <row r="314" outlineLevel="1">
      <c r="A314" s="1209"/>
      <c r="B314" s="1304" t="s">
        <v>144</v>
      </c>
      <c r="C314" s="1305"/>
      <c r="D314" s="1306"/>
      <c r="E314" s="1307"/>
      <c r="F314" s="1362"/>
      <c r="G314" s="1363">
        <f>-('2024 Expences - 07262024'!L4)</f>
        <v>-49.32</v>
      </c>
      <c r="H314" s="1306" t="s">
        <v>347</v>
      </c>
      <c r="I314" s="1310">
        <f t="shared" si="23"/>
        <v>1453.5</v>
      </c>
      <c r="J314" s="1311">
        <f t="shared" si="22"/>
        <v>1780.58</v>
      </c>
    </row>
    <row r="315" outlineLevel="1">
      <c r="A315" s="1209"/>
      <c r="B315" s="1312" t="s">
        <v>145</v>
      </c>
      <c r="C315" s="1300"/>
      <c r="D315" s="1303"/>
      <c r="E315" s="1302"/>
      <c r="F315" s="1338"/>
      <c r="G315" s="1360">
        <f>-('2024 Expences - 07262024'!L5)</f>
        <v>0</v>
      </c>
      <c r="H315" s="1303" t="s">
        <v>347</v>
      </c>
      <c r="I315" s="1244">
        <f t="shared" si="23"/>
        <v>1453.5</v>
      </c>
      <c r="J315" s="1233">
        <f t="shared" si="22"/>
        <v>1780.58</v>
      </c>
    </row>
    <row r="316" outlineLevel="1">
      <c r="A316" s="1209"/>
      <c r="B316" s="1304" t="s">
        <v>146</v>
      </c>
      <c r="C316" s="1305"/>
      <c r="D316" s="1306"/>
      <c r="E316" s="1307"/>
      <c r="F316" s="1362"/>
      <c r="G316" s="1363">
        <f>-('2024 Expences - 07262024'!L6)</f>
        <v>-9.25</v>
      </c>
      <c r="H316" s="1306" t="s">
        <v>347</v>
      </c>
      <c r="I316" s="1310">
        <f t="shared" si="23"/>
        <v>1444.25</v>
      </c>
      <c r="J316" s="1311">
        <f t="shared" si="22"/>
        <v>1771.33</v>
      </c>
    </row>
    <row r="317" outlineLevel="1">
      <c r="A317" s="1209"/>
      <c r="B317" s="1312" t="s">
        <v>132</v>
      </c>
      <c r="C317" s="1300"/>
      <c r="D317" s="1303"/>
      <c r="E317" s="1302"/>
      <c r="F317" s="1338"/>
      <c r="G317" s="1360">
        <f>-('2024 Expences - 07262024'!L7)</f>
        <v>-65</v>
      </c>
      <c r="H317" s="1303" t="s">
        <v>347</v>
      </c>
      <c r="I317" s="1244">
        <f t="shared" si="23"/>
        <v>1379.25</v>
      </c>
      <c r="J317" s="1233">
        <f t="shared" si="22"/>
        <v>1706.33</v>
      </c>
    </row>
    <row r="318" outlineLevel="1">
      <c r="A318" s="1209"/>
      <c r="B318" s="1304" t="s">
        <v>147</v>
      </c>
      <c r="C318" s="1305"/>
      <c r="D318" s="1306"/>
      <c r="E318" s="1307"/>
      <c r="F318" s="1362"/>
      <c r="G318" s="1363">
        <f>-('2024 Expences - 07262024'!L8)</f>
        <v>0</v>
      </c>
      <c r="H318" s="1306" t="s">
        <v>347</v>
      </c>
      <c r="I318" s="1310">
        <f t="shared" si="23"/>
        <v>1379.25</v>
      </c>
      <c r="J318" s="1311">
        <f t="shared" si="22"/>
        <v>1706.33</v>
      </c>
    </row>
    <row r="319" outlineLevel="1">
      <c r="A319" s="1209"/>
      <c r="B319" s="1312" t="s">
        <v>21</v>
      </c>
      <c r="C319" s="1300"/>
      <c r="D319" s="1303"/>
      <c r="E319" s="1302"/>
      <c r="F319" s="1338"/>
      <c r="G319" s="1360">
        <f>-('2024 Expences - 07262024'!L9)</f>
        <v>-10</v>
      </c>
      <c r="H319" s="1303" t="s">
        <v>347</v>
      </c>
      <c r="I319" s="1244">
        <f t="shared" si="23"/>
        <v>1369.25</v>
      </c>
      <c r="J319" s="1233">
        <f t="shared" si="22"/>
        <v>1696.33</v>
      </c>
    </row>
    <row r="320" outlineLevel="1">
      <c r="A320" s="1209"/>
      <c r="B320" s="1304" t="s">
        <v>61</v>
      </c>
      <c r="C320" s="1305"/>
      <c r="D320" s="1306"/>
      <c r="E320" s="1307"/>
      <c r="F320" s="1362"/>
      <c r="G320" s="1363">
        <f>-('2024 Expences - 07262024'!L10)</f>
        <v>0</v>
      </c>
      <c r="H320" s="1306" t="s">
        <v>347</v>
      </c>
      <c r="I320" s="1310">
        <f t="shared" si="23"/>
        <v>1369.25</v>
      </c>
      <c r="J320" s="1311">
        <f t="shared" si="22"/>
        <v>1696.33</v>
      </c>
    </row>
    <row r="321" outlineLevel="1">
      <c r="A321" s="1209"/>
      <c r="B321" s="1312" t="s">
        <v>149</v>
      </c>
      <c r="C321" s="1300"/>
      <c r="D321" s="1313"/>
      <c r="E321" s="1314"/>
      <c r="F321" s="1365"/>
      <c r="G321" s="1360">
        <f>-('2024 Expences - 07262024'!L11)</f>
        <v>0</v>
      </c>
      <c r="H321" s="1303" t="s">
        <v>347</v>
      </c>
      <c r="I321" s="1244">
        <f t="shared" si="23"/>
        <v>1369.25</v>
      </c>
      <c r="J321" s="1233">
        <f t="shared" si="22"/>
        <v>1696.33</v>
      </c>
    </row>
    <row r="322" outlineLevel="1">
      <c r="A322" s="1209"/>
      <c r="B322" s="1304" t="s">
        <v>150</v>
      </c>
      <c r="C322" s="1305"/>
      <c r="D322" s="1316"/>
      <c r="E322" s="1317"/>
      <c r="F322" s="1366"/>
      <c r="G322" s="1363">
        <f>-('2024 Expences - 07262024'!L12)</f>
        <v>0</v>
      </c>
      <c r="H322" s="1306" t="s">
        <v>347</v>
      </c>
      <c r="I322" s="1310">
        <f t="shared" si="23"/>
        <v>1369.25</v>
      </c>
      <c r="J322" s="1311">
        <f t="shared" si="22"/>
        <v>1696.33</v>
      </c>
    </row>
    <row r="323" outlineLevel="1">
      <c r="A323" s="1209"/>
      <c r="B323" s="1312" t="s">
        <v>11</v>
      </c>
      <c r="C323" s="1300"/>
      <c r="D323" s="1313"/>
      <c r="E323" s="1314"/>
      <c r="F323" s="1365"/>
      <c r="G323" s="1360">
        <f>-('2024 Expences - 07262024'!L13)</f>
        <v>0</v>
      </c>
      <c r="H323" s="1303" t="s">
        <v>347</v>
      </c>
      <c r="I323" s="1244">
        <f t="shared" si="23"/>
        <v>1369.25</v>
      </c>
      <c r="J323" s="1233">
        <f t="shared" si="22"/>
        <v>1696.33</v>
      </c>
    </row>
    <row r="324" outlineLevel="1">
      <c r="A324" s="1209"/>
      <c r="B324" s="1304" t="s">
        <v>148</v>
      </c>
      <c r="C324" s="1305"/>
      <c r="D324" s="1316"/>
      <c r="E324" s="1317"/>
      <c r="F324" s="1366"/>
      <c r="G324" s="1363">
        <f>-('2024 Expences - 07262024'!L14)</f>
        <v>0</v>
      </c>
      <c r="H324" s="1306" t="str">
        <f t="array" ref="H324">IF($C324="","N/A",IF($C324=TRUE,"Paid","Pending")) </f>
        <v>N/A</v>
      </c>
      <c r="I324" s="1310">
        <f t="shared" si="23"/>
        <v>1369.25</v>
      </c>
      <c r="J324" s="1311">
        <f t="shared" si="22"/>
        <v>1696.33</v>
      </c>
    </row>
    <row r="325" outlineLevel="1">
      <c r="A325" s="1429"/>
      <c r="B325" s="1430" t="s">
        <v>61</v>
      </c>
      <c r="C325" s="1417" t="b">
        <v>1</v>
      </c>
      <c r="D325" s="1431" t="s">
        <v>41</v>
      </c>
      <c r="E325" s="1432"/>
      <c r="F325" s="1433"/>
      <c r="G325" s="1421">
        <v>-48.47</v>
      </c>
      <c r="H325" s="1434" t="str">
        <f t="array" ref="H325">IF($C325="","N/A",IF($C325=TRUE,"Paid","Pending")) </f>
        <v>Paid</v>
      </c>
      <c r="I325" s="1244">
        <f t="shared" si="23"/>
        <v>1320.78</v>
      </c>
      <c r="J325" s="1233">
        <f t="shared" si="22"/>
        <v>1647.86</v>
      </c>
    </row>
    <row r="326" outlineLevel="1">
      <c r="A326" s="1429"/>
      <c r="B326" s="1435" t="s">
        <v>14</v>
      </c>
      <c r="C326" s="1436" t="b">
        <v>1</v>
      </c>
      <c r="D326" s="1457"/>
      <c r="E326" s="1438"/>
      <c r="F326" s="1439"/>
      <c r="G326" s="1440">
        <v>-59.59</v>
      </c>
      <c r="H326" s="1441" t="str">
        <f t="array" ref="H326">IF($C326="","N/A",IF($C326=TRUE,"Paid","Pending")) </f>
        <v>Paid</v>
      </c>
      <c r="I326" s="1310">
        <f t="shared" si="23"/>
        <v>1261.19</v>
      </c>
      <c r="J326" s="1311">
        <f t="shared" si="22"/>
        <v>1588.27</v>
      </c>
    </row>
    <row r="327" outlineLevel="1">
      <c r="A327" s="1429"/>
      <c r="B327" s="1442" t="s">
        <v>18</v>
      </c>
      <c r="C327" s="1443" t="b">
        <v>1</v>
      </c>
      <c r="D327" s="1458"/>
      <c r="E327" s="1445"/>
      <c r="F327" s="1446"/>
      <c r="G327" s="1447">
        <v>-106.75</v>
      </c>
      <c r="H327" s="1448" t="str">
        <f t="array" ref="H327">IF($C327="","N/A",IF($C327=TRUE,"Paid","Pending")) </f>
        <v>Paid</v>
      </c>
      <c r="I327" s="1244">
        <f t="shared" si="23"/>
        <v>1154.44</v>
      </c>
      <c r="J327" s="1233">
        <f t="shared" si="22"/>
        <v>1481.52</v>
      </c>
    </row>
    <row r="328" outlineLevel="1">
      <c r="A328" s="1449"/>
      <c r="B328" s="1473" t="s">
        <v>19</v>
      </c>
      <c r="C328" s="1474" t="b">
        <v>1</v>
      </c>
      <c r="D328" s="1502"/>
      <c r="E328" s="1476"/>
      <c r="F328" s="1477"/>
      <c r="G328" s="1478">
        <v>-202.34</v>
      </c>
      <c r="H328" s="1450" t="str">
        <f t="array" ref="H328">IF($C328="","N/A",IF($C328=TRUE,"Paid","Pending")) </f>
        <v>Paid</v>
      </c>
      <c r="I328" s="1310">
        <f t="shared" si="23"/>
        <v>952.1</v>
      </c>
      <c r="J328" s="1311">
        <f t="shared" si="22"/>
        <v>1279.18</v>
      </c>
    </row>
    <row r="329" outlineLevel="1">
      <c r="A329" s="1449"/>
      <c r="B329" s="1466" t="s">
        <v>30</v>
      </c>
      <c r="C329" s="1417" t="b">
        <v>1</v>
      </c>
      <c r="D329" s="1431"/>
      <c r="E329" s="1432"/>
      <c r="F329" s="1433"/>
      <c r="G329" s="1421">
        <f>-(925+41.54)</f>
        <v>-966.54</v>
      </c>
      <c r="H329" s="1456" t="str">
        <f t="array" ref="H329">IF($C329="","N/A",IF($C329=TRUE,"Paid","Pending")) </f>
        <v>Paid</v>
      </c>
      <c r="I329" s="1244">
        <f t="shared" si="23"/>
        <v>-14.44</v>
      </c>
      <c r="J329" s="1233">
        <f t="shared" si="22"/>
        <v>312.64</v>
      </c>
    </row>
    <row r="330" outlineLevel="1">
      <c r="A330" s="1429"/>
      <c r="B330" s="1503" t="s">
        <v>52</v>
      </c>
      <c r="C330" s="1436" t="b">
        <v>1</v>
      </c>
      <c r="D330" s="1457" t="s">
        <v>29</v>
      </c>
      <c r="E330" s="1504"/>
      <c r="F330" s="1505"/>
      <c r="G330" s="1440">
        <v>-50.0</v>
      </c>
      <c r="H330" s="1441" t="str">
        <f t="array" ref="H330">IF($C330="","N/A",IF($C330=TRUE,"Paid","Pending")) </f>
        <v>Paid</v>
      </c>
      <c r="I330" s="1310">
        <f t="shared" si="23"/>
        <v>-64.44</v>
      </c>
      <c r="J330" s="1311">
        <f t="shared" si="22"/>
        <v>262.64</v>
      </c>
    </row>
    <row r="331" outlineLevel="1">
      <c r="A331" s="1429"/>
      <c r="B331" s="1506" t="s">
        <v>52</v>
      </c>
      <c r="C331" s="1443" t="b">
        <v>1</v>
      </c>
      <c r="D331" s="1458" t="s">
        <v>28</v>
      </c>
      <c r="E331" s="1507"/>
      <c r="F331" s="1508"/>
      <c r="G331" s="1447">
        <v>-50.0</v>
      </c>
      <c r="H331" s="1448" t="str">
        <f t="array" ref="H331">IF($C331="","N/A",IF($C331=TRUE,"Paid","Pending")) </f>
        <v>Paid</v>
      </c>
      <c r="I331" s="1244">
        <f t="shared" si="23"/>
        <v>-114.44</v>
      </c>
      <c r="J331" s="1233">
        <f t="shared" si="22"/>
        <v>212.64</v>
      </c>
    </row>
    <row r="332" outlineLevel="1">
      <c r="A332" s="1429"/>
      <c r="B332" s="1435" t="s">
        <v>42</v>
      </c>
      <c r="C332" s="1436" t="b">
        <v>1</v>
      </c>
      <c r="D332" s="1457"/>
      <c r="E332" s="1438"/>
      <c r="F332" s="1439"/>
      <c r="G332" s="1440">
        <v>-86.95</v>
      </c>
      <c r="H332" s="1441" t="str">
        <f t="array" ref="H332">IF($C332="","N/A",IF($C332=TRUE,"Paid","Pending")) </f>
        <v>Paid</v>
      </c>
      <c r="I332" s="1310">
        <f t="shared" si="23"/>
        <v>-201.39</v>
      </c>
      <c r="J332" s="1311">
        <f t="shared" si="22"/>
        <v>125.69</v>
      </c>
    </row>
    <row r="333" outlineLevel="1">
      <c r="A333" s="1429"/>
      <c r="B333" s="1509" t="s">
        <v>25</v>
      </c>
      <c r="C333" s="1510" t="b">
        <v>1</v>
      </c>
      <c r="D333" s="1511"/>
      <c r="E333" s="1512"/>
      <c r="F333" s="1513"/>
      <c r="G333" s="1514">
        <v>-14.59</v>
      </c>
      <c r="H333" s="1515" t="str">
        <f t="array" ref="H333">IF($C333="","N/A",IF($C333=TRUE,"Paid","Pending")) </f>
        <v>Paid</v>
      </c>
      <c r="I333" s="1244">
        <f t="shared" si="23"/>
        <v>-215.98</v>
      </c>
      <c r="J333" s="1233">
        <f t="shared" si="22"/>
        <v>111.1</v>
      </c>
    </row>
    <row r="334" ht="30.75" customHeight="1">
      <c r="A334" s="1209"/>
      <c r="B334" s="1372" t="s">
        <v>976</v>
      </c>
      <c r="C334" s="1324"/>
      <c r="D334" s="1324"/>
      <c r="E334" s="1324"/>
      <c r="F334" s="1324"/>
      <c r="G334" s="1324"/>
      <c r="H334" s="1325" t="s">
        <v>954</v>
      </c>
      <c r="I334" s="1324"/>
      <c r="J334" s="1326">
        <f t="shared" si="22"/>
        <v>111.1</v>
      </c>
    </row>
    <row r="335" outlineLevel="1">
      <c r="A335" s="1209"/>
      <c r="B335" s="1401" t="s">
        <v>57</v>
      </c>
      <c r="C335" s="1402"/>
      <c r="D335" s="1403"/>
      <c r="E335" s="1404">
        <v>45513.0</v>
      </c>
      <c r="F335" s="1405"/>
      <c r="G335" s="1406">
        <v>1951.64</v>
      </c>
      <c r="H335" s="1241"/>
      <c r="I335" s="1407">
        <f>G335</f>
        <v>1951.64</v>
      </c>
      <c r="J335" s="1516">
        <v>2065.84</v>
      </c>
    </row>
    <row r="336" outlineLevel="1">
      <c r="A336" s="1209"/>
      <c r="B336" s="1312" t="s">
        <v>110</v>
      </c>
      <c r="C336" s="1345"/>
      <c r="D336" s="1303"/>
      <c r="E336" s="1302"/>
      <c r="F336" s="1235"/>
      <c r="G336" s="1232">
        <f>-'2024 Expences - 08092024'!L3</f>
        <v>-245.39</v>
      </c>
      <c r="H336" s="1303" t="s">
        <v>347</v>
      </c>
      <c r="I336" s="1244">
        <f t="shared" ref="I336:I357" si="24">I335+G336</f>
        <v>1706.25</v>
      </c>
      <c r="J336" s="1233">
        <f t="shared" ref="J336:J357" si="25">J335+G336</f>
        <v>1820.45</v>
      </c>
    </row>
    <row r="337" outlineLevel="1">
      <c r="A337" s="1209"/>
      <c r="B337" s="1340" t="s">
        <v>144</v>
      </c>
      <c r="C337" s="1341"/>
      <c r="D337" s="1342"/>
      <c r="E337" s="1343"/>
      <c r="F337" s="1234"/>
      <c r="G337" s="1224">
        <f>-'2024 Expences - 08092024'!L4</f>
        <v>-38.15</v>
      </c>
      <c r="H337" s="1342" t="s">
        <v>347</v>
      </c>
      <c r="I337" s="1247">
        <f t="shared" si="24"/>
        <v>1668.1</v>
      </c>
      <c r="J337" s="1225">
        <f t="shared" si="25"/>
        <v>1782.3</v>
      </c>
    </row>
    <row r="338" outlineLevel="1">
      <c r="A338" s="1209"/>
      <c r="B338" s="1312" t="s">
        <v>145</v>
      </c>
      <c r="C338" s="1345"/>
      <c r="D338" s="1303"/>
      <c r="E338" s="1302"/>
      <c r="F338" s="1235"/>
      <c r="G338" s="1232">
        <f>-'2024 Expences - 08092024'!L5</f>
        <v>0</v>
      </c>
      <c r="H338" s="1303" t="s">
        <v>347</v>
      </c>
      <c r="I338" s="1244">
        <f t="shared" si="24"/>
        <v>1668.1</v>
      </c>
      <c r="J338" s="1233">
        <f t="shared" si="25"/>
        <v>1782.3</v>
      </c>
    </row>
    <row r="339" outlineLevel="1">
      <c r="A339" s="1209"/>
      <c r="B339" s="1340" t="s">
        <v>146</v>
      </c>
      <c r="C339" s="1341"/>
      <c r="D339" s="1342"/>
      <c r="E339" s="1343"/>
      <c r="F339" s="1234"/>
      <c r="G339" s="1224">
        <f>-'2024 Expences - 08092024'!L6</f>
        <v>-377.62</v>
      </c>
      <c r="H339" s="1342" t="s">
        <v>347</v>
      </c>
      <c r="I339" s="1247">
        <f t="shared" si="24"/>
        <v>1290.48</v>
      </c>
      <c r="J339" s="1225">
        <f t="shared" si="25"/>
        <v>1404.68</v>
      </c>
    </row>
    <row r="340" outlineLevel="1">
      <c r="A340" s="1209"/>
      <c r="B340" s="1312" t="s">
        <v>132</v>
      </c>
      <c r="C340" s="1345"/>
      <c r="D340" s="1303"/>
      <c r="E340" s="1302"/>
      <c r="F340" s="1235"/>
      <c r="G340" s="1232">
        <f>-'2024 Expences - 08092024'!L7</f>
        <v>-84.68</v>
      </c>
      <c r="H340" s="1303" t="s">
        <v>347</v>
      </c>
      <c r="I340" s="1244">
        <f t="shared" si="24"/>
        <v>1205.8</v>
      </c>
      <c r="J340" s="1233">
        <f t="shared" si="25"/>
        <v>1320</v>
      </c>
    </row>
    <row r="341" outlineLevel="1">
      <c r="A341" s="1209"/>
      <c r="B341" s="1340" t="s">
        <v>147</v>
      </c>
      <c r="C341" s="1341"/>
      <c r="D341" s="1342"/>
      <c r="E341" s="1343"/>
      <c r="F341" s="1234"/>
      <c r="G341" s="1224">
        <f>-'2024 Expences - 08092024'!L8</f>
        <v>-23.1</v>
      </c>
      <c r="H341" s="1342" t="s">
        <v>347</v>
      </c>
      <c r="I341" s="1247">
        <f t="shared" si="24"/>
        <v>1182.7</v>
      </c>
      <c r="J341" s="1225">
        <f t="shared" si="25"/>
        <v>1296.9</v>
      </c>
    </row>
    <row r="342" outlineLevel="1">
      <c r="A342" s="1209"/>
      <c r="B342" s="1312" t="s">
        <v>21</v>
      </c>
      <c r="C342" s="1345"/>
      <c r="D342" s="1303"/>
      <c r="E342" s="1302"/>
      <c r="F342" s="1235"/>
      <c r="G342" s="1232">
        <f>-'2024 Expences - 08092024'!L9</f>
        <v>-52.37</v>
      </c>
      <c r="H342" s="1303" t="s">
        <v>347</v>
      </c>
      <c r="I342" s="1244">
        <f t="shared" si="24"/>
        <v>1130.33</v>
      </c>
      <c r="J342" s="1233">
        <f t="shared" si="25"/>
        <v>1244.53</v>
      </c>
    </row>
    <row r="343" outlineLevel="1">
      <c r="A343" s="1209"/>
      <c r="B343" s="1340" t="s">
        <v>61</v>
      </c>
      <c r="C343" s="1341"/>
      <c r="D343" s="1342"/>
      <c r="E343" s="1343"/>
      <c r="F343" s="1234"/>
      <c r="G343" s="1224">
        <f>-'2024 Expences - 08092024'!L10</f>
        <v>212.52</v>
      </c>
      <c r="H343" s="1342" t="s">
        <v>347</v>
      </c>
      <c r="I343" s="1247">
        <f t="shared" si="24"/>
        <v>1342.85</v>
      </c>
      <c r="J343" s="1225">
        <f t="shared" si="25"/>
        <v>1457.05</v>
      </c>
    </row>
    <row r="344" outlineLevel="1">
      <c r="A344" s="1209"/>
      <c r="B344" s="1312" t="s">
        <v>149</v>
      </c>
      <c r="C344" s="1345"/>
      <c r="D344" s="1303"/>
      <c r="E344" s="1302"/>
      <c r="F344" s="1235"/>
      <c r="G344" s="1232">
        <f>-'2024 Expences - 08092024'!L11</f>
        <v>0</v>
      </c>
      <c r="H344" s="1303" t="s">
        <v>347</v>
      </c>
      <c r="I344" s="1244">
        <f t="shared" si="24"/>
        <v>1342.85</v>
      </c>
      <c r="J344" s="1233">
        <f t="shared" si="25"/>
        <v>1457.05</v>
      </c>
    </row>
    <row r="345" outlineLevel="1">
      <c r="A345" s="1209"/>
      <c r="B345" s="1340" t="s">
        <v>150</v>
      </c>
      <c r="C345" s="1341"/>
      <c r="D345" s="1342"/>
      <c r="E345" s="1343"/>
      <c r="F345" s="1234"/>
      <c r="G345" s="1224">
        <f>-'2024 Expences - 08092024'!L12</f>
        <v>-27</v>
      </c>
      <c r="H345" s="1342" t="s">
        <v>347</v>
      </c>
      <c r="I345" s="1247">
        <f t="shared" si="24"/>
        <v>1315.85</v>
      </c>
      <c r="J345" s="1225">
        <f t="shared" si="25"/>
        <v>1430.05</v>
      </c>
    </row>
    <row r="346" outlineLevel="1">
      <c r="A346" s="1209"/>
      <c r="B346" s="1312" t="s">
        <v>11</v>
      </c>
      <c r="C346" s="1345"/>
      <c r="D346" s="1313"/>
      <c r="E346" s="1314"/>
      <c r="F346" s="1315"/>
      <c r="G346" s="1232">
        <f>-'2024 Expences - 08092024'!L13</f>
        <v>0</v>
      </c>
      <c r="H346" s="1303" t="s">
        <v>347</v>
      </c>
      <c r="I346" s="1244">
        <f t="shared" si="24"/>
        <v>1315.85</v>
      </c>
      <c r="J346" s="1233">
        <f t="shared" si="25"/>
        <v>1430.05</v>
      </c>
    </row>
    <row r="347" outlineLevel="1">
      <c r="A347" s="1209"/>
      <c r="B347" s="1340" t="s">
        <v>148</v>
      </c>
      <c r="C347" s="1341"/>
      <c r="D347" s="1346"/>
      <c r="E347" s="1347"/>
      <c r="F347" s="1348"/>
      <c r="G347" s="1224">
        <f>-'2024 Expences - 08092024'!L14</f>
        <v>0</v>
      </c>
      <c r="H347" s="1342" t="s">
        <v>347</v>
      </c>
      <c r="I347" s="1247">
        <f t="shared" si="24"/>
        <v>1315.85</v>
      </c>
      <c r="J347" s="1225">
        <f t="shared" si="25"/>
        <v>1430.05</v>
      </c>
    </row>
    <row r="348" outlineLevel="1">
      <c r="A348" s="1209"/>
      <c r="B348" s="1319" t="s">
        <v>33</v>
      </c>
      <c r="C348" s="1300" t="b">
        <v>1</v>
      </c>
      <c r="D348" s="1236" t="s">
        <v>977</v>
      </c>
      <c r="E348" s="1314"/>
      <c r="F348" s="1315"/>
      <c r="G348" s="1219">
        <v>-471.27</v>
      </c>
      <c r="H348" s="1303" t="str">
        <f t="array" ref="H348">IF($C348="","N/A",IF($C348=TRUE,"Paid","Pending")) </f>
        <v>Paid</v>
      </c>
      <c r="I348" s="1244">
        <f t="shared" si="24"/>
        <v>844.58</v>
      </c>
      <c r="J348" s="1233">
        <f t="shared" si="25"/>
        <v>958.78</v>
      </c>
    </row>
    <row r="349" outlineLevel="1">
      <c r="A349" s="1429"/>
      <c r="B349" s="1517" t="s">
        <v>52</v>
      </c>
      <c r="C349" s="1518" t="b">
        <v>1</v>
      </c>
      <c r="D349" s="1519" t="s">
        <v>29</v>
      </c>
      <c r="E349" s="1520"/>
      <c r="F349" s="1521"/>
      <c r="G349" s="1522">
        <v>-100.0</v>
      </c>
      <c r="H349" s="1342" t="str">
        <f t="array" ref="H349">IF($C349="","N/A",IF($C349=TRUE,"Paid","Pending")) </f>
        <v>Paid</v>
      </c>
      <c r="I349" s="1247">
        <f t="shared" si="24"/>
        <v>744.58</v>
      </c>
      <c r="J349" s="1225">
        <f t="shared" si="25"/>
        <v>858.78</v>
      </c>
    </row>
    <row r="350" outlineLevel="1">
      <c r="A350" s="1429"/>
      <c r="B350" s="1523" t="s">
        <v>52</v>
      </c>
      <c r="C350" s="1443" t="b">
        <v>1</v>
      </c>
      <c r="D350" s="1458" t="s">
        <v>28</v>
      </c>
      <c r="E350" s="1507"/>
      <c r="F350" s="1508"/>
      <c r="G350" s="1447">
        <v>-100.0</v>
      </c>
      <c r="H350" s="1303" t="str">
        <f t="array" ref="H350">IF($C350="","N/A",IF($C350=TRUE,"Paid","Pending")) </f>
        <v>Paid</v>
      </c>
      <c r="I350" s="1244">
        <f t="shared" si="24"/>
        <v>644.58</v>
      </c>
      <c r="J350" s="1233">
        <f t="shared" si="25"/>
        <v>758.78</v>
      </c>
    </row>
    <row r="351" outlineLevel="1">
      <c r="A351" s="1409"/>
      <c r="B351" s="1524" t="s">
        <v>23</v>
      </c>
      <c r="C351" s="1518" t="b">
        <v>1</v>
      </c>
      <c r="D351" s="1525"/>
      <c r="E351" s="1526"/>
      <c r="F351" s="1527"/>
      <c r="G351" s="1522">
        <v>-107.4</v>
      </c>
      <c r="H351" s="1342" t="str">
        <f t="array" ref="H351">IF($C351="","N/A",IF($C351=TRUE,"Paid","Pending")) </f>
        <v>Paid</v>
      </c>
      <c r="I351" s="1247">
        <f t="shared" si="24"/>
        <v>537.18</v>
      </c>
      <c r="J351" s="1225">
        <f t="shared" si="25"/>
        <v>651.38</v>
      </c>
    </row>
    <row r="352" outlineLevel="1">
      <c r="A352" s="1409"/>
      <c r="B352" s="1523" t="s">
        <v>52</v>
      </c>
      <c r="C352" s="1417" t="b">
        <v>1</v>
      </c>
      <c r="D352" s="1431" t="s">
        <v>41</v>
      </c>
      <c r="E352" s="1432"/>
      <c r="F352" s="1433"/>
      <c r="G352" s="1421">
        <v>-48.47</v>
      </c>
      <c r="H352" s="1303" t="str">
        <f t="array" ref="H352">IF($C352="","N/A",IF($C352=TRUE,"Paid","Pending")) </f>
        <v>Paid</v>
      </c>
      <c r="I352" s="1244">
        <f t="shared" si="24"/>
        <v>488.71</v>
      </c>
      <c r="J352" s="1233">
        <f t="shared" si="25"/>
        <v>602.91</v>
      </c>
    </row>
    <row r="353" outlineLevel="1">
      <c r="A353" s="1409"/>
      <c r="B353" s="1349" t="s">
        <v>14</v>
      </c>
      <c r="C353" s="1350" t="b">
        <v>1</v>
      </c>
      <c r="D353" s="1346"/>
      <c r="E353" s="1347"/>
      <c r="F353" s="1348"/>
      <c r="G353" s="1227">
        <v>-59.61</v>
      </c>
      <c r="H353" s="1493" t="str">
        <f t="array" ref="H353">IF($C353="","N/A",IF($C353=TRUE,"Paid","Pending")) </f>
        <v>Paid</v>
      </c>
      <c r="I353" s="1247">
        <f t="shared" si="24"/>
        <v>429.1</v>
      </c>
      <c r="J353" s="1225">
        <f t="shared" si="25"/>
        <v>543.3</v>
      </c>
    </row>
    <row r="354" outlineLevel="1">
      <c r="A354" s="1209"/>
      <c r="B354" s="1319" t="s">
        <v>15</v>
      </c>
      <c r="C354" s="1300" t="b">
        <v>1</v>
      </c>
      <c r="D354" s="1313"/>
      <c r="E354" s="1314"/>
      <c r="F354" s="1315"/>
      <c r="G354" s="1219">
        <v>-94.46</v>
      </c>
      <c r="H354" s="1303" t="str">
        <f t="array" ref="H354">IF($C354="","N/A",IF($C354=TRUE,"Paid","Pending")) </f>
        <v>Paid</v>
      </c>
      <c r="I354" s="1244">
        <f t="shared" si="24"/>
        <v>334.64</v>
      </c>
      <c r="J354" s="1233">
        <f t="shared" si="25"/>
        <v>448.84</v>
      </c>
    </row>
    <row r="355" outlineLevel="1">
      <c r="A355" s="1209"/>
      <c r="B355" s="1528" t="s">
        <v>42</v>
      </c>
      <c r="C355" s="1411" t="b">
        <v>1</v>
      </c>
      <c r="D355" s="1412"/>
      <c r="E355" s="1529"/>
      <c r="F355" s="1530"/>
      <c r="G355" s="1415">
        <v>-86.95</v>
      </c>
      <c r="H355" s="1342" t="str">
        <f t="array" ref="H355">IF($C355="","N/A",IF($C355=TRUE,"Paid","Pending")) </f>
        <v>Paid</v>
      </c>
      <c r="I355" s="1247">
        <f t="shared" si="24"/>
        <v>247.69</v>
      </c>
      <c r="J355" s="1225">
        <f t="shared" si="25"/>
        <v>361.89</v>
      </c>
    </row>
    <row r="356" outlineLevel="1">
      <c r="A356" s="1209"/>
      <c r="B356" s="1319" t="s">
        <v>11</v>
      </c>
      <c r="C356" s="1300" t="b">
        <v>1</v>
      </c>
      <c r="D356" s="1236" t="s">
        <v>689</v>
      </c>
      <c r="E356" s="1494"/>
      <c r="F356" s="1495"/>
      <c r="G356" s="1219">
        <v>-15.04</v>
      </c>
      <c r="H356" s="1303" t="str">
        <f t="array" ref="H356">IF($C356="","N/A",IF($C356=TRUE,"Paid","Pending")) </f>
        <v>Paid</v>
      </c>
      <c r="I356" s="1244">
        <f t="shared" si="24"/>
        <v>232.65</v>
      </c>
      <c r="J356" s="1233">
        <f t="shared" si="25"/>
        <v>346.85</v>
      </c>
    </row>
    <row r="357" outlineLevel="1">
      <c r="A357" s="1209"/>
      <c r="B357" s="1496" t="s">
        <v>13</v>
      </c>
      <c r="C357" s="1497" t="b">
        <v>1</v>
      </c>
      <c r="D357" s="1531"/>
      <c r="E357" s="1499"/>
      <c r="F357" s="1500"/>
      <c r="G357" s="1239">
        <v>-10.0</v>
      </c>
      <c r="H357" s="1501" t="str">
        <f t="array" ref="H357">IF($C357="","N/A",IF($C357=TRUE,"Paid","Pending")) </f>
        <v>Paid</v>
      </c>
      <c r="I357" s="1247">
        <f t="shared" si="24"/>
        <v>222.65</v>
      </c>
      <c r="J357" s="1225">
        <f t="shared" si="25"/>
        <v>336.85</v>
      </c>
    </row>
    <row r="358" ht="30.75" customHeight="1">
      <c r="A358" s="1209"/>
      <c r="B358" s="1356" t="s">
        <v>978</v>
      </c>
      <c r="C358" s="122"/>
      <c r="D358" s="122"/>
      <c r="E358" s="122"/>
      <c r="F358" s="122"/>
      <c r="G358" s="122"/>
      <c r="H358" s="1357" t="s">
        <v>954</v>
      </c>
      <c r="I358" s="122"/>
      <c r="J358" s="1358">
        <f>295.86</f>
        <v>295.86</v>
      </c>
    </row>
    <row r="359" outlineLevel="1">
      <c r="A359" s="1209"/>
      <c r="B359" s="1290" t="s">
        <v>57</v>
      </c>
      <c r="C359" s="1291"/>
      <c r="D359" s="1292"/>
      <c r="E359" s="1293">
        <v>45527.0</v>
      </c>
      <c r="F359" s="1294"/>
      <c r="G359" s="1295">
        <v>1587.82</v>
      </c>
      <c r="H359" s="1296"/>
      <c r="I359" s="1297">
        <f>G359</f>
        <v>1587.82</v>
      </c>
      <c r="J359" s="1298">
        <f t="shared" ref="J359:J402" si="26">J358+G359</f>
        <v>1883.68</v>
      </c>
    </row>
    <row r="360" outlineLevel="1">
      <c r="A360" s="1209"/>
      <c r="B360" s="1299" t="s">
        <v>110</v>
      </c>
      <c r="C360" s="1359"/>
      <c r="D360" s="1301"/>
      <c r="E360" s="1337"/>
      <c r="F360" s="1338"/>
      <c r="G360" s="1360">
        <f>-'2024 Expenses - 08232024'!L3</f>
        <v>-202.04</v>
      </c>
      <c r="H360" s="1301" t="s">
        <v>347</v>
      </c>
      <c r="I360" s="1361">
        <f t="shared" ref="I360:I379" si="27">I359+G360</f>
        <v>1385.78</v>
      </c>
      <c r="J360" s="1245">
        <f t="shared" si="26"/>
        <v>1681.64</v>
      </c>
    </row>
    <row r="361" outlineLevel="1">
      <c r="A361" s="1209"/>
      <c r="B361" s="1304" t="s">
        <v>144</v>
      </c>
      <c r="C361" s="1305"/>
      <c r="D361" s="1306"/>
      <c r="E361" s="1307"/>
      <c r="F361" s="1362"/>
      <c r="G361" s="1363">
        <f>-'2024 Expenses - 08232024'!L4</f>
        <v>-71.98</v>
      </c>
      <c r="H361" s="1306" t="s">
        <v>347</v>
      </c>
      <c r="I361" s="1310">
        <f t="shared" si="27"/>
        <v>1313.8</v>
      </c>
      <c r="J361" s="1311">
        <f t="shared" si="26"/>
        <v>1609.66</v>
      </c>
    </row>
    <row r="362" outlineLevel="1">
      <c r="A362" s="1209"/>
      <c r="B362" s="1312" t="s">
        <v>145</v>
      </c>
      <c r="C362" s="1300"/>
      <c r="D362" s="1303"/>
      <c r="E362" s="1302"/>
      <c r="F362" s="1338"/>
      <c r="G362" s="1360">
        <f>-'2024 Expenses - 08232024'!L5</f>
        <v>-61.71</v>
      </c>
      <c r="H362" s="1303" t="s">
        <v>347</v>
      </c>
      <c r="I362" s="1244">
        <f t="shared" si="27"/>
        <v>1252.09</v>
      </c>
      <c r="J362" s="1233">
        <f t="shared" si="26"/>
        <v>1547.95</v>
      </c>
    </row>
    <row r="363" outlineLevel="1">
      <c r="A363" s="1209"/>
      <c r="B363" s="1304" t="s">
        <v>146</v>
      </c>
      <c r="C363" s="1305"/>
      <c r="D363" s="1306"/>
      <c r="E363" s="1307"/>
      <c r="F363" s="1362"/>
      <c r="G363" s="1363">
        <f>-'2024 Expenses - 08232024'!L6</f>
        <v>-61.47</v>
      </c>
      <c r="H363" s="1306" t="s">
        <v>347</v>
      </c>
      <c r="I363" s="1310">
        <f t="shared" si="27"/>
        <v>1190.62</v>
      </c>
      <c r="J363" s="1311">
        <f t="shared" si="26"/>
        <v>1486.48</v>
      </c>
    </row>
    <row r="364" outlineLevel="1">
      <c r="A364" s="1209"/>
      <c r="B364" s="1312" t="s">
        <v>132</v>
      </c>
      <c r="C364" s="1300"/>
      <c r="D364" s="1303"/>
      <c r="E364" s="1302"/>
      <c r="F364" s="1338"/>
      <c r="G364" s="1360">
        <f>-'2024 Expenses - 08232024'!L7</f>
        <v>-65</v>
      </c>
      <c r="H364" s="1303" t="s">
        <v>347</v>
      </c>
      <c r="I364" s="1244">
        <f t="shared" si="27"/>
        <v>1125.62</v>
      </c>
      <c r="J364" s="1233">
        <f t="shared" si="26"/>
        <v>1421.48</v>
      </c>
    </row>
    <row r="365" outlineLevel="1">
      <c r="A365" s="1209"/>
      <c r="B365" s="1304" t="s">
        <v>147</v>
      </c>
      <c r="C365" s="1305"/>
      <c r="D365" s="1306"/>
      <c r="E365" s="1307"/>
      <c r="F365" s="1362"/>
      <c r="G365" s="1363">
        <f>-'2024 Expenses - 08232024'!L8</f>
        <v>0</v>
      </c>
      <c r="H365" s="1306" t="s">
        <v>347</v>
      </c>
      <c r="I365" s="1310">
        <f t="shared" si="27"/>
        <v>1125.62</v>
      </c>
      <c r="J365" s="1311">
        <f t="shared" si="26"/>
        <v>1421.48</v>
      </c>
    </row>
    <row r="366" outlineLevel="1">
      <c r="A366" s="1209"/>
      <c r="B366" s="1312" t="s">
        <v>21</v>
      </c>
      <c r="C366" s="1300"/>
      <c r="D366" s="1303"/>
      <c r="E366" s="1302"/>
      <c r="F366" s="1338"/>
      <c r="G366" s="1360">
        <f>-'2024 Expenses - 08232024'!L9</f>
        <v>-20</v>
      </c>
      <c r="H366" s="1303" t="s">
        <v>347</v>
      </c>
      <c r="I366" s="1244">
        <f t="shared" si="27"/>
        <v>1105.62</v>
      </c>
      <c r="J366" s="1233">
        <f t="shared" si="26"/>
        <v>1401.48</v>
      </c>
    </row>
    <row r="367" outlineLevel="1">
      <c r="A367" s="1209"/>
      <c r="B367" s="1304" t="s">
        <v>61</v>
      </c>
      <c r="C367" s="1305"/>
      <c r="D367" s="1306"/>
      <c r="E367" s="1307"/>
      <c r="F367" s="1362"/>
      <c r="G367" s="1363">
        <f>-'2024 Expenses - 08232024'!L10</f>
        <v>0</v>
      </c>
      <c r="H367" s="1306" t="s">
        <v>347</v>
      </c>
      <c r="I367" s="1310">
        <f t="shared" si="27"/>
        <v>1105.62</v>
      </c>
      <c r="J367" s="1311">
        <f t="shared" si="26"/>
        <v>1401.48</v>
      </c>
    </row>
    <row r="368" outlineLevel="1">
      <c r="A368" s="1209"/>
      <c r="B368" s="1312" t="s">
        <v>149</v>
      </c>
      <c r="C368" s="1300"/>
      <c r="D368" s="1313"/>
      <c r="E368" s="1314"/>
      <c r="F368" s="1365"/>
      <c r="G368" s="1360">
        <f>-'2024 Expenses - 08232024'!L11</f>
        <v>0</v>
      </c>
      <c r="H368" s="1303" t="s">
        <v>347</v>
      </c>
      <c r="I368" s="1244">
        <f t="shared" si="27"/>
        <v>1105.62</v>
      </c>
      <c r="J368" s="1233">
        <f t="shared" si="26"/>
        <v>1401.48</v>
      </c>
    </row>
    <row r="369" outlineLevel="1">
      <c r="A369" s="1209"/>
      <c r="B369" s="1304" t="s">
        <v>150</v>
      </c>
      <c r="C369" s="1305"/>
      <c r="D369" s="1316"/>
      <c r="E369" s="1317"/>
      <c r="F369" s="1366"/>
      <c r="G369" s="1363">
        <f>-'2024 Expenses - 08232024'!L12</f>
        <v>0</v>
      </c>
      <c r="H369" s="1306" t="s">
        <v>347</v>
      </c>
      <c r="I369" s="1310">
        <f t="shared" si="27"/>
        <v>1105.62</v>
      </c>
      <c r="J369" s="1311">
        <f t="shared" si="26"/>
        <v>1401.48</v>
      </c>
    </row>
    <row r="370" outlineLevel="1">
      <c r="A370" s="1209"/>
      <c r="B370" s="1312" t="s">
        <v>11</v>
      </c>
      <c r="C370" s="1300"/>
      <c r="D370" s="1313"/>
      <c r="E370" s="1314"/>
      <c r="F370" s="1365"/>
      <c r="G370" s="1360">
        <f>-'2024 Expenses - 08232024'!L13</f>
        <v>0</v>
      </c>
      <c r="H370" s="1303" t="s">
        <v>347</v>
      </c>
      <c r="I370" s="1244">
        <f t="shared" si="27"/>
        <v>1105.62</v>
      </c>
      <c r="J370" s="1233">
        <f t="shared" si="26"/>
        <v>1401.48</v>
      </c>
    </row>
    <row r="371" outlineLevel="1">
      <c r="A371" s="1209"/>
      <c r="B371" s="1304" t="s">
        <v>148</v>
      </c>
      <c r="C371" s="1305"/>
      <c r="D371" s="1316"/>
      <c r="E371" s="1317"/>
      <c r="F371" s="1366"/>
      <c r="G371" s="1363">
        <f>-'2024 Expenses - 08232024'!L14</f>
        <v>0</v>
      </c>
      <c r="H371" s="1306" t="str">
        <f t="array" ref="H371">IF($C371="","N/A",IF($C371=TRUE,"Paid","Pending")) </f>
        <v>N/A</v>
      </c>
      <c r="I371" s="1310">
        <f t="shared" si="27"/>
        <v>1105.62</v>
      </c>
      <c r="J371" s="1311">
        <f t="shared" si="26"/>
        <v>1401.48</v>
      </c>
    </row>
    <row r="372" outlineLevel="1">
      <c r="A372" s="1429"/>
      <c r="B372" s="1430" t="s">
        <v>30</v>
      </c>
      <c r="C372" s="1417" t="b">
        <v>1</v>
      </c>
      <c r="D372" s="1431" t="s">
        <v>979</v>
      </c>
      <c r="E372" s="1432"/>
      <c r="F372" s="1433"/>
      <c r="G372" s="1421">
        <f>-(925+31.05)</f>
        <v>-956.05</v>
      </c>
      <c r="H372" s="1434" t="str">
        <f t="array" ref="H372">IF($C372="","N/A",IF($C372=TRUE,"Paid","Pending")) </f>
        <v>Paid</v>
      </c>
      <c r="I372" s="1244">
        <f t="shared" si="27"/>
        <v>149.57</v>
      </c>
      <c r="J372" s="1233">
        <f t="shared" si="26"/>
        <v>445.43</v>
      </c>
    </row>
    <row r="373" outlineLevel="1">
      <c r="A373" s="1429"/>
      <c r="B373" s="1503" t="s">
        <v>52</v>
      </c>
      <c r="C373" s="1436" t="b">
        <v>1</v>
      </c>
      <c r="D373" s="1457" t="s">
        <v>29</v>
      </c>
      <c r="E373" s="1504"/>
      <c r="F373" s="1505"/>
      <c r="G373" s="1440">
        <v>0.0</v>
      </c>
      <c r="H373" s="1441" t="str">
        <f t="array" ref="H373">IF($C373="","N/A",IF($C373=TRUE,"Paid","Pending")) </f>
        <v>Paid</v>
      </c>
      <c r="I373" s="1310">
        <f t="shared" si="27"/>
        <v>149.57</v>
      </c>
      <c r="J373" s="1311">
        <f t="shared" si="26"/>
        <v>445.43</v>
      </c>
    </row>
    <row r="374" outlineLevel="1">
      <c r="A374" s="1429"/>
      <c r="B374" s="1506" t="s">
        <v>52</v>
      </c>
      <c r="C374" s="1443" t="b">
        <v>1</v>
      </c>
      <c r="D374" s="1458" t="s">
        <v>28</v>
      </c>
      <c r="E374" s="1507"/>
      <c r="F374" s="1508"/>
      <c r="G374" s="1447">
        <v>0.0</v>
      </c>
      <c r="H374" s="1448" t="str">
        <f t="array" ref="H374">IF($C374="","N/A",IF($C374=TRUE,"Paid","Pending")) </f>
        <v>Paid</v>
      </c>
      <c r="I374" s="1244">
        <f t="shared" si="27"/>
        <v>149.57</v>
      </c>
      <c r="J374" s="1233">
        <f t="shared" si="26"/>
        <v>445.43</v>
      </c>
    </row>
    <row r="375" outlineLevel="1">
      <c r="A375" s="1449"/>
      <c r="B375" s="1473" t="s">
        <v>61</v>
      </c>
      <c r="C375" s="1474" t="b">
        <v>1</v>
      </c>
      <c r="D375" s="1475" t="s">
        <v>41</v>
      </c>
      <c r="E375" s="1476"/>
      <c r="F375" s="1477"/>
      <c r="G375" s="1478">
        <v>-48.47</v>
      </c>
      <c r="H375" s="1450" t="str">
        <f t="array" ref="H375">IF($C375="","N/A",IF($C375=TRUE,"Paid","Pending")) </f>
        <v>Paid</v>
      </c>
      <c r="I375" s="1310">
        <f t="shared" si="27"/>
        <v>101.1</v>
      </c>
      <c r="J375" s="1311">
        <f t="shared" si="26"/>
        <v>396.96</v>
      </c>
    </row>
    <row r="376" outlineLevel="1">
      <c r="A376" s="1449"/>
      <c r="B376" s="1466" t="s">
        <v>42</v>
      </c>
      <c r="C376" s="1417" t="b">
        <v>1</v>
      </c>
      <c r="D376" s="1418"/>
      <c r="E376" s="1432"/>
      <c r="F376" s="1433"/>
      <c r="G376" s="1421">
        <v>-86.95</v>
      </c>
      <c r="H376" s="1456" t="str">
        <f t="array" ref="H376">IF($C376="","N/A",IF($C376=TRUE,"Paid","Pending")) </f>
        <v>Paid</v>
      </c>
      <c r="I376" s="1244">
        <f t="shared" si="27"/>
        <v>14.15</v>
      </c>
      <c r="J376" s="1233">
        <f t="shared" si="26"/>
        <v>310.01</v>
      </c>
    </row>
    <row r="377" outlineLevel="1">
      <c r="A377" s="1429"/>
      <c r="B377" s="1435" t="s">
        <v>11</v>
      </c>
      <c r="C377" s="1436" t="b">
        <v>1</v>
      </c>
      <c r="D377" s="1437" t="s">
        <v>17</v>
      </c>
      <c r="E377" s="1480"/>
      <c r="F377" s="1481"/>
      <c r="G377" s="1440">
        <v>-12.59</v>
      </c>
      <c r="H377" s="1450" t="str">
        <f t="array" ref="H377">IF($C377="","N/A",IF($C377=TRUE,"Paid","Pending")) </f>
        <v>Paid</v>
      </c>
      <c r="I377" s="1310">
        <f t="shared" si="27"/>
        <v>1.56</v>
      </c>
      <c r="J377" s="1311">
        <f t="shared" si="26"/>
        <v>297.42</v>
      </c>
    </row>
    <row r="378" outlineLevel="1">
      <c r="A378" s="1429"/>
      <c r="B378" s="1442" t="s">
        <v>18</v>
      </c>
      <c r="C378" s="1443" t="b">
        <v>1</v>
      </c>
      <c r="D378" s="1458"/>
      <c r="E378" s="1482"/>
      <c r="F378" s="1483"/>
      <c r="G378" s="1447">
        <v>-106.75</v>
      </c>
      <c r="H378" s="1456" t="str">
        <f t="array" ref="H378">IF($C378="","N/A",IF($C378=TRUE,"Paid","Pending")) </f>
        <v>Paid</v>
      </c>
      <c r="I378" s="1244">
        <f t="shared" si="27"/>
        <v>-105.19</v>
      </c>
      <c r="J378" s="1233">
        <f t="shared" si="26"/>
        <v>190.67</v>
      </c>
    </row>
    <row r="379" outlineLevel="1">
      <c r="A379" s="1429"/>
      <c r="B379" s="1435" t="s">
        <v>19</v>
      </c>
      <c r="C379" s="1436" t="b">
        <v>1</v>
      </c>
      <c r="D379" s="1457"/>
      <c r="E379" s="1480"/>
      <c r="F379" s="1481"/>
      <c r="G379" s="1440">
        <v>-150.39</v>
      </c>
      <c r="H379" s="1450" t="str">
        <f t="array" ref="H379">IF($C379="","N/A",IF($C379=TRUE,"Paid","Pending")) </f>
        <v>Paid</v>
      </c>
      <c r="I379" s="1310">
        <f t="shared" si="27"/>
        <v>-255.58</v>
      </c>
      <c r="J379" s="1311">
        <f t="shared" si="26"/>
        <v>40.28</v>
      </c>
    </row>
    <row r="380" ht="30.75" customHeight="1">
      <c r="A380" s="1209"/>
      <c r="B380" s="1372" t="s">
        <v>980</v>
      </c>
      <c r="C380" s="1324"/>
      <c r="D380" s="1324"/>
      <c r="E380" s="1324"/>
      <c r="F380" s="1324"/>
      <c r="G380" s="1324"/>
      <c r="H380" s="1325" t="s">
        <v>954</v>
      </c>
      <c r="I380" s="1324"/>
      <c r="J380" s="1326">
        <f t="shared" si="26"/>
        <v>40.28</v>
      </c>
    </row>
    <row r="381" outlineLevel="1">
      <c r="A381" s="1209"/>
      <c r="B381" s="1401" t="s">
        <v>57</v>
      </c>
      <c r="C381" s="1402"/>
      <c r="D381" s="1403"/>
      <c r="E381" s="1404">
        <v>45541.0</v>
      </c>
      <c r="F381" s="1405"/>
      <c r="G381" s="1406">
        <v>1360.92</v>
      </c>
      <c r="H381" s="1241"/>
      <c r="I381" s="1407">
        <f>G381</f>
        <v>1360.92</v>
      </c>
      <c r="J381" s="1408">
        <f t="shared" si="26"/>
        <v>1401.2</v>
      </c>
    </row>
    <row r="382" outlineLevel="1">
      <c r="A382" s="1209"/>
      <c r="B382" s="1312" t="s">
        <v>110</v>
      </c>
      <c r="C382" s="1345"/>
      <c r="D382" s="1303"/>
      <c r="E382" s="1302"/>
      <c r="F382" s="1235"/>
      <c r="G382" s="1232">
        <f>-'2024 Expenses - 09062024'!L3</f>
        <v>-154.92</v>
      </c>
      <c r="H382" s="1303" t="s">
        <v>347</v>
      </c>
      <c r="I382" s="1244">
        <f t="shared" ref="I382:I402" si="28">I381+G382</f>
        <v>1206</v>
      </c>
      <c r="J382" s="1233">
        <f t="shared" si="26"/>
        <v>1246.28</v>
      </c>
    </row>
    <row r="383" outlineLevel="1">
      <c r="A383" s="1209"/>
      <c r="B383" s="1340" t="s">
        <v>144</v>
      </c>
      <c r="C383" s="1341"/>
      <c r="D383" s="1342"/>
      <c r="E383" s="1343"/>
      <c r="F383" s="1234"/>
      <c r="G383" s="1224">
        <f>-'2024 Expenses - 09062024'!L4</f>
        <v>-61.79</v>
      </c>
      <c r="H383" s="1342" t="s">
        <v>347</v>
      </c>
      <c r="I383" s="1247">
        <f t="shared" si="28"/>
        <v>1144.21</v>
      </c>
      <c r="J383" s="1225">
        <f t="shared" si="26"/>
        <v>1184.49</v>
      </c>
    </row>
    <row r="384" outlineLevel="1">
      <c r="A384" s="1209"/>
      <c r="B384" s="1312" t="s">
        <v>145</v>
      </c>
      <c r="C384" s="1345"/>
      <c r="D384" s="1303"/>
      <c r="E384" s="1302"/>
      <c r="F384" s="1235"/>
      <c r="G384" s="1232">
        <f>-'2024 Expenses - 09062024'!L5</f>
        <v>0</v>
      </c>
      <c r="H384" s="1303" t="s">
        <v>347</v>
      </c>
      <c r="I384" s="1244">
        <f t="shared" si="28"/>
        <v>1144.21</v>
      </c>
      <c r="J384" s="1233">
        <f t="shared" si="26"/>
        <v>1184.49</v>
      </c>
    </row>
    <row r="385" outlineLevel="1">
      <c r="A385" s="1209"/>
      <c r="B385" s="1340" t="s">
        <v>146</v>
      </c>
      <c r="C385" s="1341"/>
      <c r="D385" s="1342"/>
      <c r="E385" s="1343"/>
      <c r="F385" s="1234"/>
      <c r="G385" s="1224">
        <f>-'2024 Expenses - 09062024'!L6</f>
        <v>-58.24</v>
      </c>
      <c r="H385" s="1342" t="s">
        <v>347</v>
      </c>
      <c r="I385" s="1247">
        <f t="shared" si="28"/>
        <v>1085.97</v>
      </c>
      <c r="J385" s="1225">
        <f t="shared" si="26"/>
        <v>1126.25</v>
      </c>
    </row>
    <row r="386" outlineLevel="1">
      <c r="A386" s="1209"/>
      <c r="B386" s="1312" t="s">
        <v>132</v>
      </c>
      <c r="C386" s="1345"/>
      <c r="D386" s="1303"/>
      <c r="E386" s="1302"/>
      <c r="F386" s="1235"/>
      <c r="G386" s="1232">
        <f>-'2024 Expenses - 09062024'!L7</f>
        <v>-84.68</v>
      </c>
      <c r="H386" s="1303" t="s">
        <v>347</v>
      </c>
      <c r="I386" s="1244">
        <f t="shared" si="28"/>
        <v>1001.29</v>
      </c>
      <c r="J386" s="1233">
        <f t="shared" si="26"/>
        <v>1041.57</v>
      </c>
    </row>
    <row r="387" outlineLevel="1">
      <c r="A387" s="1209"/>
      <c r="B387" s="1340" t="s">
        <v>147</v>
      </c>
      <c r="C387" s="1341"/>
      <c r="D387" s="1342"/>
      <c r="E387" s="1343"/>
      <c r="F387" s="1234"/>
      <c r="G387" s="1224">
        <f>-'2024 Expenses - 09062024'!L8</f>
        <v>0</v>
      </c>
      <c r="H387" s="1342" t="s">
        <v>347</v>
      </c>
      <c r="I387" s="1247">
        <f t="shared" si="28"/>
        <v>1001.29</v>
      </c>
      <c r="J387" s="1225">
        <f t="shared" si="26"/>
        <v>1041.57</v>
      </c>
    </row>
    <row r="388" outlineLevel="1">
      <c r="A388" s="1209"/>
      <c r="B388" s="1312" t="s">
        <v>21</v>
      </c>
      <c r="C388" s="1345"/>
      <c r="D388" s="1303"/>
      <c r="E388" s="1302"/>
      <c r="F388" s="1235"/>
      <c r="G388" s="1232">
        <f>-'2024 Expenses - 09062024'!L9</f>
        <v>-12.99</v>
      </c>
      <c r="H388" s="1303" t="s">
        <v>347</v>
      </c>
      <c r="I388" s="1244">
        <f t="shared" si="28"/>
        <v>988.3</v>
      </c>
      <c r="J388" s="1233">
        <f t="shared" si="26"/>
        <v>1028.58</v>
      </c>
    </row>
    <row r="389" outlineLevel="1">
      <c r="A389" s="1209"/>
      <c r="B389" s="1340" t="s">
        <v>61</v>
      </c>
      <c r="C389" s="1341"/>
      <c r="D389" s="1342"/>
      <c r="E389" s="1343"/>
      <c r="F389" s="1234"/>
      <c r="G389" s="1224">
        <f>-'2024 Expenses - 09062024'!L10</f>
        <v>0</v>
      </c>
      <c r="H389" s="1342" t="s">
        <v>347</v>
      </c>
      <c r="I389" s="1247">
        <f t="shared" si="28"/>
        <v>988.3</v>
      </c>
      <c r="J389" s="1225">
        <f t="shared" si="26"/>
        <v>1028.58</v>
      </c>
    </row>
    <row r="390" outlineLevel="1">
      <c r="A390" s="1209"/>
      <c r="B390" s="1312" t="s">
        <v>149</v>
      </c>
      <c r="C390" s="1345"/>
      <c r="D390" s="1303"/>
      <c r="E390" s="1302"/>
      <c r="F390" s="1235"/>
      <c r="G390" s="1232">
        <f>-'2024 Expenses - 09062024'!L11</f>
        <v>0</v>
      </c>
      <c r="H390" s="1303" t="s">
        <v>347</v>
      </c>
      <c r="I390" s="1244">
        <f t="shared" si="28"/>
        <v>988.3</v>
      </c>
      <c r="J390" s="1233">
        <f t="shared" si="26"/>
        <v>1028.58</v>
      </c>
    </row>
    <row r="391" outlineLevel="1">
      <c r="A391" s="1209"/>
      <c r="B391" s="1340" t="s">
        <v>150</v>
      </c>
      <c r="C391" s="1341"/>
      <c r="D391" s="1342"/>
      <c r="E391" s="1343"/>
      <c r="F391" s="1234"/>
      <c r="G391" s="1224">
        <f>-'2024 Expenses - 09062024'!L12</f>
        <v>0</v>
      </c>
      <c r="H391" s="1342" t="s">
        <v>347</v>
      </c>
      <c r="I391" s="1247">
        <f t="shared" si="28"/>
        <v>988.3</v>
      </c>
      <c r="J391" s="1225">
        <f t="shared" si="26"/>
        <v>1028.58</v>
      </c>
    </row>
    <row r="392" outlineLevel="1">
      <c r="A392" s="1209"/>
      <c r="B392" s="1312" t="s">
        <v>11</v>
      </c>
      <c r="C392" s="1345"/>
      <c r="D392" s="1313"/>
      <c r="E392" s="1314"/>
      <c r="F392" s="1315"/>
      <c r="G392" s="1232">
        <f>-'2024 Expenses - 09062024'!L13</f>
        <v>0</v>
      </c>
      <c r="H392" s="1303" t="s">
        <v>347</v>
      </c>
      <c r="I392" s="1244">
        <f t="shared" si="28"/>
        <v>988.3</v>
      </c>
      <c r="J392" s="1233">
        <f t="shared" si="26"/>
        <v>1028.58</v>
      </c>
    </row>
    <row r="393" outlineLevel="1">
      <c r="A393" s="1209"/>
      <c r="B393" s="1340" t="s">
        <v>148</v>
      </c>
      <c r="C393" s="1341"/>
      <c r="D393" s="1346"/>
      <c r="E393" s="1347"/>
      <c r="F393" s="1348"/>
      <c r="G393" s="1224">
        <f>-'2024 Expenses - 09062024'!L14</f>
        <v>0</v>
      </c>
      <c r="H393" s="1342" t="s">
        <v>347</v>
      </c>
      <c r="I393" s="1247">
        <f t="shared" si="28"/>
        <v>988.3</v>
      </c>
      <c r="J393" s="1225">
        <f t="shared" si="26"/>
        <v>1028.58</v>
      </c>
    </row>
    <row r="394" outlineLevel="1">
      <c r="A394" s="1209"/>
      <c r="B394" s="1466" t="s">
        <v>61</v>
      </c>
      <c r="C394" s="1417" t="b">
        <v>1</v>
      </c>
      <c r="D394" s="1431" t="s">
        <v>41</v>
      </c>
      <c r="E394" s="1432"/>
      <c r="F394" s="1433"/>
      <c r="G394" s="1421">
        <v>-48.47</v>
      </c>
      <c r="H394" s="1303" t="str">
        <f t="array" ref="H394">IF($C394="","N/A",IF($C394=TRUE,"Paid","Pending")) </f>
        <v>Paid</v>
      </c>
      <c r="I394" s="1244">
        <f t="shared" si="28"/>
        <v>939.83</v>
      </c>
      <c r="J394" s="1233">
        <f t="shared" si="26"/>
        <v>980.11</v>
      </c>
    </row>
    <row r="395" outlineLevel="1">
      <c r="A395" s="1429"/>
      <c r="B395" s="1532" t="s">
        <v>23</v>
      </c>
      <c r="C395" s="1468" t="b">
        <v>1</v>
      </c>
      <c r="D395" s="1469"/>
      <c r="E395" s="1533"/>
      <c r="F395" s="1534"/>
      <c r="G395" s="1472">
        <v>-107.4</v>
      </c>
      <c r="H395" s="1342" t="str">
        <f t="array" ref="H395">IF($C395="","N/A",IF($C395=TRUE,"Paid","Pending")) </f>
        <v>Paid</v>
      </c>
      <c r="I395" s="1247">
        <f t="shared" si="28"/>
        <v>832.43</v>
      </c>
      <c r="J395" s="1225">
        <f t="shared" si="26"/>
        <v>872.71</v>
      </c>
    </row>
    <row r="396" outlineLevel="1">
      <c r="A396" s="1429"/>
      <c r="B396" s="1535" t="s">
        <v>25</v>
      </c>
      <c r="C396" s="1359" t="b">
        <v>1</v>
      </c>
      <c r="D396" s="1536"/>
      <c r="E396" s="1537"/>
      <c r="F396" s="1538"/>
      <c r="G396" s="1392">
        <v>-14.59</v>
      </c>
      <c r="H396" s="1303" t="str">
        <f t="array" ref="H396">IF($C396="","N/A",IF($C396=TRUE,"Paid","Pending")) </f>
        <v>Paid</v>
      </c>
      <c r="I396" s="1244">
        <f t="shared" si="28"/>
        <v>817.84</v>
      </c>
      <c r="J396" s="1233">
        <f t="shared" si="26"/>
        <v>858.12</v>
      </c>
    </row>
    <row r="397" outlineLevel="1">
      <c r="A397" s="1409"/>
      <c r="B397" s="1528" t="s">
        <v>42</v>
      </c>
      <c r="C397" s="1411" t="b">
        <v>1</v>
      </c>
      <c r="D397" s="1412"/>
      <c r="E397" s="1529"/>
      <c r="F397" s="1530"/>
      <c r="G397" s="1415">
        <v>-86.95</v>
      </c>
      <c r="H397" s="1493" t="str">
        <f t="array" ref="H397">IF($C397="","N/A",IF($C397=TRUE,"Paid","Pending")) </f>
        <v>Paid</v>
      </c>
      <c r="I397" s="1247">
        <f t="shared" si="28"/>
        <v>730.89</v>
      </c>
      <c r="J397" s="1225">
        <f t="shared" si="26"/>
        <v>771.17</v>
      </c>
    </row>
    <row r="398" outlineLevel="1">
      <c r="A398" s="1409"/>
      <c r="B398" s="1319" t="s">
        <v>11</v>
      </c>
      <c r="C398" s="1300" t="b">
        <v>1</v>
      </c>
      <c r="D398" s="1236" t="s">
        <v>689</v>
      </c>
      <c r="E398" s="1494"/>
      <c r="F398" s="1495"/>
      <c r="G398" s="1219">
        <v>-15.04</v>
      </c>
      <c r="H398" s="1434" t="str">
        <f t="array" ref="H398">IF($C398="","N/A",IF($C398=TRUE,"Paid","Pending")) </f>
        <v>Paid</v>
      </c>
      <c r="I398" s="1244">
        <f t="shared" si="28"/>
        <v>715.85</v>
      </c>
      <c r="J398" s="1233">
        <f t="shared" si="26"/>
        <v>756.13</v>
      </c>
    </row>
    <row r="399" outlineLevel="1">
      <c r="A399" s="1209"/>
      <c r="B399" s="1349" t="s">
        <v>33</v>
      </c>
      <c r="C399" s="1350" t="b">
        <v>1</v>
      </c>
      <c r="D399" s="1237" t="s">
        <v>981</v>
      </c>
      <c r="E399" s="1347"/>
      <c r="F399" s="1348"/>
      <c r="G399" s="1227">
        <v>-471.27</v>
      </c>
      <c r="H399" s="1342" t="str">
        <f t="array" ref="H399">IF($C399="","N/A",IF($C399=TRUE,"Paid","Pending")) </f>
        <v>Paid</v>
      </c>
      <c r="I399" s="1247">
        <f t="shared" si="28"/>
        <v>244.58</v>
      </c>
      <c r="J399" s="1225">
        <f t="shared" si="26"/>
        <v>284.86</v>
      </c>
    </row>
    <row r="400" outlineLevel="1">
      <c r="A400" s="1209"/>
      <c r="B400" s="1416" t="s">
        <v>52</v>
      </c>
      <c r="C400" s="1417" t="b">
        <v>1</v>
      </c>
      <c r="D400" s="1418" t="s">
        <v>29</v>
      </c>
      <c r="E400" s="1419"/>
      <c r="F400" s="1420"/>
      <c r="G400" s="1421">
        <v>-50.0</v>
      </c>
      <c r="H400" s="1303" t="str">
        <f t="array" ref="H400">IF($C400="","N/A",IF($C400=TRUE,"Paid","Pending")) </f>
        <v>Paid</v>
      </c>
      <c r="I400" s="1244">
        <f t="shared" si="28"/>
        <v>194.58</v>
      </c>
      <c r="J400" s="1233">
        <f t="shared" si="26"/>
        <v>234.86</v>
      </c>
    </row>
    <row r="401" outlineLevel="1">
      <c r="A401" s="1209"/>
      <c r="B401" s="1410" t="s">
        <v>52</v>
      </c>
      <c r="C401" s="1411" t="b">
        <v>1</v>
      </c>
      <c r="D401" s="1412" t="s">
        <v>28</v>
      </c>
      <c r="E401" s="1413"/>
      <c r="F401" s="1414"/>
      <c r="G401" s="1415">
        <v>-75.0</v>
      </c>
      <c r="H401" s="1342" t="str">
        <f t="array" ref="H401">IF($C401="","N/A",IF($C401=TRUE,"Paid","Pending")) </f>
        <v>Paid</v>
      </c>
      <c r="I401" s="1247">
        <f t="shared" si="28"/>
        <v>119.58</v>
      </c>
      <c r="J401" s="1225">
        <f t="shared" si="26"/>
        <v>159.86</v>
      </c>
    </row>
    <row r="402" outlineLevel="1">
      <c r="A402" s="1209"/>
      <c r="B402" s="1319" t="s">
        <v>13</v>
      </c>
      <c r="C402" s="1300" t="b">
        <v>1</v>
      </c>
      <c r="D402" s="1313"/>
      <c r="E402" s="1494"/>
      <c r="F402" s="1495"/>
      <c r="G402" s="1219">
        <v>-10.0</v>
      </c>
      <c r="H402" s="1303" t="str">
        <f t="array" ref="H402">IF($C402="","N/A",IF($C402=TRUE,"Paid","Pending")) </f>
        <v>Paid</v>
      </c>
      <c r="I402" s="1244">
        <f t="shared" si="28"/>
        <v>109.58</v>
      </c>
      <c r="J402" s="1233">
        <f t="shared" si="26"/>
        <v>149.86</v>
      </c>
    </row>
    <row r="403" ht="30.75" customHeight="1">
      <c r="A403" s="1209"/>
      <c r="B403" s="1356" t="s">
        <v>982</v>
      </c>
      <c r="C403" s="122"/>
      <c r="D403" s="122"/>
      <c r="E403" s="122"/>
      <c r="F403" s="122"/>
      <c r="G403" s="122"/>
      <c r="H403" s="1357" t="s">
        <v>954</v>
      </c>
      <c r="I403" s="122"/>
      <c r="J403" s="1358" t="s">
        <v>983</v>
      </c>
    </row>
    <row r="404" outlineLevel="1">
      <c r="A404" s="1209"/>
      <c r="B404" s="1290" t="s">
        <v>57</v>
      </c>
      <c r="C404" s="1291"/>
      <c r="D404" s="1292"/>
      <c r="E404" s="1293">
        <v>45555.0</v>
      </c>
      <c r="F404" s="1294"/>
      <c r="G404" s="1295">
        <v>1285.32</v>
      </c>
      <c r="H404" s="1296"/>
      <c r="I404" s="1297">
        <f>G404</f>
        <v>1285.32</v>
      </c>
      <c r="J404" s="1298">
        <f t="shared" ref="J404:J471" si="29">J403+G404</f>
        <v>1442.28</v>
      </c>
    </row>
    <row r="405" outlineLevel="1">
      <c r="A405" s="1209"/>
      <c r="B405" s="1299" t="s">
        <v>110</v>
      </c>
      <c r="C405" s="1359"/>
      <c r="D405" s="1301"/>
      <c r="E405" s="1337"/>
      <c r="F405" s="1338"/>
      <c r="G405" s="1360">
        <f>-'2024 Expenses - 09202024'!L3</f>
        <v>-311.15</v>
      </c>
      <c r="H405" s="1301" t="s">
        <v>347</v>
      </c>
      <c r="I405" s="1361">
        <f t="shared" ref="I405:I422" si="30">I404+G405</f>
        <v>974.17</v>
      </c>
      <c r="J405" s="1245">
        <f t="shared" si="29"/>
        <v>1131.13</v>
      </c>
    </row>
    <row r="406" outlineLevel="1">
      <c r="A406" s="1209"/>
      <c r="B406" s="1304" t="s">
        <v>144</v>
      </c>
      <c r="C406" s="1305"/>
      <c r="D406" s="1306"/>
      <c r="E406" s="1307"/>
      <c r="F406" s="1362"/>
      <c r="G406" s="1363">
        <f>-'2024 Expenses - 09202024'!L4</f>
        <v>-45.07</v>
      </c>
      <c r="H406" s="1306" t="s">
        <v>347</v>
      </c>
      <c r="I406" s="1310">
        <f t="shared" si="30"/>
        <v>929.1</v>
      </c>
      <c r="J406" s="1311">
        <f t="shared" si="29"/>
        <v>1086.06</v>
      </c>
    </row>
    <row r="407" outlineLevel="1">
      <c r="A407" s="1209"/>
      <c r="B407" s="1312" t="s">
        <v>145</v>
      </c>
      <c r="C407" s="1300"/>
      <c r="D407" s="1303"/>
      <c r="E407" s="1302"/>
      <c r="F407" s="1338"/>
      <c r="G407" s="1360">
        <f>-'2024 Expenses - 09202024'!L5</f>
        <v>-23.55</v>
      </c>
      <c r="H407" s="1303" t="s">
        <v>347</v>
      </c>
      <c r="I407" s="1244">
        <f t="shared" si="30"/>
        <v>905.55</v>
      </c>
      <c r="J407" s="1233">
        <f t="shared" si="29"/>
        <v>1062.51</v>
      </c>
    </row>
    <row r="408" outlineLevel="1">
      <c r="A408" s="1209"/>
      <c r="B408" s="1304" t="s">
        <v>146</v>
      </c>
      <c r="C408" s="1305"/>
      <c r="D408" s="1306"/>
      <c r="E408" s="1307"/>
      <c r="F408" s="1362"/>
      <c r="G408" s="1363">
        <f>-'2024 Expenses - 09202024'!L6</f>
        <v>-105.77</v>
      </c>
      <c r="H408" s="1306" t="s">
        <v>347</v>
      </c>
      <c r="I408" s="1310">
        <f t="shared" si="30"/>
        <v>799.78</v>
      </c>
      <c r="J408" s="1311">
        <f t="shared" si="29"/>
        <v>956.74</v>
      </c>
    </row>
    <row r="409" outlineLevel="1">
      <c r="A409" s="1209"/>
      <c r="B409" s="1312" t="s">
        <v>132</v>
      </c>
      <c r="C409" s="1300"/>
      <c r="D409" s="1303"/>
      <c r="E409" s="1302"/>
      <c r="F409" s="1338"/>
      <c r="G409" s="1360">
        <f>-'2024 Expenses - 09202024'!L7</f>
        <v>0</v>
      </c>
      <c r="H409" s="1303" t="s">
        <v>347</v>
      </c>
      <c r="I409" s="1244">
        <f t="shared" si="30"/>
        <v>799.78</v>
      </c>
      <c r="J409" s="1233">
        <f t="shared" si="29"/>
        <v>956.74</v>
      </c>
    </row>
    <row r="410" outlineLevel="1">
      <c r="A410" s="1209"/>
      <c r="B410" s="1304" t="s">
        <v>147</v>
      </c>
      <c r="C410" s="1305"/>
      <c r="D410" s="1306"/>
      <c r="E410" s="1307"/>
      <c r="F410" s="1362"/>
      <c r="G410" s="1363">
        <f>-'2024 Expenses - 09202024'!L8</f>
        <v>-12</v>
      </c>
      <c r="H410" s="1306" t="s">
        <v>347</v>
      </c>
      <c r="I410" s="1310">
        <f t="shared" si="30"/>
        <v>787.78</v>
      </c>
      <c r="J410" s="1311">
        <f t="shared" si="29"/>
        <v>944.74</v>
      </c>
    </row>
    <row r="411" outlineLevel="1">
      <c r="A411" s="1209"/>
      <c r="B411" s="1312" t="s">
        <v>21</v>
      </c>
      <c r="C411" s="1300"/>
      <c r="D411" s="1303"/>
      <c r="E411" s="1302"/>
      <c r="F411" s="1338"/>
      <c r="G411" s="1360">
        <f>-'2024 Expenses - 09202024'!L9</f>
        <v>0</v>
      </c>
      <c r="H411" s="1303" t="s">
        <v>347</v>
      </c>
      <c r="I411" s="1244">
        <f t="shared" si="30"/>
        <v>787.78</v>
      </c>
      <c r="J411" s="1233">
        <f t="shared" si="29"/>
        <v>944.74</v>
      </c>
    </row>
    <row r="412" outlineLevel="1">
      <c r="A412" s="1209"/>
      <c r="B412" s="1304" t="s">
        <v>61</v>
      </c>
      <c r="C412" s="1305"/>
      <c r="D412" s="1306"/>
      <c r="E412" s="1307"/>
      <c r="F412" s="1362"/>
      <c r="G412" s="1363">
        <f>-'2024 Expenses - 09202024'!L10</f>
        <v>-39</v>
      </c>
      <c r="H412" s="1306" t="s">
        <v>347</v>
      </c>
      <c r="I412" s="1310">
        <f t="shared" si="30"/>
        <v>748.78</v>
      </c>
      <c r="J412" s="1311">
        <f t="shared" si="29"/>
        <v>905.74</v>
      </c>
    </row>
    <row r="413" outlineLevel="1">
      <c r="A413" s="1209"/>
      <c r="B413" s="1312" t="s">
        <v>149</v>
      </c>
      <c r="C413" s="1300"/>
      <c r="D413" s="1313"/>
      <c r="E413" s="1314"/>
      <c r="F413" s="1365"/>
      <c r="G413" s="1360">
        <f>-'2024 Expenses - 09202024'!L11</f>
        <v>-8</v>
      </c>
      <c r="H413" s="1303" t="s">
        <v>347</v>
      </c>
      <c r="I413" s="1244">
        <f t="shared" si="30"/>
        <v>740.78</v>
      </c>
      <c r="J413" s="1233">
        <f t="shared" si="29"/>
        <v>897.74</v>
      </c>
    </row>
    <row r="414" outlineLevel="1">
      <c r="A414" s="1209"/>
      <c r="B414" s="1304" t="s">
        <v>150</v>
      </c>
      <c r="C414" s="1305"/>
      <c r="D414" s="1316"/>
      <c r="E414" s="1317"/>
      <c r="F414" s="1366"/>
      <c r="G414" s="1363">
        <f>-'2024 Expenses - 09202024'!L12</f>
        <v>-27</v>
      </c>
      <c r="H414" s="1306" t="s">
        <v>347</v>
      </c>
      <c r="I414" s="1310">
        <f t="shared" si="30"/>
        <v>713.78</v>
      </c>
      <c r="J414" s="1311">
        <f t="shared" si="29"/>
        <v>870.74</v>
      </c>
    </row>
    <row r="415" outlineLevel="1">
      <c r="A415" s="1209"/>
      <c r="B415" s="1312" t="s">
        <v>11</v>
      </c>
      <c r="C415" s="1300"/>
      <c r="D415" s="1313"/>
      <c r="E415" s="1314"/>
      <c r="F415" s="1365"/>
      <c r="G415" s="1360">
        <f>-'2024 Expenses - 09202024'!L13</f>
        <v>0</v>
      </c>
      <c r="H415" s="1303" t="s">
        <v>347</v>
      </c>
      <c r="I415" s="1244">
        <f t="shared" si="30"/>
        <v>713.78</v>
      </c>
      <c r="J415" s="1233">
        <f t="shared" si="29"/>
        <v>870.74</v>
      </c>
    </row>
    <row r="416" outlineLevel="1">
      <c r="A416" s="1209"/>
      <c r="B416" s="1304" t="s">
        <v>148</v>
      </c>
      <c r="C416" s="1305"/>
      <c r="D416" s="1316"/>
      <c r="E416" s="1317"/>
      <c r="F416" s="1366"/>
      <c r="G416" s="1363">
        <f>-'2024 Expenses - 09202024'!L14</f>
        <v>0</v>
      </c>
      <c r="H416" s="1306" t="str">
        <f t="array" ref="H416">IF($C416="","N/A",IF($C416=TRUE,"Paid","Pending")) </f>
        <v>N/A</v>
      </c>
      <c r="I416" s="1310">
        <f t="shared" si="30"/>
        <v>713.78</v>
      </c>
      <c r="J416" s="1311">
        <f t="shared" si="29"/>
        <v>870.74</v>
      </c>
    </row>
    <row r="417" outlineLevel="1">
      <c r="A417" s="1429"/>
      <c r="B417" s="1506" t="s">
        <v>52</v>
      </c>
      <c r="C417" s="1443" t="b">
        <v>1</v>
      </c>
      <c r="D417" s="1458" t="s">
        <v>29</v>
      </c>
      <c r="E417" s="1507"/>
      <c r="F417" s="1508"/>
      <c r="G417" s="1447">
        <v>0.0</v>
      </c>
      <c r="H417" s="1448" t="str">
        <f t="array" ref="H417">IF($C417="","N/A",IF($C417=TRUE,"Paid","Pending")) </f>
        <v>Paid</v>
      </c>
      <c r="I417" s="1244">
        <f t="shared" si="30"/>
        <v>713.78</v>
      </c>
      <c r="J417" s="1233">
        <f t="shared" si="29"/>
        <v>870.74</v>
      </c>
    </row>
    <row r="418" outlineLevel="1">
      <c r="A418" s="1429"/>
      <c r="B418" s="1503" t="s">
        <v>52</v>
      </c>
      <c r="C418" s="1436" t="b">
        <v>1</v>
      </c>
      <c r="D418" s="1457" t="s">
        <v>28</v>
      </c>
      <c r="E418" s="1504"/>
      <c r="F418" s="1505"/>
      <c r="G418" s="1440">
        <v>0.0</v>
      </c>
      <c r="H418" s="1441" t="str">
        <f t="array" ref="H418">IF($C418="","N/A",IF($C418=TRUE,"Paid","Pending")) </f>
        <v>Paid</v>
      </c>
      <c r="I418" s="1310">
        <f t="shared" si="30"/>
        <v>713.78</v>
      </c>
      <c r="J418" s="1311">
        <f t="shared" si="29"/>
        <v>870.74</v>
      </c>
    </row>
    <row r="419" outlineLevel="1">
      <c r="A419" s="1449"/>
      <c r="B419" s="1466" t="s">
        <v>61</v>
      </c>
      <c r="C419" s="1417" t="b">
        <v>1</v>
      </c>
      <c r="D419" s="1431" t="s">
        <v>41</v>
      </c>
      <c r="E419" s="1432"/>
      <c r="F419" s="1433"/>
      <c r="G419" s="1421">
        <v>-48.47</v>
      </c>
      <c r="H419" s="1456" t="str">
        <f t="array" ref="H419">IF($C419="","N/A",IF($C419=TRUE,"Paid","Pending")) </f>
        <v>Paid</v>
      </c>
      <c r="I419" s="1244">
        <f t="shared" si="30"/>
        <v>665.31</v>
      </c>
      <c r="J419" s="1233">
        <f t="shared" si="29"/>
        <v>822.27</v>
      </c>
    </row>
    <row r="420" outlineLevel="1">
      <c r="A420" s="1449"/>
      <c r="B420" s="1473" t="s">
        <v>42</v>
      </c>
      <c r="C420" s="1474" t="b">
        <v>1</v>
      </c>
      <c r="D420" s="1502"/>
      <c r="E420" s="1476"/>
      <c r="F420" s="1477"/>
      <c r="G420" s="1478">
        <v>-86.95</v>
      </c>
      <c r="H420" s="1450" t="str">
        <f t="array" ref="H420">IF($C420="","N/A",IF($C420=TRUE,"Paid","Pending")) </f>
        <v>Paid</v>
      </c>
      <c r="I420" s="1310">
        <f t="shared" si="30"/>
        <v>578.36</v>
      </c>
      <c r="J420" s="1311">
        <f t="shared" si="29"/>
        <v>735.32</v>
      </c>
    </row>
    <row r="421" outlineLevel="1">
      <c r="A421" s="1429"/>
      <c r="B421" s="1442" t="s">
        <v>14</v>
      </c>
      <c r="C421" s="1443" t="b">
        <v>1</v>
      </c>
      <c r="D421" s="1458"/>
      <c r="E421" s="1482"/>
      <c r="F421" s="1483"/>
      <c r="G421" s="1447">
        <v>-60.66</v>
      </c>
      <c r="H421" s="1456" t="str">
        <f t="array" ref="H421">IF($C421="","N/A",IF($C421=TRUE,"Paid","Pending")) </f>
        <v>Paid</v>
      </c>
      <c r="I421" s="1244">
        <f t="shared" si="30"/>
        <v>517.7</v>
      </c>
      <c r="J421" s="1233">
        <f t="shared" si="29"/>
        <v>674.66</v>
      </c>
    </row>
    <row r="422" outlineLevel="1">
      <c r="A422" s="1429"/>
      <c r="B422" s="1435" t="s">
        <v>11</v>
      </c>
      <c r="C422" s="1436" t="b">
        <v>1</v>
      </c>
      <c r="D422" s="1437" t="s">
        <v>17</v>
      </c>
      <c r="E422" s="1480"/>
      <c r="F422" s="1481"/>
      <c r="G422" s="1440">
        <v>-12.59</v>
      </c>
      <c r="H422" s="1441" t="str">
        <f t="array" ref="H422">IF($C422="","N/A",IF($C422=TRUE,"Paid","Pending")) </f>
        <v>Paid</v>
      </c>
      <c r="I422" s="1310">
        <f t="shared" si="30"/>
        <v>505.11</v>
      </c>
      <c r="J422" s="1311">
        <f t="shared" si="29"/>
        <v>662.07</v>
      </c>
    </row>
    <row r="423" ht="30.75" customHeight="1">
      <c r="A423" s="1209"/>
      <c r="B423" s="1372" t="s">
        <v>984</v>
      </c>
      <c r="C423" s="1324"/>
      <c r="D423" s="1324"/>
      <c r="E423" s="1324"/>
      <c r="F423" s="1324"/>
      <c r="G423" s="1324"/>
      <c r="H423" s="1325" t="s">
        <v>954</v>
      </c>
      <c r="I423" s="1324"/>
      <c r="J423" s="1326">
        <f t="shared" si="29"/>
        <v>662.07</v>
      </c>
    </row>
    <row r="424" outlineLevel="1">
      <c r="A424" s="1209"/>
      <c r="B424" s="1401" t="s">
        <v>57</v>
      </c>
      <c r="C424" s="1402"/>
      <c r="D424" s="1403"/>
      <c r="E424" s="1404">
        <v>45569.0</v>
      </c>
      <c r="F424" s="1405"/>
      <c r="G424" s="1406">
        <v>1133.59</v>
      </c>
      <c r="H424" s="1241"/>
      <c r="I424" s="1407">
        <f>G424</f>
        <v>1133.59</v>
      </c>
      <c r="J424" s="1408">
        <f t="shared" si="29"/>
        <v>1795.66</v>
      </c>
    </row>
    <row r="425" outlineLevel="1">
      <c r="A425" s="1209"/>
      <c r="B425" s="1312" t="s">
        <v>110</v>
      </c>
      <c r="C425" s="1345"/>
      <c r="D425" s="1303"/>
      <c r="E425" s="1302"/>
      <c r="F425" s="1235"/>
      <c r="G425" s="1232">
        <f>-'2024 Expenses - 10042024'!L3</f>
        <v>0</v>
      </c>
      <c r="H425" s="1303" t="s">
        <v>347</v>
      </c>
      <c r="I425" s="1244">
        <f t="shared" ref="I425:I448" si="31">I424+G425</f>
        <v>1133.59</v>
      </c>
      <c r="J425" s="1233">
        <f t="shared" si="29"/>
        <v>1795.66</v>
      </c>
    </row>
    <row r="426" outlineLevel="1">
      <c r="A426" s="1209"/>
      <c r="B426" s="1340" t="s">
        <v>144</v>
      </c>
      <c r="C426" s="1341"/>
      <c r="D426" s="1342"/>
      <c r="E426" s="1343"/>
      <c r="F426" s="1234"/>
      <c r="G426" s="1224">
        <f>-'2024 Expenses - 10042024'!L4</f>
        <v>-26.02</v>
      </c>
      <c r="H426" s="1342" t="s">
        <v>347</v>
      </c>
      <c r="I426" s="1247">
        <f t="shared" si="31"/>
        <v>1107.57</v>
      </c>
      <c r="J426" s="1225">
        <f t="shared" si="29"/>
        <v>1769.64</v>
      </c>
    </row>
    <row r="427" outlineLevel="1">
      <c r="A427" s="1209"/>
      <c r="B427" s="1312" t="s">
        <v>145</v>
      </c>
      <c r="C427" s="1345"/>
      <c r="D427" s="1303"/>
      <c r="E427" s="1302"/>
      <c r="F427" s="1235"/>
      <c r="G427" s="1232">
        <f>-'2024 Expenses - 10042024'!L5</f>
        <v>0</v>
      </c>
      <c r="H427" s="1303" t="s">
        <v>347</v>
      </c>
      <c r="I427" s="1244">
        <f t="shared" si="31"/>
        <v>1107.57</v>
      </c>
      <c r="J427" s="1233">
        <f t="shared" si="29"/>
        <v>1769.64</v>
      </c>
    </row>
    <row r="428" outlineLevel="1">
      <c r="A428" s="1209"/>
      <c r="B428" s="1340" t="s">
        <v>146</v>
      </c>
      <c r="C428" s="1341"/>
      <c r="D428" s="1342"/>
      <c r="E428" s="1343"/>
      <c r="F428" s="1234"/>
      <c r="G428" s="1224">
        <f>-'2024 Expenses - 10042024'!L6</f>
        <v>-10</v>
      </c>
      <c r="H428" s="1342" t="s">
        <v>347</v>
      </c>
      <c r="I428" s="1247">
        <f t="shared" si="31"/>
        <v>1097.57</v>
      </c>
      <c r="J428" s="1225">
        <f t="shared" si="29"/>
        <v>1759.64</v>
      </c>
    </row>
    <row r="429" outlineLevel="1">
      <c r="A429" s="1209"/>
      <c r="B429" s="1312" t="s">
        <v>132</v>
      </c>
      <c r="C429" s="1345"/>
      <c r="D429" s="1303"/>
      <c r="E429" s="1302"/>
      <c r="F429" s="1235"/>
      <c r="G429" s="1232">
        <f>-'2024 Expenses - 10042024'!L7</f>
        <v>0</v>
      </c>
      <c r="H429" s="1303" t="s">
        <v>347</v>
      </c>
      <c r="I429" s="1244">
        <f t="shared" si="31"/>
        <v>1097.57</v>
      </c>
      <c r="J429" s="1233">
        <f t="shared" si="29"/>
        <v>1759.64</v>
      </c>
    </row>
    <row r="430" outlineLevel="1">
      <c r="A430" s="1209"/>
      <c r="B430" s="1340" t="s">
        <v>147</v>
      </c>
      <c r="C430" s="1341"/>
      <c r="D430" s="1342"/>
      <c r="E430" s="1343"/>
      <c r="F430" s="1234"/>
      <c r="G430" s="1224">
        <f>-'2024 Expenses - 10042024'!L8</f>
        <v>0</v>
      </c>
      <c r="H430" s="1342" t="s">
        <v>347</v>
      </c>
      <c r="I430" s="1247">
        <f t="shared" si="31"/>
        <v>1097.57</v>
      </c>
      <c r="J430" s="1225">
        <f t="shared" si="29"/>
        <v>1759.64</v>
      </c>
    </row>
    <row r="431" outlineLevel="1">
      <c r="A431" s="1209"/>
      <c r="B431" s="1312" t="s">
        <v>21</v>
      </c>
      <c r="C431" s="1345"/>
      <c r="D431" s="1303"/>
      <c r="E431" s="1302"/>
      <c r="F431" s="1235"/>
      <c r="G431" s="1232">
        <f>-'2024 Expenses - 10042024'!L9</f>
        <v>-12.99</v>
      </c>
      <c r="H431" s="1303" t="s">
        <v>347</v>
      </c>
      <c r="I431" s="1244">
        <f t="shared" si="31"/>
        <v>1084.58</v>
      </c>
      <c r="J431" s="1233">
        <f t="shared" si="29"/>
        <v>1746.65</v>
      </c>
    </row>
    <row r="432" outlineLevel="1">
      <c r="A432" s="1209"/>
      <c r="B432" s="1340" t="s">
        <v>61</v>
      </c>
      <c r="C432" s="1341"/>
      <c r="D432" s="1342"/>
      <c r="E432" s="1343"/>
      <c r="F432" s="1234"/>
      <c r="G432" s="1224">
        <f>-'2024 Expenses - 10042024'!L10</f>
        <v>0</v>
      </c>
      <c r="H432" s="1342" t="s">
        <v>347</v>
      </c>
      <c r="I432" s="1247">
        <f t="shared" si="31"/>
        <v>1084.58</v>
      </c>
      <c r="J432" s="1225">
        <f t="shared" si="29"/>
        <v>1746.65</v>
      </c>
    </row>
    <row r="433" outlineLevel="1">
      <c r="A433" s="1209"/>
      <c r="B433" s="1312" t="s">
        <v>149</v>
      </c>
      <c r="C433" s="1345"/>
      <c r="D433" s="1303"/>
      <c r="E433" s="1302"/>
      <c r="F433" s="1235"/>
      <c r="G433" s="1232">
        <f>-'2024 Expenses - 10042024'!L11</f>
        <v>0</v>
      </c>
      <c r="H433" s="1303" t="s">
        <v>347</v>
      </c>
      <c r="I433" s="1244">
        <f t="shared" si="31"/>
        <v>1084.58</v>
      </c>
      <c r="J433" s="1233">
        <f t="shared" si="29"/>
        <v>1746.65</v>
      </c>
    </row>
    <row r="434" outlineLevel="1">
      <c r="A434" s="1209"/>
      <c r="B434" s="1340" t="s">
        <v>150</v>
      </c>
      <c r="C434" s="1341"/>
      <c r="D434" s="1342"/>
      <c r="E434" s="1343"/>
      <c r="F434" s="1234"/>
      <c r="G434" s="1224">
        <f>-'2024 Expenses - 10042024'!L12</f>
        <v>0</v>
      </c>
      <c r="H434" s="1342" t="s">
        <v>347</v>
      </c>
      <c r="I434" s="1247">
        <f t="shared" si="31"/>
        <v>1084.58</v>
      </c>
      <c r="J434" s="1225">
        <f t="shared" si="29"/>
        <v>1746.65</v>
      </c>
    </row>
    <row r="435" outlineLevel="1">
      <c r="A435" s="1209"/>
      <c r="B435" s="1312" t="s">
        <v>11</v>
      </c>
      <c r="C435" s="1345"/>
      <c r="D435" s="1313"/>
      <c r="E435" s="1314"/>
      <c r="F435" s="1315"/>
      <c r="G435" s="1232">
        <f>-'2024 Expenses - 10042024'!L13</f>
        <v>0</v>
      </c>
      <c r="H435" s="1303" t="s">
        <v>347</v>
      </c>
      <c r="I435" s="1244">
        <f t="shared" si="31"/>
        <v>1084.58</v>
      </c>
      <c r="J435" s="1233">
        <f t="shared" si="29"/>
        <v>1746.65</v>
      </c>
    </row>
    <row r="436" outlineLevel="1">
      <c r="A436" s="1209"/>
      <c r="B436" s="1340" t="s">
        <v>148</v>
      </c>
      <c r="C436" s="1341"/>
      <c r="D436" s="1346"/>
      <c r="E436" s="1347"/>
      <c r="F436" s="1348"/>
      <c r="G436" s="1224">
        <f>-'2024 Expenses - 10042024'!L14</f>
        <v>0</v>
      </c>
      <c r="H436" s="1342" t="s">
        <v>347</v>
      </c>
      <c r="I436" s="1247">
        <f t="shared" si="31"/>
        <v>1084.58</v>
      </c>
      <c r="J436" s="1225">
        <f t="shared" si="29"/>
        <v>1746.65</v>
      </c>
    </row>
    <row r="437" outlineLevel="1">
      <c r="A437" s="1209"/>
      <c r="B437" s="1466" t="s">
        <v>42</v>
      </c>
      <c r="C437" s="1417" t="b">
        <v>1</v>
      </c>
      <c r="D437" s="1418"/>
      <c r="E437" s="1432"/>
      <c r="F437" s="1433"/>
      <c r="G437" s="1421">
        <v>-86.95</v>
      </c>
      <c r="H437" s="1303" t="str">
        <f t="array" ref="H437">IF($C437="","N/A",IF($C437=TRUE,"Paid","Pending")) </f>
        <v>Paid</v>
      </c>
      <c r="I437" s="1244">
        <f t="shared" si="31"/>
        <v>997.63</v>
      </c>
      <c r="J437" s="1233">
        <f t="shared" si="29"/>
        <v>1659.7</v>
      </c>
    </row>
    <row r="438" outlineLevel="1">
      <c r="A438" s="1429"/>
      <c r="B438" s="1532" t="s">
        <v>23</v>
      </c>
      <c r="C438" s="1468" t="b">
        <v>1</v>
      </c>
      <c r="D438" s="1469"/>
      <c r="E438" s="1470"/>
      <c r="F438" s="1471"/>
      <c r="G438" s="1472">
        <v>-107.4</v>
      </c>
      <c r="H438" s="1342" t="str">
        <f t="array" ref="H438">IF($C438="","N/A",IF($C438=TRUE,"Paid","Pending")) </f>
        <v>Paid</v>
      </c>
      <c r="I438" s="1247">
        <f t="shared" si="31"/>
        <v>890.23</v>
      </c>
      <c r="J438" s="1225">
        <f t="shared" si="29"/>
        <v>1552.3</v>
      </c>
    </row>
    <row r="439" outlineLevel="1">
      <c r="A439" s="1429"/>
      <c r="B439" s="1442" t="s">
        <v>52</v>
      </c>
      <c r="C439" s="1443" t="b">
        <v>1</v>
      </c>
      <c r="D439" s="1444" t="s">
        <v>28</v>
      </c>
      <c r="E439" s="1445"/>
      <c r="F439" s="1446"/>
      <c r="G439" s="1447">
        <v>-100.0</v>
      </c>
      <c r="H439" s="1303" t="str">
        <f t="array" ref="H439">IF($C439="","N/A",IF($C439=TRUE,"Paid","Pending")) </f>
        <v>Paid</v>
      </c>
      <c r="I439" s="1244">
        <f t="shared" si="31"/>
        <v>790.23</v>
      </c>
      <c r="J439" s="1233">
        <f t="shared" si="29"/>
        <v>1452.3</v>
      </c>
    </row>
    <row r="440" outlineLevel="1">
      <c r="A440" s="1409"/>
      <c r="B440" s="1528" t="s">
        <v>52</v>
      </c>
      <c r="C440" s="1411" t="b">
        <v>1</v>
      </c>
      <c r="D440" s="1539" t="s">
        <v>29</v>
      </c>
      <c r="E440" s="1529"/>
      <c r="F440" s="1530"/>
      <c r="G440" s="1415">
        <v>-50.0</v>
      </c>
      <c r="H440" s="1493" t="str">
        <f t="array" ref="H440">IF($C440="","N/A",IF($C440=TRUE,"Paid","Pending")) </f>
        <v>Paid</v>
      </c>
      <c r="I440" s="1247">
        <f t="shared" si="31"/>
        <v>740.23</v>
      </c>
      <c r="J440" s="1225">
        <f t="shared" si="29"/>
        <v>1402.3</v>
      </c>
    </row>
    <row r="441" outlineLevel="1">
      <c r="A441" s="1409"/>
      <c r="B441" s="1466" t="s">
        <v>61</v>
      </c>
      <c r="C441" s="1417" t="b">
        <v>1</v>
      </c>
      <c r="D441" s="1431" t="s">
        <v>41</v>
      </c>
      <c r="E441" s="1432"/>
      <c r="F441" s="1433"/>
      <c r="G441" s="1421">
        <v>-48.47</v>
      </c>
      <c r="H441" s="1434" t="str">
        <f t="array" ref="H441">IF($C441="","N/A",IF($C441=TRUE,"Paid","Pending")) </f>
        <v>Paid</v>
      </c>
      <c r="I441" s="1244">
        <f t="shared" si="31"/>
        <v>691.76</v>
      </c>
      <c r="J441" s="1233">
        <f t="shared" si="29"/>
        <v>1353.83</v>
      </c>
    </row>
    <row r="442" outlineLevel="1">
      <c r="A442" s="1409"/>
      <c r="B442" s="1349" t="s">
        <v>19</v>
      </c>
      <c r="C442" s="1350" t="b">
        <v>1</v>
      </c>
      <c r="D442" s="1237"/>
      <c r="E442" s="1470"/>
      <c r="F442" s="1471"/>
      <c r="G442" s="1472">
        <v>-137.79</v>
      </c>
      <c r="H442" s="1493" t="str">
        <f t="array" ref="H442">IF($C442="","N/A",IF($C442=TRUE,"Paid","Pending")) </f>
        <v>Paid</v>
      </c>
      <c r="I442" s="1247">
        <f t="shared" si="31"/>
        <v>553.97</v>
      </c>
      <c r="J442" s="1225">
        <f t="shared" si="29"/>
        <v>1216.04</v>
      </c>
    </row>
    <row r="443" outlineLevel="1">
      <c r="A443" s="1409"/>
      <c r="B443" s="1319" t="s">
        <v>13</v>
      </c>
      <c r="C443" s="1300" t="b">
        <v>1</v>
      </c>
      <c r="D443" s="1313"/>
      <c r="E443" s="1540"/>
      <c r="F443" s="1365"/>
      <c r="G443" s="1392">
        <v>-10.0</v>
      </c>
      <c r="H443" s="1434" t="str">
        <f t="array" ref="H443">IF($C443="","N/A",IF($C443=TRUE,"Paid","Pending")) </f>
        <v>Paid</v>
      </c>
      <c r="I443" s="1244">
        <f t="shared" si="31"/>
        <v>543.97</v>
      </c>
      <c r="J443" s="1233">
        <f t="shared" si="29"/>
        <v>1206.04</v>
      </c>
    </row>
    <row r="444" outlineLevel="1">
      <c r="A444" s="1409"/>
      <c r="B444" s="1528" t="s">
        <v>30</v>
      </c>
      <c r="C444" s="1411" t="b">
        <v>1</v>
      </c>
      <c r="D444" s="1412"/>
      <c r="E444" s="1413"/>
      <c r="F444" s="1414"/>
      <c r="G444" s="1415">
        <v>-968.48</v>
      </c>
      <c r="H444" s="1493" t="str">
        <f t="array" ref="H444">IF($C444="","N/A",IF($C444=TRUE,"Paid","Pending")) </f>
        <v>Paid</v>
      </c>
      <c r="I444" s="1247">
        <f t="shared" si="31"/>
        <v>-424.51</v>
      </c>
      <c r="J444" s="1225">
        <f t="shared" si="29"/>
        <v>237.56</v>
      </c>
    </row>
    <row r="445" outlineLevel="1">
      <c r="A445" s="1209"/>
      <c r="B445" s="1319" t="s">
        <v>25</v>
      </c>
      <c r="C445" s="1300" t="b">
        <v>1</v>
      </c>
      <c r="D445" s="1313"/>
      <c r="E445" s="1314"/>
      <c r="F445" s="1315"/>
      <c r="G445" s="1219">
        <v>-14.52</v>
      </c>
      <c r="H445" s="1434" t="str">
        <f t="array" ref="H445">IF($C445="","N/A",IF($C445=TRUE,"Paid","Pending")) </f>
        <v>Paid</v>
      </c>
      <c r="I445" s="1244">
        <f t="shared" si="31"/>
        <v>-439.03</v>
      </c>
      <c r="J445" s="1233">
        <f t="shared" si="29"/>
        <v>223.04</v>
      </c>
    </row>
    <row r="446" outlineLevel="1">
      <c r="A446" s="1209"/>
      <c r="B446" s="1349" t="s">
        <v>11</v>
      </c>
      <c r="C446" s="1350" t="b">
        <v>1</v>
      </c>
      <c r="D446" s="1237" t="s">
        <v>689</v>
      </c>
      <c r="E446" s="1347"/>
      <c r="F446" s="1348"/>
      <c r="G446" s="1227">
        <v>-15.04</v>
      </c>
      <c r="H446" s="1342" t="str">
        <f t="array" ref="H446">IF($C446="","N/A",IF($C446=TRUE,"Paid","Pending")) </f>
        <v>Paid</v>
      </c>
      <c r="I446" s="1247">
        <f t="shared" si="31"/>
        <v>-454.07</v>
      </c>
      <c r="J446" s="1225">
        <f t="shared" si="29"/>
        <v>208</v>
      </c>
    </row>
    <row r="447" outlineLevel="1">
      <c r="A447" s="1209"/>
      <c r="B447" s="1466" t="s">
        <v>15</v>
      </c>
      <c r="C447" s="1417" t="b">
        <v>1</v>
      </c>
      <c r="D447" s="1431"/>
      <c r="E447" s="1419"/>
      <c r="F447" s="1420"/>
      <c r="G447" s="1421">
        <v>-94.0</v>
      </c>
      <c r="H447" s="1303" t="str">
        <f t="array" ref="H447">IF($C447="","N/A",IF($C447=TRUE,"Paid","Pending")) </f>
        <v>Paid</v>
      </c>
      <c r="I447" s="1244">
        <f t="shared" si="31"/>
        <v>-548.07</v>
      </c>
      <c r="J447" s="1233">
        <f t="shared" si="29"/>
        <v>114</v>
      </c>
    </row>
    <row r="448" outlineLevel="1">
      <c r="A448" s="1209"/>
      <c r="B448" s="1528" t="s">
        <v>18</v>
      </c>
      <c r="C448" s="1411" t="b">
        <v>1</v>
      </c>
      <c r="D448" s="1539"/>
      <c r="E448" s="1529"/>
      <c r="F448" s="1530"/>
      <c r="G448" s="1415">
        <v>-106.75</v>
      </c>
      <c r="H448" s="1342" t="str">
        <f t="array" ref="H448">IF($C448="","N/A",IF($C448=TRUE,"Paid","Pending")) </f>
        <v>Paid</v>
      </c>
      <c r="I448" s="1247">
        <f t="shared" si="31"/>
        <v>-654.82</v>
      </c>
      <c r="J448" s="1225">
        <f t="shared" si="29"/>
        <v>7.25</v>
      </c>
    </row>
    <row r="449" ht="30.75" customHeight="1">
      <c r="A449" s="1209"/>
      <c r="B449" s="1356" t="s">
        <v>985</v>
      </c>
      <c r="C449" s="122"/>
      <c r="D449" s="122"/>
      <c r="E449" s="122"/>
      <c r="F449" s="122"/>
      <c r="G449" s="122"/>
      <c r="H449" s="1357" t="s">
        <v>954</v>
      </c>
      <c r="I449" s="122"/>
      <c r="J449" s="1358">
        <f t="shared" si="29"/>
        <v>7.25</v>
      </c>
    </row>
    <row r="450" outlineLevel="1">
      <c r="A450" s="1209"/>
      <c r="B450" s="1290" t="s">
        <v>57</v>
      </c>
      <c r="C450" s="1291"/>
      <c r="D450" s="1292"/>
      <c r="E450" s="1293">
        <v>45583.0</v>
      </c>
      <c r="F450" s="1294"/>
      <c r="G450" s="1295">
        <v>1166.91</v>
      </c>
      <c r="H450" s="1296"/>
      <c r="I450" s="1297">
        <f>G450</f>
        <v>1166.91</v>
      </c>
      <c r="J450" s="1298">
        <f t="shared" si="29"/>
        <v>1174.16</v>
      </c>
    </row>
    <row r="451" outlineLevel="1">
      <c r="A451" s="1209"/>
      <c r="B451" s="1299" t="s">
        <v>110</v>
      </c>
      <c r="C451" s="1359"/>
      <c r="D451" s="1301"/>
      <c r="E451" s="1337"/>
      <c r="F451" s="1338"/>
      <c r="G451" s="1360">
        <f>-'2024 Expences - 10182024'!L3</f>
        <v>-198.86</v>
      </c>
      <c r="H451" s="1301" t="s">
        <v>347</v>
      </c>
      <c r="I451" s="1361">
        <f t="shared" ref="I451:I471" si="32">I450+G451</f>
        <v>968.05</v>
      </c>
      <c r="J451" s="1245">
        <f t="shared" si="29"/>
        <v>975.3</v>
      </c>
    </row>
    <row r="452" outlineLevel="1">
      <c r="A452" s="1209"/>
      <c r="B452" s="1304" t="s">
        <v>144</v>
      </c>
      <c r="C452" s="1305"/>
      <c r="D452" s="1306"/>
      <c r="E452" s="1307"/>
      <c r="F452" s="1362"/>
      <c r="G452" s="1363">
        <f>-'2024 Expences - 10182024'!L4</f>
        <v>-74.1</v>
      </c>
      <c r="H452" s="1306" t="s">
        <v>347</v>
      </c>
      <c r="I452" s="1310">
        <f t="shared" si="32"/>
        <v>893.95</v>
      </c>
      <c r="J452" s="1311">
        <f t="shared" si="29"/>
        <v>901.2</v>
      </c>
    </row>
    <row r="453" outlineLevel="1">
      <c r="A453" s="1209"/>
      <c r="B453" s="1312" t="s">
        <v>145</v>
      </c>
      <c r="C453" s="1300"/>
      <c r="D453" s="1303"/>
      <c r="E453" s="1302"/>
      <c r="F453" s="1338"/>
      <c r="G453" s="1360">
        <f>-'2024 Expences - 10182024'!L5</f>
        <v>-38.13</v>
      </c>
      <c r="H453" s="1303" t="s">
        <v>347</v>
      </c>
      <c r="I453" s="1244">
        <f t="shared" si="32"/>
        <v>855.82</v>
      </c>
      <c r="J453" s="1233">
        <f t="shared" si="29"/>
        <v>863.07</v>
      </c>
    </row>
    <row r="454" outlineLevel="1">
      <c r="A454" s="1209"/>
      <c r="B454" s="1304" t="s">
        <v>146</v>
      </c>
      <c r="C454" s="1305"/>
      <c r="D454" s="1306"/>
      <c r="E454" s="1541"/>
      <c r="F454" s="1542"/>
      <c r="G454" s="1363">
        <f>-'2024 Expences - 10182024'!L6</f>
        <v>-22.49</v>
      </c>
      <c r="H454" s="1306" t="s">
        <v>347</v>
      </c>
      <c r="I454" s="1310">
        <f t="shared" si="32"/>
        <v>833.33</v>
      </c>
      <c r="J454" s="1311">
        <f t="shared" si="29"/>
        <v>840.58</v>
      </c>
    </row>
    <row r="455" outlineLevel="1">
      <c r="A455" s="1209"/>
      <c r="B455" s="1312" t="s">
        <v>132</v>
      </c>
      <c r="C455" s="1300"/>
      <c r="D455" s="1303"/>
      <c r="E455" s="1543"/>
      <c r="F455" s="1544"/>
      <c r="G455" s="1360">
        <f>-'2024 Expences - 10182024'!L7</f>
        <v>0</v>
      </c>
      <c r="H455" s="1303" t="s">
        <v>347</v>
      </c>
      <c r="I455" s="1244">
        <f t="shared" si="32"/>
        <v>833.33</v>
      </c>
      <c r="J455" s="1233">
        <f t="shared" si="29"/>
        <v>840.58</v>
      </c>
    </row>
    <row r="456" outlineLevel="1">
      <c r="A456" s="1209"/>
      <c r="B456" s="1304" t="s">
        <v>147</v>
      </c>
      <c r="C456" s="1305"/>
      <c r="D456" s="1306"/>
      <c r="E456" s="1541"/>
      <c r="F456" s="1542"/>
      <c r="G456" s="1363">
        <f>-'2024 Expences - 10182024'!L8</f>
        <v>0</v>
      </c>
      <c r="H456" s="1306" t="s">
        <v>347</v>
      </c>
      <c r="I456" s="1310">
        <f t="shared" si="32"/>
        <v>833.33</v>
      </c>
      <c r="J456" s="1311">
        <f t="shared" si="29"/>
        <v>840.58</v>
      </c>
    </row>
    <row r="457" outlineLevel="1">
      <c r="A457" s="1209"/>
      <c r="B457" s="1312" t="s">
        <v>21</v>
      </c>
      <c r="C457" s="1300"/>
      <c r="D457" s="1303"/>
      <c r="E457" s="1302"/>
      <c r="F457" s="1338"/>
      <c r="G457" s="1360">
        <f>-'2024 Expences - 10182024'!L9</f>
        <v>0</v>
      </c>
      <c r="H457" s="1303" t="s">
        <v>347</v>
      </c>
      <c r="I457" s="1244">
        <f t="shared" si="32"/>
        <v>833.33</v>
      </c>
      <c r="J457" s="1233">
        <f t="shared" si="29"/>
        <v>840.58</v>
      </c>
    </row>
    <row r="458" outlineLevel="1">
      <c r="A458" s="1209"/>
      <c r="B458" s="1304" t="s">
        <v>61</v>
      </c>
      <c r="C458" s="1305"/>
      <c r="D458" s="1306"/>
      <c r="E458" s="1307"/>
      <c r="F458" s="1362"/>
      <c r="G458" s="1363">
        <f>-'2024 Expences - 10182024'!L10</f>
        <v>0</v>
      </c>
      <c r="H458" s="1306" t="s">
        <v>347</v>
      </c>
      <c r="I458" s="1310">
        <f t="shared" si="32"/>
        <v>833.33</v>
      </c>
      <c r="J458" s="1311">
        <f t="shared" si="29"/>
        <v>840.58</v>
      </c>
    </row>
    <row r="459" outlineLevel="1">
      <c r="A459" s="1209"/>
      <c r="B459" s="1312" t="s">
        <v>149</v>
      </c>
      <c r="C459" s="1300"/>
      <c r="D459" s="1313"/>
      <c r="E459" s="1314"/>
      <c r="F459" s="1365"/>
      <c r="G459" s="1360">
        <f>-'2024 Expences - 10182024'!L11</f>
        <v>0</v>
      </c>
      <c r="H459" s="1303" t="s">
        <v>347</v>
      </c>
      <c r="I459" s="1244">
        <f t="shared" si="32"/>
        <v>833.33</v>
      </c>
      <c r="J459" s="1233">
        <f t="shared" si="29"/>
        <v>840.58</v>
      </c>
    </row>
    <row r="460" outlineLevel="1">
      <c r="A460" s="1209"/>
      <c r="B460" s="1304" t="s">
        <v>150</v>
      </c>
      <c r="C460" s="1305"/>
      <c r="D460" s="1316"/>
      <c r="E460" s="1317"/>
      <c r="F460" s="1366"/>
      <c r="G460" s="1363">
        <f>-'2024 Expences - 10182024'!L12</f>
        <v>0</v>
      </c>
      <c r="H460" s="1306" t="s">
        <v>347</v>
      </c>
      <c r="I460" s="1310">
        <f t="shared" si="32"/>
        <v>833.33</v>
      </c>
      <c r="J460" s="1311">
        <f t="shared" si="29"/>
        <v>840.58</v>
      </c>
    </row>
    <row r="461" outlineLevel="1">
      <c r="A461" s="1209"/>
      <c r="B461" s="1312" t="s">
        <v>11</v>
      </c>
      <c r="C461" s="1300"/>
      <c r="D461" s="1313"/>
      <c r="E461" s="1314"/>
      <c r="F461" s="1365"/>
      <c r="G461" s="1360">
        <f>-'2024 Expences - 10182024'!L13</f>
        <v>0</v>
      </c>
      <c r="H461" s="1303" t="s">
        <v>347</v>
      </c>
      <c r="I461" s="1244">
        <f t="shared" si="32"/>
        <v>833.33</v>
      </c>
      <c r="J461" s="1233">
        <f t="shared" si="29"/>
        <v>840.58</v>
      </c>
    </row>
    <row r="462" outlineLevel="1">
      <c r="A462" s="1209"/>
      <c r="B462" s="1304" t="s">
        <v>148</v>
      </c>
      <c r="C462" s="1305"/>
      <c r="D462" s="1316"/>
      <c r="E462" s="1317"/>
      <c r="F462" s="1366"/>
      <c r="G462" s="1363">
        <f>-'2024 Expences - 10182024'!L14</f>
        <v>0</v>
      </c>
      <c r="H462" s="1306" t="str">
        <f t="array" ref="H462">IF($C462="","N/A",IF($C462=TRUE,"Paid","Pending")) </f>
        <v>N/A</v>
      </c>
      <c r="I462" s="1310">
        <f t="shared" si="32"/>
        <v>833.33</v>
      </c>
      <c r="J462" s="1311">
        <f t="shared" si="29"/>
        <v>840.58</v>
      </c>
    </row>
    <row r="463" outlineLevel="1">
      <c r="A463" s="1429"/>
      <c r="B463" s="1430" t="s">
        <v>33</v>
      </c>
      <c r="C463" s="1417" t="b">
        <v>1</v>
      </c>
      <c r="D463" s="1431" t="s">
        <v>986</v>
      </c>
      <c r="E463" s="1432"/>
      <c r="F463" s="1433"/>
      <c r="G463" s="1421">
        <v>-471.27</v>
      </c>
      <c r="H463" s="1434" t="str">
        <f t="array" ref="H463">IF($C463="","N/A",IF($C463=TRUE,"Paid","Pending")) </f>
        <v>Paid</v>
      </c>
      <c r="I463" s="1545">
        <f t="shared" si="32"/>
        <v>362.06</v>
      </c>
      <c r="J463" s="1546">
        <f t="shared" si="29"/>
        <v>369.31</v>
      </c>
    </row>
    <row r="464" outlineLevel="1">
      <c r="A464" s="1429"/>
      <c r="B464" s="1503" t="s">
        <v>52</v>
      </c>
      <c r="C464" s="1436" t="b">
        <v>1</v>
      </c>
      <c r="D464" s="1437" t="s">
        <v>987</v>
      </c>
      <c r="E464" s="1504"/>
      <c r="F464" s="1505"/>
      <c r="G464" s="1440">
        <v>0.0</v>
      </c>
      <c r="H464" s="1441" t="str">
        <f t="array" ref="H464">IF($C464="","N/A",IF($C464=TRUE,"Paid","Pending")) </f>
        <v>Paid</v>
      </c>
      <c r="I464" s="1547">
        <f t="shared" si="32"/>
        <v>362.06</v>
      </c>
      <c r="J464" s="1548">
        <f t="shared" si="29"/>
        <v>369.31</v>
      </c>
    </row>
    <row r="465" outlineLevel="1">
      <c r="A465" s="1429"/>
      <c r="B465" s="1506" t="s">
        <v>52</v>
      </c>
      <c r="C465" s="1443" t="b">
        <v>1</v>
      </c>
      <c r="D465" s="1444" t="s">
        <v>988</v>
      </c>
      <c r="E465" s="1507"/>
      <c r="F465" s="1508"/>
      <c r="G465" s="1447">
        <v>0.0</v>
      </c>
      <c r="H465" s="1448" t="str">
        <f t="array" ref="H465">IF($C465="","N/A",IF($C465=TRUE,"Paid","Pending")) </f>
        <v>Paid</v>
      </c>
      <c r="I465" s="1549">
        <f t="shared" si="32"/>
        <v>362.06</v>
      </c>
      <c r="J465" s="1550">
        <f t="shared" si="29"/>
        <v>369.31</v>
      </c>
    </row>
    <row r="466" outlineLevel="1">
      <c r="A466" s="1449"/>
      <c r="B466" s="1473" t="s">
        <v>61</v>
      </c>
      <c r="C466" s="1474" t="b">
        <v>1</v>
      </c>
      <c r="D466" s="1475" t="s">
        <v>41</v>
      </c>
      <c r="E466" s="1476"/>
      <c r="F466" s="1477"/>
      <c r="G466" s="1478">
        <v>-48.47</v>
      </c>
      <c r="H466" s="1450" t="str">
        <f t="array" ref="H466">IF($C466="","N/A",IF($C466=TRUE,"Paid","Pending")) </f>
        <v>Paid</v>
      </c>
      <c r="I466" s="1547">
        <f t="shared" si="32"/>
        <v>313.59</v>
      </c>
      <c r="J466" s="1548">
        <f t="shared" si="29"/>
        <v>320.84</v>
      </c>
    </row>
    <row r="467" outlineLevel="1">
      <c r="A467" s="1449"/>
      <c r="B467" s="1466" t="s">
        <v>42</v>
      </c>
      <c r="C467" s="1417" t="b">
        <v>1</v>
      </c>
      <c r="D467" s="1418"/>
      <c r="E467" s="1432"/>
      <c r="F467" s="1433"/>
      <c r="G467" s="1421">
        <v>-86.95</v>
      </c>
      <c r="H467" s="1456" t="str">
        <f t="array" ref="H467">IF($C467="","N/A",IF($C467=TRUE,"Paid","Pending")) </f>
        <v>Paid</v>
      </c>
      <c r="I467" s="1549">
        <f t="shared" si="32"/>
        <v>226.64</v>
      </c>
      <c r="J467" s="1550">
        <f t="shared" si="29"/>
        <v>233.89</v>
      </c>
    </row>
    <row r="468" outlineLevel="1">
      <c r="A468" s="1429"/>
      <c r="B468" s="1435" t="s">
        <v>14</v>
      </c>
      <c r="C468" s="1436" t="b">
        <v>1</v>
      </c>
      <c r="D468" s="1457"/>
      <c r="E468" s="1438"/>
      <c r="F468" s="1439"/>
      <c r="G468" s="1440">
        <f>-64.82+-2.1</f>
        <v>-66.92</v>
      </c>
      <c r="H468" s="1450" t="str">
        <f t="array" ref="H468">IF($C468="","N/A",IF($C468=TRUE,"Paid","Pending")) </f>
        <v>Paid</v>
      </c>
      <c r="I468" s="1547">
        <f t="shared" si="32"/>
        <v>159.72</v>
      </c>
      <c r="J468" s="1548">
        <f t="shared" si="29"/>
        <v>166.97</v>
      </c>
    </row>
    <row r="469" outlineLevel="1">
      <c r="A469" s="1429"/>
      <c r="B469" s="1442" t="s">
        <v>19</v>
      </c>
      <c r="C469" s="1443" t="b">
        <v>1</v>
      </c>
      <c r="D469" s="1458"/>
      <c r="E469" s="1445"/>
      <c r="F469" s="1446"/>
      <c r="G469" s="1447">
        <v>-122.59</v>
      </c>
      <c r="H469" s="1456" t="str">
        <f t="array" ref="H469">IF($C469="","N/A",IF($C469=TRUE,"Paid","Pending")) </f>
        <v>Paid</v>
      </c>
      <c r="I469" s="1549">
        <f t="shared" si="32"/>
        <v>37.13</v>
      </c>
      <c r="J469" s="1550">
        <f t="shared" si="29"/>
        <v>44.38</v>
      </c>
    </row>
    <row r="470" outlineLevel="1">
      <c r="A470" s="1429"/>
      <c r="B470" s="1435" t="s">
        <v>148</v>
      </c>
      <c r="C470" s="1436" t="b">
        <v>1</v>
      </c>
      <c r="D470" s="1437" t="s">
        <v>681</v>
      </c>
      <c r="E470" s="1438"/>
      <c r="F470" s="1439"/>
      <c r="G470" s="1440">
        <v>-15.74</v>
      </c>
      <c r="H470" s="1441" t="str">
        <f t="array" ref="H470">IF($C470="","N/A",IF($C470=TRUE,"Paid","Pending")) </f>
        <v>Paid</v>
      </c>
      <c r="I470" s="1547">
        <f t="shared" si="32"/>
        <v>21.39</v>
      </c>
      <c r="J470" s="1548">
        <f t="shared" si="29"/>
        <v>28.64</v>
      </c>
    </row>
    <row r="471" outlineLevel="1">
      <c r="A471" s="1429"/>
      <c r="B471" s="1442" t="s">
        <v>11</v>
      </c>
      <c r="C471" s="1443" t="b">
        <v>1</v>
      </c>
      <c r="D471" s="1444" t="s">
        <v>17</v>
      </c>
      <c r="E471" s="1482"/>
      <c r="F471" s="1483"/>
      <c r="G471" s="1447">
        <v>-10.49</v>
      </c>
      <c r="H471" s="1448" t="str">
        <f t="array" ref="H471">IF($C471="","N/A",IF($C471=TRUE,"Paid","Pending")) </f>
        <v>Paid</v>
      </c>
      <c r="I471" s="1549">
        <f t="shared" si="32"/>
        <v>10.9</v>
      </c>
      <c r="J471" s="1550">
        <f t="shared" si="29"/>
        <v>18.15</v>
      </c>
    </row>
    <row r="472" ht="30.75" customHeight="1">
      <c r="A472" s="1209"/>
      <c r="B472" s="1372" t="s">
        <v>989</v>
      </c>
      <c r="C472" s="1324"/>
      <c r="D472" s="1324"/>
      <c r="E472" s="1324"/>
      <c r="F472" s="1324"/>
      <c r="G472" s="1324"/>
      <c r="H472" s="1325" t="s">
        <v>954</v>
      </c>
      <c r="I472" s="1324"/>
      <c r="J472" s="1326">
        <f>J471</f>
        <v>18.15</v>
      </c>
    </row>
    <row r="473" outlineLevel="1">
      <c r="A473" s="1209"/>
      <c r="B473" s="1401" t="s">
        <v>57</v>
      </c>
      <c r="C473" s="1402"/>
      <c r="D473" s="1403"/>
      <c r="E473" s="1404">
        <v>45597.0</v>
      </c>
      <c r="F473" s="1405"/>
      <c r="G473" s="1406">
        <v>1197.92</v>
      </c>
      <c r="H473" s="1241"/>
      <c r="I473" s="1407">
        <f>G473</f>
        <v>1197.92</v>
      </c>
      <c r="J473" s="1408">
        <f t="shared" ref="J473:J494" si="33">J472+G473</f>
        <v>1216.07</v>
      </c>
    </row>
    <row r="474" outlineLevel="1">
      <c r="A474" s="1209"/>
      <c r="B474" s="1312" t="s">
        <v>110</v>
      </c>
      <c r="C474" s="1345"/>
      <c r="D474" s="1303"/>
      <c r="E474" s="1302"/>
      <c r="F474" s="1235"/>
      <c r="G474" s="1232">
        <f>-'2024 Expences - 11012024'!L3</f>
        <v>-92.91</v>
      </c>
      <c r="H474" s="1303" t="s">
        <v>347</v>
      </c>
      <c r="I474" s="1244">
        <f t="shared" ref="I474:I494" si="34">I473+G474</f>
        <v>1105.01</v>
      </c>
      <c r="J474" s="1233">
        <f t="shared" si="33"/>
        <v>1123.16</v>
      </c>
    </row>
    <row r="475" outlineLevel="1">
      <c r="A475" s="1209"/>
      <c r="B475" s="1340" t="s">
        <v>144</v>
      </c>
      <c r="C475" s="1341"/>
      <c r="D475" s="1342"/>
      <c r="E475" s="1343"/>
      <c r="F475" s="1234"/>
      <c r="G475" s="1224">
        <f>-'2024 Expences - 11012024'!L4</f>
        <v>-49.41</v>
      </c>
      <c r="H475" s="1342" t="s">
        <v>347</v>
      </c>
      <c r="I475" s="1247">
        <f t="shared" si="34"/>
        <v>1055.6</v>
      </c>
      <c r="J475" s="1225">
        <f t="shared" si="33"/>
        <v>1073.75</v>
      </c>
    </row>
    <row r="476" outlineLevel="1">
      <c r="A476" s="1209"/>
      <c r="B476" s="1312" t="s">
        <v>145</v>
      </c>
      <c r="C476" s="1345"/>
      <c r="D476" s="1303"/>
      <c r="E476" s="1302"/>
      <c r="F476" s="1235"/>
      <c r="G476" s="1232">
        <f>-'2024 Expences - 11012024'!L5</f>
        <v>0</v>
      </c>
      <c r="H476" s="1303" t="s">
        <v>347</v>
      </c>
      <c r="I476" s="1244">
        <f t="shared" si="34"/>
        <v>1055.6</v>
      </c>
      <c r="J476" s="1233">
        <f t="shared" si="33"/>
        <v>1073.75</v>
      </c>
    </row>
    <row r="477" outlineLevel="1">
      <c r="A477" s="1209"/>
      <c r="B477" s="1340" t="s">
        <v>146</v>
      </c>
      <c r="C477" s="1341"/>
      <c r="D477" s="1342"/>
      <c r="E477" s="1343"/>
      <c r="F477" s="1234"/>
      <c r="G477" s="1224">
        <f>-'2024 Expences - 11012024'!L6</f>
        <v>86.56</v>
      </c>
      <c r="H477" s="1342" t="s">
        <v>347</v>
      </c>
      <c r="I477" s="1247">
        <f t="shared" si="34"/>
        <v>1142.16</v>
      </c>
      <c r="J477" s="1225">
        <f t="shared" si="33"/>
        <v>1160.31</v>
      </c>
    </row>
    <row r="478" outlineLevel="1">
      <c r="A478" s="1209"/>
      <c r="B478" s="1312" t="s">
        <v>132</v>
      </c>
      <c r="C478" s="1345"/>
      <c r="D478" s="1303"/>
      <c r="E478" s="1302"/>
      <c r="F478" s="1235"/>
      <c r="G478" s="1232">
        <f>-'2024 Expences - 11012024'!L7</f>
        <v>0</v>
      </c>
      <c r="H478" s="1303" t="s">
        <v>347</v>
      </c>
      <c r="I478" s="1244">
        <f t="shared" si="34"/>
        <v>1142.16</v>
      </c>
      <c r="J478" s="1233">
        <f t="shared" si="33"/>
        <v>1160.31</v>
      </c>
    </row>
    <row r="479" outlineLevel="1">
      <c r="A479" s="1209"/>
      <c r="B479" s="1340" t="s">
        <v>147</v>
      </c>
      <c r="C479" s="1341"/>
      <c r="D479" s="1342"/>
      <c r="E479" s="1343"/>
      <c r="F479" s="1234"/>
      <c r="G479" s="1224">
        <f>-'2024 Expences - 11012024'!L8</f>
        <v>0</v>
      </c>
      <c r="H479" s="1342" t="s">
        <v>347</v>
      </c>
      <c r="I479" s="1247">
        <f t="shared" si="34"/>
        <v>1142.16</v>
      </c>
      <c r="J479" s="1225">
        <f t="shared" si="33"/>
        <v>1160.31</v>
      </c>
    </row>
    <row r="480" outlineLevel="1">
      <c r="A480" s="1209"/>
      <c r="B480" s="1312" t="s">
        <v>21</v>
      </c>
      <c r="C480" s="1345"/>
      <c r="D480" s="1303"/>
      <c r="E480" s="1302"/>
      <c r="F480" s="1235"/>
      <c r="G480" s="1232">
        <f>-'2024 Expences - 11012024'!L9</f>
        <v>-27.98</v>
      </c>
      <c r="H480" s="1303" t="s">
        <v>347</v>
      </c>
      <c r="I480" s="1244">
        <f t="shared" si="34"/>
        <v>1114.18</v>
      </c>
      <c r="J480" s="1233">
        <f t="shared" si="33"/>
        <v>1132.33</v>
      </c>
    </row>
    <row r="481" outlineLevel="1">
      <c r="A481" s="1209"/>
      <c r="B481" s="1340" t="s">
        <v>61</v>
      </c>
      <c r="C481" s="1341"/>
      <c r="D481" s="1342"/>
      <c r="E481" s="1343"/>
      <c r="F481" s="1234"/>
      <c r="G481" s="1224">
        <f>-'2024 Expences - 11012024'!L10</f>
        <v>0</v>
      </c>
      <c r="H481" s="1342" t="s">
        <v>347</v>
      </c>
      <c r="I481" s="1247">
        <f t="shared" si="34"/>
        <v>1114.18</v>
      </c>
      <c r="J481" s="1225">
        <f t="shared" si="33"/>
        <v>1132.33</v>
      </c>
    </row>
    <row r="482" outlineLevel="1">
      <c r="A482" s="1209"/>
      <c r="B482" s="1312" t="s">
        <v>149</v>
      </c>
      <c r="C482" s="1345"/>
      <c r="D482" s="1303"/>
      <c r="E482" s="1302"/>
      <c r="F482" s="1235"/>
      <c r="G482" s="1232">
        <f>-'2024 Expences - 11012024'!L11</f>
        <v>0</v>
      </c>
      <c r="H482" s="1303" t="s">
        <v>347</v>
      </c>
      <c r="I482" s="1244">
        <f t="shared" si="34"/>
        <v>1114.18</v>
      </c>
      <c r="J482" s="1233">
        <f t="shared" si="33"/>
        <v>1132.33</v>
      </c>
    </row>
    <row r="483" outlineLevel="1">
      <c r="A483" s="1209"/>
      <c r="B483" s="1340" t="s">
        <v>150</v>
      </c>
      <c r="C483" s="1341"/>
      <c r="D483" s="1342"/>
      <c r="E483" s="1343"/>
      <c r="F483" s="1234"/>
      <c r="G483" s="1224">
        <f>-'2024 Expences - 11012024'!L12</f>
        <v>0</v>
      </c>
      <c r="H483" s="1342" t="s">
        <v>347</v>
      </c>
      <c r="I483" s="1247">
        <f t="shared" si="34"/>
        <v>1114.18</v>
      </c>
      <c r="J483" s="1225">
        <f t="shared" si="33"/>
        <v>1132.33</v>
      </c>
    </row>
    <row r="484" outlineLevel="1">
      <c r="A484" s="1209"/>
      <c r="B484" s="1312" t="s">
        <v>11</v>
      </c>
      <c r="C484" s="1345"/>
      <c r="D484" s="1313"/>
      <c r="E484" s="1314"/>
      <c r="F484" s="1315"/>
      <c r="G484" s="1232">
        <f>-'2024 Expences - 11012024'!L13</f>
        <v>0</v>
      </c>
      <c r="H484" s="1303" t="s">
        <v>347</v>
      </c>
      <c r="I484" s="1244">
        <f t="shared" si="34"/>
        <v>1114.18</v>
      </c>
      <c r="J484" s="1233">
        <f t="shared" si="33"/>
        <v>1132.33</v>
      </c>
    </row>
    <row r="485" outlineLevel="1">
      <c r="A485" s="1209"/>
      <c r="B485" s="1340" t="s">
        <v>148</v>
      </c>
      <c r="C485" s="1341"/>
      <c r="D485" s="1346"/>
      <c r="E485" s="1347"/>
      <c r="F485" s="1348"/>
      <c r="G485" s="1224">
        <f>-'2024 Expences - 11012024'!L14</f>
        <v>0</v>
      </c>
      <c r="H485" s="1342" t="s">
        <v>347</v>
      </c>
      <c r="I485" s="1247">
        <f t="shared" si="34"/>
        <v>1114.18</v>
      </c>
      <c r="J485" s="1225">
        <f t="shared" si="33"/>
        <v>1132.33</v>
      </c>
    </row>
    <row r="486" outlineLevel="1">
      <c r="A486" s="1209"/>
      <c r="B486" s="1319" t="s">
        <v>30</v>
      </c>
      <c r="C486" s="1300" t="b">
        <v>1</v>
      </c>
      <c r="D486" s="1551"/>
      <c r="E486" s="1314"/>
      <c r="F486" s="1315"/>
      <c r="G486" s="1219">
        <v>-803.0</v>
      </c>
      <c r="H486" s="1303" t="str">
        <f t="array" ref="H486">IF($C486="","N/A",IF($C486=TRUE,"Paid","Pending")) </f>
        <v>Paid</v>
      </c>
      <c r="I486" s="1244">
        <f t="shared" si="34"/>
        <v>311.18</v>
      </c>
      <c r="J486" s="1233">
        <f t="shared" si="33"/>
        <v>329.33</v>
      </c>
    </row>
    <row r="487" outlineLevel="1">
      <c r="A487" s="1429"/>
      <c r="B487" s="1552" t="s">
        <v>61</v>
      </c>
      <c r="C487" s="1518" t="b">
        <v>1</v>
      </c>
      <c r="D487" s="1525" t="s">
        <v>41</v>
      </c>
      <c r="E487" s="1526"/>
      <c r="F487" s="1527"/>
      <c r="G487" s="1522">
        <v>-48.47</v>
      </c>
      <c r="H487" s="1342" t="str">
        <f t="array" ref="H487">IF($C487="","N/A",IF($C487=TRUE,"Paid","Pending")) </f>
        <v>Paid</v>
      </c>
      <c r="I487" s="1247">
        <f t="shared" si="34"/>
        <v>262.71</v>
      </c>
      <c r="J487" s="1225">
        <f t="shared" si="33"/>
        <v>280.86</v>
      </c>
    </row>
    <row r="488" outlineLevel="1">
      <c r="A488" s="1429"/>
      <c r="B488" s="1442" t="s">
        <v>42</v>
      </c>
      <c r="C488" s="1443" t="b">
        <v>1</v>
      </c>
      <c r="D488" s="1458"/>
      <c r="E488" s="1445"/>
      <c r="F488" s="1446"/>
      <c r="G488" s="1447">
        <v>-86.95</v>
      </c>
      <c r="H488" s="1303" t="str">
        <f t="array" ref="H488">IF($C488="","N/A",IF($C488=TRUE,"Paid","Pending")) </f>
        <v>Paid</v>
      </c>
      <c r="I488" s="1244">
        <f t="shared" si="34"/>
        <v>175.76</v>
      </c>
      <c r="J488" s="1233">
        <f t="shared" si="33"/>
        <v>193.91</v>
      </c>
    </row>
    <row r="489" outlineLevel="1">
      <c r="A489" s="1429"/>
      <c r="B489" s="1532" t="s">
        <v>18</v>
      </c>
      <c r="C489" s="1468" t="b">
        <v>1</v>
      </c>
      <c r="D489" s="1469"/>
      <c r="E489" s="1470"/>
      <c r="F489" s="1471"/>
      <c r="G489" s="1472">
        <v>-106.75</v>
      </c>
      <c r="H489" s="1342" t="str">
        <f t="array" ref="H489">IF($C489="","N/A",IF($C489=TRUE,"Paid","Pending")) </f>
        <v>Paid</v>
      </c>
      <c r="I489" s="1247">
        <f t="shared" si="34"/>
        <v>69.01</v>
      </c>
      <c r="J489" s="1225">
        <f t="shared" si="33"/>
        <v>87.16</v>
      </c>
    </row>
    <row r="490" outlineLevel="1">
      <c r="A490" s="1409"/>
      <c r="B490" s="1319" t="s">
        <v>23</v>
      </c>
      <c r="C490" s="1367" t="b">
        <v>1</v>
      </c>
      <c r="D490" s="1313"/>
      <c r="E490" s="1314"/>
      <c r="F490" s="1315"/>
      <c r="G490" s="1219">
        <v>0.0</v>
      </c>
      <c r="H490" s="1434" t="str">
        <f t="array" ref="H490">IF($C490="","N/A",IF($C490=TRUE,"Paid","Pending")) </f>
        <v>Paid</v>
      </c>
      <c r="I490" s="1244">
        <f t="shared" si="34"/>
        <v>69.01</v>
      </c>
      <c r="J490" s="1233">
        <f t="shared" si="33"/>
        <v>87.16</v>
      </c>
    </row>
    <row r="491" outlineLevel="1">
      <c r="A491" s="1409"/>
      <c r="B491" s="1349" t="s">
        <v>25</v>
      </c>
      <c r="C491" s="1350" t="b">
        <v>1</v>
      </c>
      <c r="D491" s="1346"/>
      <c r="E491" s="1347"/>
      <c r="F491" s="1348"/>
      <c r="G491" s="1227">
        <v>-14.52</v>
      </c>
      <c r="H491" s="1493" t="str">
        <f t="array" ref="H491">IF($C491="","N/A",IF($C491=TRUE,"Paid","Pending")) </f>
        <v>Paid</v>
      </c>
      <c r="I491" s="1247">
        <f t="shared" si="34"/>
        <v>54.49</v>
      </c>
      <c r="J491" s="1225">
        <f t="shared" si="33"/>
        <v>72.64</v>
      </c>
    </row>
    <row r="492" outlineLevel="1">
      <c r="A492" s="1209"/>
      <c r="B492" s="1319" t="s">
        <v>11</v>
      </c>
      <c r="C492" s="1300" t="b">
        <v>1</v>
      </c>
      <c r="D492" s="1236" t="s">
        <v>689</v>
      </c>
      <c r="E492" s="1314"/>
      <c r="F492" s="1315"/>
      <c r="G492" s="1219">
        <v>-15.04</v>
      </c>
      <c r="H492" s="1434" t="str">
        <f t="array" ref="H492">IF($C492="","N/A",IF($C492=TRUE,"Paid","Pending")) </f>
        <v>Paid</v>
      </c>
      <c r="I492" s="1244">
        <f t="shared" si="34"/>
        <v>39.45</v>
      </c>
      <c r="J492" s="1233">
        <f t="shared" si="33"/>
        <v>57.6</v>
      </c>
    </row>
    <row r="493" outlineLevel="1">
      <c r="A493" s="1209"/>
      <c r="B493" s="1349" t="s">
        <v>15</v>
      </c>
      <c r="C493" s="1350" t="b">
        <v>0</v>
      </c>
      <c r="D493" s="1237" t="s">
        <v>990</v>
      </c>
      <c r="E493" s="1347"/>
      <c r="F493" s="1348"/>
      <c r="G493" s="1227">
        <v>0.0</v>
      </c>
      <c r="H493" s="1493" t="str">
        <f t="array" ref="H493">IF($C493="","N/A",IF($C493=TRUE,"Paid","Pending")) </f>
        <v>Pending</v>
      </c>
      <c r="I493" s="1247">
        <f t="shared" si="34"/>
        <v>39.45</v>
      </c>
      <c r="J493" s="1225">
        <f t="shared" si="33"/>
        <v>57.6</v>
      </c>
    </row>
    <row r="494" outlineLevel="1">
      <c r="A494" s="1209"/>
      <c r="B494" s="1378" t="s">
        <v>19</v>
      </c>
      <c r="C494" s="1385" t="b">
        <v>0</v>
      </c>
      <c r="D494" s="1379" t="s">
        <v>991</v>
      </c>
      <c r="E494" s="1380"/>
      <c r="F494" s="1381"/>
      <c r="G494" s="1219">
        <v>0.0</v>
      </c>
      <c r="H494" s="1434" t="str">
        <f t="array" ref="H494">IF($C494="","N/A",IF($C494=TRUE,"Paid","Pending")) </f>
        <v>Pending</v>
      </c>
      <c r="I494" s="1244">
        <f t="shared" si="34"/>
        <v>39.45</v>
      </c>
      <c r="J494" s="1233">
        <f t="shared" si="33"/>
        <v>57.6</v>
      </c>
    </row>
    <row r="495" ht="30.75" customHeight="1">
      <c r="A495" s="1209"/>
      <c r="B495" s="1356" t="s">
        <v>992</v>
      </c>
      <c r="C495" s="122"/>
      <c r="D495" s="122"/>
      <c r="E495" s="122"/>
      <c r="F495" s="122"/>
      <c r="G495" s="122"/>
      <c r="H495" s="1357" t="s">
        <v>954</v>
      </c>
      <c r="I495" s="122"/>
      <c r="J495" s="1358" t="s">
        <v>993</v>
      </c>
    </row>
    <row r="496" outlineLevel="1">
      <c r="A496" s="1209"/>
      <c r="B496" s="1290" t="s">
        <v>57</v>
      </c>
      <c r="C496" s="1291"/>
      <c r="D496" s="1292"/>
      <c r="E496" s="1293">
        <v>45611.0</v>
      </c>
      <c r="F496" s="1294"/>
      <c r="G496" s="1295">
        <v>1634.08</v>
      </c>
      <c r="H496" s="1296"/>
      <c r="I496" s="1297">
        <f>G496</f>
        <v>1634.08</v>
      </c>
      <c r="J496" s="1298">
        <f t="shared" ref="J496:J519" si="35">J495+G496</f>
        <v>1703.05</v>
      </c>
    </row>
    <row r="497" outlineLevel="1">
      <c r="A497" s="1209"/>
      <c r="B497" s="1299" t="s">
        <v>110</v>
      </c>
      <c r="C497" s="1359"/>
      <c r="D497" s="1301"/>
      <c r="E497" s="1337"/>
      <c r="F497" s="1338"/>
      <c r="G497" s="1360">
        <f>-'2024 Expences - 11152024'!L3</f>
        <v>-208.65</v>
      </c>
      <c r="H497" s="1301" t="s">
        <v>347</v>
      </c>
      <c r="I497" s="1361">
        <f t="shared" ref="I497:I519" si="36">I496+G497</f>
        <v>1425.43</v>
      </c>
      <c r="J497" s="1245">
        <f t="shared" si="35"/>
        <v>1494.4</v>
      </c>
    </row>
    <row r="498" outlineLevel="1">
      <c r="A498" s="1209"/>
      <c r="B498" s="1304" t="s">
        <v>144</v>
      </c>
      <c r="C498" s="1305"/>
      <c r="D498" s="1306"/>
      <c r="E498" s="1307"/>
      <c r="F498" s="1362"/>
      <c r="G498" s="1363">
        <f>-'2024 Expences - 11152024'!L4</f>
        <v>-26.42</v>
      </c>
      <c r="H498" s="1306" t="s">
        <v>347</v>
      </c>
      <c r="I498" s="1310">
        <f t="shared" si="36"/>
        <v>1399.01</v>
      </c>
      <c r="J498" s="1311">
        <f t="shared" si="35"/>
        <v>1467.98</v>
      </c>
    </row>
    <row r="499" outlineLevel="1">
      <c r="A499" s="1209"/>
      <c r="B499" s="1312" t="s">
        <v>145</v>
      </c>
      <c r="C499" s="1300"/>
      <c r="D499" s="1303"/>
      <c r="E499" s="1302"/>
      <c r="F499" s="1338"/>
      <c r="G499" s="1360">
        <f>-'2024 Expences - 11152024'!L5</f>
        <v>-25.63</v>
      </c>
      <c r="H499" s="1303" t="s">
        <v>347</v>
      </c>
      <c r="I499" s="1244">
        <f t="shared" si="36"/>
        <v>1373.38</v>
      </c>
      <c r="J499" s="1233">
        <f t="shared" si="35"/>
        <v>1442.35</v>
      </c>
    </row>
    <row r="500" outlineLevel="1">
      <c r="A500" s="1209"/>
      <c r="B500" s="1304" t="s">
        <v>146</v>
      </c>
      <c r="C500" s="1305"/>
      <c r="D500" s="1306"/>
      <c r="E500" s="1307"/>
      <c r="F500" s="1362"/>
      <c r="G500" s="1363">
        <f>-'2024 Expences - 11152024'!L6</f>
        <v>0</v>
      </c>
      <c r="H500" s="1306" t="s">
        <v>347</v>
      </c>
      <c r="I500" s="1310">
        <f t="shared" si="36"/>
        <v>1373.38</v>
      </c>
      <c r="J500" s="1311">
        <f t="shared" si="35"/>
        <v>1442.35</v>
      </c>
    </row>
    <row r="501" outlineLevel="1">
      <c r="A501" s="1209"/>
      <c r="B501" s="1312" t="s">
        <v>132</v>
      </c>
      <c r="C501" s="1300"/>
      <c r="D501" s="1303"/>
      <c r="E501" s="1302"/>
      <c r="F501" s="1338"/>
      <c r="G501" s="1360">
        <f>-'2024 Expences - 11152024'!L7</f>
        <v>0</v>
      </c>
      <c r="H501" s="1303" t="s">
        <v>347</v>
      </c>
      <c r="I501" s="1244">
        <f t="shared" si="36"/>
        <v>1373.38</v>
      </c>
      <c r="J501" s="1233">
        <f t="shared" si="35"/>
        <v>1442.35</v>
      </c>
    </row>
    <row r="502" outlineLevel="1">
      <c r="A502" s="1209"/>
      <c r="B502" s="1304" t="s">
        <v>147</v>
      </c>
      <c r="C502" s="1305"/>
      <c r="D502" s="1306"/>
      <c r="E502" s="1307"/>
      <c r="F502" s="1362"/>
      <c r="G502" s="1363">
        <f>-'2024 Expences - 11152024'!L8</f>
        <v>-11</v>
      </c>
      <c r="H502" s="1306" t="s">
        <v>347</v>
      </c>
      <c r="I502" s="1310">
        <f t="shared" si="36"/>
        <v>1362.38</v>
      </c>
      <c r="J502" s="1311">
        <f t="shared" si="35"/>
        <v>1431.35</v>
      </c>
    </row>
    <row r="503" outlineLevel="1">
      <c r="A503" s="1209"/>
      <c r="B503" s="1312" t="s">
        <v>21</v>
      </c>
      <c r="C503" s="1300"/>
      <c r="D503" s="1303"/>
      <c r="E503" s="1302"/>
      <c r="F503" s="1338"/>
      <c r="G503" s="1360">
        <f>-'2024 Expences - 11152024'!L9</f>
        <v>-53.6</v>
      </c>
      <c r="H503" s="1303" t="s">
        <v>347</v>
      </c>
      <c r="I503" s="1244">
        <f t="shared" si="36"/>
        <v>1308.78</v>
      </c>
      <c r="J503" s="1233">
        <f t="shared" si="35"/>
        <v>1377.75</v>
      </c>
    </row>
    <row r="504" outlineLevel="1">
      <c r="A504" s="1209"/>
      <c r="B504" s="1304" t="s">
        <v>61</v>
      </c>
      <c r="C504" s="1305"/>
      <c r="D504" s="1306"/>
      <c r="E504" s="1307"/>
      <c r="F504" s="1362"/>
      <c r="G504" s="1363">
        <f>-'2024 Expences - 11152024'!L10</f>
        <v>0</v>
      </c>
      <c r="H504" s="1306" t="s">
        <v>347</v>
      </c>
      <c r="I504" s="1310">
        <f t="shared" si="36"/>
        <v>1308.78</v>
      </c>
      <c r="J504" s="1311">
        <f t="shared" si="35"/>
        <v>1377.75</v>
      </c>
    </row>
    <row r="505" outlineLevel="1">
      <c r="A505" s="1209"/>
      <c r="B505" s="1312" t="s">
        <v>149</v>
      </c>
      <c r="C505" s="1300"/>
      <c r="D505" s="1313"/>
      <c r="E505" s="1314"/>
      <c r="F505" s="1365"/>
      <c r="G505" s="1360">
        <f>-'2024 Expences - 11152024'!L11</f>
        <v>0</v>
      </c>
      <c r="H505" s="1303" t="s">
        <v>347</v>
      </c>
      <c r="I505" s="1244">
        <f t="shared" si="36"/>
        <v>1308.78</v>
      </c>
      <c r="J505" s="1233">
        <f t="shared" si="35"/>
        <v>1377.75</v>
      </c>
    </row>
    <row r="506" outlineLevel="1">
      <c r="A506" s="1209"/>
      <c r="B506" s="1304" t="s">
        <v>150</v>
      </c>
      <c r="C506" s="1305"/>
      <c r="D506" s="1316"/>
      <c r="E506" s="1317"/>
      <c r="F506" s="1366"/>
      <c r="G506" s="1363">
        <f>-'2024 Expences - 11152024'!L12</f>
        <v>0</v>
      </c>
      <c r="H506" s="1306" t="s">
        <v>347</v>
      </c>
      <c r="I506" s="1310">
        <f t="shared" si="36"/>
        <v>1308.78</v>
      </c>
      <c r="J506" s="1311">
        <f t="shared" si="35"/>
        <v>1377.75</v>
      </c>
    </row>
    <row r="507" outlineLevel="1">
      <c r="A507" s="1209"/>
      <c r="B507" s="1312" t="s">
        <v>11</v>
      </c>
      <c r="C507" s="1300"/>
      <c r="D507" s="1313"/>
      <c r="E507" s="1314"/>
      <c r="F507" s="1365"/>
      <c r="G507" s="1360">
        <f>-'2024 Expences - 11152024'!L13</f>
        <v>0</v>
      </c>
      <c r="H507" s="1303" t="s">
        <v>347</v>
      </c>
      <c r="I507" s="1244">
        <f t="shared" si="36"/>
        <v>1308.78</v>
      </c>
      <c r="J507" s="1233">
        <f t="shared" si="35"/>
        <v>1377.75</v>
      </c>
    </row>
    <row r="508" outlineLevel="1">
      <c r="A508" s="1209"/>
      <c r="B508" s="1304" t="s">
        <v>148</v>
      </c>
      <c r="C508" s="1305"/>
      <c r="D508" s="1316"/>
      <c r="E508" s="1317"/>
      <c r="F508" s="1366"/>
      <c r="G508" s="1363">
        <f>-'2024 Expences - 11152024'!L14</f>
        <v>-15.74</v>
      </c>
      <c r="H508" s="1306" t="str">
        <f t="array" ref="H508">IF($C508="","N/A",IF($C508=TRUE,"Paid","Pending")) </f>
        <v>N/A</v>
      </c>
      <c r="I508" s="1310">
        <f t="shared" si="36"/>
        <v>1293.04</v>
      </c>
      <c r="J508" s="1311">
        <f t="shared" si="35"/>
        <v>1362.01</v>
      </c>
    </row>
    <row r="509" outlineLevel="1">
      <c r="A509" s="1429"/>
      <c r="B509" s="1430" t="s">
        <v>30</v>
      </c>
      <c r="C509" s="1417" t="b">
        <v>1</v>
      </c>
      <c r="D509" s="1431" t="s">
        <v>994</v>
      </c>
      <c r="E509" s="1432"/>
      <c r="F509" s="1433"/>
      <c r="G509" s="1421">
        <f>-(148.97+70+3)</f>
        <v>-221.97</v>
      </c>
      <c r="H509" s="1434" t="str">
        <f t="array" ref="H509">IF($C509="","N/A",IF($C509=TRUE,"Paid","Pending")) </f>
        <v>Paid</v>
      </c>
      <c r="I509" s="1545">
        <f t="shared" si="36"/>
        <v>1071.07</v>
      </c>
      <c r="J509" s="1546">
        <f t="shared" si="35"/>
        <v>1140.04</v>
      </c>
    </row>
    <row r="510" outlineLevel="1">
      <c r="A510" s="1429"/>
      <c r="B510" s="1435" t="s">
        <v>61</v>
      </c>
      <c r="C510" s="1436" t="b">
        <v>1</v>
      </c>
      <c r="D510" s="1437" t="s">
        <v>41</v>
      </c>
      <c r="E510" s="1438"/>
      <c r="F510" s="1439"/>
      <c r="G510" s="1440">
        <v>-48.47</v>
      </c>
      <c r="H510" s="1479" t="str">
        <f t="array" ref="H510">IF($C510="","N/A",IF($C510=TRUE,"Paid","Pending")) </f>
        <v>Paid</v>
      </c>
      <c r="I510" s="1553">
        <f t="shared" si="36"/>
        <v>1022.6</v>
      </c>
      <c r="J510" s="1554">
        <f t="shared" si="35"/>
        <v>1091.57</v>
      </c>
    </row>
    <row r="511" outlineLevel="1">
      <c r="A511" s="1429"/>
      <c r="B511" s="1442" t="s">
        <v>13</v>
      </c>
      <c r="C511" s="1443" t="b">
        <v>1</v>
      </c>
      <c r="D511" s="1458"/>
      <c r="E511" s="1482"/>
      <c r="F511" s="1483"/>
      <c r="G511" s="1447">
        <v>-10.0</v>
      </c>
      <c r="H511" s="1434" t="str">
        <f t="array" ref="H511">IF($C511="","N/A",IF($C511=TRUE,"Paid","Pending")) </f>
        <v>Paid</v>
      </c>
      <c r="I511" s="1545">
        <f t="shared" si="36"/>
        <v>1012.6</v>
      </c>
      <c r="J511" s="1546">
        <f t="shared" si="35"/>
        <v>1081.57</v>
      </c>
    </row>
    <row r="512" outlineLevel="1">
      <c r="A512" s="1429"/>
      <c r="B512" s="1435" t="s">
        <v>33</v>
      </c>
      <c r="C512" s="1436" t="b">
        <v>1</v>
      </c>
      <c r="D512" s="1457"/>
      <c r="E512" s="1504"/>
      <c r="F512" s="1505"/>
      <c r="G512" s="1440">
        <v>-471.27</v>
      </c>
      <c r="H512" s="1479" t="str">
        <f t="array" ref="H512">IF($C512="","N/A",IF($C512=TRUE,"Paid","Pending")) </f>
        <v>Paid</v>
      </c>
      <c r="I512" s="1553">
        <f t="shared" si="36"/>
        <v>541.33</v>
      </c>
      <c r="J512" s="1554">
        <f t="shared" si="35"/>
        <v>610.3</v>
      </c>
    </row>
    <row r="513" outlineLevel="1">
      <c r="A513" s="1429"/>
      <c r="B513" s="1442" t="s">
        <v>61</v>
      </c>
      <c r="C513" s="1443" t="b">
        <v>1</v>
      </c>
      <c r="D513" s="1444" t="s">
        <v>995</v>
      </c>
      <c r="E513" s="1507"/>
      <c r="F513" s="1508"/>
      <c r="G513" s="1447">
        <v>-194.7</v>
      </c>
      <c r="H513" s="1434" t="str">
        <f t="array" ref="H513">IF($C513="","N/A",IF($C513=TRUE,"Paid","Pending")) </f>
        <v>Paid</v>
      </c>
      <c r="I513" s="1545">
        <f t="shared" si="36"/>
        <v>346.63</v>
      </c>
      <c r="J513" s="1546">
        <f t="shared" si="35"/>
        <v>415.6</v>
      </c>
    </row>
    <row r="514" outlineLevel="1">
      <c r="A514" s="1449"/>
      <c r="B514" s="1435" t="s">
        <v>14</v>
      </c>
      <c r="C514" s="1436" t="b">
        <v>1</v>
      </c>
      <c r="D514" s="1457"/>
      <c r="E514" s="1504"/>
      <c r="F514" s="1505"/>
      <c r="G514" s="1440">
        <v>-60.7</v>
      </c>
      <c r="H514" s="1479" t="str">
        <f t="array" ref="H514">IF($C514="","N/A",IF($C514=TRUE,"Paid","Pending")) </f>
        <v>Paid</v>
      </c>
      <c r="I514" s="1553">
        <f t="shared" si="36"/>
        <v>285.93</v>
      </c>
      <c r="J514" s="1554">
        <f t="shared" si="35"/>
        <v>354.9</v>
      </c>
    </row>
    <row r="515" outlineLevel="1">
      <c r="A515" s="1449"/>
      <c r="B515" s="1416" t="s">
        <v>52</v>
      </c>
      <c r="C515" s="1417" t="b">
        <v>1</v>
      </c>
      <c r="D515" s="1418" t="s">
        <v>29</v>
      </c>
      <c r="E515" s="1419"/>
      <c r="F515" s="1420"/>
      <c r="G515" s="1421">
        <v>-40.0</v>
      </c>
      <c r="H515" s="1434" t="str">
        <f t="array" ref="H515">IF($C515="","N/A",IF($C515=TRUE,"Paid","Pending")) </f>
        <v>Paid</v>
      </c>
      <c r="I515" s="1545">
        <f t="shared" si="36"/>
        <v>245.93</v>
      </c>
      <c r="J515" s="1546">
        <f t="shared" si="35"/>
        <v>314.9</v>
      </c>
    </row>
    <row r="516" outlineLevel="1">
      <c r="A516" s="1449"/>
      <c r="B516" s="1555" t="s">
        <v>52</v>
      </c>
      <c r="C516" s="1474" t="b">
        <v>1</v>
      </c>
      <c r="D516" s="1502" t="s">
        <v>28</v>
      </c>
      <c r="E516" s="1556"/>
      <c r="F516" s="1557"/>
      <c r="G516" s="1478">
        <v>-72.51</v>
      </c>
      <c r="H516" s="1479" t="str">
        <f t="array" ref="H516">IF($C516="","N/A",IF($C516=TRUE,"Paid","Pending")) </f>
        <v>Paid</v>
      </c>
      <c r="I516" s="1553">
        <f t="shared" si="36"/>
        <v>173.42</v>
      </c>
      <c r="J516" s="1554">
        <f t="shared" si="35"/>
        <v>242.39</v>
      </c>
    </row>
    <row r="517" outlineLevel="1">
      <c r="A517" s="1429"/>
      <c r="B517" s="1442" t="s">
        <v>42</v>
      </c>
      <c r="C517" s="1443" t="b">
        <v>1</v>
      </c>
      <c r="D517" s="1458"/>
      <c r="E517" s="1445"/>
      <c r="F517" s="1446"/>
      <c r="G517" s="1447">
        <v>-86.95</v>
      </c>
      <c r="H517" s="1434" t="str">
        <f t="array" ref="H517">IF($C517="","N/A",IF($C517=TRUE,"Paid","Pending")) </f>
        <v>Paid</v>
      </c>
      <c r="I517" s="1545">
        <f t="shared" si="36"/>
        <v>86.47</v>
      </c>
      <c r="J517" s="1546">
        <f t="shared" si="35"/>
        <v>155.44</v>
      </c>
    </row>
    <row r="518" outlineLevel="1">
      <c r="A518" s="1429"/>
      <c r="B518" s="1435" t="s">
        <v>15</v>
      </c>
      <c r="C518" s="1436" t="b">
        <v>1</v>
      </c>
      <c r="D518" s="1437" t="s">
        <v>996</v>
      </c>
      <c r="E518" s="1480"/>
      <c r="F518" s="1481"/>
      <c r="G518" s="1440">
        <v>0.0</v>
      </c>
      <c r="H518" s="1479" t="str">
        <f t="array" ref="H518">IF($C518="","N/A",IF($C518=TRUE,"Paid","Pending")) </f>
        <v>Paid</v>
      </c>
      <c r="I518" s="1553">
        <f t="shared" si="36"/>
        <v>86.47</v>
      </c>
      <c r="J518" s="1554">
        <f t="shared" si="35"/>
        <v>155.44</v>
      </c>
    </row>
    <row r="519" outlineLevel="1">
      <c r="A519" s="1429"/>
      <c r="B519" s="1442" t="s">
        <v>11</v>
      </c>
      <c r="C519" s="1558" t="b">
        <v>0</v>
      </c>
      <c r="D519" s="1444" t="s">
        <v>17</v>
      </c>
      <c r="E519" s="1482"/>
      <c r="F519" s="1483"/>
      <c r="G519" s="1447">
        <v>-10.49</v>
      </c>
      <c r="H519" s="1448" t="str">
        <f t="array" ref="H519">IF($C519="","N/A",IF($C519=TRUE,"Paid","Pending")) </f>
        <v>Pending</v>
      </c>
      <c r="I519" s="1549">
        <f t="shared" si="36"/>
        <v>75.98</v>
      </c>
      <c r="J519" s="1550">
        <f t="shared" si="35"/>
        <v>144.95</v>
      </c>
    </row>
    <row r="520" ht="30.75" customHeight="1">
      <c r="A520" s="1209"/>
      <c r="B520" s="1372" t="s">
        <v>997</v>
      </c>
      <c r="C520" s="1324"/>
      <c r="D520" s="1324"/>
      <c r="E520" s="1324"/>
      <c r="F520" s="1324"/>
      <c r="G520" s="1324"/>
      <c r="H520" s="1325" t="s">
        <v>954</v>
      </c>
      <c r="I520" s="1324"/>
      <c r="J520" s="1326" t="s">
        <v>998</v>
      </c>
    </row>
    <row r="521" outlineLevel="1">
      <c r="A521" s="1209"/>
      <c r="B521" s="1401" t="s">
        <v>57</v>
      </c>
      <c r="C521" s="1402"/>
      <c r="D521" s="1403"/>
      <c r="E521" s="1404">
        <v>45625.0</v>
      </c>
      <c r="F521" s="1405"/>
      <c r="G521" s="1406">
        <v>1288.7</v>
      </c>
      <c r="H521" s="1241"/>
      <c r="I521" s="1407">
        <f>G521</f>
        <v>1288.7</v>
      </c>
      <c r="J521" s="1408">
        <f t="shared" ref="J521:J545" si="37">J520+G521</f>
        <v>1393.22</v>
      </c>
    </row>
    <row r="522" outlineLevel="1">
      <c r="A522" s="1209"/>
      <c r="B522" s="1312" t="s">
        <v>110</v>
      </c>
      <c r="C522" s="1345"/>
      <c r="D522" s="1303"/>
      <c r="E522" s="1302"/>
      <c r="F522" s="1235"/>
      <c r="G522" s="1232">
        <v>0.0</v>
      </c>
      <c r="H522" s="1303" t="s">
        <v>347</v>
      </c>
      <c r="I522" s="1244">
        <f t="shared" ref="I522:I545" si="38">I521+G522</f>
        <v>1288.7</v>
      </c>
      <c r="J522" s="1233">
        <f t="shared" si="37"/>
        <v>1393.22</v>
      </c>
    </row>
    <row r="523" outlineLevel="1">
      <c r="A523" s="1209"/>
      <c r="B523" s="1340" t="s">
        <v>144</v>
      </c>
      <c r="C523" s="1341"/>
      <c r="D523" s="1342"/>
      <c r="E523" s="1343"/>
      <c r="F523" s="1234"/>
      <c r="G523" s="1224">
        <v>0.0</v>
      </c>
      <c r="H523" s="1342" t="s">
        <v>347</v>
      </c>
      <c r="I523" s="1247">
        <f t="shared" si="38"/>
        <v>1288.7</v>
      </c>
      <c r="J523" s="1225">
        <f t="shared" si="37"/>
        <v>1393.22</v>
      </c>
    </row>
    <row r="524" outlineLevel="1">
      <c r="A524" s="1209"/>
      <c r="B524" s="1312" t="s">
        <v>145</v>
      </c>
      <c r="C524" s="1345"/>
      <c r="D524" s="1303"/>
      <c r="E524" s="1302"/>
      <c r="F524" s="1235"/>
      <c r="G524" s="1232">
        <v>0.0</v>
      </c>
      <c r="H524" s="1303" t="s">
        <v>347</v>
      </c>
      <c r="I524" s="1244">
        <f t="shared" si="38"/>
        <v>1288.7</v>
      </c>
      <c r="J524" s="1233">
        <f t="shared" si="37"/>
        <v>1393.22</v>
      </c>
    </row>
    <row r="525" outlineLevel="1">
      <c r="A525" s="1209"/>
      <c r="B525" s="1340" t="s">
        <v>146</v>
      </c>
      <c r="C525" s="1341"/>
      <c r="D525" s="1342"/>
      <c r="E525" s="1343"/>
      <c r="F525" s="1234"/>
      <c r="G525" s="1224">
        <v>0.0</v>
      </c>
      <c r="H525" s="1342" t="s">
        <v>347</v>
      </c>
      <c r="I525" s="1247">
        <f t="shared" si="38"/>
        <v>1288.7</v>
      </c>
      <c r="J525" s="1225">
        <f t="shared" si="37"/>
        <v>1393.22</v>
      </c>
    </row>
    <row r="526" outlineLevel="1">
      <c r="A526" s="1209"/>
      <c r="B526" s="1312" t="s">
        <v>132</v>
      </c>
      <c r="C526" s="1345"/>
      <c r="D526" s="1303"/>
      <c r="E526" s="1302"/>
      <c r="F526" s="1235"/>
      <c r="G526" s="1232">
        <v>0.0</v>
      </c>
      <c r="H526" s="1303" t="s">
        <v>347</v>
      </c>
      <c r="I526" s="1244">
        <f t="shared" si="38"/>
        <v>1288.7</v>
      </c>
      <c r="J526" s="1233">
        <f t="shared" si="37"/>
        <v>1393.22</v>
      </c>
    </row>
    <row r="527" outlineLevel="1">
      <c r="A527" s="1209"/>
      <c r="B527" s="1340" t="s">
        <v>147</v>
      </c>
      <c r="C527" s="1341"/>
      <c r="D527" s="1342"/>
      <c r="E527" s="1343"/>
      <c r="F527" s="1234"/>
      <c r="G527" s="1224">
        <v>0.0</v>
      </c>
      <c r="H527" s="1342" t="s">
        <v>347</v>
      </c>
      <c r="I527" s="1247">
        <f t="shared" si="38"/>
        <v>1288.7</v>
      </c>
      <c r="J527" s="1225">
        <f t="shared" si="37"/>
        <v>1393.22</v>
      </c>
    </row>
    <row r="528" outlineLevel="1">
      <c r="A528" s="1209"/>
      <c r="B528" s="1312" t="s">
        <v>21</v>
      </c>
      <c r="C528" s="1345"/>
      <c r="D528" s="1303"/>
      <c r="E528" s="1302"/>
      <c r="F528" s="1235"/>
      <c r="G528" s="1232">
        <v>0.0</v>
      </c>
      <c r="H528" s="1303" t="s">
        <v>347</v>
      </c>
      <c r="I528" s="1244">
        <f t="shared" si="38"/>
        <v>1288.7</v>
      </c>
      <c r="J528" s="1233">
        <f t="shared" si="37"/>
        <v>1393.22</v>
      </c>
    </row>
    <row r="529" outlineLevel="1">
      <c r="A529" s="1209"/>
      <c r="B529" s="1340" t="s">
        <v>61</v>
      </c>
      <c r="C529" s="1341"/>
      <c r="D529" s="1342"/>
      <c r="E529" s="1343"/>
      <c r="F529" s="1234"/>
      <c r="G529" s="1224">
        <v>0.0</v>
      </c>
      <c r="H529" s="1342" t="s">
        <v>347</v>
      </c>
      <c r="I529" s="1247">
        <f t="shared" si="38"/>
        <v>1288.7</v>
      </c>
      <c r="J529" s="1225">
        <f t="shared" si="37"/>
        <v>1393.22</v>
      </c>
    </row>
    <row r="530" outlineLevel="1">
      <c r="A530" s="1209"/>
      <c r="B530" s="1312" t="s">
        <v>149</v>
      </c>
      <c r="C530" s="1345"/>
      <c r="D530" s="1303"/>
      <c r="E530" s="1302"/>
      <c r="F530" s="1235"/>
      <c r="G530" s="1232">
        <v>0.0</v>
      </c>
      <c r="H530" s="1303" t="s">
        <v>347</v>
      </c>
      <c r="I530" s="1244">
        <f t="shared" si="38"/>
        <v>1288.7</v>
      </c>
      <c r="J530" s="1233">
        <f t="shared" si="37"/>
        <v>1393.22</v>
      </c>
    </row>
    <row r="531" outlineLevel="1">
      <c r="A531" s="1209"/>
      <c r="B531" s="1340" t="s">
        <v>150</v>
      </c>
      <c r="C531" s="1341"/>
      <c r="D531" s="1342"/>
      <c r="E531" s="1343"/>
      <c r="F531" s="1234"/>
      <c r="G531" s="1224">
        <v>0.0</v>
      </c>
      <c r="H531" s="1342" t="s">
        <v>347</v>
      </c>
      <c r="I531" s="1247">
        <f t="shared" si="38"/>
        <v>1288.7</v>
      </c>
      <c r="J531" s="1225">
        <f t="shared" si="37"/>
        <v>1393.22</v>
      </c>
    </row>
    <row r="532" outlineLevel="1">
      <c r="A532" s="1209"/>
      <c r="B532" s="1312" t="s">
        <v>11</v>
      </c>
      <c r="C532" s="1345"/>
      <c r="D532" s="1313"/>
      <c r="E532" s="1314"/>
      <c r="F532" s="1315"/>
      <c r="G532" s="1232">
        <v>0.0</v>
      </c>
      <c r="H532" s="1303" t="s">
        <v>347</v>
      </c>
      <c r="I532" s="1244">
        <f t="shared" si="38"/>
        <v>1288.7</v>
      </c>
      <c r="J532" s="1233">
        <f t="shared" si="37"/>
        <v>1393.22</v>
      </c>
    </row>
    <row r="533" outlineLevel="1">
      <c r="A533" s="1209"/>
      <c r="B533" s="1340" t="s">
        <v>148</v>
      </c>
      <c r="C533" s="1341"/>
      <c r="D533" s="1346"/>
      <c r="E533" s="1347"/>
      <c r="F533" s="1348"/>
      <c r="G533" s="1224">
        <v>0.0</v>
      </c>
      <c r="H533" s="1342" t="s">
        <v>347</v>
      </c>
      <c r="I533" s="1247">
        <f t="shared" si="38"/>
        <v>1288.7</v>
      </c>
      <c r="J533" s="1225">
        <f t="shared" si="37"/>
        <v>1393.22</v>
      </c>
    </row>
    <row r="534" outlineLevel="1">
      <c r="A534" s="1209"/>
      <c r="B534" s="1319" t="s">
        <v>30</v>
      </c>
      <c r="C534" s="1300" t="b">
        <v>0</v>
      </c>
      <c r="D534" s="1551" t="s">
        <v>999</v>
      </c>
      <c r="E534" s="1314"/>
      <c r="F534" s="1315"/>
      <c r="G534" s="1219">
        <f>-(925+44.04)</f>
        <v>-969.04</v>
      </c>
      <c r="H534" s="1303" t="str">
        <f t="array" ref="H534">IF($C534="","N/A",IF($C534=TRUE,"Paid","Pending")) </f>
        <v>Pending</v>
      </c>
      <c r="I534" s="1244">
        <f t="shared" si="38"/>
        <v>319.66</v>
      </c>
      <c r="J534" s="1233">
        <f t="shared" si="37"/>
        <v>424.18</v>
      </c>
    </row>
    <row r="535" outlineLevel="1">
      <c r="A535" s="1429"/>
      <c r="B535" s="1559" t="s">
        <v>52</v>
      </c>
      <c r="C535" s="1518" t="b">
        <v>1</v>
      </c>
      <c r="D535" s="1519" t="s">
        <v>29</v>
      </c>
      <c r="E535" s="1520"/>
      <c r="F535" s="1521"/>
      <c r="G535" s="1522">
        <v>0.0</v>
      </c>
      <c r="H535" s="1560" t="str">
        <f t="array" ref="H535">IF($C535="","N/A",IF($C535=TRUE,"Paid","Pending")) </f>
        <v>Paid</v>
      </c>
      <c r="I535" s="1247">
        <f t="shared" si="38"/>
        <v>319.66</v>
      </c>
      <c r="J535" s="1225">
        <f t="shared" si="37"/>
        <v>424.18</v>
      </c>
    </row>
    <row r="536" outlineLevel="1">
      <c r="A536" s="1429"/>
      <c r="B536" s="1506" t="s">
        <v>52</v>
      </c>
      <c r="C536" s="1443" t="b">
        <v>1</v>
      </c>
      <c r="D536" s="1458" t="s">
        <v>28</v>
      </c>
      <c r="E536" s="1507"/>
      <c r="F536" s="1508"/>
      <c r="G536" s="1447">
        <v>0.0</v>
      </c>
      <c r="H536" s="1448" t="str">
        <f t="array" ref="H536">IF($C536="","N/A",IF($C536=TRUE,"Paid","Pending")) </f>
        <v>Paid</v>
      </c>
      <c r="I536" s="1244">
        <f t="shared" si="38"/>
        <v>319.66</v>
      </c>
      <c r="J536" s="1233">
        <f t="shared" si="37"/>
        <v>424.18</v>
      </c>
    </row>
    <row r="537" outlineLevel="1">
      <c r="A537" s="1449"/>
      <c r="B537" s="1561" t="s">
        <v>61</v>
      </c>
      <c r="C537" s="1562" t="b">
        <v>1</v>
      </c>
      <c r="D537" s="1563" t="s">
        <v>1000</v>
      </c>
      <c r="E537" s="1564"/>
      <c r="F537" s="1565"/>
      <c r="G537" s="1566">
        <v>-194.7</v>
      </c>
      <c r="H537" s="1560" t="str">
        <f t="array" ref="H537">IF($C537="","N/A",IF($C537=TRUE,"Paid","Pending")) </f>
        <v>Paid</v>
      </c>
      <c r="I537" s="1247">
        <f t="shared" si="38"/>
        <v>124.96</v>
      </c>
      <c r="J537" s="1225">
        <f t="shared" si="37"/>
        <v>229.48</v>
      </c>
    </row>
    <row r="538" outlineLevel="1">
      <c r="A538" s="1409"/>
      <c r="B538" s="1466" t="s">
        <v>61</v>
      </c>
      <c r="C538" s="1417" t="b">
        <v>1</v>
      </c>
      <c r="D538" s="1431" t="s">
        <v>41</v>
      </c>
      <c r="E538" s="1432"/>
      <c r="F538" s="1433"/>
      <c r="G538" s="1421">
        <v>-48.47</v>
      </c>
      <c r="H538" s="1448" t="str">
        <f t="array" ref="H538">IF($C538="","N/A",IF($C538=TRUE,"Paid","Pending")) </f>
        <v>Paid</v>
      </c>
      <c r="I538" s="1244">
        <f t="shared" si="38"/>
        <v>76.49</v>
      </c>
      <c r="J538" s="1233">
        <f t="shared" si="37"/>
        <v>181.01</v>
      </c>
    </row>
    <row r="539" outlineLevel="1">
      <c r="A539" s="1409"/>
      <c r="B539" s="1528" t="s">
        <v>42</v>
      </c>
      <c r="C539" s="1411" t="b">
        <v>1</v>
      </c>
      <c r="D539" s="1412"/>
      <c r="E539" s="1529"/>
      <c r="F539" s="1530"/>
      <c r="G539" s="1415">
        <v>-86.95</v>
      </c>
      <c r="H539" s="1560" t="str">
        <f t="array" ref="H539">IF($C539="","N/A",IF($C539=TRUE,"Paid","Pending")) </f>
        <v>Paid</v>
      </c>
      <c r="I539" s="1247">
        <f t="shared" si="38"/>
        <v>-10.46</v>
      </c>
      <c r="J539" s="1225">
        <f t="shared" si="37"/>
        <v>94.06</v>
      </c>
    </row>
    <row r="540" outlineLevel="1">
      <c r="A540" s="1209"/>
      <c r="B540" s="1319" t="s">
        <v>18</v>
      </c>
      <c r="C540" s="1300" t="b">
        <v>1</v>
      </c>
      <c r="D540" s="1236" t="s">
        <v>1001</v>
      </c>
      <c r="E540" s="1494"/>
      <c r="F540" s="1495"/>
      <c r="G540" s="1219">
        <v>0.0</v>
      </c>
      <c r="H540" s="1448" t="str">
        <f t="array" ref="H540">IF($C540="","N/A",IF($C540=TRUE,"Paid","Pending")) </f>
        <v>Paid</v>
      </c>
      <c r="I540" s="1244">
        <f t="shared" si="38"/>
        <v>-10.46</v>
      </c>
      <c r="J540" s="1233">
        <f t="shared" si="37"/>
        <v>94.06</v>
      </c>
    </row>
    <row r="541" outlineLevel="1">
      <c r="A541" s="1209"/>
      <c r="B541" s="1349" t="s">
        <v>19</v>
      </c>
      <c r="C541" s="1350" t="b">
        <v>1</v>
      </c>
      <c r="D541" s="1237" t="s">
        <v>1001</v>
      </c>
      <c r="E541" s="1347"/>
      <c r="F541" s="1348"/>
      <c r="G541" s="1227">
        <v>0.0</v>
      </c>
      <c r="H541" s="1560" t="str">
        <f t="array" ref="H541">IF($C541="","N/A",IF($C541=TRUE,"Paid","Pending")) </f>
        <v>Paid</v>
      </c>
      <c r="I541" s="1247">
        <f t="shared" si="38"/>
        <v>-10.46</v>
      </c>
      <c r="J541" s="1225">
        <f t="shared" si="37"/>
        <v>94.06</v>
      </c>
    </row>
    <row r="542" outlineLevel="1">
      <c r="A542" s="1209"/>
      <c r="B542" s="1319" t="s">
        <v>21</v>
      </c>
      <c r="C542" s="1300" t="b">
        <v>1</v>
      </c>
      <c r="D542" s="1236" t="s">
        <v>1002</v>
      </c>
      <c r="E542" s="1494"/>
      <c r="F542" s="1495"/>
      <c r="G542" s="1219">
        <v>-10.0</v>
      </c>
      <c r="H542" s="1448" t="str">
        <f t="array" ref="H542">IF($C542="","N/A",IF($C542=TRUE,"Paid","Pending")) </f>
        <v>Paid</v>
      </c>
      <c r="I542" s="1244">
        <f t="shared" si="38"/>
        <v>-20.46</v>
      </c>
      <c r="J542" s="1233">
        <f t="shared" si="37"/>
        <v>84.06</v>
      </c>
    </row>
    <row r="543" outlineLevel="1">
      <c r="A543" s="1209"/>
      <c r="B543" s="1349" t="s">
        <v>23</v>
      </c>
      <c r="C543" s="1350" t="b">
        <v>1</v>
      </c>
      <c r="D543" s="1237" t="s">
        <v>1003</v>
      </c>
      <c r="E543" s="1491"/>
      <c r="F543" s="1492"/>
      <c r="G543" s="1227">
        <v>-102.35</v>
      </c>
      <c r="H543" s="1560" t="str">
        <f t="array" ref="H543">IF($C543="","N/A",IF($C543=TRUE,"Paid","Pending")) </f>
        <v>Paid</v>
      </c>
      <c r="I543" s="1247">
        <f t="shared" si="38"/>
        <v>-122.81</v>
      </c>
      <c r="J543" s="1225">
        <f t="shared" si="37"/>
        <v>-18.29</v>
      </c>
    </row>
    <row r="544" outlineLevel="1">
      <c r="A544" s="1209"/>
      <c r="B544" s="1319" t="s">
        <v>25</v>
      </c>
      <c r="C544" s="1300" t="b">
        <v>1</v>
      </c>
      <c r="D544" s="1236" t="s">
        <v>1003</v>
      </c>
      <c r="E544" s="1494"/>
      <c r="F544" s="1495"/>
      <c r="G544" s="1219">
        <v>-19.17</v>
      </c>
      <c r="H544" s="1448" t="str">
        <f t="array" ref="H544">IF($C544="","N/A",IF($C544=TRUE,"Paid","Pending")) </f>
        <v>Paid</v>
      </c>
      <c r="I544" s="1244">
        <f t="shared" si="38"/>
        <v>-141.98</v>
      </c>
      <c r="J544" s="1233">
        <f t="shared" si="37"/>
        <v>-37.46</v>
      </c>
    </row>
    <row r="545" outlineLevel="1">
      <c r="A545" s="1209"/>
      <c r="B545" s="1496" t="s">
        <v>11</v>
      </c>
      <c r="C545" s="1497" t="b">
        <v>1</v>
      </c>
      <c r="D545" s="1498" t="s">
        <v>689</v>
      </c>
      <c r="E545" s="1567"/>
      <c r="F545" s="1568"/>
      <c r="G545" s="1239">
        <v>-15.04</v>
      </c>
      <c r="H545" s="1560" t="str">
        <f t="array" ref="H545">IF($C545="","N/A",IF($C545=TRUE,"Paid","Pending")) </f>
        <v>Paid</v>
      </c>
      <c r="I545" s="1247">
        <f t="shared" si="38"/>
        <v>-157.02</v>
      </c>
      <c r="J545" s="1225">
        <f t="shared" si="37"/>
        <v>-52.5</v>
      </c>
    </row>
    <row r="546" ht="30.75" customHeight="1">
      <c r="A546" s="1209"/>
      <c r="B546" s="1356" t="s">
        <v>1004</v>
      </c>
      <c r="C546" s="122"/>
      <c r="D546" s="122"/>
      <c r="E546" s="122"/>
      <c r="F546" s="122"/>
      <c r="G546" s="122"/>
      <c r="H546" s="1357" t="s">
        <v>954</v>
      </c>
      <c r="I546" s="122"/>
      <c r="J546" s="1358" t="s">
        <v>1005</v>
      </c>
    </row>
    <row r="547" outlineLevel="1">
      <c r="A547" s="1209"/>
      <c r="B547" s="1290" t="s">
        <v>57</v>
      </c>
      <c r="C547" s="1291"/>
      <c r="D547" s="1292"/>
      <c r="E547" s="1293">
        <v>45639.0</v>
      </c>
      <c r="F547" s="1294"/>
      <c r="G547" s="1295">
        <v>1244.44</v>
      </c>
      <c r="H547" s="1296"/>
      <c r="I547" s="1297">
        <f>G547</f>
        <v>1244.44</v>
      </c>
      <c r="J547" s="1298">
        <f t="shared" ref="J547:J571" si="39">J546+G547</f>
        <v>1249.82</v>
      </c>
    </row>
    <row r="548" outlineLevel="1">
      <c r="A548" s="1209"/>
      <c r="B548" s="1569" t="s">
        <v>139</v>
      </c>
      <c r="C548" s="1570"/>
      <c r="D548" s="1570" t="s">
        <v>1006</v>
      </c>
      <c r="E548" s="1571"/>
      <c r="F548" s="1572"/>
      <c r="G548" s="1573">
        <v>683.48</v>
      </c>
      <c r="H548" s="1574"/>
      <c r="I548" s="1575">
        <f t="shared" ref="I548:I571" si="40">I547+G548</f>
        <v>1927.92</v>
      </c>
      <c r="J548" s="1576">
        <f t="shared" si="39"/>
        <v>1933.3</v>
      </c>
    </row>
    <row r="549" outlineLevel="1">
      <c r="A549" s="1209"/>
      <c r="B549" s="1577" t="s">
        <v>139</v>
      </c>
      <c r="C549" s="1578"/>
      <c r="D549" s="1578" t="s">
        <v>1007</v>
      </c>
      <c r="E549" s="1579"/>
      <c r="F549" s="1580"/>
      <c r="G549" s="1581">
        <v>378.65</v>
      </c>
      <c r="H549" s="1582"/>
      <c r="I549" s="1583">
        <f t="shared" si="40"/>
        <v>2306.57</v>
      </c>
      <c r="J549" s="1584">
        <f t="shared" si="39"/>
        <v>2311.95</v>
      </c>
    </row>
    <row r="550" outlineLevel="1">
      <c r="A550" s="1209"/>
      <c r="B550" s="1299" t="s">
        <v>110</v>
      </c>
      <c r="C550" s="1359"/>
      <c r="D550" s="1301"/>
      <c r="E550" s="1337"/>
      <c r="F550" s="1338"/>
      <c r="G550" s="1360">
        <f>-'2024 Expences - 12132024'!L3</f>
        <v>-279.95</v>
      </c>
      <c r="H550" s="1301" t="s">
        <v>347</v>
      </c>
      <c r="I550" s="1361">
        <f t="shared" si="40"/>
        <v>2026.62</v>
      </c>
      <c r="J550" s="1245">
        <f t="shared" si="39"/>
        <v>2032</v>
      </c>
    </row>
    <row r="551" outlineLevel="1">
      <c r="A551" s="1209"/>
      <c r="B551" s="1304" t="s">
        <v>144</v>
      </c>
      <c r="C551" s="1305"/>
      <c r="D551" s="1306"/>
      <c r="E551" s="1307"/>
      <c r="F551" s="1362"/>
      <c r="G551" s="1363">
        <f>-'2024 Expences - 12132024'!L4</f>
        <v>-80.93</v>
      </c>
      <c r="H551" s="1306" t="s">
        <v>347</v>
      </c>
      <c r="I551" s="1310">
        <f t="shared" si="40"/>
        <v>1945.69</v>
      </c>
      <c r="J551" s="1311">
        <f t="shared" si="39"/>
        <v>1951.07</v>
      </c>
    </row>
    <row r="552" outlineLevel="1">
      <c r="A552" s="1209"/>
      <c r="B552" s="1312" t="s">
        <v>145</v>
      </c>
      <c r="C552" s="1300"/>
      <c r="D552" s="1303"/>
      <c r="E552" s="1302"/>
      <c r="F552" s="1338"/>
      <c r="G552" s="1360">
        <f>-'2024 Expences - 12132024'!L5</f>
        <v>-33.51</v>
      </c>
      <c r="H552" s="1303" t="s">
        <v>347</v>
      </c>
      <c r="I552" s="1244">
        <f t="shared" si="40"/>
        <v>1912.18</v>
      </c>
      <c r="J552" s="1233">
        <f t="shared" si="39"/>
        <v>1917.56</v>
      </c>
    </row>
    <row r="553" outlineLevel="1">
      <c r="A553" s="1209"/>
      <c r="B553" s="1304" t="s">
        <v>146</v>
      </c>
      <c r="C553" s="1305"/>
      <c r="D553" s="1306"/>
      <c r="E553" s="1307"/>
      <c r="F553" s="1362"/>
      <c r="G553" s="1363">
        <f>-'2024 Expences - 12132024'!L6</f>
        <v>0</v>
      </c>
      <c r="H553" s="1306" t="s">
        <v>347</v>
      </c>
      <c r="I553" s="1310">
        <f t="shared" si="40"/>
        <v>1912.18</v>
      </c>
      <c r="J553" s="1311">
        <f t="shared" si="39"/>
        <v>1917.56</v>
      </c>
    </row>
    <row r="554" outlineLevel="1">
      <c r="A554" s="1209"/>
      <c r="B554" s="1312" t="s">
        <v>132</v>
      </c>
      <c r="C554" s="1300"/>
      <c r="D554" s="1303"/>
      <c r="E554" s="1302"/>
      <c r="F554" s="1338"/>
      <c r="G554" s="1360">
        <f>-'2024 Expences - 12132024'!L7</f>
        <v>-65</v>
      </c>
      <c r="H554" s="1303" t="s">
        <v>347</v>
      </c>
      <c r="I554" s="1244">
        <f t="shared" si="40"/>
        <v>1847.18</v>
      </c>
      <c r="J554" s="1233">
        <f t="shared" si="39"/>
        <v>1852.56</v>
      </c>
    </row>
    <row r="555" outlineLevel="1">
      <c r="A555" s="1209"/>
      <c r="B555" s="1304" t="s">
        <v>147</v>
      </c>
      <c r="C555" s="1305"/>
      <c r="D555" s="1306"/>
      <c r="E555" s="1307"/>
      <c r="F555" s="1362"/>
      <c r="G555" s="1363">
        <f>-'2024 Expences - 12132024'!L8</f>
        <v>-12</v>
      </c>
      <c r="H555" s="1306" t="s">
        <v>347</v>
      </c>
      <c r="I555" s="1310">
        <f t="shared" si="40"/>
        <v>1835.18</v>
      </c>
      <c r="J555" s="1311">
        <f t="shared" si="39"/>
        <v>1840.56</v>
      </c>
    </row>
    <row r="556" outlineLevel="1">
      <c r="A556" s="1209"/>
      <c r="B556" s="1312" t="s">
        <v>21</v>
      </c>
      <c r="C556" s="1300"/>
      <c r="D556" s="1303"/>
      <c r="E556" s="1302"/>
      <c r="F556" s="1338"/>
      <c r="G556" s="1360">
        <f>-'2024 Expences - 12132024'!L9</f>
        <v>-80.71</v>
      </c>
      <c r="H556" s="1303" t="s">
        <v>347</v>
      </c>
      <c r="I556" s="1244">
        <f t="shared" si="40"/>
        <v>1754.47</v>
      </c>
      <c r="J556" s="1233">
        <f t="shared" si="39"/>
        <v>1759.85</v>
      </c>
    </row>
    <row r="557" outlineLevel="1">
      <c r="A557" s="1209"/>
      <c r="B557" s="1304" t="s">
        <v>61</v>
      </c>
      <c r="C557" s="1305"/>
      <c r="D557" s="1306"/>
      <c r="E557" s="1307"/>
      <c r="F557" s="1362"/>
      <c r="G557" s="1363">
        <f>-'2024 Expences - 12132024'!L10</f>
        <v>0</v>
      </c>
      <c r="H557" s="1306" t="s">
        <v>347</v>
      </c>
      <c r="I557" s="1310">
        <f t="shared" si="40"/>
        <v>1754.47</v>
      </c>
      <c r="J557" s="1311">
        <f t="shared" si="39"/>
        <v>1759.85</v>
      </c>
    </row>
    <row r="558" outlineLevel="1">
      <c r="A558" s="1209"/>
      <c r="B558" s="1312" t="s">
        <v>149</v>
      </c>
      <c r="C558" s="1300"/>
      <c r="D558" s="1313"/>
      <c r="E558" s="1314"/>
      <c r="F558" s="1365"/>
      <c r="G558" s="1360">
        <f>-'2024 Expences - 12132024'!L11</f>
        <v>-18.73</v>
      </c>
      <c r="H558" s="1303" t="s">
        <v>347</v>
      </c>
      <c r="I558" s="1244">
        <f t="shared" si="40"/>
        <v>1735.74</v>
      </c>
      <c r="J558" s="1233">
        <f t="shared" si="39"/>
        <v>1741.12</v>
      </c>
    </row>
    <row r="559" outlineLevel="1">
      <c r="A559" s="1209"/>
      <c r="B559" s="1304" t="s">
        <v>150</v>
      </c>
      <c r="C559" s="1305"/>
      <c r="D559" s="1316"/>
      <c r="E559" s="1317"/>
      <c r="F559" s="1366"/>
      <c r="G559" s="1363">
        <f>-'2024 Expences - 12132024'!L12</f>
        <v>0</v>
      </c>
      <c r="H559" s="1306" t="s">
        <v>347</v>
      </c>
      <c r="I559" s="1310">
        <f t="shared" si="40"/>
        <v>1735.74</v>
      </c>
      <c r="J559" s="1311">
        <f t="shared" si="39"/>
        <v>1741.12</v>
      </c>
    </row>
    <row r="560" outlineLevel="1">
      <c r="A560" s="1209"/>
      <c r="B560" s="1312" t="s">
        <v>11</v>
      </c>
      <c r="C560" s="1300"/>
      <c r="D560" s="1313"/>
      <c r="E560" s="1314"/>
      <c r="F560" s="1365"/>
      <c r="G560" s="1360">
        <f>-'2024 Expences - 12132024'!L13</f>
        <v>0</v>
      </c>
      <c r="H560" s="1303" t="s">
        <v>347</v>
      </c>
      <c r="I560" s="1244">
        <f t="shared" si="40"/>
        <v>1735.74</v>
      </c>
      <c r="J560" s="1233">
        <f t="shared" si="39"/>
        <v>1741.12</v>
      </c>
    </row>
    <row r="561" outlineLevel="1">
      <c r="A561" s="1209"/>
      <c r="B561" s="1304" t="s">
        <v>148</v>
      </c>
      <c r="C561" s="1305"/>
      <c r="D561" s="1316"/>
      <c r="E561" s="1317"/>
      <c r="F561" s="1366"/>
      <c r="G561" s="1363">
        <f>-'2024 Expences - 12132024'!L14</f>
        <v>0</v>
      </c>
      <c r="H561" s="1306" t="str">
        <f t="array" ref="H561">IF($C561="","N/A",IF($C561=TRUE,"Paid","Pending")) </f>
        <v>N/A</v>
      </c>
      <c r="I561" s="1310">
        <f t="shared" si="40"/>
        <v>1735.74</v>
      </c>
      <c r="J561" s="1311">
        <f t="shared" si="39"/>
        <v>1741.12</v>
      </c>
    </row>
    <row r="562" outlineLevel="1">
      <c r="A562" s="1429"/>
      <c r="B562" s="1466" t="s">
        <v>61</v>
      </c>
      <c r="C562" s="1417" t="b">
        <v>1</v>
      </c>
      <c r="D562" s="1431" t="s">
        <v>41</v>
      </c>
      <c r="E562" s="1432"/>
      <c r="F562" s="1433"/>
      <c r="G562" s="1421">
        <v>-48.47</v>
      </c>
      <c r="H562" s="1434" t="str">
        <f t="array" ref="H562">IF($C562="","N/A",IF($C562=TRUE,"Paid","Pending")) </f>
        <v>Paid</v>
      </c>
      <c r="I562" s="1545">
        <f t="shared" si="40"/>
        <v>1687.27</v>
      </c>
      <c r="J562" s="1546">
        <f t="shared" si="39"/>
        <v>1692.65</v>
      </c>
    </row>
    <row r="563" outlineLevel="1">
      <c r="A563" s="1429"/>
      <c r="B563" s="1435" t="s">
        <v>30</v>
      </c>
      <c r="C563" s="1436" t="b">
        <v>1</v>
      </c>
      <c r="D563" s="1437"/>
      <c r="E563" s="1438"/>
      <c r="F563" s="1439"/>
      <c r="G563" s="1440">
        <v>-47.04</v>
      </c>
      <c r="H563" s="1479" t="str">
        <f t="array" ref="H563">IF($C563="","N/A",IF($C563=TRUE,"Paid","Pending")) </f>
        <v>Paid</v>
      </c>
      <c r="I563" s="1553">
        <f t="shared" si="40"/>
        <v>1640.23</v>
      </c>
      <c r="J563" s="1554">
        <f t="shared" si="39"/>
        <v>1645.61</v>
      </c>
    </row>
    <row r="564" outlineLevel="1">
      <c r="A564" s="1429"/>
      <c r="B564" s="1442" t="s">
        <v>42</v>
      </c>
      <c r="C564" s="1443" t="b">
        <v>1</v>
      </c>
      <c r="D564" s="1458"/>
      <c r="E564" s="1445"/>
      <c r="F564" s="1446"/>
      <c r="G564" s="1447">
        <v>-86.95</v>
      </c>
      <c r="H564" s="1448" t="str">
        <f t="array" ref="H564">IF($C564="","N/A",IF($C564=TRUE,"Paid","Pending")) </f>
        <v>Paid</v>
      </c>
      <c r="I564" s="1545">
        <f t="shared" si="40"/>
        <v>1553.28</v>
      </c>
      <c r="J564" s="1546">
        <f t="shared" si="39"/>
        <v>1558.66</v>
      </c>
    </row>
    <row r="565" outlineLevel="1">
      <c r="A565" s="1429"/>
      <c r="B565" s="1435" t="s">
        <v>13</v>
      </c>
      <c r="C565" s="1436" t="b">
        <v>1</v>
      </c>
      <c r="D565" s="1457"/>
      <c r="E565" s="1480"/>
      <c r="F565" s="1481"/>
      <c r="G565" s="1440">
        <v>-10.0</v>
      </c>
      <c r="H565" s="1441" t="str">
        <f t="array" ref="H565">IF($C565="","N/A",IF($C565=TRUE,"Paid","Pending")) </f>
        <v>Paid</v>
      </c>
      <c r="I565" s="1553">
        <f t="shared" si="40"/>
        <v>1543.28</v>
      </c>
      <c r="J565" s="1554">
        <f t="shared" si="39"/>
        <v>1548.66</v>
      </c>
    </row>
    <row r="566" outlineLevel="1">
      <c r="A566" s="1449"/>
      <c r="B566" s="1466" t="s">
        <v>14</v>
      </c>
      <c r="C566" s="1417" t="b">
        <v>1</v>
      </c>
      <c r="D566" s="1418"/>
      <c r="E566" s="1432"/>
      <c r="F566" s="1433"/>
      <c r="G566" s="1421">
        <v>-69.09</v>
      </c>
      <c r="H566" s="1456" t="str">
        <f t="array" ref="H566">IF($C566="","N/A",IF($C566=TRUE,"Paid","Pending")) </f>
        <v>Paid</v>
      </c>
      <c r="I566" s="1545">
        <f t="shared" si="40"/>
        <v>1474.19</v>
      </c>
      <c r="J566" s="1546">
        <f t="shared" si="39"/>
        <v>1479.57</v>
      </c>
    </row>
    <row r="567" outlineLevel="1">
      <c r="A567" s="1449"/>
      <c r="B567" s="1473" t="s">
        <v>15</v>
      </c>
      <c r="C567" s="1474" t="b">
        <v>1</v>
      </c>
      <c r="D567" s="1475" t="s">
        <v>1008</v>
      </c>
      <c r="E567" s="1585"/>
      <c r="F567" s="1586"/>
      <c r="G567" s="1478">
        <v>0.0</v>
      </c>
      <c r="H567" s="1450" t="str">
        <f t="array" ref="H567">IF($C567="","N/A",IF($C567=TRUE,"Paid","Pending")) </f>
        <v>Paid</v>
      </c>
      <c r="I567" s="1553">
        <f t="shared" si="40"/>
        <v>1474.19</v>
      </c>
      <c r="J567" s="1554">
        <f t="shared" si="39"/>
        <v>1479.57</v>
      </c>
    </row>
    <row r="568" outlineLevel="1">
      <c r="A568" s="1429"/>
      <c r="B568" s="1442" t="s">
        <v>33</v>
      </c>
      <c r="C568" s="1443" t="b">
        <v>1</v>
      </c>
      <c r="D568" s="1458"/>
      <c r="E568" s="1507"/>
      <c r="F568" s="1508"/>
      <c r="G568" s="1447">
        <v>-471.27</v>
      </c>
      <c r="H568" s="1448" t="str">
        <f t="array" ref="H568">IF($C568="","N/A",IF($C568=TRUE,"Paid","Pending")) </f>
        <v>Paid</v>
      </c>
      <c r="I568" s="1545">
        <f t="shared" si="40"/>
        <v>1002.92</v>
      </c>
      <c r="J568" s="1546">
        <f t="shared" si="39"/>
        <v>1008.3</v>
      </c>
    </row>
    <row r="569" outlineLevel="1">
      <c r="A569" s="1429"/>
      <c r="B569" s="1503" t="s">
        <v>52</v>
      </c>
      <c r="C569" s="1436" t="b">
        <v>1</v>
      </c>
      <c r="D569" s="1457" t="s">
        <v>28</v>
      </c>
      <c r="E569" s="1504"/>
      <c r="F569" s="1505"/>
      <c r="G569" s="1440">
        <v>-200.0</v>
      </c>
      <c r="H569" s="1441" t="str">
        <f t="array" ref="H569">IF($C569="","N/A",IF($C569=TRUE,"Paid","Pending")) </f>
        <v>Paid</v>
      </c>
      <c r="I569" s="1553">
        <f t="shared" si="40"/>
        <v>802.92</v>
      </c>
      <c r="J569" s="1554">
        <f t="shared" si="39"/>
        <v>808.3</v>
      </c>
    </row>
    <row r="570" outlineLevel="1">
      <c r="A570" s="1429"/>
      <c r="B570" s="1506" t="s">
        <v>52</v>
      </c>
      <c r="C570" s="1443" t="b">
        <v>1</v>
      </c>
      <c r="D570" s="1458" t="s">
        <v>29</v>
      </c>
      <c r="E570" s="1507"/>
      <c r="F570" s="1508"/>
      <c r="G570" s="1447">
        <v>-50.0</v>
      </c>
      <c r="H570" s="1448" t="str">
        <f t="array" ref="H570">IF($C570="","N/A",IF($C570=TRUE,"Paid","Pending")) </f>
        <v>Paid</v>
      </c>
      <c r="I570" s="1545">
        <f t="shared" si="40"/>
        <v>752.92</v>
      </c>
      <c r="J570" s="1546">
        <f t="shared" si="39"/>
        <v>758.3</v>
      </c>
    </row>
    <row r="571" outlineLevel="1">
      <c r="A571" s="1429"/>
      <c r="B571" s="1435" t="s">
        <v>11</v>
      </c>
      <c r="C571" s="1436" t="b">
        <v>1</v>
      </c>
      <c r="D571" s="1437" t="s">
        <v>17</v>
      </c>
      <c r="E571" s="1480"/>
      <c r="F571" s="1481"/>
      <c r="G571" s="1440">
        <v>-12.59</v>
      </c>
      <c r="H571" s="1441" t="str">
        <f t="array" ref="H571">IF($C571="","N/A",IF($C571=TRUE,"Paid","Pending")) </f>
        <v>Paid</v>
      </c>
      <c r="I571" s="1553">
        <f t="shared" si="40"/>
        <v>740.33</v>
      </c>
      <c r="J571" s="1554">
        <f t="shared" si="39"/>
        <v>745.71</v>
      </c>
    </row>
    <row r="572" ht="30.75" customHeight="1">
      <c r="A572" s="1209"/>
      <c r="B572" s="1372" t="s">
        <v>1009</v>
      </c>
      <c r="C572" s="1324"/>
      <c r="D572" s="1324"/>
      <c r="E572" s="1324"/>
      <c r="F572" s="1324"/>
      <c r="G572" s="1324"/>
      <c r="H572" s="1325" t="s">
        <v>954</v>
      </c>
      <c r="I572" s="1324"/>
      <c r="J572" s="1326">
        <f>J571</f>
        <v>745.71</v>
      </c>
    </row>
    <row r="573" outlineLevel="1">
      <c r="A573" s="1209"/>
      <c r="B573" s="1401" t="s">
        <v>57</v>
      </c>
      <c r="C573" s="1402"/>
      <c r="D573" s="1403"/>
      <c r="E573" s="1587">
        <v>45653.0</v>
      </c>
      <c r="F573" s="1588"/>
      <c r="G573" s="1406">
        <v>1254.15</v>
      </c>
      <c r="H573" s="1241"/>
      <c r="I573" s="1407">
        <f>G573</f>
        <v>1254.15</v>
      </c>
      <c r="J573" s="1408">
        <f t="shared" ref="J573:J591" si="41">J572+G573</f>
        <v>1999.86</v>
      </c>
    </row>
    <row r="574" outlineLevel="1">
      <c r="A574" s="1209"/>
      <c r="B574" s="1589" t="s">
        <v>139</v>
      </c>
      <c r="C574" s="1590" t="s">
        <v>457</v>
      </c>
      <c r="D574" s="1591"/>
      <c r="E574" s="1592"/>
      <c r="F574" s="1593"/>
      <c r="G574" s="1594">
        <v>232.0</v>
      </c>
      <c r="H574" s="1595"/>
      <c r="I574" s="1596">
        <f t="shared" ref="I574:I591" si="42">I573+G574</f>
        <v>1486.15</v>
      </c>
      <c r="J574" s="1597">
        <f t="shared" si="41"/>
        <v>2231.86</v>
      </c>
    </row>
    <row r="575" outlineLevel="1">
      <c r="A575" s="1209"/>
      <c r="B575" s="1340" t="s">
        <v>110</v>
      </c>
      <c r="C575" s="1341"/>
      <c r="D575" s="1342"/>
      <c r="E575" s="1343"/>
      <c r="F575" s="1234"/>
      <c r="G575" s="1224">
        <f>-'2024 Expences - 12272024'!L3</f>
        <v>-133.85</v>
      </c>
      <c r="H575" s="1342" t="s">
        <v>347</v>
      </c>
      <c r="I575" s="1247">
        <f t="shared" si="42"/>
        <v>1352.3</v>
      </c>
      <c r="J575" s="1225">
        <f t="shared" si="41"/>
        <v>2098.01</v>
      </c>
    </row>
    <row r="576" outlineLevel="1">
      <c r="A576" s="1209"/>
      <c r="B576" s="1312" t="s">
        <v>144</v>
      </c>
      <c r="C576" s="1345"/>
      <c r="D576" s="1303"/>
      <c r="E576" s="1302"/>
      <c r="F576" s="1235"/>
      <c r="G576" s="1232">
        <f>-'2024 Expences - 12272024'!L4</f>
        <v>-21.42</v>
      </c>
      <c r="H576" s="1303" t="s">
        <v>347</v>
      </c>
      <c r="I576" s="1244">
        <f t="shared" si="42"/>
        <v>1330.88</v>
      </c>
      <c r="J576" s="1233">
        <f t="shared" si="41"/>
        <v>2076.59</v>
      </c>
    </row>
    <row r="577" outlineLevel="1">
      <c r="A577" s="1209"/>
      <c r="B577" s="1340" t="s">
        <v>145</v>
      </c>
      <c r="C577" s="1341"/>
      <c r="D577" s="1342"/>
      <c r="E577" s="1343"/>
      <c r="F577" s="1234"/>
      <c r="G577" s="1224">
        <f>-'2024 Expences - 12272024'!L5</f>
        <v>0</v>
      </c>
      <c r="H577" s="1342" t="s">
        <v>347</v>
      </c>
      <c r="I577" s="1247">
        <f t="shared" si="42"/>
        <v>1330.88</v>
      </c>
      <c r="J577" s="1225">
        <f t="shared" si="41"/>
        <v>2076.59</v>
      </c>
    </row>
    <row r="578" outlineLevel="1">
      <c r="A578" s="1209"/>
      <c r="B578" s="1312" t="s">
        <v>146</v>
      </c>
      <c r="C578" s="1345"/>
      <c r="D578" s="1303"/>
      <c r="E578" s="1302"/>
      <c r="F578" s="1235"/>
      <c r="G578" s="1232">
        <f>-'2024 Expences - 12272024'!L6</f>
        <v>-71.43</v>
      </c>
      <c r="H578" s="1303" t="s">
        <v>347</v>
      </c>
      <c r="I578" s="1244">
        <f t="shared" si="42"/>
        <v>1259.45</v>
      </c>
      <c r="J578" s="1233">
        <f t="shared" si="41"/>
        <v>2005.16</v>
      </c>
    </row>
    <row r="579" outlineLevel="1">
      <c r="A579" s="1209"/>
      <c r="B579" s="1340" t="s">
        <v>132</v>
      </c>
      <c r="C579" s="1341"/>
      <c r="D579" s="1342"/>
      <c r="E579" s="1343"/>
      <c r="F579" s="1234"/>
      <c r="G579" s="1224">
        <f>-'2024 Expences - 12272024'!L7</f>
        <v>-25</v>
      </c>
      <c r="H579" s="1342" t="s">
        <v>347</v>
      </c>
      <c r="I579" s="1247">
        <f t="shared" si="42"/>
        <v>1234.45</v>
      </c>
      <c r="J579" s="1225">
        <f t="shared" si="41"/>
        <v>1980.16</v>
      </c>
    </row>
    <row r="580" outlineLevel="1">
      <c r="A580" s="1209"/>
      <c r="B580" s="1312" t="s">
        <v>147</v>
      </c>
      <c r="C580" s="1345"/>
      <c r="D580" s="1303"/>
      <c r="E580" s="1302"/>
      <c r="F580" s="1235"/>
      <c r="G580" s="1232">
        <f>-'2024 Expences - 12272024'!L8</f>
        <v>-208.89</v>
      </c>
      <c r="H580" s="1303" t="s">
        <v>347</v>
      </c>
      <c r="I580" s="1244">
        <f t="shared" si="42"/>
        <v>1025.56</v>
      </c>
      <c r="J580" s="1233">
        <f t="shared" si="41"/>
        <v>1771.27</v>
      </c>
    </row>
    <row r="581" outlineLevel="1">
      <c r="A581" s="1209"/>
      <c r="B581" s="1340" t="s">
        <v>21</v>
      </c>
      <c r="C581" s="1341"/>
      <c r="D581" s="1342"/>
      <c r="E581" s="1343"/>
      <c r="F581" s="1234"/>
      <c r="G581" s="1224">
        <f>-'2024 Expences - 12272024'!L9</f>
        <v>-45.86</v>
      </c>
      <c r="H581" s="1342" t="s">
        <v>347</v>
      </c>
      <c r="I581" s="1247">
        <f t="shared" si="42"/>
        <v>979.7</v>
      </c>
      <c r="J581" s="1225">
        <f t="shared" si="41"/>
        <v>1725.41</v>
      </c>
    </row>
    <row r="582" outlineLevel="1">
      <c r="A582" s="1209"/>
      <c r="B582" s="1312" t="s">
        <v>61</v>
      </c>
      <c r="C582" s="1345"/>
      <c r="D582" s="1303"/>
      <c r="E582" s="1302"/>
      <c r="F582" s="1235"/>
      <c r="G582" s="1232">
        <f>-'2024 Expences - 12272024'!L10</f>
        <v>-243.17</v>
      </c>
      <c r="H582" s="1303" t="s">
        <v>347</v>
      </c>
      <c r="I582" s="1244">
        <f t="shared" si="42"/>
        <v>736.53</v>
      </c>
      <c r="J582" s="1233">
        <f t="shared" si="41"/>
        <v>1482.24</v>
      </c>
    </row>
    <row r="583" outlineLevel="1">
      <c r="A583" s="1209"/>
      <c r="B583" s="1340" t="s">
        <v>149</v>
      </c>
      <c r="C583" s="1341"/>
      <c r="D583" s="1342"/>
      <c r="E583" s="1343"/>
      <c r="F583" s="1234"/>
      <c r="G583" s="1224">
        <f>-'2024 Expences - 12272024'!L11</f>
        <v>0</v>
      </c>
      <c r="H583" s="1342" t="s">
        <v>347</v>
      </c>
      <c r="I583" s="1247">
        <f t="shared" si="42"/>
        <v>736.53</v>
      </c>
      <c r="J583" s="1225">
        <f t="shared" si="41"/>
        <v>1482.24</v>
      </c>
    </row>
    <row r="584" outlineLevel="1">
      <c r="A584" s="1209"/>
      <c r="B584" s="1312" t="s">
        <v>150</v>
      </c>
      <c r="C584" s="1345"/>
      <c r="D584" s="1303"/>
      <c r="E584" s="1302"/>
      <c r="F584" s="1235"/>
      <c r="G584" s="1232">
        <f>-'2024 Expences - 12272024'!L12</f>
        <v>0</v>
      </c>
      <c r="H584" s="1303" t="s">
        <v>347</v>
      </c>
      <c r="I584" s="1244">
        <f t="shared" si="42"/>
        <v>736.53</v>
      </c>
      <c r="J584" s="1233">
        <f t="shared" si="41"/>
        <v>1482.24</v>
      </c>
    </row>
    <row r="585" outlineLevel="1">
      <c r="A585" s="1209"/>
      <c r="B585" s="1340" t="s">
        <v>11</v>
      </c>
      <c r="C585" s="1341"/>
      <c r="D585" s="1346"/>
      <c r="E585" s="1347"/>
      <c r="F585" s="1348"/>
      <c r="G585" s="1224">
        <f>-'2024 Expences - 12272024'!L13</f>
        <v>0</v>
      </c>
      <c r="H585" s="1342" t="s">
        <v>347</v>
      </c>
      <c r="I585" s="1247">
        <f t="shared" si="42"/>
        <v>736.53</v>
      </c>
      <c r="J585" s="1225">
        <f t="shared" si="41"/>
        <v>1482.24</v>
      </c>
    </row>
    <row r="586" outlineLevel="1">
      <c r="A586" s="1209"/>
      <c r="B586" s="1312" t="s">
        <v>148</v>
      </c>
      <c r="C586" s="1345"/>
      <c r="D586" s="1313"/>
      <c r="E586" s="1314"/>
      <c r="F586" s="1315"/>
      <c r="G586" s="1232">
        <f>-'2024 Expences - 12272024'!L14</f>
        <v>0</v>
      </c>
      <c r="H586" s="1303" t="s">
        <v>347</v>
      </c>
      <c r="I586" s="1244">
        <f t="shared" si="42"/>
        <v>736.53</v>
      </c>
      <c r="J586" s="1233">
        <f t="shared" si="41"/>
        <v>1482.24</v>
      </c>
    </row>
    <row r="587" outlineLevel="1">
      <c r="A587" s="1429"/>
      <c r="B587" s="1532" t="s">
        <v>23</v>
      </c>
      <c r="C587" s="1468" t="b">
        <v>1</v>
      </c>
      <c r="D587" s="1598"/>
      <c r="E587" s="1470"/>
      <c r="F587" s="1471"/>
      <c r="G587" s="1472">
        <v>-112.57</v>
      </c>
      <c r="H587" s="1560" t="str">
        <f t="array" ref="H587">IF($C587="","N/A",IF($C587=TRUE,"Paid","Pending")) </f>
        <v>Paid</v>
      </c>
      <c r="I587" s="1247">
        <f t="shared" si="42"/>
        <v>623.96</v>
      </c>
      <c r="J587" s="1225">
        <f t="shared" si="41"/>
        <v>1369.67</v>
      </c>
    </row>
    <row r="588" outlineLevel="1">
      <c r="A588" s="1449"/>
      <c r="B588" s="1535" t="s">
        <v>18</v>
      </c>
      <c r="C588" s="1359" t="b">
        <v>1</v>
      </c>
      <c r="D588" s="1599"/>
      <c r="E588" s="1540"/>
      <c r="F588" s="1365"/>
      <c r="G588" s="1392">
        <v>-106.75</v>
      </c>
      <c r="H588" s="1448" t="str">
        <f t="array" ref="H588">IF($C588="","N/A",IF($C588=TRUE,"Paid","Pending")) </f>
        <v>Paid</v>
      </c>
      <c r="I588" s="1244">
        <f t="shared" si="42"/>
        <v>517.21</v>
      </c>
      <c r="J588" s="1233">
        <f t="shared" si="41"/>
        <v>1262.92</v>
      </c>
    </row>
    <row r="589" outlineLevel="1">
      <c r="A589" s="1409"/>
      <c r="B589" s="1349" t="s">
        <v>19</v>
      </c>
      <c r="C589" s="1350" t="b">
        <v>1</v>
      </c>
      <c r="D589" s="1237"/>
      <c r="E589" s="1347"/>
      <c r="F589" s="1348"/>
      <c r="G589" s="1227">
        <v>-76.78</v>
      </c>
      <c r="H589" s="1560" t="str">
        <f t="array" ref="H589">IF($C589="","N/A",IF($C589=TRUE,"Paid","Pending")) </f>
        <v>Paid</v>
      </c>
      <c r="I589" s="1247">
        <f t="shared" si="42"/>
        <v>440.43</v>
      </c>
      <c r="J589" s="1225">
        <f t="shared" si="41"/>
        <v>1186.14</v>
      </c>
    </row>
    <row r="590" outlineLevel="1">
      <c r="A590" s="1209"/>
      <c r="B590" s="1319" t="s">
        <v>30</v>
      </c>
      <c r="C590" s="1300" t="b">
        <v>1</v>
      </c>
      <c r="D590" s="1551"/>
      <c r="E590" s="1314"/>
      <c r="F590" s="1315"/>
      <c r="G590" s="1219">
        <f>-(925+34.84)</f>
        <v>-959.84</v>
      </c>
      <c r="H590" s="1448" t="str">
        <f t="array" ref="H590">IF($C590="","N/A",IF($C590=TRUE,"Paid","Pending")) </f>
        <v>Paid</v>
      </c>
      <c r="I590" s="1244">
        <f t="shared" si="42"/>
        <v>-519.41</v>
      </c>
      <c r="J590" s="1233">
        <f t="shared" si="41"/>
        <v>226.3</v>
      </c>
    </row>
    <row r="591" outlineLevel="1">
      <c r="A591" s="1209"/>
      <c r="B591" s="1528" t="s">
        <v>42</v>
      </c>
      <c r="C591" s="1411" t="b">
        <v>1</v>
      </c>
      <c r="D591" s="1412"/>
      <c r="E591" s="1529"/>
      <c r="F591" s="1530"/>
      <c r="G591" s="1415">
        <v>-86.95</v>
      </c>
      <c r="H591" s="1560" t="str">
        <f t="array" ref="H591">IF($C591="","N/A",IF($C591=TRUE,"Paid","Pending")) </f>
        <v>Paid</v>
      </c>
      <c r="I591" s="1247">
        <f t="shared" si="42"/>
        <v>-606.36</v>
      </c>
      <c r="J591" s="1225">
        <f t="shared" si="41"/>
        <v>139.35</v>
      </c>
    </row>
    <row r="592" ht="29.25" customHeight="1">
      <c r="A592" s="1209"/>
      <c r="B592" s="1356" t="s">
        <v>1010</v>
      </c>
      <c r="C592" s="122"/>
      <c r="D592" s="122"/>
      <c r="E592" s="122"/>
      <c r="F592" s="122"/>
      <c r="G592" s="122"/>
      <c r="H592" s="1357" t="s">
        <v>954</v>
      </c>
      <c r="I592" s="122"/>
      <c r="J592" s="1358" t="s">
        <v>1011</v>
      </c>
    </row>
    <row r="593">
      <c r="A593" s="1209"/>
      <c r="B593" s="1251"/>
      <c r="C593" s="1251"/>
      <c r="D593" s="1251"/>
      <c r="E593" s="1600"/>
      <c r="F593" s="1601"/>
      <c r="G593" s="1251"/>
      <c r="H593" s="1251"/>
      <c r="I593" s="1251"/>
      <c r="J593" s="1251"/>
    </row>
    <row r="594">
      <c r="A594" s="1209"/>
      <c r="B594" s="1289" t="s">
        <v>1012</v>
      </c>
      <c r="C594" s="134"/>
      <c r="D594" s="134"/>
      <c r="E594" s="134"/>
      <c r="F594" s="134"/>
      <c r="G594" s="134"/>
      <c r="H594" s="134"/>
      <c r="I594" s="134"/>
      <c r="J594" s="135"/>
    </row>
    <row r="595">
      <c r="A595" s="1209"/>
      <c r="B595" s="1251"/>
      <c r="C595" s="1251"/>
      <c r="D595" s="1251"/>
      <c r="E595" s="1600"/>
      <c r="F595" s="1601"/>
      <c r="G595" s="1251"/>
      <c r="H595" s="1251"/>
      <c r="I595" s="1251"/>
      <c r="J595" s="1251"/>
    </row>
    <row r="596" outlineLevel="1">
      <c r="A596" s="1209"/>
      <c r="B596" s="1602" t="s">
        <v>57</v>
      </c>
      <c r="C596" s="1603"/>
      <c r="D596" s="1604"/>
      <c r="E596" s="1605"/>
      <c r="F596" s="1606"/>
      <c r="G596" s="1607">
        <v>1906.37</v>
      </c>
      <c r="H596" s="1608"/>
      <c r="I596" s="1609">
        <f>G596</f>
        <v>1906.37</v>
      </c>
      <c r="J596" s="1610">
        <f>J592+G596</f>
        <v>2009.71</v>
      </c>
    </row>
    <row r="597" outlineLevel="1">
      <c r="A597" s="1209"/>
      <c r="B597" s="1299" t="s">
        <v>110</v>
      </c>
      <c r="C597" s="1359"/>
      <c r="D597" s="1301"/>
      <c r="E597" s="1337"/>
      <c r="F597" s="1338"/>
      <c r="G597" s="1232">
        <f>-'2025 Expences - 01102025'!L3</f>
        <v>-237.25</v>
      </c>
      <c r="H597" s="1301" t="s">
        <v>347</v>
      </c>
      <c r="I597" s="1361">
        <f t="shared" ref="I597:I615" si="43">I596+G597</f>
        <v>1669.12</v>
      </c>
      <c r="J597" s="1245">
        <f t="shared" ref="J597:J615" si="44">J596+G597</f>
        <v>1772.46</v>
      </c>
    </row>
    <row r="598" outlineLevel="1">
      <c r="A598" s="1209"/>
      <c r="B598" s="1611" t="s">
        <v>144</v>
      </c>
      <c r="C598" s="1612"/>
      <c r="D598" s="1613"/>
      <c r="E598" s="1614"/>
      <c r="F598" s="1615"/>
      <c r="G598" s="1616">
        <f>-'2025 Expences - 01102025'!L4</f>
        <v>-43.46</v>
      </c>
      <c r="H598" s="1613" t="s">
        <v>347</v>
      </c>
      <c r="I598" s="1617">
        <f t="shared" si="43"/>
        <v>1625.66</v>
      </c>
      <c r="J598" s="1618">
        <f t="shared" si="44"/>
        <v>1729</v>
      </c>
    </row>
    <row r="599" outlineLevel="1">
      <c r="A599" s="1209"/>
      <c r="B599" s="1312" t="s">
        <v>145</v>
      </c>
      <c r="C599" s="1300"/>
      <c r="D599" s="1303"/>
      <c r="E599" s="1302"/>
      <c r="F599" s="1235"/>
      <c r="G599" s="1232">
        <f>-'2025 Expences - 01102025'!L5</f>
        <v>-39.14</v>
      </c>
      <c r="H599" s="1303" t="s">
        <v>347</v>
      </c>
      <c r="I599" s="1244">
        <f t="shared" si="43"/>
        <v>1586.52</v>
      </c>
      <c r="J599" s="1233">
        <f t="shared" si="44"/>
        <v>1689.86</v>
      </c>
    </row>
    <row r="600" outlineLevel="1">
      <c r="A600" s="1209"/>
      <c r="B600" s="1611" t="s">
        <v>146</v>
      </c>
      <c r="C600" s="1612"/>
      <c r="D600" s="1613"/>
      <c r="E600" s="1614"/>
      <c r="F600" s="1615"/>
      <c r="G600" s="1616">
        <f>-'2025 Expences - 01102025'!L6</f>
        <v>-40</v>
      </c>
      <c r="H600" s="1613" t="s">
        <v>347</v>
      </c>
      <c r="I600" s="1617">
        <f t="shared" si="43"/>
        <v>1546.52</v>
      </c>
      <c r="J600" s="1618">
        <f t="shared" si="44"/>
        <v>1649.86</v>
      </c>
    </row>
    <row r="601" outlineLevel="1">
      <c r="A601" s="1209"/>
      <c r="B601" s="1312" t="s">
        <v>132</v>
      </c>
      <c r="C601" s="1300"/>
      <c r="D601" s="1303"/>
      <c r="E601" s="1302"/>
      <c r="F601" s="1235"/>
      <c r="G601" s="1232">
        <f>-'2025 Expences - 01102025'!L7</f>
        <v>0</v>
      </c>
      <c r="H601" s="1303" t="s">
        <v>347</v>
      </c>
      <c r="I601" s="1244">
        <f t="shared" si="43"/>
        <v>1546.52</v>
      </c>
      <c r="J601" s="1233">
        <f t="shared" si="44"/>
        <v>1649.86</v>
      </c>
    </row>
    <row r="602" outlineLevel="1">
      <c r="A602" s="1209"/>
      <c r="B602" s="1611" t="s">
        <v>147</v>
      </c>
      <c r="C602" s="1612"/>
      <c r="D602" s="1613"/>
      <c r="E602" s="1614"/>
      <c r="F602" s="1615"/>
      <c r="G602" s="1616">
        <f>-'2025 Expences - 01102025'!L8</f>
        <v>0</v>
      </c>
      <c r="H602" s="1613" t="s">
        <v>347</v>
      </c>
      <c r="I602" s="1617">
        <f t="shared" si="43"/>
        <v>1546.52</v>
      </c>
      <c r="J602" s="1618">
        <f t="shared" si="44"/>
        <v>1649.86</v>
      </c>
    </row>
    <row r="603" outlineLevel="1">
      <c r="A603" s="1209"/>
      <c r="B603" s="1312" t="s">
        <v>21</v>
      </c>
      <c r="C603" s="1300"/>
      <c r="D603" s="1303"/>
      <c r="E603" s="1302"/>
      <c r="F603" s="1235"/>
      <c r="G603" s="1232">
        <f>-'2025 Expences - 01102025'!L9</f>
        <v>0</v>
      </c>
      <c r="H603" s="1303" t="s">
        <v>347</v>
      </c>
      <c r="I603" s="1244">
        <f t="shared" si="43"/>
        <v>1546.52</v>
      </c>
      <c r="J603" s="1233">
        <f t="shared" si="44"/>
        <v>1649.86</v>
      </c>
    </row>
    <row r="604" outlineLevel="1">
      <c r="A604" s="1209"/>
      <c r="B604" s="1611" t="s">
        <v>61</v>
      </c>
      <c r="C604" s="1612"/>
      <c r="D604" s="1613"/>
      <c r="E604" s="1614"/>
      <c r="F604" s="1615"/>
      <c r="G604" s="1616">
        <f>-'2025 Expences - 01102025'!L10</f>
        <v>-48.47</v>
      </c>
      <c r="H604" s="1613" t="s">
        <v>347</v>
      </c>
      <c r="I604" s="1617">
        <f t="shared" si="43"/>
        <v>1498.05</v>
      </c>
      <c r="J604" s="1618">
        <f t="shared" si="44"/>
        <v>1601.39</v>
      </c>
    </row>
    <row r="605" outlineLevel="1">
      <c r="A605" s="1209"/>
      <c r="B605" s="1312" t="s">
        <v>149</v>
      </c>
      <c r="C605" s="1300"/>
      <c r="D605" s="1313"/>
      <c r="E605" s="1314"/>
      <c r="F605" s="1315"/>
      <c r="G605" s="1232">
        <f>-'2025 Expences - 01102025'!L11</f>
        <v>0</v>
      </c>
      <c r="H605" s="1303" t="s">
        <v>347</v>
      </c>
      <c r="I605" s="1244">
        <f t="shared" si="43"/>
        <v>1498.05</v>
      </c>
      <c r="J605" s="1233">
        <f t="shared" si="44"/>
        <v>1601.39</v>
      </c>
    </row>
    <row r="606" outlineLevel="1">
      <c r="A606" s="1619"/>
      <c r="B606" s="1611" t="s">
        <v>150</v>
      </c>
      <c r="C606" s="1612"/>
      <c r="D606" s="1620"/>
      <c r="E606" s="1621"/>
      <c r="F606" s="1622"/>
      <c r="G606" s="1616">
        <f>-'2025 Expences - 01102025'!L12</f>
        <v>0</v>
      </c>
      <c r="H606" s="1613" t="s">
        <v>347</v>
      </c>
      <c r="I606" s="1617">
        <f t="shared" si="43"/>
        <v>1498.05</v>
      </c>
      <c r="J606" s="1618">
        <f t="shared" si="44"/>
        <v>1601.39</v>
      </c>
    </row>
    <row r="607" outlineLevel="1">
      <c r="A607" s="1619"/>
      <c r="B607" s="1312" t="s">
        <v>11</v>
      </c>
      <c r="C607" s="1300"/>
      <c r="D607" s="1313"/>
      <c r="E607" s="1314"/>
      <c r="F607" s="1315"/>
      <c r="G607" s="1232">
        <f>-'2025 Expences - 01102025'!L13</f>
        <v>-21.37</v>
      </c>
      <c r="H607" s="1303" t="s">
        <v>347</v>
      </c>
      <c r="I607" s="1244">
        <f t="shared" si="43"/>
        <v>1476.68</v>
      </c>
      <c r="J607" s="1233">
        <f t="shared" si="44"/>
        <v>1580.02</v>
      </c>
    </row>
    <row r="608" outlineLevel="1">
      <c r="A608" s="1619"/>
      <c r="B608" s="1611" t="s">
        <v>148</v>
      </c>
      <c r="C608" s="1612"/>
      <c r="D608" s="1620"/>
      <c r="E608" s="1621"/>
      <c r="F608" s="1622"/>
      <c r="G608" s="1616">
        <f>-'2025 Expences - 01102025'!L14</f>
        <v>0</v>
      </c>
      <c r="H608" s="1613" t="str">
        <f t="array" ref="H608">IF($C608="","N/A",IF($C608=TRUE,"Paid","Pending")) </f>
        <v>N/A</v>
      </c>
      <c r="I608" s="1617">
        <f t="shared" si="43"/>
        <v>1476.68</v>
      </c>
      <c r="J608" s="1618">
        <f t="shared" si="44"/>
        <v>1580.02</v>
      </c>
    </row>
    <row r="609" outlineLevel="1">
      <c r="A609" s="1619"/>
      <c r="B609" s="1623" t="s">
        <v>42</v>
      </c>
      <c r="C609" s="1359" t="b">
        <v>1</v>
      </c>
      <c r="D609" s="1624"/>
      <c r="E609" s="1625"/>
      <c r="F609" s="1626"/>
      <c r="G609" s="1627">
        <v>-86.95</v>
      </c>
      <c r="H609" s="1628" t="str">
        <f t="array" ref="H609">IF($C609="","N/A",IF($C609=TRUE,"Paid","Pending")) </f>
        <v>Paid</v>
      </c>
      <c r="I609" s="1244">
        <f t="shared" si="43"/>
        <v>1389.73</v>
      </c>
      <c r="J609" s="1233">
        <f t="shared" si="44"/>
        <v>1493.07</v>
      </c>
    </row>
    <row r="610" outlineLevel="1">
      <c r="A610" s="1619"/>
      <c r="B610" s="1629" t="s">
        <v>33</v>
      </c>
      <c r="C610" s="1612" t="b">
        <v>1</v>
      </c>
      <c r="D610" s="1630"/>
      <c r="E610" s="1631"/>
      <c r="F610" s="1632"/>
      <c r="G610" s="1633">
        <v>-471.27</v>
      </c>
      <c r="H610" s="1634" t="str">
        <f t="array" ref="H610">IF($C610="","N/A",IF($C610=TRUE,"Paid","Pending")) </f>
        <v>Paid</v>
      </c>
      <c r="I610" s="1617">
        <f t="shared" si="43"/>
        <v>918.46</v>
      </c>
      <c r="J610" s="1618">
        <f t="shared" si="44"/>
        <v>1021.8</v>
      </c>
    </row>
    <row r="611" outlineLevel="1">
      <c r="A611" s="1619"/>
      <c r="B611" s="1635" t="s">
        <v>52</v>
      </c>
      <c r="C611" s="1300" t="b">
        <v>1</v>
      </c>
      <c r="D611" s="1636" t="s">
        <v>28</v>
      </c>
      <c r="E611" s="1637"/>
      <c r="F611" s="1638"/>
      <c r="G611" s="1639">
        <v>-200.0</v>
      </c>
      <c r="H611" s="1628" t="str">
        <f t="array" ref="H611">IF($C611="","N/A",IF($C611=TRUE,"Paid","Pending")) </f>
        <v>Paid</v>
      </c>
      <c r="I611" s="1244">
        <f t="shared" si="43"/>
        <v>718.46</v>
      </c>
      <c r="J611" s="1233">
        <f t="shared" si="44"/>
        <v>821.8</v>
      </c>
    </row>
    <row r="612" outlineLevel="1">
      <c r="A612" s="1619"/>
      <c r="B612" s="1640" t="s">
        <v>52</v>
      </c>
      <c r="C612" s="1641" t="b">
        <v>1</v>
      </c>
      <c r="D612" s="1642" t="s">
        <v>29</v>
      </c>
      <c r="E612" s="1643"/>
      <c r="F612" s="1644"/>
      <c r="G612" s="1645">
        <v>-50.0</v>
      </c>
      <c r="H612" s="1634" t="str">
        <f t="array" ref="H612">IF($C612="","N/A",IF($C612=TRUE,"Paid","Pending")) </f>
        <v>Paid</v>
      </c>
      <c r="I612" s="1617">
        <f t="shared" si="43"/>
        <v>668.46</v>
      </c>
      <c r="J612" s="1618">
        <f t="shared" si="44"/>
        <v>771.8</v>
      </c>
    </row>
    <row r="613" outlineLevel="1">
      <c r="A613" s="1209"/>
      <c r="B613" s="1623" t="s">
        <v>14</v>
      </c>
      <c r="C613" s="1359" t="b">
        <v>1</v>
      </c>
      <c r="D613" s="1646" t="s">
        <v>1013</v>
      </c>
      <c r="E613" s="1625"/>
      <c r="F613" s="1626"/>
      <c r="G613" s="1627">
        <v>-91.59</v>
      </c>
      <c r="H613" s="1628" t="str">
        <f t="array" ref="H613">IF($C613="","N/A",IF($C613=TRUE,"Paid","Pending")) </f>
        <v>Paid</v>
      </c>
      <c r="I613" s="1244">
        <f t="shared" si="43"/>
        <v>576.87</v>
      </c>
      <c r="J613" s="1233">
        <f t="shared" si="44"/>
        <v>680.21</v>
      </c>
    </row>
    <row r="614" outlineLevel="1">
      <c r="A614" s="1209"/>
      <c r="B614" s="1647" t="s">
        <v>13</v>
      </c>
      <c r="C614" s="1641" t="b">
        <v>1</v>
      </c>
      <c r="D614" s="1642"/>
      <c r="E614" s="1648"/>
      <c r="F614" s="1649"/>
      <c r="G614" s="1645">
        <v>-10.0</v>
      </c>
      <c r="H614" s="1634" t="str">
        <f t="array" ref="H614">IF($C614="","N/A",IF($C614=TRUE,"Paid","Pending")) </f>
        <v>Paid</v>
      </c>
      <c r="I614" s="1617">
        <f t="shared" si="43"/>
        <v>566.87</v>
      </c>
      <c r="J614" s="1618">
        <f t="shared" si="44"/>
        <v>670.21</v>
      </c>
    </row>
    <row r="615" outlineLevel="1">
      <c r="A615" s="1209"/>
      <c r="B615" s="1650" t="s">
        <v>15</v>
      </c>
      <c r="C615" s="1651" t="b">
        <v>1</v>
      </c>
      <c r="D615" s="1652" t="s">
        <v>1014</v>
      </c>
      <c r="E615" s="1653"/>
      <c r="F615" s="1654"/>
      <c r="G615" s="1655">
        <v>0.0</v>
      </c>
      <c r="H615" s="1656" t="str">
        <f t="array" ref="H615">IF($C615="","N/A",IF($C615=TRUE,"Paid","Pending")) </f>
        <v>Paid</v>
      </c>
      <c r="I615" s="1388">
        <f t="shared" si="43"/>
        <v>566.87</v>
      </c>
      <c r="J615" s="1233">
        <f t="shared" si="44"/>
        <v>670.21</v>
      </c>
    </row>
    <row r="616" ht="29.25" customHeight="1">
      <c r="A616" s="1209"/>
      <c r="B616" s="1657" t="s">
        <v>1015</v>
      </c>
      <c r="C616" s="1658"/>
      <c r="D616" s="1658"/>
      <c r="E616" s="1658"/>
      <c r="F616" s="1658"/>
      <c r="G616" s="1658"/>
      <c r="H616" s="1659" t="s">
        <v>954</v>
      </c>
      <c r="I616" s="1658"/>
      <c r="J616" s="1660">
        <f>J615</f>
        <v>670.21</v>
      </c>
    </row>
    <row r="617" outlineLevel="1">
      <c r="A617" s="1251"/>
      <c r="B617" s="1661" t="s">
        <v>57</v>
      </c>
      <c r="C617" s="1662"/>
      <c r="D617" s="1663"/>
      <c r="E617" s="1664">
        <v>45681.0</v>
      </c>
      <c r="F617" s="1665"/>
      <c r="G617" s="1666">
        <v>1894.74</v>
      </c>
      <c r="H617" s="1662"/>
      <c r="I617" s="1667">
        <f>G617</f>
        <v>1894.74</v>
      </c>
      <c r="J617" s="1668">
        <f t="shared" ref="J617:J634" si="45">J616+G617</f>
        <v>2564.95</v>
      </c>
    </row>
    <row r="618" outlineLevel="1">
      <c r="A618" s="1251"/>
      <c r="B618" s="1669" t="s">
        <v>110</v>
      </c>
      <c r="C618" s="1670"/>
      <c r="D618" s="1671"/>
      <c r="E618" s="1672"/>
      <c r="F618" s="1673"/>
      <c r="G618" s="1674">
        <f>-'2025 Expences - 01242025'!L3</f>
        <v>-332.91</v>
      </c>
      <c r="H618" s="1675" t="s">
        <v>347</v>
      </c>
      <c r="I618" s="1676">
        <f t="shared" ref="I618:I632" si="46">I617+G618</f>
        <v>1561.83</v>
      </c>
      <c r="J618" s="1677">
        <f t="shared" si="45"/>
        <v>2232.04</v>
      </c>
    </row>
    <row r="619" outlineLevel="1">
      <c r="A619" s="1251"/>
      <c r="B619" s="1678" t="s">
        <v>144</v>
      </c>
      <c r="C619" s="1679"/>
      <c r="D619" s="1680"/>
      <c r="E619" s="1681"/>
      <c r="F619" s="1682"/>
      <c r="G619" s="1683">
        <f>-'2025 Expences - 01242025'!L4</f>
        <v>-67.85</v>
      </c>
      <c r="H619" s="1684" t="s">
        <v>347</v>
      </c>
      <c r="I619" s="1685">
        <f t="shared" si="46"/>
        <v>1493.98</v>
      </c>
      <c r="J619" s="1686">
        <f t="shared" si="45"/>
        <v>2164.19</v>
      </c>
    </row>
    <row r="620" outlineLevel="1">
      <c r="A620" s="1251"/>
      <c r="B620" s="1669" t="s">
        <v>145</v>
      </c>
      <c r="C620" s="1670"/>
      <c r="D620" s="1671"/>
      <c r="E620" s="1672"/>
      <c r="F620" s="1673"/>
      <c r="G620" s="1674">
        <f>-'2025 Expences - 01242025'!L5</f>
        <v>0</v>
      </c>
      <c r="H620" s="1675" t="s">
        <v>347</v>
      </c>
      <c r="I620" s="1676">
        <f t="shared" si="46"/>
        <v>1493.98</v>
      </c>
      <c r="J620" s="1677">
        <f t="shared" si="45"/>
        <v>2164.19</v>
      </c>
    </row>
    <row r="621" outlineLevel="1">
      <c r="A621" s="1251"/>
      <c r="B621" s="1678" t="s">
        <v>146</v>
      </c>
      <c r="C621" s="1679"/>
      <c r="D621" s="1680"/>
      <c r="E621" s="1681"/>
      <c r="F621" s="1682"/>
      <c r="G621" s="1683">
        <f>-'2025 Expences - 01242025'!L6</f>
        <v>-10</v>
      </c>
      <c r="H621" s="1684" t="s">
        <v>347</v>
      </c>
      <c r="I621" s="1685">
        <f t="shared" si="46"/>
        <v>1483.98</v>
      </c>
      <c r="J621" s="1686">
        <f t="shared" si="45"/>
        <v>2154.19</v>
      </c>
    </row>
    <row r="622" outlineLevel="1">
      <c r="A622" s="1251"/>
      <c r="B622" s="1669" t="s">
        <v>132</v>
      </c>
      <c r="C622" s="1670"/>
      <c r="D622" s="1671"/>
      <c r="E622" s="1672"/>
      <c r="F622" s="1673"/>
      <c r="G622" s="1674">
        <f>-'2025 Expences - 01242025'!L7</f>
        <v>-25</v>
      </c>
      <c r="H622" s="1675" t="s">
        <v>347</v>
      </c>
      <c r="I622" s="1676">
        <f t="shared" si="46"/>
        <v>1458.98</v>
      </c>
      <c r="J622" s="1677">
        <f t="shared" si="45"/>
        <v>2129.19</v>
      </c>
    </row>
    <row r="623" outlineLevel="1">
      <c r="A623" s="1209"/>
      <c r="B623" s="1687" t="s">
        <v>147</v>
      </c>
      <c r="C623" s="1679"/>
      <c r="D623" s="1688"/>
      <c r="E623" s="1681"/>
      <c r="F623" s="1682"/>
      <c r="G623" s="1683">
        <f>-'2025 Expences - 01242025'!L8</f>
        <v>-20</v>
      </c>
      <c r="H623" s="1689" t="s">
        <v>347</v>
      </c>
      <c r="I623" s="1685">
        <f t="shared" si="46"/>
        <v>1438.98</v>
      </c>
      <c r="J623" s="1686">
        <f t="shared" si="45"/>
        <v>2109.19</v>
      </c>
    </row>
    <row r="624" outlineLevel="1">
      <c r="A624" s="1209"/>
      <c r="B624" s="1690" t="s">
        <v>21</v>
      </c>
      <c r="C624" s="1670"/>
      <c r="D624" s="1691"/>
      <c r="E624" s="1672"/>
      <c r="F624" s="1673"/>
      <c r="G624" s="1674">
        <f>-'2025 Expences - 01242025'!L9</f>
        <v>-27.83</v>
      </c>
      <c r="H624" s="1692" t="s">
        <v>347</v>
      </c>
      <c r="I624" s="1676">
        <f t="shared" si="46"/>
        <v>1411.15</v>
      </c>
      <c r="J624" s="1677">
        <f t="shared" si="45"/>
        <v>2081.36</v>
      </c>
    </row>
    <row r="625" outlineLevel="1">
      <c r="A625" s="1209"/>
      <c r="B625" s="1687" t="s">
        <v>61</v>
      </c>
      <c r="C625" s="1679"/>
      <c r="D625" s="1688"/>
      <c r="E625" s="1681"/>
      <c r="F625" s="1682"/>
      <c r="G625" s="1683">
        <f>-'2025 Expences - 01242025'!L10</f>
        <v>-213.13</v>
      </c>
      <c r="H625" s="1689" t="s">
        <v>347</v>
      </c>
      <c r="I625" s="1685">
        <f t="shared" si="46"/>
        <v>1198.02</v>
      </c>
      <c r="J625" s="1686">
        <f t="shared" si="45"/>
        <v>1868.23</v>
      </c>
    </row>
    <row r="626" outlineLevel="1">
      <c r="A626" s="1209"/>
      <c r="B626" s="1690" t="s">
        <v>149</v>
      </c>
      <c r="C626" s="1670"/>
      <c r="D626" s="1636"/>
      <c r="E626" s="1672"/>
      <c r="F626" s="1673"/>
      <c r="G626" s="1674">
        <f>-'2025 Expences - 01242025'!L11</f>
        <v>0</v>
      </c>
      <c r="H626" s="1692" t="s">
        <v>347</v>
      </c>
      <c r="I626" s="1676">
        <f t="shared" si="46"/>
        <v>1198.02</v>
      </c>
      <c r="J626" s="1677">
        <f t="shared" si="45"/>
        <v>1868.23</v>
      </c>
    </row>
    <row r="627" outlineLevel="1">
      <c r="A627" s="1209"/>
      <c r="B627" s="1687" t="s">
        <v>150</v>
      </c>
      <c r="C627" s="1679"/>
      <c r="D627" s="1693"/>
      <c r="E627" s="1681"/>
      <c r="F627" s="1682"/>
      <c r="G627" s="1683">
        <f>-'2025 Expences - 01242025'!L12</f>
        <v>0</v>
      </c>
      <c r="H627" s="1689" t="s">
        <v>347</v>
      </c>
      <c r="I627" s="1685">
        <f t="shared" si="46"/>
        <v>1198.02</v>
      </c>
      <c r="J627" s="1686">
        <f t="shared" si="45"/>
        <v>1868.23</v>
      </c>
    </row>
    <row r="628" outlineLevel="1">
      <c r="A628" s="1209"/>
      <c r="B628" s="1690" t="s">
        <v>11</v>
      </c>
      <c r="C628" s="1670"/>
      <c r="D628" s="1636"/>
      <c r="E628" s="1672"/>
      <c r="F628" s="1673"/>
      <c r="G628" s="1674">
        <f>-'2025 Expences - 01242025'!L13</f>
        <v>-12.65</v>
      </c>
      <c r="H628" s="1692" t="s">
        <v>347</v>
      </c>
      <c r="I628" s="1676">
        <f t="shared" si="46"/>
        <v>1185.37</v>
      </c>
      <c r="J628" s="1677">
        <f t="shared" si="45"/>
        <v>1855.58</v>
      </c>
    </row>
    <row r="629" outlineLevel="1">
      <c r="A629" s="1209"/>
      <c r="B629" s="1687" t="s">
        <v>148</v>
      </c>
      <c r="C629" s="1679"/>
      <c r="D629" s="1693"/>
      <c r="E629" s="1681"/>
      <c r="F629" s="1682"/>
      <c r="G629" s="1683">
        <f>-'2025 Expences - 01242025'!L14</f>
        <v>0</v>
      </c>
      <c r="H629" s="1689" t="str">
        <f t="array" ref="H629">IF($C629="","N/A",IF($C629=TRUE,"Paid","Pending")) </f>
        <v>N/A</v>
      </c>
      <c r="I629" s="1685">
        <f t="shared" si="46"/>
        <v>1185.37</v>
      </c>
      <c r="J629" s="1686">
        <f t="shared" si="45"/>
        <v>1855.58</v>
      </c>
    </row>
    <row r="630" outlineLevel="1">
      <c r="A630" s="1209"/>
      <c r="B630" s="1694" t="s">
        <v>18</v>
      </c>
      <c r="C630" s="1359" t="b">
        <v>1</v>
      </c>
      <c r="D630" s="1599"/>
      <c r="E630" s="1540"/>
      <c r="F630" s="1365">
        <v>45690.0</v>
      </c>
      <c r="G630" s="1392">
        <v>-112.83</v>
      </c>
      <c r="H630" s="1448" t="str">
        <f t="array" ref="H630">IF($C630="","N/A",IF($C630=TRUE,"Paid","Pending")) </f>
        <v>Paid</v>
      </c>
      <c r="I630" s="1676">
        <f t="shared" si="46"/>
        <v>1072.54</v>
      </c>
      <c r="J630" s="1677">
        <f t="shared" si="45"/>
        <v>1742.75</v>
      </c>
    </row>
    <row r="631" outlineLevel="1">
      <c r="A631" s="1209"/>
      <c r="B631" s="1695" t="s">
        <v>19</v>
      </c>
      <c r="C631" s="1696" t="b">
        <v>1</v>
      </c>
      <c r="D631" s="1697"/>
      <c r="E631" s="1698"/>
      <c r="F631" s="1699">
        <v>45692.0</v>
      </c>
      <c r="G631" s="1700">
        <v>-81.08</v>
      </c>
      <c r="H631" s="1701" t="str">
        <f t="array" ref="H631">IF($C631="","N/A",IF($C631=TRUE,"Paid","Pending")) </f>
        <v>Paid</v>
      </c>
      <c r="I631" s="1685">
        <f t="shared" si="46"/>
        <v>991.46</v>
      </c>
      <c r="J631" s="1686">
        <f t="shared" si="45"/>
        <v>1661.67</v>
      </c>
    </row>
    <row r="632" outlineLevel="1">
      <c r="A632" s="1209"/>
      <c r="B632" s="1319" t="s">
        <v>15</v>
      </c>
      <c r="C632" s="1300" t="b">
        <v>1</v>
      </c>
      <c r="D632" s="1702" t="s">
        <v>1016</v>
      </c>
      <c r="E632" s="1314"/>
      <c r="F632" s="1315"/>
      <c r="G632" s="1219">
        <v>0.0</v>
      </c>
      <c r="H632" s="1448" t="str">
        <f t="array" ref="H632">IF($C632="","N/A",IF($C632=TRUE,"Paid","Pending")) </f>
        <v>Paid</v>
      </c>
      <c r="I632" s="1676">
        <f t="shared" si="46"/>
        <v>991.46</v>
      </c>
      <c r="J632" s="1677">
        <f t="shared" si="45"/>
        <v>1661.67</v>
      </c>
    </row>
    <row r="633" outlineLevel="1">
      <c r="A633" s="1209"/>
      <c r="B633" s="1695" t="s">
        <v>30</v>
      </c>
      <c r="C633" s="1696" t="b">
        <v>1</v>
      </c>
      <c r="D633" s="1703"/>
      <c r="E633" s="1698"/>
      <c r="F633" s="1699">
        <v>45689.0</v>
      </c>
      <c r="G633" s="1700">
        <f>-925+-34.84</f>
        <v>-959.84</v>
      </c>
      <c r="H633" s="1701" t="str">
        <f t="array" ref="H633">IF($C633="","N/A",IF($C633=TRUE,"Paid","Pending")) </f>
        <v>Paid</v>
      </c>
      <c r="I633" s="1685">
        <f>I631+G633</f>
        <v>31.62</v>
      </c>
      <c r="J633" s="1686">
        <f t="shared" si="45"/>
        <v>701.83</v>
      </c>
    </row>
    <row r="634" outlineLevel="1">
      <c r="A634" s="1209"/>
      <c r="B634" s="1466" t="s">
        <v>42</v>
      </c>
      <c r="C634" s="1417" t="b">
        <v>1</v>
      </c>
      <c r="D634" s="1418"/>
      <c r="E634" s="1432"/>
      <c r="F634" s="1704">
        <v>45681.0</v>
      </c>
      <c r="G634" s="1421">
        <v>-86.95</v>
      </c>
      <c r="H634" s="1448" t="str">
        <f t="array" ref="H634">IF($C634="","N/A",IF($C634=TRUE,"Paid","Pending")) </f>
        <v>Paid</v>
      </c>
      <c r="I634" s="1676">
        <f>I633+G634</f>
        <v>-55.33</v>
      </c>
      <c r="J634" s="1677">
        <f t="shared" si="45"/>
        <v>614.88</v>
      </c>
    </row>
    <row r="635" ht="30.75" customHeight="1">
      <c r="A635" s="1209"/>
      <c r="B635" s="1705" t="s">
        <v>1017</v>
      </c>
      <c r="C635" s="1706"/>
      <c r="D635" s="1706"/>
      <c r="E635" s="1706"/>
      <c r="F635" s="1706"/>
      <c r="G635" s="1706"/>
      <c r="H635" s="1707" t="s">
        <v>954</v>
      </c>
      <c r="I635" s="1708"/>
      <c r="J635" s="1709">
        <f>J634</f>
        <v>614.88</v>
      </c>
    </row>
    <row r="636" outlineLevel="1">
      <c r="A636" s="1209"/>
      <c r="B636" s="1602" t="s">
        <v>57</v>
      </c>
      <c r="C636" s="1603"/>
      <c r="D636" s="1604"/>
      <c r="E636" s="1605">
        <v>45695.0</v>
      </c>
      <c r="F636" s="1606"/>
      <c r="G636" s="1607">
        <v>1877.31</v>
      </c>
      <c r="H636" s="1608"/>
      <c r="I636" s="1609">
        <f>G636</f>
        <v>1877.31</v>
      </c>
      <c r="J636" s="1610">
        <f t="shared" ref="J636:J658" si="47">J635+G636</f>
        <v>2492.19</v>
      </c>
    </row>
    <row r="637" outlineLevel="1">
      <c r="A637" s="1209"/>
      <c r="B637" s="1569" t="s">
        <v>58</v>
      </c>
      <c r="C637" s="1570"/>
      <c r="D637" s="1570" t="s">
        <v>1018</v>
      </c>
      <c r="E637" s="1571"/>
      <c r="F637" s="1572"/>
      <c r="G637" s="1573">
        <v>749.0</v>
      </c>
      <c r="H637" s="1574"/>
      <c r="I637" s="1575">
        <f t="shared" ref="I637:I658" si="48">I636+G637</f>
        <v>2626.31</v>
      </c>
      <c r="J637" s="1576">
        <f t="shared" si="47"/>
        <v>3241.19</v>
      </c>
    </row>
    <row r="638" outlineLevel="1">
      <c r="A638" s="1209"/>
      <c r="B638" s="1710" t="s">
        <v>110</v>
      </c>
      <c r="C638" s="1641"/>
      <c r="D638" s="1711"/>
      <c r="E638" s="1712"/>
      <c r="F638" s="1713"/>
      <c r="G638" s="1616">
        <f>-'2025 Expences - 02072025'!L3</f>
        <v>-271.16</v>
      </c>
      <c r="H638" s="1711" t="s">
        <v>347</v>
      </c>
      <c r="I638" s="1714">
        <f t="shared" si="48"/>
        <v>2355.15</v>
      </c>
      <c r="J638" s="1715">
        <f t="shared" si="47"/>
        <v>2970.03</v>
      </c>
    </row>
    <row r="639" outlineLevel="1">
      <c r="A639" s="1209"/>
      <c r="B639" s="1312" t="s">
        <v>144</v>
      </c>
      <c r="C639" s="1300"/>
      <c r="D639" s="1303"/>
      <c r="E639" s="1302"/>
      <c r="F639" s="1235"/>
      <c r="G639" s="1232">
        <f>-'2025 Expences - 02072025'!L4</f>
        <v>-45.55</v>
      </c>
      <c r="H639" s="1303" t="s">
        <v>347</v>
      </c>
      <c r="I639" s="1244">
        <f t="shared" si="48"/>
        <v>2309.6</v>
      </c>
      <c r="J639" s="1233">
        <f t="shared" si="47"/>
        <v>2924.48</v>
      </c>
    </row>
    <row r="640" outlineLevel="1">
      <c r="A640" s="1209"/>
      <c r="B640" s="1611" t="s">
        <v>145</v>
      </c>
      <c r="C640" s="1612"/>
      <c r="D640" s="1613"/>
      <c r="E640" s="1614"/>
      <c r="F640" s="1615"/>
      <c r="G640" s="1616">
        <f>-'2025 Expences - 02072025'!L5</f>
        <v>-40.28</v>
      </c>
      <c r="H640" s="1613" t="s">
        <v>347</v>
      </c>
      <c r="I640" s="1617">
        <f t="shared" si="48"/>
        <v>2269.32</v>
      </c>
      <c r="J640" s="1618">
        <f t="shared" si="47"/>
        <v>2884.2</v>
      </c>
    </row>
    <row r="641" outlineLevel="1">
      <c r="A641" s="1209"/>
      <c r="B641" s="1312" t="s">
        <v>146</v>
      </c>
      <c r="C641" s="1300"/>
      <c r="D641" s="1303"/>
      <c r="E641" s="1302"/>
      <c r="F641" s="1235"/>
      <c r="G641" s="1232">
        <f>-'2025 Expences - 02072025'!L6</f>
        <v>0</v>
      </c>
      <c r="H641" s="1303" t="s">
        <v>347</v>
      </c>
      <c r="I641" s="1244">
        <f t="shared" si="48"/>
        <v>2269.32</v>
      </c>
      <c r="J641" s="1233">
        <f t="shared" si="47"/>
        <v>2884.2</v>
      </c>
    </row>
    <row r="642" outlineLevel="1">
      <c r="A642" s="1209"/>
      <c r="B642" s="1611" t="s">
        <v>132</v>
      </c>
      <c r="C642" s="1612"/>
      <c r="D642" s="1613"/>
      <c r="E642" s="1614"/>
      <c r="F642" s="1615"/>
      <c r="G642" s="1616">
        <f>-'2025 Expences - 02072025'!L7</f>
        <v>0</v>
      </c>
      <c r="H642" s="1613" t="s">
        <v>347</v>
      </c>
      <c r="I642" s="1617">
        <f t="shared" si="48"/>
        <v>2269.32</v>
      </c>
      <c r="J642" s="1618">
        <f t="shared" si="47"/>
        <v>2884.2</v>
      </c>
    </row>
    <row r="643" outlineLevel="1">
      <c r="A643" s="1209"/>
      <c r="B643" s="1312" t="s">
        <v>147</v>
      </c>
      <c r="C643" s="1300"/>
      <c r="D643" s="1303"/>
      <c r="E643" s="1302"/>
      <c r="F643" s="1235"/>
      <c r="G643" s="1232">
        <f>-'2025 Expences - 02072025'!L8</f>
        <v>0</v>
      </c>
      <c r="H643" s="1303" t="s">
        <v>347</v>
      </c>
      <c r="I643" s="1244">
        <f t="shared" si="48"/>
        <v>2269.32</v>
      </c>
      <c r="J643" s="1233">
        <f t="shared" si="47"/>
        <v>2884.2</v>
      </c>
    </row>
    <row r="644" outlineLevel="1">
      <c r="A644" s="1209"/>
      <c r="B644" s="1611" t="s">
        <v>21</v>
      </c>
      <c r="C644" s="1612"/>
      <c r="D644" s="1613"/>
      <c r="E644" s="1614"/>
      <c r="F644" s="1615"/>
      <c r="G644" s="1616">
        <f>-'2025 Expences - 02072025'!L9</f>
        <v>-31.09</v>
      </c>
      <c r="H644" s="1613" t="s">
        <v>347</v>
      </c>
      <c r="I644" s="1617">
        <f t="shared" si="48"/>
        <v>2238.23</v>
      </c>
      <c r="J644" s="1618">
        <f t="shared" si="47"/>
        <v>2853.11</v>
      </c>
    </row>
    <row r="645" outlineLevel="1">
      <c r="A645" s="1209"/>
      <c r="B645" s="1312" t="s">
        <v>61</v>
      </c>
      <c r="C645" s="1300"/>
      <c r="D645" s="1303"/>
      <c r="E645" s="1302"/>
      <c r="F645" s="1235"/>
      <c r="G645" s="1232">
        <f>-'2025 Expences - 02072025'!L10</f>
        <v>-48.47</v>
      </c>
      <c r="H645" s="1303" t="s">
        <v>347</v>
      </c>
      <c r="I645" s="1244">
        <f t="shared" si="48"/>
        <v>2189.76</v>
      </c>
      <c r="J645" s="1233">
        <f t="shared" si="47"/>
        <v>2804.64</v>
      </c>
    </row>
    <row r="646" outlineLevel="1">
      <c r="A646" s="1209"/>
      <c r="B646" s="1611" t="s">
        <v>149</v>
      </c>
      <c r="C646" s="1612"/>
      <c r="D646" s="1620"/>
      <c r="E646" s="1621"/>
      <c r="F646" s="1622"/>
      <c r="G646" s="1616">
        <f>-'2025 Expences - 02072025'!L11</f>
        <v>0</v>
      </c>
      <c r="H646" s="1613" t="s">
        <v>347</v>
      </c>
      <c r="I646" s="1617">
        <f t="shared" si="48"/>
        <v>2189.76</v>
      </c>
      <c r="J646" s="1618">
        <f t="shared" si="47"/>
        <v>2804.64</v>
      </c>
    </row>
    <row r="647" outlineLevel="1">
      <c r="A647" s="1619"/>
      <c r="B647" s="1312" t="s">
        <v>150</v>
      </c>
      <c r="C647" s="1300"/>
      <c r="D647" s="1313"/>
      <c r="E647" s="1314"/>
      <c r="F647" s="1315"/>
      <c r="G647" s="1232">
        <f>-'2025 Expences - 02072025'!L12</f>
        <v>0</v>
      </c>
      <c r="H647" s="1303" t="s">
        <v>347</v>
      </c>
      <c r="I647" s="1244">
        <f t="shared" si="48"/>
        <v>2189.76</v>
      </c>
      <c r="J647" s="1233">
        <f t="shared" si="47"/>
        <v>2804.64</v>
      </c>
    </row>
    <row r="648" outlineLevel="1">
      <c r="A648" s="1619"/>
      <c r="B648" s="1611" t="s">
        <v>11</v>
      </c>
      <c r="C648" s="1612"/>
      <c r="D648" s="1620"/>
      <c r="E648" s="1621"/>
      <c r="F648" s="1622"/>
      <c r="G648" s="1616">
        <f>-'2025 Expences - 02072025'!L13</f>
        <v>-21.37</v>
      </c>
      <c r="H648" s="1613" t="s">
        <v>347</v>
      </c>
      <c r="I648" s="1617">
        <f t="shared" si="48"/>
        <v>2168.39</v>
      </c>
      <c r="J648" s="1618">
        <f t="shared" si="47"/>
        <v>2783.27</v>
      </c>
    </row>
    <row r="649" outlineLevel="1">
      <c r="A649" s="1619"/>
      <c r="B649" s="1312" t="s">
        <v>148</v>
      </c>
      <c r="C649" s="1300"/>
      <c r="D649" s="1313"/>
      <c r="E649" s="1314"/>
      <c r="F649" s="1315"/>
      <c r="G649" s="1232">
        <f>-'2025 Expences - 02072025'!L14</f>
        <v>0</v>
      </c>
      <c r="H649" s="1303" t="str">
        <f t="array" ref="H649">IF($C649="","N/A",IF($C649=TRUE,"Paid","Pending")) </f>
        <v>N/A</v>
      </c>
      <c r="I649" s="1244">
        <f t="shared" si="48"/>
        <v>2168.39</v>
      </c>
      <c r="J649" s="1233">
        <f t="shared" si="47"/>
        <v>2783.27</v>
      </c>
    </row>
    <row r="650" outlineLevel="1">
      <c r="A650" s="1619"/>
      <c r="B650" s="1647" t="s">
        <v>14</v>
      </c>
      <c r="C650" s="1641" t="b">
        <v>1</v>
      </c>
      <c r="D650" s="1716" t="s">
        <v>1013</v>
      </c>
      <c r="E650" s="1648"/>
      <c r="F650" s="1649">
        <v>45710.0</v>
      </c>
      <c r="G650" s="1645">
        <v>-92.73</v>
      </c>
      <c r="H650" s="1634" t="str">
        <f t="array" ref="H650">IF($C650="","N/A",IF($C650=TRUE,"Paid","Pending")) </f>
        <v>Paid</v>
      </c>
      <c r="I650" s="1617">
        <f t="shared" si="48"/>
        <v>2075.66</v>
      </c>
      <c r="J650" s="1618">
        <f t="shared" si="47"/>
        <v>2690.54</v>
      </c>
    </row>
    <row r="651" outlineLevel="1">
      <c r="A651" s="1619"/>
      <c r="B651" s="1623" t="s">
        <v>23</v>
      </c>
      <c r="C651" s="1359" t="b">
        <v>1</v>
      </c>
      <c r="D651" s="1624"/>
      <c r="E651" s="1625"/>
      <c r="F651" s="1626">
        <v>45696.0</v>
      </c>
      <c r="G651" s="1627">
        <v>-112.57</v>
      </c>
      <c r="H651" s="1628" t="str">
        <f t="array" ref="H651">IF($C651="","N/A",IF($C651=TRUE,"Paid","Pending")) </f>
        <v>Paid</v>
      </c>
      <c r="I651" s="1244">
        <f t="shared" si="48"/>
        <v>1963.09</v>
      </c>
      <c r="J651" s="1233">
        <f t="shared" si="47"/>
        <v>2577.97</v>
      </c>
    </row>
    <row r="652" outlineLevel="1">
      <c r="A652" s="1619"/>
      <c r="B652" s="1629" t="s">
        <v>42</v>
      </c>
      <c r="C652" s="1612" t="b">
        <v>1</v>
      </c>
      <c r="D652" s="1630"/>
      <c r="E652" s="1717"/>
      <c r="F652" s="1718">
        <v>45695.0</v>
      </c>
      <c r="G652" s="1633">
        <v>-86.95</v>
      </c>
      <c r="H652" s="1634" t="str">
        <f t="array" ref="H652">IF($C652="","N/A",IF($C652=TRUE,"Paid","Pending")) </f>
        <v>Paid</v>
      </c>
      <c r="I652" s="1617">
        <f t="shared" si="48"/>
        <v>1876.14</v>
      </c>
      <c r="J652" s="1618">
        <f t="shared" si="47"/>
        <v>2491.02</v>
      </c>
    </row>
    <row r="653" outlineLevel="1">
      <c r="A653" s="1619"/>
      <c r="B653" s="1719" t="s">
        <v>33</v>
      </c>
      <c r="C653" s="1300" t="b">
        <v>1</v>
      </c>
      <c r="D653" s="1636"/>
      <c r="E653" s="1637"/>
      <c r="F653" s="1638">
        <v>45716.0</v>
      </c>
      <c r="G653" s="1639">
        <v>-471.27</v>
      </c>
      <c r="H653" s="1628" t="str">
        <f t="array" ref="H653">IF($C653="","N/A",IF($C653=TRUE,"Paid","Pending")) </f>
        <v>Paid</v>
      </c>
      <c r="I653" s="1244">
        <f t="shared" si="48"/>
        <v>1404.87</v>
      </c>
      <c r="J653" s="1233">
        <f t="shared" si="47"/>
        <v>2019.75</v>
      </c>
    </row>
    <row r="654" outlineLevel="1">
      <c r="A654" s="1619"/>
      <c r="B654" s="1647" t="s">
        <v>18</v>
      </c>
      <c r="C654" s="1641" t="b">
        <v>1</v>
      </c>
      <c r="D654" s="1642"/>
      <c r="E654" s="1643"/>
      <c r="F654" s="1644">
        <v>45690.0</v>
      </c>
      <c r="G654" s="1645">
        <v>-112.83</v>
      </c>
      <c r="H654" s="1634" t="str">
        <f t="array" ref="H654">IF($C654="","N/A",IF($C654=TRUE,"Paid","Pending")) </f>
        <v>Paid</v>
      </c>
      <c r="I654" s="1617">
        <f t="shared" si="48"/>
        <v>1292.04</v>
      </c>
      <c r="J654" s="1618">
        <f t="shared" si="47"/>
        <v>1906.92</v>
      </c>
    </row>
    <row r="655" outlineLevel="1">
      <c r="A655" s="1619"/>
      <c r="B655" s="1623" t="s">
        <v>19</v>
      </c>
      <c r="C655" s="1359" t="b">
        <v>1</v>
      </c>
      <c r="D655" s="1624"/>
      <c r="E655" s="1720"/>
      <c r="F655" s="1721">
        <v>45721.0</v>
      </c>
      <c r="G655" s="1627">
        <v>-62.96</v>
      </c>
      <c r="H655" s="1628" t="str">
        <f t="array" ref="H655">IF($C655="","N/A",IF($C655=TRUE,"Paid","Pending")) </f>
        <v>Paid</v>
      </c>
      <c r="I655" s="1244">
        <f t="shared" si="48"/>
        <v>1229.08</v>
      </c>
      <c r="J655" s="1233">
        <f t="shared" si="47"/>
        <v>1843.96</v>
      </c>
    </row>
    <row r="656" outlineLevel="1">
      <c r="A656" s="1619"/>
      <c r="B656" s="1640" t="s">
        <v>52</v>
      </c>
      <c r="C656" s="1641" t="b">
        <v>1</v>
      </c>
      <c r="D656" s="1642" t="s">
        <v>28</v>
      </c>
      <c r="E656" s="1643"/>
      <c r="F656" s="1644">
        <v>45740.0</v>
      </c>
      <c r="G656" s="1645">
        <v>-200.0</v>
      </c>
      <c r="H656" s="1634" t="str">
        <f t="array" ref="H656">IF($C656="","N/A",IF($C656=TRUE,"Paid","Pending")) </f>
        <v>Paid</v>
      </c>
      <c r="I656" s="1617">
        <f t="shared" si="48"/>
        <v>1029.08</v>
      </c>
      <c r="J656" s="1618">
        <f t="shared" si="47"/>
        <v>1643.96</v>
      </c>
    </row>
    <row r="657" outlineLevel="1">
      <c r="A657" s="1209"/>
      <c r="B657" s="1722" t="s">
        <v>52</v>
      </c>
      <c r="C657" s="1359" t="b">
        <v>1</v>
      </c>
      <c r="D657" s="1624" t="s">
        <v>29</v>
      </c>
      <c r="E657" s="1720"/>
      <c r="F657" s="1721">
        <v>45741.0</v>
      </c>
      <c r="G657" s="1627">
        <v>-50.0</v>
      </c>
      <c r="H657" s="1628" t="str">
        <f t="array" ref="H657">IF($C657="","N/A",IF($C657=TRUE,"Paid","Pending")) </f>
        <v>Paid</v>
      </c>
      <c r="I657" s="1244">
        <f t="shared" si="48"/>
        <v>979.08</v>
      </c>
      <c r="J657" s="1233">
        <f t="shared" si="47"/>
        <v>1593.96</v>
      </c>
    </row>
    <row r="658" outlineLevel="1">
      <c r="A658" s="1209"/>
      <c r="B658" s="1647" t="s">
        <v>13</v>
      </c>
      <c r="C658" s="1641" t="b">
        <v>1</v>
      </c>
      <c r="D658" s="1642"/>
      <c r="E658" s="1648"/>
      <c r="F658" s="1649">
        <v>45733.0</v>
      </c>
      <c r="G658" s="1645">
        <v>-10.0</v>
      </c>
      <c r="H658" s="1723" t="str">
        <f t="array" ref="H658">IF($C658="","N/A",IF($C658=TRUE,"Paid","Pending")) </f>
        <v>Paid</v>
      </c>
      <c r="I658" s="1617">
        <f t="shared" si="48"/>
        <v>969.08</v>
      </c>
      <c r="J658" s="1618">
        <f t="shared" si="47"/>
        <v>1583.96</v>
      </c>
    </row>
    <row r="659" ht="29.25" customHeight="1">
      <c r="A659" s="1209"/>
      <c r="B659" s="1724" t="s">
        <v>1019</v>
      </c>
      <c r="C659" s="1725"/>
      <c r="D659" s="1725"/>
      <c r="E659" s="1725"/>
      <c r="F659" s="1725"/>
      <c r="G659" s="1725"/>
      <c r="H659" s="1726" t="s">
        <v>954</v>
      </c>
      <c r="I659" s="1725"/>
      <c r="J659" s="1727">
        <f>J658</f>
        <v>1583.96</v>
      </c>
    </row>
    <row r="660" outlineLevel="1">
      <c r="A660" s="1251"/>
      <c r="B660" s="1661" t="s">
        <v>57</v>
      </c>
      <c r="C660" s="1662"/>
      <c r="D660" s="1663"/>
      <c r="E660" s="1664">
        <v>45709.0</v>
      </c>
      <c r="F660" s="1665"/>
      <c r="G660" s="1666">
        <v>1943.67</v>
      </c>
      <c r="H660" s="1662"/>
      <c r="I660" s="1667">
        <f>G660</f>
        <v>1943.67</v>
      </c>
      <c r="J660" s="1668">
        <f t="shared" ref="J660:J675" si="49">J659+G660</f>
        <v>3527.63</v>
      </c>
    </row>
    <row r="661" outlineLevel="1">
      <c r="A661" s="1251"/>
      <c r="B661" s="1669" t="s">
        <v>110</v>
      </c>
      <c r="C661" s="1670"/>
      <c r="D661" s="1671"/>
      <c r="E661" s="1672"/>
      <c r="F661" s="1673"/>
      <c r="G661" s="1728">
        <f>-'2025 Expences - 02212025'!L3</f>
        <v>-284.27</v>
      </c>
      <c r="H661" s="1675" t="s">
        <v>347</v>
      </c>
      <c r="I661" s="1676">
        <f t="shared" ref="I661:I675" si="50">I660+G661</f>
        <v>1659.4</v>
      </c>
      <c r="J661" s="1677">
        <f t="shared" si="49"/>
        <v>3243.36</v>
      </c>
    </row>
    <row r="662" outlineLevel="1">
      <c r="A662" s="1251"/>
      <c r="B662" s="1678" t="s">
        <v>144</v>
      </c>
      <c r="C662" s="1679"/>
      <c r="D662" s="1680"/>
      <c r="E662" s="1681"/>
      <c r="F662" s="1682"/>
      <c r="G662" s="1729">
        <f>-'2025 Expences - 02212025'!L4</f>
        <v>-51.67</v>
      </c>
      <c r="H662" s="1684" t="s">
        <v>347</v>
      </c>
      <c r="I662" s="1685">
        <f t="shared" si="50"/>
        <v>1607.73</v>
      </c>
      <c r="J662" s="1686">
        <f t="shared" si="49"/>
        <v>3191.69</v>
      </c>
    </row>
    <row r="663" outlineLevel="1">
      <c r="A663" s="1251"/>
      <c r="B663" s="1669" t="s">
        <v>145</v>
      </c>
      <c r="C663" s="1670"/>
      <c r="D663" s="1671"/>
      <c r="E663" s="1672"/>
      <c r="F663" s="1673"/>
      <c r="G663" s="1728">
        <f>-'2025 Expences - 02212025'!L5</f>
        <v>0</v>
      </c>
      <c r="H663" s="1675" t="s">
        <v>347</v>
      </c>
      <c r="I663" s="1676">
        <f t="shared" si="50"/>
        <v>1607.73</v>
      </c>
      <c r="J663" s="1677">
        <f t="shared" si="49"/>
        <v>3191.69</v>
      </c>
    </row>
    <row r="664" outlineLevel="1">
      <c r="A664" s="1251"/>
      <c r="B664" s="1678" t="s">
        <v>146</v>
      </c>
      <c r="C664" s="1679"/>
      <c r="D664" s="1680"/>
      <c r="E664" s="1681"/>
      <c r="F664" s="1682"/>
      <c r="G664" s="1729">
        <f>-'2025 Expences - 02212025'!L6</f>
        <v>-957.43</v>
      </c>
      <c r="H664" s="1684" t="s">
        <v>347</v>
      </c>
      <c r="I664" s="1685">
        <f t="shared" si="50"/>
        <v>650.3</v>
      </c>
      <c r="J664" s="1686">
        <f t="shared" si="49"/>
        <v>2234.26</v>
      </c>
    </row>
    <row r="665" outlineLevel="1">
      <c r="A665" s="1251"/>
      <c r="B665" s="1669" t="s">
        <v>132</v>
      </c>
      <c r="C665" s="1670"/>
      <c r="D665" s="1671"/>
      <c r="E665" s="1672"/>
      <c r="F665" s="1673"/>
      <c r="G665" s="1728">
        <f>-'2025 Expences - 02212025'!L7</f>
        <v>-25</v>
      </c>
      <c r="H665" s="1675" t="s">
        <v>347</v>
      </c>
      <c r="I665" s="1676">
        <f t="shared" si="50"/>
        <v>625.3</v>
      </c>
      <c r="J665" s="1677">
        <f t="shared" si="49"/>
        <v>2209.26</v>
      </c>
    </row>
    <row r="666" outlineLevel="1">
      <c r="A666" s="1209"/>
      <c r="B666" s="1687" t="s">
        <v>147</v>
      </c>
      <c r="C666" s="1679"/>
      <c r="D666" s="1688"/>
      <c r="E666" s="1681"/>
      <c r="F666" s="1682"/>
      <c r="G666" s="1729">
        <f>-'2025 Expences - 02212025'!L8</f>
        <v>-12</v>
      </c>
      <c r="H666" s="1689" t="s">
        <v>347</v>
      </c>
      <c r="I666" s="1685">
        <f t="shared" si="50"/>
        <v>613.3</v>
      </c>
      <c r="J666" s="1686">
        <f t="shared" si="49"/>
        <v>2197.26</v>
      </c>
    </row>
    <row r="667" outlineLevel="1">
      <c r="A667" s="1209"/>
      <c r="B667" s="1690" t="s">
        <v>21</v>
      </c>
      <c r="C667" s="1670"/>
      <c r="D667" s="1691"/>
      <c r="E667" s="1672"/>
      <c r="F667" s="1673"/>
      <c r="G667" s="1728">
        <f>-'2025 Expences - 02212025'!L9</f>
        <v>-43.02</v>
      </c>
      <c r="H667" s="1692" t="s">
        <v>347</v>
      </c>
      <c r="I667" s="1676">
        <f t="shared" si="50"/>
        <v>570.28</v>
      </c>
      <c r="J667" s="1677">
        <f t="shared" si="49"/>
        <v>2154.24</v>
      </c>
    </row>
    <row r="668" outlineLevel="1">
      <c r="A668" s="1209"/>
      <c r="B668" s="1687" t="s">
        <v>61</v>
      </c>
      <c r="C668" s="1679"/>
      <c r="D668" s="1688"/>
      <c r="E668" s="1681"/>
      <c r="F668" s="1682"/>
      <c r="G668" s="1729">
        <f>-'2025 Expences - 02212025'!L10</f>
        <v>-243.17</v>
      </c>
      <c r="H668" s="1689" t="s">
        <v>347</v>
      </c>
      <c r="I668" s="1685">
        <f t="shared" si="50"/>
        <v>327.11</v>
      </c>
      <c r="J668" s="1686">
        <f t="shared" si="49"/>
        <v>1911.07</v>
      </c>
    </row>
    <row r="669" outlineLevel="1">
      <c r="A669" s="1209"/>
      <c r="B669" s="1690" t="s">
        <v>149</v>
      </c>
      <c r="C669" s="1670"/>
      <c r="D669" s="1636"/>
      <c r="E669" s="1672"/>
      <c r="F669" s="1673"/>
      <c r="G669" s="1728">
        <f>-'2025 Expences - 02212025'!L11</f>
        <v>0</v>
      </c>
      <c r="H669" s="1692" t="s">
        <v>347</v>
      </c>
      <c r="I669" s="1676">
        <f t="shared" si="50"/>
        <v>327.11</v>
      </c>
      <c r="J669" s="1677">
        <f t="shared" si="49"/>
        <v>1911.07</v>
      </c>
    </row>
    <row r="670" outlineLevel="1">
      <c r="A670" s="1209"/>
      <c r="B670" s="1687" t="s">
        <v>150</v>
      </c>
      <c r="C670" s="1679"/>
      <c r="D670" s="1693"/>
      <c r="E670" s="1681"/>
      <c r="F670" s="1682"/>
      <c r="G670" s="1729">
        <f>-'2025 Expences - 02212025'!L12</f>
        <v>0</v>
      </c>
      <c r="H670" s="1689" t="s">
        <v>347</v>
      </c>
      <c r="I670" s="1685">
        <f t="shared" si="50"/>
        <v>327.11</v>
      </c>
      <c r="J670" s="1686">
        <f t="shared" si="49"/>
        <v>1911.07</v>
      </c>
    </row>
    <row r="671" outlineLevel="1">
      <c r="A671" s="1209"/>
      <c r="B671" s="1690" t="s">
        <v>11</v>
      </c>
      <c r="C671" s="1670"/>
      <c r="D671" s="1636"/>
      <c r="E671" s="1672"/>
      <c r="F671" s="1673"/>
      <c r="G671" s="1728">
        <f>-'2025 Expences - 02212025'!L13</f>
        <v>-12.65</v>
      </c>
      <c r="H671" s="1692" t="s">
        <v>347</v>
      </c>
      <c r="I671" s="1676">
        <f t="shared" si="50"/>
        <v>314.46</v>
      </c>
      <c r="J671" s="1677">
        <f t="shared" si="49"/>
        <v>1898.42</v>
      </c>
    </row>
    <row r="672" outlineLevel="1">
      <c r="A672" s="1209"/>
      <c r="B672" s="1687" t="s">
        <v>148</v>
      </c>
      <c r="C672" s="1679"/>
      <c r="D672" s="1693"/>
      <c r="E672" s="1681"/>
      <c r="F672" s="1682"/>
      <c r="G672" s="1729">
        <f>-'2025 Expences - 02212025'!L14</f>
        <v>-26.38</v>
      </c>
      <c r="H672" s="1689" t="str">
        <f t="array" ref="H672">IF($C672="","N/A",IF($C672=TRUE,"Paid","Pending")) </f>
        <v>N/A</v>
      </c>
      <c r="I672" s="1685">
        <f t="shared" si="50"/>
        <v>288.08</v>
      </c>
      <c r="J672" s="1686">
        <f t="shared" si="49"/>
        <v>1872.04</v>
      </c>
    </row>
    <row r="673" outlineLevel="1">
      <c r="A673" s="1209"/>
      <c r="B673" s="1319" t="s">
        <v>30</v>
      </c>
      <c r="C673" s="1300" t="b">
        <v>1</v>
      </c>
      <c r="D673" s="1551"/>
      <c r="E673" s="1314"/>
      <c r="F673" s="1315">
        <v>45717.0</v>
      </c>
      <c r="G673" s="1219">
        <v>-979.21</v>
      </c>
      <c r="H673" s="1448" t="s">
        <v>325</v>
      </c>
      <c r="I673" s="1676">
        <f t="shared" si="50"/>
        <v>-691.13</v>
      </c>
      <c r="J673" s="1677">
        <f t="shared" si="49"/>
        <v>892.83</v>
      </c>
    </row>
    <row r="674" outlineLevel="1">
      <c r="A674" s="1209"/>
      <c r="B674" s="1730" t="s">
        <v>15</v>
      </c>
      <c r="C674" s="1731" t="b">
        <v>1</v>
      </c>
      <c r="D674" s="1732"/>
      <c r="E674" s="1733"/>
      <c r="F674" s="1734">
        <v>45731.0</v>
      </c>
      <c r="G674" s="1735">
        <v>-179.71</v>
      </c>
      <c r="H674" s="1701" t="s">
        <v>325</v>
      </c>
      <c r="I674" s="1685">
        <f t="shared" si="50"/>
        <v>-870.84</v>
      </c>
      <c r="J674" s="1686">
        <f t="shared" si="49"/>
        <v>713.12</v>
      </c>
    </row>
    <row r="675" outlineLevel="1">
      <c r="A675" s="1209"/>
      <c r="B675" s="1466" t="s">
        <v>42</v>
      </c>
      <c r="C675" s="1417" t="b">
        <v>1</v>
      </c>
      <c r="D675" s="1418"/>
      <c r="E675" s="1432"/>
      <c r="F675" s="1704">
        <v>45709.0</v>
      </c>
      <c r="G675" s="1421">
        <v>-86.95</v>
      </c>
      <c r="H675" s="1448" t="s">
        <v>325</v>
      </c>
      <c r="I675" s="1676">
        <f t="shared" si="50"/>
        <v>-957.79</v>
      </c>
      <c r="J675" s="1677">
        <f t="shared" si="49"/>
        <v>626.17</v>
      </c>
    </row>
    <row r="676" ht="30.75" customHeight="1">
      <c r="A676" s="1209"/>
      <c r="B676" s="1705" t="s">
        <v>1020</v>
      </c>
      <c r="C676" s="1706"/>
      <c r="D676" s="1706"/>
      <c r="E676" s="1706"/>
      <c r="F676" s="1706"/>
      <c r="G676" s="1706"/>
      <c r="H676" s="1736" t="s">
        <v>954</v>
      </c>
      <c r="I676" s="1706"/>
      <c r="J676" s="1709">
        <f>J675</f>
        <v>626.17</v>
      </c>
    </row>
    <row r="677" outlineLevel="1">
      <c r="A677" s="1209"/>
      <c r="B677" s="1602" t="s">
        <v>57</v>
      </c>
      <c r="C677" s="1603"/>
      <c r="D677" s="1604"/>
      <c r="E677" s="1605">
        <v>45723.0</v>
      </c>
      <c r="F677" s="1606"/>
      <c r="G677" s="1607">
        <v>1505.11</v>
      </c>
      <c r="H677" s="1608"/>
      <c r="I677" s="1609">
        <f>G677</f>
        <v>1505.11</v>
      </c>
      <c r="J677" s="1610">
        <f t="shared" ref="J677:J698" si="51">J676+G677</f>
        <v>2131.28</v>
      </c>
    </row>
    <row r="678" outlineLevel="1">
      <c r="A678" s="1209"/>
      <c r="B678" s="1299" t="s">
        <v>110</v>
      </c>
      <c r="C678" s="1359"/>
      <c r="D678" s="1301"/>
      <c r="E678" s="1337"/>
      <c r="F678" s="1338"/>
      <c r="G678" s="1232">
        <f>-'2025 Expences - 03072025'!L3</f>
        <v>-295.96</v>
      </c>
      <c r="H678" s="1301" t="s">
        <v>347</v>
      </c>
      <c r="I678" s="1361">
        <f t="shared" ref="I678:I698" si="52">I677+G678</f>
        <v>1209.15</v>
      </c>
      <c r="J678" s="1245">
        <f t="shared" si="51"/>
        <v>1835.32</v>
      </c>
    </row>
    <row r="679" outlineLevel="1">
      <c r="A679" s="1209"/>
      <c r="B679" s="1611" t="s">
        <v>144</v>
      </c>
      <c r="C679" s="1612"/>
      <c r="D679" s="1613"/>
      <c r="E679" s="1614"/>
      <c r="F679" s="1615"/>
      <c r="G679" s="1616">
        <f>-'2025 Expences - 03072025'!L4</f>
        <v>-68.04</v>
      </c>
      <c r="H679" s="1613" t="s">
        <v>347</v>
      </c>
      <c r="I679" s="1617">
        <f t="shared" si="52"/>
        <v>1141.11</v>
      </c>
      <c r="J679" s="1618">
        <f t="shared" si="51"/>
        <v>1767.28</v>
      </c>
    </row>
    <row r="680" outlineLevel="1">
      <c r="A680" s="1209"/>
      <c r="B680" s="1312" t="s">
        <v>145</v>
      </c>
      <c r="C680" s="1300"/>
      <c r="D680" s="1303"/>
      <c r="E680" s="1302"/>
      <c r="F680" s="1235"/>
      <c r="G680" s="1232">
        <f>-'2025 Expences - 03072025'!L5</f>
        <v>-35.97</v>
      </c>
      <c r="H680" s="1303" t="s">
        <v>347</v>
      </c>
      <c r="I680" s="1244">
        <f t="shared" si="52"/>
        <v>1105.14</v>
      </c>
      <c r="J680" s="1233">
        <f t="shared" si="51"/>
        <v>1731.31</v>
      </c>
    </row>
    <row r="681" outlineLevel="1">
      <c r="A681" s="1209"/>
      <c r="B681" s="1611" t="s">
        <v>146</v>
      </c>
      <c r="C681" s="1612"/>
      <c r="D681" s="1613"/>
      <c r="E681" s="1614"/>
      <c r="F681" s="1615"/>
      <c r="G681" s="1616">
        <f>-'2025 Expences - 03072025'!L6</f>
        <v>-86.4</v>
      </c>
      <c r="H681" s="1613" t="s">
        <v>347</v>
      </c>
      <c r="I681" s="1617">
        <f t="shared" si="52"/>
        <v>1018.74</v>
      </c>
      <c r="J681" s="1618">
        <f t="shared" si="51"/>
        <v>1644.91</v>
      </c>
    </row>
    <row r="682" outlineLevel="1">
      <c r="A682" s="1209"/>
      <c r="B682" s="1312" t="s">
        <v>132</v>
      </c>
      <c r="C682" s="1300"/>
      <c r="D682" s="1303"/>
      <c r="E682" s="1302"/>
      <c r="F682" s="1235"/>
      <c r="G682" s="1232">
        <f>-'2025 Expences - 03072025'!L7</f>
        <v>0</v>
      </c>
      <c r="H682" s="1303" t="s">
        <v>347</v>
      </c>
      <c r="I682" s="1244">
        <f t="shared" si="52"/>
        <v>1018.74</v>
      </c>
      <c r="J682" s="1233">
        <f t="shared" si="51"/>
        <v>1644.91</v>
      </c>
    </row>
    <row r="683" outlineLevel="1">
      <c r="A683" s="1209"/>
      <c r="B683" s="1611" t="s">
        <v>147</v>
      </c>
      <c r="C683" s="1612"/>
      <c r="D683" s="1613"/>
      <c r="E683" s="1614"/>
      <c r="F683" s="1615"/>
      <c r="G683" s="1616">
        <f>-'2025 Expences - 03072025'!L8</f>
        <v>-107.47</v>
      </c>
      <c r="H683" s="1613" t="s">
        <v>347</v>
      </c>
      <c r="I683" s="1617">
        <f t="shared" si="52"/>
        <v>911.27</v>
      </c>
      <c r="J683" s="1618">
        <f t="shared" si="51"/>
        <v>1537.44</v>
      </c>
    </row>
    <row r="684" outlineLevel="1">
      <c r="A684" s="1209"/>
      <c r="B684" s="1312" t="s">
        <v>21</v>
      </c>
      <c r="C684" s="1300"/>
      <c r="D684" s="1303"/>
      <c r="E684" s="1302"/>
      <c r="F684" s="1235"/>
      <c r="G684" s="1232">
        <f>-'2025 Expences - 03072025'!L9</f>
        <v>-21.09</v>
      </c>
      <c r="H684" s="1303" t="s">
        <v>347</v>
      </c>
      <c r="I684" s="1244">
        <f t="shared" si="52"/>
        <v>890.18</v>
      </c>
      <c r="J684" s="1233">
        <f t="shared" si="51"/>
        <v>1516.35</v>
      </c>
    </row>
    <row r="685" outlineLevel="1">
      <c r="A685" s="1209"/>
      <c r="B685" s="1611" t="s">
        <v>61</v>
      </c>
      <c r="C685" s="1612"/>
      <c r="D685" s="1613"/>
      <c r="E685" s="1614"/>
      <c r="F685" s="1615"/>
      <c r="G685" s="1616">
        <f>-'2025 Expences - 03072025'!L10</f>
        <v>-48.47</v>
      </c>
      <c r="H685" s="1613" t="s">
        <v>347</v>
      </c>
      <c r="I685" s="1617">
        <f t="shared" si="52"/>
        <v>841.71</v>
      </c>
      <c r="J685" s="1618">
        <f t="shared" si="51"/>
        <v>1467.88</v>
      </c>
    </row>
    <row r="686" outlineLevel="1">
      <c r="A686" s="1209"/>
      <c r="B686" s="1312" t="s">
        <v>149</v>
      </c>
      <c r="C686" s="1300"/>
      <c r="D686" s="1313"/>
      <c r="E686" s="1314"/>
      <c r="F686" s="1315"/>
      <c r="G686" s="1232">
        <f>-'2025 Expences - 03072025'!L11</f>
        <v>0</v>
      </c>
      <c r="H686" s="1303" t="s">
        <v>347</v>
      </c>
      <c r="I686" s="1244">
        <f t="shared" si="52"/>
        <v>841.71</v>
      </c>
      <c r="J686" s="1233">
        <f t="shared" si="51"/>
        <v>1467.88</v>
      </c>
    </row>
    <row r="687" outlineLevel="1">
      <c r="A687" s="1619"/>
      <c r="B687" s="1611" t="s">
        <v>150</v>
      </c>
      <c r="C687" s="1612"/>
      <c r="D687" s="1620"/>
      <c r="E687" s="1621"/>
      <c r="F687" s="1622"/>
      <c r="G687" s="1616">
        <f>-'2025 Expences - 03072025'!L12</f>
        <v>0</v>
      </c>
      <c r="H687" s="1613" t="s">
        <v>347</v>
      </c>
      <c r="I687" s="1617">
        <f t="shared" si="52"/>
        <v>841.71</v>
      </c>
      <c r="J687" s="1618">
        <f t="shared" si="51"/>
        <v>1467.88</v>
      </c>
    </row>
    <row r="688" outlineLevel="1">
      <c r="A688" s="1619"/>
      <c r="B688" s="1312" t="s">
        <v>11</v>
      </c>
      <c r="C688" s="1300"/>
      <c r="D688" s="1313"/>
      <c r="E688" s="1314"/>
      <c r="F688" s="1315"/>
      <c r="G688" s="1232">
        <f>-'2025 Expences - 03072025'!L13</f>
        <v>-21.37</v>
      </c>
      <c r="H688" s="1303" t="s">
        <v>347</v>
      </c>
      <c r="I688" s="1244">
        <f t="shared" si="52"/>
        <v>820.34</v>
      </c>
      <c r="J688" s="1233">
        <f t="shared" si="51"/>
        <v>1446.51</v>
      </c>
    </row>
    <row r="689" outlineLevel="1">
      <c r="A689" s="1619"/>
      <c r="B689" s="1611" t="s">
        <v>148</v>
      </c>
      <c r="C689" s="1612"/>
      <c r="D689" s="1620"/>
      <c r="E689" s="1621"/>
      <c r="F689" s="1622"/>
      <c r="G689" s="1616">
        <f>-'2025 Expences - 03072025'!L14</f>
        <v>0</v>
      </c>
      <c r="H689" s="1613" t="str">
        <f t="array" ref="H689">IF($C689="","N/A",IF($C689=TRUE,"Paid","Pending")) </f>
        <v>N/A</v>
      </c>
      <c r="I689" s="1617">
        <f t="shared" si="52"/>
        <v>820.34</v>
      </c>
      <c r="J689" s="1618">
        <f t="shared" si="51"/>
        <v>1446.51</v>
      </c>
    </row>
    <row r="690" outlineLevel="1">
      <c r="A690" s="1619"/>
      <c r="B690" s="1623" t="s">
        <v>14</v>
      </c>
      <c r="C690" s="1359" t="b">
        <v>1</v>
      </c>
      <c r="D690" s="1646" t="s">
        <v>1013</v>
      </c>
      <c r="E690" s="1625"/>
      <c r="F690" s="1626">
        <v>45738.0</v>
      </c>
      <c r="G690" s="1627">
        <v>-92.78</v>
      </c>
      <c r="H690" s="1628" t="str">
        <f t="array" ref="H690">IF($C690="","N/A",IF($C690=TRUE,"Paid","Pending")) </f>
        <v>Paid</v>
      </c>
      <c r="I690" s="1244">
        <f t="shared" si="52"/>
        <v>727.56</v>
      </c>
      <c r="J690" s="1233">
        <f t="shared" si="51"/>
        <v>1353.73</v>
      </c>
    </row>
    <row r="691" outlineLevel="1">
      <c r="A691" s="1619"/>
      <c r="B691" s="1647" t="s">
        <v>23</v>
      </c>
      <c r="C691" s="1641" t="b">
        <v>1</v>
      </c>
      <c r="D691" s="1642"/>
      <c r="E691" s="1648"/>
      <c r="F691" s="1649">
        <v>45724.0</v>
      </c>
      <c r="G691" s="1645">
        <v>-112.57</v>
      </c>
      <c r="H691" s="1634" t="str">
        <f t="array" ref="H691">IF($C691="","N/A",IF($C691=TRUE,"Paid","Pending")) </f>
        <v>Paid</v>
      </c>
      <c r="I691" s="1617">
        <f t="shared" si="52"/>
        <v>614.99</v>
      </c>
      <c r="J691" s="1618">
        <f t="shared" si="51"/>
        <v>1241.16</v>
      </c>
    </row>
    <row r="692" outlineLevel="1">
      <c r="A692" s="1619"/>
      <c r="B692" s="1719" t="s">
        <v>42</v>
      </c>
      <c r="C692" s="1300" t="b">
        <v>1</v>
      </c>
      <c r="D692" s="1636"/>
      <c r="E692" s="1737"/>
      <c r="F692" s="1738">
        <v>45723.0</v>
      </c>
      <c r="G692" s="1639">
        <v>-86.95</v>
      </c>
      <c r="H692" s="1628" t="str">
        <f t="array" ref="H692">IF($C692="","N/A",IF($C692=TRUE,"Paid","Pending")) </f>
        <v>Paid</v>
      </c>
      <c r="I692" s="1244">
        <f t="shared" si="52"/>
        <v>528.04</v>
      </c>
      <c r="J692" s="1233">
        <f t="shared" si="51"/>
        <v>1154.21</v>
      </c>
    </row>
    <row r="693" outlineLevel="1">
      <c r="A693" s="1619"/>
      <c r="B693" s="1629" t="s">
        <v>33</v>
      </c>
      <c r="C693" s="1612" t="b">
        <v>1</v>
      </c>
      <c r="D693" s="1630"/>
      <c r="E693" s="1631"/>
      <c r="F693" s="1632">
        <v>45744.0</v>
      </c>
      <c r="G693" s="1633">
        <v>-471.27</v>
      </c>
      <c r="H693" s="1634" t="str">
        <f t="array" ref="H693">IF($C693="","N/A",IF($C693=TRUE,"Paid","Pending")) </f>
        <v>Paid</v>
      </c>
      <c r="I693" s="1617">
        <f t="shared" si="52"/>
        <v>56.77</v>
      </c>
      <c r="J693" s="1618">
        <f t="shared" si="51"/>
        <v>682.94</v>
      </c>
    </row>
    <row r="694" outlineLevel="1">
      <c r="A694" s="1619"/>
      <c r="B694" s="1623" t="s">
        <v>15</v>
      </c>
      <c r="C694" s="1359" t="b">
        <v>1</v>
      </c>
      <c r="D694" s="1624"/>
      <c r="E694" s="1720"/>
      <c r="F694" s="1739">
        <v>45736.0</v>
      </c>
      <c r="G694" s="1627">
        <v>-47.0</v>
      </c>
      <c r="H694" s="1628" t="str">
        <f t="array" ref="H694">IF($C694="","N/A",IF($C694=TRUE,"Paid","Pending")) </f>
        <v>Paid</v>
      </c>
      <c r="I694" s="1244">
        <f t="shared" si="52"/>
        <v>9.77</v>
      </c>
      <c r="J694" s="1233">
        <f t="shared" si="51"/>
        <v>635.94</v>
      </c>
    </row>
    <row r="695" outlineLevel="1">
      <c r="A695" s="1619"/>
      <c r="B695" s="1640" t="s">
        <v>52</v>
      </c>
      <c r="C695" s="1641" t="b">
        <v>1</v>
      </c>
      <c r="D695" s="1642" t="s">
        <v>28</v>
      </c>
      <c r="E695" s="1643"/>
      <c r="F695" s="1644">
        <v>45740.0</v>
      </c>
      <c r="G695" s="1645">
        <v>-200.0</v>
      </c>
      <c r="H695" s="1634" t="str">
        <f t="array" ref="H695">IF($C695="","N/A",IF($C695=TRUE,"Paid","Pending")) </f>
        <v>Paid</v>
      </c>
      <c r="I695" s="1617">
        <f t="shared" si="52"/>
        <v>-190.23</v>
      </c>
      <c r="J695" s="1618">
        <f t="shared" si="51"/>
        <v>435.94</v>
      </c>
    </row>
    <row r="696" outlineLevel="1">
      <c r="A696" s="1209"/>
      <c r="B696" s="1623" t="s">
        <v>52</v>
      </c>
      <c r="C696" s="1359" t="b">
        <v>1</v>
      </c>
      <c r="D696" s="1646" t="s">
        <v>53</v>
      </c>
      <c r="E696" s="1720"/>
      <c r="F696" s="1721">
        <v>45729.0</v>
      </c>
      <c r="G696" s="1627">
        <v>-50.0</v>
      </c>
      <c r="H696" s="1628" t="str">
        <f t="array" ref="H696">IF($C696="","N/A",IF($C696=TRUE,"Paid","Pending")) </f>
        <v>Paid</v>
      </c>
      <c r="I696" s="1244">
        <f t="shared" si="52"/>
        <v>-240.23</v>
      </c>
      <c r="J696" s="1233">
        <f t="shared" si="51"/>
        <v>385.94</v>
      </c>
    </row>
    <row r="697" outlineLevel="1">
      <c r="A697" s="1209"/>
      <c r="B697" s="1640" t="s">
        <v>52</v>
      </c>
      <c r="C697" s="1641" t="b">
        <v>1</v>
      </c>
      <c r="D697" s="1642" t="s">
        <v>29</v>
      </c>
      <c r="E697" s="1643"/>
      <c r="F697" s="1644">
        <v>45741.0</v>
      </c>
      <c r="G697" s="1645">
        <v>-50.0</v>
      </c>
      <c r="H697" s="1634" t="str">
        <f t="array" ref="H697">IF($C697="","N/A",IF($C697=TRUE,"Paid","Pending")) </f>
        <v>Paid</v>
      </c>
      <c r="I697" s="1617">
        <f t="shared" si="52"/>
        <v>-290.23</v>
      </c>
      <c r="J697" s="1618">
        <f t="shared" si="51"/>
        <v>335.94</v>
      </c>
    </row>
    <row r="698" outlineLevel="1">
      <c r="A698" s="1209"/>
      <c r="B698" s="1623" t="s">
        <v>13</v>
      </c>
      <c r="C698" s="1359" t="b">
        <v>1</v>
      </c>
      <c r="D698" s="1624"/>
      <c r="E698" s="1625"/>
      <c r="F698" s="1626">
        <v>45733.0</v>
      </c>
      <c r="G698" s="1627">
        <v>-10.0</v>
      </c>
      <c r="H698" s="1656" t="str">
        <f t="array" ref="H698">IF($C698="","N/A",IF($C698=TRUE,"Paid","Pending")) </f>
        <v>Paid</v>
      </c>
      <c r="I698" s="1244">
        <f t="shared" si="52"/>
        <v>-300.23</v>
      </c>
      <c r="J698" s="1233">
        <f t="shared" si="51"/>
        <v>325.94</v>
      </c>
    </row>
    <row r="699" ht="29.25" customHeight="1">
      <c r="A699" s="1209"/>
      <c r="B699" s="1724" t="s">
        <v>1021</v>
      </c>
      <c r="C699" s="1725"/>
      <c r="D699" s="1725"/>
      <c r="E699" s="1725"/>
      <c r="F699" s="1725"/>
      <c r="G699" s="1725"/>
      <c r="H699" s="1726" t="s">
        <v>954</v>
      </c>
      <c r="I699" s="1725"/>
      <c r="J699" s="1727">
        <f>J698</f>
        <v>325.94</v>
      </c>
    </row>
    <row r="700" outlineLevel="1">
      <c r="A700" s="1251"/>
      <c r="B700" s="1661" t="s">
        <v>57</v>
      </c>
      <c r="C700" s="1662"/>
      <c r="D700" s="1663"/>
      <c r="E700" s="1664">
        <v>45737.0</v>
      </c>
      <c r="F700" s="1665"/>
      <c r="G700" s="1666">
        <v>1435.33</v>
      </c>
      <c r="H700" s="1662"/>
      <c r="I700" s="1667">
        <f>G700</f>
        <v>1435.33</v>
      </c>
      <c r="J700" s="1668">
        <f t="shared" ref="J700:J715" si="53">J699+G700</f>
        <v>1761.27</v>
      </c>
    </row>
    <row r="701" outlineLevel="1">
      <c r="A701" s="1251"/>
      <c r="B701" s="1669" t="s">
        <v>110</v>
      </c>
      <c r="C701" s="1670"/>
      <c r="D701" s="1671"/>
      <c r="E701" s="1672"/>
      <c r="F701" s="1673"/>
      <c r="G701" s="1232">
        <f>-'2025 Expences - 03212025'!L3</f>
        <v>-108.27</v>
      </c>
      <c r="H701" s="1675" t="s">
        <v>347</v>
      </c>
      <c r="I701" s="1676">
        <f t="shared" ref="I701:I715" si="54">I700+G701</f>
        <v>1327.06</v>
      </c>
      <c r="J701" s="1677">
        <f t="shared" si="53"/>
        <v>1653</v>
      </c>
    </row>
    <row r="702" outlineLevel="1">
      <c r="A702" s="1251"/>
      <c r="B702" s="1678" t="s">
        <v>144</v>
      </c>
      <c r="C702" s="1679"/>
      <c r="D702" s="1680"/>
      <c r="E702" s="1681"/>
      <c r="F702" s="1682"/>
      <c r="G702" s="1740">
        <f>-'2025 Expences - 03212025'!L4</f>
        <v>-27.11</v>
      </c>
      <c r="H702" s="1684" t="s">
        <v>347</v>
      </c>
      <c r="I702" s="1685">
        <f t="shared" si="54"/>
        <v>1299.95</v>
      </c>
      <c r="J702" s="1686">
        <f t="shared" si="53"/>
        <v>1625.89</v>
      </c>
    </row>
    <row r="703" outlineLevel="1">
      <c r="A703" s="1251"/>
      <c r="B703" s="1669" t="s">
        <v>145</v>
      </c>
      <c r="C703" s="1670"/>
      <c r="D703" s="1671"/>
      <c r="E703" s="1672"/>
      <c r="F703" s="1673"/>
      <c r="G703" s="1232">
        <f>-'2025 Expences - 03212025'!L5</f>
        <v>-37.11</v>
      </c>
      <c r="H703" s="1675" t="s">
        <v>347</v>
      </c>
      <c r="I703" s="1676">
        <f t="shared" si="54"/>
        <v>1262.84</v>
      </c>
      <c r="J703" s="1677">
        <f t="shared" si="53"/>
        <v>1588.78</v>
      </c>
    </row>
    <row r="704" outlineLevel="1">
      <c r="A704" s="1251"/>
      <c r="B704" s="1678" t="s">
        <v>146</v>
      </c>
      <c r="C704" s="1679"/>
      <c r="D704" s="1680"/>
      <c r="E704" s="1681"/>
      <c r="F704" s="1682"/>
      <c r="G704" s="1740">
        <f>-'2025 Expences - 03212025'!L6</f>
        <v>-155.15</v>
      </c>
      <c r="H704" s="1684" t="s">
        <v>347</v>
      </c>
      <c r="I704" s="1685">
        <f t="shared" si="54"/>
        <v>1107.69</v>
      </c>
      <c r="J704" s="1686">
        <f t="shared" si="53"/>
        <v>1433.63</v>
      </c>
    </row>
    <row r="705" outlineLevel="1">
      <c r="A705" s="1251"/>
      <c r="B705" s="1669" t="s">
        <v>132</v>
      </c>
      <c r="C705" s="1670"/>
      <c r="D705" s="1671"/>
      <c r="E705" s="1672"/>
      <c r="F705" s="1673"/>
      <c r="G705" s="1232">
        <f>-'2025 Expences - 03212025'!L7</f>
        <v>0</v>
      </c>
      <c r="H705" s="1675" t="s">
        <v>347</v>
      </c>
      <c r="I705" s="1676">
        <f t="shared" si="54"/>
        <v>1107.69</v>
      </c>
      <c r="J705" s="1677">
        <f t="shared" si="53"/>
        <v>1433.63</v>
      </c>
    </row>
    <row r="706" outlineLevel="1">
      <c r="A706" s="1209"/>
      <c r="B706" s="1687" t="s">
        <v>147</v>
      </c>
      <c r="C706" s="1679"/>
      <c r="D706" s="1688"/>
      <c r="E706" s="1681"/>
      <c r="F706" s="1682"/>
      <c r="G706" s="1740">
        <f>-'2025 Expences - 03212025'!L8</f>
        <v>0</v>
      </c>
      <c r="H706" s="1689" t="s">
        <v>347</v>
      </c>
      <c r="I706" s="1685">
        <f t="shared" si="54"/>
        <v>1107.69</v>
      </c>
      <c r="J706" s="1686">
        <f t="shared" si="53"/>
        <v>1433.63</v>
      </c>
    </row>
    <row r="707" outlineLevel="1">
      <c r="A707" s="1209"/>
      <c r="B707" s="1690" t="s">
        <v>21</v>
      </c>
      <c r="C707" s="1670"/>
      <c r="D707" s="1691"/>
      <c r="E707" s="1672"/>
      <c r="F707" s="1673"/>
      <c r="G707" s="1232">
        <f>-'2025 Expences - 03212025'!L9</f>
        <v>-18.78</v>
      </c>
      <c r="H707" s="1692" t="s">
        <v>347</v>
      </c>
      <c r="I707" s="1676">
        <f t="shared" si="54"/>
        <v>1088.91</v>
      </c>
      <c r="J707" s="1677">
        <f t="shared" si="53"/>
        <v>1414.85</v>
      </c>
    </row>
    <row r="708" outlineLevel="1">
      <c r="A708" s="1209"/>
      <c r="B708" s="1687" t="s">
        <v>61</v>
      </c>
      <c r="C708" s="1679"/>
      <c r="D708" s="1688"/>
      <c r="E708" s="1681"/>
      <c r="F708" s="1682"/>
      <c r="G708" s="1740">
        <f>-'2025 Expences - 03212025'!L10</f>
        <v>-225.64</v>
      </c>
      <c r="H708" s="1689" t="s">
        <v>347</v>
      </c>
      <c r="I708" s="1685">
        <f t="shared" si="54"/>
        <v>863.27</v>
      </c>
      <c r="J708" s="1686">
        <f t="shared" si="53"/>
        <v>1189.21</v>
      </c>
    </row>
    <row r="709" outlineLevel="1">
      <c r="A709" s="1209"/>
      <c r="B709" s="1690" t="s">
        <v>149</v>
      </c>
      <c r="C709" s="1670"/>
      <c r="D709" s="1636"/>
      <c r="E709" s="1672"/>
      <c r="F709" s="1673"/>
      <c r="G709" s="1232">
        <f>-'2025 Expences - 03212025'!L11</f>
        <v>0</v>
      </c>
      <c r="H709" s="1692" t="s">
        <v>347</v>
      </c>
      <c r="I709" s="1676">
        <f t="shared" si="54"/>
        <v>863.27</v>
      </c>
      <c r="J709" s="1677">
        <f t="shared" si="53"/>
        <v>1189.21</v>
      </c>
    </row>
    <row r="710" outlineLevel="1">
      <c r="A710" s="1209"/>
      <c r="B710" s="1687" t="s">
        <v>150</v>
      </c>
      <c r="C710" s="1679"/>
      <c r="D710" s="1693"/>
      <c r="E710" s="1681"/>
      <c r="F710" s="1682"/>
      <c r="G710" s="1740">
        <f>-'2025 Expences - 03212025'!L12</f>
        <v>0</v>
      </c>
      <c r="H710" s="1689" t="s">
        <v>347</v>
      </c>
      <c r="I710" s="1685">
        <f t="shared" si="54"/>
        <v>863.27</v>
      </c>
      <c r="J710" s="1686">
        <f t="shared" si="53"/>
        <v>1189.21</v>
      </c>
    </row>
    <row r="711" outlineLevel="1">
      <c r="A711" s="1209"/>
      <c r="B711" s="1690" t="s">
        <v>11</v>
      </c>
      <c r="C711" s="1670"/>
      <c r="D711" s="1636"/>
      <c r="E711" s="1672"/>
      <c r="F711" s="1673"/>
      <c r="G711" s="1232">
        <f>-'2025 Expences - 03212025'!L13</f>
        <v>-12.65</v>
      </c>
      <c r="H711" s="1692" t="s">
        <v>347</v>
      </c>
      <c r="I711" s="1676">
        <f t="shared" si="54"/>
        <v>850.62</v>
      </c>
      <c r="J711" s="1677">
        <f t="shared" si="53"/>
        <v>1176.56</v>
      </c>
    </row>
    <row r="712" outlineLevel="1">
      <c r="A712" s="1209"/>
      <c r="B712" s="1687" t="s">
        <v>148</v>
      </c>
      <c r="C712" s="1679"/>
      <c r="D712" s="1693"/>
      <c r="E712" s="1681"/>
      <c r="F712" s="1682"/>
      <c r="G712" s="1740">
        <f>-'2025 Expences - 03212025'!L14</f>
        <v>0</v>
      </c>
      <c r="H712" s="1689" t="str">
        <f t="array" ref="H712">IF($C712="","N/A",IF($C712=TRUE,"Paid","Pending")) </f>
        <v>N/A</v>
      </c>
      <c r="I712" s="1685">
        <f t="shared" si="54"/>
        <v>850.62</v>
      </c>
      <c r="J712" s="1686">
        <f t="shared" si="53"/>
        <v>1176.56</v>
      </c>
    </row>
    <row r="713" outlineLevel="1">
      <c r="A713" s="1209"/>
      <c r="B713" s="1466" t="s">
        <v>19</v>
      </c>
      <c r="C713" s="1417" t="b">
        <v>1</v>
      </c>
      <c r="D713" s="1418"/>
      <c r="E713" s="1432"/>
      <c r="F713" s="1433">
        <v>45750.0</v>
      </c>
      <c r="G713" s="1421">
        <v>-61.91</v>
      </c>
      <c r="H713" s="1628" t="str">
        <f t="array" ref="H713">IF($C713="","N/A",IF($C713=TRUE,"Paid","Pending")) </f>
        <v>Paid</v>
      </c>
      <c r="I713" s="1676">
        <f t="shared" si="54"/>
        <v>788.71</v>
      </c>
      <c r="J713" s="1677">
        <f t="shared" si="53"/>
        <v>1114.65</v>
      </c>
    </row>
    <row r="714" outlineLevel="1">
      <c r="A714" s="1209"/>
      <c r="B714" s="1730" t="s">
        <v>18</v>
      </c>
      <c r="C714" s="1731" t="b">
        <v>1</v>
      </c>
      <c r="D714" s="1732"/>
      <c r="E714" s="1733"/>
      <c r="F714" s="1734">
        <v>45749.0</v>
      </c>
      <c r="G714" s="1735">
        <v>-112.83</v>
      </c>
      <c r="H714" s="1741" t="str">
        <f t="array" ref="H714">IF($C714="","N/A",IF($C714=TRUE,"Paid","Pending")) </f>
        <v>Paid</v>
      </c>
      <c r="I714" s="1685">
        <f t="shared" si="54"/>
        <v>675.88</v>
      </c>
      <c r="J714" s="1686">
        <f t="shared" si="53"/>
        <v>1001.82</v>
      </c>
    </row>
    <row r="715" outlineLevel="1">
      <c r="A715" s="1209"/>
      <c r="B715" s="1466" t="s">
        <v>42</v>
      </c>
      <c r="C715" s="1417" t="b">
        <v>1</v>
      </c>
      <c r="D715" s="1418"/>
      <c r="E715" s="1432"/>
      <c r="F715" s="1704">
        <v>45737.0</v>
      </c>
      <c r="G715" s="1421">
        <v>-86.95</v>
      </c>
      <c r="H715" s="1628" t="str">
        <f t="array" ref="H715">IF($C715="","N/A",IF($C715=TRUE,"Paid","Pending")) </f>
        <v>Paid</v>
      </c>
      <c r="I715" s="1676">
        <f t="shared" si="54"/>
        <v>588.93</v>
      </c>
      <c r="J715" s="1677">
        <f t="shared" si="53"/>
        <v>914.87</v>
      </c>
    </row>
    <row r="716" ht="30.75" customHeight="1">
      <c r="A716" s="1209"/>
      <c r="B716" s="1705" t="s">
        <v>1022</v>
      </c>
      <c r="C716" s="1706"/>
      <c r="D716" s="1706"/>
      <c r="E716" s="1706"/>
      <c r="F716" s="1706"/>
      <c r="G716" s="1706"/>
      <c r="H716" s="1736" t="s">
        <v>954</v>
      </c>
      <c r="I716" s="1706"/>
      <c r="J716" s="1709">
        <f>J715</f>
        <v>914.87</v>
      </c>
    </row>
    <row r="717" outlineLevel="1">
      <c r="A717" s="1209"/>
      <c r="B717" s="1602" t="s">
        <v>57</v>
      </c>
      <c r="C717" s="1603"/>
      <c r="D717" s="1604"/>
      <c r="E717" s="1605">
        <v>45751.0</v>
      </c>
      <c r="F717" s="1606"/>
      <c r="G717" s="1607">
        <v>1421.75</v>
      </c>
      <c r="H717" s="1608"/>
      <c r="I717" s="1609">
        <f>G717</f>
        <v>1421.75</v>
      </c>
      <c r="J717" s="1610">
        <f t="shared" ref="J717:J736" si="55">J716+G717</f>
        <v>2336.62</v>
      </c>
    </row>
    <row r="718" outlineLevel="1">
      <c r="A718" s="1209"/>
      <c r="B718" s="1299" t="s">
        <v>110</v>
      </c>
      <c r="C718" s="1359"/>
      <c r="D718" s="1301"/>
      <c r="E718" s="1337"/>
      <c r="F718" s="1338"/>
      <c r="G718" s="1232">
        <f>-'2025 Expences - 04042025'!L3</f>
        <v>-332.43</v>
      </c>
      <c r="H718" s="1301" t="s">
        <v>347</v>
      </c>
      <c r="I718" s="1361">
        <f t="shared" ref="I718:I736" si="56">I717+G718</f>
        <v>1089.32</v>
      </c>
      <c r="J718" s="1245">
        <f t="shared" si="55"/>
        <v>2004.19</v>
      </c>
    </row>
    <row r="719" outlineLevel="1">
      <c r="A719" s="1209"/>
      <c r="B719" s="1611" t="s">
        <v>144</v>
      </c>
      <c r="C719" s="1612"/>
      <c r="D719" s="1613"/>
      <c r="E719" s="1614"/>
      <c r="F719" s="1615"/>
      <c r="G719" s="1616">
        <f>-'2025 Expences - 04042025'!L4</f>
        <v>-74.14</v>
      </c>
      <c r="H719" s="1613" t="s">
        <v>347</v>
      </c>
      <c r="I719" s="1617">
        <f t="shared" si="56"/>
        <v>1015.18</v>
      </c>
      <c r="J719" s="1618">
        <f t="shared" si="55"/>
        <v>1930.05</v>
      </c>
    </row>
    <row r="720" outlineLevel="1">
      <c r="A720" s="1209"/>
      <c r="B720" s="1312" t="s">
        <v>145</v>
      </c>
      <c r="C720" s="1300"/>
      <c r="D720" s="1303"/>
      <c r="E720" s="1302"/>
      <c r="F720" s="1235"/>
      <c r="G720" s="1232">
        <f>-'2025 Expences - 04042025'!L5</f>
        <v>-28.23</v>
      </c>
      <c r="H720" s="1303" t="s">
        <v>347</v>
      </c>
      <c r="I720" s="1244">
        <f t="shared" si="56"/>
        <v>986.95</v>
      </c>
      <c r="J720" s="1233">
        <f t="shared" si="55"/>
        <v>1901.82</v>
      </c>
    </row>
    <row r="721" outlineLevel="1">
      <c r="A721" s="1209"/>
      <c r="B721" s="1611" t="s">
        <v>146</v>
      </c>
      <c r="C721" s="1612"/>
      <c r="D721" s="1613"/>
      <c r="E721" s="1614"/>
      <c r="F721" s="1615"/>
      <c r="G721" s="1616">
        <f>-'2025 Expences - 04042025'!L6</f>
        <v>0</v>
      </c>
      <c r="H721" s="1613" t="s">
        <v>347</v>
      </c>
      <c r="I721" s="1617">
        <f t="shared" si="56"/>
        <v>986.95</v>
      </c>
      <c r="J721" s="1618">
        <f t="shared" si="55"/>
        <v>1901.82</v>
      </c>
    </row>
    <row r="722" outlineLevel="1">
      <c r="A722" s="1209"/>
      <c r="B722" s="1312" t="s">
        <v>132</v>
      </c>
      <c r="C722" s="1300"/>
      <c r="D722" s="1303"/>
      <c r="E722" s="1302"/>
      <c r="F722" s="1235"/>
      <c r="G722" s="1232">
        <f>-'2025 Expences - 04042025'!L7</f>
        <v>0</v>
      </c>
      <c r="H722" s="1303" t="s">
        <v>347</v>
      </c>
      <c r="I722" s="1244">
        <f t="shared" si="56"/>
        <v>986.95</v>
      </c>
      <c r="J722" s="1233">
        <f t="shared" si="55"/>
        <v>1901.82</v>
      </c>
    </row>
    <row r="723" outlineLevel="1">
      <c r="A723" s="1209"/>
      <c r="B723" s="1611" t="s">
        <v>147</v>
      </c>
      <c r="C723" s="1612"/>
      <c r="D723" s="1613"/>
      <c r="E723" s="1614"/>
      <c r="F723" s="1615"/>
      <c r="G723" s="1616">
        <f>-'2025 Expences - 04042025'!L8</f>
        <v>-26</v>
      </c>
      <c r="H723" s="1613" t="s">
        <v>347</v>
      </c>
      <c r="I723" s="1617">
        <f t="shared" si="56"/>
        <v>960.95</v>
      </c>
      <c r="J723" s="1618">
        <f t="shared" si="55"/>
        <v>1875.82</v>
      </c>
    </row>
    <row r="724" outlineLevel="1">
      <c r="A724" s="1209"/>
      <c r="B724" s="1312" t="s">
        <v>21</v>
      </c>
      <c r="C724" s="1300"/>
      <c r="D724" s="1303"/>
      <c r="E724" s="1302"/>
      <c r="F724" s="1235"/>
      <c r="G724" s="1232">
        <f>-'2025 Expences - 04042025'!L9</f>
        <v>-31.09</v>
      </c>
      <c r="H724" s="1303" t="s">
        <v>347</v>
      </c>
      <c r="I724" s="1244">
        <f t="shared" si="56"/>
        <v>929.86</v>
      </c>
      <c r="J724" s="1233">
        <f t="shared" si="55"/>
        <v>1844.73</v>
      </c>
    </row>
    <row r="725" outlineLevel="1">
      <c r="A725" s="1209"/>
      <c r="B725" s="1611" t="s">
        <v>61</v>
      </c>
      <c r="C725" s="1612"/>
      <c r="D725" s="1613"/>
      <c r="E725" s="1614"/>
      <c r="F725" s="1615"/>
      <c r="G725" s="1616">
        <f>-'2025 Expences - 04042025'!L10</f>
        <v>-48.47</v>
      </c>
      <c r="H725" s="1613" t="s">
        <v>347</v>
      </c>
      <c r="I725" s="1617">
        <f t="shared" si="56"/>
        <v>881.39</v>
      </c>
      <c r="J725" s="1618">
        <f t="shared" si="55"/>
        <v>1796.26</v>
      </c>
    </row>
    <row r="726" outlineLevel="1">
      <c r="A726" s="1209"/>
      <c r="B726" s="1312" t="s">
        <v>149</v>
      </c>
      <c r="C726" s="1300"/>
      <c r="D726" s="1313"/>
      <c r="E726" s="1314"/>
      <c r="F726" s="1315"/>
      <c r="G726" s="1232">
        <f>-'2025 Expences - 04042025'!L11</f>
        <v>0</v>
      </c>
      <c r="H726" s="1303" t="s">
        <v>347</v>
      </c>
      <c r="I726" s="1244">
        <f t="shared" si="56"/>
        <v>881.39</v>
      </c>
      <c r="J726" s="1233">
        <f t="shared" si="55"/>
        <v>1796.26</v>
      </c>
    </row>
    <row r="727" outlineLevel="1">
      <c r="A727" s="1619"/>
      <c r="B727" s="1611" t="s">
        <v>150</v>
      </c>
      <c r="C727" s="1612"/>
      <c r="D727" s="1620"/>
      <c r="E727" s="1621"/>
      <c r="F727" s="1622"/>
      <c r="G727" s="1616">
        <f>-'2025 Expences - 04042025'!L12</f>
        <v>-27</v>
      </c>
      <c r="H727" s="1613" t="s">
        <v>347</v>
      </c>
      <c r="I727" s="1617">
        <f t="shared" si="56"/>
        <v>854.39</v>
      </c>
      <c r="J727" s="1618">
        <f t="shared" si="55"/>
        <v>1769.26</v>
      </c>
    </row>
    <row r="728" outlineLevel="1">
      <c r="A728" s="1619"/>
      <c r="B728" s="1312" t="s">
        <v>11</v>
      </c>
      <c r="C728" s="1300"/>
      <c r="D728" s="1313"/>
      <c r="E728" s="1314"/>
      <c r="F728" s="1315"/>
      <c r="G728" s="1232">
        <f>-'2025 Expences - 04042025'!L13</f>
        <v>-21.37</v>
      </c>
      <c r="H728" s="1303" t="s">
        <v>347</v>
      </c>
      <c r="I728" s="1244">
        <f t="shared" si="56"/>
        <v>833.02</v>
      </c>
      <c r="J728" s="1233">
        <f t="shared" si="55"/>
        <v>1747.89</v>
      </c>
    </row>
    <row r="729" outlineLevel="1">
      <c r="A729" s="1619"/>
      <c r="B729" s="1611" t="s">
        <v>148</v>
      </c>
      <c r="C729" s="1612"/>
      <c r="D729" s="1620"/>
      <c r="E729" s="1621"/>
      <c r="F729" s="1622"/>
      <c r="G729" s="1616">
        <f>-'2025 Expences - 04042025'!L14</f>
        <v>0</v>
      </c>
      <c r="H729" s="1613" t="str">
        <f t="array" ref="H729">IF($C729="","N/A",IF($C729=TRUE,"Paid","Pending")) </f>
        <v>N/A</v>
      </c>
      <c r="I729" s="1617">
        <f t="shared" si="56"/>
        <v>833.02</v>
      </c>
      <c r="J729" s="1618">
        <f t="shared" si="55"/>
        <v>1747.89</v>
      </c>
    </row>
    <row r="730" outlineLevel="1">
      <c r="A730" s="1619"/>
      <c r="B730" s="1623" t="s">
        <v>30</v>
      </c>
      <c r="C730" s="1359" t="b">
        <v>1</v>
      </c>
      <c r="D730" s="1646"/>
      <c r="E730" s="1625"/>
      <c r="F730" s="1626">
        <v>45752.0</v>
      </c>
      <c r="G730" s="1627">
        <v>-969.39</v>
      </c>
      <c r="H730" s="1628" t="str">
        <f t="array" ref="H730">IF($C730="","N/A",IF($C730=TRUE,"Paid","Pending")) </f>
        <v>Paid</v>
      </c>
      <c r="I730" s="1244">
        <f t="shared" si="56"/>
        <v>-136.37</v>
      </c>
      <c r="J730" s="1233">
        <f t="shared" si="55"/>
        <v>778.5</v>
      </c>
    </row>
    <row r="731" outlineLevel="1">
      <c r="A731" s="1619"/>
      <c r="B731" s="1647" t="s">
        <v>23</v>
      </c>
      <c r="C731" s="1641" t="b">
        <v>1</v>
      </c>
      <c r="D731" s="1642"/>
      <c r="E731" s="1648"/>
      <c r="F731" s="1649">
        <v>45755.0</v>
      </c>
      <c r="G731" s="1645">
        <v>-112.55</v>
      </c>
      <c r="H731" s="1634" t="str">
        <f t="array" ref="H731">IF($C731="","N/A",IF($C731=TRUE,"Paid","Pending")) </f>
        <v>Paid</v>
      </c>
      <c r="I731" s="1617">
        <f t="shared" si="56"/>
        <v>-248.92</v>
      </c>
      <c r="J731" s="1618">
        <f t="shared" si="55"/>
        <v>665.95</v>
      </c>
    </row>
    <row r="732" outlineLevel="1">
      <c r="A732" s="1619"/>
      <c r="B732" s="1719" t="s">
        <v>42</v>
      </c>
      <c r="C732" s="1300" t="b">
        <v>1</v>
      </c>
      <c r="D732" s="1636"/>
      <c r="E732" s="1737"/>
      <c r="F732" s="1738">
        <v>45752.0</v>
      </c>
      <c r="G732" s="1639">
        <v>-86.95</v>
      </c>
      <c r="H732" s="1628" t="str">
        <f t="array" ref="H732">IF($C732="","N/A",IF($C732=TRUE,"Paid","Pending")) </f>
        <v>Paid</v>
      </c>
      <c r="I732" s="1244">
        <f t="shared" si="56"/>
        <v>-335.87</v>
      </c>
      <c r="J732" s="1233">
        <f t="shared" si="55"/>
        <v>579</v>
      </c>
    </row>
    <row r="733" outlineLevel="1">
      <c r="A733" s="1619"/>
      <c r="B733" s="1640" t="s">
        <v>52</v>
      </c>
      <c r="C733" s="1641" t="b">
        <v>1</v>
      </c>
      <c r="D733" s="1742" t="s">
        <v>28</v>
      </c>
      <c r="E733" s="1643"/>
      <c r="F733" s="1644">
        <v>45771.0</v>
      </c>
      <c r="G733" s="1645">
        <v>-81.43</v>
      </c>
      <c r="H733" s="1634" t="str">
        <f t="array" ref="H733">IF($C733="","N/A",IF($C733=TRUE,"Paid","Pending")) </f>
        <v>Paid</v>
      </c>
      <c r="I733" s="1617">
        <f t="shared" si="56"/>
        <v>-417.3</v>
      </c>
      <c r="J733" s="1618">
        <f t="shared" si="55"/>
        <v>497.57</v>
      </c>
    </row>
    <row r="734" outlineLevel="1">
      <c r="A734" s="1209"/>
      <c r="B734" s="1623" t="s">
        <v>52</v>
      </c>
      <c r="C734" s="1359" t="b">
        <v>1</v>
      </c>
      <c r="D734" s="1743" t="s">
        <v>53</v>
      </c>
      <c r="E734" s="1720"/>
      <c r="F734" s="1721">
        <v>45760.0</v>
      </c>
      <c r="G734" s="1627">
        <v>-38.0</v>
      </c>
      <c r="H734" s="1628" t="str">
        <f t="array" ref="H734">IF($C734="","N/A",IF($C734=TRUE,"Paid","Pending")) </f>
        <v>Paid</v>
      </c>
      <c r="I734" s="1244">
        <f t="shared" si="56"/>
        <v>-455.3</v>
      </c>
      <c r="J734" s="1233">
        <f t="shared" si="55"/>
        <v>459.57</v>
      </c>
    </row>
    <row r="735" outlineLevel="1">
      <c r="A735" s="1209"/>
      <c r="B735" s="1640" t="s">
        <v>52</v>
      </c>
      <c r="C735" s="1641" t="b">
        <v>1</v>
      </c>
      <c r="D735" s="1742" t="s">
        <v>29</v>
      </c>
      <c r="E735" s="1643"/>
      <c r="F735" s="1644">
        <v>45772.0</v>
      </c>
      <c r="G735" s="1645">
        <v>-33.0</v>
      </c>
      <c r="H735" s="1634" t="str">
        <f t="array" ref="H735">IF($C735="","N/A",IF($C735=TRUE,"Paid","Pending")) </f>
        <v>Paid</v>
      </c>
      <c r="I735" s="1617">
        <f t="shared" si="56"/>
        <v>-488.3</v>
      </c>
      <c r="J735" s="1618">
        <f t="shared" si="55"/>
        <v>426.57</v>
      </c>
    </row>
    <row r="736" outlineLevel="1">
      <c r="A736" s="1209"/>
      <c r="B736" s="1623" t="s">
        <v>13</v>
      </c>
      <c r="C736" s="1359" t="b">
        <v>1</v>
      </c>
      <c r="D736" s="1624"/>
      <c r="E736" s="1625"/>
      <c r="F736" s="1626">
        <v>45764.0</v>
      </c>
      <c r="G736" s="1627">
        <v>-10.0</v>
      </c>
      <c r="H736" s="1656" t="str">
        <f t="array" ref="H736">IF($C736="","N/A",IF($C736=TRUE,"Paid","Pending")) </f>
        <v>Paid</v>
      </c>
      <c r="I736" s="1244">
        <f t="shared" si="56"/>
        <v>-498.3</v>
      </c>
      <c r="J736" s="1233">
        <f t="shared" si="55"/>
        <v>416.57</v>
      </c>
    </row>
    <row r="737" ht="29.25" customHeight="1">
      <c r="A737" s="1209"/>
      <c r="B737" s="1724" t="s">
        <v>1023</v>
      </c>
      <c r="C737" s="1725"/>
      <c r="D737" s="1725"/>
      <c r="E737" s="1725"/>
      <c r="F737" s="1725"/>
      <c r="G737" s="1725"/>
      <c r="H737" s="1726" t="s">
        <v>954</v>
      </c>
      <c r="I737" s="1725"/>
      <c r="J737" s="1727">
        <f>J736</f>
        <v>416.57</v>
      </c>
    </row>
    <row r="738" outlineLevel="1">
      <c r="A738" s="1251"/>
      <c r="B738" s="1661" t="s">
        <v>57</v>
      </c>
      <c r="C738" s="1662"/>
      <c r="D738" s="1663"/>
      <c r="E738" s="1664">
        <v>45765.0</v>
      </c>
      <c r="F738" s="1665"/>
      <c r="G738" s="1666">
        <v>1390.33</v>
      </c>
      <c r="H738" s="1662"/>
      <c r="I738" s="1667">
        <f>G738</f>
        <v>1390.33</v>
      </c>
      <c r="J738" s="1668">
        <f t="shared" ref="J738:J756" si="57">J737+G738</f>
        <v>1806.9</v>
      </c>
    </row>
    <row r="739" outlineLevel="1">
      <c r="A739" s="1251"/>
      <c r="B739" s="1669" t="s">
        <v>110</v>
      </c>
      <c r="C739" s="1670"/>
      <c r="D739" s="1671"/>
      <c r="E739" s="1672"/>
      <c r="F739" s="1673"/>
      <c r="G739" s="1232">
        <f>-'2025 Expences - 04182025'!L3</f>
        <v>-285.19</v>
      </c>
      <c r="H739" s="1675" t="s">
        <v>347</v>
      </c>
      <c r="I739" s="1676">
        <f t="shared" ref="I739:I756" si="58">I738+G739</f>
        <v>1105.14</v>
      </c>
      <c r="J739" s="1677">
        <f t="shared" si="57"/>
        <v>1521.71</v>
      </c>
    </row>
    <row r="740" outlineLevel="1">
      <c r="A740" s="1251"/>
      <c r="B740" s="1678" t="s">
        <v>144</v>
      </c>
      <c r="C740" s="1679"/>
      <c r="D740" s="1680"/>
      <c r="E740" s="1681"/>
      <c r="F740" s="1682"/>
      <c r="G740" s="1740">
        <f>-'2025 Expences - 04182025'!L4</f>
        <v>-77.15</v>
      </c>
      <c r="H740" s="1684" t="s">
        <v>347</v>
      </c>
      <c r="I740" s="1685">
        <f t="shared" si="58"/>
        <v>1027.99</v>
      </c>
      <c r="J740" s="1686">
        <f t="shared" si="57"/>
        <v>1444.56</v>
      </c>
    </row>
    <row r="741" outlineLevel="1">
      <c r="A741" s="1251"/>
      <c r="B741" s="1669" t="s">
        <v>145</v>
      </c>
      <c r="C741" s="1670"/>
      <c r="D741" s="1671"/>
      <c r="E741" s="1672"/>
      <c r="F741" s="1673"/>
      <c r="G741" s="1232">
        <f>-'2025 Expences - 04182025'!L5</f>
        <v>-34.59</v>
      </c>
      <c r="H741" s="1675" t="s">
        <v>347</v>
      </c>
      <c r="I741" s="1676">
        <f t="shared" si="58"/>
        <v>993.4</v>
      </c>
      <c r="J741" s="1677">
        <f t="shared" si="57"/>
        <v>1409.97</v>
      </c>
    </row>
    <row r="742" outlineLevel="1">
      <c r="A742" s="1251"/>
      <c r="B742" s="1678" t="s">
        <v>146</v>
      </c>
      <c r="C742" s="1679"/>
      <c r="D742" s="1680"/>
      <c r="E742" s="1681"/>
      <c r="F742" s="1682"/>
      <c r="G742" s="1740">
        <f>-'2025 Expences - 04182025'!L6</f>
        <v>-48.99</v>
      </c>
      <c r="H742" s="1684" t="s">
        <v>347</v>
      </c>
      <c r="I742" s="1685">
        <f t="shared" si="58"/>
        <v>944.41</v>
      </c>
      <c r="J742" s="1686">
        <f t="shared" si="57"/>
        <v>1360.98</v>
      </c>
    </row>
    <row r="743" outlineLevel="1">
      <c r="A743" s="1251"/>
      <c r="B743" s="1669" t="s">
        <v>132</v>
      </c>
      <c r="C743" s="1670"/>
      <c r="D743" s="1671"/>
      <c r="E743" s="1672"/>
      <c r="F743" s="1673"/>
      <c r="G743" s="1232">
        <f>-'2025 Expences - 04182025'!L7</f>
        <v>-90</v>
      </c>
      <c r="H743" s="1675" t="s">
        <v>347</v>
      </c>
      <c r="I743" s="1676">
        <f t="shared" si="58"/>
        <v>854.41</v>
      </c>
      <c r="J743" s="1677">
        <f t="shared" si="57"/>
        <v>1270.98</v>
      </c>
    </row>
    <row r="744" outlineLevel="1">
      <c r="A744" s="1209"/>
      <c r="B744" s="1687" t="s">
        <v>147</v>
      </c>
      <c r="C744" s="1679"/>
      <c r="D744" s="1688"/>
      <c r="E744" s="1681"/>
      <c r="F744" s="1682"/>
      <c r="G744" s="1740">
        <f>-'2025 Expences - 04182025'!L8</f>
        <v>0</v>
      </c>
      <c r="H744" s="1689" t="s">
        <v>347</v>
      </c>
      <c r="I744" s="1685">
        <f t="shared" si="58"/>
        <v>854.41</v>
      </c>
      <c r="J744" s="1686">
        <f t="shared" si="57"/>
        <v>1270.98</v>
      </c>
    </row>
    <row r="745" outlineLevel="1">
      <c r="A745" s="1209"/>
      <c r="B745" s="1690" t="s">
        <v>21</v>
      </c>
      <c r="C745" s="1670"/>
      <c r="D745" s="1691"/>
      <c r="E745" s="1672"/>
      <c r="F745" s="1673"/>
      <c r="G745" s="1232">
        <f>-'2025 Expences - 04182025'!L9</f>
        <v>-172.98</v>
      </c>
      <c r="H745" s="1692" t="s">
        <v>347</v>
      </c>
      <c r="I745" s="1676">
        <f t="shared" si="58"/>
        <v>681.43</v>
      </c>
      <c r="J745" s="1677">
        <f t="shared" si="57"/>
        <v>1098</v>
      </c>
    </row>
    <row r="746" outlineLevel="1">
      <c r="A746" s="1209"/>
      <c r="B746" s="1687" t="s">
        <v>61</v>
      </c>
      <c r="C746" s="1679"/>
      <c r="D746" s="1688"/>
      <c r="E746" s="1681"/>
      <c r="F746" s="1682"/>
      <c r="G746" s="1740">
        <f>-'2025 Expences - 04182025'!L10</f>
        <v>-48.43</v>
      </c>
      <c r="H746" s="1689" t="s">
        <v>347</v>
      </c>
      <c r="I746" s="1685">
        <f t="shared" si="58"/>
        <v>633</v>
      </c>
      <c r="J746" s="1686">
        <f t="shared" si="57"/>
        <v>1049.57</v>
      </c>
    </row>
    <row r="747" outlineLevel="1">
      <c r="A747" s="1209"/>
      <c r="B747" s="1690" t="s">
        <v>149</v>
      </c>
      <c r="C747" s="1670"/>
      <c r="D747" s="1636"/>
      <c r="E747" s="1672"/>
      <c r="F747" s="1673"/>
      <c r="G747" s="1232">
        <f>-'2025 Expences - 04182025'!L11</f>
        <v>0</v>
      </c>
      <c r="H747" s="1692" t="s">
        <v>347</v>
      </c>
      <c r="I747" s="1676">
        <f t="shared" si="58"/>
        <v>633</v>
      </c>
      <c r="J747" s="1677">
        <f t="shared" si="57"/>
        <v>1049.57</v>
      </c>
    </row>
    <row r="748" outlineLevel="1">
      <c r="A748" s="1209"/>
      <c r="B748" s="1687" t="s">
        <v>150</v>
      </c>
      <c r="C748" s="1679"/>
      <c r="D748" s="1693"/>
      <c r="E748" s="1681"/>
      <c r="F748" s="1682"/>
      <c r="G748" s="1740">
        <f>-'2025 Expences - 04182025'!L12</f>
        <v>0</v>
      </c>
      <c r="H748" s="1689" t="s">
        <v>347</v>
      </c>
      <c r="I748" s="1685">
        <f t="shared" si="58"/>
        <v>633</v>
      </c>
      <c r="J748" s="1686">
        <f t="shared" si="57"/>
        <v>1049.57</v>
      </c>
    </row>
    <row r="749" outlineLevel="1">
      <c r="A749" s="1209"/>
      <c r="B749" s="1690" t="s">
        <v>11</v>
      </c>
      <c r="C749" s="1670"/>
      <c r="D749" s="1636"/>
      <c r="E749" s="1672"/>
      <c r="F749" s="1673"/>
      <c r="G749" s="1232">
        <f>-'2025 Expences - 04182025'!L13</f>
        <v>-12.65</v>
      </c>
      <c r="H749" s="1692" t="s">
        <v>347</v>
      </c>
      <c r="I749" s="1676">
        <f t="shared" si="58"/>
        <v>620.35</v>
      </c>
      <c r="J749" s="1677">
        <f t="shared" si="57"/>
        <v>1036.92</v>
      </c>
    </row>
    <row r="750" outlineLevel="1">
      <c r="A750" s="1209"/>
      <c r="B750" s="1687" t="s">
        <v>148</v>
      </c>
      <c r="C750" s="1679"/>
      <c r="D750" s="1693"/>
      <c r="E750" s="1681"/>
      <c r="F750" s="1682"/>
      <c r="G750" s="1740">
        <f>-'2025 Expences - 04182025'!L14</f>
        <v>0</v>
      </c>
      <c r="H750" s="1689" t="str">
        <f t="array" ref="H750">IF($C750="","N/A",IF($C750=TRUE,"Paid","Pending")) </f>
        <v>N/A</v>
      </c>
      <c r="I750" s="1685">
        <f t="shared" si="58"/>
        <v>620.35</v>
      </c>
      <c r="J750" s="1686">
        <f t="shared" si="57"/>
        <v>1036.92</v>
      </c>
    </row>
    <row r="751" outlineLevel="1">
      <c r="A751" s="1209"/>
      <c r="B751" s="1466" t="s">
        <v>19</v>
      </c>
      <c r="C751" s="1417" t="b">
        <v>1</v>
      </c>
      <c r="D751" s="1418"/>
      <c r="E751" s="1432"/>
      <c r="F751" s="1433">
        <v>45780.0</v>
      </c>
      <c r="G751" s="1421">
        <v>-73.7</v>
      </c>
      <c r="H751" s="1628" t="str">
        <f t="array" ref="H751">IF($C751="","N/A",IF($C751=TRUE,"Paid","Pending")) </f>
        <v>Paid</v>
      </c>
      <c r="I751" s="1676">
        <f t="shared" si="58"/>
        <v>546.65</v>
      </c>
      <c r="J751" s="1677">
        <f t="shared" si="57"/>
        <v>963.22</v>
      </c>
    </row>
    <row r="752" outlineLevel="1">
      <c r="A752" s="1209"/>
      <c r="B752" s="1730" t="s">
        <v>14</v>
      </c>
      <c r="C752" s="1731" t="b">
        <v>1</v>
      </c>
      <c r="D752" s="1732"/>
      <c r="E752" s="1733"/>
      <c r="F752" s="1734">
        <v>45769.0</v>
      </c>
      <c r="G752" s="1735">
        <v>-92.78</v>
      </c>
      <c r="H752" s="1741" t="str">
        <f t="array" ref="H752">IF($C752="","N/A",IF($C752=TRUE,"Paid","Pending")) </f>
        <v>Paid</v>
      </c>
      <c r="I752" s="1685">
        <f t="shared" si="58"/>
        <v>453.87</v>
      </c>
      <c r="J752" s="1686">
        <f t="shared" si="57"/>
        <v>870.44</v>
      </c>
    </row>
    <row r="753" outlineLevel="1">
      <c r="A753" s="1209"/>
      <c r="B753" s="1466" t="s">
        <v>18</v>
      </c>
      <c r="C753" s="1417" t="b">
        <v>1</v>
      </c>
      <c r="D753" s="1418"/>
      <c r="E753" s="1432"/>
      <c r="F753" s="1433">
        <v>45779.0</v>
      </c>
      <c r="G753" s="1421">
        <v>-112.83</v>
      </c>
      <c r="H753" s="1628" t="str">
        <f t="array" ref="H753">IF($C753="","N/A",IF($C753=TRUE,"Paid","Pending")) </f>
        <v>Paid</v>
      </c>
      <c r="I753" s="1676">
        <f t="shared" si="58"/>
        <v>341.04</v>
      </c>
      <c r="J753" s="1677">
        <f t="shared" si="57"/>
        <v>757.61</v>
      </c>
    </row>
    <row r="754" outlineLevel="1">
      <c r="A754" s="1209"/>
      <c r="B754" s="1730" t="s">
        <v>33</v>
      </c>
      <c r="C754" s="1731" t="b">
        <v>1</v>
      </c>
      <c r="D754" s="1732"/>
      <c r="E754" s="1733"/>
      <c r="F754" s="1734">
        <v>45775.0</v>
      </c>
      <c r="G754" s="1735">
        <v>-471.27</v>
      </c>
      <c r="H754" s="1741" t="str">
        <f t="array" ref="H754">IF($C754="","N/A",IF($C754=TRUE,"Paid","Pending")) </f>
        <v>Paid</v>
      </c>
      <c r="I754" s="1685">
        <f t="shared" si="58"/>
        <v>-130.23</v>
      </c>
      <c r="J754" s="1686">
        <f t="shared" si="57"/>
        <v>286.34</v>
      </c>
    </row>
    <row r="755" outlineLevel="1">
      <c r="A755" s="1209"/>
      <c r="B755" s="1466" t="s">
        <v>15</v>
      </c>
      <c r="C755" s="1417" t="b">
        <v>1</v>
      </c>
      <c r="D755" s="1418"/>
      <c r="E755" s="1432"/>
      <c r="F755" s="1433">
        <v>45769.0</v>
      </c>
      <c r="G755" s="1421">
        <v>-47.0</v>
      </c>
      <c r="H755" s="1628" t="str">
        <f t="array" ref="H755">IF($C755="","N/A",IF($C755=TRUE,"Paid","Pending")) </f>
        <v>Paid</v>
      </c>
      <c r="I755" s="1676">
        <f t="shared" si="58"/>
        <v>-177.23</v>
      </c>
      <c r="J755" s="1677">
        <f t="shared" si="57"/>
        <v>239.34</v>
      </c>
    </row>
    <row r="756" outlineLevel="1">
      <c r="A756" s="1209"/>
      <c r="B756" s="1730" t="s">
        <v>42</v>
      </c>
      <c r="C756" s="1731" t="b">
        <v>1</v>
      </c>
      <c r="D756" s="1732"/>
      <c r="E756" s="1733"/>
      <c r="F756" s="1744">
        <v>45765.0</v>
      </c>
      <c r="G756" s="1735">
        <v>-86.95</v>
      </c>
      <c r="H756" s="1741" t="str">
        <f t="array" ref="H756">IF($C756="","N/A",IF($C756=TRUE,"Paid","Pending")) </f>
        <v>Paid</v>
      </c>
      <c r="I756" s="1685">
        <f t="shared" si="58"/>
        <v>-264.18</v>
      </c>
      <c r="J756" s="1686">
        <f t="shared" si="57"/>
        <v>152.39</v>
      </c>
    </row>
    <row r="757" ht="30.75" customHeight="1">
      <c r="A757" s="1209"/>
      <c r="B757" s="1705" t="s">
        <v>1024</v>
      </c>
      <c r="C757" s="1706"/>
      <c r="D757" s="1706"/>
      <c r="E757" s="1706"/>
      <c r="F757" s="1706"/>
      <c r="G757" s="1706"/>
      <c r="H757" s="1736" t="s">
        <v>954</v>
      </c>
      <c r="I757" s="1706"/>
      <c r="J757" s="1709">
        <f>J756</f>
        <v>152.39</v>
      </c>
    </row>
    <row r="758" outlineLevel="1">
      <c r="A758" s="1209"/>
      <c r="B758" s="1602" t="s">
        <v>57</v>
      </c>
      <c r="C758" s="1603"/>
      <c r="D758" s="1604"/>
      <c r="E758" s="1605">
        <v>45779.0</v>
      </c>
      <c r="F758" s="1606"/>
      <c r="G758" s="1607">
        <v>1790.36</v>
      </c>
      <c r="H758" s="1608"/>
      <c r="I758" s="1609">
        <f>G758</f>
        <v>1790.36</v>
      </c>
      <c r="J758" s="1610">
        <f t="shared" ref="J758:J777" si="59">J757+G758</f>
        <v>1942.75</v>
      </c>
    </row>
    <row r="759" outlineLevel="1">
      <c r="A759" s="1209"/>
      <c r="B759" s="1299" t="s">
        <v>110</v>
      </c>
      <c r="C759" s="1359"/>
      <c r="D759" s="1301"/>
      <c r="E759" s="1337"/>
      <c r="F759" s="1338"/>
      <c r="G759" s="1232">
        <f>-'2025 Expences - 05022025'!L3</f>
        <v>-163.68</v>
      </c>
      <c r="H759" s="1301" t="s">
        <v>347</v>
      </c>
      <c r="I759" s="1361">
        <f t="shared" ref="I759:I777" si="60">I758+G759</f>
        <v>1626.68</v>
      </c>
      <c r="J759" s="1245">
        <f t="shared" si="59"/>
        <v>1779.07</v>
      </c>
    </row>
    <row r="760" outlineLevel="1">
      <c r="A760" s="1209"/>
      <c r="B760" s="1611" t="s">
        <v>144</v>
      </c>
      <c r="C760" s="1612"/>
      <c r="D760" s="1613"/>
      <c r="E760" s="1614"/>
      <c r="F760" s="1615"/>
      <c r="G760" s="1616">
        <f>-'2025 Expences - 05022025'!L4</f>
        <v>-48.65</v>
      </c>
      <c r="H760" s="1613" t="s">
        <v>347</v>
      </c>
      <c r="I760" s="1617">
        <f t="shared" si="60"/>
        <v>1578.03</v>
      </c>
      <c r="J760" s="1618">
        <f t="shared" si="59"/>
        <v>1730.42</v>
      </c>
    </row>
    <row r="761" outlineLevel="1">
      <c r="A761" s="1209"/>
      <c r="B761" s="1312" t="s">
        <v>145</v>
      </c>
      <c r="C761" s="1300"/>
      <c r="D761" s="1303"/>
      <c r="E761" s="1302"/>
      <c r="F761" s="1235"/>
      <c r="G761" s="1232">
        <f>-'2025 Expences - 05022025'!L5</f>
        <v>0</v>
      </c>
      <c r="H761" s="1303" t="s">
        <v>347</v>
      </c>
      <c r="I761" s="1244">
        <f t="shared" si="60"/>
        <v>1578.03</v>
      </c>
      <c r="J761" s="1233">
        <f t="shared" si="59"/>
        <v>1730.42</v>
      </c>
    </row>
    <row r="762" outlineLevel="1">
      <c r="A762" s="1209"/>
      <c r="B762" s="1611" t="s">
        <v>146</v>
      </c>
      <c r="C762" s="1612"/>
      <c r="D762" s="1613"/>
      <c r="E762" s="1614"/>
      <c r="F762" s="1615"/>
      <c r="G762" s="1616">
        <f>-'2025 Expences - 05022025'!L6</f>
        <v>0</v>
      </c>
      <c r="H762" s="1613" t="s">
        <v>347</v>
      </c>
      <c r="I762" s="1617">
        <f t="shared" si="60"/>
        <v>1578.03</v>
      </c>
      <c r="J762" s="1618">
        <f t="shared" si="59"/>
        <v>1730.42</v>
      </c>
    </row>
    <row r="763" outlineLevel="1">
      <c r="A763" s="1209"/>
      <c r="B763" s="1312" t="s">
        <v>132</v>
      </c>
      <c r="C763" s="1300"/>
      <c r="D763" s="1303"/>
      <c r="E763" s="1302"/>
      <c r="F763" s="1235"/>
      <c r="G763" s="1232">
        <f>-'2025 Expences - 05022025'!L7</f>
        <v>0</v>
      </c>
      <c r="H763" s="1303" t="s">
        <v>347</v>
      </c>
      <c r="I763" s="1244">
        <f t="shared" si="60"/>
        <v>1578.03</v>
      </c>
      <c r="J763" s="1233">
        <f t="shared" si="59"/>
        <v>1730.42</v>
      </c>
    </row>
    <row r="764" outlineLevel="1">
      <c r="A764" s="1209"/>
      <c r="B764" s="1611" t="s">
        <v>147</v>
      </c>
      <c r="C764" s="1612"/>
      <c r="D764" s="1613"/>
      <c r="E764" s="1614"/>
      <c r="F764" s="1615"/>
      <c r="G764" s="1616">
        <f>-'2025 Expences - 05022025'!L8</f>
        <v>-15</v>
      </c>
      <c r="H764" s="1613" t="s">
        <v>347</v>
      </c>
      <c r="I764" s="1617">
        <f t="shared" si="60"/>
        <v>1563.03</v>
      </c>
      <c r="J764" s="1618">
        <f t="shared" si="59"/>
        <v>1715.42</v>
      </c>
    </row>
    <row r="765" outlineLevel="1">
      <c r="A765" s="1209"/>
      <c r="B765" s="1312" t="s">
        <v>21</v>
      </c>
      <c r="C765" s="1300"/>
      <c r="D765" s="1303"/>
      <c r="E765" s="1302"/>
      <c r="F765" s="1235"/>
      <c r="G765" s="1232">
        <f>-'2025 Expences - 05022025'!L9</f>
        <v>-48.92</v>
      </c>
      <c r="H765" s="1303" t="s">
        <v>347</v>
      </c>
      <c r="I765" s="1244">
        <f t="shared" si="60"/>
        <v>1514.11</v>
      </c>
      <c r="J765" s="1233">
        <f t="shared" si="59"/>
        <v>1666.5</v>
      </c>
    </row>
    <row r="766" outlineLevel="1">
      <c r="A766" s="1209"/>
      <c r="B766" s="1611" t="s">
        <v>61</v>
      </c>
      <c r="C766" s="1612"/>
      <c r="D766" s="1613"/>
      <c r="E766" s="1614"/>
      <c r="F766" s="1615"/>
      <c r="G766" s="1616">
        <f>-'2025 Expences - 05022025'!L10</f>
        <v>-48.47</v>
      </c>
      <c r="H766" s="1613" t="s">
        <v>347</v>
      </c>
      <c r="I766" s="1617">
        <f t="shared" si="60"/>
        <v>1465.64</v>
      </c>
      <c r="J766" s="1618">
        <f t="shared" si="59"/>
        <v>1618.03</v>
      </c>
    </row>
    <row r="767" outlineLevel="1">
      <c r="A767" s="1209"/>
      <c r="B767" s="1312" t="s">
        <v>149</v>
      </c>
      <c r="C767" s="1300"/>
      <c r="D767" s="1313"/>
      <c r="E767" s="1314"/>
      <c r="F767" s="1315"/>
      <c r="G767" s="1232">
        <f>-'2025 Expences - 05022025'!L11</f>
        <v>0</v>
      </c>
      <c r="H767" s="1303" t="s">
        <v>347</v>
      </c>
      <c r="I767" s="1244">
        <f t="shared" si="60"/>
        <v>1465.64</v>
      </c>
      <c r="J767" s="1233">
        <f t="shared" si="59"/>
        <v>1618.03</v>
      </c>
    </row>
    <row r="768" outlineLevel="1">
      <c r="A768" s="1619"/>
      <c r="B768" s="1611" t="s">
        <v>150</v>
      </c>
      <c r="C768" s="1612"/>
      <c r="D768" s="1620"/>
      <c r="E768" s="1621"/>
      <c r="F768" s="1622"/>
      <c r="G768" s="1616">
        <f>-'2025 Expences - 05022025'!L12</f>
        <v>0</v>
      </c>
      <c r="H768" s="1613" t="s">
        <v>347</v>
      </c>
      <c r="I768" s="1617">
        <f t="shared" si="60"/>
        <v>1465.64</v>
      </c>
      <c r="J768" s="1618">
        <f t="shared" si="59"/>
        <v>1618.03</v>
      </c>
    </row>
    <row r="769" outlineLevel="1">
      <c r="A769" s="1619"/>
      <c r="B769" s="1312" t="s">
        <v>11</v>
      </c>
      <c r="C769" s="1300"/>
      <c r="D769" s="1313"/>
      <c r="E769" s="1314"/>
      <c r="F769" s="1315"/>
      <c r="G769" s="1232">
        <f>-'2025 Expences - 05022025'!L13</f>
        <v>-15.05</v>
      </c>
      <c r="H769" s="1303" t="s">
        <v>347</v>
      </c>
      <c r="I769" s="1244">
        <f t="shared" si="60"/>
        <v>1450.59</v>
      </c>
      <c r="J769" s="1233">
        <f t="shared" si="59"/>
        <v>1602.98</v>
      </c>
    </row>
    <row r="770" outlineLevel="1">
      <c r="A770" s="1619"/>
      <c r="B770" s="1611" t="s">
        <v>148</v>
      </c>
      <c r="C770" s="1612"/>
      <c r="D770" s="1620"/>
      <c r="E770" s="1621"/>
      <c r="F770" s="1622"/>
      <c r="G770" s="1616">
        <f>-'2025 Expences - 05022025'!L14</f>
        <v>0</v>
      </c>
      <c r="H770" s="1613" t="str">
        <f t="array" ref="H770">IF($C770="","N/A",IF($C770=TRUE,"Paid","Pending")) </f>
        <v>N/A</v>
      </c>
      <c r="I770" s="1617">
        <f t="shared" si="60"/>
        <v>1450.59</v>
      </c>
      <c r="J770" s="1618">
        <f t="shared" si="59"/>
        <v>1602.98</v>
      </c>
    </row>
    <row r="771" outlineLevel="1">
      <c r="A771" s="1619"/>
      <c r="B771" s="1623" t="s">
        <v>30</v>
      </c>
      <c r="C771" s="1359" t="b">
        <v>1</v>
      </c>
      <c r="D771" s="1646"/>
      <c r="E771" s="1625"/>
      <c r="F771" s="1626">
        <v>45778.0</v>
      </c>
      <c r="G771" s="1627">
        <f>-925-40.87-3</f>
        <v>-968.87</v>
      </c>
      <c r="H771" s="1628" t="str">
        <f t="array" ref="H771">IF($C771="","N/A",IF($C771=TRUE,"Paid","Pending")) </f>
        <v>Paid</v>
      </c>
      <c r="I771" s="1244">
        <f t="shared" si="60"/>
        <v>481.72</v>
      </c>
      <c r="J771" s="1233">
        <f t="shared" si="59"/>
        <v>634.11</v>
      </c>
    </row>
    <row r="772" outlineLevel="1">
      <c r="A772" s="1619"/>
      <c r="B772" s="1647" t="s">
        <v>23</v>
      </c>
      <c r="C772" s="1641" t="b">
        <v>1</v>
      </c>
      <c r="D772" s="1642"/>
      <c r="E772" s="1648"/>
      <c r="F772" s="1649">
        <v>45785.0</v>
      </c>
      <c r="G772" s="1645">
        <v>-117.89</v>
      </c>
      <c r="H772" s="1634" t="str">
        <f t="array" ref="H772">IF($C772="","N/A",IF($C772=TRUE,"Paid","Pending")) </f>
        <v>Paid</v>
      </c>
      <c r="I772" s="1617">
        <f t="shared" si="60"/>
        <v>363.83</v>
      </c>
      <c r="J772" s="1618">
        <f t="shared" si="59"/>
        <v>516.22</v>
      </c>
    </row>
    <row r="773" outlineLevel="1">
      <c r="A773" s="1619"/>
      <c r="B773" s="1719" t="s">
        <v>42</v>
      </c>
      <c r="C773" s="1300" t="b">
        <v>1</v>
      </c>
      <c r="D773" s="1636"/>
      <c r="E773" s="1737"/>
      <c r="F773" s="1738">
        <v>45782.0</v>
      </c>
      <c r="G773" s="1639">
        <v>-86.95</v>
      </c>
      <c r="H773" s="1628" t="str">
        <f t="array" ref="H773">IF($C773="","N/A",IF($C773=TRUE,"Paid","Pending")) </f>
        <v>Paid</v>
      </c>
      <c r="I773" s="1244">
        <f t="shared" si="60"/>
        <v>276.88</v>
      </c>
      <c r="J773" s="1233">
        <f t="shared" si="59"/>
        <v>429.27</v>
      </c>
    </row>
    <row r="774" outlineLevel="1">
      <c r="A774" s="1619"/>
      <c r="B774" s="1640" t="s">
        <v>52</v>
      </c>
      <c r="C774" s="1641" t="b">
        <v>1</v>
      </c>
      <c r="D774" s="1642" t="s">
        <v>28</v>
      </c>
      <c r="E774" s="1643"/>
      <c r="F774" s="1644">
        <v>45801.0</v>
      </c>
      <c r="G774" s="1645">
        <v>-200.0</v>
      </c>
      <c r="H774" s="1634" t="str">
        <f t="array" ref="H774">IF($C774="","N/A",IF($C774=TRUE,"Paid","Pending")) </f>
        <v>Paid</v>
      </c>
      <c r="I774" s="1617">
        <f t="shared" si="60"/>
        <v>76.88</v>
      </c>
      <c r="J774" s="1618">
        <f t="shared" si="59"/>
        <v>229.27</v>
      </c>
    </row>
    <row r="775" outlineLevel="1">
      <c r="A775" s="1209"/>
      <c r="B775" s="1623" t="s">
        <v>52</v>
      </c>
      <c r="C775" s="1359" t="b">
        <v>1</v>
      </c>
      <c r="D775" s="1646" t="s">
        <v>53</v>
      </c>
      <c r="E775" s="1720"/>
      <c r="F775" s="1721">
        <v>45790.0</v>
      </c>
      <c r="G775" s="1627">
        <v>-50.0</v>
      </c>
      <c r="H775" s="1628" t="str">
        <f t="array" ref="H775">IF($C775="","N/A",IF($C775=TRUE,"Paid","Pending")) </f>
        <v>Paid</v>
      </c>
      <c r="I775" s="1244">
        <f t="shared" si="60"/>
        <v>26.88</v>
      </c>
      <c r="J775" s="1233">
        <f t="shared" si="59"/>
        <v>179.27</v>
      </c>
    </row>
    <row r="776" outlineLevel="1">
      <c r="A776" s="1209"/>
      <c r="B776" s="1640" t="s">
        <v>52</v>
      </c>
      <c r="C776" s="1641" t="b">
        <v>1</v>
      </c>
      <c r="D776" s="1642" t="s">
        <v>29</v>
      </c>
      <c r="E776" s="1643"/>
      <c r="F776" s="1644">
        <v>45802.0</v>
      </c>
      <c r="G776" s="1645">
        <v>-50.0</v>
      </c>
      <c r="H776" s="1634" t="str">
        <f t="array" ref="H776">IF($C776="","N/A",IF($C776=TRUE,"Paid","Pending")) </f>
        <v>Paid</v>
      </c>
      <c r="I776" s="1617">
        <f t="shared" si="60"/>
        <v>-23.12</v>
      </c>
      <c r="J776" s="1618">
        <f t="shared" si="59"/>
        <v>129.27</v>
      </c>
    </row>
    <row r="777" outlineLevel="1">
      <c r="A777" s="1209"/>
      <c r="B777" s="1623" t="s">
        <v>13</v>
      </c>
      <c r="C777" s="1359" t="b">
        <v>1</v>
      </c>
      <c r="D777" s="1624"/>
      <c r="E777" s="1625"/>
      <c r="F777" s="1626">
        <v>45794.0</v>
      </c>
      <c r="G777" s="1627">
        <v>-10.0</v>
      </c>
      <c r="H777" s="1656" t="str">
        <f t="array" ref="H777">IF($C777="","N/A",IF($C777=TRUE,"Paid","Pending")) </f>
        <v>Paid</v>
      </c>
      <c r="I777" s="1244">
        <f t="shared" si="60"/>
        <v>-33.12</v>
      </c>
      <c r="J777" s="1233">
        <f t="shared" si="59"/>
        <v>119.27</v>
      </c>
    </row>
    <row r="778" ht="29.25" customHeight="1">
      <c r="A778" s="1209"/>
      <c r="B778" s="1724" t="s">
        <v>1025</v>
      </c>
      <c r="C778" s="1725"/>
      <c r="D778" s="1725"/>
      <c r="E778" s="1725"/>
      <c r="F778" s="1725"/>
      <c r="G778" s="1725"/>
      <c r="H778" s="1726" t="s">
        <v>954</v>
      </c>
      <c r="I778" s="1725"/>
      <c r="J778" s="1727">
        <f>J777</f>
        <v>119.27</v>
      </c>
    </row>
    <row r="779" outlineLevel="1">
      <c r="A779" s="1251"/>
      <c r="B779" s="1661" t="s">
        <v>57</v>
      </c>
      <c r="C779" s="1662"/>
      <c r="D779" s="1663"/>
      <c r="E779" s="1664">
        <v>45793.0</v>
      </c>
      <c r="F779" s="1665"/>
      <c r="G779" s="1666">
        <v>2059.35</v>
      </c>
      <c r="H779" s="1662"/>
      <c r="I779" s="1667">
        <f>G779</f>
        <v>2059.35</v>
      </c>
      <c r="J779" s="1668">
        <f t="shared" ref="J779:J797" si="61">J778+G779</f>
        <v>2178.62</v>
      </c>
    </row>
    <row r="780" outlineLevel="1">
      <c r="A780" s="1251"/>
      <c r="B780" s="1669" t="s">
        <v>110</v>
      </c>
      <c r="C780" s="1670"/>
      <c r="D780" s="1671"/>
      <c r="E780" s="1672"/>
      <c r="F780" s="1673"/>
      <c r="G780" s="1232">
        <f>-'2025 Expences - 05162025'!L3</f>
        <v>-358.4</v>
      </c>
      <c r="H780" s="1675" t="s">
        <v>347</v>
      </c>
      <c r="I780" s="1676">
        <f t="shared" ref="I780:I797" si="62">I779+G780</f>
        <v>1700.95</v>
      </c>
      <c r="J780" s="1677">
        <f t="shared" si="61"/>
        <v>1820.22</v>
      </c>
    </row>
    <row r="781" outlineLevel="1">
      <c r="A781" s="1251"/>
      <c r="B781" s="1678" t="s">
        <v>144</v>
      </c>
      <c r="C781" s="1679"/>
      <c r="D781" s="1680"/>
      <c r="E781" s="1681"/>
      <c r="F781" s="1682"/>
      <c r="G781" s="1740">
        <f>-'2025 Expences - 05162025'!L4</f>
        <v>-100.78</v>
      </c>
      <c r="H781" s="1684" t="s">
        <v>347</v>
      </c>
      <c r="I781" s="1685">
        <f t="shared" si="62"/>
        <v>1600.17</v>
      </c>
      <c r="J781" s="1686">
        <f t="shared" si="61"/>
        <v>1719.44</v>
      </c>
    </row>
    <row r="782" outlineLevel="1">
      <c r="A782" s="1251"/>
      <c r="B782" s="1669" t="s">
        <v>145</v>
      </c>
      <c r="C782" s="1670"/>
      <c r="D782" s="1671"/>
      <c r="E782" s="1672"/>
      <c r="F782" s="1673"/>
      <c r="G782" s="1232">
        <f>-'2025 Expences - 05162025'!L5</f>
        <v>-74.22</v>
      </c>
      <c r="H782" s="1675" t="s">
        <v>347</v>
      </c>
      <c r="I782" s="1676">
        <f t="shared" si="62"/>
        <v>1525.95</v>
      </c>
      <c r="J782" s="1677">
        <f t="shared" si="61"/>
        <v>1645.22</v>
      </c>
    </row>
    <row r="783" outlineLevel="1">
      <c r="A783" s="1251"/>
      <c r="B783" s="1678" t="s">
        <v>146</v>
      </c>
      <c r="C783" s="1679"/>
      <c r="D783" s="1680"/>
      <c r="E783" s="1681"/>
      <c r="F783" s="1682"/>
      <c r="G783" s="1740">
        <f>-'2025 Expences - 05162025'!L6</f>
        <v>0</v>
      </c>
      <c r="H783" s="1684" t="s">
        <v>347</v>
      </c>
      <c r="I783" s="1685">
        <f t="shared" si="62"/>
        <v>1525.95</v>
      </c>
      <c r="J783" s="1686">
        <f t="shared" si="61"/>
        <v>1645.22</v>
      </c>
    </row>
    <row r="784" outlineLevel="1">
      <c r="A784" s="1251"/>
      <c r="B784" s="1669" t="s">
        <v>132</v>
      </c>
      <c r="C784" s="1670"/>
      <c r="D784" s="1671"/>
      <c r="E784" s="1672"/>
      <c r="F784" s="1673"/>
      <c r="G784" s="1232">
        <f>-'2025 Expences - 05162025'!L7</f>
        <v>-25</v>
      </c>
      <c r="H784" s="1675" t="s">
        <v>347</v>
      </c>
      <c r="I784" s="1676">
        <f t="shared" si="62"/>
        <v>1500.95</v>
      </c>
      <c r="J784" s="1677">
        <f t="shared" si="61"/>
        <v>1620.22</v>
      </c>
    </row>
    <row r="785" outlineLevel="1">
      <c r="A785" s="1209"/>
      <c r="B785" s="1687" t="s">
        <v>147</v>
      </c>
      <c r="C785" s="1679"/>
      <c r="D785" s="1688"/>
      <c r="E785" s="1681"/>
      <c r="F785" s="1682"/>
      <c r="G785" s="1740">
        <f>-'2025 Expences - 05162025'!L8</f>
        <v>-10</v>
      </c>
      <c r="H785" s="1689" t="s">
        <v>347</v>
      </c>
      <c r="I785" s="1685">
        <f t="shared" si="62"/>
        <v>1490.95</v>
      </c>
      <c r="J785" s="1686">
        <f t="shared" si="61"/>
        <v>1610.22</v>
      </c>
    </row>
    <row r="786" outlineLevel="1">
      <c r="A786" s="1209"/>
      <c r="B786" s="1690" t="s">
        <v>21</v>
      </c>
      <c r="C786" s="1670"/>
      <c r="D786" s="1691"/>
      <c r="E786" s="1672"/>
      <c r="F786" s="1673"/>
      <c r="G786" s="1232">
        <f>-'2025 Expences - 05162025'!L9</f>
        <v>-350.19</v>
      </c>
      <c r="H786" s="1692" t="s">
        <v>347</v>
      </c>
      <c r="I786" s="1676">
        <f t="shared" si="62"/>
        <v>1140.76</v>
      </c>
      <c r="J786" s="1677">
        <f t="shared" si="61"/>
        <v>1260.03</v>
      </c>
    </row>
    <row r="787" outlineLevel="1">
      <c r="A787" s="1209"/>
      <c r="B787" s="1687" t="s">
        <v>61</v>
      </c>
      <c r="C787" s="1679"/>
      <c r="D787" s="1688"/>
      <c r="E787" s="1681"/>
      <c r="F787" s="1682"/>
      <c r="G787" s="1740">
        <f>-'2025 Expences - 05162025'!L10</f>
        <v>-48.47</v>
      </c>
      <c r="H787" s="1689" t="s">
        <v>347</v>
      </c>
      <c r="I787" s="1685">
        <f t="shared" si="62"/>
        <v>1092.29</v>
      </c>
      <c r="J787" s="1686">
        <f t="shared" si="61"/>
        <v>1211.56</v>
      </c>
    </row>
    <row r="788" outlineLevel="1">
      <c r="A788" s="1209"/>
      <c r="B788" s="1690" t="s">
        <v>149</v>
      </c>
      <c r="C788" s="1670"/>
      <c r="D788" s="1636"/>
      <c r="E788" s="1672"/>
      <c r="F788" s="1673"/>
      <c r="G788" s="1232">
        <f>-'2025 Expences - 05162025'!L11</f>
        <v>0</v>
      </c>
      <c r="H788" s="1692" t="s">
        <v>347</v>
      </c>
      <c r="I788" s="1676">
        <f t="shared" si="62"/>
        <v>1092.29</v>
      </c>
      <c r="J788" s="1677">
        <f t="shared" si="61"/>
        <v>1211.56</v>
      </c>
    </row>
    <row r="789" outlineLevel="1">
      <c r="A789" s="1209"/>
      <c r="B789" s="1687" t="s">
        <v>150</v>
      </c>
      <c r="C789" s="1679"/>
      <c r="D789" s="1693"/>
      <c r="E789" s="1681"/>
      <c r="F789" s="1682"/>
      <c r="G789" s="1740">
        <f>-'2025 Expences - 05162025'!L12</f>
        <v>0</v>
      </c>
      <c r="H789" s="1689" t="s">
        <v>347</v>
      </c>
      <c r="I789" s="1685">
        <f t="shared" si="62"/>
        <v>1092.29</v>
      </c>
      <c r="J789" s="1686">
        <f t="shared" si="61"/>
        <v>1211.56</v>
      </c>
    </row>
    <row r="790" outlineLevel="1">
      <c r="A790" s="1209"/>
      <c r="B790" s="1690" t="s">
        <v>11</v>
      </c>
      <c r="C790" s="1670"/>
      <c r="D790" s="1636"/>
      <c r="E790" s="1672"/>
      <c r="F790" s="1673"/>
      <c r="G790" s="1232">
        <f>-'2025 Expences - 05162025'!L13</f>
        <v>-18.97</v>
      </c>
      <c r="H790" s="1692" t="s">
        <v>347</v>
      </c>
      <c r="I790" s="1676">
        <f t="shared" si="62"/>
        <v>1073.32</v>
      </c>
      <c r="J790" s="1677">
        <f t="shared" si="61"/>
        <v>1192.59</v>
      </c>
    </row>
    <row r="791" outlineLevel="1">
      <c r="A791" s="1209"/>
      <c r="B791" s="1687" t="s">
        <v>148</v>
      </c>
      <c r="C791" s="1679"/>
      <c r="D791" s="1693"/>
      <c r="E791" s="1681"/>
      <c r="F791" s="1682"/>
      <c r="G791" s="1740">
        <f>-'2025 Expences - 05162025'!L14</f>
        <v>0</v>
      </c>
      <c r="H791" s="1689" t="str">
        <f t="array" ref="H791">IF($C791="","N/A",IF($C791=TRUE,"Paid","Pending")) </f>
        <v>N/A</v>
      </c>
      <c r="I791" s="1685">
        <f t="shared" si="62"/>
        <v>1073.32</v>
      </c>
      <c r="J791" s="1686">
        <f t="shared" si="61"/>
        <v>1192.59</v>
      </c>
    </row>
    <row r="792" outlineLevel="1">
      <c r="A792" s="1209"/>
      <c r="B792" s="1466" t="s">
        <v>33</v>
      </c>
      <c r="C792" s="1417" t="b">
        <v>1</v>
      </c>
      <c r="D792" s="1418"/>
      <c r="E792" s="1432"/>
      <c r="F792" s="1433">
        <v>45805.0</v>
      </c>
      <c r="G792" s="1421">
        <v>-471.27</v>
      </c>
      <c r="H792" s="1628" t="str">
        <f t="array" ref="H792">IF($C792="","N/A",IF($C792=TRUE,"Paid","Pending")) </f>
        <v>Paid</v>
      </c>
      <c r="I792" s="1676">
        <f t="shared" si="62"/>
        <v>602.05</v>
      </c>
      <c r="J792" s="1677">
        <f t="shared" si="61"/>
        <v>721.32</v>
      </c>
    </row>
    <row r="793" outlineLevel="1">
      <c r="A793" s="1209"/>
      <c r="B793" s="1730" t="s">
        <v>19</v>
      </c>
      <c r="C793" s="1731" t="b">
        <v>1</v>
      </c>
      <c r="D793" s="1732"/>
      <c r="E793" s="1733"/>
      <c r="F793" s="1734">
        <v>45811.0</v>
      </c>
      <c r="G793" s="1735">
        <v>-92.91</v>
      </c>
      <c r="H793" s="1741" t="str">
        <f t="array" ref="H793">IF($C793="","N/A",IF($C793=TRUE,"Paid","Pending")) </f>
        <v>Paid</v>
      </c>
      <c r="I793" s="1685">
        <f t="shared" si="62"/>
        <v>509.14</v>
      </c>
      <c r="J793" s="1686">
        <f t="shared" si="61"/>
        <v>628.41</v>
      </c>
    </row>
    <row r="794" outlineLevel="1">
      <c r="A794" s="1209"/>
      <c r="B794" s="1466" t="s">
        <v>15</v>
      </c>
      <c r="C794" s="1417" t="b">
        <v>1</v>
      </c>
      <c r="D794" s="1418"/>
      <c r="E794" s="1432"/>
      <c r="F794" s="1433">
        <v>45797.0</v>
      </c>
      <c r="G794" s="1421">
        <v>-47.8</v>
      </c>
      <c r="H794" s="1628" t="str">
        <f t="array" ref="H794">IF($C794="","N/A",IF($C794=TRUE,"Paid","Pending")) </f>
        <v>Paid</v>
      </c>
      <c r="I794" s="1676">
        <f t="shared" si="62"/>
        <v>461.34</v>
      </c>
      <c r="J794" s="1677">
        <f t="shared" si="61"/>
        <v>580.61</v>
      </c>
    </row>
    <row r="795" outlineLevel="1">
      <c r="A795" s="1209"/>
      <c r="B795" s="1730" t="s">
        <v>14</v>
      </c>
      <c r="C795" s="1731" t="b">
        <v>1</v>
      </c>
      <c r="D795" s="1732"/>
      <c r="E795" s="1733"/>
      <c r="F795" s="1734">
        <v>45799.0</v>
      </c>
      <c r="G795" s="1735">
        <v>-142.09</v>
      </c>
      <c r="H795" s="1741" t="str">
        <f t="array" ref="H795">IF($C795="","N/A",IF($C795=TRUE,"Paid","Pending")) </f>
        <v>Paid</v>
      </c>
      <c r="I795" s="1685">
        <f t="shared" si="62"/>
        <v>319.25</v>
      </c>
      <c r="J795" s="1686">
        <f t="shared" si="61"/>
        <v>438.52</v>
      </c>
    </row>
    <row r="796" outlineLevel="1">
      <c r="A796" s="1209"/>
      <c r="B796" s="1466" t="s">
        <v>18</v>
      </c>
      <c r="C796" s="1417" t="b">
        <v>1</v>
      </c>
      <c r="D796" s="1418"/>
      <c r="E796" s="1432"/>
      <c r="F796" s="1433">
        <v>45810.0</v>
      </c>
      <c r="G796" s="1421">
        <v>-112.03</v>
      </c>
      <c r="H796" s="1628" t="str">
        <f t="array" ref="H796">IF($C796="","N/A",IF($C796=TRUE,"Paid","Pending")) </f>
        <v>Paid</v>
      </c>
      <c r="I796" s="1676">
        <f t="shared" si="62"/>
        <v>207.22</v>
      </c>
      <c r="J796" s="1677">
        <f t="shared" si="61"/>
        <v>326.49</v>
      </c>
    </row>
    <row r="797" outlineLevel="1">
      <c r="A797" s="1209"/>
      <c r="B797" s="1730" t="s">
        <v>42</v>
      </c>
      <c r="C797" s="1731" t="b">
        <v>1</v>
      </c>
      <c r="D797" s="1732"/>
      <c r="E797" s="1733"/>
      <c r="F797" s="1744">
        <v>45793.0</v>
      </c>
      <c r="G797" s="1735">
        <v>-86.95</v>
      </c>
      <c r="H797" s="1741" t="str">
        <f t="array" ref="H797">IF($C797="","N/A",IF($C797=TRUE,"Paid","Pending")) </f>
        <v>Paid</v>
      </c>
      <c r="I797" s="1685">
        <f t="shared" si="62"/>
        <v>120.27</v>
      </c>
      <c r="J797" s="1686">
        <f t="shared" si="61"/>
        <v>239.54</v>
      </c>
    </row>
    <row r="798" ht="30.75" customHeight="1">
      <c r="A798" s="1209"/>
      <c r="B798" s="1705" t="s">
        <v>1026</v>
      </c>
      <c r="C798" s="1706"/>
      <c r="D798" s="1706"/>
      <c r="E798" s="1706"/>
      <c r="F798" s="1706"/>
      <c r="G798" s="1706"/>
      <c r="H798" s="1736" t="s">
        <v>954</v>
      </c>
      <c r="I798" s="1706"/>
      <c r="J798" s="1709">
        <f>J797</f>
        <v>239.54</v>
      </c>
    </row>
    <row r="799" outlineLevel="1">
      <c r="A799" s="1209"/>
      <c r="B799" s="1602" t="s">
        <v>57</v>
      </c>
      <c r="C799" s="1603"/>
      <c r="D799" s="1604"/>
      <c r="E799" s="1605">
        <v>45807.0</v>
      </c>
      <c r="F799" s="1606"/>
      <c r="G799" s="1607">
        <v>2100.51</v>
      </c>
      <c r="H799" s="1608"/>
      <c r="I799" s="1609">
        <f>G799</f>
        <v>2100.51</v>
      </c>
      <c r="J799" s="1610">
        <f t="shared" ref="J799:J817" si="63">J798+G799</f>
        <v>2340.05</v>
      </c>
    </row>
    <row r="800" outlineLevel="1">
      <c r="A800" s="1209"/>
      <c r="B800" s="1299" t="s">
        <v>110</v>
      </c>
      <c r="C800" s="1359"/>
      <c r="D800" s="1301"/>
      <c r="E800" s="1337"/>
      <c r="F800" s="1338"/>
      <c r="G800" s="1232">
        <f>-'2025 Expences - 05302025'!L3</f>
        <v>-254.28</v>
      </c>
      <c r="H800" s="1301" t="s">
        <v>347</v>
      </c>
      <c r="I800" s="1361">
        <f t="shared" ref="I800:I817" si="64">I799+G800</f>
        <v>1846.23</v>
      </c>
      <c r="J800" s="1245">
        <f t="shared" si="63"/>
        <v>2085.77</v>
      </c>
    </row>
    <row r="801" outlineLevel="1">
      <c r="A801" s="1209"/>
      <c r="B801" s="1611" t="s">
        <v>144</v>
      </c>
      <c r="C801" s="1612"/>
      <c r="D801" s="1613"/>
      <c r="E801" s="1614"/>
      <c r="F801" s="1615"/>
      <c r="G801" s="1616">
        <f>-'2025 Expences - 05302025'!L4</f>
        <v>-56.92</v>
      </c>
      <c r="H801" s="1613" t="s">
        <v>347</v>
      </c>
      <c r="I801" s="1617">
        <f t="shared" si="64"/>
        <v>1789.31</v>
      </c>
      <c r="J801" s="1715">
        <f t="shared" si="63"/>
        <v>2028.85</v>
      </c>
    </row>
    <row r="802" outlineLevel="1">
      <c r="A802" s="1209"/>
      <c r="B802" s="1312" t="s">
        <v>145</v>
      </c>
      <c r="C802" s="1300"/>
      <c r="D802" s="1303"/>
      <c r="E802" s="1302"/>
      <c r="F802" s="1235"/>
      <c r="G802" s="1232">
        <f>-'2025 Expences - 05302025'!L5</f>
        <v>0</v>
      </c>
      <c r="H802" s="1303" t="s">
        <v>347</v>
      </c>
      <c r="I802" s="1244">
        <f t="shared" si="64"/>
        <v>1789.31</v>
      </c>
      <c r="J802" s="1245">
        <f t="shared" si="63"/>
        <v>2028.85</v>
      </c>
    </row>
    <row r="803" outlineLevel="1">
      <c r="A803" s="1209"/>
      <c r="B803" s="1611" t="s">
        <v>146</v>
      </c>
      <c r="C803" s="1612"/>
      <c r="D803" s="1613"/>
      <c r="E803" s="1614"/>
      <c r="F803" s="1615"/>
      <c r="G803" s="1616">
        <f>-'2025 Expences - 05302025'!L6</f>
        <v>-13.99</v>
      </c>
      <c r="H803" s="1613" t="s">
        <v>347</v>
      </c>
      <c r="I803" s="1617">
        <f t="shared" si="64"/>
        <v>1775.32</v>
      </c>
      <c r="J803" s="1715">
        <f t="shared" si="63"/>
        <v>2014.86</v>
      </c>
    </row>
    <row r="804" outlineLevel="1">
      <c r="A804" s="1209"/>
      <c r="B804" s="1312" t="s">
        <v>132</v>
      </c>
      <c r="C804" s="1300"/>
      <c r="D804" s="1303"/>
      <c r="E804" s="1302"/>
      <c r="F804" s="1235"/>
      <c r="G804" s="1232">
        <f>-'2025 Expences - 05302025'!L7</f>
        <v>0</v>
      </c>
      <c r="H804" s="1303" t="s">
        <v>347</v>
      </c>
      <c r="I804" s="1244">
        <f t="shared" si="64"/>
        <v>1775.32</v>
      </c>
      <c r="J804" s="1245">
        <f t="shared" si="63"/>
        <v>2014.86</v>
      </c>
    </row>
    <row r="805" outlineLevel="1">
      <c r="A805" s="1209"/>
      <c r="B805" s="1611" t="s">
        <v>147</v>
      </c>
      <c r="C805" s="1612"/>
      <c r="D805" s="1613"/>
      <c r="E805" s="1614"/>
      <c r="F805" s="1615"/>
      <c r="G805" s="1616">
        <f>-'2025 Expences - 05302025'!L8</f>
        <v>0</v>
      </c>
      <c r="H805" s="1613" t="s">
        <v>347</v>
      </c>
      <c r="I805" s="1617">
        <f t="shared" si="64"/>
        <v>1775.32</v>
      </c>
      <c r="J805" s="1715">
        <f t="shared" si="63"/>
        <v>2014.86</v>
      </c>
    </row>
    <row r="806" outlineLevel="1">
      <c r="A806" s="1209"/>
      <c r="B806" s="1312" t="s">
        <v>21</v>
      </c>
      <c r="C806" s="1300"/>
      <c r="D806" s="1303"/>
      <c r="E806" s="1302"/>
      <c r="F806" s="1235"/>
      <c r="G806" s="1232">
        <f>-'2025 Expences - 05302025'!L9</f>
        <v>-48.92</v>
      </c>
      <c r="H806" s="1303" t="s">
        <v>347</v>
      </c>
      <c r="I806" s="1244">
        <f t="shared" si="64"/>
        <v>1726.4</v>
      </c>
      <c r="J806" s="1245">
        <f t="shared" si="63"/>
        <v>1965.94</v>
      </c>
    </row>
    <row r="807" outlineLevel="1">
      <c r="A807" s="1209"/>
      <c r="B807" s="1611" t="s">
        <v>61</v>
      </c>
      <c r="C807" s="1612"/>
      <c r="D807" s="1613"/>
      <c r="E807" s="1614"/>
      <c r="F807" s="1615"/>
      <c r="G807" s="1616">
        <f>-'2025 Expences - 05302025'!L10</f>
        <v>-48.43</v>
      </c>
      <c r="H807" s="1613" t="s">
        <v>347</v>
      </c>
      <c r="I807" s="1617">
        <f t="shared" si="64"/>
        <v>1677.97</v>
      </c>
      <c r="J807" s="1715">
        <f t="shared" si="63"/>
        <v>1917.51</v>
      </c>
    </row>
    <row r="808" outlineLevel="1">
      <c r="A808" s="1209"/>
      <c r="B808" s="1312" t="s">
        <v>149</v>
      </c>
      <c r="C808" s="1300"/>
      <c r="D808" s="1313"/>
      <c r="E808" s="1314"/>
      <c r="F808" s="1315"/>
      <c r="G808" s="1232">
        <f>-'2025 Expences - 05302025'!L11</f>
        <v>0</v>
      </c>
      <c r="H808" s="1303" t="s">
        <v>347</v>
      </c>
      <c r="I808" s="1244">
        <f t="shared" si="64"/>
        <v>1677.97</v>
      </c>
      <c r="J808" s="1245">
        <f t="shared" si="63"/>
        <v>1917.51</v>
      </c>
    </row>
    <row r="809" outlineLevel="1">
      <c r="A809" s="1619"/>
      <c r="B809" s="1611" t="s">
        <v>150</v>
      </c>
      <c r="C809" s="1612"/>
      <c r="D809" s="1620"/>
      <c r="E809" s="1621"/>
      <c r="F809" s="1622"/>
      <c r="G809" s="1616">
        <f>-'2025 Expences - 05302025'!L12</f>
        <v>-27</v>
      </c>
      <c r="H809" s="1613" t="s">
        <v>347</v>
      </c>
      <c r="I809" s="1617">
        <f t="shared" si="64"/>
        <v>1650.97</v>
      </c>
      <c r="J809" s="1715">
        <f t="shared" si="63"/>
        <v>1890.51</v>
      </c>
    </row>
    <row r="810" outlineLevel="1">
      <c r="A810" s="1619"/>
      <c r="B810" s="1312" t="s">
        <v>11</v>
      </c>
      <c r="C810" s="1300"/>
      <c r="D810" s="1313"/>
      <c r="E810" s="1314"/>
      <c r="F810" s="1315"/>
      <c r="G810" s="1232">
        <f>-'2025 Expences - 05302025'!L13</f>
        <v>-15.05</v>
      </c>
      <c r="H810" s="1303" t="s">
        <v>347</v>
      </c>
      <c r="I810" s="1244">
        <f t="shared" si="64"/>
        <v>1635.92</v>
      </c>
      <c r="J810" s="1245">
        <f t="shared" si="63"/>
        <v>1875.46</v>
      </c>
    </row>
    <row r="811" outlineLevel="1">
      <c r="A811" s="1619"/>
      <c r="B811" s="1611" t="s">
        <v>148</v>
      </c>
      <c r="C811" s="1612"/>
      <c r="D811" s="1620"/>
      <c r="E811" s="1621"/>
      <c r="F811" s="1622"/>
      <c r="G811" s="1616">
        <f>-'2025 Expences - 05302025'!L14</f>
        <v>0</v>
      </c>
      <c r="H811" s="1613" t="str">
        <f t="array" ref="H811">IF($C811="","N/A",IF($C811=TRUE,"Paid","Pending")) </f>
        <v>N/A</v>
      </c>
      <c r="I811" s="1617">
        <f t="shared" si="64"/>
        <v>1635.92</v>
      </c>
      <c r="J811" s="1715">
        <f t="shared" si="63"/>
        <v>1875.46</v>
      </c>
    </row>
    <row r="812" outlineLevel="1">
      <c r="A812" s="1619"/>
      <c r="B812" s="1623" t="s">
        <v>30</v>
      </c>
      <c r="C812" s="1359" t="b">
        <v>1</v>
      </c>
      <c r="D812" s="1646"/>
      <c r="E812" s="1625"/>
      <c r="F812" s="1626">
        <v>45809.0</v>
      </c>
      <c r="G812" s="1627">
        <f>-925-36.96</f>
        <v>-961.96</v>
      </c>
      <c r="H812" s="1628" t="str">
        <f t="array" ref="H812">IF($C812="","N/A",IF($C812=TRUE,"Paid","Pending")) </f>
        <v>Paid</v>
      </c>
      <c r="I812" s="1244">
        <f t="shared" si="64"/>
        <v>673.96</v>
      </c>
      <c r="J812" s="1245">
        <f t="shared" si="63"/>
        <v>913.5</v>
      </c>
    </row>
    <row r="813" outlineLevel="1">
      <c r="A813" s="1619"/>
      <c r="B813" s="1647" t="s">
        <v>23</v>
      </c>
      <c r="C813" s="1641" t="b">
        <v>1</v>
      </c>
      <c r="D813" s="1642"/>
      <c r="E813" s="1648"/>
      <c r="F813" s="1649">
        <v>45816.0</v>
      </c>
      <c r="G813" s="1645">
        <v>-117.95</v>
      </c>
      <c r="H813" s="1634" t="str">
        <f t="array" ref="H813">IF($C813="","N/A",IF($C813=TRUE,"Paid","Pending")) </f>
        <v>Paid</v>
      </c>
      <c r="I813" s="1617">
        <f t="shared" si="64"/>
        <v>556.01</v>
      </c>
      <c r="J813" s="1715">
        <f t="shared" si="63"/>
        <v>795.55</v>
      </c>
    </row>
    <row r="814" outlineLevel="1">
      <c r="A814" s="1619"/>
      <c r="B814" s="1719" t="s">
        <v>42</v>
      </c>
      <c r="C814" s="1300" t="b">
        <v>1</v>
      </c>
      <c r="D814" s="1636"/>
      <c r="E814" s="1737"/>
      <c r="F814" s="1738">
        <v>45807.0</v>
      </c>
      <c r="G814" s="1639">
        <v>-86.95</v>
      </c>
      <c r="H814" s="1628" t="str">
        <f t="array" ref="H814">IF($C814="","N/A",IF($C814=TRUE,"Paid","Pending")) </f>
        <v>Paid</v>
      </c>
      <c r="I814" s="1244">
        <f t="shared" si="64"/>
        <v>469.06</v>
      </c>
      <c r="J814" s="1245">
        <f t="shared" si="63"/>
        <v>708.6</v>
      </c>
    </row>
    <row r="815" outlineLevel="1">
      <c r="A815" s="1619"/>
      <c r="B815" s="1640" t="s">
        <v>52</v>
      </c>
      <c r="C815" s="1641" t="b">
        <v>1</v>
      </c>
      <c r="D815" s="1642" t="s">
        <v>28</v>
      </c>
      <c r="E815" s="1643"/>
      <c r="F815" s="1644">
        <v>45832.0</v>
      </c>
      <c r="G815" s="1645">
        <v>-200.0</v>
      </c>
      <c r="H815" s="1634" t="str">
        <f t="array" ref="H815">IF($C815="","N/A",IF($C815=TRUE,"Paid","Pending")) </f>
        <v>Paid</v>
      </c>
      <c r="I815" s="1617">
        <f t="shared" si="64"/>
        <v>269.06</v>
      </c>
      <c r="J815" s="1715">
        <f t="shared" si="63"/>
        <v>508.6</v>
      </c>
    </row>
    <row r="816" outlineLevel="1">
      <c r="A816" s="1209"/>
      <c r="B816" s="1623" t="s">
        <v>52</v>
      </c>
      <c r="C816" s="1359" t="b">
        <v>1</v>
      </c>
      <c r="D816" s="1646" t="s">
        <v>53</v>
      </c>
      <c r="E816" s="1720"/>
      <c r="F816" s="1721">
        <v>45821.0</v>
      </c>
      <c r="G816" s="1627">
        <v>-50.0</v>
      </c>
      <c r="H816" s="1628" t="str">
        <f t="array" ref="H816">IF($C816="","N/A",IF($C816=TRUE,"Paid","Pending")) </f>
        <v>Paid</v>
      </c>
      <c r="I816" s="1244">
        <f t="shared" si="64"/>
        <v>219.06</v>
      </c>
      <c r="J816" s="1245">
        <f t="shared" si="63"/>
        <v>458.6</v>
      </c>
    </row>
    <row r="817" outlineLevel="1">
      <c r="A817" s="1209"/>
      <c r="B817" s="1640" t="s">
        <v>52</v>
      </c>
      <c r="C817" s="1641" t="b">
        <v>1</v>
      </c>
      <c r="D817" s="1642" t="s">
        <v>29</v>
      </c>
      <c r="E817" s="1643"/>
      <c r="F817" s="1644">
        <v>45833.0</v>
      </c>
      <c r="G817" s="1645">
        <v>-50.0</v>
      </c>
      <c r="H817" s="1634" t="str">
        <f t="array" ref="H817">IF($C817="","N/A",IF($C817=TRUE,"Paid","Pending")) </f>
        <v>Paid</v>
      </c>
      <c r="I817" s="1617">
        <f t="shared" si="64"/>
        <v>169.06</v>
      </c>
      <c r="J817" s="1715">
        <f t="shared" si="63"/>
        <v>408.6</v>
      </c>
    </row>
    <row r="818" ht="29.25" customHeight="1">
      <c r="A818" s="1209"/>
      <c r="B818" s="1724" t="s">
        <v>1027</v>
      </c>
      <c r="C818" s="1725"/>
      <c r="D818" s="1725"/>
      <c r="E818" s="1725"/>
      <c r="F818" s="1725"/>
      <c r="G818" s="1725"/>
      <c r="H818" s="1726" t="s">
        <v>954</v>
      </c>
      <c r="I818" s="1725"/>
      <c r="J818" s="1727">
        <f>J817</f>
        <v>408.6</v>
      </c>
    </row>
    <row r="819" outlineLevel="1">
      <c r="A819" s="1251"/>
      <c r="B819" s="1661" t="s">
        <v>57</v>
      </c>
      <c r="C819" s="1662"/>
      <c r="D819" s="1663"/>
      <c r="E819" s="1664">
        <v>45821.0</v>
      </c>
      <c r="F819" s="1665"/>
      <c r="G819" s="1666">
        <v>2273.34</v>
      </c>
      <c r="H819" s="1662"/>
      <c r="I819" s="1667">
        <f>G819</f>
        <v>2273.34</v>
      </c>
      <c r="J819" s="1668">
        <f t="shared" ref="J819:J838" si="65">J818+G819</f>
        <v>2681.94</v>
      </c>
    </row>
    <row r="820" outlineLevel="1">
      <c r="A820" s="1251"/>
      <c r="B820" s="1669" t="s">
        <v>110</v>
      </c>
      <c r="C820" s="1670"/>
      <c r="D820" s="1671"/>
      <c r="E820" s="1672"/>
      <c r="F820" s="1673"/>
      <c r="G820" s="1232">
        <f t="array" ref="G820">-INDIRECT("'2025 Expences - " &amp; TEXT(INDIRECT("E" &amp; ROW($G820) - 1), "mm/dd/yyyy") &amp; "'!$L$" &amp; (ROW() - ROW($G820) + 3))</f>
        <v>-429.68</v>
      </c>
      <c r="H820" s="1675" t="s">
        <v>347</v>
      </c>
      <c r="I820" s="1676">
        <f t="shared" ref="I820:I838" si="66">I819+G820</f>
        <v>1843.66</v>
      </c>
      <c r="J820" s="1677">
        <f t="shared" si="65"/>
        <v>2252.26</v>
      </c>
    </row>
    <row r="821" outlineLevel="1">
      <c r="A821" s="1251"/>
      <c r="B821" s="1678" t="s">
        <v>144</v>
      </c>
      <c r="C821" s="1679"/>
      <c r="D821" s="1680"/>
      <c r="E821" s="1681"/>
      <c r="F821" s="1682"/>
      <c r="G821" s="1740">
        <f t="array" ref="G821">-INDIRECT("'2025 Expences - " &amp; TEXT(INDIRECT("E" &amp; ROW(G821) - 2), "mm/dd/yyyy") &amp; "'!$L$" &amp; (ROW() - ROW($G821) + 4))</f>
        <v>-45.73</v>
      </c>
      <c r="H821" s="1684" t="s">
        <v>347</v>
      </c>
      <c r="I821" s="1685">
        <f t="shared" si="66"/>
        <v>1797.93</v>
      </c>
      <c r="J821" s="1686">
        <f t="shared" si="65"/>
        <v>2206.53</v>
      </c>
    </row>
    <row r="822" outlineLevel="1">
      <c r="A822" s="1251"/>
      <c r="B822" s="1669" t="s">
        <v>145</v>
      </c>
      <c r="C822" s="1670"/>
      <c r="D822" s="1671"/>
      <c r="E822" s="1672"/>
      <c r="F822" s="1673"/>
      <c r="G822" s="1232">
        <f t="array" ref="G822">-INDIRECT("'2025 Expences - " &amp; TEXT(INDIRECT("E" &amp; ROW(G822) - 3), "mm/dd/yyyy") &amp; "'!$L$" &amp; (ROW() - ROW($G822) + 5))</f>
        <v>-34.74</v>
      </c>
      <c r="H822" s="1675" t="s">
        <v>347</v>
      </c>
      <c r="I822" s="1676">
        <f t="shared" si="66"/>
        <v>1763.19</v>
      </c>
      <c r="J822" s="1677">
        <f t="shared" si="65"/>
        <v>2171.79</v>
      </c>
    </row>
    <row r="823" outlineLevel="1">
      <c r="A823" s="1251"/>
      <c r="B823" s="1678" t="s">
        <v>146</v>
      </c>
      <c r="C823" s="1679"/>
      <c r="D823" s="1680"/>
      <c r="E823" s="1681"/>
      <c r="F823" s="1682"/>
      <c r="G823" s="1740">
        <f t="array" ref="G823">-INDIRECT("'2025 Expences - " &amp; TEXT(INDIRECT("E" &amp; ROW(G823) - 4), "mm/dd/yyyy") &amp; "'!$L$" &amp; (ROW() - ROW($G823) + 6))</f>
        <v>0</v>
      </c>
      <c r="H823" s="1684" t="s">
        <v>347</v>
      </c>
      <c r="I823" s="1685">
        <f t="shared" si="66"/>
        <v>1763.19</v>
      </c>
      <c r="J823" s="1686">
        <f t="shared" si="65"/>
        <v>2171.79</v>
      </c>
    </row>
    <row r="824" outlineLevel="1">
      <c r="A824" s="1251"/>
      <c r="B824" s="1669" t="s">
        <v>132</v>
      </c>
      <c r="C824" s="1670"/>
      <c r="D824" s="1671"/>
      <c r="E824" s="1672"/>
      <c r="F824" s="1673"/>
      <c r="G824" s="1232">
        <f t="array" ref="G824">-INDIRECT("'2025 Expences - " &amp; TEXT(INDIRECT("E" &amp; ROW(G824) - 5), "mm/dd/yyyy") &amp; "'!$L$" &amp; (ROW() - ROW($G824) + 7))</f>
        <v>-88.36</v>
      </c>
      <c r="H824" s="1675" t="s">
        <v>347</v>
      </c>
      <c r="I824" s="1676">
        <f t="shared" si="66"/>
        <v>1674.83</v>
      </c>
      <c r="J824" s="1677">
        <f t="shared" si="65"/>
        <v>2083.43</v>
      </c>
    </row>
    <row r="825" outlineLevel="1">
      <c r="A825" s="1209"/>
      <c r="B825" s="1687" t="s">
        <v>147</v>
      </c>
      <c r="C825" s="1679"/>
      <c r="D825" s="1688"/>
      <c r="E825" s="1681"/>
      <c r="F825" s="1682"/>
      <c r="G825" s="1740">
        <f t="array" ref="G825">-INDIRECT("'2025 Expences - " &amp; TEXT(INDIRECT("E" &amp; ROW(G825) - 6), "mm/dd/yyyy") &amp; "'!$L$" &amp; (ROW() - ROW($G825) + 8))</f>
        <v>0</v>
      </c>
      <c r="H825" s="1689" t="s">
        <v>347</v>
      </c>
      <c r="I825" s="1685">
        <f t="shared" si="66"/>
        <v>1674.83</v>
      </c>
      <c r="J825" s="1686">
        <f t="shared" si="65"/>
        <v>2083.43</v>
      </c>
    </row>
    <row r="826" outlineLevel="1">
      <c r="A826" s="1209"/>
      <c r="B826" s="1690" t="s">
        <v>21</v>
      </c>
      <c r="C826" s="1670"/>
      <c r="D826" s="1691"/>
      <c r="E826" s="1672"/>
      <c r="F826" s="1673"/>
      <c r="G826" s="1232">
        <f t="array" ref="G826">-INDIRECT("'2025 Expences - " &amp; TEXT(INDIRECT("E" &amp; ROW(G826) - 7), "mm/dd/yyyy") &amp; "'!$L$" &amp; (ROW() - ROW($G826) + 9))</f>
        <v>0</v>
      </c>
      <c r="H826" s="1692" t="s">
        <v>347</v>
      </c>
      <c r="I826" s="1676">
        <f t="shared" si="66"/>
        <v>1674.83</v>
      </c>
      <c r="J826" s="1677">
        <f t="shared" si="65"/>
        <v>2083.43</v>
      </c>
    </row>
    <row r="827" outlineLevel="1">
      <c r="A827" s="1209"/>
      <c r="B827" s="1687" t="s">
        <v>61</v>
      </c>
      <c r="C827" s="1679"/>
      <c r="D827" s="1688"/>
      <c r="E827" s="1681"/>
      <c r="F827" s="1682"/>
      <c r="G827" s="1740">
        <f t="array" ref="G827">-INDIRECT("'2025 Expences - " &amp; TEXT(INDIRECT("E" &amp; ROW(G827) - 8), "mm/dd/yyyy") &amp; "'!$L$" &amp; (ROW() - ROW($G827) + 10))</f>
        <v>-48.47</v>
      </c>
      <c r="H827" s="1689" t="s">
        <v>347</v>
      </c>
      <c r="I827" s="1685">
        <f t="shared" si="66"/>
        <v>1626.36</v>
      </c>
      <c r="J827" s="1686">
        <f t="shared" si="65"/>
        <v>2034.96</v>
      </c>
    </row>
    <row r="828" outlineLevel="1">
      <c r="A828" s="1209"/>
      <c r="B828" s="1690" t="s">
        <v>149</v>
      </c>
      <c r="C828" s="1670"/>
      <c r="D828" s="1636"/>
      <c r="E828" s="1672"/>
      <c r="F828" s="1673"/>
      <c r="G828" s="1232">
        <f t="array" ref="G828">-INDIRECT("'2025 Expences - " &amp; TEXT(INDIRECT("E" &amp; ROW(G828) - 9), "mm/dd/yyyy") &amp; "'!$L$" &amp; (ROW() - ROW($G828) + 11))</f>
        <v>0</v>
      </c>
      <c r="H828" s="1692" t="s">
        <v>347</v>
      </c>
      <c r="I828" s="1676">
        <f t="shared" si="66"/>
        <v>1626.36</v>
      </c>
      <c r="J828" s="1677">
        <f t="shared" si="65"/>
        <v>2034.96</v>
      </c>
    </row>
    <row r="829" outlineLevel="1">
      <c r="A829" s="1209"/>
      <c r="B829" s="1687" t="s">
        <v>150</v>
      </c>
      <c r="C829" s="1679"/>
      <c r="D829" s="1693"/>
      <c r="E829" s="1681"/>
      <c r="F829" s="1682"/>
      <c r="G829" s="1740">
        <f t="array" ref="G829">-INDIRECT("'2025 Expences - " &amp; TEXT(INDIRECT("E" &amp; ROW(G829) - 10), "mm/dd/yyyy") &amp; "'!$L$" &amp; (ROW() - ROW($G829) + 12))</f>
        <v>0</v>
      </c>
      <c r="H829" s="1689" t="s">
        <v>347</v>
      </c>
      <c r="I829" s="1685">
        <f t="shared" si="66"/>
        <v>1626.36</v>
      </c>
      <c r="J829" s="1686">
        <f t="shared" si="65"/>
        <v>2034.96</v>
      </c>
    </row>
    <row r="830" outlineLevel="1">
      <c r="A830" s="1209"/>
      <c r="B830" s="1690" t="s">
        <v>11</v>
      </c>
      <c r="C830" s="1670"/>
      <c r="D830" s="1636"/>
      <c r="E830" s="1672"/>
      <c r="F830" s="1673"/>
      <c r="G830" s="1232">
        <f t="array" ref="G830">-INDIRECT("'2025 Expences - " &amp; TEXT(INDIRECT("E" &amp; ROW(G830) - 11), "mm/dd/yyyy") &amp; "'!$L$" &amp; (ROW() - ROW($G830) + 13))</f>
        <v>-18.97</v>
      </c>
      <c r="H830" s="1692" t="s">
        <v>347</v>
      </c>
      <c r="I830" s="1676">
        <f t="shared" si="66"/>
        <v>1607.39</v>
      </c>
      <c r="J830" s="1677">
        <f t="shared" si="65"/>
        <v>2015.99</v>
      </c>
    </row>
    <row r="831" outlineLevel="1">
      <c r="A831" s="1209"/>
      <c r="B831" s="1687" t="s">
        <v>148</v>
      </c>
      <c r="C831" s="1679"/>
      <c r="D831" s="1693"/>
      <c r="E831" s="1681"/>
      <c r="F831" s="1682"/>
      <c r="G831" s="1740">
        <f t="array" ref="G831">-INDIRECT("'2025 Expences - " &amp; TEXT(INDIRECT("E" &amp; ROW(G831) - 12), "mm/dd/yyyy") &amp; "'!$L$" &amp; (ROW() - ROW($G831) + 14))</f>
        <v>0</v>
      </c>
      <c r="H831" s="1689" t="str">
        <f t="array" ref="H831">IF($C831="","N/A",IF($C831=TRUE,"Paid","Pending")) </f>
        <v>N/A</v>
      </c>
      <c r="I831" s="1685">
        <f t="shared" si="66"/>
        <v>1607.39</v>
      </c>
      <c r="J831" s="1686">
        <f t="shared" si="65"/>
        <v>2015.99</v>
      </c>
    </row>
    <row r="832" outlineLevel="1">
      <c r="A832" s="1209"/>
      <c r="B832" s="1466" t="s">
        <v>42</v>
      </c>
      <c r="C832" s="1417" t="b">
        <v>1</v>
      </c>
      <c r="D832" s="1418"/>
      <c r="E832" s="1432"/>
      <c r="F832" s="1704">
        <v>45821.0</v>
      </c>
      <c r="G832" s="1421">
        <v>-86.95</v>
      </c>
      <c r="H832" s="1628" t="str">
        <f t="array" ref="H832">IF($C832="","N/A",IF($C832=TRUE,"Paid","Pending")) </f>
        <v>Paid</v>
      </c>
      <c r="I832" s="1676">
        <f t="shared" si="66"/>
        <v>1520.44</v>
      </c>
      <c r="J832" s="1677">
        <f t="shared" si="65"/>
        <v>1929.04</v>
      </c>
    </row>
    <row r="833" outlineLevel="1">
      <c r="A833" s="1209"/>
      <c r="B833" s="1730" t="s">
        <v>13</v>
      </c>
      <c r="C833" s="1731" t="b">
        <v>1</v>
      </c>
      <c r="D833" s="1732"/>
      <c r="E833" s="1733"/>
      <c r="F833" s="1734">
        <v>45825.0</v>
      </c>
      <c r="G833" s="1735">
        <v>-10.0</v>
      </c>
      <c r="H833" s="1741" t="str">
        <f t="array" ref="H833">IF($C833="","N/A",IF($C833=TRUE,"Paid","Pending")) </f>
        <v>Paid</v>
      </c>
      <c r="I833" s="1685">
        <f t="shared" si="66"/>
        <v>1510.44</v>
      </c>
      <c r="J833" s="1686">
        <f t="shared" si="65"/>
        <v>1919.04</v>
      </c>
    </row>
    <row r="834" outlineLevel="1">
      <c r="A834" s="1209"/>
      <c r="B834" s="1466" t="s">
        <v>15</v>
      </c>
      <c r="C834" s="1417" t="b">
        <v>1</v>
      </c>
      <c r="D834" s="1418"/>
      <c r="E834" s="1432"/>
      <c r="F834" s="1433">
        <v>45828.0</v>
      </c>
      <c r="G834" s="1421">
        <v>-47.0</v>
      </c>
      <c r="H834" s="1628" t="str">
        <f t="array" ref="H834">IF($C834="","N/A",IF($C834=TRUE,"Paid","Pending")) </f>
        <v>Paid</v>
      </c>
      <c r="I834" s="1676">
        <f t="shared" si="66"/>
        <v>1463.44</v>
      </c>
      <c r="J834" s="1677">
        <f t="shared" si="65"/>
        <v>1872.04</v>
      </c>
    </row>
    <row r="835" outlineLevel="1">
      <c r="A835" s="1209"/>
      <c r="B835" s="1730" t="s">
        <v>18</v>
      </c>
      <c r="C835" s="1731" t="b">
        <v>1</v>
      </c>
      <c r="D835" s="1732"/>
      <c r="E835" s="1733"/>
      <c r="F835" s="1734">
        <v>45830.0</v>
      </c>
      <c r="G835" s="1735">
        <v>-112.83</v>
      </c>
      <c r="H835" s="1741" t="str">
        <f t="array" ref="H835">IF($C835="","N/A",IF($C835=TRUE,"Paid","Pending")) </f>
        <v>Paid</v>
      </c>
      <c r="I835" s="1685">
        <f t="shared" si="66"/>
        <v>1350.61</v>
      </c>
      <c r="J835" s="1686">
        <f t="shared" si="65"/>
        <v>1759.21</v>
      </c>
    </row>
    <row r="836" outlineLevel="1">
      <c r="A836" s="1209"/>
      <c r="B836" s="1466" t="s">
        <v>14</v>
      </c>
      <c r="C836" s="1417" t="b">
        <v>1</v>
      </c>
      <c r="D836" s="1418"/>
      <c r="E836" s="1432"/>
      <c r="F836" s="1433">
        <v>45833.0</v>
      </c>
      <c r="G836" s="1421">
        <v>-137.7</v>
      </c>
      <c r="H836" s="1628" t="str">
        <f t="array" ref="H836">IF($C836="","N/A",IF($C836=TRUE,"Paid","Pending")) </f>
        <v>Paid</v>
      </c>
      <c r="I836" s="1676">
        <f t="shared" si="66"/>
        <v>1212.91</v>
      </c>
      <c r="J836" s="1677">
        <f t="shared" si="65"/>
        <v>1621.51</v>
      </c>
    </row>
    <row r="837" outlineLevel="1">
      <c r="A837" s="1209"/>
      <c r="B837" s="1730" t="s">
        <v>33</v>
      </c>
      <c r="C837" s="1731" t="b">
        <v>1</v>
      </c>
      <c r="D837" s="1732"/>
      <c r="E837" s="1733"/>
      <c r="F837" s="1734">
        <v>45836.0</v>
      </c>
      <c r="G837" s="1735">
        <v>-471.27</v>
      </c>
      <c r="H837" s="1741" t="str">
        <f t="array" ref="H837">IF($C837="","N/A",IF($C837=TRUE,"Paid","Pending")) </f>
        <v>Paid</v>
      </c>
      <c r="I837" s="1685">
        <f t="shared" si="66"/>
        <v>741.64</v>
      </c>
      <c r="J837" s="1686">
        <f t="shared" si="65"/>
        <v>1150.24</v>
      </c>
    </row>
    <row r="838" outlineLevel="1">
      <c r="A838" s="1209"/>
      <c r="B838" s="1466" t="s">
        <v>19</v>
      </c>
      <c r="C838" s="1417" t="b">
        <v>1</v>
      </c>
      <c r="D838" s="1418"/>
      <c r="E838" s="1432"/>
      <c r="F838" s="1433">
        <v>45841.0</v>
      </c>
      <c r="G838" s="1421">
        <v>-88.55</v>
      </c>
      <c r="H838" s="1628" t="str">
        <f t="array" ref="H838">IF($C838="","N/A",IF($C838=TRUE,"Paid","Pending")) </f>
        <v>Paid</v>
      </c>
      <c r="I838" s="1676">
        <f t="shared" si="66"/>
        <v>653.09</v>
      </c>
      <c r="J838" s="1677">
        <f t="shared" si="65"/>
        <v>1061.69</v>
      </c>
    </row>
    <row r="839" ht="30.75" customHeight="1">
      <c r="A839" s="1209"/>
      <c r="B839" s="1745" t="s">
        <v>1028</v>
      </c>
      <c r="C839" s="1706"/>
      <c r="D839" s="1706"/>
      <c r="E839" s="1706"/>
      <c r="F839" s="1706"/>
      <c r="G839" s="1706"/>
      <c r="H839" s="1736" t="s">
        <v>954</v>
      </c>
      <c r="I839" s="1706"/>
      <c r="J839" s="1709">
        <f>J838</f>
        <v>1061.69</v>
      </c>
    </row>
    <row r="840" outlineLevel="1">
      <c r="A840" s="1209"/>
      <c r="B840" s="1602" t="s">
        <v>57</v>
      </c>
      <c r="C840" s="1603"/>
      <c r="D840" s="1604"/>
      <c r="E840" s="1605">
        <v>45835.0</v>
      </c>
      <c r="F840" s="1606"/>
      <c r="G840" s="1607">
        <v>2297.52</v>
      </c>
      <c r="H840" s="1608"/>
      <c r="I840" s="1609">
        <f>G840</f>
        <v>2297.52</v>
      </c>
      <c r="J840" s="1610">
        <f t="shared" ref="J840:J859" si="67">J839+G840</f>
        <v>3359.21</v>
      </c>
    </row>
    <row r="841" outlineLevel="1">
      <c r="A841" s="1209"/>
      <c r="B841" s="1299" t="s">
        <v>110</v>
      </c>
      <c r="C841" s="1359"/>
      <c r="D841" s="1301"/>
      <c r="E841" s="1337"/>
      <c r="F841" s="1338"/>
      <c r="G841" s="1232">
        <f t="array" ref="G841">-INDIRECT("'2025 Expences - " &amp; TEXT(INDIRECT("E" &amp; ROW($G841) - 1), "mm/dd/yyyy") &amp; "'!$L$" &amp; (ROW() - ROW($G841) + 3))</f>
        <v>-355.73</v>
      </c>
      <c r="H841" s="1301" t="s">
        <v>347</v>
      </c>
      <c r="I841" s="1361">
        <f t="shared" ref="I841:I859" si="68">I840+G841</f>
        <v>1941.79</v>
      </c>
      <c r="J841" s="1245">
        <f t="shared" si="67"/>
        <v>3003.48</v>
      </c>
    </row>
    <row r="842" outlineLevel="1">
      <c r="A842" s="1209"/>
      <c r="B842" s="1611" t="s">
        <v>144</v>
      </c>
      <c r="C842" s="1612"/>
      <c r="D842" s="1613"/>
      <c r="E842" s="1614"/>
      <c r="F842" s="1615"/>
      <c r="G842" s="1616">
        <f t="array" ref="G842">-INDIRECT("'2025 Expences - " &amp; TEXT(INDIRECT("E" &amp; ROW(G842) - 2), "mm/dd/yyyy") &amp; "'!$L$" &amp; (ROW() - ROW($G842) + 4))</f>
        <v>-74.65</v>
      </c>
      <c r="H842" s="1613" t="s">
        <v>347</v>
      </c>
      <c r="I842" s="1617">
        <f t="shared" si="68"/>
        <v>1867.14</v>
      </c>
      <c r="J842" s="1715">
        <f t="shared" si="67"/>
        <v>2928.83</v>
      </c>
    </row>
    <row r="843" outlineLevel="1">
      <c r="A843" s="1209"/>
      <c r="B843" s="1312" t="s">
        <v>145</v>
      </c>
      <c r="C843" s="1300"/>
      <c r="D843" s="1303"/>
      <c r="E843" s="1302"/>
      <c r="F843" s="1235"/>
      <c r="G843" s="1232">
        <f t="array" ref="G843">-INDIRECT("'2025 Expences - " &amp; TEXT(INDIRECT("E" &amp; ROW(G843) - 3), "mm/dd/yyyy") &amp; "'!$L$" &amp; (ROW() - ROW($G843) + 5))</f>
        <v>-22.54</v>
      </c>
      <c r="H843" s="1303" t="s">
        <v>347</v>
      </c>
      <c r="I843" s="1244">
        <f t="shared" si="68"/>
        <v>1844.6</v>
      </c>
      <c r="J843" s="1245">
        <f t="shared" si="67"/>
        <v>2906.29</v>
      </c>
    </row>
    <row r="844" outlineLevel="1">
      <c r="A844" s="1209"/>
      <c r="B844" s="1611" t="s">
        <v>146</v>
      </c>
      <c r="C844" s="1612"/>
      <c r="D844" s="1613"/>
      <c r="E844" s="1614"/>
      <c r="F844" s="1615"/>
      <c r="G844" s="1616">
        <f t="array" ref="G844">-INDIRECT("'2025 Expences - " &amp; TEXT(INDIRECT("E" &amp; ROW(G844) - 4), "mm/dd/yyyy") &amp; "'!$L$" &amp; (ROW() - ROW($G844) + 6))</f>
        <v>-8.99</v>
      </c>
      <c r="H844" s="1613" t="s">
        <v>347</v>
      </c>
      <c r="I844" s="1617">
        <f t="shared" si="68"/>
        <v>1835.61</v>
      </c>
      <c r="J844" s="1715">
        <f t="shared" si="67"/>
        <v>2897.3</v>
      </c>
    </row>
    <row r="845" outlineLevel="1">
      <c r="A845" s="1209"/>
      <c r="B845" s="1312" t="s">
        <v>132</v>
      </c>
      <c r="C845" s="1300"/>
      <c r="D845" s="1303"/>
      <c r="E845" s="1302"/>
      <c r="F845" s="1235"/>
      <c r="G845" s="1232">
        <f t="array" ref="G845">-INDIRECT("'2025 Expences - " &amp; TEXT(INDIRECT("E" &amp; ROW(G845) - 5), "mm/dd/yyyy") &amp; "'!$L$" &amp; (ROW() - ROW($G845) + 7))</f>
        <v>0</v>
      </c>
      <c r="H845" s="1303" t="s">
        <v>347</v>
      </c>
      <c r="I845" s="1244">
        <f t="shared" si="68"/>
        <v>1835.61</v>
      </c>
      <c r="J845" s="1245">
        <f t="shared" si="67"/>
        <v>2897.3</v>
      </c>
    </row>
    <row r="846" outlineLevel="1">
      <c r="A846" s="1209"/>
      <c r="B846" s="1611" t="s">
        <v>147</v>
      </c>
      <c r="C846" s="1612"/>
      <c r="D846" s="1613"/>
      <c r="E846" s="1614"/>
      <c r="F846" s="1615"/>
      <c r="G846" s="1616">
        <f t="array" ref="G846">-INDIRECT("'2025 Expences - " &amp; TEXT(INDIRECT("E" &amp; ROW(G846) - 6), "mm/dd/yyyy") &amp; "'!$L$" &amp; (ROW() - ROW($G846) + 8))</f>
        <v>0</v>
      </c>
      <c r="H846" s="1613" t="s">
        <v>347</v>
      </c>
      <c r="I846" s="1617">
        <f t="shared" si="68"/>
        <v>1835.61</v>
      </c>
      <c r="J846" s="1715">
        <f t="shared" si="67"/>
        <v>2897.3</v>
      </c>
    </row>
    <row r="847" outlineLevel="1">
      <c r="A847" s="1209"/>
      <c r="B847" s="1312" t="s">
        <v>21</v>
      </c>
      <c r="C847" s="1300"/>
      <c r="D847" s="1303"/>
      <c r="E847" s="1302"/>
      <c r="F847" s="1235"/>
      <c r="G847" s="1232">
        <f t="array" ref="G847">-INDIRECT("'2025 Expences - " &amp; TEXT(INDIRECT("E" &amp; ROW(G847) - 7), "mm/dd/yyyy") &amp; "'!$L$" &amp; (ROW() - ROW($G847) + 9))</f>
        <v>-75.6</v>
      </c>
      <c r="H847" s="1303" t="s">
        <v>347</v>
      </c>
      <c r="I847" s="1244">
        <f t="shared" si="68"/>
        <v>1760.01</v>
      </c>
      <c r="J847" s="1245">
        <f t="shared" si="67"/>
        <v>2821.7</v>
      </c>
    </row>
    <row r="848" outlineLevel="1">
      <c r="A848" s="1209"/>
      <c r="B848" s="1611" t="s">
        <v>61</v>
      </c>
      <c r="C848" s="1612"/>
      <c r="D848" s="1613"/>
      <c r="E848" s="1614"/>
      <c r="F848" s="1615"/>
      <c r="G848" s="1616">
        <f t="array" ref="G848">-INDIRECT("'2025 Expences - " &amp; TEXT(INDIRECT("E" &amp; ROW(G848) - 8), "mm/dd/yyyy") &amp; "'!$L$" &amp; (ROW() - ROW($G848) + 10))</f>
        <v>-48.41</v>
      </c>
      <c r="H848" s="1613" t="s">
        <v>347</v>
      </c>
      <c r="I848" s="1617">
        <f t="shared" si="68"/>
        <v>1711.6</v>
      </c>
      <c r="J848" s="1715">
        <f t="shared" si="67"/>
        <v>2773.29</v>
      </c>
    </row>
    <row r="849" outlineLevel="1">
      <c r="A849" s="1209"/>
      <c r="B849" s="1312" t="s">
        <v>149</v>
      </c>
      <c r="C849" s="1300"/>
      <c r="D849" s="1313"/>
      <c r="E849" s="1314"/>
      <c r="F849" s="1315"/>
      <c r="G849" s="1232">
        <f t="array" ref="G849">-INDIRECT("'2025 Expences - " &amp; TEXT(INDIRECT("E" &amp; ROW(G849) - 9), "mm/dd/yyyy") &amp; "'!$L$" &amp; (ROW() - ROW($G849) + 11))</f>
        <v>0</v>
      </c>
      <c r="H849" s="1303" t="s">
        <v>347</v>
      </c>
      <c r="I849" s="1244">
        <f t="shared" si="68"/>
        <v>1711.6</v>
      </c>
      <c r="J849" s="1245">
        <f t="shared" si="67"/>
        <v>2773.29</v>
      </c>
    </row>
    <row r="850" outlineLevel="1">
      <c r="A850" s="1619"/>
      <c r="B850" s="1611" t="s">
        <v>150</v>
      </c>
      <c r="C850" s="1612"/>
      <c r="D850" s="1620"/>
      <c r="E850" s="1621"/>
      <c r="F850" s="1622"/>
      <c r="G850" s="1616">
        <f t="array" ref="G850">-INDIRECT("'2025 Expences - " &amp; TEXT(INDIRECT("E" &amp; ROW(G850) - 10), "mm/dd/yyyy") &amp; "'!$L$" &amp; (ROW() - ROW($G850) + 12))</f>
        <v>0</v>
      </c>
      <c r="H850" s="1613" t="s">
        <v>347</v>
      </c>
      <c r="I850" s="1617">
        <f t="shared" si="68"/>
        <v>1711.6</v>
      </c>
      <c r="J850" s="1715">
        <f t="shared" si="67"/>
        <v>2773.29</v>
      </c>
    </row>
    <row r="851" outlineLevel="1">
      <c r="A851" s="1619"/>
      <c r="B851" s="1312" t="s">
        <v>11</v>
      </c>
      <c r="C851" s="1300"/>
      <c r="D851" s="1313"/>
      <c r="E851" s="1314"/>
      <c r="F851" s="1315"/>
      <c r="G851" s="1232">
        <f t="array" ref="G851">-INDIRECT("'2025 Expences - " &amp; TEXT(INDIRECT("E" &amp; ROW(G851) - 11), "mm/dd/yyyy") &amp; "'!$L$" &amp; (ROW() - ROW($G851) + 13))</f>
        <v>0</v>
      </c>
      <c r="H851" s="1303" t="s">
        <v>347</v>
      </c>
      <c r="I851" s="1244">
        <f t="shared" si="68"/>
        <v>1711.6</v>
      </c>
      <c r="J851" s="1245">
        <f t="shared" si="67"/>
        <v>2773.29</v>
      </c>
    </row>
    <row r="852" outlineLevel="1">
      <c r="A852" s="1619"/>
      <c r="B852" s="1611" t="s">
        <v>148</v>
      </c>
      <c r="C852" s="1612"/>
      <c r="D852" s="1620"/>
      <c r="E852" s="1621"/>
      <c r="F852" s="1622"/>
      <c r="G852" s="1616">
        <f t="array" ref="G852">-INDIRECT("'2025 Expences - " &amp; TEXT(INDIRECT("E" &amp; ROW(G852) - 12), "mm/dd/yyyy") &amp; "'!$L$" &amp; (ROW() - ROW($G852) + 14))</f>
        <v>0</v>
      </c>
      <c r="H852" s="1613" t="str">
        <f t="array" ref="H852">IF($C852="","N/A",IF($C852=TRUE,"Paid","Pending")) </f>
        <v>N/A</v>
      </c>
      <c r="I852" s="1617">
        <f t="shared" si="68"/>
        <v>1711.6</v>
      </c>
      <c r="J852" s="1715">
        <f t="shared" si="67"/>
        <v>2773.29</v>
      </c>
    </row>
    <row r="853" outlineLevel="1">
      <c r="A853" s="1619"/>
      <c r="B853" s="1623" t="s">
        <v>30</v>
      </c>
      <c r="C853" s="1359" t="b">
        <v>1</v>
      </c>
      <c r="D853" s="1646"/>
      <c r="E853" s="1625"/>
      <c r="F853" s="1626">
        <v>45839.0</v>
      </c>
      <c r="G853" s="1627">
        <f>-958-49.4</f>
        <v>-1007.4</v>
      </c>
      <c r="H853" s="1628" t="str">
        <f t="array" ref="H853">IF($C853="","N/A",IF($C853=TRUE,"Paid","Pending")) </f>
        <v>Paid</v>
      </c>
      <c r="I853" s="1244">
        <f t="shared" si="68"/>
        <v>704.2</v>
      </c>
      <c r="J853" s="1245">
        <f t="shared" si="67"/>
        <v>1765.89</v>
      </c>
    </row>
    <row r="854" outlineLevel="1">
      <c r="A854" s="1619"/>
      <c r="B854" s="1647" t="s">
        <v>23</v>
      </c>
      <c r="C854" s="1641" t="b">
        <v>1</v>
      </c>
      <c r="D854" s="1642"/>
      <c r="E854" s="1648"/>
      <c r="F854" s="1649">
        <v>45846.0</v>
      </c>
      <c r="G854" s="1645">
        <v>-117.95</v>
      </c>
      <c r="H854" s="1634" t="str">
        <f t="array" ref="H854">IF($C854="","N/A",IF($C854=TRUE,"Paid","Pending")) </f>
        <v>Paid</v>
      </c>
      <c r="I854" s="1617">
        <f t="shared" si="68"/>
        <v>586.25</v>
      </c>
      <c r="J854" s="1715">
        <f t="shared" si="67"/>
        <v>1647.94</v>
      </c>
    </row>
    <row r="855" outlineLevel="1">
      <c r="A855" s="1619"/>
      <c r="B855" s="1719" t="s">
        <v>42</v>
      </c>
      <c r="C855" s="1300" t="b">
        <v>1</v>
      </c>
      <c r="D855" s="1636"/>
      <c r="E855" s="1737"/>
      <c r="F855" s="1738">
        <v>45838.0</v>
      </c>
      <c r="G855" s="1639">
        <v>-86.95</v>
      </c>
      <c r="H855" s="1628" t="str">
        <f t="array" ref="H855">IF($C855="","N/A",IF($C855=TRUE,"Paid","Pending")) </f>
        <v>Paid</v>
      </c>
      <c r="I855" s="1244">
        <f t="shared" si="68"/>
        <v>499.3</v>
      </c>
      <c r="J855" s="1245">
        <f t="shared" si="67"/>
        <v>1560.99</v>
      </c>
    </row>
    <row r="856" outlineLevel="1">
      <c r="A856" s="1619"/>
      <c r="B856" s="1647" t="s">
        <v>52</v>
      </c>
      <c r="C856" s="1641" t="b">
        <v>1</v>
      </c>
      <c r="D856" s="1716" t="s">
        <v>777</v>
      </c>
      <c r="E856" s="1643"/>
      <c r="F856" s="1644">
        <v>45868.0</v>
      </c>
      <c r="G856" s="1645">
        <v>-200.0</v>
      </c>
      <c r="H856" s="1634" t="str">
        <f t="array" ref="H856">IF($C856="","N/A",IF($C856=TRUE,"Paid","Pending")) </f>
        <v>Paid</v>
      </c>
      <c r="I856" s="1617">
        <f t="shared" si="68"/>
        <v>299.3</v>
      </c>
      <c r="J856" s="1715">
        <f t="shared" si="67"/>
        <v>1360.99</v>
      </c>
    </row>
    <row r="857" outlineLevel="1">
      <c r="A857" s="1619"/>
      <c r="B857" s="1722" t="s">
        <v>52</v>
      </c>
      <c r="C857" s="1359" t="b">
        <v>1</v>
      </c>
      <c r="D857" s="1624" t="s">
        <v>28</v>
      </c>
      <c r="E857" s="1720"/>
      <c r="F857" s="1721">
        <v>45862.0</v>
      </c>
      <c r="G857" s="1627">
        <v>-200.0</v>
      </c>
      <c r="H857" s="1628" t="str">
        <f t="array" ref="H857">IF($C857="","N/A",IF($C857=TRUE,"Paid","Pending")) </f>
        <v>Paid</v>
      </c>
      <c r="I857" s="1244">
        <f t="shared" si="68"/>
        <v>99.3</v>
      </c>
      <c r="J857" s="1245">
        <f t="shared" si="67"/>
        <v>1160.99</v>
      </c>
    </row>
    <row r="858" outlineLevel="1">
      <c r="A858" s="1209"/>
      <c r="B858" s="1647" t="s">
        <v>52</v>
      </c>
      <c r="C858" s="1641" t="b">
        <v>1</v>
      </c>
      <c r="D858" s="1716" t="s">
        <v>53</v>
      </c>
      <c r="E858" s="1643"/>
      <c r="F858" s="1644">
        <v>45851.0</v>
      </c>
      <c r="G858" s="1645">
        <v>-50.0</v>
      </c>
      <c r="H858" s="1634" t="str">
        <f t="array" ref="H858">IF($C858="","N/A",IF($C858=TRUE,"Paid","Pending")) </f>
        <v>Paid</v>
      </c>
      <c r="I858" s="1617">
        <f t="shared" si="68"/>
        <v>49.3</v>
      </c>
      <c r="J858" s="1715">
        <f t="shared" si="67"/>
        <v>1110.99</v>
      </c>
    </row>
    <row r="859" outlineLevel="1">
      <c r="A859" s="1209"/>
      <c r="B859" s="1722" t="s">
        <v>52</v>
      </c>
      <c r="C859" s="1359" t="b">
        <v>1</v>
      </c>
      <c r="D859" s="1624" t="s">
        <v>29</v>
      </c>
      <c r="E859" s="1720"/>
      <c r="F859" s="1721">
        <v>45863.0</v>
      </c>
      <c r="G859" s="1627">
        <v>-50.0</v>
      </c>
      <c r="H859" s="1628" t="str">
        <f t="array" ref="H859">IF($C859="","N/A",IF($C859=TRUE,"Paid","Pending")) </f>
        <v>Paid</v>
      </c>
      <c r="I859" s="1244">
        <f t="shared" si="68"/>
        <v>-0.7</v>
      </c>
      <c r="J859" s="1245">
        <f t="shared" si="67"/>
        <v>1060.99</v>
      </c>
    </row>
    <row r="860" ht="29.25" customHeight="1">
      <c r="A860" s="1209"/>
      <c r="B860" s="1724" t="s">
        <v>1029</v>
      </c>
      <c r="C860" s="1725"/>
      <c r="D860" s="1725"/>
      <c r="E860" s="1725"/>
      <c r="F860" s="1725"/>
      <c r="G860" s="1725"/>
      <c r="H860" s="1726" t="s">
        <v>954</v>
      </c>
      <c r="I860" s="1725"/>
      <c r="J860" s="1727">
        <f>J859</f>
        <v>1060.99</v>
      </c>
    </row>
    <row r="861" outlineLevel="1">
      <c r="A861" s="1251"/>
      <c r="B861" s="1661" t="s">
        <v>57</v>
      </c>
      <c r="C861" s="1662"/>
      <c r="D861" s="1663"/>
      <c r="E861" s="1664">
        <v>45849.0</v>
      </c>
      <c r="F861" s="1665"/>
      <c r="G861" s="1666">
        <v>2247.11</v>
      </c>
      <c r="H861" s="1662"/>
      <c r="I861" s="1667">
        <f>G861</f>
        <v>2247.11</v>
      </c>
      <c r="J861" s="1668">
        <f t="shared" ref="J861:J881" si="69">J860+G861</f>
        <v>3308.1</v>
      </c>
    </row>
    <row r="862" outlineLevel="1">
      <c r="A862" s="1251"/>
      <c r="B862" s="1669" t="s">
        <v>110</v>
      </c>
      <c r="C862" s="1670"/>
      <c r="D862" s="1671"/>
      <c r="E862" s="1672"/>
      <c r="F862" s="1673"/>
      <c r="G862" s="1232">
        <f t="array" ref="G862">-INDIRECT("'2025 Expences - " &amp; TEXT(INDIRECT("E" &amp; ROW($G862) - 1), "mm/dd/yyyy") &amp; "'!$L$" &amp; (ROW() - ROW($G862) + 3))</f>
        <v>-440.42</v>
      </c>
      <c r="H862" s="1675" t="s">
        <v>347</v>
      </c>
      <c r="I862" s="1676">
        <f t="shared" ref="I862:I881" si="70">I861+G862</f>
        <v>1806.69</v>
      </c>
      <c r="J862" s="1677">
        <f t="shared" si="69"/>
        <v>2867.68</v>
      </c>
    </row>
    <row r="863" outlineLevel="1">
      <c r="A863" s="1251"/>
      <c r="B863" s="1678" t="s">
        <v>144</v>
      </c>
      <c r="C863" s="1679"/>
      <c r="D863" s="1680"/>
      <c r="E863" s="1681"/>
      <c r="F863" s="1682"/>
      <c r="G863" s="1740">
        <f t="array" ref="G863">-INDIRECT("'2025 Expences - " &amp; TEXT(INDIRECT("E" &amp; ROW(G863) - 2), "mm/dd/yyyy") &amp; "'!$L$" &amp; (ROW() - ROW($G863) + 4))</f>
        <v>-70.17</v>
      </c>
      <c r="H863" s="1684" t="s">
        <v>347</v>
      </c>
      <c r="I863" s="1685">
        <f t="shared" si="70"/>
        <v>1736.52</v>
      </c>
      <c r="J863" s="1686">
        <f t="shared" si="69"/>
        <v>2797.51</v>
      </c>
    </row>
    <row r="864" outlineLevel="1">
      <c r="A864" s="1251"/>
      <c r="B864" s="1669" t="s">
        <v>145</v>
      </c>
      <c r="C864" s="1670"/>
      <c r="D864" s="1671"/>
      <c r="E864" s="1672"/>
      <c r="F864" s="1673"/>
      <c r="G864" s="1232">
        <f t="array" ref="G864">-INDIRECT("'2025 Expences - " &amp; TEXT(INDIRECT("E" &amp; ROW(G864) - 3), "mm/dd/yyyy") &amp; "'!$L$" &amp; (ROW() - ROW($G864) + 5))</f>
        <v>-25.39</v>
      </c>
      <c r="H864" s="1675" t="s">
        <v>347</v>
      </c>
      <c r="I864" s="1676">
        <f t="shared" si="70"/>
        <v>1711.13</v>
      </c>
      <c r="J864" s="1677">
        <f t="shared" si="69"/>
        <v>2772.12</v>
      </c>
    </row>
    <row r="865" outlineLevel="1">
      <c r="A865" s="1251"/>
      <c r="B865" s="1678" t="s">
        <v>146</v>
      </c>
      <c r="C865" s="1679"/>
      <c r="D865" s="1680"/>
      <c r="E865" s="1681"/>
      <c r="F865" s="1682"/>
      <c r="G865" s="1740">
        <f t="array" ref="G865">-INDIRECT("'2025 Expences - " &amp; TEXT(INDIRECT("E" &amp; ROW(G865) - 4), "mm/dd/yyyy") &amp; "'!$L$" &amp; (ROW() - ROW($G865) + 6))</f>
        <v>0</v>
      </c>
      <c r="H865" s="1684" t="s">
        <v>347</v>
      </c>
      <c r="I865" s="1685">
        <f t="shared" si="70"/>
        <v>1711.13</v>
      </c>
      <c r="J865" s="1686">
        <f t="shared" si="69"/>
        <v>2772.12</v>
      </c>
    </row>
    <row r="866" outlineLevel="1">
      <c r="A866" s="1251"/>
      <c r="B866" s="1669" t="s">
        <v>132</v>
      </c>
      <c r="C866" s="1670"/>
      <c r="D866" s="1671"/>
      <c r="E866" s="1672"/>
      <c r="F866" s="1673"/>
      <c r="G866" s="1232">
        <f t="array" ref="G866">-INDIRECT("'2025 Expences - " &amp; TEXT(INDIRECT("E" &amp; ROW(G866) - 5), "mm/dd/yyyy") &amp; "'!$L$" &amp; (ROW() - ROW($G866) + 7))</f>
        <v>0</v>
      </c>
      <c r="H866" s="1675" t="s">
        <v>347</v>
      </c>
      <c r="I866" s="1676">
        <f t="shared" si="70"/>
        <v>1711.13</v>
      </c>
      <c r="J866" s="1677">
        <f t="shared" si="69"/>
        <v>2772.12</v>
      </c>
    </row>
    <row r="867" outlineLevel="1">
      <c r="A867" s="1209"/>
      <c r="B867" s="1687" t="s">
        <v>147</v>
      </c>
      <c r="C867" s="1679"/>
      <c r="D867" s="1688"/>
      <c r="E867" s="1681"/>
      <c r="F867" s="1682"/>
      <c r="G867" s="1740">
        <f t="array" ref="G867">-INDIRECT("'2025 Expences - " &amp; TEXT(INDIRECT("E" &amp; ROW(G867) - 6), "mm/dd/yyyy") &amp; "'!$L$" &amp; (ROW() - ROW($G867) + 8))</f>
        <v>0</v>
      </c>
      <c r="H867" s="1689" t="s">
        <v>347</v>
      </c>
      <c r="I867" s="1685">
        <f t="shared" si="70"/>
        <v>1711.13</v>
      </c>
      <c r="J867" s="1686">
        <f t="shared" si="69"/>
        <v>2772.12</v>
      </c>
    </row>
    <row r="868" outlineLevel="1">
      <c r="A868" s="1209"/>
      <c r="B868" s="1690" t="s">
        <v>21</v>
      </c>
      <c r="C868" s="1670"/>
      <c r="D868" s="1691"/>
      <c r="E868" s="1672"/>
      <c r="F868" s="1673"/>
      <c r="G868" s="1232">
        <f t="array" ref="G868">-INDIRECT("'2025 Expences - " &amp; TEXT(INDIRECT("E" &amp; ROW(G868) - 7), "mm/dd/yyyy") &amp; "'!$L$" &amp; (ROW() - ROW($G868) + 9))</f>
        <v>-14.99</v>
      </c>
      <c r="H868" s="1692" t="s">
        <v>347</v>
      </c>
      <c r="I868" s="1676">
        <f t="shared" si="70"/>
        <v>1696.14</v>
      </c>
      <c r="J868" s="1677">
        <f t="shared" si="69"/>
        <v>2757.13</v>
      </c>
    </row>
    <row r="869" outlineLevel="1">
      <c r="A869" s="1209"/>
      <c r="B869" s="1687" t="s">
        <v>61</v>
      </c>
      <c r="C869" s="1679"/>
      <c r="D869" s="1688"/>
      <c r="E869" s="1681"/>
      <c r="F869" s="1682"/>
      <c r="G869" s="1740">
        <f t="array" ref="G869">-INDIRECT("'2025 Expences - " &amp; TEXT(INDIRECT("E" &amp; ROW(G869) - 8), "mm/dd/yyyy") &amp; "'!$L$" &amp; (ROW() - ROW($G869) + 10))</f>
        <v>-48.47</v>
      </c>
      <c r="H869" s="1689" t="s">
        <v>347</v>
      </c>
      <c r="I869" s="1685">
        <f t="shared" si="70"/>
        <v>1647.67</v>
      </c>
      <c r="J869" s="1686">
        <f t="shared" si="69"/>
        <v>2708.66</v>
      </c>
    </row>
    <row r="870" outlineLevel="1">
      <c r="A870" s="1209"/>
      <c r="B870" s="1690" t="s">
        <v>149</v>
      </c>
      <c r="C870" s="1670"/>
      <c r="D870" s="1636"/>
      <c r="E870" s="1672"/>
      <c r="F870" s="1673"/>
      <c r="G870" s="1232">
        <f t="array" ref="G870">-INDIRECT("'2025 Expences - " &amp; TEXT(INDIRECT("E" &amp; ROW(G870) - 9), "mm/dd/yyyy") &amp; "'!$L$" &amp; (ROW() - ROW($G870) + 11))</f>
        <v>0</v>
      </c>
      <c r="H870" s="1692" t="s">
        <v>347</v>
      </c>
      <c r="I870" s="1676">
        <f t="shared" si="70"/>
        <v>1647.67</v>
      </c>
      <c r="J870" s="1677">
        <f t="shared" si="69"/>
        <v>2708.66</v>
      </c>
    </row>
    <row r="871" outlineLevel="1">
      <c r="A871" s="1209"/>
      <c r="B871" s="1687" t="s">
        <v>150</v>
      </c>
      <c r="C871" s="1679"/>
      <c r="D871" s="1693"/>
      <c r="E871" s="1681"/>
      <c r="F871" s="1682"/>
      <c r="G871" s="1740">
        <f t="array" ref="G871">-INDIRECT("'2025 Expences - " &amp; TEXT(INDIRECT("E" &amp; ROW(G871) - 10), "mm/dd/yyyy") &amp; "'!$L$" &amp; (ROW() - ROW($G871) + 12))</f>
        <v>-27</v>
      </c>
      <c r="H871" s="1689" t="s">
        <v>347</v>
      </c>
      <c r="I871" s="1685">
        <f t="shared" si="70"/>
        <v>1620.67</v>
      </c>
      <c r="J871" s="1686">
        <f t="shared" si="69"/>
        <v>2681.66</v>
      </c>
    </row>
    <row r="872" outlineLevel="1">
      <c r="A872" s="1209"/>
      <c r="B872" s="1690" t="s">
        <v>11</v>
      </c>
      <c r="C872" s="1670"/>
      <c r="D872" s="1636"/>
      <c r="E872" s="1672"/>
      <c r="F872" s="1673"/>
      <c r="G872" s="1232">
        <f t="array" ref="G872">-INDIRECT("'2025 Expences - " &amp; TEXT(INDIRECT("E" &amp; ROW(G872) - 11), "mm/dd/yyyy") &amp; "'!$L$" &amp; (ROW() - ROW($G872) + 13))</f>
        <v>-34.02</v>
      </c>
      <c r="H872" s="1692" t="s">
        <v>347</v>
      </c>
      <c r="I872" s="1676">
        <f t="shared" si="70"/>
        <v>1586.65</v>
      </c>
      <c r="J872" s="1677">
        <f t="shared" si="69"/>
        <v>2647.64</v>
      </c>
    </row>
    <row r="873" outlineLevel="1">
      <c r="A873" s="1209"/>
      <c r="B873" s="1687" t="s">
        <v>148</v>
      </c>
      <c r="C873" s="1679"/>
      <c r="D873" s="1693"/>
      <c r="E873" s="1681"/>
      <c r="F873" s="1682"/>
      <c r="G873" s="1740">
        <f t="array" ref="G873">-INDIRECT("'2025 Expences - " &amp; TEXT(INDIRECT("E" &amp; ROW(G873) - 12), "mm/dd/yyyy") &amp; "'!$L$" &amp; (ROW() - ROW($G873) + 14))</f>
        <v>0</v>
      </c>
      <c r="H873" s="1689" t="str">
        <f t="array" ref="H873">IF($C873="","N/A",IF($C873=TRUE,"Paid","Pending")) </f>
        <v>N/A</v>
      </c>
      <c r="I873" s="1685">
        <f t="shared" si="70"/>
        <v>1586.65</v>
      </c>
      <c r="J873" s="1686">
        <f t="shared" si="69"/>
        <v>2647.64</v>
      </c>
    </row>
    <row r="874" outlineLevel="1">
      <c r="A874" s="1209"/>
      <c r="B874" s="1466" t="s">
        <v>18</v>
      </c>
      <c r="C874" s="1417" t="b">
        <v>1</v>
      </c>
      <c r="D874" s="1418"/>
      <c r="E874" s="1432"/>
      <c r="F874" s="1433">
        <v>45860.0</v>
      </c>
      <c r="G874" s="1421">
        <v>-112.83</v>
      </c>
      <c r="H874" s="1628" t="str">
        <f t="array" ref="H874">IF($C874="","N/A",IF($C874=TRUE,"Paid","Pending")) </f>
        <v>Paid</v>
      </c>
      <c r="I874" s="1676">
        <f t="shared" si="70"/>
        <v>1473.82</v>
      </c>
      <c r="J874" s="1677">
        <f t="shared" si="69"/>
        <v>2534.81</v>
      </c>
    </row>
    <row r="875" outlineLevel="1">
      <c r="A875" s="1209"/>
      <c r="B875" s="1730" t="s">
        <v>14</v>
      </c>
      <c r="C875" s="1731" t="b">
        <v>1</v>
      </c>
      <c r="D875" s="1732"/>
      <c r="E875" s="1733"/>
      <c r="F875" s="1734">
        <v>45863.0</v>
      </c>
      <c r="G875" s="1735">
        <v>-137.7</v>
      </c>
      <c r="H875" s="1741" t="str">
        <f t="array" ref="H875">IF($C875="","N/A",IF($C875=TRUE,"Paid","Pending")) </f>
        <v>Paid</v>
      </c>
      <c r="I875" s="1685">
        <f t="shared" si="70"/>
        <v>1336.12</v>
      </c>
      <c r="J875" s="1686">
        <f t="shared" si="69"/>
        <v>2397.11</v>
      </c>
    </row>
    <row r="876" outlineLevel="1">
      <c r="A876" s="1209"/>
      <c r="B876" s="1466" t="s">
        <v>19</v>
      </c>
      <c r="C876" s="1417" t="b">
        <v>1</v>
      </c>
      <c r="D876" s="1418"/>
      <c r="E876" s="1432"/>
      <c r="F876" s="1433">
        <v>45872.0</v>
      </c>
      <c r="G876" s="1421">
        <v>-168.63</v>
      </c>
      <c r="H876" s="1628" t="str">
        <f t="array" ref="H876">IF($C876="","N/A",IF($C876=TRUE,"Paid","Pending")) </f>
        <v>Paid</v>
      </c>
      <c r="I876" s="1676">
        <f t="shared" si="70"/>
        <v>1167.49</v>
      </c>
      <c r="J876" s="1677">
        <f t="shared" si="69"/>
        <v>2228.48</v>
      </c>
    </row>
    <row r="877" outlineLevel="1">
      <c r="A877" s="1209"/>
      <c r="B877" s="1730" t="s">
        <v>42</v>
      </c>
      <c r="C877" s="1731" t="b">
        <v>1</v>
      </c>
      <c r="D877" s="1732"/>
      <c r="E877" s="1733"/>
      <c r="F877" s="1744">
        <v>45852.0</v>
      </c>
      <c r="G877" s="1735">
        <v>-86.95</v>
      </c>
      <c r="H877" s="1741" t="str">
        <f t="array" ref="H877">IF($C877="","N/A",IF($C877=TRUE,"Paid","Pending")) </f>
        <v>Paid</v>
      </c>
      <c r="I877" s="1685">
        <f t="shared" si="70"/>
        <v>1080.54</v>
      </c>
      <c r="J877" s="1686">
        <f t="shared" si="69"/>
        <v>2141.53</v>
      </c>
    </row>
    <row r="878" outlineLevel="1">
      <c r="A878" s="1209"/>
      <c r="B878" s="1466" t="s">
        <v>15</v>
      </c>
      <c r="C878" s="1417" t="b">
        <v>1</v>
      </c>
      <c r="D878" s="1418"/>
      <c r="E878" s="1432"/>
      <c r="F878" s="1433">
        <v>45858.0</v>
      </c>
      <c r="G878" s="1421">
        <v>-47.0</v>
      </c>
      <c r="H878" s="1628" t="str">
        <f t="array" ref="H878">IF($C878="","N/A",IF($C878=TRUE,"Paid","Pending")) </f>
        <v>Paid</v>
      </c>
      <c r="I878" s="1676">
        <f t="shared" si="70"/>
        <v>1033.54</v>
      </c>
      <c r="J878" s="1677">
        <f t="shared" si="69"/>
        <v>2094.53</v>
      </c>
    </row>
    <row r="879" outlineLevel="1">
      <c r="A879" s="1209"/>
      <c r="B879" s="1730" t="s">
        <v>33</v>
      </c>
      <c r="C879" s="1731" t="b">
        <v>1</v>
      </c>
      <c r="D879" s="1732"/>
      <c r="E879" s="1733"/>
      <c r="F879" s="1734">
        <v>45866.0</v>
      </c>
      <c r="G879" s="1735">
        <v>-471.27</v>
      </c>
      <c r="H879" s="1741" t="str">
        <f t="array" ref="H879">IF($C879="","N/A",IF($C879=TRUE,"Paid","Pending")) </f>
        <v>Paid</v>
      </c>
      <c r="I879" s="1685">
        <f t="shared" si="70"/>
        <v>562.27</v>
      </c>
      <c r="J879" s="1686">
        <f t="shared" si="69"/>
        <v>1623.26</v>
      </c>
    </row>
    <row r="880" outlineLevel="1">
      <c r="A880" s="1209"/>
      <c r="B880" s="1466" t="s">
        <v>52</v>
      </c>
      <c r="C880" s="1417" t="b">
        <v>1</v>
      </c>
      <c r="D880" s="1418"/>
      <c r="E880" s="1432"/>
      <c r="F880" s="1433">
        <v>45863.0</v>
      </c>
      <c r="G880" s="1421">
        <v>-200.0</v>
      </c>
      <c r="H880" s="1628" t="str">
        <f t="array" ref="H880">IF($C880="","N/A",IF($C880=TRUE,"Paid","Pending")) </f>
        <v>Paid</v>
      </c>
      <c r="I880" s="1676">
        <f t="shared" si="70"/>
        <v>362.27</v>
      </c>
      <c r="J880" s="1677">
        <f t="shared" si="69"/>
        <v>1423.26</v>
      </c>
    </row>
    <row r="881" outlineLevel="1">
      <c r="A881" s="1209"/>
      <c r="B881" s="1730" t="s">
        <v>13</v>
      </c>
      <c r="C881" s="1731" t="b">
        <v>1</v>
      </c>
      <c r="D881" s="1732"/>
      <c r="E881" s="1733"/>
      <c r="F881" s="1734">
        <v>45855.0</v>
      </c>
      <c r="G881" s="1735">
        <v>-10.0</v>
      </c>
      <c r="H881" s="1741" t="str">
        <f t="array" ref="H881">IF($C881="","N/A",IF($C881=TRUE,"Paid","Pending")) </f>
        <v>Paid</v>
      </c>
      <c r="I881" s="1685">
        <f t="shared" si="70"/>
        <v>352.27</v>
      </c>
      <c r="J881" s="1686">
        <f t="shared" si="69"/>
        <v>1413.26</v>
      </c>
    </row>
    <row r="882" ht="30.75" customHeight="1">
      <c r="A882" s="1209"/>
      <c r="B882" s="1745" t="s">
        <v>1030</v>
      </c>
      <c r="C882" s="1706"/>
      <c r="D882" s="1706"/>
      <c r="E882" s="1706"/>
      <c r="F882" s="1706"/>
      <c r="G882" s="1706"/>
      <c r="H882" s="1736" t="s">
        <v>954</v>
      </c>
      <c r="I882" s="1706"/>
      <c r="J882" s="1709">
        <f>J881</f>
        <v>1413.26</v>
      </c>
    </row>
    <row r="883" outlineLevel="1">
      <c r="A883" s="1209"/>
      <c r="B883" s="1602" t="s">
        <v>57</v>
      </c>
      <c r="C883" s="1603"/>
      <c r="D883" s="1604"/>
      <c r="E883" s="1746" t="str">
        <f>IFERROR(__xludf.DUMMYFUNCTION("TEXT(INDEX(E$1:E882, MAX(FILTER(ROW(B$1:B882), B$1:B882=""Income: Paycheck"")))+14, ""mm/dd/yyyy"")"),"07/25/2025")</f>
        <v>07/25/2025</v>
      </c>
      <c r="F883" s="1606"/>
      <c r="G883" s="1607">
        <v>1378.32</v>
      </c>
      <c r="H883" s="1608"/>
      <c r="I883" s="1607">
        <v>1400.0</v>
      </c>
      <c r="J883" s="1610">
        <f t="shared" ref="J883:J902" si="71">J882+G883</f>
        <v>2791.58</v>
      </c>
    </row>
    <row r="884" outlineLevel="1">
      <c r="A884" s="1209"/>
      <c r="B884" s="1299" t="s">
        <v>110</v>
      </c>
      <c r="C884" s="1359"/>
      <c r="D884" s="1301"/>
      <c r="E884" s="1337"/>
      <c r="F884" s="1338"/>
      <c r="G884" s="1232">
        <f t="array" ref="G884">-INDIRECT("'2025 Expences - " &amp; TEXT(INDIRECT("E" &amp; ROW($G884) - 1), "mm/dd/yyyy") &amp; "'!$L$" &amp; (ROW() - ROW($G884) + 3))</f>
        <v>-210.59</v>
      </c>
      <c r="H884" s="1301" t="s">
        <v>347</v>
      </c>
      <c r="I884" s="1361">
        <f t="shared" ref="I884:I902" si="72">I883+G884</f>
        <v>1189.41</v>
      </c>
      <c r="J884" s="1245">
        <f t="shared" si="71"/>
        <v>2580.99</v>
      </c>
    </row>
    <row r="885" outlineLevel="1">
      <c r="A885" s="1209"/>
      <c r="B885" s="1611" t="s">
        <v>144</v>
      </c>
      <c r="C885" s="1612"/>
      <c r="D885" s="1613"/>
      <c r="E885" s="1614"/>
      <c r="F885" s="1615"/>
      <c r="G885" s="1616">
        <f t="array" ref="G885">-INDIRECT("'2025 Expences - " &amp; TEXT(INDIRECT("E" &amp; ROW(G885) - 2), "mm/dd/yyyy") &amp; "'!$L$" &amp; (ROW() - ROW($G885) + 4))</f>
        <v>-51.66</v>
      </c>
      <c r="H885" s="1613" t="s">
        <v>347</v>
      </c>
      <c r="I885" s="1617">
        <f t="shared" si="72"/>
        <v>1137.75</v>
      </c>
      <c r="J885" s="1715">
        <f t="shared" si="71"/>
        <v>2529.33</v>
      </c>
    </row>
    <row r="886" outlineLevel="1">
      <c r="A886" s="1209"/>
      <c r="B886" s="1312" t="s">
        <v>145</v>
      </c>
      <c r="C886" s="1300"/>
      <c r="D886" s="1303"/>
      <c r="E886" s="1302"/>
      <c r="F886" s="1235"/>
      <c r="G886" s="1232">
        <f t="array" ref="G886">-INDIRECT("'2025 Expences - " &amp; TEXT(INDIRECT("E" &amp; ROW(G886) - 3), "mm/dd/yyyy") &amp; "'!$L$" &amp; (ROW() - ROW($G886) + 5))</f>
        <v>0</v>
      </c>
      <c r="H886" s="1303" t="s">
        <v>347</v>
      </c>
      <c r="I886" s="1244">
        <f t="shared" si="72"/>
        <v>1137.75</v>
      </c>
      <c r="J886" s="1245">
        <f t="shared" si="71"/>
        <v>2529.33</v>
      </c>
    </row>
    <row r="887" outlineLevel="1">
      <c r="A887" s="1209"/>
      <c r="B887" s="1611" t="s">
        <v>146</v>
      </c>
      <c r="C887" s="1612"/>
      <c r="D887" s="1613"/>
      <c r="E887" s="1614"/>
      <c r="F887" s="1615"/>
      <c r="G887" s="1616">
        <f t="array" ref="G887">-INDIRECT("'2025 Expences - " &amp; TEXT(INDIRECT("E" &amp; ROW(G887) - 4), "mm/dd/yyyy") &amp; "'!$L$" &amp; (ROW() - ROW($G887) + 6))</f>
        <v>-722.63</v>
      </c>
      <c r="H887" s="1613" t="s">
        <v>347</v>
      </c>
      <c r="I887" s="1617">
        <f t="shared" si="72"/>
        <v>415.12</v>
      </c>
      <c r="J887" s="1715">
        <f t="shared" si="71"/>
        <v>1806.7</v>
      </c>
    </row>
    <row r="888" outlineLevel="1">
      <c r="A888" s="1209"/>
      <c r="B888" s="1312" t="s">
        <v>132</v>
      </c>
      <c r="C888" s="1300"/>
      <c r="D888" s="1303"/>
      <c r="E888" s="1302"/>
      <c r="F888" s="1235"/>
      <c r="G888" s="1232">
        <f t="array" ref="G888">-INDIRECT("'2025 Expences - " &amp; TEXT(INDIRECT("E" &amp; ROW(G888) - 5), "mm/dd/yyyy") &amp; "'!$L$" &amp; (ROW() - ROW($G888) + 7))</f>
        <v>-25</v>
      </c>
      <c r="H888" s="1303" t="s">
        <v>347</v>
      </c>
      <c r="I888" s="1244">
        <f t="shared" si="72"/>
        <v>390.12</v>
      </c>
      <c r="J888" s="1245">
        <f t="shared" si="71"/>
        <v>1781.7</v>
      </c>
    </row>
    <row r="889" outlineLevel="1">
      <c r="A889" s="1209"/>
      <c r="B889" s="1611" t="s">
        <v>147</v>
      </c>
      <c r="C889" s="1612"/>
      <c r="D889" s="1613"/>
      <c r="E889" s="1614"/>
      <c r="F889" s="1615"/>
      <c r="G889" s="1616">
        <f t="array" ref="G889">-INDIRECT("'2025 Expences - " &amp; TEXT(INDIRECT("E" &amp; ROW(G889) - 6), "mm/dd/yyyy") &amp; "'!$L$" &amp; (ROW() - ROW($G889) + 8))</f>
        <v>0</v>
      </c>
      <c r="H889" s="1613" t="s">
        <v>347</v>
      </c>
      <c r="I889" s="1617">
        <f t="shared" si="72"/>
        <v>390.12</v>
      </c>
      <c r="J889" s="1715">
        <f t="shared" si="71"/>
        <v>1781.7</v>
      </c>
    </row>
    <row r="890" outlineLevel="1">
      <c r="A890" s="1209"/>
      <c r="B890" s="1312" t="s">
        <v>21</v>
      </c>
      <c r="C890" s="1300"/>
      <c r="D890" s="1303"/>
      <c r="E890" s="1302"/>
      <c r="F890" s="1235"/>
      <c r="G890" s="1232">
        <f t="array" ref="G890">-INDIRECT("'2025 Expences - " &amp; TEXT(INDIRECT("E" &amp; ROW(G890) - 7), "mm/dd/yyyy") &amp; "'!$L$" &amp; (ROW() - ROW($G890) + 9))</f>
        <v>-59.84</v>
      </c>
      <c r="H890" s="1303" t="s">
        <v>347</v>
      </c>
      <c r="I890" s="1244">
        <f t="shared" si="72"/>
        <v>330.28</v>
      </c>
      <c r="J890" s="1245">
        <f t="shared" si="71"/>
        <v>1721.86</v>
      </c>
    </row>
    <row r="891" outlineLevel="1">
      <c r="A891" s="1209"/>
      <c r="B891" s="1611" t="s">
        <v>61</v>
      </c>
      <c r="C891" s="1612"/>
      <c r="D891" s="1613"/>
      <c r="E891" s="1614"/>
      <c r="F891" s="1615"/>
      <c r="G891" s="1616">
        <f t="array" ref="G891">-INDIRECT("'2025 Expences - " &amp; TEXT(INDIRECT("E" &amp; ROW(G891) - 8), "mm/dd/yyyy") &amp; "'!$L$" &amp; (ROW() - ROW($G891) + 10))</f>
        <v>-48.38</v>
      </c>
      <c r="H891" s="1613" t="s">
        <v>347</v>
      </c>
      <c r="I891" s="1617">
        <f t="shared" si="72"/>
        <v>281.9</v>
      </c>
      <c r="J891" s="1715">
        <f t="shared" si="71"/>
        <v>1673.48</v>
      </c>
    </row>
    <row r="892" outlineLevel="1">
      <c r="A892" s="1209"/>
      <c r="B892" s="1312" t="s">
        <v>149</v>
      </c>
      <c r="C892" s="1300"/>
      <c r="D892" s="1313"/>
      <c r="E892" s="1314"/>
      <c r="F892" s="1315"/>
      <c r="G892" s="1232">
        <f t="array" ref="G892">-INDIRECT("'2025 Expences - " &amp; TEXT(INDIRECT("E" &amp; ROW(G892) - 9), "mm/dd/yyyy") &amp; "'!$L$" &amp; (ROW() - ROW($G892) + 11))</f>
        <v>0</v>
      </c>
      <c r="H892" s="1303" t="s">
        <v>347</v>
      </c>
      <c r="I892" s="1244">
        <f t="shared" si="72"/>
        <v>281.9</v>
      </c>
      <c r="J892" s="1245">
        <f t="shared" si="71"/>
        <v>1673.48</v>
      </c>
    </row>
    <row r="893" outlineLevel="1">
      <c r="A893" s="1619"/>
      <c r="B893" s="1611" t="s">
        <v>150</v>
      </c>
      <c r="C893" s="1612"/>
      <c r="D893" s="1620"/>
      <c r="E893" s="1621"/>
      <c r="F893" s="1622"/>
      <c r="G893" s="1616">
        <f t="array" ref="G893">-INDIRECT("'2025 Expences - " &amp; TEXT(INDIRECT("E" &amp; ROW(G893) - 10), "mm/dd/yyyy") &amp; "'!$L$" &amp; (ROW() - ROW($G893) + 12))</f>
        <v>0</v>
      </c>
      <c r="H893" s="1613" t="s">
        <v>347</v>
      </c>
      <c r="I893" s="1617">
        <f t="shared" si="72"/>
        <v>281.9</v>
      </c>
      <c r="J893" s="1715">
        <f t="shared" si="71"/>
        <v>1673.48</v>
      </c>
    </row>
    <row r="894" outlineLevel="1">
      <c r="A894" s="1619"/>
      <c r="B894" s="1312" t="s">
        <v>11</v>
      </c>
      <c r="C894" s="1300"/>
      <c r="D894" s="1313"/>
      <c r="E894" s="1314"/>
      <c r="F894" s="1315"/>
      <c r="G894" s="1232">
        <f t="array" ref="G894">-INDIRECT("'2025 Expences - " &amp; TEXT(INDIRECT("E" &amp; ROW(G894) - 11), "mm/dd/yyyy") &amp; "'!$L$" &amp; (ROW() - ROW($G894) + 13))</f>
        <v>0</v>
      </c>
      <c r="H894" s="1303" t="s">
        <v>347</v>
      </c>
      <c r="I894" s="1244">
        <f t="shared" si="72"/>
        <v>281.9</v>
      </c>
      <c r="J894" s="1245">
        <f t="shared" si="71"/>
        <v>1673.48</v>
      </c>
    </row>
    <row r="895" outlineLevel="1">
      <c r="A895" s="1619"/>
      <c r="B895" s="1611" t="s">
        <v>148</v>
      </c>
      <c r="C895" s="1612"/>
      <c r="D895" s="1620"/>
      <c r="E895" s="1621"/>
      <c r="F895" s="1622"/>
      <c r="G895" s="1616">
        <f t="array" ref="G895">-INDIRECT("'2025 Expences - " &amp; TEXT(INDIRECT("E" &amp; ROW(G895) - 12), "mm/dd/yyyy") &amp; "'!$L$" &amp; (ROW() - ROW($G895) + 14))</f>
        <v>0</v>
      </c>
      <c r="H895" s="1613" t="str">
        <f t="array" ref="H895">IF($C895="","N/A",IF($C895=TRUE,"Paid","Pending")) </f>
        <v>N/A</v>
      </c>
      <c r="I895" s="1617">
        <f t="shared" si="72"/>
        <v>281.9</v>
      </c>
      <c r="J895" s="1715">
        <f t="shared" si="71"/>
        <v>1673.48</v>
      </c>
    </row>
    <row r="896" outlineLevel="1">
      <c r="A896" s="1619"/>
      <c r="B896" s="1623" t="s">
        <v>30</v>
      </c>
      <c r="C896" s="1359" t="b">
        <v>1</v>
      </c>
      <c r="D896" s="1646"/>
      <c r="E896" s="1720"/>
      <c r="F896" s="1626">
        <v>45874.0</v>
      </c>
      <c r="G896" s="1627">
        <f>-978-39.06</f>
        <v>-1017.06</v>
      </c>
      <c r="H896" s="1628" t="str">
        <f t="array" ref="H896">IF($C896="","N/A",IF($C896=TRUE,"Paid","Pending")) </f>
        <v>Paid</v>
      </c>
      <c r="I896" s="1244">
        <f t="shared" si="72"/>
        <v>-735.16</v>
      </c>
      <c r="J896" s="1245">
        <f t="shared" si="71"/>
        <v>656.42</v>
      </c>
    </row>
    <row r="897" outlineLevel="1">
      <c r="A897" s="1619"/>
      <c r="B897" s="1647" t="s">
        <v>23</v>
      </c>
      <c r="C897" s="1641" t="b">
        <v>1</v>
      </c>
      <c r="D897" s="1642"/>
      <c r="E897" s="1643"/>
      <c r="F897" s="1649" t="str">
        <f>IFERROR(__xludf.DUMMYFUNCTION("TEXT(EDATE(INDEX(F$1:F896, MAX(FILTER(ROW(B$1:B896), B$1:B896=""Car Insurance""))), 1), ""mm/dd/yyyy"")"),"08/08/2025")</f>
        <v>08/08/2025</v>
      </c>
      <c r="G897" s="1645">
        <v>-117.95</v>
      </c>
      <c r="H897" s="1634" t="str">
        <f t="array" ref="H897">IF($C897="","N/A",IF($C897=TRUE,"Paid","Pending")) </f>
        <v>Paid</v>
      </c>
      <c r="I897" s="1617">
        <f t="shared" si="72"/>
        <v>-853.11</v>
      </c>
      <c r="J897" s="1715">
        <f t="shared" si="71"/>
        <v>538.47</v>
      </c>
    </row>
    <row r="898" outlineLevel="1">
      <c r="A898" s="1619"/>
      <c r="B898" s="1719" t="s">
        <v>42</v>
      </c>
      <c r="C898" s="1300" t="b">
        <v>1</v>
      </c>
      <c r="D898" s="1636"/>
      <c r="E898" s="1737"/>
      <c r="F898" s="1626" t="str">
        <f>E883</f>
        <v>07/25/2025</v>
      </c>
      <c r="G898" s="1639">
        <v>-86.95</v>
      </c>
      <c r="H898" s="1628" t="str">
        <f t="array" ref="H898">IF($C898="","N/A",IF($C898=TRUE,"Paid","Pending")) </f>
        <v>Paid</v>
      </c>
      <c r="I898" s="1244">
        <f t="shared" si="72"/>
        <v>-940.06</v>
      </c>
      <c r="J898" s="1245">
        <f t="shared" si="71"/>
        <v>451.52</v>
      </c>
    </row>
    <row r="899" outlineLevel="1">
      <c r="A899" s="1619"/>
      <c r="B899" s="1640" t="s">
        <v>52</v>
      </c>
      <c r="C899" s="1641" t="b">
        <v>1</v>
      </c>
      <c r="D899" s="1716" t="s">
        <v>1031</v>
      </c>
      <c r="E899" s="1643"/>
      <c r="F899" s="1649" t="str">
        <f>IFERROR(__xludf.DUMMYFUNCTION("TEXT(EDATE(INDEX(F$1:F898, MAX(FILTER(ROW(B$1:B898), D$1:D898=""Mission Lane""))), 1), ""mm/dd/yyyy"")"),"08/24/2025")</f>
        <v>08/24/2025</v>
      </c>
      <c r="G899" s="1645">
        <v>-200.0</v>
      </c>
      <c r="H899" s="1634" t="str">
        <f t="array" ref="H899">IF($C899="","N/A",IF($C899=TRUE,"Paid","Pending")) </f>
        <v>Paid</v>
      </c>
      <c r="I899" s="1617">
        <f t="shared" si="72"/>
        <v>-1140.06</v>
      </c>
      <c r="J899" s="1715">
        <f t="shared" si="71"/>
        <v>251.52</v>
      </c>
    </row>
    <row r="900" outlineLevel="1">
      <c r="A900" s="1209"/>
      <c r="B900" s="1623" t="s">
        <v>52</v>
      </c>
      <c r="C900" s="1359" t="b">
        <v>1</v>
      </c>
      <c r="D900" s="1646" t="s">
        <v>1032</v>
      </c>
      <c r="E900" s="1720"/>
      <c r="F900" s="1626" t="str">
        <f>IFERROR(__xludf.DUMMYFUNCTION("TEXT(EDATE(INDEX(F$1:F898, MAX(FILTER(ROW(B$1:B898), D$1:D898=""Lowes""))), 1), ""mm/dd/yyyy"")"),"08/13/2025")</f>
        <v>08/13/2025</v>
      </c>
      <c r="G900" s="1627">
        <v>-50.0</v>
      </c>
      <c r="H900" s="1628" t="str">
        <f t="array" ref="H900">IF($C900="","N/A",IF($C900=TRUE,"Paid","Pending")) </f>
        <v>Paid</v>
      </c>
      <c r="I900" s="1244">
        <f t="shared" si="72"/>
        <v>-1190.06</v>
      </c>
      <c r="J900" s="1245">
        <f t="shared" si="71"/>
        <v>201.52</v>
      </c>
    </row>
    <row r="901" outlineLevel="1">
      <c r="A901" s="1209"/>
      <c r="B901" s="1647" t="s">
        <v>52</v>
      </c>
      <c r="C901" s="1641" t="b">
        <v>1</v>
      </c>
      <c r="D901" s="1716" t="s">
        <v>1033</v>
      </c>
      <c r="E901" s="1643"/>
      <c r="F901" s="1649">
        <v>45882.0</v>
      </c>
      <c r="G901" s="1645">
        <v>-50.0</v>
      </c>
      <c r="H901" s="1634" t="str">
        <f t="array" ref="H901">IF($C901="","N/A",IF($C901=TRUE,"Paid","Pending")) </f>
        <v>Paid</v>
      </c>
      <c r="I901" s="1617">
        <f t="shared" si="72"/>
        <v>-1240.06</v>
      </c>
      <c r="J901" s="1715">
        <f t="shared" si="71"/>
        <v>151.52</v>
      </c>
    </row>
    <row r="902" outlineLevel="1">
      <c r="A902" s="1209"/>
      <c r="B902" s="1722" t="s">
        <v>52</v>
      </c>
      <c r="C902" s="1359" t="b">
        <v>1</v>
      </c>
      <c r="D902" s="1646" t="s">
        <v>1034</v>
      </c>
      <c r="E902" s="1720"/>
      <c r="F902" s="1626" t="str">
        <f>IFERROR(__xludf.DUMMYFUNCTION("TEXT(EDATE(INDEX(F$1:F898, MAX(FILTER(ROW(B$1:B898), D$1:D898=""Amazon""))), 1), ""mm/dd/yyyy"")"),"08/25/2025")</f>
        <v>08/25/2025</v>
      </c>
      <c r="G902" s="1627">
        <v>-50.0</v>
      </c>
      <c r="H902" s="1628" t="str">
        <f t="array" ref="H902">IF($C902="","N/A",IF($C902=TRUE,"Paid","Pending")) </f>
        <v>Paid</v>
      </c>
      <c r="I902" s="1244">
        <f t="shared" si="72"/>
        <v>-1290.06</v>
      </c>
      <c r="J902" s="1245">
        <f t="shared" si="71"/>
        <v>101.52</v>
      </c>
    </row>
    <row r="903" ht="29.25" customHeight="1">
      <c r="A903" s="1209"/>
      <c r="B903" s="1724" t="s">
        <v>1035</v>
      </c>
      <c r="C903" s="1725"/>
      <c r="D903" s="1725"/>
      <c r="E903" s="1725"/>
      <c r="F903" s="1725"/>
      <c r="G903" s="1725"/>
      <c r="H903" s="1726" t="s">
        <v>954</v>
      </c>
      <c r="I903" s="1725"/>
      <c r="J903" s="1727">
        <f>J902</f>
        <v>101.52</v>
      </c>
    </row>
    <row r="904" outlineLevel="1">
      <c r="A904" s="1251"/>
      <c r="B904" s="1661" t="s">
        <v>57</v>
      </c>
      <c r="C904" s="1662"/>
      <c r="D904" s="1663"/>
      <c r="E904" s="1747" t="str">
        <f>IFERROR(__xludf.DUMMYFUNCTION("TEXT(INDEX(E$1:E903, MAX(FILTER(ROW(B$1:B903), B$1:B903=""Income: Paycheck"")))+14, ""mm/dd/yyyy"")"),"08/08/2025")</f>
        <v>08/08/2025</v>
      </c>
      <c r="F904" s="1665"/>
      <c r="G904" s="1666">
        <v>2378.27</v>
      </c>
      <c r="H904" s="1662"/>
      <c r="I904" s="1667">
        <f>G904</f>
        <v>2378.27</v>
      </c>
      <c r="J904" s="1668">
        <f t="shared" ref="J904:J922" si="73">J903+G904</f>
        <v>2479.79</v>
      </c>
    </row>
    <row r="905" outlineLevel="1">
      <c r="A905" s="1251"/>
      <c r="B905" s="1669" t="s">
        <v>110</v>
      </c>
      <c r="C905" s="1670"/>
      <c r="D905" s="1671"/>
      <c r="E905" s="1672"/>
      <c r="F905" s="1673"/>
      <c r="G905" s="1232">
        <f t="array" ref="G905">-INDIRECT("'2025 Expences - " &amp; TEXT(INDIRECT("E" &amp; ROW($G905) - 1), "mm/dd/yyyy") &amp; "'!$L$" &amp; (ROW() - ROW($G905) + 3))</f>
        <v>-186.18</v>
      </c>
      <c r="H905" s="1675" t="s">
        <v>347</v>
      </c>
      <c r="I905" s="1676">
        <f t="shared" ref="I905:I922" si="74">I904+G905</f>
        <v>2192.09</v>
      </c>
      <c r="J905" s="1677">
        <f t="shared" si="73"/>
        <v>2293.61</v>
      </c>
    </row>
    <row r="906" outlineLevel="1">
      <c r="A906" s="1251"/>
      <c r="B906" s="1678" t="s">
        <v>144</v>
      </c>
      <c r="C906" s="1679"/>
      <c r="D906" s="1680"/>
      <c r="E906" s="1681"/>
      <c r="F906" s="1682"/>
      <c r="G906" s="1740">
        <f t="array" ref="G906">-INDIRECT("'2025 Expences - " &amp; TEXT(INDIRECT("E" &amp; ROW(G906) - 2), "mm/dd/yyyy") &amp; "'!$L$" &amp; (ROW() - ROW($G906) + 4))</f>
        <v>-76.6</v>
      </c>
      <c r="H906" s="1684" t="s">
        <v>347</v>
      </c>
      <c r="I906" s="1685">
        <f t="shared" si="74"/>
        <v>2115.49</v>
      </c>
      <c r="J906" s="1686">
        <f t="shared" si="73"/>
        <v>2217.01</v>
      </c>
    </row>
    <row r="907" outlineLevel="1">
      <c r="A907" s="1251"/>
      <c r="B907" s="1669" t="s">
        <v>145</v>
      </c>
      <c r="C907" s="1670"/>
      <c r="D907" s="1671"/>
      <c r="E907" s="1672"/>
      <c r="F907" s="1673"/>
      <c r="G907" s="1232">
        <f t="array" ref="G907">-INDIRECT("'2025 Expences - " &amp; TEXT(INDIRECT("E" &amp; ROW(G907) - 3), "mm/dd/yyyy") &amp; "'!$L$" &amp; (ROW() - ROW($G907) + 5))</f>
        <v>-30.15</v>
      </c>
      <c r="H907" s="1675" t="s">
        <v>347</v>
      </c>
      <c r="I907" s="1676">
        <f t="shared" si="74"/>
        <v>2085.34</v>
      </c>
      <c r="J907" s="1677">
        <f t="shared" si="73"/>
        <v>2186.86</v>
      </c>
    </row>
    <row r="908" outlineLevel="1">
      <c r="A908" s="1251"/>
      <c r="B908" s="1678" t="s">
        <v>146</v>
      </c>
      <c r="C908" s="1679"/>
      <c r="D908" s="1680"/>
      <c r="E908" s="1681"/>
      <c r="F908" s="1682"/>
      <c r="G908" s="1740">
        <f t="array" ref="G908">-INDIRECT("'2025 Expences - " &amp; TEXT(INDIRECT("E" &amp; ROW(G908) - 4), "mm/dd/yyyy") &amp; "'!$L$" &amp; (ROW() - ROW($G908) + 6))</f>
        <v>-83</v>
      </c>
      <c r="H908" s="1684" t="s">
        <v>347</v>
      </c>
      <c r="I908" s="1685">
        <f t="shared" si="74"/>
        <v>2002.34</v>
      </c>
      <c r="J908" s="1686">
        <f t="shared" si="73"/>
        <v>2103.86</v>
      </c>
    </row>
    <row r="909" outlineLevel="1">
      <c r="A909" s="1251"/>
      <c r="B909" s="1669" t="s">
        <v>132</v>
      </c>
      <c r="C909" s="1670"/>
      <c r="D909" s="1671"/>
      <c r="E909" s="1672"/>
      <c r="F909" s="1673"/>
      <c r="G909" s="1232">
        <f t="array" ref="G909">-INDIRECT("'2025 Expences - " &amp; TEXT(INDIRECT("E" &amp; ROW(G909) - 5), "mm/dd/yyyy") &amp; "'!$L$" &amp; (ROW() - ROW($G909) + 7))</f>
        <v>0</v>
      </c>
      <c r="H909" s="1675" t="s">
        <v>347</v>
      </c>
      <c r="I909" s="1676">
        <f t="shared" si="74"/>
        <v>2002.34</v>
      </c>
      <c r="J909" s="1677">
        <f t="shared" si="73"/>
        <v>2103.86</v>
      </c>
    </row>
    <row r="910" outlineLevel="1">
      <c r="A910" s="1209"/>
      <c r="B910" s="1687" t="s">
        <v>147</v>
      </c>
      <c r="C910" s="1679"/>
      <c r="D910" s="1688"/>
      <c r="E910" s="1681"/>
      <c r="F910" s="1682"/>
      <c r="G910" s="1740">
        <f t="array" ref="G910">-INDIRECT("'2025 Expences - " &amp; TEXT(INDIRECT("E" &amp; ROW(G910) - 6), "mm/dd/yyyy") &amp; "'!$L$" &amp; (ROW() - ROW($G910) + 8))</f>
        <v>-26.38</v>
      </c>
      <c r="H910" s="1689" t="s">
        <v>347</v>
      </c>
      <c r="I910" s="1685">
        <f t="shared" si="74"/>
        <v>1975.96</v>
      </c>
      <c r="J910" s="1686">
        <f t="shared" si="73"/>
        <v>2077.48</v>
      </c>
    </row>
    <row r="911" outlineLevel="1">
      <c r="A911" s="1209"/>
      <c r="B911" s="1690" t="s">
        <v>21</v>
      </c>
      <c r="C911" s="1670"/>
      <c r="D911" s="1691"/>
      <c r="E911" s="1672"/>
      <c r="F911" s="1673"/>
      <c r="G911" s="1232">
        <f t="array" ref="G911">-INDIRECT("'2025 Expences - " &amp; TEXT(INDIRECT("E" &amp; ROW(G911) - 7), "mm/dd/yyyy") &amp; "'!$L$" &amp; (ROW() - ROW($G911) + 9))</f>
        <v>-21.09</v>
      </c>
      <c r="H911" s="1692" t="s">
        <v>347</v>
      </c>
      <c r="I911" s="1676">
        <f t="shared" si="74"/>
        <v>1954.87</v>
      </c>
      <c r="J911" s="1677">
        <f t="shared" si="73"/>
        <v>2056.39</v>
      </c>
    </row>
    <row r="912" outlineLevel="1">
      <c r="A912" s="1209"/>
      <c r="B912" s="1687" t="s">
        <v>61</v>
      </c>
      <c r="C912" s="1679"/>
      <c r="D912" s="1688"/>
      <c r="E912" s="1681"/>
      <c r="F912" s="1682"/>
      <c r="G912" s="1740">
        <f t="array" ref="G912">-INDIRECT("'2025 Expences - " &amp; TEXT(INDIRECT("E" &amp; ROW(G912) - 8), "mm/dd/yyyy") &amp; "'!$L$" &amp; (ROW() - ROW($G912) + 10))</f>
        <v>-48.47</v>
      </c>
      <c r="H912" s="1689" t="s">
        <v>347</v>
      </c>
      <c r="I912" s="1685">
        <f t="shared" si="74"/>
        <v>1906.4</v>
      </c>
      <c r="J912" s="1686">
        <f t="shared" si="73"/>
        <v>2007.92</v>
      </c>
    </row>
    <row r="913" outlineLevel="1">
      <c r="A913" s="1209"/>
      <c r="B913" s="1690" t="s">
        <v>149</v>
      </c>
      <c r="C913" s="1670"/>
      <c r="D913" s="1636"/>
      <c r="E913" s="1672"/>
      <c r="F913" s="1673"/>
      <c r="G913" s="1232">
        <f t="array" ref="G913">-INDIRECT("'2025 Expences - " &amp; TEXT(INDIRECT("E" &amp; ROW(G913) - 9), "mm/dd/yyyy") &amp; "'!$L$" &amp; (ROW() - ROW($G913) + 11))</f>
        <v>0</v>
      </c>
      <c r="H913" s="1692" t="s">
        <v>347</v>
      </c>
      <c r="I913" s="1676">
        <f t="shared" si="74"/>
        <v>1906.4</v>
      </c>
      <c r="J913" s="1677">
        <f t="shared" si="73"/>
        <v>2007.92</v>
      </c>
    </row>
    <row r="914" outlineLevel="1">
      <c r="A914" s="1209"/>
      <c r="B914" s="1687" t="s">
        <v>150</v>
      </c>
      <c r="C914" s="1679"/>
      <c r="D914" s="1693"/>
      <c r="E914" s="1681"/>
      <c r="F914" s="1682"/>
      <c r="G914" s="1740">
        <f t="array" ref="G914">-INDIRECT("'2025 Expences - " &amp; TEXT(INDIRECT("E" &amp; ROW(G914) - 10), "mm/dd/yyyy") &amp; "'!$L$" &amp; (ROW() - ROW($G914) + 12))</f>
        <v>0</v>
      </c>
      <c r="H914" s="1689" t="s">
        <v>347</v>
      </c>
      <c r="I914" s="1685">
        <f t="shared" si="74"/>
        <v>1906.4</v>
      </c>
      <c r="J914" s="1686">
        <f t="shared" si="73"/>
        <v>2007.92</v>
      </c>
    </row>
    <row r="915" outlineLevel="1">
      <c r="A915" s="1209"/>
      <c r="B915" s="1690" t="s">
        <v>11</v>
      </c>
      <c r="C915" s="1670"/>
      <c r="D915" s="1636"/>
      <c r="E915" s="1672"/>
      <c r="F915" s="1673"/>
      <c r="G915" s="1232">
        <f t="array" ref="G915">-INDIRECT("'2025 Expences - " &amp; TEXT(INDIRECT("E" &amp; ROW(G915) - 11), "mm/dd/yyyy") &amp; "'!$L$" &amp; (ROW() - ROW($G915) + 13))</f>
        <v>-22.42</v>
      </c>
      <c r="H915" s="1692" t="s">
        <v>347</v>
      </c>
      <c r="I915" s="1676">
        <f t="shared" si="74"/>
        <v>1883.98</v>
      </c>
      <c r="J915" s="1677">
        <f t="shared" si="73"/>
        <v>1985.5</v>
      </c>
    </row>
    <row r="916" outlineLevel="1">
      <c r="A916" s="1209"/>
      <c r="B916" s="1687" t="s">
        <v>148</v>
      </c>
      <c r="C916" s="1679"/>
      <c r="D916" s="1693"/>
      <c r="E916" s="1681"/>
      <c r="F916" s="1682"/>
      <c r="G916" s="1740">
        <f t="array" ref="G916">-INDIRECT("'2025 Expences - " &amp; TEXT(INDIRECT("E" &amp; ROW(G916) - 12), "mm/dd/yyyy") &amp; "'!$L$" &amp; (ROW() - ROW($G916) + 14))</f>
        <v>0</v>
      </c>
      <c r="H916" s="1689" t="str">
        <f t="array" ref="H916">IF($C916="","N/A",IF($C916=TRUE,"Paid","Pending")) </f>
        <v>N/A</v>
      </c>
      <c r="I916" s="1685">
        <f t="shared" si="74"/>
        <v>1883.98</v>
      </c>
      <c r="J916" s="1686">
        <f t="shared" si="73"/>
        <v>1985.5</v>
      </c>
    </row>
    <row r="917" outlineLevel="1">
      <c r="A917" s="1209"/>
      <c r="B917" s="1466" t="s">
        <v>18</v>
      </c>
      <c r="C917" s="1417" t="b">
        <v>1</v>
      </c>
      <c r="D917" s="1418"/>
      <c r="E917" s="1419"/>
      <c r="F917" s="1626">
        <v>45902.0</v>
      </c>
      <c r="G917" s="1421">
        <v>-112.83</v>
      </c>
      <c r="H917" s="1628" t="str">
        <f t="array" ref="H917">IF($C917="","N/A",IF($C917=TRUE,"Paid","Pending")) </f>
        <v>Paid</v>
      </c>
      <c r="I917" s="1676">
        <f t="shared" si="74"/>
        <v>1771.15</v>
      </c>
      <c r="J917" s="1677">
        <f t="shared" si="73"/>
        <v>1872.67</v>
      </c>
    </row>
    <row r="918" outlineLevel="1">
      <c r="A918" s="1209"/>
      <c r="B918" s="1730" t="s">
        <v>14</v>
      </c>
      <c r="C918" s="1731" t="b">
        <v>1</v>
      </c>
      <c r="D918" s="1732"/>
      <c r="E918" s="1748"/>
      <c r="F918" s="1749" t="str">
        <f>IFERROR(__xludf.DUMMYFUNCTION("TEXT(EDATE(INDEX(F$1:F917, MAX(FILTER(ROW(B$1:B917), B$1:B917=B918))), 1), ""mm/dd/yyyy"")"),"08/25/2025")</f>
        <v>08/25/2025</v>
      </c>
      <c r="G918" s="1735">
        <v>-137.68</v>
      </c>
      <c r="H918" s="1741" t="str">
        <f t="array" ref="H918">IF($C918="","N/A",IF($C918=TRUE,"Paid","Pending")) </f>
        <v>Paid</v>
      </c>
      <c r="I918" s="1685">
        <f t="shared" si="74"/>
        <v>1633.47</v>
      </c>
      <c r="J918" s="1686">
        <f t="shared" si="73"/>
        <v>1734.99</v>
      </c>
    </row>
    <row r="919" outlineLevel="1">
      <c r="A919" s="1209"/>
      <c r="B919" s="1466" t="s">
        <v>42</v>
      </c>
      <c r="C919" s="1417" t="b">
        <v>1</v>
      </c>
      <c r="D919" s="1418"/>
      <c r="E919" s="1419"/>
      <c r="F919" s="1626" t="str">
        <f>E904</f>
        <v>08/08/2025</v>
      </c>
      <c r="G919" s="1421">
        <v>-86.95</v>
      </c>
      <c r="H919" s="1628" t="str">
        <f t="array" ref="H919">IF($C919="","N/A",IF($C919=TRUE,"Paid","Pending")) </f>
        <v>Paid</v>
      </c>
      <c r="I919" s="1676">
        <f t="shared" si="74"/>
        <v>1546.52</v>
      </c>
      <c r="J919" s="1677">
        <f t="shared" si="73"/>
        <v>1648.04</v>
      </c>
    </row>
    <row r="920" outlineLevel="1">
      <c r="A920" s="1209"/>
      <c r="B920" s="1730" t="s">
        <v>15</v>
      </c>
      <c r="C920" s="1731" t="b">
        <v>1</v>
      </c>
      <c r="D920" s="1732"/>
      <c r="E920" s="1748"/>
      <c r="F920" s="1749" t="str">
        <f>IFERROR(__xludf.DUMMYFUNCTION("TEXT(EDATE(INDEX(F$1:F919, MAX(FILTER(ROW(B$1:B919), B$1:B919=B920))), 1), ""mm/dd/yyyy"")"),"08/20/2025")</f>
        <v>08/20/2025</v>
      </c>
      <c r="G920" s="1735">
        <v>-47.0</v>
      </c>
      <c r="H920" s="1741" t="str">
        <f t="array" ref="H920">IF($C920="","N/A",IF($C920=TRUE,"Paid","Pending")) </f>
        <v>Paid</v>
      </c>
      <c r="I920" s="1685">
        <f t="shared" si="74"/>
        <v>1499.52</v>
      </c>
      <c r="J920" s="1686">
        <f t="shared" si="73"/>
        <v>1601.04</v>
      </c>
    </row>
    <row r="921" outlineLevel="1">
      <c r="A921" s="1209"/>
      <c r="B921" s="1466" t="s">
        <v>33</v>
      </c>
      <c r="C921" s="1417" t="b">
        <v>1</v>
      </c>
      <c r="D921" s="1418"/>
      <c r="E921" s="1419"/>
      <c r="F921" s="1626" t="str">
        <f>IFERROR(__xludf.DUMMYFUNCTION("TEXT(EDATE(INDEX(F$1:F918, MAX(FILTER(ROW(B$1:B918), B$1:B918=B921))), 1), ""mm/dd/yyyy"")"),"08/28/2025")</f>
        <v>08/28/2025</v>
      </c>
      <c r="G921" s="1421">
        <v>-471.27</v>
      </c>
      <c r="H921" s="1628" t="str">
        <f t="array" ref="H921">IF($C921="","N/A",IF($C921=TRUE,"Paid","Pending")) </f>
        <v>Paid</v>
      </c>
      <c r="I921" s="1676">
        <f t="shared" si="74"/>
        <v>1028.25</v>
      </c>
      <c r="J921" s="1677">
        <f t="shared" si="73"/>
        <v>1129.77</v>
      </c>
    </row>
    <row r="922" outlineLevel="1">
      <c r="A922" s="1209"/>
      <c r="B922" s="1730" t="s">
        <v>13</v>
      </c>
      <c r="C922" s="1731" t="b">
        <v>1</v>
      </c>
      <c r="D922" s="1732"/>
      <c r="E922" s="1748"/>
      <c r="F922" s="1749" t="str">
        <f>IFERROR(__xludf.DUMMYFUNCTION("TEXT(EDATE(INDEX(F$1:F919, MAX(FILTER(ROW(B$1:B919), B$1:B919=B922))), 1), ""mm/dd/yyyy"")"),"08/17/2025")</f>
        <v>08/17/2025</v>
      </c>
      <c r="G922" s="1735">
        <v>-10.0</v>
      </c>
      <c r="H922" s="1741" t="str">
        <f t="array" ref="H922">IF($C922="","N/A",IF($C922=TRUE,"Paid","Pending")) </f>
        <v>Paid</v>
      </c>
      <c r="I922" s="1685">
        <f t="shared" si="74"/>
        <v>1018.25</v>
      </c>
      <c r="J922" s="1686">
        <f t="shared" si="73"/>
        <v>1119.77</v>
      </c>
    </row>
    <row r="923" ht="30.75" customHeight="1">
      <c r="A923" s="1209"/>
      <c r="B923" s="1745" t="s">
        <v>1036</v>
      </c>
      <c r="C923" s="1706"/>
      <c r="D923" s="1706"/>
      <c r="E923" s="1706"/>
      <c r="F923" s="1706"/>
      <c r="G923" s="1706"/>
      <c r="H923" s="1736" t="s">
        <v>954</v>
      </c>
      <c r="I923" s="1706"/>
      <c r="J923" s="1709">
        <f>J922</f>
        <v>1119.77</v>
      </c>
    </row>
    <row r="924" outlineLevel="1">
      <c r="A924" s="1209"/>
      <c r="B924" s="1602" t="s">
        <v>57</v>
      </c>
      <c r="C924" s="1603"/>
      <c r="D924" s="1604"/>
      <c r="E924" s="1746" t="str">
        <f>IFERROR(__xludf.DUMMYFUNCTION("TEXT(INDEX(E$1:E923, MAX(FILTER(ROW(B$1:B923), B$1:B923=""Income: Paycheck"")))+14, ""mm/dd/yyyy"")"),"08/22/2025")</f>
        <v>08/22/2025</v>
      </c>
      <c r="F924" s="1606"/>
      <c r="G924" s="1607">
        <v>2106.11</v>
      </c>
      <c r="H924" s="1608"/>
      <c r="I924" s="1609">
        <f>G924</f>
        <v>2106.11</v>
      </c>
      <c r="J924" s="1610">
        <f t="shared" ref="J924:J939" si="75">J923+G924</f>
        <v>3225.88</v>
      </c>
    </row>
    <row r="925" outlineLevel="1">
      <c r="A925" s="1209"/>
      <c r="B925" s="1299" t="s">
        <v>110</v>
      </c>
      <c r="C925" s="1359"/>
      <c r="D925" s="1301"/>
      <c r="E925" s="1337"/>
      <c r="F925" s="1338"/>
      <c r="G925" s="1232">
        <f t="array" ref="G925">-INDIRECT("'2025 Expences - " &amp; TEXT(INDIRECT("E" &amp; ROW($G925) - 1), "mm/dd/yyyy") &amp; "'!$L$" &amp; (ROW() - ROW($G925) + 3))</f>
        <v>-353.77</v>
      </c>
      <c r="H925" s="1301" t="s">
        <v>347</v>
      </c>
      <c r="I925" s="1361">
        <f t="shared" ref="I925:I939" si="76">I924+G925</f>
        <v>1752.34</v>
      </c>
      <c r="J925" s="1245">
        <f t="shared" si="75"/>
        <v>2872.11</v>
      </c>
    </row>
    <row r="926" outlineLevel="1">
      <c r="A926" s="1209"/>
      <c r="B926" s="1611" t="s">
        <v>144</v>
      </c>
      <c r="C926" s="1612"/>
      <c r="D926" s="1613"/>
      <c r="E926" s="1614"/>
      <c r="F926" s="1615"/>
      <c r="G926" s="1616">
        <f t="array" ref="G926">-INDIRECT("'2025 Expences - " &amp; TEXT(INDIRECT("E" &amp; ROW(G926) - 2), "mm/dd/yyyy") &amp; "'!$L$" &amp; (ROW() - ROW($G926) + 4))</f>
        <v>-100.49</v>
      </c>
      <c r="H926" s="1613" t="s">
        <v>347</v>
      </c>
      <c r="I926" s="1617">
        <f t="shared" si="76"/>
        <v>1651.85</v>
      </c>
      <c r="J926" s="1715">
        <f t="shared" si="75"/>
        <v>2771.62</v>
      </c>
    </row>
    <row r="927" outlineLevel="1">
      <c r="A927" s="1209"/>
      <c r="B927" s="1312" t="s">
        <v>145</v>
      </c>
      <c r="C927" s="1300"/>
      <c r="D927" s="1303"/>
      <c r="E927" s="1302"/>
      <c r="F927" s="1235"/>
      <c r="G927" s="1232">
        <f t="array" ref="G927">-INDIRECT("'2025 Expences - " &amp; TEXT(INDIRECT("E" &amp; ROW(G927) - 3), "mm/dd/yyyy") &amp; "'!$L$" &amp; (ROW() - ROW($G927) + 5))</f>
        <v>-32.29</v>
      </c>
      <c r="H927" s="1303" t="s">
        <v>347</v>
      </c>
      <c r="I927" s="1244">
        <f t="shared" si="76"/>
        <v>1619.56</v>
      </c>
      <c r="J927" s="1245">
        <f t="shared" si="75"/>
        <v>2739.33</v>
      </c>
    </row>
    <row r="928" outlineLevel="1">
      <c r="A928" s="1209"/>
      <c r="B928" s="1611" t="s">
        <v>146</v>
      </c>
      <c r="C928" s="1612"/>
      <c r="D928" s="1613"/>
      <c r="E928" s="1614"/>
      <c r="F928" s="1615"/>
      <c r="G928" s="1616">
        <f t="array" ref="G928">-INDIRECT("'2025 Expences - " &amp; TEXT(INDIRECT("E" &amp; ROW(G928) - 4), "mm/dd/yyyy") &amp; "'!$L$" &amp; (ROW() - ROW($G928) + 6))</f>
        <v>-8.99</v>
      </c>
      <c r="H928" s="1613" t="s">
        <v>347</v>
      </c>
      <c r="I928" s="1617">
        <f t="shared" si="76"/>
        <v>1610.57</v>
      </c>
      <c r="J928" s="1715">
        <f t="shared" si="75"/>
        <v>2730.34</v>
      </c>
    </row>
    <row r="929" outlineLevel="1">
      <c r="A929" s="1209"/>
      <c r="B929" s="1312" t="s">
        <v>132</v>
      </c>
      <c r="C929" s="1300"/>
      <c r="D929" s="1303"/>
      <c r="E929" s="1302"/>
      <c r="F929" s="1235"/>
      <c r="G929" s="1232">
        <f t="array" ref="G929">-INDIRECT("'2025 Expences - " &amp; TEXT(INDIRECT("E" &amp; ROW(G929) - 5), "mm/dd/yyyy") &amp; "'!$L$" &amp; (ROW() - ROW($G929) + 7))</f>
        <v>0</v>
      </c>
      <c r="H929" s="1303" t="s">
        <v>347</v>
      </c>
      <c r="I929" s="1244">
        <f t="shared" si="76"/>
        <v>1610.57</v>
      </c>
      <c r="J929" s="1245">
        <f t="shared" si="75"/>
        <v>2730.34</v>
      </c>
    </row>
    <row r="930" outlineLevel="1">
      <c r="A930" s="1209"/>
      <c r="B930" s="1611" t="s">
        <v>147</v>
      </c>
      <c r="C930" s="1612"/>
      <c r="D930" s="1613"/>
      <c r="E930" s="1614"/>
      <c r="F930" s="1615"/>
      <c r="G930" s="1616">
        <f t="array" ref="G930">-INDIRECT("'2025 Expences - " &amp; TEXT(INDIRECT("E" &amp; ROW(G930) - 6), "mm/dd/yyyy") &amp; "'!$L$" &amp; (ROW() - ROW($G930) + 8))</f>
        <v>0</v>
      </c>
      <c r="H930" s="1613" t="s">
        <v>347</v>
      </c>
      <c r="I930" s="1617">
        <f t="shared" si="76"/>
        <v>1610.57</v>
      </c>
      <c r="J930" s="1715">
        <f t="shared" si="75"/>
        <v>2730.34</v>
      </c>
    </row>
    <row r="931" outlineLevel="1">
      <c r="A931" s="1209"/>
      <c r="B931" s="1312" t="s">
        <v>21</v>
      </c>
      <c r="C931" s="1300"/>
      <c r="D931" s="1303"/>
      <c r="E931" s="1302"/>
      <c r="F931" s="1235"/>
      <c r="G931" s="1232">
        <f t="array" ref="G931">-INDIRECT("'2025 Expences - " &amp; TEXT(INDIRECT("E" &amp; ROW(G931) - 7), "mm/dd/yyyy") &amp; "'!$L$" &amp; (ROW() - ROW($G931) + 9))</f>
        <v>-83.52</v>
      </c>
      <c r="H931" s="1303" t="s">
        <v>347</v>
      </c>
      <c r="I931" s="1244">
        <f t="shared" si="76"/>
        <v>1527.05</v>
      </c>
      <c r="J931" s="1245">
        <f t="shared" si="75"/>
        <v>2646.82</v>
      </c>
    </row>
    <row r="932" outlineLevel="1">
      <c r="A932" s="1209"/>
      <c r="B932" s="1611" t="s">
        <v>61</v>
      </c>
      <c r="C932" s="1612"/>
      <c r="D932" s="1613"/>
      <c r="E932" s="1614"/>
      <c r="F932" s="1615"/>
      <c r="G932" s="1616">
        <f t="array" ref="G932">-INDIRECT("'2025 Expences - " &amp; TEXT(INDIRECT("E" &amp; ROW(G932) - 8), "mm/dd/yyyy") &amp; "'!$L$" &amp; (ROW() - ROW($G932) + 10))</f>
        <v>-48.47</v>
      </c>
      <c r="H932" s="1613" t="s">
        <v>347</v>
      </c>
      <c r="I932" s="1617">
        <f t="shared" si="76"/>
        <v>1478.58</v>
      </c>
      <c r="J932" s="1715">
        <f t="shared" si="75"/>
        <v>2598.35</v>
      </c>
    </row>
    <row r="933" outlineLevel="1">
      <c r="A933" s="1209"/>
      <c r="B933" s="1312" t="s">
        <v>149</v>
      </c>
      <c r="C933" s="1300"/>
      <c r="D933" s="1313"/>
      <c r="E933" s="1314"/>
      <c r="F933" s="1315"/>
      <c r="G933" s="1232">
        <f t="array" ref="G933">-INDIRECT("'2025 Expences - " &amp; TEXT(INDIRECT("E" &amp; ROW(G933) - 9), "mm/dd/yyyy") &amp; "'!$L$" &amp; (ROW() - ROW($G933) + 11))</f>
        <v>0</v>
      </c>
      <c r="H933" s="1303" t="s">
        <v>347</v>
      </c>
      <c r="I933" s="1244">
        <f t="shared" si="76"/>
        <v>1478.58</v>
      </c>
      <c r="J933" s="1245">
        <f t="shared" si="75"/>
        <v>2598.35</v>
      </c>
    </row>
    <row r="934" outlineLevel="1">
      <c r="A934" s="1619"/>
      <c r="B934" s="1611" t="s">
        <v>150</v>
      </c>
      <c r="C934" s="1612"/>
      <c r="D934" s="1620"/>
      <c r="E934" s="1621"/>
      <c r="F934" s="1622"/>
      <c r="G934" s="1616">
        <f t="array" ref="G934">-INDIRECT("'2025 Expences - " &amp; TEXT(INDIRECT("E" &amp; ROW(G934) - 10), "mm/dd/yyyy") &amp; "'!$L$" &amp; (ROW() - ROW($G934) + 12))</f>
        <v>-27</v>
      </c>
      <c r="H934" s="1613" t="s">
        <v>347</v>
      </c>
      <c r="I934" s="1617">
        <f t="shared" si="76"/>
        <v>1451.58</v>
      </c>
      <c r="J934" s="1715">
        <f t="shared" si="75"/>
        <v>2571.35</v>
      </c>
    </row>
    <row r="935" outlineLevel="1">
      <c r="A935" s="1619"/>
      <c r="B935" s="1312" t="s">
        <v>11</v>
      </c>
      <c r="C935" s="1300"/>
      <c r="D935" s="1313"/>
      <c r="E935" s="1314"/>
      <c r="F935" s="1315"/>
      <c r="G935" s="1232">
        <f t="array" ref="G935">-INDIRECT("'2025 Expences - " &amp; TEXT(INDIRECT("E" &amp; ROW(G935) - 11), "mm/dd/yyyy") &amp; "'!$L$" &amp; (ROW() - ROW($G935) + 13))</f>
        <v>-12.65</v>
      </c>
      <c r="H935" s="1303" t="s">
        <v>347</v>
      </c>
      <c r="I935" s="1244">
        <f t="shared" si="76"/>
        <v>1438.93</v>
      </c>
      <c r="J935" s="1245">
        <f t="shared" si="75"/>
        <v>2558.7</v>
      </c>
    </row>
    <row r="936" outlineLevel="1">
      <c r="A936" s="1619"/>
      <c r="B936" s="1611" t="s">
        <v>148</v>
      </c>
      <c r="C936" s="1612"/>
      <c r="D936" s="1620"/>
      <c r="E936" s="1621"/>
      <c r="F936" s="1622"/>
      <c r="G936" s="1616">
        <f t="array" ref="G936">-INDIRECT("'2025 Expences - " &amp; TEXT(INDIRECT("E" &amp; ROW(G936) - 12), "mm/dd/yyyy") &amp; "'!$L$" &amp; (ROW() - ROW($G936) + 14))</f>
        <v>0</v>
      </c>
      <c r="H936" s="1613" t="str">
        <f t="array" ref="H936">IF($C936="","N/A",IF($C936=TRUE,"Paid","Pending")) </f>
        <v>N/A</v>
      </c>
      <c r="I936" s="1617">
        <f t="shared" si="76"/>
        <v>1438.93</v>
      </c>
      <c r="J936" s="1715">
        <f t="shared" si="75"/>
        <v>2558.7</v>
      </c>
    </row>
    <row r="937" outlineLevel="1">
      <c r="A937" s="1619"/>
      <c r="B937" s="1623" t="s">
        <v>30</v>
      </c>
      <c r="C937" s="1359" t="b">
        <v>1</v>
      </c>
      <c r="D937" s="1646"/>
      <c r="E937" s="1720"/>
      <c r="F937" s="1626" t="str">
        <f>IFERROR(__xludf.DUMMYFUNCTION("TEXT(EDATE(INDEX(F$1:F936, MAX(FILTER(ROW(B$1:B936), B$1:B936=""Rent""))), 1), ""mm/dd/yyyy"")"),"09/05/2025")</f>
        <v>09/05/2025</v>
      </c>
      <c r="G937" s="1627">
        <f>-975-46.8-3</f>
        <v>-1024.8</v>
      </c>
      <c r="H937" s="1628" t="str">
        <f t="array" ref="H937">IF($C937="","N/A",IF($C937=TRUE,"Paid","Pending")) </f>
        <v>Paid</v>
      </c>
      <c r="I937" s="1244">
        <f t="shared" si="76"/>
        <v>414.13</v>
      </c>
      <c r="J937" s="1245">
        <f t="shared" si="75"/>
        <v>1533.9</v>
      </c>
    </row>
    <row r="938" outlineLevel="1">
      <c r="A938" s="1619"/>
      <c r="B938" s="1647" t="s">
        <v>23</v>
      </c>
      <c r="C938" s="1641" t="b">
        <v>1</v>
      </c>
      <c r="D938" s="1642"/>
      <c r="E938" s="1643"/>
      <c r="F938" s="1649" t="str">
        <f>IFERROR(__xludf.DUMMYFUNCTION("TEXT(EDATE(INDEX(F$1:F937, MAX(FILTER(ROW(B$1:B937), B$1:B937=""Car Insurance""))), 1), ""mm/dd/yyyy"")"),"09/08/2025")</f>
        <v>09/08/2025</v>
      </c>
      <c r="G938" s="1645">
        <v>-117.95</v>
      </c>
      <c r="H938" s="1634" t="str">
        <f t="array" ref="H938">IF($C938="","N/A",IF($C938=TRUE,"Paid","Pending")) </f>
        <v>Paid</v>
      </c>
      <c r="I938" s="1617">
        <f t="shared" si="76"/>
        <v>296.18</v>
      </c>
      <c r="J938" s="1715">
        <f t="shared" si="75"/>
        <v>1415.95</v>
      </c>
    </row>
    <row r="939" outlineLevel="1">
      <c r="A939" s="1619"/>
      <c r="B939" s="1719" t="s">
        <v>42</v>
      </c>
      <c r="C939" s="1300" t="b">
        <v>1</v>
      </c>
      <c r="D939" s="1636"/>
      <c r="E939" s="1737"/>
      <c r="F939" s="1626">
        <v>45891.0</v>
      </c>
      <c r="G939" s="1639">
        <v>-86.95</v>
      </c>
      <c r="H939" s="1628" t="str">
        <f t="array" ref="H939">IF($C939="","N/A",IF($C939=TRUE,"Paid","Pending")) </f>
        <v>Paid</v>
      </c>
      <c r="I939" s="1244">
        <f t="shared" si="76"/>
        <v>209.23</v>
      </c>
      <c r="J939" s="1245">
        <f t="shared" si="75"/>
        <v>1329</v>
      </c>
    </row>
    <row r="940" ht="29.25" customHeight="1">
      <c r="A940" s="1209"/>
      <c r="B940" s="1724" t="s">
        <v>1037</v>
      </c>
      <c r="C940" s="1725"/>
      <c r="D940" s="1725"/>
      <c r="E940" s="1725"/>
      <c r="F940" s="1725"/>
      <c r="G940" s="1725"/>
      <c r="H940" s="1726" t="s">
        <v>954</v>
      </c>
      <c r="I940" s="1725"/>
      <c r="J940" s="1727">
        <f>3349.35-2022.98</f>
        <v>1326.37</v>
      </c>
    </row>
    <row r="941" outlineLevel="1">
      <c r="A941" s="1251"/>
      <c r="B941" s="1661" t="s">
        <v>57</v>
      </c>
      <c r="C941" s="1662"/>
      <c r="D941" s="1663"/>
      <c r="E941" s="1747" t="str">
        <f>IFERROR(__xludf.DUMMYFUNCTION("TEXT(INDEX(E$1:E940, MAX(FILTER(ROW(B$1:B940), B$1:B940=""Income: Paycheck"")))+14, ""mm/dd/yyyy"")"),"09/05/2025")</f>
        <v>09/05/2025</v>
      </c>
      <c r="F941" s="1665"/>
      <c r="G941" s="1666">
        <v>2022.98</v>
      </c>
      <c r="H941" s="1662"/>
      <c r="I941" s="1667">
        <f>G941</f>
        <v>2022.98</v>
      </c>
      <c r="J941" s="1750">
        <v>3349.35</v>
      </c>
    </row>
    <row r="942" outlineLevel="1">
      <c r="A942" s="1251"/>
      <c r="B942" s="1669" t="s">
        <v>110</v>
      </c>
      <c r="C942" s="1670"/>
      <c r="D942" s="1671"/>
      <c r="E942" s="1672"/>
      <c r="F942" s="1673"/>
      <c r="G942" s="1232">
        <f t="array" ref="G942">-INDIRECT("'2025 Expences - " &amp; TEXT(INDIRECT("E" &amp; ROW($G942) - 1), "mm/dd/yyyy") &amp; "'!$L$" &amp; (ROW() - ROW($G942) + 3))</f>
        <v>-221.81</v>
      </c>
      <c r="H942" s="1675" t="s">
        <v>347</v>
      </c>
      <c r="I942" s="1676">
        <f t="shared" ref="I942:I963" si="77">I941+G942</f>
        <v>1801.17</v>
      </c>
      <c r="J942" s="1677">
        <f t="shared" ref="J942:J986" si="78">J941+G942</f>
        <v>3127.54</v>
      </c>
    </row>
    <row r="943" outlineLevel="1">
      <c r="A943" s="1251"/>
      <c r="B943" s="1678" t="s">
        <v>144</v>
      </c>
      <c r="C943" s="1679"/>
      <c r="D943" s="1680"/>
      <c r="E943" s="1681"/>
      <c r="F943" s="1682"/>
      <c r="G943" s="1740">
        <f t="array" ref="G943">-INDIRECT("'2025 Expences - " &amp; TEXT(INDIRECT("E" &amp; ROW(G943) - 2), "mm/dd/yyyy") &amp; "'!$L$" &amp; (ROW() - ROW($G943) + 4))</f>
        <v>-74.09</v>
      </c>
      <c r="H943" s="1684" t="s">
        <v>347</v>
      </c>
      <c r="I943" s="1685">
        <f t="shared" si="77"/>
        <v>1727.08</v>
      </c>
      <c r="J943" s="1686">
        <f t="shared" si="78"/>
        <v>3053.45</v>
      </c>
    </row>
    <row r="944" outlineLevel="1">
      <c r="A944" s="1251"/>
      <c r="B944" s="1669" t="s">
        <v>145</v>
      </c>
      <c r="C944" s="1670"/>
      <c r="D944" s="1671"/>
      <c r="E944" s="1672"/>
      <c r="F944" s="1673"/>
      <c r="G944" s="1232">
        <f t="array" ref="G944">-INDIRECT("'2025 Expences - " &amp; TEXT(INDIRECT("E" &amp; ROW(G944) - 3), "mm/dd/yyyy") &amp; "'!$L$" &amp; (ROW() - ROW($G944) + 5))</f>
        <v>-19.35</v>
      </c>
      <c r="H944" s="1675" t="s">
        <v>347</v>
      </c>
      <c r="I944" s="1676">
        <f t="shared" si="77"/>
        <v>1707.73</v>
      </c>
      <c r="J944" s="1677">
        <f t="shared" si="78"/>
        <v>3034.1</v>
      </c>
    </row>
    <row r="945" outlineLevel="1">
      <c r="A945" s="1251"/>
      <c r="B945" s="1678" t="s">
        <v>146</v>
      </c>
      <c r="C945" s="1679"/>
      <c r="D945" s="1680"/>
      <c r="E945" s="1681"/>
      <c r="F945" s="1682"/>
      <c r="G945" s="1740">
        <f t="array" ref="G945">-INDIRECT("'2025 Expences - " &amp; TEXT(INDIRECT("E" &amp; ROW(G945) - 4), "mm/dd/yyyy") &amp; "'!$L$" &amp; (ROW() - ROW($G945) + 6))</f>
        <v>-46.87</v>
      </c>
      <c r="H945" s="1684" t="s">
        <v>347</v>
      </c>
      <c r="I945" s="1685">
        <f t="shared" si="77"/>
        <v>1660.86</v>
      </c>
      <c r="J945" s="1686">
        <f t="shared" si="78"/>
        <v>2987.23</v>
      </c>
    </row>
    <row r="946" outlineLevel="1">
      <c r="A946" s="1251"/>
      <c r="B946" s="1669" t="s">
        <v>132</v>
      </c>
      <c r="C946" s="1670"/>
      <c r="D946" s="1671"/>
      <c r="E946" s="1672"/>
      <c r="F946" s="1673"/>
      <c r="G946" s="1232">
        <f t="array" ref="G946">-INDIRECT("'2025 Expences - " &amp; TEXT(INDIRECT("E" &amp; ROW(G946) - 5), "mm/dd/yyyy") &amp; "'!$L$" &amp; (ROW() - ROW($G946) + 7))</f>
        <v>0</v>
      </c>
      <c r="H946" s="1675" t="s">
        <v>347</v>
      </c>
      <c r="I946" s="1676">
        <f t="shared" si="77"/>
        <v>1660.86</v>
      </c>
      <c r="J946" s="1677">
        <f t="shared" si="78"/>
        <v>2987.23</v>
      </c>
    </row>
    <row r="947" outlineLevel="1">
      <c r="A947" s="1209"/>
      <c r="B947" s="1687" t="s">
        <v>147</v>
      </c>
      <c r="C947" s="1679"/>
      <c r="D947" s="1688"/>
      <c r="E947" s="1681"/>
      <c r="F947" s="1682"/>
      <c r="G947" s="1740">
        <f t="array" ref="G947">-INDIRECT("'2025 Expences - " &amp; TEXT(INDIRECT("E" &amp; ROW(G947) - 6), "mm/dd/yyyy") &amp; "'!$L$" &amp; (ROW() - ROW($G947) + 8))</f>
        <v>0</v>
      </c>
      <c r="H947" s="1689" t="s">
        <v>347</v>
      </c>
      <c r="I947" s="1685">
        <f t="shared" si="77"/>
        <v>1660.86</v>
      </c>
      <c r="J947" s="1686">
        <f t="shared" si="78"/>
        <v>2987.23</v>
      </c>
    </row>
    <row r="948" outlineLevel="1">
      <c r="A948" s="1209"/>
      <c r="B948" s="1690" t="s">
        <v>21</v>
      </c>
      <c r="C948" s="1670"/>
      <c r="D948" s="1691"/>
      <c r="E948" s="1672"/>
      <c r="F948" s="1673"/>
      <c r="G948" s="1232">
        <f t="array" ref="G948">-INDIRECT("'2025 Expences - " &amp; TEXT(INDIRECT("E" &amp; ROW(G948) - 7), "mm/dd/yyyy") &amp; "'!$L$" &amp; (ROW() - ROW($G948) + 9))</f>
        <v>-19.99</v>
      </c>
      <c r="H948" s="1692" t="s">
        <v>347</v>
      </c>
      <c r="I948" s="1676">
        <f t="shared" si="77"/>
        <v>1640.87</v>
      </c>
      <c r="J948" s="1677">
        <f t="shared" si="78"/>
        <v>2967.24</v>
      </c>
    </row>
    <row r="949" outlineLevel="1">
      <c r="A949" s="1209"/>
      <c r="B949" s="1687" t="s">
        <v>61</v>
      </c>
      <c r="C949" s="1679"/>
      <c r="D949" s="1688"/>
      <c r="E949" s="1681"/>
      <c r="F949" s="1682"/>
      <c r="G949" s="1740">
        <f t="array" ref="G949">-INDIRECT("'2025 Expences - " &amp; TEXT(INDIRECT("E" &amp; ROW(G949) - 8), "mm/dd/yyyy") &amp; "'!$L$" &amp; (ROW() - ROW($G949) + 10))</f>
        <v>-48.47</v>
      </c>
      <c r="H949" s="1689" t="s">
        <v>347</v>
      </c>
      <c r="I949" s="1685">
        <f t="shared" si="77"/>
        <v>1592.4</v>
      </c>
      <c r="J949" s="1686">
        <f t="shared" si="78"/>
        <v>2918.77</v>
      </c>
    </row>
    <row r="950" outlineLevel="1">
      <c r="A950" s="1209"/>
      <c r="B950" s="1690" t="s">
        <v>149</v>
      </c>
      <c r="C950" s="1670"/>
      <c r="D950" s="1636"/>
      <c r="E950" s="1672"/>
      <c r="F950" s="1673"/>
      <c r="G950" s="1232">
        <f t="array" ref="G950">-INDIRECT("'2025 Expences - " &amp; TEXT(INDIRECT("E" &amp; ROW(G950) - 9), "mm/dd/yyyy") &amp; "'!$L$" &amp; (ROW() - ROW($G950) + 11))</f>
        <v>0</v>
      </c>
      <c r="H950" s="1692" t="s">
        <v>347</v>
      </c>
      <c r="I950" s="1676">
        <f t="shared" si="77"/>
        <v>1592.4</v>
      </c>
      <c r="J950" s="1677">
        <f t="shared" si="78"/>
        <v>2918.77</v>
      </c>
    </row>
    <row r="951" outlineLevel="1">
      <c r="A951" s="1209"/>
      <c r="B951" s="1687" t="s">
        <v>150</v>
      </c>
      <c r="C951" s="1679"/>
      <c r="D951" s="1693"/>
      <c r="E951" s="1681"/>
      <c r="F951" s="1682"/>
      <c r="G951" s="1740">
        <f t="array" ref="G951">-INDIRECT("'2025 Expences - " &amp; TEXT(INDIRECT("E" &amp; ROW(G951) - 10), "mm/dd/yyyy") &amp; "'!$L$" &amp; (ROW() - ROW($G951) + 12))</f>
        <v>0</v>
      </c>
      <c r="H951" s="1689" t="s">
        <v>347</v>
      </c>
      <c r="I951" s="1685">
        <f t="shared" si="77"/>
        <v>1592.4</v>
      </c>
      <c r="J951" s="1686">
        <f t="shared" si="78"/>
        <v>2918.77</v>
      </c>
    </row>
    <row r="952" outlineLevel="1">
      <c r="A952" s="1209"/>
      <c r="B952" s="1690" t="s">
        <v>11</v>
      </c>
      <c r="C952" s="1670"/>
      <c r="D952" s="1636"/>
      <c r="E952" s="1672"/>
      <c r="F952" s="1673"/>
      <c r="G952" s="1232">
        <f t="array" ref="G952">-INDIRECT("'2025 Expences - " &amp; TEXT(INDIRECT("E" &amp; ROW(G952) - 11), "mm/dd/yyyy") &amp; "'!$L$" &amp; (ROW() - ROW($G952) + 13))</f>
        <v>-22.42</v>
      </c>
      <c r="H952" s="1692" t="s">
        <v>347</v>
      </c>
      <c r="I952" s="1676">
        <f t="shared" si="77"/>
        <v>1569.98</v>
      </c>
      <c r="J952" s="1677">
        <f t="shared" si="78"/>
        <v>2896.35</v>
      </c>
    </row>
    <row r="953" outlineLevel="1">
      <c r="A953" s="1209"/>
      <c r="B953" s="1687" t="s">
        <v>148</v>
      </c>
      <c r="C953" s="1679"/>
      <c r="D953" s="1693"/>
      <c r="E953" s="1681"/>
      <c r="F953" s="1682"/>
      <c r="G953" s="1740">
        <f t="array" ref="G953">-INDIRECT("'2025 Expences - " &amp; TEXT(INDIRECT("E" &amp; ROW(G953) - 12), "mm/dd/yyyy") &amp; "'!$L$" &amp; (ROW() - ROW($G953) + 14))</f>
        <v>0</v>
      </c>
      <c r="H953" s="1689" t="str">
        <f t="array" ref="H953">IF($C953="","N/A",IF($C953=TRUE,"Paid","Pending")) </f>
        <v>N/A</v>
      </c>
      <c r="I953" s="1685">
        <f t="shared" si="77"/>
        <v>1569.98</v>
      </c>
      <c r="J953" s="1686">
        <f t="shared" si="78"/>
        <v>2896.35</v>
      </c>
    </row>
    <row r="954" outlineLevel="1">
      <c r="A954" s="1209"/>
      <c r="B954" s="1466" t="s">
        <v>42</v>
      </c>
      <c r="C954" s="1417" t="b">
        <v>1</v>
      </c>
      <c r="D954" s="1418"/>
      <c r="E954" s="1419"/>
      <c r="F954" s="1626" t="str">
        <f>E941</f>
        <v>09/05/2025</v>
      </c>
      <c r="G954" s="1421">
        <v>-86.95</v>
      </c>
      <c r="H954" s="1628" t="str">
        <f t="array" ref="H954">IF($C954="","N/A",IF($C954=TRUE,"Paid","Pending")) </f>
        <v>Paid</v>
      </c>
      <c r="I954" s="1676">
        <f t="shared" si="77"/>
        <v>1483.03</v>
      </c>
      <c r="J954" s="1677">
        <f t="shared" si="78"/>
        <v>2809.4</v>
      </c>
    </row>
    <row r="955" outlineLevel="1">
      <c r="A955" s="1209"/>
      <c r="B955" s="1730" t="s">
        <v>33</v>
      </c>
      <c r="C955" s="1731" t="b">
        <v>1</v>
      </c>
      <c r="D955" s="1732"/>
      <c r="E955" s="1748"/>
      <c r="F955" s="1749">
        <v>45905.0</v>
      </c>
      <c r="G955" s="1735">
        <v>-471.27</v>
      </c>
      <c r="H955" s="1741" t="str">
        <f t="array" ref="H955">IF($C955="","N/A",IF($C955=TRUE,"Paid","Pending")) </f>
        <v>Paid</v>
      </c>
      <c r="I955" s="1685">
        <f t="shared" si="77"/>
        <v>1011.76</v>
      </c>
      <c r="J955" s="1686">
        <f t="shared" si="78"/>
        <v>2338.13</v>
      </c>
    </row>
    <row r="956" outlineLevel="1">
      <c r="A956" s="1209"/>
      <c r="B956" s="1466" t="s">
        <v>13</v>
      </c>
      <c r="C956" s="1417" t="b">
        <v>1</v>
      </c>
      <c r="D956" s="1418"/>
      <c r="E956" s="1419"/>
      <c r="F956" s="1626" t="str">
        <f>IFERROR(__xludf.DUMMYFUNCTION("TEXT(EDATE(INDEX(F$1:F954, MAX(FILTER(ROW(B$1:B954), B$1:B954=B956))), 1), ""mm/dd/yyyy"")"),"09/17/2025")</f>
        <v>09/17/2025</v>
      </c>
      <c r="G956" s="1421">
        <v>-10.0</v>
      </c>
      <c r="H956" s="1628" t="str">
        <f t="array" ref="H956">IF($C956="","N/A",IF($C956=TRUE,"Paid","Pending")) </f>
        <v>Paid</v>
      </c>
      <c r="I956" s="1676">
        <f t="shared" si="77"/>
        <v>1001.76</v>
      </c>
      <c r="J956" s="1677">
        <f t="shared" si="78"/>
        <v>2328.13</v>
      </c>
    </row>
    <row r="957" outlineLevel="1">
      <c r="A957" s="1209"/>
      <c r="B957" s="1751" t="s">
        <v>14</v>
      </c>
      <c r="C957" s="1752" t="b">
        <v>1</v>
      </c>
      <c r="D957" s="1753"/>
      <c r="E957" s="1754"/>
      <c r="F957" s="1749">
        <v>45906.0</v>
      </c>
      <c r="G957" s="1755">
        <v>-137.68</v>
      </c>
      <c r="H957" s="1741" t="str">
        <f t="array" ref="H957">IF($C957="","N/A",IF($C957=TRUE,"Paid","Pending")) </f>
        <v>Paid</v>
      </c>
      <c r="I957" s="1685">
        <f t="shared" si="77"/>
        <v>864.08</v>
      </c>
      <c r="J957" s="1686">
        <f t="shared" si="78"/>
        <v>2190.45</v>
      </c>
    </row>
    <row r="958" outlineLevel="1">
      <c r="A958" s="1209"/>
      <c r="B958" s="1623" t="s">
        <v>19</v>
      </c>
      <c r="C958" s="1359" t="b">
        <v>1</v>
      </c>
      <c r="D958" s="1646"/>
      <c r="E958" s="1720"/>
      <c r="F958" s="1626">
        <v>45905.0</v>
      </c>
      <c r="G958" s="1627">
        <v>-173.88</v>
      </c>
      <c r="H958" s="1628" t="str">
        <f t="array" ref="H958">IF($C958="","N/A",IF($C958=TRUE,"Paid","Pending")) </f>
        <v>Paid</v>
      </c>
      <c r="I958" s="1676">
        <f t="shared" si="77"/>
        <v>690.2</v>
      </c>
      <c r="J958" s="1677">
        <f t="shared" si="78"/>
        <v>2016.57</v>
      </c>
    </row>
    <row r="959" outlineLevel="1">
      <c r="A959" s="1209"/>
      <c r="B959" s="1751" t="s">
        <v>15</v>
      </c>
      <c r="C959" s="1752" t="b">
        <v>1</v>
      </c>
      <c r="D959" s="1753"/>
      <c r="E959" s="1754"/>
      <c r="F959" s="1749">
        <v>45905.0</v>
      </c>
      <c r="G959" s="1755">
        <v>-61.0</v>
      </c>
      <c r="H959" s="1741" t="str">
        <f t="array" ref="H959">IF($C959="","N/A",IF($C959=TRUE,"Paid","Pending")) </f>
        <v>Paid</v>
      </c>
      <c r="I959" s="1685">
        <f t="shared" si="77"/>
        <v>629.2</v>
      </c>
      <c r="J959" s="1686">
        <f t="shared" si="78"/>
        <v>1955.57</v>
      </c>
    </row>
    <row r="960" outlineLevel="1">
      <c r="A960" s="1209"/>
      <c r="B960" s="1623" t="s">
        <v>52</v>
      </c>
      <c r="C960" s="1359" t="b">
        <v>1</v>
      </c>
      <c r="D960" s="1646" t="s">
        <v>777</v>
      </c>
      <c r="E960" s="1720"/>
      <c r="F960" s="1626">
        <v>45905.0</v>
      </c>
      <c r="G960" s="1627">
        <v>-100.0</v>
      </c>
      <c r="H960" s="1628" t="str">
        <f t="array" ref="H960">IF($C960="","N/A",IF($C960=TRUE,"Paid","Pending")) </f>
        <v>Paid</v>
      </c>
      <c r="I960" s="1676">
        <f t="shared" si="77"/>
        <v>529.2</v>
      </c>
      <c r="J960" s="1677">
        <f t="shared" si="78"/>
        <v>1855.57</v>
      </c>
    </row>
    <row r="961" outlineLevel="1">
      <c r="A961" s="1209"/>
      <c r="B961" s="1756" t="s">
        <v>52</v>
      </c>
      <c r="C961" s="1752" t="b">
        <v>1</v>
      </c>
      <c r="D961" s="1757" t="s">
        <v>28</v>
      </c>
      <c r="E961" s="1754"/>
      <c r="F961" s="1749">
        <v>45905.0</v>
      </c>
      <c r="G961" s="1755">
        <v>-200.0</v>
      </c>
      <c r="H961" s="1741" t="str">
        <f t="array" ref="H961">IF($C961="","N/A",IF($C961=TRUE,"Paid","Pending")) </f>
        <v>Paid</v>
      </c>
      <c r="I961" s="1685">
        <f t="shared" si="77"/>
        <v>329.2</v>
      </c>
      <c r="J961" s="1686">
        <f t="shared" si="78"/>
        <v>1655.57</v>
      </c>
    </row>
    <row r="962" outlineLevel="1">
      <c r="A962" s="1209"/>
      <c r="B962" s="1623" t="s">
        <v>52</v>
      </c>
      <c r="C962" s="1359" t="b">
        <v>1</v>
      </c>
      <c r="D962" s="1646" t="s">
        <v>53</v>
      </c>
      <c r="E962" s="1720"/>
      <c r="F962" s="1626">
        <v>45908.0</v>
      </c>
      <c r="G962" s="1627">
        <v>-50.0</v>
      </c>
      <c r="H962" s="1628" t="str">
        <f t="array" ref="H962">IF($C962="","N/A",IF($C962=TRUE,"Paid","Pending")) </f>
        <v>Paid</v>
      </c>
      <c r="I962" s="1676">
        <f t="shared" si="77"/>
        <v>279.2</v>
      </c>
      <c r="J962" s="1677">
        <f t="shared" si="78"/>
        <v>1605.57</v>
      </c>
    </row>
    <row r="963" outlineLevel="1">
      <c r="A963" s="1209"/>
      <c r="B963" s="1756" t="s">
        <v>52</v>
      </c>
      <c r="C963" s="1752" t="b">
        <v>1</v>
      </c>
      <c r="D963" s="1757" t="s">
        <v>29</v>
      </c>
      <c r="E963" s="1754"/>
      <c r="F963" s="1749">
        <v>45908.0</v>
      </c>
      <c r="G963" s="1755">
        <v>-100.0</v>
      </c>
      <c r="H963" s="1741" t="str">
        <f t="array" ref="H963">IF($C963="","N/A",IF($C963=TRUE,"Paid","Pending")) </f>
        <v>Paid</v>
      </c>
      <c r="I963" s="1685">
        <f t="shared" si="77"/>
        <v>179.2</v>
      </c>
      <c r="J963" s="1686">
        <f t="shared" si="78"/>
        <v>1505.57</v>
      </c>
    </row>
    <row r="964" ht="30.75" customHeight="1">
      <c r="A964" s="1209"/>
      <c r="B964" s="1745" t="s">
        <v>1038</v>
      </c>
      <c r="C964" s="1706"/>
      <c r="D964" s="1706"/>
      <c r="E964" s="1706"/>
      <c r="F964" s="1706"/>
      <c r="G964" s="1706"/>
      <c r="H964" s="1736" t="s">
        <v>954</v>
      </c>
      <c r="I964" s="1706"/>
      <c r="J964" s="1709">
        <f t="shared" si="78"/>
        <v>1505.57</v>
      </c>
    </row>
    <row r="965" outlineLevel="1">
      <c r="A965" s="1209"/>
      <c r="B965" s="1602" t="s">
        <v>57</v>
      </c>
      <c r="C965" s="1603"/>
      <c r="D965" s="1604"/>
      <c r="E965" s="1746" t="str">
        <f>IFERROR(__xludf.DUMMYFUNCTION("TEXT(INDEX(E$1:E964, MAX(FILTER(ROW(B$1:B964), B$1:B964=""Income: Paycheck"")))+14, ""mm/dd/yyyy"")"),"09/19/2025")</f>
        <v>09/19/2025</v>
      </c>
      <c r="F965" s="1606"/>
      <c r="G965" s="1607">
        <v>2808.5</v>
      </c>
      <c r="H965" s="1608"/>
      <c r="I965" s="1609">
        <f>G965</f>
        <v>2808.5</v>
      </c>
      <c r="J965" s="1610">
        <f t="shared" si="78"/>
        <v>4314.07</v>
      </c>
    </row>
    <row r="966" outlineLevel="1">
      <c r="A966" s="1209"/>
      <c r="B966" s="1299" t="s">
        <v>110</v>
      </c>
      <c r="C966" s="1359"/>
      <c r="D966" s="1301"/>
      <c r="E966" s="1337"/>
      <c r="F966" s="1338"/>
      <c r="G966" s="1232">
        <f t="array" ref="G966">-INDIRECT("'2025 Expences - " &amp; TEXT(INDIRECT("E" &amp; ROW($G966) - 1), "mm/dd/yyyy") &amp; "'!$L$" &amp; (ROW() - ROW($G966) + 3))</f>
        <v>-211.19</v>
      </c>
      <c r="H966" s="1301" t="s">
        <v>347</v>
      </c>
      <c r="I966" s="1361">
        <f t="shared" ref="I966:I986" si="79">I965+G966</f>
        <v>2597.31</v>
      </c>
      <c r="J966" s="1245">
        <f t="shared" si="78"/>
        <v>4102.88</v>
      </c>
    </row>
    <row r="967" outlineLevel="1">
      <c r="A967" s="1209"/>
      <c r="B967" s="1611" t="s">
        <v>144</v>
      </c>
      <c r="C967" s="1612"/>
      <c r="D967" s="1613"/>
      <c r="E967" s="1614"/>
      <c r="F967" s="1615"/>
      <c r="G967" s="1616">
        <f t="array" ref="G967">-INDIRECT("'2025 Expences - " &amp; TEXT(INDIRECT("E" &amp; ROW(G967) - 2), "mm/dd/yyyy") &amp; "'!$L$" &amp; (ROW() - ROW($G967) + 4))</f>
        <v>-67.08</v>
      </c>
      <c r="H967" s="1613" t="s">
        <v>347</v>
      </c>
      <c r="I967" s="1617">
        <f t="shared" si="79"/>
        <v>2530.23</v>
      </c>
      <c r="J967" s="1715">
        <f t="shared" si="78"/>
        <v>4035.8</v>
      </c>
    </row>
    <row r="968" outlineLevel="1">
      <c r="A968" s="1209"/>
      <c r="B968" s="1312" t="s">
        <v>145</v>
      </c>
      <c r="C968" s="1300"/>
      <c r="D968" s="1303"/>
      <c r="E968" s="1302"/>
      <c r="F968" s="1235"/>
      <c r="G968" s="1232">
        <f t="array" ref="G968">-INDIRECT("'2025 Expences - " &amp; TEXT(INDIRECT("E" &amp; ROW(G968) - 3), "mm/dd/yyyy") &amp; "'!$L$" &amp; (ROW() - ROW($G968) + 5))</f>
        <v>0</v>
      </c>
      <c r="H968" s="1303" t="s">
        <v>347</v>
      </c>
      <c r="I968" s="1244">
        <f t="shared" si="79"/>
        <v>2530.23</v>
      </c>
      <c r="J968" s="1245">
        <f t="shared" si="78"/>
        <v>4035.8</v>
      </c>
    </row>
    <row r="969" outlineLevel="1">
      <c r="A969" s="1209"/>
      <c r="B969" s="1611" t="s">
        <v>146</v>
      </c>
      <c r="C969" s="1612"/>
      <c r="D969" s="1613"/>
      <c r="E969" s="1614"/>
      <c r="F969" s="1615"/>
      <c r="G969" s="1616">
        <f t="array" ref="G969">-INDIRECT("'2025 Expences - " &amp; TEXT(INDIRECT("E" &amp; ROW(G969) - 4), "mm/dd/yyyy") &amp; "'!$L$" &amp; (ROW() - ROW($G969) + 6))</f>
        <v>0</v>
      </c>
      <c r="H969" s="1613" t="s">
        <v>347</v>
      </c>
      <c r="I969" s="1617">
        <f t="shared" si="79"/>
        <v>2530.23</v>
      </c>
      <c r="J969" s="1715">
        <f t="shared" si="78"/>
        <v>4035.8</v>
      </c>
    </row>
    <row r="970" outlineLevel="1">
      <c r="A970" s="1209"/>
      <c r="B970" s="1312" t="s">
        <v>132</v>
      </c>
      <c r="C970" s="1300"/>
      <c r="D970" s="1303"/>
      <c r="E970" s="1302"/>
      <c r="F970" s="1235"/>
      <c r="G970" s="1232">
        <f t="array" ref="G970">-INDIRECT("'2025 Expences - " &amp; TEXT(INDIRECT("E" &amp; ROW(G970) - 5), "mm/dd/yyyy") &amp; "'!$L$" &amp; (ROW() - ROW($G970) + 7))</f>
        <v>-25</v>
      </c>
      <c r="H970" s="1303" t="s">
        <v>347</v>
      </c>
      <c r="I970" s="1244">
        <f t="shared" si="79"/>
        <v>2505.23</v>
      </c>
      <c r="J970" s="1245">
        <f t="shared" si="78"/>
        <v>4010.8</v>
      </c>
    </row>
    <row r="971" outlineLevel="1">
      <c r="A971" s="1209"/>
      <c r="B971" s="1611" t="s">
        <v>147</v>
      </c>
      <c r="C971" s="1612"/>
      <c r="D971" s="1613"/>
      <c r="E971" s="1614"/>
      <c r="F971" s="1615"/>
      <c r="G971" s="1616">
        <f t="array" ref="G971">-INDIRECT("'2025 Expences - " &amp; TEXT(INDIRECT("E" &amp; ROW(G971) - 6), "mm/dd/yyyy") &amp; "'!$L$" &amp; (ROW() - ROW($G971) + 8))</f>
        <v>0</v>
      </c>
      <c r="H971" s="1613" t="s">
        <v>347</v>
      </c>
      <c r="I971" s="1617">
        <f t="shared" si="79"/>
        <v>2505.23</v>
      </c>
      <c r="J971" s="1715">
        <f t="shared" si="78"/>
        <v>4010.8</v>
      </c>
    </row>
    <row r="972" outlineLevel="1">
      <c r="A972" s="1209"/>
      <c r="B972" s="1312" t="s">
        <v>21</v>
      </c>
      <c r="C972" s="1300"/>
      <c r="D972" s="1303"/>
      <c r="E972" s="1302"/>
      <c r="F972" s="1235"/>
      <c r="G972" s="1232">
        <f t="array" ref="G972">-INDIRECT("'2025 Expences - " &amp; TEXT(INDIRECT("E" &amp; ROW(G972) - 7), "mm/dd/yyyy") &amp; "'!$L$" &amp; (ROW() - ROW($G972) + 9))</f>
        <v>-12</v>
      </c>
      <c r="H972" s="1303" t="s">
        <v>347</v>
      </c>
      <c r="I972" s="1244">
        <f t="shared" si="79"/>
        <v>2493.23</v>
      </c>
      <c r="J972" s="1245">
        <f t="shared" si="78"/>
        <v>3998.8</v>
      </c>
    </row>
    <row r="973" outlineLevel="1">
      <c r="A973" s="1209"/>
      <c r="B973" s="1611" t="s">
        <v>61</v>
      </c>
      <c r="C973" s="1612"/>
      <c r="D973" s="1613"/>
      <c r="E973" s="1614"/>
      <c r="F973" s="1615"/>
      <c r="G973" s="1616">
        <f t="array" ref="G973">-INDIRECT("'2025 Expences - " &amp; TEXT(INDIRECT("E" &amp; ROW(G973) - 8), "mm/dd/yyyy") &amp; "'!$L$" &amp; (ROW() - ROW($G973) + 10))</f>
        <v>-48.37</v>
      </c>
      <c r="H973" s="1613" t="s">
        <v>347</v>
      </c>
      <c r="I973" s="1617">
        <f t="shared" si="79"/>
        <v>2444.86</v>
      </c>
      <c r="J973" s="1715">
        <f t="shared" si="78"/>
        <v>3950.43</v>
      </c>
    </row>
    <row r="974" outlineLevel="1">
      <c r="A974" s="1209"/>
      <c r="B974" s="1312" t="s">
        <v>149</v>
      </c>
      <c r="C974" s="1300"/>
      <c r="D974" s="1313"/>
      <c r="E974" s="1314"/>
      <c r="F974" s="1315"/>
      <c r="G974" s="1232">
        <f t="array" ref="G974">-INDIRECT("'2025 Expences - " &amp; TEXT(INDIRECT("E" &amp; ROW(G974) - 9), "mm/dd/yyyy") &amp; "'!$L$" &amp; (ROW() - ROW($G974) + 11))</f>
        <v>0</v>
      </c>
      <c r="H974" s="1303" t="s">
        <v>347</v>
      </c>
      <c r="I974" s="1244">
        <f t="shared" si="79"/>
        <v>2444.86</v>
      </c>
      <c r="J974" s="1245">
        <f t="shared" si="78"/>
        <v>3950.43</v>
      </c>
    </row>
    <row r="975" outlineLevel="1">
      <c r="A975" s="1619"/>
      <c r="B975" s="1611" t="s">
        <v>150</v>
      </c>
      <c r="C975" s="1612"/>
      <c r="D975" s="1620"/>
      <c r="E975" s="1621"/>
      <c r="F975" s="1622"/>
      <c r="G975" s="1616">
        <f t="array" ref="G975">-INDIRECT("'2025 Expences - " &amp; TEXT(INDIRECT("E" &amp; ROW(G975) - 10), "mm/dd/yyyy") &amp; "'!$L$" &amp; (ROW() - ROW($G975) + 12))</f>
        <v>0</v>
      </c>
      <c r="H975" s="1613" t="s">
        <v>347</v>
      </c>
      <c r="I975" s="1617">
        <f t="shared" si="79"/>
        <v>2444.86</v>
      </c>
      <c r="J975" s="1715">
        <f t="shared" si="78"/>
        <v>3950.43</v>
      </c>
    </row>
    <row r="976" outlineLevel="1">
      <c r="A976" s="1619"/>
      <c r="B976" s="1312" t="s">
        <v>11</v>
      </c>
      <c r="C976" s="1300"/>
      <c r="D976" s="1313"/>
      <c r="E976" s="1314"/>
      <c r="F976" s="1315"/>
      <c r="G976" s="1232">
        <f t="array" ref="G976">-INDIRECT("'2025 Expences - " &amp; TEXT(INDIRECT("E" &amp; ROW(G976) - 11), "mm/dd/yyyy") &amp; "'!$L$" &amp; (ROW() - ROW($G976) + 13))</f>
        <v>-12.65</v>
      </c>
      <c r="H976" s="1303" t="s">
        <v>347</v>
      </c>
      <c r="I976" s="1244">
        <f t="shared" si="79"/>
        <v>2432.21</v>
      </c>
      <c r="J976" s="1245">
        <f t="shared" si="78"/>
        <v>3937.78</v>
      </c>
    </row>
    <row r="977" outlineLevel="1">
      <c r="A977" s="1619"/>
      <c r="B977" s="1611" t="s">
        <v>148</v>
      </c>
      <c r="C977" s="1612"/>
      <c r="D977" s="1620"/>
      <c r="E977" s="1621"/>
      <c r="F977" s="1622"/>
      <c r="G977" s="1616">
        <f t="array" ref="G977">-INDIRECT("'2025 Expences - " &amp; TEXT(INDIRECT("E" &amp; ROW(G977) - 12), "mm/dd/yyyy") &amp; "'!$L$" &amp; (ROW() - ROW($G977) + 14))</f>
        <v>0</v>
      </c>
      <c r="H977" s="1613" t="str">
        <f t="array" ref="H977">IF($C977="","N/A",IF($C977=TRUE,"Paid","Pending")) </f>
        <v>N/A</v>
      </c>
      <c r="I977" s="1617">
        <f t="shared" si="79"/>
        <v>2432.21</v>
      </c>
      <c r="J977" s="1715">
        <f t="shared" si="78"/>
        <v>3937.78</v>
      </c>
    </row>
    <row r="978" outlineLevel="1">
      <c r="A978" s="1619"/>
      <c r="B978" s="1623" t="s">
        <v>13</v>
      </c>
      <c r="C978" s="1359" t="b">
        <v>1</v>
      </c>
      <c r="D978" s="1646" t="s">
        <v>1039</v>
      </c>
      <c r="E978" s="1720"/>
      <c r="F978" s="1626">
        <v>45917.0</v>
      </c>
      <c r="G978" s="1627">
        <v>-39.0</v>
      </c>
      <c r="H978" s="1628" t="str">
        <f t="array" ref="H978">IF($C978="","N/A",IF($C978=TRUE,"Paid","Pending")) </f>
        <v>Paid</v>
      </c>
      <c r="I978" s="1244">
        <f t="shared" si="79"/>
        <v>2393.21</v>
      </c>
      <c r="J978" s="1245">
        <f t="shared" si="78"/>
        <v>3898.78</v>
      </c>
    </row>
    <row r="979" outlineLevel="1">
      <c r="A979" s="1619"/>
      <c r="B979" s="1647" t="s">
        <v>18</v>
      </c>
      <c r="C979" s="1641" t="b">
        <v>1</v>
      </c>
      <c r="D979" s="1642"/>
      <c r="E979" s="1643"/>
      <c r="F979" s="1649">
        <v>45932.0</v>
      </c>
      <c r="G979" s="1645">
        <v>-112.83</v>
      </c>
      <c r="H979" s="1634" t="str">
        <f t="array" ref="H979">IF($C979="","N/A",IF($C979=TRUE,"Paid","Pending")) </f>
        <v>Paid</v>
      </c>
      <c r="I979" s="1617">
        <f t="shared" si="79"/>
        <v>2280.38</v>
      </c>
      <c r="J979" s="1715">
        <f t="shared" si="78"/>
        <v>3785.95</v>
      </c>
    </row>
    <row r="980" outlineLevel="1">
      <c r="A980" s="1619"/>
      <c r="B980" s="1623" t="s">
        <v>23</v>
      </c>
      <c r="C980" s="1359" t="b">
        <v>1</v>
      </c>
      <c r="D980" s="1624"/>
      <c r="E980" s="1720"/>
      <c r="F980" s="1626" t="str">
        <f>IFERROR(__xludf.DUMMYFUNCTION("TEXT(EDATE(INDEX(F$1:F977, MAX(FILTER(ROW(B$1:B977), B$1:B977=""Car Insurance""))), 1), ""mm/dd/yyyy"")"),"10/08/2025")</f>
        <v>10/08/2025</v>
      </c>
      <c r="G980" s="1627">
        <v>-112.94</v>
      </c>
      <c r="H980" s="1628" t="str">
        <f t="array" ref="H980">IF($C980="","N/A",IF($C980=TRUE,"Paid","Pending")) </f>
        <v>Paid</v>
      </c>
      <c r="I980" s="1244">
        <f t="shared" si="79"/>
        <v>2167.44</v>
      </c>
      <c r="J980" s="1245">
        <f t="shared" si="78"/>
        <v>3673.01</v>
      </c>
    </row>
    <row r="981" outlineLevel="1">
      <c r="A981" s="1619"/>
      <c r="B981" s="1647" t="s">
        <v>19</v>
      </c>
      <c r="C981" s="1641" t="b">
        <v>1</v>
      </c>
      <c r="D981" s="1642"/>
      <c r="E981" s="1648"/>
      <c r="F981" s="1649">
        <v>45936.0</v>
      </c>
      <c r="G981" s="1645">
        <v>-138.17</v>
      </c>
      <c r="H981" s="1634" t="str">
        <f t="array" ref="H981">IF($C981="","N/A",IF($C981=TRUE,"Paid","Pending")) </f>
        <v>Paid</v>
      </c>
      <c r="I981" s="1617">
        <f t="shared" si="79"/>
        <v>2029.27</v>
      </c>
      <c r="J981" s="1715">
        <f t="shared" si="78"/>
        <v>3534.84</v>
      </c>
    </row>
    <row r="982" outlineLevel="1">
      <c r="A982" s="1619"/>
      <c r="B982" s="1719" t="s">
        <v>42</v>
      </c>
      <c r="C982" s="1300" t="b">
        <v>1</v>
      </c>
      <c r="D982" s="1636"/>
      <c r="E982" s="1737"/>
      <c r="F982" s="1626" t="str">
        <f>E965</f>
        <v>09/19/2025</v>
      </c>
      <c r="G982" s="1639">
        <v>-86.95</v>
      </c>
      <c r="H982" s="1628" t="str">
        <f t="array" ref="H982">IF($C982="","N/A",IF($C982=TRUE,"Paid","Pending")) </f>
        <v>Paid</v>
      </c>
      <c r="I982" s="1244">
        <f t="shared" si="79"/>
        <v>1942.32</v>
      </c>
      <c r="J982" s="1245">
        <f t="shared" si="78"/>
        <v>3447.89</v>
      </c>
    </row>
    <row r="983" outlineLevel="1">
      <c r="A983" s="1758"/>
      <c r="B983" s="1647" t="s">
        <v>52</v>
      </c>
      <c r="C983" s="1641" t="b">
        <v>1</v>
      </c>
      <c r="D983" s="1716" t="s">
        <v>777</v>
      </c>
      <c r="E983" s="1643"/>
      <c r="F983" s="1649" t="str">
        <f>IFERROR(__xludf.DUMMYFUNCTION("TEXT(EDATE(INDEX(F$1:F982, MAX(FILTER(ROW(B$1:B982), D$1:D982=""Best Buy""))), 1), ""mm/dd/yyyy"")"),"10/05/2025")</f>
        <v>10/05/2025</v>
      </c>
      <c r="G983" s="1645">
        <v>-200.0</v>
      </c>
      <c r="H983" s="1634" t="str">
        <f t="array" ref="H983">IF($C983="","N/A",IF($C983=TRUE,"Paid","Pending")) </f>
        <v>Paid</v>
      </c>
      <c r="I983" s="1617">
        <f t="shared" si="79"/>
        <v>1742.32</v>
      </c>
      <c r="J983" s="1715">
        <f t="shared" si="78"/>
        <v>3247.89</v>
      </c>
    </row>
    <row r="984" outlineLevel="1">
      <c r="A984" s="1758"/>
      <c r="B984" s="1722" t="s">
        <v>52</v>
      </c>
      <c r="C984" s="1359" t="b">
        <v>1</v>
      </c>
      <c r="D984" s="1624" t="s">
        <v>28</v>
      </c>
      <c r="E984" s="1720"/>
      <c r="F984" s="1626" t="str">
        <f>IFERROR(__xludf.DUMMYFUNCTION("TEXT(EDATE(INDEX(F$1:F983, MAX(FILTER(ROW(B$1:B983), D$1:D983=""Mission Lane""))), 1), ""mm/dd/yyyy"")"),"10/05/2025")</f>
        <v>10/05/2025</v>
      </c>
      <c r="G984" s="1627">
        <v>-200.0</v>
      </c>
      <c r="H984" s="1628" t="str">
        <f t="array" ref="H984">IF($C984="","N/A",IF($C984=TRUE,"Paid","Pending")) </f>
        <v>Paid</v>
      </c>
      <c r="I984" s="1244">
        <f t="shared" si="79"/>
        <v>1542.32</v>
      </c>
      <c r="J984" s="1245">
        <f t="shared" si="78"/>
        <v>3047.89</v>
      </c>
    </row>
    <row r="985" outlineLevel="1">
      <c r="A985" s="1209"/>
      <c r="B985" s="1647" t="s">
        <v>52</v>
      </c>
      <c r="C985" s="1641" t="b">
        <v>1</v>
      </c>
      <c r="D985" s="1716" t="s">
        <v>53</v>
      </c>
      <c r="E985" s="1643"/>
      <c r="F985" s="1649" t="str">
        <f>IFERROR(__xludf.DUMMYFUNCTION("TEXT(EDATE(INDEX(F$1:F984, MAX(FILTER(ROW(B$1:B984), D$1:D984=""Lowes""))), 1), ""mm/dd/yyyy"")"),"10/08/2025")</f>
        <v>10/08/2025</v>
      </c>
      <c r="G985" s="1645">
        <v>-200.0</v>
      </c>
      <c r="H985" s="1634" t="str">
        <f t="array" ref="H985">IF($C985="","N/A",IF($C985=TRUE,"Paid","Pending")) </f>
        <v>Paid</v>
      </c>
      <c r="I985" s="1617">
        <f t="shared" si="79"/>
        <v>1342.32</v>
      </c>
      <c r="J985" s="1715">
        <f t="shared" si="78"/>
        <v>2847.89</v>
      </c>
    </row>
    <row r="986" outlineLevel="1">
      <c r="A986" s="1209"/>
      <c r="B986" s="1722" t="s">
        <v>52</v>
      </c>
      <c r="C986" s="1359" t="b">
        <v>1</v>
      </c>
      <c r="D986" s="1624" t="s">
        <v>29</v>
      </c>
      <c r="E986" s="1720"/>
      <c r="F986" s="1626" t="str">
        <f>IFERROR(__xludf.DUMMYFUNCTION("TEXT(EDATE(INDEX(F$1:F985, MAX(FILTER(ROW(B$1:B985), D$1:D985=""Amazon""))), 1), ""mm/dd/yyyy"")"),"10/08/2025")</f>
        <v>10/08/2025</v>
      </c>
      <c r="G986" s="1627">
        <v>-200.0</v>
      </c>
      <c r="H986" s="1628" t="str">
        <f t="array" ref="H986">IF($C986="","N/A",IF($C986=TRUE,"Paid","Pending")) </f>
        <v>Paid</v>
      </c>
      <c r="I986" s="1244">
        <f t="shared" si="79"/>
        <v>1142.32</v>
      </c>
      <c r="J986" s="1245">
        <f t="shared" si="78"/>
        <v>2647.89</v>
      </c>
    </row>
    <row r="987" ht="29.25" customHeight="1">
      <c r="A987" s="1209"/>
      <c r="B987" s="1724" t="s">
        <v>1040</v>
      </c>
      <c r="C987" s="1725"/>
      <c r="D987" s="1725"/>
      <c r="E987" s="1725"/>
      <c r="F987" s="1725"/>
      <c r="G987" s="1725"/>
      <c r="H987" s="1726" t="s">
        <v>954</v>
      </c>
      <c r="I987" s="1725"/>
      <c r="J987" s="1727">
        <f>J986</f>
        <v>2647.89</v>
      </c>
    </row>
    <row r="988" outlineLevel="1">
      <c r="A988" s="1251"/>
      <c r="B988" s="1661" t="s">
        <v>57</v>
      </c>
      <c r="C988" s="1662"/>
      <c r="D988" s="1663"/>
      <c r="E988" s="1747" t="str">
        <f>IFERROR(__xludf.DUMMYFUNCTION("TEXT(INDEX(E$1:E987, MAX(FILTER(ROW(B$1:B987), B$1:B987=""Income: Paycheck"")))+14, ""mm/dd/yyyy"")"),"10/03/2025")</f>
        <v>10/03/2025</v>
      </c>
      <c r="F988" s="1665"/>
      <c r="G988" s="1666">
        <v>1878.79</v>
      </c>
      <c r="H988" s="1662"/>
      <c r="I988" s="1667">
        <f>G988</f>
        <v>1878.79</v>
      </c>
      <c r="J988" s="1668">
        <f t="shared" ref="J988:J1004" si="80">J987+G988</f>
        <v>4526.68</v>
      </c>
    </row>
    <row r="989" outlineLevel="1">
      <c r="A989" s="1251"/>
      <c r="B989" s="1669" t="s">
        <v>110</v>
      </c>
      <c r="C989" s="1670"/>
      <c r="D989" s="1671"/>
      <c r="E989" s="1672"/>
      <c r="F989" s="1673"/>
      <c r="G989" s="1232">
        <f t="array" ref="G989">-INDIRECT("'2025 Expences - " &amp; TEXT(INDIRECT("E" &amp; ROW($G989) - 1), "mm/dd/yyyy") &amp; "'!$L$" &amp; (ROW() - ROW($G989) + 3))</f>
        <v>-408.33</v>
      </c>
      <c r="H989" s="1675" t="s">
        <v>347</v>
      </c>
      <c r="I989" s="1676">
        <f t="shared" ref="I989:I1003" si="81">I988+G989</f>
        <v>1470.46</v>
      </c>
      <c r="J989" s="1677">
        <f t="shared" si="80"/>
        <v>4118.35</v>
      </c>
    </row>
    <row r="990" outlineLevel="1">
      <c r="A990" s="1251"/>
      <c r="B990" s="1678" t="s">
        <v>144</v>
      </c>
      <c r="C990" s="1679"/>
      <c r="D990" s="1680"/>
      <c r="E990" s="1681"/>
      <c r="F990" s="1682"/>
      <c r="G990" s="1740">
        <f t="array" ref="G990">-INDIRECT("'2025 Expences - " &amp; TEXT(INDIRECT("E" &amp; ROW(G990) - 2), "mm/dd/yyyy") &amp; "'!$L$" &amp; (ROW() - ROW($G990) + 4))</f>
        <v>-78.67</v>
      </c>
      <c r="H990" s="1684" t="s">
        <v>347</v>
      </c>
      <c r="I990" s="1685">
        <f t="shared" si="81"/>
        <v>1391.79</v>
      </c>
      <c r="J990" s="1686">
        <f t="shared" si="80"/>
        <v>4039.68</v>
      </c>
    </row>
    <row r="991" outlineLevel="1">
      <c r="A991" s="1251"/>
      <c r="B991" s="1669" t="s">
        <v>145</v>
      </c>
      <c r="C991" s="1670"/>
      <c r="D991" s="1671"/>
      <c r="E991" s="1672"/>
      <c r="F991" s="1673"/>
      <c r="G991" s="1232">
        <f t="array" ref="G991">-INDIRECT("'2025 Expences - " &amp; TEXT(INDIRECT("E" &amp; ROW(G991) - 3), "mm/dd/yyyy") &amp; "'!$L$" &amp; (ROW() - ROW($G991) + 5))</f>
        <v>-27.29</v>
      </c>
      <c r="H991" s="1675" t="s">
        <v>347</v>
      </c>
      <c r="I991" s="1676">
        <f t="shared" si="81"/>
        <v>1364.5</v>
      </c>
      <c r="J991" s="1677">
        <f t="shared" si="80"/>
        <v>4012.39</v>
      </c>
    </row>
    <row r="992" outlineLevel="1">
      <c r="A992" s="1251"/>
      <c r="B992" s="1678" t="s">
        <v>146</v>
      </c>
      <c r="C992" s="1679"/>
      <c r="D992" s="1680"/>
      <c r="E992" s="1681"/>
      <c r="F992" s="1682"/>
      <c r="G992" s="1740">
        <f t="array" ref="G992">-INDIRECT("'2025 Expences - " &amp; TEXT(INDIRECT("E" &amp; ROW(G992) - 4), "mm/dd/yyyy") &amp; "'!$L$" &amp; (ROW() - ROW($G992) + 6))</f>
        <v>0</v>
      </c>
      <c r="H992" s="1684" t="s">
        <v>347</v>
      </c>
      <c r="I992" s="1685">
        <f t="shared" si="81"/>
        <v>1364.5</v>
      </c>
      <c r="J992" s="1686">
        <f t="shared" si="80"/>
        <v>4012.39</v>
      </c>
    </row>
    <row r="993" outlineLevel="1">
      <c r="A993" s="1251"/>
      <c r="B993" s="1669" t="s">
        <v>132</v>
      </c>
      <c r="C993" s="1670"/>
      <c r="D993" s="1671"/>
      <c r="E993" s="1672"/>
      <c r="F993" s="1673"/>
      <c r="G993" s="1232">
        <f t="array" ref="G993">-INDIRECT("'2025 Expences - " &amp; TEXT(INDIRECT("E" &amp; ROW(G993) - 5), "mm/dd/yyyy") &amp; "'!$L$" &amp; (ROW() - ROW($G993) + 7))</f>
        <v>0</v>
      </c>
      <c r="H993" s="1675" t="s">
        <v>347</v>
      </c>
      <c r="I993" s="1676">
        <f t="shared" si="81"/>
        <v>1364.5</v>
      </c>
      <c r="J993" s="1677">
        <f t="shared" si="80"/>
        <v>4012.39</v>
      </c>
    </row>
    <row r="994" outlineLevel="1">
      <c r="A994" s="1209"/>
      <c r="B994" s="1687" t="s">
        <v>147</v>
      </c>
      <c r="C994" s="1679"/>
      <c r="D994" s="1688"/>
      <c r="E994" s="1681"/>
      <c r="F994" s="1682"/>
      <c r="G994" s="1740">
        <f t="array" ref="G994">-INDIRECT("'2025 Expences - " &amp; TEXT(INDIRECT("E" &amp; ROW(G994) - 6), "mm/dd/yyyy") &amp; "'!$L$" &amp; (ROW() - ROW($G994) + 8))</f>
        <v>-44.46</v>
      </c>
      <c r="H994" s="1684" t="s">
        <v>347</v>
      </c>
      <c r="I994" s="1685">
        <f t="shared" si="81"/>
        <v>1320.04</v>
      </c>
      <c r="J994" s="1686">
        <f t="shared" si="80"/>
        <v>3967.93</v>
      </c>
    </row>
    <row r="995" outlineLevel="1">
      <c r="A995" s="1209"/>
      <c r="B995" s="1690" t="s">
        <v>21</v>
      </c>
      <c r="C995" s="1670"/>
      <c r="D995" s="1691"/>
      <c r="E995" s="1672"/>
      <c r="F995" s="1673"/>
      <c r="G995" s="1232">
        <f t="array" ref="G995">-INDIRECT("'2025 Expences - " &amp; TEXT(INDIRECT("E" &amp; ROW(G995) - 7), "mm/dd/yyyy") &amp; "'!$L$" &amp; (ROW() - ROW($G995) + 9))</f>
        <v>-133.05</v>
      </c>
      <c r="H995" s="1675" t="s">
        <v>347</v>
      </c>
      <c r="I995" s="1676">
        <f t="shared" si="81"/>
        <v>1186.99</v>
      </c>
      <c r="J995" s="1677">
        <f t="shared" si="80"/>
        <v>3834.88</v>
      </c>
    </row>
    <row r="996" outlineLevel="1">
      <c r="A996" s="1209"/>
      <c r="B996" s="1687" t="s">
        <v>61</v>
      </c>
      <c r="C996" s="1679"/>
      <c r="D996" s="1688"/>
      <c r="E996" s="1681"/>
      <c r="F996" s="1682"/>
      <c r="G996" s="1740">
        <f t="array" ref="G996">-INDIRECT("'2025 Expences - " &amp; TEXT(INDIRECT("E" &amp; ROW(G996) - 8), "mm/dd/yyyy") &amp; "'!$L$" &amp; (ROW() - ROW($G996) + 10))</f>
        <v>-48.47</v>
      </c>
      <c r="H996" s="1684" t="s">
        <v>347</v>
      </c>
      <c r="I996" s="1685">
        <f t="shared" si="81"/>
        <v>1138.52</v>
      </c>
      <c r="J996" s="1686">
        <f t="shared" si="80"/>
        <v>3786.41</v>
      </c>
    </row>
    <row r="997" outlineLevel="1">
      <c r="A997" s="1209"/>
      <c r="B997" s="1690" t="s">
        <v>149</v>
      </c>
      <c r="C997" s="1670"/>
      <c r="D997" s="1636"/>
      <c r="E997" s="1672"/>
      <c r="F997" s="1673"/>
      <c r="G997" s="1232">
        <f t="array" ref="G997">-INDIRECT("'2025 Expences - " &amp; TEXT(INDIRECT("E" &amp; ROW(G997) - 9), "mm/dd/yyyy") &amp; "'!$L$" &amp; (ROW() - ROW($G997) + 11))</f>
        <v>0</v>
      </c>
      <c r="H997" s="1675" t="s">
        <v>347</v>
      </c>
      <c r="I997" s="1676">
        <f t="shared" si="81"/>
        <v>1138.52</v>
      </c>
      <c r="J997" s="1677">
        <f t="shared" si="80"/>
        <v>3786.41</v>
      </c>
    </row>
    <row r="998" outlineLevel="1">
      <c r="A998" s="1209"/>
      <c r="B998" s="1687" t="s">
        <v>150</v>
      </c>
      <c r="C998" s="1679"/>
      <c r="D998" s="1693"/>
      <c r="E998" s="1681"/>
      <c r="F998" s="1682"/>
      <c r="G998" s="1740">
        <f t="array" ref="G998">-INDIRECT("'2025 Expences - " &amp; TEXT(INDIRECT("E" &amp; ROW(G998) - 10), "mm/dd/yyyy") &amp; "'!$L$" &amp; (ROW() - ROW($G998) + 12))</f>
        <v>-27</v>
      </c>
      <c r="H998" s="1684" t="s">
        <v>347</v>
      </c>
      <c r="I998" s="1685">
        <f t="shared" si="81"/>
        <v>1111.52</v>
      </c>
      <c r="J998" s="1686">
        <f t="shared" si="80"/>
        <v>3759.41</v>
      </c>
    </row>
    <row r="999" outlineLevel="1">
      <c r="A999" s="1209"/>
      <c r="B999" s="1690" t="s">
        <v>11</v>
      </c>
      <c r="C999" s="1670"/>
      <c r="D999" s="1636"/>
      <c r="E999" s="1672"/>
      <c r="F999" s="1673"/>
      <c r="G999" s="1232">
        <f t="array" ref="G999">-INDIRECT("'2025 Expences - " &amp; TEXT(INDIRECT("E" &amp; ROW(G999) - 11), "mm/dd/yyyy") &amp; "'!$L$" &amp; (ROW() - ROW($G999) + 13))</f>
        <v>-22.42</v>
      </c>
      <c r="H999" s="1675" t="s">
        <v>347</v>
      </c>
      <c r="I999" s="1676">
        <f t="shared" si="81"/>
        <v>1089.1</v>
      </c>
      <c r="J999" s="1677">
        <f t="shared" si="80"/>
        <v>3736.99</v>
      </c>
    </row>
    <row r="1000" outlineLevel="1">
      <c r="A1000" s="1209"/>
      <c r="B1000" s="1687" t="s">
        <v>148</v>
      </c>
      <c r="C1000" s="1679"/>
      <c r="D1000" s="1693"/>
      <c r="E1000" s="1681"/>
      <c r="F1000" s="1682"/>
      <c r="G1000" s="1740">
        <f t="array" ref="G1000">-INDIRECT("'2025 Expences - " &amp; TEXT(INDIRECT("E" &amp; ROW(G1000) - 12), "mm/dd/yyyy") &amp; "'!$L$" &amp; (ROW() - ROW($G1000) + 14))</f>
        <v>0</v>
      </c>
      <c r="H1000" s="1684" t="s">
        <v>347</v>
      </c>
      <c r="I1000" s="1685">
        <f t="shared" si="81"/>
        <v>1089.1</v>
      </c>
      <c r="J1000" s="1686">
        <f t="shared" si="80"/>
        <v>3736.99</v>
      </c>
    </row>
    <row r="1001" outlineLevel="1">
      <c r="A1001" s="1209"/>
      <c r="B1001" s="1466" t="s">
        <v>30</v>
      </c>
      <c r="C1001" s="1417" t="b">
        <v>1</v>
      </c>
      <c r="D1001" s="1418"/>
      <c r="E1001" s="1419"/>
      <c r="F1001" s="1626">
        <v>45931.0</v>
      </c>
      <c r="G1001" s="1421">
        <v>-1002.04</v>
      </c>
      <c r="H1001" s="1628" t="str">
        <f t="array" ref="H1001">IF($C1001="","N/A",IF($C1001=TRUE,"Paid","Pending")) </f>
        <v>Paid</v>
      </c>
      <c r="I1001" s="1676">
        <f t="shared" si="81"/>
        <v>87.06</v>
      </c>
      <c r="J1001" s="1677">
        <f t="shared" si="80"/>
        <v>2734.95</v>
      </c>
    </row>
    <row r="1002" outlineLevel="1">
      <c r="A1002" s="1209"/>
      <c r="B1002" s="1730" t="s">
        <v>42</v>
      </c>
      <c r="C1002" s="1731" t="b">
        <v>1</v>
      </c>
      <c r="D1002" s="1732"/>
      <c r="E1002" s="1748"/>
      <c r="F1002" s="1749" t="str">
        <f>E988</f>
        <v>10/03/2025</v>
      </c>
      <c r="G1002" s="1735">
        <v>-86.95</v>
      </c>
      <c r="H1002" s="1741" t="str">
        <f t="array" ref="H1002">IF($C1002="","N/A",IF($C1002=TRUE,"Paid","Pending")) </f>
        <v>Paid</v>
      </c>
      <c r="I1002" s="1685">
        <f t="shared" si="81"/>
        <v>0.11</v>
      </c>
      <c r="J1002" s="1686">
        <f t="shared" si="80"/>
        <v>2648</v>
      </c>
    </row>
    <row r="1003" outlineLevel="1">
      <c r="A1003" s="1209"/>
      <c r="B1003" s="1466" t="s">
        <v>33</v>
      </c>
      <c r="C1003" s="1417" t="b">
        <v>1</v>
      </c>
      <c r="D1003" s="1418"/>
      <c r="E1003" s="1419"/>
      <c r="F1003" s="1626" t="str">
        <f>IFERROR(__xludf.DUMMYFUNCTION("TEXT(EDATE(INDEX(F$1:F1001, MAX(FILTER(ROW(B$1:B1001), B$1:B1001=B1003))), 1), ""mm/dd/yyyy"")"),"10/05/2025")</f>
        <v>10/05/2025</v>
      </c>
      <c r="G1003" s="1421">
        <v>-471.27</v>
      </c>
      <c r="H1003" s="1628" t="str">
        <f t="array" ref="H1003">IF($C1003="","N/A",IF($C1003=TRUE,"Paid","Pending")) </f>
        <v>Paid</v>
      </c>
      <c r="I1003" s="1676">
        <f t="shared" si="81"/>
        <v>-471.16</v>
      </c>
      <c r="J1003" s="1677">
        <f t="shared" si="80"/>
        <v>2176.73</v>
      </c>
    </row>
    <row r="1004" ht="30.75" customHeight="1">
      <c r="A1004" s="1209"/>
      <c r="B1004" s="1745" t="s">
        <v>1041</v>
      </c>
      <c r="C1004" s="1706"/>
      <c r="D1004" s="1706"/>
      <c r="E1004" s="1706"/>
      <c r="F1004" s="1706"/>
      <c r="G1004" s="1706"/>
      <c r="H1004" s="1736" t="s">
        <v>954</v>
      </c>
      <c r="I1004" s="1706"/>
      <c r="J1004" s="1709">
        <f t="shared" si="80"/>
        <v>2176.73</v>
      </c>
    </row>
    <row r="1005" outlineLevel="1">
      <c r="A1005" s="1209"/>
      <c r="B1005" s="1602" t="s">
        <v>57</v>
      </c>
      <c r="C1005" s="1603"/>
      <c r="D1005" s="1604"/>
      <c r="E1005" s="1746" t="str">
        <f>IFERROR(__xludf.DUMMYFUNCTION("TEXT(INDEX(E$1:E1004, MAX(FILTER(ROW(B$1:B1004), B$1:B1004=""Income: Paycheck"")))+14, ""mm/dd/yyyy"")"),"10/17/2025")</f>
        <v>10/17/2025</v>
      </c>
      <c r="F1005" s="1606"/>
      <c r="G1005" s="1607">
        <v>1478.54</v>
      </c>
      <c r="H1005" s="1608"/>
      <c r="I1005" s="1609">
        <f>G1005</f>
        <v>1478.54</v>
      </c>
      <c r="J1005" s="1759">
        <v>4126.54</v>
      </c>
    </row>
    <row r="1006" outlineLevel="1">
      <c r="A1006" s="1209"/>
      <c r="B1006" s="1299" t="s">
        <v>110</v>
      </c>
      <c r="C1006" s="1359"/>
      <c r="D1006" s="1301"/>
      <c r="E1006" s="1337"/>
      <c r="F1006" s="1338"/>
      <c r="G1006" s="1232">
        <f t="array" ref="G1006">-INDIRECT("'2025 Expences - " &amp; TEXT(INDIRECT("E" &amp; ROW($G1006) - 1), "mm/dd/yyyy") &amp; "'!$L$" &amp; (ROW() - ROW($G1006) + 3))</f>
        <v>-256.93</v>
      </c>
      <c r="H1006" s="1301" t="s">
        <v>347</v>
      </c>
      <c r="I1006" s="1361">
        <f t="shared" ref="I1006:I1027" si="82">I1005+G1006</f>
        <v>1221.61</v>
      </c>
      <c r="J1006" s="1245">
        <f t="shared" ref="J1006:J1027" si="83">J1005+G1006</f>
        <v>3869.61</v>
      </c>
    </row>
    <row r="1007" outlineLevel="1">
      <c r="A1007" s="1209"/>
      <c r="B1007" s="1611" t="s">
        <v>144</v>
      </c>
      <c r="C1007" s="1612"/>
      <c r="D1007" s="1613"/>
      <c r="E1007" s="1614"/>
      <c r="F1007" s="1615"/>
      <c r="G1007" s="1616">
        <f t="array" ref="G1007">-INDIRECT("'2025 Expences - " &amp; TEXT(INDIRECT("E" &amp; ROW(G1007) - 2), "mm/dd/yyyy") &amp; "'!$L$" &amp; (ROW() - ROW($G1007) + 4))</f>
        <v>-34.61</v>
      </c>
      <c r="H1007" s="1613" t="s">
        <v>347</v>
      </c>
      <c r="I1007" s="1617">
        <f t="shared" si="82"/>
        <v>1187</v>
      </c>
      <c r="J1007" s="1715">
        <f t="shared" si="83"/>
        <v>3835</v>
      </c>
    </row>
    <row r="1008" outlineLevel="1">
      <c r="A1008" s="1209"/>
      <c r="B1008" s="1312" t="s">
        <v>145</v>
      </c>
      <c r="C1008" s="1300"/>
      <c r="D1008" s="1303"/>
      <c r="E1008" s="1302"/>
      <c r="F1008" s="1235"/>
      <c r="G1008" s="1232">
        <f t="array" ref="G1008">-INDIRECT("'2025 Expences - " &amp; TEXT(INDIRECT("E" &amp; ROW(G1008) - 3), "mm/dd/yyyy") &amp; "'!$L$" &amp; (ROW() - ROW($G1008) + 5))</f>
        <v>-25.09</v>
      </c>
      <c r="H1008" s="1303" t="s">
        <v>347</v>
      </c>
      <c r="I1008" s="1244">
        <f t="shared" si="82"/>
        <v>1161.91</v>
      </c>
      <c r="J1008" s="1245">
        <f t="shared" si="83"/>
        <v>3809.91</v>
      </c>
    </row>
    <row r="1009" outlineLevel="1">
      <c r="A1009" s="1209"/>
      <c r="B1009" s="1611" t="s">
        <v>146</v>
      </c>
      <c r="C1009" s="1612"/>
      <c r="D1009" s="1613"/>
      <c r="E1009" s="1614"/>
      <c r="F1009" s="1615"/>
      <c r="G1009" s="1616">
        <f t="array" ref="G1009">-INDIRECT("'2025 Expences - " &amp; TEXT(INDIRECT("E" &amp; ROW(G1009) - 4), "mm/dd/yyyy") &amp; "'!$L$" &amp; (ROW() - ROW($G1009) + 6))</f>
        <v>-42.5</v>
      </c>
      <c r="H1009" s="1613" t="s">
        <v>347</v>
      </c>
      <c r="I1009" s="1617">
        <f t="shared" si="82"/>
        <v>1119.41</v>
      </c>
      <c r="J1009" s="1715">
        <f t="shared" si="83"/>
        <v>3767.41</v>
      </c>
    </row>
    <row r="1010" outlineLevel="1">
      <c r="A1010" s="1209"/>
      <c r="B1010" s="1312" t="s">
        <v>132</v>
      </c>
      <c r="C1010" s="1300"/>
      <c r="D1010" s="1303"/>
      <c r="E1010" s="1302"/>
      <c r="F1010" s="1235"/>
      <c r="G1010" s="1232">
        <f t="array" ref="G1010">-INDIRECT("'2025 Expences - " &amp; TEXT(INDIRECT("E" &amp; ROW(G1010) - 5), "mm/dd/yyyy") &amp; "'!$L$" &amp; (ROW() - ROW($G1010) + 7))</f>
        <v>-25</v>
      </c>
      <c r="H1010" s="1303" t="s">
        <v>347</v>
      </c>
      <c r="I1010" s="1244">
        <f t="shared" si="82"/>
        <v>1094.41</v>
      </c>
      <c r="J1010" s="1245">
        <f t="shared" si="83"/>
        <v>3742.41</v>
      </c>
    </row>
    <row r="1011" outlineLevel="1">
      <c r="A1011" s="1209"/>
      <c r="B1011" s="1611" t="s">
        <v>147</v>
      </c>
      <c r="C1011" s="1612"/>
      <c r="D1011" s="1613"/>
      <c r="E1011" s="1614"/>
      <c r="F1011" s="1615"/>
      <c r="G1011" s="1616">
        <f t="array" ref="G1011">-INDIRECT("'2025 Expences - " &amp; TEXT(INDIRECT("E" &amp; ROW(G1011) - 6), "mm/dd/yyyy") &amp; "'!$L$" &amp; (ROW() - ROW($G1011) + 8))</f>
        <v>0</v>
      </c>
      <c r="H1011" s="1613" t="s">
        <v>347</v>
      </c>
      <c r="I1011" s="1617">
        <f t="shared" si="82"/>
        <v>1094.41</v>
      </c>
      <c r="J1011" s="1715">
        <f t="shared" si="83"/>
        <v>3742.41</v>
      </c>
    </row>
    <row r="1012" outlineLevel="1">
      <c r="A1012" s="1209"/>
      <c r="B1012" s="1312" t="s">
        <v>21</v>
      </c>
      <c r="C1012" s="1300"/>
      <c r="D1012" s="1303"/>
      <c r="E1012" s="1302"/>
      <c r="F1012" s="1235"/>
      <c r="G1012" s="1232">
        <f t="array" ref="G1012">-INDIRECT("'2025 Expences - " &amp; TEXT(INDIRECT("E" &amp; ROW(G1012) - 7), "mm/dd/yyyy") &amp; "'!$L$" &amp; (ROW() - ROW($G1012) + 9))</f>
        <v>0</v>
      </c>
      <c r="H1012" s="1303" t="s">
        <v>347</v>
      </c>
      <c r="I1012" s="1244">
        <f t="shared" si="82"/>
        <v>1094.41</v>
      </c>
      <c r="J1012" s="1245">
        <f t="shared" si="83"/>
        <v>3742.41</v>
      </c>
    </row>
    <row r="1013" outlineLevel="1">
      <c r="A1013" s="1209"/>
      <c r="B1013" s="1611" t="s">
        <v>61</v>
      </c>
      <c r="C1013" s="1612"/>
      <c r="D1013" s="1613"/>
      <c r="E1013" s="1614"/>
      <c r="F1013" s="1615"/>
      <c r="G1013" s="1616">
        <f t="array" ref="G1013">-INDIRECT("'2025 Expences - " &amp; TEXT(INDIRECT("E" &amp; ROW(G1013) - 8), "mm/dd/yyyy") &amp; "'!$L$" &amp; (ROW() - ROW($G1013) + 10))</f>
        <v>-48.47</v>
      </c>
      <c r="H1013" s="1613" t="s">
        <v>347</v>
      </c>
      <c r="I1013" s="1617">
        <f t="shared" si="82"/>
        <v>1045.94</v>
      </c>
      <c r="J1013" s="1715">
        <f t="shared" si="83"/>
        <v>3693.94</v>
      </c>
    </row>
    <row r="1014" outlineLevel="1">
      <c r="A1014" s="1209"/>
      <c r="B1014" s="1312" t="s">
        <v>149</v>
      </c>
      <c r="C1014" s="1300"/>
      <c r="D1014" s="1313"/>
      <c r="E1014" s="1314"/>
      <c r="F1014" s="1315"/>
      <c r="G1014" s="1232">
        <f t="array" ref="G1014">-INDIRECT("'2025 Expences - " &amp; TEXT(INDIRECT("E" &amp; ROW(G1014) - 9), "mm/dd/yyyy") &amp; "'!$L$" &amp; (ROW() - ROW($G1014) + 11))</f>
        <v>0</v>
      </c>
      <c r="H1014" s="1303" t="s">
        <v>347</v>
      </c>
      <c r="I1014" s="1244">
        <f t="shared" si="82"/>
        <v>1045.94</v>
      </c>
      <c r="J1014" s="1245">
        <f t="shared" si="83"/>
        <v>3693.94</v>
      </c>
    </row>
    <row r="1015" outlineLevel="1">
      <c r="A1015" s="1619"/>
      <c r="B1015" s="1611" t="s">
        <v>150</v>
      </c>
      <c r="C1015" s="1612"/>
      <c r="D1015" s="1620"/>
      <c r="E1015" s="1621"/>
      <c r="F1015" s="1622"/>
      <c r="G1015" s="1616">
        <f t="array" ref="G1015">-INDIRECT("'2025 Expences - " &amp; TEXT(INDIRECT("E" &amp; ROW(G1015) - 10), "mm/dd/yyyy") &amp; "'!$L$" &amp; (ROW() - ROW($G1015) + 12))</f>
        <v>0</v>
      </c>
      <c r="H1015" s="1613" t="s">
        <v>347</v>
      </c>
      <c r="I1015" s="1617">
        <f t="shared" si="82"/>
        <v>1045.94</v>
      </c>
      <c r="J1015" s="1715">
        <f t="shared" si="83"/>
        <v>3693.94</v>
      </c>
    </row>
    <row r="1016" outlineLevel="1">
      <c r="A1016" s="1619"/>
      <c r="B1016" s="1312" t="s">
        <v>11</v>
      </c>
      <c r="C1016" s="1300"/>
      <c r="D1016" s="1313"/>
      <c r="E1016" s="1314"/>
      <c r="F1016" s="1315"/>
      <c r="G1016" s="1232">
        <f t="array" ref="G1016">-INDIRECT("'2025 Expences - " &amp; TEXT(INDIRECT("E" &amp; ROW(G1016) - 11), "mm/dd/yyyy") &amp; "'!$L$" &amp; (ROW() - ROW($G1016) + 13))</f>
        <v>-12.65</v>
      </c>
      <c r="H1016" s="1303" t="s">
        <v>347</v>
      </c>
      <c r="I1016" s="1244">
        <f t="shared" si="82"/>
        <v>1033.29</v>
      </c>
      <c r="J1016" s="1245">
        <f t="shared" si="83"/>
        <v>3681.29</v>
      </c>
    </row>
    <row r="1017" outlineLevel="1">
      <c r="A1017" s="1619"/>
      <c r="B1017" s="1611" t="s">
        <v>148</v>
      </c>
      <c r="C1017" s="1612"/>
      <c r="D1017" s="1620"/>
      <c r="E1017" s="1621"/>
      <c r="F1017" s="1622"/>
      <c r="G1017" s="1616">
        <f t="array" ref="G1017">-INDIRECT("'2025 Expences - " &amp; TEXT(INDIRECT("E" &amp; ROW(G1017) - 12), "mm/dd/yyyy") &amp; "'!$L$" &amp; (ROW() - ROW($G1017) + 14))</f>
        <v>0</v>
      </c>
      <c r="H1017" s="1613" t="str">
        <f t="array" ref="H1017">IF($C1017="","N/A",IF($C1017=TRUE,"Paid","Pending")) </f>
        <v>N/A</v>
      </c>
      <c r="I1017" s="1617">
        <f t="shared" si="82"/>
        <v>1033.29</v>
      </c>
      <c r="J1017" s="1715">
        <f t="shared" si="83"/>
        <v>3681.29</v>
      </c>
    </row>
    <row r="1018" outlineLevel="1">
      <c r="A1018" s="1619"/>
      <c r="B1018" s="1623" t="s">
        <v>13</v>
      </c>
      <c r="C1018" s="1359" t="b">
        <v>1</v>
      </c>
      <c r="D1018" s="1624"/>
      <c r="E1018" s="1720"/>
      <c r="F1018" s="1626">
        <v>45947.0</v>
      </c>
      <c r="G1018" s="1627">
        <v>-10.0</v>
      </c>
      <c r="H1018" s="1628" t="str">
        <f t="array" ref="H1018">IF($C1018="","N/A",IF($C1018=TRUE,"Paid","Pending")) </f>
        <v>Paid</v>
      </c>
      <c r="I1018" s="1244">
        <f t="shared" si="82"/>
        <v>1023.29</v>
      </c>
      <c r="J1018" s="1245">
        <f t="shared" si="83"/>
        <v>3671.29</v>
      </c>
    </row>
    <row r="1019" outlineLevel="1">
      <c r="A1019" s="1619"/>
      <c r="B1019" s="1647" t="s">
        <v>33</v>
      </c>
      <c r="C1019" s="1641" t="b">
        <v>1</v>
      </c>
      <c r="D1019" s="1642"/>
      <c r="E1019" s="1643"/>
      <c r="F1019" s="1649">
        <v>45950.0</v>
      </c>
      <c r="G1019" s="1645">
        <v>-471.27</v>
      </c>
      <c r="H1019" s="1634" t="str">
        <f t="array" ref="H1019">IF($C1019="","N/A",IF($C1019=TRUE,"Paid","Pending")) </f>
        <v>Paid</v>
      </c>
      <c r="I1019" s="1617">
        <f t="shared" si="82"/>
        <v>552.02</v>
      </c>
      <c r="J1019" s="1715">
        <f t="shared" si="83"/>
        <v>3200.02</v>
      </c>
    </row>
    <row r="1020" outlineLevel="1">
      <c r="A1020" s="1619"/>
      <c r="B1020" s="1623" t="s">
        <v>18</v>
      </c>
      <c r="C1020" s="1359" t="b">
        <v>1</v>
      </c>
      <c r="D1020" s="1624"/>
      <c r="E1020" s="1720"/>
      <c r="F1020" s="1626">
        <v>45950.0</v>
      </c>
      <c r="G1020" s="1627">
        <v>-112.83</v>
      </c>
      <c r="H1020" s="1628" t="str">
        <f t="array" ref="H1020">IF($C1020="","N/A",IF($C1020=TRUE,"Paid","Pending")) </f>
        <v>Paid</v>
      </c>
      <c r="I1020" s="1244">
        <f t="shared" si="82"/>
        <v>439.19</v>
      </c>
      <c r="J1020" s="1245">
        <f t="shared" si="83"/>
        <v>3087.19</v>
      </c>
    </row>
    <row r="1021" outlineLevel="1">
      <c r="A1021" s="1619"/>
      <c r="B1021" s="1647" t="s">
        <v>42</v>
      </c>
      <c r="C1021" s="1641" t="b">
        <v>1</v>
      </c>
      <c r="D1021" s="1642"/>
      <c r="E1021" s="1648"/>
      <c r="F1021" s="1649">
        <v>45950.0</v>
      </c>
      <c r="G1021" s="1645">
        <v>-86.95</v>
      </c>
      <c r="H1021" s="1634" t="str">
        <f t="array" ref="H1021">IF($C1021="","N/A",IF($C1021=TRUE,"Paid","Pending")) </f>
        <v>Paid</v>
      </c>
      <c r="I1021" s="1617">
        <f t="shared" si="82"/>
        <v>352.24</v>
      </c>
      <c r="J1021" s="1715">
        <f t="shared" si="83"/>
        <v>3000.24</v>
      </c>
    </row>
    <row r="1022" outlineLevel="1">
      <c r="A1022" s="1619"/>
      <c r="B1022" s="1623" t="s">
        <v>23</v>
      </c>
      <c r="C1022" s="1359" t="b">
        <v>1</v>
      </c>
      <c r="D1022" s="1624"/>
      <c r="E1022" s="1720"/>
      <c r="F1022" s="1626">
        <v>45950.0</v>
      </c>
      <c r="G1022" s="1627">
        <v>-124.04</v>
      </c>
      <c r="H1022" s="1628" t="str">
        <f t="array" ref="H1022">IF($C1022="","N/A",IF($C1022=TRUE,"Paid","Pending")) </f>
        <v>Paid</v>
      </c>
      <c r="I1022" s="1244">
        <f t="shared" si="82"/>
        <v>228.2</v>
      </c>
      <c r="J1022" s="1245">
        <f t="shared" si="83"/>
        <v>2876.2</v>
      </c>
    </row>
    <row r="1023" outlineLevel="1">
      <c r="A1023" s="1619"/>
      <c r="B1023" s="1760" t="s">
        <v>52</v>
      </c>
      <c r="C1023" s="1612" t="b">
        <v>1</v>
      </c>
      <c r="D1023" s="1630" t="s">
        <v>28</v>
      </c>
      <c r="E1023" s="1631"/>
      <c r="F1023" s="1649">
        <v>45951.0</v>
      </c>
      <c r="G1023" s="1633">
        <v>-200.0</v>
      </c>
      <c r="H1023" s="1634" t="str">
        <f t="array" ref="H1023">IF($C1023="","N/A",IF($C1023=TRUE,"Paid","Pending")) </f>
        <v>Paid</v>
      </c>
      <c r="I1023" s="1617">
        <f t="shared" si="82"/>
        <v>28.2</v>
      </c>
      <c r="J1023" s="1715">
        <f t="shared" si="83"/>
        <v>2676.2</v>
      </c>
    </row>
    <row r="1024" outlineLevel="1">
      <c r="A1024" s="1619"/>
      <c r="B1024" s="1623" t="s">
        <v>52</v>
      </c>
      <c r="C1024" s="1359" t="b">
        <v>1</v>
      </c>
      <c r="D1024" s="1646" t="s">
        <v>53</v>
      </c>
      <c r="E1024" s="1720"/>
      <c r="F1024" s="1626">
        <v>45951.0</v>
      </c>
      <c r="G1024" s="1627">
        <v>-200.0</v>
      </c>
      <c r="H1024" s="1628" t="str">
        <f t="array" ref="H1024">IF($C1024="","N/A",IF($C1024=TRUE,"Paid","Pending")) </f>
        <v>Paid</v>
      </c>
      <c r="I1024" s="1244">
        <f t="shared" si="82"/>
        <v>-171.8</v>
      </c>
      <c r="J1024" s="1245">
        <f t="shared" si="83"/>
        <v>2476.2</v>
      </c>
    </row>
    <row r="1025" outlineLevel="1">
      <c r="A1025" s="1209"/>
      <c r="B1025" s="1647" t="s">
        <v>52</v>
      </c>
      <c r="C1025" s="1641" t="b">
        <v>1</v>
      </c>
      <c r="D1025" s="1716" t="s">
        <v>777</v>
      </c>
      <c r="E1025" s="1643"/>
      <c r="F1025" s="1649">
        <v>45951.0</v>
      </c>
      <c r="G1025" s="1645">
        <v>-200.0</v>
      </c>
      <c r="H1025" s="1634" t="str">
        <f t="array" ref="H1025">IF($C1025="","N/A",IF($C1025=TRUE,"Paid","Pending")) </f>
        <v>Paid</v>
      </c>
      <c r="I1025" s="1617">
        <f t="shared" si="82"/>
        <v>-371.8</v>
      </c>
      <c r="J1025" s="1715">
        <f t="shared" si="83"/>
        <v>2276.2</v>
      </c>
    </row>
    <row r="1026" outlineLevel="1">
      <c r="A1026" s="1209"/>
      <c r="B1026" s="1722" t="s">
        <v>52</v>
      </c>
      <c r="C1026" s="1359" t="b">
        <v>1</v>
      </c>
      <c r="D1026" s="1624" t="s">
        <v>29</v>
      </c>
      <c r="E1026" s="1720"/>
      <c r="F1026" s="1626">
        <v>45951.0</v>
      </c>
      <c r="G1026" s="1627">
        <v>-200.0</v>
      </c>
      <c r="H1026" s="1628" t="str">
        <f t="array" ref="H1026">IF($C1026="","N/A",IF($C1026=TRUE,"Paid","Pending")) </f>
        <v>Paid</v>
      </c>
      <c r="I1026" s="1244">
        <f t="shared" si="82"/>
        <v>-571.8</v>
      </c>
      <c r="J1026" s="1245">
        <f t="shared" si="83"/>
        <v>2076.2</v>
      </c>
    </row>
    <row r="1027" outlineLevel="1">
      <c r="A1027" s="1209"/>
      <c r="B1027" s="1647" t="s">
        <v>14</v>
      </c>
      <c r="C1027" s="1641" t="b">
        <v>1</v>
      </c>
      <c r="D1027" s="1716"/>
      <c r="E1027" s="1643"/>
      <c r="F1027" s="1649">
        <v>45955.0</v>
      </c>
      <c r="G1027" s="1645">
        <v>-137.68</v>
      </c>
      <c r="H1027" s="1634" t="str">
        <f t="array" ref="H1027">IF($C1027="","N/A",IF($C1027=TRUE,"Paid","Pending")) </f>
        <v>Paid</v>
      </c>
      <c r="I1027" s="1617">
        <f t="shared" si="82"/>
        <v>-709.48</v>
      </c>
      <c r="J1027" s="1715">
        <f t="shared" si="83"/>
        <v>1938.52</v>
      </c>
    </row>
    <row r="1028" ht="29.25" customHeight="1">
      <c r="A1028" s="1209"/>
      <c r="B1028" s="1724" t="s">
        <v>1042</v>
      </c>
      <c r="C1028" s="1725"/>
      <c r="D1028" s="1725"/>
      <c r="E1028" s="1725"/>
      <c r="F1028" s="1725"/>
      <c r="G1028" s="1725"/>
      <c r="H1028" s="1726" t="s">
        <v>954</v>
      </c>
      <c r="I1028" s="1725"/>
      <c r="J1028" s="1727">
        <f>J1027</f>
        <v>1938.52</v>
      </c>
    </row>
    <row r="1029" outlineLevel="1">
      <c r="A1029" s="1251"/>
      <c r="B1029" s="1661" t="s">
        <v>57</v>
      </c>
      <c r="C1029" s="1662"/>
      <c r="D1029" s="1663"/>
      <c r="E1029" s="1747" t="str">
        <f>IFERROR(__xludf.DUMMYFUNCTION("TEXT(INDEX(E$1:E1028, MAX(FILTER(ROW(B$1:B1028), B$1:B1028=""Income: Paycheck"")))+14, ""mm/dd/yyyy"")"),"10/31/2025")</f>
        <v>10/31/2025</v>
      </c>
      <c r="F1029" s="1665"/>
      <c r="G1029" s="1666">
        <v>2524.78</v>
      </c>
      <c r="H1029" s="1662"/>
      <c r="I1029" s="1667">
        <f>G1029</f>
        <v>2524.78</v>
      </c>
      <c r="J1029" s="1668">
        <f t="shared" ref="J1029:J1069" si="84">J1028+G1029</f>
        <v>4463.3</v>
      </c>
    </row>
    <row r="1030" outlineLevel="1">
      <c r="A1030" s="1251"/>
      <c r="B1030" s="1669" t="s">
        <v>110</v>
      </c>
      <c r="C1030" s="1670"/>
      <c r="D1030" s="1671"/>
      <c r="E1030" s="1672"/>
      <c r="F1030" s="1673"/>
      <c r="G1030" s="1232">
        <f t="array" ref="G1030">-INDIRECT("'2025 Expences - " &amp; TEXT(INDIRECT("E" &amp; ROW($G1030) - 1), "mm/dd/yyyy") &amp; "'!$L$" &amp; (ROW() - ROW($G1030) + 3))</f>
        <v>-290.98</v>
      </c>
      <c r="H1030" s="1675" t="s">
        <v>347</v>
      </c>
      <c r="I1030" s="1676">
        <f t="shared" ref="I1030:I1050" si="85">I1029+G1030</f>
        <v>2233.8</v>
      </c>
      <c r="J1030" s="1677">
        <f t="shared" si="84"/>
        <v>4172.32</v>
      </c>
    </row>
    <row r="1031" outlineLevel="1">
      <c r="A1031" s="1251"/>
      <c r="B1031" s="1678" t="s">
        <v>144</v>
      </c>
      <c r="C1031" s="1679"/>
      <c r="D1031" s="1680"/>
      <c r="E1031" s="1681"/>
      <c r="F1031" s="1682"/>
      <c r="G1031" s="1740">
        <f t="array" ref="G1031">-INDIRECT("'2025 Expences - " &amp; TEXT(INDIRECT("E" &amp; ROW(G1031) - 2), "mm/dd/yyyy") &amp; "'!$L$" &amp; (ROW() - ROW($G1031) + 4))</f>
        <v>-85.8</v>
      </c>
      <c r="H1031" s="1684" t="s">
        <v>347</v>
      </c>
      <c r="I1031" s="1685">
        <f t="shared" si="85"/>
        <v>2148</v>
      </c>
      <c r="J1031" s="1686">
        <f t="shared" si="84"/>
        <v>4086.52</v>
      </c>
    </row>
    <row r="1032" outlineLevel="1">
      <c r="A1032" s="1251"/>
      <c r="B1032" s="1669" t="s">
        <v>145</v>
      </c>
      <c r="C1032" s="1670"/>
      <c r="D1032" s="1671"/>
      <c r="E1032" s="1672"/>
      <c r="F1032" s="1673"/>
      <c r="G1032" s="1232">
        <f t="array" ref="G1032">-INDIRECT("'2025 Expences - " &amp; TEXT(INDIRECT("E" &amp; ROW(G1032) - 3), "mm/dd/yyyy") &amp; "'!$L$" &amp; (ROW() - ROW($G1032) + 5))</f>
        <v>-33.14</v>
      </c>
      <c r="H1032" s="1675" t="s">
        <v>347</v>
      </c>
      <c r="I1032" s="1676">
        <f t="shared" si="85"/>
        <v>2114.86</v>
      </c>
      <c r="J1032" s="1677">
        <f t="shared" si="84"/>
        <v>4053.38</v>
      </c>
    </row>
    <row r="1033" outlineLevel="1">
      <c r="A1033" s="1251"/>
      <c r="B1033" s="1678" t="s">
        <v>146</v>
      </c>
      <c r="C1033" s="1679"/>
      <c r="D1033" s="1680"/>
      <c r="E1033" s="1681"/>
      <c r="F1033" s="1682"/>
      <c r="G1033" s="1740">
        <f t="array" ref="G1033">-INDIRECT("'2025 Expences - " &amp; TEXT(INDIRECT("E" &amp; ROW(G1033) - 4), "mm/dd/yyyy") &amp; "'!$L$" &amp; (ROW() - ROW($G1033) + 6))</f>
        <v>-46.15</v>
      </c>
      <c r="H1033" s="1684" t="s">
        <v>347</v>
      </c>
      <c r="I1033" s="1685">
        <f t="shared" si="85"/>
        <v>2068.71</v>
      </c>
      <c r="J1033" s="1686">
        <f t="shared" si="84"/>
        <v>4007.23</v>
      </c>
    </row>
    <row r="1034" outlineLevel="1">
      <c r="A1034" s="1251"/>
      <c r="B1034" s="1669" t="s">
        <v>132</v>
      </c>
      <c r="C1034" s="1670"/>
      <c r="D1034" s="1671"/>
      <c r="E1034" s="1672"/>
      <c r="F1034" s="1673"/>
      <c r="G1034" s="1232">
        <f t="array" ref="G1034">-INDIRECT("'2025 Expences - " &amp; TEXT(INDIRECT("E" &amp; ROW(G1034) - 5), "mm/dd/yyyy") &amp; "'!$L$" &amp; (ROW() - ROW($G1034) + 7))</f>
        <v>0</v>
      </c>
      <c r="H1034" s="1675" t="s">
        <v>347</v>
      </c>
      <c r="I1034" s="1676">
        <f t="shared" si="85"/>
        <v>2068.71</v>
      </c>
      <c r="J1034" s="1677">
        <f t="shared" si="84"/>
        <v>4007.23</v>
      </c>
    </row>
    <row r="1035" outlineLevel="1">
      <c r="A1035" s="1209"/>
      <c r="B1035" s="1687" t="s">
        <v>147</v>
      </c>
      <c r="C1035" s="1679"/>
      <c r="D1035" s="1688"/>
      <c r="E1035" s="1681"/>
      <c r="F1035" s="1682"/>
      <c r="G1035" s="1740">
        <f t="array" ref="G1035">-INDIRECT("'2025 Expences - " &amp; TEXT(INDIRECT("E" &amp; ROW(G1035) - 6), "mm/dd/yyyy") &amp; "'!$L$" &amp; (ROW() - ROW($G1035) + 8))</f>
        <v>0</v>
      </c>
      <c r="H1035" s="1689" t="s">
        <v>347</v>
      </c>
      <c r="I1035" s="1685">
        <f t="shared" si="85"/>
        <v>2068.71</v>
      </c>
      <c r="J1035" s="1686">
        <f t="shared" si="84"/>
        <v>4007.23</v>
      </c>
    </row>
    <row r="1036" outlineLevel="1">
      <c r="A1036" s="1209"/>
      <c r="B1036" s="1690" t="s">
        <v>21</v>
      </c>
      <c r="C1036" s="1670"/>
      <c r="D1036" s="1691"/>
      <c r="E1036" s="1672"/>
      <c r="F1036" s="1673"/>
      <c r="G1036" s="1232">
        <f t="array" ref="G1036">-INDIRECT("'2025 Expences - " &amp; TEXT(INDIRECT("E" &amp; ROW(G1036) - 7), "mm/dd/yyyy") &amp; "'!$L$" &amp; (ROW() - ROW($G1036) + 9))</f>
        <v>-104.19</v>
      </c>
      <c r="H1036" s="1692" t="s">
        <v>347</v>
      </c>
      <c r="I1036" s="1676">
        <f t="shared" si="85"/>
        <v>1964.52</v>
      </c>
      <c r="J1036" s="1677">
        <f t="shared" si="84"/>
        <v>3903.04</v>
      </c>
    </row>
    <row r="1037" outlineLevel="1">
      <c r="A1037" s="1209"/>
      <c r="B1037" s="1687" t="s">
        <v>61</v>
      </c>
      <c r="C1037" s="1679"/>
      <c r="D1037" s="1688"/>
      <c r="E1037" s="1681"/>
      <c r="F1037" s="1682"/>
      <c r="G1037" s="1740">
        <f t="array" ref="G1037">-INDIRECT("'2025 Expences - " &amp; TEXT(INDIRECT("E" &amp; ROW(G1037) - 8), "mm/dd/yyyy") &amp; "'!$L$" &amp; (ROW() - ROW($G1037) + 10))</f>
        <v>-48.35</v>
      </c>
      <c r="H1037" s="1689" t="s">
        <v>347</v>
      </c>
      <c r="I1037" s="1685">
        <f t="shared" si="85"/>
        <v>1916.17</v>
      </c>
      <c r="J1037" s="1686">
        <f t="shared" si="84"/>
        <v>3854.69</v>
      </c>
    </row>
    <row r="1038" outlineLevel="1">
      <c r="A1038" s="1209"/>
      <c r="B1038" s="1690" t="s">
        <v>149</v>
      </c>
      <c r="C1038" s="1670"/>
      <c r="D1038" s="1636"/>
      <c r="E1038" s="1672"/>
      <c r="F1038" s="1673"/>
      <c r="G1038" s="1232">
        <f t="array" ref="G1038">-INDIRECT("'2025 Expences - " &amp; TEXT(INDIRECT("E" &amp; ROW(G1038) - 9), "mm/dd/yyyy") &amp; "'!$L$" &amp; (ROW() - ROW($G1038) + 11))</f>
        <v>0</v>
      </c>
      <c r="H1038" s="1692" t="s">
        <v>347</v>
      </c>
      <c r="I1038" s="1676">
        <f t="shared" si="85"/>
        <v>1916.17</v>
      </c>
      <c r="J1038" s="1677">
        <f t="shared" si="84"/>
        <v>3854.69</v>
      </c>
    </row>
    <row r="1039" outlineLevel="1">
      <c r="A1039" s="1209"/>
      <c r="B1039" s="1687" t="s">
        <v>150</v>
      </c>
      <c r="C1039" s="1679"/>
      <c r="D1039" s="1693"/>
      <c r="E1039" s="1681"/>
      <c r="F1039" s="1682"/>
      <c r="G1039" s="1740">
        <f t="array" ref="G1039">-INDIRECT("'2025 Expences - " &amp; TEXT(INDIRECT("E" &amp; ROW(G1039) - 10), "mm/dd/yyyy") &amp; "'!$L$" &amp; (ROW() - ROW($G1039) + 12))</f>
        <v>-27</v>
      </c>
      <c r="H1039" s="1689" t="s">
        <v>347</v>
      </c>
      <c r="I1039" s="1685">
        <f t="shared" si="85"/>
        <v>1889.17</v>
      </c>
      <c r="J1039" s="1686">
        <f t="shared" si="84"/>
        <v>3827.69</v>
      </c>
    </row>
    <row r="1040" outlineLevel="1">
      <c r="A1040" s="1209"/>
      <c r="B1040" s="1690" t="s">
        <v>11</v>
      </c>
      <c r="C1040" s="1670"/>
      <c r="D1040" s="1636"/>
      <c r="E1040" s="1672"/>
      <c r="F1040" s="1673"/>
      <c r="G1040" s="1232">
        <f t="array" ref="G1040">-INDIRECT("'2025 Expences - " &amp; TEXT(INDIRECT("E" &amp; ROW(G1040) - 11), "mm/dd/yyyy") &amp; "'!$L$" &amp; (ROW() - ROW($G1040) + 13))</f>
        <v>0</v>
      </c>
      <c r="H1040" s="1692" t="s">
        <v>347</v>
      </c>
      <c r="I1040" s="1676">
        <f t="shared" si="85"/>
        <v>1889.17</v>
      </c>
      <c r="J1040" s="1677">
        <f t="shared" si="84"/>
        <v>3827.69</v>
      </c>
    </row>
    <row r="1041" outlineLevel="1">
      <c r="A1041" s="1209"/>
      <c r="B1041" s="1687" t="s">
        <v>148</v>
      </c>
      <c r="C1041" s="1679"/>
      <c r="D1041" s="1693"/>
      <c r="E1041" s="1681"/>
      <c r="F1041" s="1682"/>
      <c r="G1041" s="1740">
        <f t="array" ref="G1041">-INDIRECT("'2025 Expences - " &amp; TEXT(INDIRECT("E" &amp; ROW(G1041) - 12), "mm/dd/yyyy") &amp; "'!$L$" &amp; (ROW() - ROW($G1041) + 14))</f>
        <v>0</v>
      </c>
      <c r="H1041" s="1689" t="str">
        <f t="array" ref="H1041">IF($C1041="","N/A",IF($C1041=TRUE,"Paid","Pending")) </f>
        <v>N/A</v>
      </c>
      <c r="I1041" s="1685">
        <f t="shared" si="85"/>
        <v>1889.17</v>
      </c>
      <c r="J1041" s="1686">
        <f t="shared" si="84"/>
        <v>3827.69</v>
      </c>
    </row>
    <row r="1042" outlineLevel="1">
      <c r="A1042" s="1209"/>
      <c r="B1042" s="1466" t="s">
        <v>42</v>
      </c>
      <c r="C1042" s="1417" t="b">
        <v>1</v>
      </c>
      <c r="D1042" s="1418"/>
      <c r="E1042" s="1419"/>
      <c r="F1042" s="1626">
        <v>45964.0</v>
      </c>
      <c r="G1042" s="1421">
        <v>-86.95</v>
      </c>
      <c r="H1042" s="1628" t="str">
        <f t="array" ref="H1042">IF($C1042="","N/A",IF($C1042=TRUE,"Paid","Pending")) </f>
        <v>Paid</v>
      </c>
      <c r="I1042" s="1676">
        <f t="shared" si="85"/>
        <v>1802.22</v>
      </c>
      <c r="J1042" s="1677">
        <f t="shared" si="84"/>
        <v>3740.74</v>
      </c>
    </row>
    <row r="1043" outlineLevel="1">
      <c r="A1043" s="1209"/>
      <c r="B1043" s="1730" t="s">
        <v>30</v>
      </c>
      <c r="C1043" s="1731" t="b">
        <v>1</v>
      </c>
      <c r="D1043" s="1732"/>
      <c r="E1043" s="1748"/>
      <c r="F1043" s="1749">
        <v>45966.0</v>
      </c>
      <c r="G1043" s="1735">
        <v>-1026.68</v>
      </c>
      <c r="H1043" s="1741" t="str">
        <f t="array" ref="H1043">IF($C1043="","N/A",IF($C1043=TRUE,"Paid","Pending")) </f>
        <v>Paid</v>
      </c>
      <c r="I1043" s="1685">
        <f t="shared" si="85"/>
        <v>775.54</v>
      </c>
      <c r="J1043" s="1686">
        <f t="shared" si="84"/>
        <v>2714.06</v>
      </c>
    </row>
    <row r="1044" outlineLevel="1">
      <c r="A1044" s="1209"/>
      <c r="B1044" s="1466" t="s">
        <v>14</v>
      </c>
      <c r="C1044" s="1417" t="b">
        <v>1</v>
      </c>
      <c r="D1044" s="1418"/>
      <c r="E1044" s="1419"/>
      <c r="F1044" s="1626">
        <v>45971.0</v>
      </c>
      <c r="G1044" s="1421">
        <v>-137.73</v>
      </c>
      <c r="H1044" s="1628" t="str">
        <f t="array" ref="H1044">IF($C1044="","N/A",IF($C1044=TRUE,"Paid","Pending")) </f>
        <v>Paid</v>
      </c>
      <c r="I1044" s="1676">
        <f t="shared" si="85"/>
        <v>637.81</v>
      </c>
      <c r="J1044" s="1677">
        <f t="shared" si="84"/>
        <v>2576.33</v>
      </c>
    </row>
    <row r="1045" outlineLevel="1">
      <c r="A1045" s="1209"/>
      <c r="B1045" s="1730" t="s">
        <v>18</v>
      </c>
      <c r="C1045" s="1731" t="b">
        <v>1</v>
      </c>
      <c r="D1045" s="1732"/>
      <c r="E1045" s="1748"/>
      <c r="F1045" s="1749">
        <v>45971.0</v>
      </c>
      <c r="G1045" s="1735">
        <v>-112.83</v>
      </c>
      <c r="H1045" s="1741" t="str">
        <f t="array" ref="H1045">IF($C1045="","N/A",IF($C1045=TRUE,"Paid","Pending")) </f>
        <v>Paid</v>
      </c>
      <c r="I1045" s="1685">
        <f t="shared" si="85"/>
        <v>524.98</v>
      </c>
      <c r="J1045" s="1686">
        <f t="shared" si="84"/>
        <v>2463.5</v>
      </c>
    </row>
    <row r="1046" outlineLevel="1">
      <c r="A1046" s="1209"/>
      <c r="B1046" s="1466" t="s">
        <v>19</v>
      </c>
      <c r="C1046" s="1417" t="b">
        <v>1</v>
      </c>
      <c r="D1046" s="1418"/>
      <c r="E1046" s="1419"/>
      <c r="F1046" s="1626">
        <v>45971.0</v>
      </c>
      <c r="G1046" s="1421">
        <v>-95.57</v>
      </c>
      <c r="H1046" s="1628" t="str">
        <f t="array" ref="H1046">IF($C1046="","N/A",IF($C1046=TRUE,"Paid","Pending")) </f>
        <v>Paid</v>
      </c>
      <c r="I1046" s="1676">
        <f t="shared" si="85"/>
        <v>429.41</v>
      </c>
      <c r="J1046" s="1677">
        <f t="shared" si="84"/>
        <v>2367.93</v>
      </c>
    </row>
    <row r="1047" outlineLevel="1">
      <c r="A1047" s="1209"/>
      <c r="B1047" s="1730" t="s">
        <v>52</v>
      </c>
      <c r="C1047" s="1731" t="b">
        <v>1</v>
      </c>
      <c r="D1047" s="1761" t="s">
        <v>28</v>
      </c>
      <c r="E1047" s="1748"/>
      <c r="F1047" s="1749">
        <v>45973.0</v>
      </c>
      <c r="G1047" s="1735">
        <v>-200.0</v>
      </c>
      <c r="H1047" s="1741" t="str">
        <f t="array" ref="H1047">IF($C1047="","N/A",IF($C1047=TRUE,"Paid","Pending")) </f>
        <v>Paid</v>
      </c>
      <c r="I1047" s="1685">
        <f t="shared" si="85"/>
        <v>229.41</v>
      </c>
      <c r="J1047" s="1686">
        <f t="shared" si="84"/>
        <v>2167.93</v>
      </c>
    </row>
    <row r="1048" outlineLevel="1">
      <c r="A1048" s="1209"/>
      <c r="B1048" s="1466" t="s">
        <v>52</v>
      </c>
      <c r="C1048" s="1417" t="b">
        <v>1</v>
      </c>
      <c r="D1048" s="1431" t="s">
        <v>53</v>
      </c>
      <c r="E1048" s="1419"/>
      <c r="F1048" s="1626">
        <v>45973.0</v>
      </c>
      <c r="G1048" s="1421">
        <v>-100.0</v>
      </c>
      <c r="H1048" s="1628" t="str">
        <f t="array" ref="H1048">IF($C1048="","N/A",IF($C1048=TRUE,"Paid","Pending")) </f>
        <v>Paid</v>
      </c>
      <c r="I1048" s="1676">
        <f t="shared" si="85"/>
        <v>129.41</v>
      </c>
      <c r="J1048" s="1677">
        <f t="shared" si="84"/>
        <v>2067.93</v>
      </c>
    </row>
    <row r="1049" outlineLevel="1">
      <c r="A1049" s="1209"/>
      <c r="B1049" s="1730" t="s">
        <v>52</v>
      </c>
      <c r="C1049" s="1731" t="b">
        <v>1</v>
      </c>
      <c r="D1049" s="1761" t="s">
        <v>29</v>
      </c>
      <c r="E1049" s="1748"/>
      <c r="F1049" s="1749">
        <v>45973.0</v>
      </c>
      <c r="G1049" s="1735">
        <v>-100.0</v>
      </c>
      <c r="H1049" s="1741" t="str">
        <f t="array" ref="H1049">IF($C1049="","N/A",IF($C1049=TRUE,"Paid","Pending")) </f>
        <v>Paid</v>
      </c>
      <c r="I1049" s="1685">
        <f t="shared" si="85"/>
        <v>29.41</v>
      </c>
      <c r="J1049" s="1686">
        <f t="shared" si="84"/>
        <v>1967.93</v>
      </c>
    </row>
    <row r="1050" outlineLevel="1">
      <c r="A1050" s="1209"/>
      <c r="B1050" s="1762" t="s">
        <v>52</v>
      </c>
      <c r="C1050" s="1763" t="b">
        <v>1</v>
      </c>
      <c r="D1050" s="1764" t="s">
        <v>777</v>
      </c>
      <c r="E1050" s="1765"/>
      <c r="F1050" s="1654">
        <v>45973.0</v>
      </c>
      <c r="G1050" s="1766">
        <v>-100.0</v>
      </c>
      <c r="H1050" s="1656" t="str">
        <f t="array" ref="H1050">IF($C1050="","N/A",IF($C1050=TRUE,"Paid","Pending")) </f>
        <v>Paid</v>
      </c>
      <c r="I1050" s="1767">
        <f t="shared" si="85"/>
        <v>-70.59</v>
      </c>
      <c r="J1050" s="1768">
        <f t="shared" si="84"/>
        <v>1867.93</v>
      </c>
    </row>
    <row r="1051" ht="30.75" customHeight="1">
      <c r="A1051" s="1209"/>
      <c r="B1051" s="1745" t="s">
        <v>1043</v>
      </c>
      <c r="C1051" s="1706"/>
      <c r="D1051" s="1706"/>
      <c r="E1051" s="1706"/>
      <c r="F1051" s="1706"/>
      <c r="G1051" s="1706"/>
      <c r="H1051" s="1736" t="s">
        <v>954</v>
      </c>
      <c r="I1051" s="1706"/>
      <c r="J1051" s="1709">
        <f t="shared" si="84"/>
        <v>1867.93</v>
      </c>
    </row>
    <row r="1052" outlineLevel="1">
      <c r="A1052" s="1209"/>
      <c r="B1052" s="1602" t="s">
        <v>57</v>
      </c>
      <c r="C1052" s="1603"/>
      <c r="D1052" s="1604"/>
      <c r="E1052" s="1746" t="str">
        <f>IFERROR(__xludf.DUMMYFUNCTION("TEXT(INDEX(E$1:E1051, MAX(FILTER(ROW(B$1:B1051), B$1:B1051=""Income: Paycheck"")))+14, ""mm/dd/yyyy"")"),"11/14/2025")</f>
        <v>11/14/2025</v>
      </c>
      <c r="F1052" s="1606"/>
      <c r="G1052" s="1607">
        <v>1855.7</v>
      </c>
      <c r="H1052" s="1608"/>
      <c r="I1052" s="1609">
        <f>G1052</f>
        <v>1855.7</v>
      </c>
      <c r="J1052" s="1610">
        <f t="shared" si="84"/>
        <v>3723.63</v>
      </c>
    </row>
    <row r="1053" outlineLevel="1">
      <c r="A1053" s="1209"/>
      <c r="B1053" s="1299" t="s">
        <v>110</v>
      </c>
      <c r="C1053" s="1359"/>
      <c r="D1053" s="1301"/>
      <c r="E1053" s="1337"/>
      <c r="F1053" s="1338"/>
      <c r="G1053" s="1232">
        <f t="array" ref="G1053">-INDIRECT("'2025 Expences - " &amp; TEXT(INDIRECT("E" &amp; ROW($G1053) - 1), "mm/dd/yyyy") &amp; "'!$L$" &amp; (ROW() - ROW($G1053) + 3))</f>
        <v>-228.9</v>
      </c>
      <c r="H1053" s="1301" t="s">
        <v>347</v>
      </c>
      <c r="I1053" s="1361">
        <f t="shared" ref="I1053:I1069" si="86">I1052+G1053</f>
        <v>1626.8</v>
      </c>
      <c r="J1053" s="1245">
        <f t="shared" si="84"/>
        <v>3494.73</v>
      </c>
    </row>
    <row r="1054" outlineLevel="1">
      <c r="A1054" s="1209"/>
      <c r="B1054" s="1611" t="s">
        <v>144</v>
      </c>
      <c r="C1054" s="1612"/>
      <c r="D1054" s="1613"/>
      <c r="E1054" s="1614"/>
      <c r="F1054" s="1615"/>
      <c r="G1054" s="1616">
        <f t="array" ref="G1054">-INDIRECT("'2025 Expences - " &amp; TEXT(INDIRECT("E" &amp; ROW(G1054) - 2), "mm/dd/yyyy") &amp; "'!$L$" &amp; (ROW() - ROW($G1054) + 4))</f>
        <v>-49</v>
      </c>
      <c r="H1054" s="1613" t="s">
        <v>347</v>
      </c>
      <c r="I1054" s="1617">
        <f t="shared" si="86"/>
        <v>1577.8</v>
      </c>
      <c r="J1054" s="1715">
        <f t="shared" si="84"/>
        <v>3445.73</v>
      </c>
    </row>
    <row r="1055" outlineLevel="1">
      <c r="A1055" s="1209"/>
      <c r="B1055" s="1312" t="s">
        <v>145</v>
      </c>
      <c r="C1055" s="1300"/>
      <c r="D1055" s="1303"/>
      <c r="E1055" s="1302"/>
      <c r="F1055" s="1235"/>
      <c r="G1055" s="1232">
        <f t="array" ref="G1055">-INDIRECT("'2025 Expences - " &amp; TEXT(INDIRECT("E" &amp; ROW(G1055) - 3), "mm/dd/yyyy") &amp; "'!$L$" &amp; (ROW() - ROW($G1055) + 5))</f>
        <v>0</v>
      </c>
      <c r="H1055" s="1303" t="s">
        <v>347</v>
      </c>
      <c r="I1055" s="1244">
        <f t="shared" si="86"/>
        <v>1577.8</v>
      </c>
      <c r="J1055" s="1245">
        <f t="shared" si="84"/>
        <v>3445.73</v>
      </c>
    </row>
    <row r="1056" outlineLevel="1">
      <c r="A1056" s="1209"/>
      <c r="B1056" s="1611" t="s">
        <v>146</v>
      </c>
      <c r="C1056" s="1612"/>
      <c r="D1056" s="1613"/>
      <c r="E1056" s="1614"/>
      <c r="F1056" s="1615"/>
      <c r="G1056" s="1616">
        <f t="array" ref="G1056">-INDIRECT("'2025 Expences - " &amp; TEXT(INDIRECT("E" &amp; ROW(G1056) - 4), "mm/dd/yyyy") &amp; "'!$L$" &amp; (ROW() - ROW($G1056) + 6))</f>
        <v>-42.5</v>
      </c>
      <c r="H1056" s="1613" t="s">
        <v>347</v>
      </c>
      <c r="I1056" s="1617">
        <f t="shared" si="86"/>
        <v>1535.3</v>
      </c>
      <c r="J1056" s="1715">
        <f t="shared" si="84"/>
        <v>3403.23</v>
      </c>
    </row>
    <row r="1057" outlineLevel="1">
      <c r="A1057" s="1209"/>
      <c r="B1057" s="1312" t="s">
        <v>132</v>
      </c>
      <c r="C1057" s="1300"/>
      <c r="D1057" s="1303"/>
      <c r="E1057" s="1302"/>
      <c r="F1057" s="1235"/>
      <c r="G1057" s="1232">
        <f t="array" ref="G1057">-INDIRECT("'2025 Expences - " &amp; TEXT(INDIRECT("E" &amp; ROW(G1057) - 5), "mm/dd/yyyy") &amp; "'!$L$" &amp; (ROW() - ROW($G1057) + 7))</f>
        <v>0</v>
      </c>
      <c r="H1057" s="1303" t="s">
        <v>347</v>
      </c>
      <c r="I1057" s="1244">
        <f t="shared" si="86"/>
        <v>1535.3</v>
      </c>
      <c r="J1057" s="1245">
        <f t="shared" si="84"/>
        <v>3403.23</v>
      </c>
    </row>
    <row r="1058" outlineLevel="1">
      <c r="A1058" s="1209"/>
      <c r="B1058" s="1611" t="s">
        <v>147</v>
      </c>
      <c r="C1058" s="1612"/>
      <c r="D1058" s="1613"/>
      <c r="E1058" s="1614"/>
      <c r="F1058" s="1615"/>
      <c r="G1058" s="1616">
        <f t="array" ref="G1058">-INDIRECT("'2025 Expences - " &amp; TEXT(INDIRECT("E" &amp; ROW(G1058) - 6), "mm/dd/yyyy") &amp; "'!$L$" &amp; (ROW() - ROW($G1058) + 8))</f>
        <v>-15</v>
      </c>
      <c r="H1058" s="1613" t="s">
        <v>347</v>
      </c>
      <c r="I1058" s="1617">
        <f t="shared" si="86"/>
        <v>1520.3</v>
      </c>
      <c r="J1058" s="1715">
        <f t="shared" si="84"/>
        <v>3388.23</v>
      </c>
    </row>
    <row r="1059" outlineLevel="1">
      <c r="A1059" s="1209"/>
      <c r="B1059" s="1312" t="s">
        <v>21</v>
      </c>
      <c r="C1059" s="1300"/>
      <c r="D1059" s="1303"/>
      <c r="E1059" s="1302"/>
      <c r="F1059" s="1235"/>
      <c r="G1059" s="1232">
        <f t="array" ref="G1059">-INDIRECT("'2025 Expences - " &amp; TEXT(INDIRECT("E" &amp; ROW(G1059) - 7), "mm/dd/yyyy") &amp; "'!$L$" &amp; (ROW() - ROW($G1059) + 9))</f>
        <v>0</v>
      </c>
      <c r="H1059" s="1303" t="s">
        <v>347</v>
      </c>
      <c r="I1059" s="1244">
        <f t="shared" si="86"/>
        <v>1520.3</v>
      </c>
      <c r="J1059" s="1245">
        <f t="shared" si="84"/>
        <v>3388.23</v>
      </c>
    </row>
    <row r="1060" outlineLevel="1">
      <c r="A1060" s="1209"/>
      <c r="B1060" s="1611" t="s">
        <v>61</v>
      </c>
      <c r="C1060" s="1612"/>
      <c r="D1060" s="1613"/>
      <c r="E1060" s="1614"/>
      <c r="F1060" s="1615"/>
      <c r="G1060" s="1616">
        <f t="array" ref="G1060">-INDIRECT("'2025 Expences - " &amp; TEXT(INDIRECT("E" &amp; ROW(G1060) - 8), "mm/dd/yyyy") &amp; "'!$L$" &amp; (ROW() - ROW($G1060) + 10))</f>
        <v>-46.97</v>
      </c>
      <c r="H1060" s="1613" t="s">
        <v>347</v>
      </c>
      <c r="I1060" s="1617">
        <f t="shared" si="86"/>
        <v>1473.33</v>
      </c>
      <c r="J1060" s="1715">
        <f t="shared" si="84"/>
        <v>3341.26</v>
      </c>
    </row>
    <row r="1061" outlineLevel="1">
      <c r="A1061" s="1209"/>
      <c r="B1061" s="1312" t="s">
        <v>149</v>
      </c>
      <c r="C1061" s="1300"/>
      <c r="D1061" s="1313"/>
      <c r="E1061" s="1314"/>
      <c r="F1061" s="1315"/>
      <c r="G1061" s="1232">
        <f t="array" ref="G1061">-INDIRECT("'2025 Expences - " &amp; TEXT(INDIRECT("E" &amp; ROW(G1061) - 9), "mm/dd/yyyy") &amp; "'!$L$" &amp; (ROW() - ROW($G1061) + 11))</f>
        <v>0</v>
      </c>
      <c r="H1061" s="1303" t="s">
        <v>347</v>
      </c>
      <c r="I1061" s="1244">
        <f t="shared" si="86"/>
        <v>1473.33</v>
      </c>
      <c r="J1061" s="1245">
        <f t="shared" si="84"/>
        <v>3341.26</v>
      </c>
    </row>
    <row r="1062" outlineLevel="1">
      <c r="A1062" s="1619"/>
      <c r="B1062" s="1611" t="s">
        <v>150</v>
      </c>
      <c r="C1062" s="1612"/>
      <c r="D1062" s="1620"/>
      <c r="E1062" s="1621"/>
      <c r="F1062" s="1622"/>
      <c r="G1062" s="1616">
        <f t="array" ref="G1062">-INDIRECT("'2025 Expences - " &amp; TEXT(INDIRECT("E" &amp; ROW(G1062) - 10), "mm/dd/yyyy") &amp; "'!$L$" &amp; (ROW() - ROW($G1062) + 12))</f>
        <v>0</v>
      </c>
      <c r="H1062" s="1613" t="s">
        <v>347</v>
      </c>
      <c r="I1062" s="1617">
        <f t="shared" si="86"/>
        <v>1473.33</v>
      </c>
      <c r="J1062" s="1715">
        <f t="shared" si="84"/>
        <v>3341.26</v>
      </c>
    </row>
    <row r="1063" outlineLevel="1">
      <c r="A1063" s="1619"/>
      <c r="B1063" s="1312" t="s">
        <v>11</v>
      </c>
      <c r="C1063" s="1300"/>
      <c r="D1063" s="1313"/>
      <c r="E1063" s="1314"/>
      <c r="F1063" s="1315"/>
      <c r="G1063" s="1232">
        <f t="array" ref="G1063">-INDIRECT("'2025 Expences - " &amp; TEXT(INDIRECT("E" &amp; ROW(G1063) - 11), "mm/dd/yyyy") &amp; "'!$L$" &amp; (ROW() - ROW($G1063) + 13))</f>
        <v>0</v>
      </c>
      <c r="H1063" s="1303" t="s">
        <v>347</v>
      </c>
      <c r="I1063" s="1244">
        <f t="shared" si="86"/>
        <v>1473.33</v>
      </c>
      <c r="J1063" s="1245">
        <f t="shared" si="84"/>
        <v>3341.26</v>
      </c>
    </row>
    <row r="1064" outlineLevel="1">
      <c r="A1064" s="1619"/>
      <c r="B1064" s="1611" t="s">
        <v>148</v>
      </c>
      <c r="C1064" s="1612"/>
      <c r="D1064" s="1620"/>
      <c r="E1064" s="1621"/>
      <c r="F1064" s="1622"/>
      <c r="G1064" s="1616">
        <f t="array" ref="G1064">-INDIRECT("'2025 Expences - " &amp; TEXT(INDIRECT("E" &amp; ROW(G1064) - 12), "mm/dd/yyyy") &amp; "'!$L$" &amp; (ROW() - ROW($G1064) + 14))</f>
        <v>0</v>
      </c>
      <c r="H1064" s="1613" t="str">
        <f t="array" ref="H1064">IF($C1064="","N/A",IF($C1064=TRUE,"Paid","Pending")) </f>
        <v>N/A</v>
      </c>
      <c r="I1064" s="1617">
        <f t="shared" si="86"/>
        <v>1473.33</v>
      </c>
      <c r="J1064" s="1715">
        <f t="shared" si="84"/>
        <v>3341.26</v>
      </c>
    </row>
    <row r="1065" outlineLevel="1">
      <c r="A1065" s="1619"/>
      <c r="B1065" s="1623" t="s">
        <v>15</v>
      </c>
      <c r="C1065" s="1359" t="b">
        <v>1</v>
      </c>
      <c r="D1065" s="1624"/>
      <c r="E1065" s="1720"/>
      <c r="F1065" s="1626">
        <v>45972.0</v>
      </c>
      <c r="G1065" s="1627">
        <v>-122.6</v>
      </c>
      <c r="H1065" s="1303" t="str">
        <f t="array" ref="H1065">IF($C1065="","N/A",IF($C1065=TRUE,"Paid","Pending")) </f>
        <v>Paid</v>
      </c>
      <c r="I1065" s="1244">
        <f t="shared" si="86"/>
        <v>1350.73</v>
      </c>
      <c r="J1065" s="1245">
        <f t="shared" si="84"/>
        <v>3218.66</v>
      </c>
    </row>
    <row r="1066" outlineLevel="1">
      <c r="A1066" s="1619"/>
      <c r="B1066" s="1647" t="s">
        <v>42</v>
      </c>
      <c r="C1066" s="1641" t="b">
        <v>1</v>
      </c>
      <c r="D1066" s="1642"/>
      <c r="E1066" s="1648"/>
      <c r="F1066" s="1649">
        <v>45975.0</v>
      </c>
      <c r="G1066" s="1645">
        <v>-86.95</v>
      </c>
      <c r="H1066" s="1613" t="str">
        <f t="array" ref="H1066">IF($C1066="","N/A",IF($C1066=TRUE,"Paid","Pending")) </f>
        <v>Paid</v>
      </c>
      <c r="I1066" s="1617">
        <f t="shared" si="86"/>
        <v>1263.78</v>
      </c>
      <c r="J1066" s="1715">
        <f t="shared" si="84"/>
        <v>3131.71</v>
      </c>
    </row>
    <row r="1067" outlineLevel="1">
      <c r="A1067" s="1619"/>
      <c r="B1067" s="1623" t="s">
        <v>13</v>
      </c>
      <c r="C1067" s="1359" t="b">
        <v>1</v>
      </c>
      <c r="D1067" s="1624"/>
      <c r="E1067" s="1720"/>
      <c r="F1067" s="1626">
        <v>45978.0</v>
      </c>
      <c r="G1067" s="1627">
        <v>-10.0</v>
      </c>
      <c r="H1067" s="1303" t="str">
        <f t="array" ref="H1067">IF($C1067="","N/A",IF($C1067=TRUE,"Paid","Pending")) </f>
        <v>Paid</v>
      </c>
      <c r="I1067" s="1244">
        <f t="shared" si="86"/>
        <v>1253.78</v>
      </c>
      <c r="J1067" s="1245">
        <f t="shared" si="84"/>
        <v>3121.71</v>
      </c>
    </row>
    <row r="1068" outlineLevel="1">
      <c r="A1068" s="1619"/>
      <c r="B1068" s="1647" t="s">
        <v>33</v>
      </c>
      <c r="C1068" s="1641" t="b">
        <v>1</v>
      </c>
      <c r="D1068" s="1642"/>
      <c r="E1068" s="1643"/>
      <c r="F1068" s="1649">
        <v>45989.0</v>
      </c>
      <c r="G1068" s="1645">
        <v>-471.27</v>
      </c>
      <c r="H1068" s="1613" t="str">
        <f t="array" ref="H1068">IF($C1068="","N/A",IF($C1068=TRUE,"Paid","Pending")) </f>
        <v>Paid</v>
      </c>
      <c r="I1068" s="1617">
        <f t="shared" si="86"/>
        <v>782.51</v>
      </c>
      <c r="J1068" s="1715">
        <f t="shared" si="84"/>
        <v>2650.44</v>
      </c>
    </row>
    <row r="1069" outlineLevel="1">
      <c r="A1069" s="1619"/>
      <c r="B1069" s="1719" t="s">
        <v>23</v>
      </c>
      <c r="C1069" s="1300" t="b">
        <v>1</v>
      </c>
      <c r="D1069" s="1636"/>
      <c r="E1069" s="1637"/>
      <c r="F1069" s="1626">
        <v>45999.0</v>
      </c>
      <c r="G1069" s="1639">
        <v>-119.09</v>
      </c>
      <c r="H1069" s="1303" t="str">
        <f t="array" ref="H1069">IF($C1069="","N/A",IF($C1069=TRUE,"Paid","Pending")) </f>
        <v>Paid</v>
      </c>
      <c r="I1069" s="1244">
        <f t="shared" si="86"/>
        <v>663.42</v>
      </c>
      <c r="J1069" s="1245">
        <f t="shared" si="84"/>
        <v>2531.35</v>
      </c>
    </row>
    <row r="1070" ht="29.25" customHeight="1">
      <c r="A1070" s="1209"/>
      <c r="B1070" s="1724" t="s">
        <v>1044</v>
      </c>
      <c r="C1070" s="1725"/>
      <c r="D1070" s="1725"/>
      <c r="E1070" s="1725"/>
      <c r="F1070" s="1725"/>
      <c r="G1070" s="1725"/>
      <c r="H1070" s="1726" t="s">
        <v>954</v>
      </c>
      <c r="I1070" s="1725"/>
      <c r="J1070" s="1727" t="s">
        <v>1045</v>
      </c>
    </row>
    <row r="1071" outlineLevel="1">
      <c r="A1071" s="1251"/>
      <c r="B1071" s="1661" t="s">
        <v>57</v>
      </c>
      <c r="C1071" s="1662"/>
      <c r="D1071" s="1663"/>
      <c r="E1071" s="1747" t="str">
        <f>IFERROR(__xludf.DUMMYFUNCTION("TEXT(INDEX(E$1:E1070, MAX(FILTER(ROW(B$1:B1070), B$1:B1070=""Income: Paycheck"")))+14, ""mm/dd/yyyy"")"),"11/28/2025")</f>
        <v>11/28/2025</v>
      </c>
      <c r="F1071" s="1665"/>
      <c r="G1071" s="1666">
        <v>2145.15</v>
      </c>
      <c r="H1071" s="1769"/>
      <c r="I1071" s="1770">
        <f>G1071</f>
        <v>2145.15</v>
      </c>
      <c r="J1071" s="1668">
        <f t="shared" ref="J1071:J1085" si="87">J1070+G1071</f>
        <v>4671.5</v>
      </c>
    </row>
    <row r="1072" outlineLevel="1">
      <c r="A1072" s="1251"/>
      <c r="B1072" s="1669" t="s">
        <v>110</v>
      </c>
      <c r="C1072" s="1670"/>
      <c r="D1072" s="1671"/>
      <c r="E1072" s="1672"/>
      <c r="F1072" s="1673"/>
      <c r="G1072" s="1232">
        <f t="array" ref="G1072">-INDIRECT("'2025 Expences - " &amp; TEXT(INDIRECT("E" &amp; ROW($G1072) - 1), "mm/dd/yyyy") &amp; "'!$L$" &amp; (ROW() - ROW($G1072) + 3))</f>
        <v>-242.92</v>
      </c>
      <c r="H1072" s="1771" t="s">
        <v>347</v>
      </c>
      <c r="I1072" s="1674">
        <f t="shared" ref="I1072:I1084" si="88">I1071+G1072</f>
        <v>1902.23</v>
      </c>
      <c r="J1072" s="1677">
        <f t="shared" si="87"/>
        <v>4428.58</v>
      </c>
    </row>
    <row r="1073" outlineLevel="1">
      <c r="A1073" s="1251"/>
      <c r="B1073" s="1678" t="s">
        <v>144</v>
      </c>
      <c r="C1073" s="1679"/>
      <c r="D1073" s="1680"/>
      <c r="E1073" s="1681"/>
      <c r="F1073" s="1682"/>
      <c r="G1073" s="1740">
        <f t="array" ref="G1073">-INDIRECT("'2025 Expences - " &amp; TEXT(INDIRECT("E" &amp; ROW(G1073) - 2), "mm/dd/yyyy") &amp; "'!$L$" &amp; (ROW() - ROW($G1073) + 4))</f>
        <v>-81.56</v>
      </c>
      <c r="H1073" s="1772" t="s">
        <v>347</v>
      </c>
      <c r="I1073" s="1683">
        <f t="shared" si="88"/>
        <v>1820.67</v>
      </c>
      <c r="J1073" s="1686">
        <f t="shared" si="87"/>
        <v>4347.02</v>
      </c>
    </row>
    <row r="1074" outlineLevel="1">
      <c r="A1074" s="1251"/>
      <c r="B1074" s="1669" t="s">
        <v>145</v>
      </c>
      <c r="C1074" s="1670"/>
      <c r="D1074" s="1671"/>
      <c r="E1074" s="1672"/>
      <c r="F1074" s="1673"/>
      <c r="G1074" s="1232">
        <f t="array" ref="G1074">-INDIRECT("'2025 Expences - " &amp; TEXT(INDIRECT("E" &amp; ROW(G1074) - 3), "mm/dd/yyyy") &amp; "'!$L$" &amp; (ROW() - ROW($G1074) + 5))</f>
        <v>-19.78</v>
      </c>
      <c r="H1074" s="1771" t="s">
        <v>347</v>
      </c>
      <c r="I1074" s="1674">
        <f t="shared" si="88"/>
        <v>1800.89</v>
      </c>
      <c r="J1074" s="1677">
        <f t="shared" si="87"/>
        <v>4327.24</v>
      </c>
    </row>
    <row r="1075" outlineLevel="1">
      <c r="A1075" s="1251"/>
      <c r="B1075" s="1678" t="s">
        <v>146</v>
      </c>
      <c r="C1075" s="1679"/>
      <c r="D1075" s="1680"/>
      <c r="E1075" s="1681"/>
      <c r="F1075" s="1682"/>
      <c r="G1075" s="1740">
        <f t="array" ref="G1075">-INDIRECT("'2025 Expences - " &amp; TEXT(INDIRECT("E" &amp; ROW(G1075) - 4), "mm/dd/yyyy") &amp; "'!$L$" &amp; (ROW() - ROW($G1075) + 6))</f>
        <v>-11.79</v>
      </c>
      <c r="H1075" s="1772" t="s">
        <v>347</v>
      </c>
      <c r="I1075" s="1683">
        <f t="shared" si="88"/>
        <v>1789.1</v>
      </c>
      <c r="J1075" s="1686">
        <f t="shared" si="87"/>
        <v>4315.45</v>
      </c>
    </row>
    <row r="1076" outlineLevel="1">
      <c r="A1076" s="1251"/>
      <c r="B1076" s="1669" t="s">
        <v>132</v>
      </c>
      <c r="C1076" s="1670"/>
      <c r="D1076" s="1671"/>
      <c r="E1076" s="1672"/>
      <c r="F1076" s="1673"/>
      <c r="G1076" s="1232">
        <f t="array" ref="G1076">-INDIRECT("'2025 Expences - " &amp; TEXT(INDIRECT("E" &amp; ROW(G1076) - 5), "mm/dd/yyyy") &amp; "'!$L$" &amp; (ROW() - ROW($G1076) + 7))</f>
        <v>-48.36</v>
      </c>
      <c r="H1076" s="1771" t="s">
        <v>347</v>
      </c>
      <c r="I1076" s="1674">
        <f t="shared" si="88"/>
        <v>1740.74</v>
      </c>
      <c r="J1076" s="1677">
        <f t="shared" si="87"/>
        <v>4267.09</v>
      </c>
    </row>
    <row r="1077" outlineLevel="1">
      <c r="A1077" s="1209"/>
      <c r="B1077" s="1687" t="s">
        <v>147</v>
      </c>
      <c r="C1077" s="1679"/>
      <c r="D1077" s="1688"/>
      <c r="E1077" s="1681"/>
      <c r="F1077" s="1682"/>
      <c r="G1077" s="1740">
        <f t="array" ref="G1077">-INDIRECT("'2025 Expences - " &amp; TEXT(INDIRECT("E" &amp; ROW(G1077) - 6), "mm/dd/yyyy") &amp; "'!$L$" &amp; (ROW() - ROW($G1077) + 8))</f>
        <v>0</v>
      </c>
      <c r="H1077" s="1773" t="s">
        <v>347</v>
      </c>
      <c r="I1077" s="1683">
        <f t="shared" si="88"/>
        <v>1740.74</v>
      </c>
      <c r="J1077" s="1686">
        <f t="shared" si="87"/>
        <v>4267.09</v>
      </c>
    </row>
    <row r="1078" outlineLevel="1">
      <c r="A1078" s="1209"/>
      <c r="B1078" s="1690" t="s">
        <v>21</v>
      </c>
      <c r="C1078" s="1670"/>
      <c r="D1078" s="1691"/>
      <c r="E1078" s="1672"/>
      <c r="F1078" s="1673"/>
      <c r="G1078" s="1232">
        <f t="array" ref="G1078">-INDIRECT("'2025 Expences - " &amp; TEXT(INDIRECT("E" &amp; ROW(G1078) - 7), "mm/dd/yyyy") &amp; "'!$L$" &amp; (ROW() - ROW($G1078) + 9))</f>
        <v>-64.68</v>
      </c>
      <c r="H1078" s="1774" t="s">
        <v>347</v>
      </c>
      <c r="I1078" s="1674">
        <f t="shared" si="88"/>
        <v>1676.06</v>
      </c>
      <c r="J1078" s="1677">
        <f t="shared" si="87"/>
        <v>4202.41</v>
      </c>
    </row>
    <row r="1079" outlineLevel="1">
      <c r="A1079" s="1209"/>
      <c r="B1079" s="1687" t="s">
        <v>61</v>
      </c>
      <c r="C1079" s="1679"/>
      <c r="D1079" s="1688"/>
      <c r="E1079" s="1681"/>
      <c r="F1079" s="1682"/>
      <c r="G1079" s="1740">
        <f t="array" ref="G1079">-INDIRECT("'2025 Expences - " &amp; TEXT(INDIRECT("E" &amp; ROW(G1079) - 8), "mm/dd/yyyy") &amp; "'!$L$" &amp; (ROW() - ROW($G1079) + 10))</f>
        <v>-48.33</v>
      </c>
      <c r="H1079" s="1773" t="s">
        <v>347</v>
      </c>
      <c r="I1079" s="1683">
        <f t="shared" si="88"/>
        <v>1627.73</v>
      </c>
      <c r="J1079" s="1686">
        <f t="shared" si="87"/>
        <v>4154.08</v>
      </c>
    </row>
    <row r="1080" outlineLevel="1">
      <c r="A1080" s="1209"/>
      <c r="B1080" s="1690" t="s">
        <v>149</v>
      </c>
      <c r="C1080" s="1670"/>
      <c r="D1080" s="1636"/>
      <c r="E1080" s="1672"/>
      <c r="F1080" s="1673"/>
      <c r="G1080" s="1232">
        <f t="array" ref="G1080">-INDIRECT("'2025 Expences - " &amp; TEXT(INDIRECT("E" &amp; ROW(G1080) - 9), "mm/dd/yyyy") &amp; "'!$L$" &amp; (ROW() - ROW($G1080) + 11))</f>
        <v>0</v>
      </c>
      <c r="H1080" s="1774" t="s">
        <v>347</v>
      </c>
      <c r="I1080" s="1674">
        <f t="shared" si="88"/>
        <v>1627.73</v>
      </c>
      <c r="J1080" s="1677">
        <f t="shared" si="87"/>
        <v>4154.08</v>
      </c>
    </row>
    <row r="1081" outlineLevel="1">
      <c r="A1081" s="1209"/>
      <c r="B1081" s="1687" t="s">
        <v>150</v>
      </c>
      <c r="C1081" s="1679"/>
      <c r="D1081" s="1693"/>
      <c r="E1081" s="1681"/>
      <c r="F1081" s="1682"/>
      <c r="G1081" s="1740">
        <f t="array" ref="G1081">-INDIRECT("'2025 Expences - " &amp; TEXT(INDIRECT("E" &amp; ROW(G1081) - 10), "mm/dd/yyyy") &amp; "'!$L$" &amp; (ROW() - ROW($G1081) + 12))</f>
        <v>0</v>
      </c>
      <c r="H1081" s="1773" t="s">
        <v>347</v>
      </c>
      <c r="I1081" s="1683">
        <f t="shared" si="88"/>
        <v>1627.73</v>
      </c>
      <c r="J1081" s="1686">
        <f t="shared" si="87"/>
        <v>4154.08</v>
      </c>
    </row>
    <row r="1082" outlineLevel="1">
      <c r="A1082" s="1209"/>
      <c r="B1082" s="1690" t="s">
        <v>11</v>
      </c>
      <c r="C1082" s="1670"/>
      <c r="D1082" s="1636"/>
      <c r="E1082" s="1672"/>
      <c r="F1082" s="1673"/>
      <c r="G1082" s="1232">
        <f t="array" ref="G1082">-INDIRECT("'2025 Expences - " &amp; TEXT(INDIRECT("E" &amp; ROW(G1082) - 11), "mm/dd/yyyy") &amp; "'!$L$" &amp; (ROW() - ROW($G1082) + 13))</f>
        <v>0</v>
      </c>
      <c r="H1082" s="1774" t="s">
        <v>347</v>
      </c>
      <c r="I1082" s="1674">
        <f t="shared" si="88"/>
        <v>1627.73</v>
      </c>
      <c r="J1082" s="1677">
        <f t="shared" si="87"/>
        <v>4154.08</v>
      </c>
    </row>
    <row r="1083" outlineLevel="1">
      <c r="A1083" s="1209"/>
      <c r="B1083" s="1687" t="s">
        <v>148</v>
      </c>
      <c r="C1083" s="1679"/>
      <c r="D1083" s="1693"/>
      <c r="E1083" s="1681"/>
      <c r="F1083" s="1682"/>
      <c r="G1083" s="1740">
        <f t="array" ref="G1083">-INDIRECT("'2025 Expences - " &amp; TEXT(INDIRECT("E" &amp; ROW(G1083) - 12), "mm/dd/yyyy") &amp; "'!$L$" &amp; (ROW() - ROW($G1083) + 14))</f>
        <v>0</v>
      </c>
      <c r="H1083" s="1773" t="str">
        <f t="array" ref="H1083">IF($C1083="","N/A",IF($C1083=TRUE,"Paid","Pending")) </f>
        <v>N/A</v>
      </c>
      <c r="I1083" s="1683">
        <f t="shared" si="88"/>
        <v>1627.73</v>
      </c>
      <c r="J1083" s="1686">
        <f t="shared" si="87"/>
        <v>4154.08</v>
      </c>
    </row>
    <row r="1084" outlineLevel="1">
      <c r="A1084" s="1209"/>
      <c r="B1084" s="1466" t="s">
        <v>30</v>
      </c>
      <c r="C1084" s="1417" t="b">
        <v>1</v>
      </c>
      <c r="D1084" s="1418"/>
      <c r="E1084" s="1419"/>
      <c r="F1084" s="1626">
        <v>45992.0</v>
      </c>
      <c r="G1084" s="1421">
        <f>-975-39.63</f>
        <v>-1014.63</v>
      </c>
      <c r="H1084" s="1775" t="str">
        <f t="array" ref="H1084">IF($C1084="","N/A",IF($C1084=TRUE,"Paid","Pending")) </f>
        <v>Paid</v>
      </c>
      <c r="I1084" s="1674">
        <f t="shared" si="88"/>
        <v>613.1</v>
      </c>
      <c r="J1084" s="1677">
        <f t="shared" si="87"/>
        <v>3139.45</v>
      </c>
    </row>
    <row r="1085" ht="30.75" customHeight="1">
      <c r="A1085" s="1209"/>
      <c r="B1085" s="1745" t="s">
        <v>1046</v>
      </c>
      <c r="C1085" s="1706"/>
      <c r="D1085" s="1706"/>
      <c r="E1085" s="1706"/>
      <c r="F1085" s="1706"/>
      <c r="G1085" s="1706"/>
      <c r="H1085" s="1736" t="s">
        <v>954</v>
      </c>
      <c r="I1085" s="1706"/>
      <c r="J1085" s="1709">
        <f t="shared" si="87"/>
        <v>3139.45</v>
      </c>
    </row>
    <row r="1086" outlineLevel="1">
      <c r="A1086" s="1209"/>
      <c r="B1086" s="1602" t="s">
        <v>57</v>
      </c>
      <c r="C1086" s="1603"/>
      <c r="D1086" s="1604"/>
      <c r="E1086" s="1746" t="str">
        <f>IFERROR(__xludf.DUMMYFUNCTION("TEXT(INDEX(E$1:E1085, MAX(FILTER(ROW(B$1:B1085), B$1:B1085=""Income: Paycheck"")))+14, ""mm/dd/yyyy"")"),"12/12/2025")</f>
        <v>12/12/2025</v>
      </c>
      <c r="F1086" s="1606"/>
      <c r="G1086" s="1607">
        <v>1741.63</v>
      </c>
      <c r="H1086" s="1776"/>
      <c r="I1086" s="1777">
        <f>G1086</f>
        <v>1741.63</v>
      </c>
      <c r="J1086" s="1759">
        <v>4794.13</v>
      </c>
    </row>
    <row r="1087" outlineLevel="1">
      <c r="A1087" s="1209"/>
      <c r="B1087" s="1299" t="s">
        <v>110</v>
      </c>
      <c r="C1087" s="1359"/>
      <c r="D1087" s="1301"/>
      <c r="E1087" s="1337"/>
      <c r="F1087" s="1338"/>
      <c r="G1087" s="1232">
        <f t="array" ref="G1087">-INDIRECT("'2025 Expences - " &amp; TEXT(INDIRECT("E" &amp; ROW($G1087) - 1), "mm/dd/yyyy") &amp; "'!$L$" &amp; (ROW() - ROW($G1087) + 3))</f>
        <v>-287.78</v>
      </c>
      <c r="H1087" s="1778" t="s">
        <v>347</v>
      </c>
      <c r="I1087" s="1779">
        <f t="shared" ref="I1087:I1109" si="89">I1086+G1087</f>
        <v>1453.85</v>
      </c>
      <c r="J1087" s="1245">
        <f t="shared" ref="J1087:J1131" si="90">J1086+G1087</f>
        <v>4506.35</v>
      </c>
    </row>
    <row r="1088" outlineLevel="1">
      <c r="A1088" s="1209"/>
      <c r="B1088" s="1611" t="s">
        <v>144</v>
      </c>
      <c r="C1088" s="1612"/>
      <c r="D1088" s="1613"/>
      <c r="E1088" s="1614"/>
      <c r="F1088" s="1615"/>
      <c r="G1088" s="1616">
        <f t="array" ref="G1088">-INDIRECT("'2025 Expences - " &amp; TEXT(INDIRECT("E" &amp; ROW(G1088) - 2), "mm/dd/yyyy") &amp; "'!$L$" &amp; (ROW() - ROW($G1088) + 4))</f>
        <v>-50.39</v>
      </c>
      <c r="H1088" s="1780" t="s">
        <v>347</v>
      </c>
      <c r="I1088" s="1781">
        <f t="shared" si="89"/>
        <v>1403.46</v>
      </c>
      <c r="J1088" s="1715">
        <f t="shared" si="90"/>
        <v>4455.96</v>
      </c>
    </row>
    <row r="1089" outlineLevel="1">
      <c r="A1089" s="1209"/>
      <c r="B1089" s="1312" t="s">
        <v>145</v>
      </c>
      <c r="C1089" s="1300"/>
      <c r="D1089" s="1303"/>
      <c r="E1089" s="1302"/>
      <c r="F1089" s="1235"/>
      <c r="G1089" s="1232">
        <f t="array" ref="G1089">-INDIRECT("'2025 Expences - " &amp; TEXT(INDIRECT("E" &amp; ROW(G1089) - 3), "mm/dd/yyyy") &amp; "'!$L$" &amp; (ROW() - ROW($G1089) + 5))</f>
        <v>0</v>
      </c>
      <c r="H1089" s="1782" t="s">
        <v>347</v>
      </c>
      <c r="I1089" s="1783">
        <f t="shared" si="89"/>
        <v>1403.46</v>
      </c>
      <c r="J1089" s="1245">
        <f t="shared" si="90"/>
        <v>4455.96</v>
      </c>
    </row>
    <row r="1090" outlineLevel="1">
      <c r="A1090" s="1209"/>
      <c r="B1090" s="1611" t="s">
        <v>146</v>
      </c>
      <c r="C1090" s="1612"/>
      <c r="D1090" s="1613"/>
      <c r="E1090" s="1614"/>
      <c r="F1090" s="1615"/>
      <c r="G1090" s="1616">
        <f t="array" ref="G1090">-INDIRECT("'2025 Expences - " &amp; TEXT(INDIRECT("E" &amp; ROW(G1090) - 4), "mm/dd/yyyy") &amp; "'!$L$" &amp; (ROW() - ROW($G1090) + 6))</f>
        <v>0</v>
      </c>
      <c r="H1090" s="1780" t="s">
        <v>347</v>
      </c>
      <c r="I1090" s="1781">
        <f t="shared" si="89"/>
        <v>1403.46</v>
      </c>
      <c r="J1090" s="1715">
        <f t="shared" si="90"/>
        <v>4455.96</v>
      </c>
    </row>
    <row r="1091" outlineLevel="1">
      <c r="A1091" s="1209"/>
      <c r="B1091" s="1312" t="s">
        <v>132</v>
      </c>
      <c r="C1091" s="1300"/>
      <c r="D1091" s="1303"/>
      <c r="E1091" s="1302"/>
      <c r="F1091" s="1235"/>
      <c r="G1091" s="1232">
        <f t="array" ref="G1091">-INDIRECT("'2025 Expences - " &amp; TEXT(INDIRECT("E" &amp; ROW(G1091) - 5), "mm/dd/yyyy") &amp; "'!$L$" &amp; (ROW() - ROW($G1091) + 7))</f>
        <v>-120</v>
      </c>
      <c r="H1091" s="1782" t="s">
        <v>347</v>
      </c>
      <c r="I1091" s="1783">
        <f t="shared" si="89"/>
        <v>1283.46</v>
      </c>
      <c r="J1091" s="1245">
        <f t="shared" si="90"/>
        <v>4335.96</v>
      </c>
    </row>
    <row r="1092" outlineLevel="1">
      <c r="A1092" s="1209"/>
      <c r="B1092" s="1611" t="s">
        <v>147</v>
      </c>
      <c r="C1092" s="1612"/>
      <c r="D1092" s="1613"/>
      <c r="E1092" s="1614"/>
      <c r="F1092" s="1615"/>
      <c r="G1092" s="1616">
        <f t="array" ref="G1092">-INDIRECT("'2025 Expences - " &amp; TEXT(INDIRECT("E" &amp; ROW(G1092) - 6), "mm/dd/yyyy") &amp; "'!$L$" &amp; (ROW() - ROW($G1092) + 8))</f>
        <v>0</v>
      </c>
      <c r="H1092" s="1780" t="s">
        <v>347</v>
      </c>
      <c r="I1092" s="1781">
        <f t="shared" si="89"/>
        <v>1283.46</v>
      </c>
      <c r="J1092" s="1715">
        <f t="shared" si="90"/>
        <v>4335.96</v>
      </c>
    </row>
    <row r="1093" outlineLevel="1">
      <c r="A1093" s="1209"/>
      <c r="B1093" s="1312" t="s">
        <v>21</v>
      </c>
      <c r="C1093" s="1300"/>
      <c r="D1093" s="1303"/>
      <c r="E1093" s="1302"/>
      <c r="F1093" s="1235"/>
      <c r="G1093" s="1232">
        <f t="array" ref="G1093">-INDIRECT("'2025 Expences - " &amp; TEXT(INDIRECT("E" &amp; ROW(G1093) - 7), "mm/dd/yyyy") &amp; "'!$L$" &amp; (ROW() - ROW($G1093) + 9))</f>
        <v>0</v>
      </c>
      <c r="H1093" s="1782" t="s">
        <v>347</v>
      </c>
      <c r="I1093" s="1783">
        <f t="shared" si="89"/>
        <v>1283.46</v>
      </c>
      <c r="J1093" s="1245">
        <f t="shared" si="90"/>
        <v>4335.96</v>
      </c>
    </row>
    <row r="1094" outlineLevel="1">
      <c r="A1094" s="1209"/>
      <c r="B1094" s="1611" t="s">
        <v>61</v>
      </c>
      <c r="C1094" s="1612"/>
      <c r="D1094" s="1613"/>
      <c r="E1094" s="1614"/>
      <c r="F1094" s="1615"/>
      <c r="G1094" s="1616">
        <f t="array" ref="G1094">-INDIRECT("'2025 Expences - " &amp; TEXT(INDIRECT("E" &amp; ROW(G1094) - 8), "mm/dd/yyyy") &amp; "'!$L$" &amp; (ROW() - ROW($G1094) + 10))</f>
        <v>-48.47</v>
      </c>
      <c r="H1094" s="1780" t="s">
        <v>347</v>
      </c>
      <c r="I1094" s="1781">
        <f t="shared" si="89"/>
        <v>1234.99</v>
      </c>
      <c r="J1094" s="1715">
        <f t="shared" si="90"/>
        <v>4287.49</v>
      </c>
    </row>
    <row r="1095" outlineLevel="1">
      <c r="A1095" s="1209"/>
      <c r="B1095" s="1312" t="s">
        <v>149</v>
      </c>
      <c r="C1095" s="1300"/>
      <c r="D1095" s="1313"/>
      <c r="E1095" s="1314"/>
      <c r="F1095" s="1315"/>
      <c r="G1095" s="1232">
        <f t="array" ref="G1095">-INDIRECT("'2025 Expences - " &amp; TEXT(INDIRECT("E" &amp; ROW(G1095) - 9), "mm/dd/yyyy") &amp; "'!$L$" &amp; (ROW() - ROW($G1095) + 11))</f>
        <v>-410.56</v>
      </c>
      <c r="H1095" s="1782" t="s">
        <v>347</v>
      </c>
      <c r="I1095" s="1783">
        <f t="shared" si="89"/>
        <v>824.43</v>
      </c>
      <c r="J1095" s="1245">
        <f t="shared" si="90"/>
        <v>3876.93</v>
      </c>
    </row>
    <row r="1096" outlineLevel="1">
      <c r="A1096" s="1619"/>
      <c r="B1096" s="1611" t="s">
        <v>150</v>
      </c>
      <c r="C1096" s="1612"/>
      <c r="D1096" s="1620"/>
      <c r="E1096" s="1621"/>
      <c r="F1096" s="1622"/>
      <c r="G1096" s="1616">
        <f t="array" ref="G1096">-INDIRECT("'2025 Expences - " &amp; TEXT(INDIRECT("E" &amp; ROW(G1096) - 10), "mm/dd/yyyy") &amp; "'!$L$" &amp; (ROW() - ROW($G1096) + 12))</f>
        <v>-22</v>
      </c>
      <c r="H1096" s="1780" t="s">
        <v>347</v>
      </c>
      <c r="I1096" s="1781">
        <f t="shared" si="89"/>
        <v>802.43</v>
      </c>
      <c r="J1096" s="1715">
        <f t="shared" si="90"/>
        <v>3854.93</v>
      </c>
    </row>
    <row r="1097" outlineLevel="1">
      <c r="A1097" s="1619"/>
      <c r="B1097" s="1312" t="s">
        <v>11</v>
      </c>
      <c r="C1097" s="1300"/>
      <c r="D1097" s="1313"/>
      <c r="E1097" s="1314"/>
      <c r="F1097" s="1315"/>
      <c r="G1097" s="1232">
        <f t="array" ref="G1097">-INDIRECT("'2025 Expences - " &amp; TEXT(INDIRECT("E" &amp; ROW(G1097) - 11), "mm/dd/yyyy") &amp; "'!$L$" &amp; (ROW() - ROW($G1097) + 13))</f>
        <v>0</v>
      </c>
      <c r="H1097" s="1782" t="s">
        <v>347</v>
      </c>
      <c r="I1097" s="1783">
        <f t="shared" si="89"/>
        <v>802.43</v>
      </c>
      <c r="J1097" s="1245">
        <f t="shared" si="90"/>
        <v>3854.93</v>
      </c>
    </row>
    <row r="1098" outlineLevel="1">
      <c r="A1098" s="1619"/>
      <c r="B1098" s="1611" t="s">
        <v>148</v>
      </c>
      <c r="C1098" s="1612"/>
      <c r="D1098" s="1620"/>
      <c r="E1098" s="1621"/>
      <c r="F1098" s="1622"/>
      <c r="G1098" s="1616">
        <f t="array" ref="G1098">-INDIRECT("'2025 Expences - " &amp; TEXT(INDIRECT("E" &amp; ROW(G1098) - 12), "mm/dd/yyyy") &amp; "'!$L$" &amp; (ROW() - ROW($G1098) + 14))</f>
        <v>0</v>
      </c>
      <c r="H1098" s="1780" t="str">
        <f t="array" ref="H1098">IF($C1098="","N/A",IF($C1098=TRUE,"Paid","Pending")) </f>
        <v>N/A</v>
      </c>
      <c r="I1098" s="1781">
        <f t="shared" si="89"/>
        <v>802.43</v>
      </c>
      <c r="J1098" s="1715">
        <f t="shared" si="90"/>
        <v>3854.93</v>
      </c>
    </row>
    <row r="1099" outlineLevel="1">
      <c r="A1099" s="1619"/>
      <c r="B1099" s="1623" t="s">
        <v>15</v>
      </c>
      <c r="C1099" s="1359" t="b">
        <v>1</v>
      </c>
      <c r="D1099" s="1624"/>
      <c r="E1099" s="1625"/>
      <c r="F1099" s="1626">
        <v>46003.0</v>
      </c>
      <c r="G1099" s="1627">
        <v>-61.0</v>
      </c>
      <c r="H1099" s="1775" t="str">
        <f t="array" ref="H1099">IF($C1099="","N/A",IF($C1099=TRUE,"Paid","Pending")) </f>
        <v>Paid</v>
      </c>
      <c r="I1099" s="1783">
        <f t="shared" si="89"/>
        <v>741.43</v>
      </c>
      <c r="J1099" s="1245">
        <f t="shared" si="90"/>
        <v>3793.93</v>
      </c>
    </row>
    <row r="1100" outlineLevel="1">
      <c r="A1100" s="1619"/>
      <c r="B1100" s="1647" t="s">
        <v>19</v>
      </c>
      <c r="C1100" s="1641" t="b">
        <v>1</v>
      </c>
      <c r="D1100" s="1642"/>
      <c r="E1100" s="1648"/>
      <c r="F1100" s="1649">
        <v>46003.0</v>
      </c>
      <c r="G1100" s="1645">
        <v>-72.34</v>
      </c>
      <c r="H1100" s="1784" t="str">
        <f t="array" ref="H1100">IF($C1100="","N/A",IF($C1100=TRUE,"Paid","Pending")) </f>
        <v>Paid</v>
      </c>
      <c r="I1100" s="1781">
        <f t="shared" si="89"/>
        <v>669.09</v>
      </c>
      <c r="J1100" s="1715">
        <f t="shared" si="90"/>
        <v>3721.59</v>
      </c>
    </row>
    <row r="1101" outlineLevel="1">
      <c r="A1101" s="1619"/>
      <c r="B1101" s="1623" t="s">
        <v>52</v>
      </c>
      <c r="C1101" s="1359" t="b">
        <v>1</v>
      </c>
      <c r="D1101" s="1646" t="s">
        <v>777</v>
      </c>
      <c r="E1101" s="1625"/>
      <c r="F1101" s="1626">
        <v>46003.0</v>
      </c>
      <c r="G1101" s="1627">
        <v>-100.0</v>
      </c>
      <c r="H1101" s="1775" t="str">
        <f t="array" ref="H1101">IF($C1101="","N/A",IF($C1101=TRUE,"Paid","Pending")) </f>
        <v>Paid</v>
      </c>
      <c r="I1101" s="1783">
        <f t="shared" si="89"/>
        <v>569.09</v>
      </c>
      <c r="J1101" s="1245">
        <f t="shared" si="90"/>
        <v>3621.59</v>
      </c>
    </row>
    <row r="1102" outlineLevel="1">
      <c r="A1102" s="1619"/>
      <c r="B1102" s="1647" t="s">
        <v>18</v>
      </c>
      <c r="C1102" s="1641" t="b">
        <v>1</v>
      </c>
      <c r="D1102" s="1642"/>
      <c r="E1102" s="1648"/>
      <c r="F1102" s="1649">
        <v>46003.0</v>
      </c>
      <c r="G1102" s="1645">
        <v>-112.83</v>
      </c>
      <c r="H1102" s="1784" t="str">
        <f t="array" ref="H1102">IF($C1102="","N/A",IF($C1102=TRUE,"Paid","Pending")) </f>
        <v>Paid</v>
      </c>
      <c r="I1102" s="1781">
        <f t="shared" si="89"/>
        <v>456.26</v>
      </c>
      <c r="J1102" s="1715">
        <f t="shared" si="90"/>
        <v>3508.76</v>
      </c>
    </row>
    <row r="1103" outlineLevel="1">
      <c r="A1103" s="1619"/>
      <c r="B1103" s="1623" t="s">
        <v>14</v>
      </c>
      <c r="C1103" s="1359" t="b">
        <v>1</v>
      </c>
      <c r="D1103" s="1646" t="s">
        <v>1047</v>
      </c>
      <c r="E1103" s="1625"/>
      <c r="F1103" s="1626">
        <v>46003.0</v>
      </c>
      <c r="G1103" s="1627">
        <v>-146.16</v>
      </c>
      <c r="H1103" s="1775" t="str">
        <f t="array" ref="H1103">IF($C1103="","N/A",IF($C1103=TRUE,"Paid","Pending")) </f>
        <v>Paid</v>
      </c>
      <c r="I1103" s="1783">
        <f t="shared" si="89"/>
        <v>310.1</v>
      </c>
      <c r="J1103" s="1245">
        <f t="shared" si="90"/>
        <v>3362.6</v>
      </c>
    </row>
    <row r="1104" outlineLevel="1">
      <c r="A1104" s="1619"/>
      <c r="B1104" s="1647" t="s">
        <v>52</v>
      </c>
      <c r="C1104" s="1641" t="b">
        <v>1</v>
      </c>
      <c r="D1104" s="1716" t="s">
        <v>53</v>
      </c>
      <c r="E1104" s="1648"/>
      <c r="F1104" s="1649">
        <v>46003.0</v>
      </c>
      <c r="G1104" s="1645">
        <v>-200.0</v>
      </c>
      <c r="H1104" s="1784" t="str">
        <f t="array" ref="H1104">IF($C1104="","N/A",IF($C1104=TRUE,"Paid","Pending")) </f>
        <v>Paid</v>
      </c>
      <c r="I1104" s="1781">
        <f t="shared" si="89"/>
        <v>110.1</v>
      </c>
      <c r="J1104" s="1715">
        <f t="shared" si="90"/>
        <v>3162.6</v>
      </c>
    </row>
    <row r="1105" outlineLevel="1">
      <c r="A1105" s="1619"/>
      <c r="B1105" s="1623" t="s">
        <v>52</v>
      </c>
      <c r="C1105" s="1359" t="b">
        <v>1</v>
      </c>
      <c r="D1105" s="1646" t="s">
        <v>28</v>
      </c>
      <c r="E1105" s="1625"/>
      <c r="F1105" s="1626">
        <v>46003.0</v>
      </c>
      <c r="G1105" s="1627">
        <v>-200.0</v>
      </c>
      <c r="H1105" s="1775" t="str">
        <f t="array" ref="H1105">IF($C1105="","N/A",IF($C1105=TRUE,"Paid","Pending")) </f>
        <v>Paid</v>
      </c>
      <c r="I1105" s="1783">
        <f t="shared" si="89"/>
        <v>-89.9</v>
      </c>
      <c r="J1105" s="1245">
        <f t="shared" si="90"/>
        <v>2962.6</v>
      </c>
    </row>
    <row r="1106" outlineLevel="1">
      <c r="A1106" s="1619"/>
      <c r="B1106" s="1647" t="s">
        <v>52</v>
      </c>
      <c r="C1106" s="1641" t="b">
        <v>1</v>
      </c>
      <c r="D1106" s="1716" t="s">
        <v>29</v>
      </c>
      <c r="E1106" s="1648"/>
      <c r="F1106" s="1649">
        <v>46003.0</v>
      </c>
      <c r="G1106" s="1645">
        <v>-237.87</v>
      </c>
      <c r="H1106" s="1784" t="str">
        <f t="array" ref="H1106">IF($C1106="","N/A",IF($C1106=TRUE,"Paid","Pending")) </f>
        <v>Paid</v>
      </c>
      <c r="I1106" s="1781">
        <f t="shared" si="89"/>
        <v>-327.77</v>
      </c>
      <c r="J1106" s="1715">
        <f t="shared" si="90"/>
        <v>2724.73</v>
      </c>
    </row>
    <row r="1107" outlineLevel="1">
      <c r="A1107" s="1619"/>
      <c r="B1107" s="1623" t="s">
        <v>42</v>
      </c>
      <c r="C1107" s="1359" t="b">
        <v>1</v>
      </c>
      <c r="D1107" s="1624"/>
      <c r="E1107" s="1625"/>
      <c r="F1107" s="1626">
        <v>46006.0</v>
      </c>
      <c r="G1107" s="1627">
        <v>-86.95</v>
      </c>
      <c r="H1107" s="1775" t="str">
        <f t="array" ref="H1107">IF($C1107="","N/A",IF($C1107=TRUE,"Paid","Pending")) </f>
        <v>Paid</v>
      </c>
      <c r="I1107" s="1783">
        <f t="shared" si="89"/>
        <v>-414.72</v>
      </c>
      <c r="J1107" s="1245">
        <f t="shared" si="90"/>
        <v>2637.78</v>
      </c>
    </row>
    <row r="1108" outlineLevel="1">
      <c r="A1108" s="1619"/>
      <c r="B1108" s="1647" t="s">
        <v>13</v>
      </c>
      <c r="C1108" s="1641" t="b">
        <v>1</v>
      </c>
      <c r="D1108" s="1716"/>
      <c r="E1108" s="1643"/>
      <c r="F1108" s="1649">
        <v>46008.0</v>
      </c>
      <c r="G1108" s="1645">
        <v>-10.0</v>
      </c>
      <c r="H1108" s="1784" t="str">
        <f t="array" ref="H1108">IF($C1108="","N/A",IF($C1108=TRUE,"Paid","Pending")) </f>
        <v>Paid</v>
      </c>
      <c r="I1108" s="1781">
        <f t="shared" si="89"/>
        <v>-424.72</v>
      </c>
      <c r="J1108" s="1715">
        <f t="shared" si="90"/>
        <v>2627.78</v>
      </c>
    </row>
    <row r="1109" outlineLevel="1">
      <c r="A1109" s="1619"/>
      <c r="B1109" s="1719" t="s">
        <v>33</v>
      </c>
      <c r="C1109" s="1300" t="b">
        <v>1</v>
      </c>
      <c r="D1109" s="1785"/>
      <c r="E1109" s="1637"/>
      <c r="F1109" s="1626">
        <v>46019.0</v>
      </c>
      <c r="G1109" s="1639">
        <v>-471.27</v>
      </c>
      <c r="H1109" s="1775" t="str">
        <f t="array" ref="H1109">IF($C1109="","N/A",IF($C1109=TRUE,"Paid","Pending")) </f>
        <v>Paid</v>
      </c>
      <c r="I1109" s="1783">
        <f t="shared" si="89"/>
        <v>-895.99</v>
      </c>
      <c r="J1109" s="1245">
        <f t="shared" si="90"/>
        <v>2156.51</v>
      </c>
    </row>
    <row r="1110" ht="29.25" customHeight="1">
      <c r="A1110" s="1209"/>
      <c r="B1110" s="1724" t="s">
        <v>1048</v>
      </c>
      <c r="C1110" s="1725"/>
      <c r="D1110" s="1725"/>
      <c r="E1110" s="1725"/>
      <c r="F1110" s="1725"/>
      <c r="G1110" s="1725"/>
      <c r="H1110" s="1726" t="s">
        <v>954</v>
      </c>
      <c r="I1110" s="1725"/>
      <c r="J1110" s="1727">
        <f t="shared" si="90"/>
        <v>2156.51</v>
      </c>
    </row>
    <row r="1111" outlineLevel="1">
      <c r="A1111" s="1251"/>
      <c r="B1111" s="1661" t="s">
        <v>57</v>
      </c>
      <c r="C1111" s="1662"/>
      <c r="D1111" s="1663"/>
      <c r="E1111" s="1747" t="str">
        <f>IFERROR(__xludf.DUMMYFUNCTION("TEXT(INDEX(E$1:E1110, MAX(FILTER(ROW(B$1:B1110), B$1:B1110=""Income: Paycheck"")))+14, ""mm/dd/yyyy"")"),"12/26/2025")</f>
        <v>12/26/2025</v>
      </c>
      <c r="F1111" s="1665"/>
      <c r="G1111" s="1666">
        <v>1437.45</v>
      </c>
      <c r="H1111" s="1769"/>
      <c r="I1111" s="1770">
        <f>G1111</f>
        <v>1437.45</v>
      </c>
      <c r="J1111" s="1668">
        <f t="shared" si="90"/>
        <v>3593.96</v>
      </c>
    </row>
    <row r="1112" outlineLevel="1">
      <c r="A1112" s="1251"/>
      <c r="B1112" s="1669" t="s">
        <v>110</v>
      </c>
      <c r="C1112" s="1670"/>
      <c r="D1112" s="1671"/>
      <c r="E1112" s="1672"/>
      <c r="F1112" s="1673"/>
      <c r="G1112" s="1232">
        <f t="array" ref="G1112">-INDIRECT("'2025 Expences - " &amp; TEXT(INDIRECT("E" &amp; ROW($G1112) - 1), "mm/dd/yyyy") &amp; "'!$L$" &amp; (ROW() - ROW($G1112) + 3))</f>
        <v>-135.12</v>
      </c>
      <c r="H1112" s="1771" t="s">
        <v>347</v>
      </c>
      <c r="I1112" s="1674">
        <f t="shared" ref="I1112:I1131" si="91">I1111+G1112</f>
        <v>1302.33</v>
      </c>
      <c r="J1112" s="1677">
        <f t="shared" si="90"/>
        <v>3458.84</v>
      </c>
    </row>
    <row r="1113" outlineLevel="1">
      <c r="A1113" s="1251"/>
      <c r="B1113" s="1678" t="s">
        <v>144</v>
      </c>
      <c r="C1113" s="1679"/>
      <c r="D1113" s="1680"/>
      <c r="E1113" s="1681"/>
      <c r="F1113" s="1682"/>
      <c r="G1113" s="1740">
        <f t="array" ref="G1113">-INDIRECT("'2025 Expences - " &amp; TEXT(INDIRECT("E" &amp; ROW(G1113) - 2), "mm/dd/yyyy") &amp; "'!$L$" &amp; (ROW() - ROW($G1113) + 4))</f>
        <v>-75.22</v>
      </c>
      <c r="H1113" s="1772" t="s">
        <v>347</v>
      </c>
      <c r="I1113" s="1683">
        <f t="shared" si="91"/>
        <v>1227.11</v>
      </c>
      <c r="J1113" s="1686">
        <f t="shared" si="90"/>
        <v>3383.62</v>
      </c>
    </row>
    <row r="1114" outlineLevel="1">
      <c r="A1114" s="1251"/>
      <c r="B1114" s="1669" t="s">
        <v>145</v>
      </c>
      <c r="C1114" s="1670"/>
      <c r="D1114" s="1671"/>
      <c r="E1114" s="1672"/>
      <c r="F1114" s="1673"/>
      <c r="G1114" s="1232">
        <f t="array" ref="G1114">-INDIRECT("'2025 Expences - " &amp; TEXT(INDIRECT("E" &amp; ROW(G1114) - 3), "mm/dd/yyyy") &amp; "'!$L$" &amp; (ROW() - ROW($G1114) + 5))</f>
        <v>-47.75</v>
      </c>
      <c r="H1114" s="1771" t="s">
        <v>347</v>
      </c>
      <c r="I1114" s="1674">
        <f t="shared" si="91"/>
        <v>1179.36</v>
      </c>
      <c r="J1114" s="1677">
        <f t="shared" si="90"/>
        <v>3335.87</v>
      </c>
    </row>
    <row r="1115" outlineLevel="1">
      <c r="A1115" s="1251"/>
      <c r="B1115" s="1678" t="s">
        <v>146</v>
      </c>
      <c r="C1115" s="1679"/>
      <c r="D1115" s="1680"/>
      <c r="E1115" s="1681"/>
      <c r="F1115" s="1682"/>
      <c r="G1115" s="1740">
        <f t="array" ref="G1115">-INDIRECT("'2025 Expences - " &amp; TEXT(INDIRECT("E" &amp; ROW(G1115) - 4), "mm/dd/yyyy") &amp; "'!$L$" &amp; (ROW() - ROW($G1115) + 6))</f>
        <v>-57.26</v>
      </c>
      <c r="H1115" s="1772" t="s">
        <v>347</v>
      </c>
      <c r="I1115" s="1683">
        <f t="shared" si="91"/>
        <v>1122.1</v>
      </c>
      <c r="J1115" s="1686">
        <f t="shared" si="90"/>
        <v>3278.61</v>
      </c>
    </row>
    <row r="1116" outlineLevel="1">
      <c r="A1116" s="1251"/>
      <c r="B1116" s="1669" t="s">
        <v>132</v>
      </c>
      <c r="C1116" s="1670"/>
      <c r="D1116" s="1671"/>
      <c r="E1116" s="1672"/>
      <c r="F1116" s="1673"/>
      <c r="G1116" s="1232">
        <f t="array" ref="G1116">-INDIRECT("'2025 Expences - " &amp; TEXT(INDIRECT("E" &amp; ROW(G1116) - 5), "mm/dd/yyyy") &amp; "'!$L$" &amp; (ROW() - ROW($G1116) + 7))</f>
        <v>-25</v>
      </c>
      <c r="H1116" s="1771" t="s">
        <v>347</v>
      </c>
      <c r="I1116" s="1674">
        <f t="shared" si="91"/>
        <v>1097.1</v>
      </c>
      <c r="J1116" s="1677">
        <f t="shared" si="90"/>
        <v>3253.61</v>
      </c>
    </row>
    <row r="1117" outlineLevel="1">
      <c r="A1117" s="1209"/>
      <c r="B1117" s="1687" t="s">
        <v>147</v>
      </c>
      <c r="C1117" s="1679"/>
      <c r="D1117" s="1688"/>
      <c r="E1117" s="1681"/>
      <c r="F1117" s="1682"/>
      <c r="G1117" s="1740">
        <f t="array" ref="G1117">-INDIRECT("'2025 Expences - " &amp; TEXT(INDIRECT("E" &amp; ROW(G1117) - 6), "mm/dd/yyyy") &amp; "'!$L$" &amp; (ROW() - ROW($G1117) + 8))</f>
        <v>0</v>
      </c>
      <c r="H1117" s="1773" t="s">
        <v>347</v>
      </c>
      <c r="I1117" s="1683">
        <f t="shared" si="91"/>
        <v>1097.1</v>
      </c>
      <c r="J1117" s="1686">
        <f t="shared" si="90"/>
        <v>3253.61</v>
      </c>
    </row>
    <row r="1118" outlineLevel="1">
      <c r="A1118" s="1209"/>
      <c r="B1118" s="1690" t="s">
        <v>21</v>
      </c>
      <c r="C1118" s="1670"/>
      <c r="D1118" s="1691"/>
      <c r="E1118" s="1672"/>
      <c r="F1118" s="1673"/>
      <c r="G1118" s="1232">
        <f t="array" ref="G1118">-INDIRECT("'2025 Expences - " &amp; TEXT(INDIRECT("E" &amp; ROW(G1118) - 7), "mm/dd/yyyy") &amp; "'!$L$" &amp; (ROW() - ROW($G1118) + 9))</f>
        <v>-179.76</v>
      </c>
      <c r="H1118" s="1774" t="s">
        <v>347</v>
      </c>
      <c r="I1118" s="1674">
        <f t="shared" si="91"/>
        <v>917.34</v>
      </c>
      <c r="J1118" s="1677">
        <f t="shared" si="90"/>
        <v>3073.85</v>
      </c>
    </row>
    <row r="1119" outlineLevel="1">
      <c r="A1119" s="1209"/>
      <c r="B1119" s="1687" t="s">
        <v>61</v>
      </c>
      <c r="C1119" s="1679"/>
      <c r="D1119" s="1688"/>
      <c r="E1119" s="1681"/>
      <c r="F1119" s="1682"/>
      <c r="G1119" s="1740">
        <f t="array" ref="G1119">-INDIRECT("'2025 Expences - " &amp; TEXT(INDIRECT("E" &amp; ROW(G1119) - 8), "mm/dd/yyyy") &amp; "'!$L$" &amp; (ROW() - ROW($G1119) + 10))</f>
        <v>-43.33</v>
      </c>
      <c r="H1119" s="1773" t="s">
        <v>347</v>
      </c>
      <c r="I1119" s="1683">
        <f t="shared" si="91"/>
        <v>874.01</v>
      </c>
      <c r="J1119" s="1686">
        <f t="shared" si="90"/>
        <v>3030.52</v>
      </c>
    </row>
    <row r="1120" outlineLevel="1">
      <c r="A1120" s="1209"/>
      <c r="B1120" s="1690" t="s">
        <v>149</v>
      </c>
      <c r="C1120" s="1670"/>
      <c r="D1120" s="1636"/>
      <c r="E1120" s="1672"/>
      <c r="F1120" s="1673"/>
      <c r="G1120" s="1232">
        <f t="array" ref="G1120">-INDIRECT("'2025 Expences - " &amp; TEXT(INDIRECT("E" &amp; ROW(G1120) - 9), "mm/dd/yyyy") &amp; "'!$L$" &amp; (ROW() - ROW($G1120) + 11))</f>
        <v>0</v>
      </c>
      <c r="H1120" s="1774" t="s">
        <v>347</v>
      </c>
      <c r="I1120" s="1674">
        <f t="shared" si="91"/>
        <v>874.01</v>
      </c>
      <c r="J1120" s="1677">
        <f t="shared" si="90"/>
        <v>3030.52</v>
      </c>
    </row>
    <row r="1121" outlineLevel="1">
      <c r="A1121" s="1209"/>
      <c r="B1121" s="1687" t="s">
        <v>150</v>
      </c>
      <c r="C1121" s="1679"/>
      <c r="D1121" s="1693"/>
      <c r="E1121" s="1681"/>
      <c r="F1121" s="1682"/>
      <c r="G1121" s="1740">
        <f t="array" ref="G1121">-INDIRECT("'2025 Expences - " &amp; TEXT(INDIRECT("E" &amp; ROW(G1121) - 10), "mm/dd/yyyy") &amp; "'!$L$" &amp; (ROW() - ROW($G1121) + 12))</f>
        <v>0</v>
      </c>
      <c r="H1121" s="1773" t="s">
        <v>347</v>
      </c>
      <c r="I1121" s="1683">
        <f t="shared" si="91"/>
        <v>874.01</v>
      </c>
      <c r="J1121" s="1686">
        <f t="shared" si="90"/>
        <v>3030.52</v>
      </c>
    </row>
    <row r="1122" outlineLevel="1">
      <c r="A1122" s="1209"/>
      <c r="B1122" s="1690" t="s">
        <v>11</v>
      </c>
      <c r="C1122" s="1670"/>
      <c r="D1122" s="1636"/>
      <c r="E1122" s="1672"/>
      <c r="F1122" s="1673"/>
      <c r="G1122" s="1232">
        <f t="array" ref="G1122">-INDIRECT("'2025 Expences - " &amp; TEXT(INDIRECT("E" &amp; ROW(G1122) - 11), "mm/dd/yyyy") &amp; "'!$L$" &amp; (ROW() - ROW($G1122) + 13))</f>
        <v>0</v>
      </c>
      <c r="H1122" s="1774" t="s">
        <v>347</v>
      </c>
      <c r="I1122" s="1674">
        <f t="shared" si="91"/>
        <v>874.01</v>
      </c>
      <c r="J1122" s="1677">
        <f t="shared" si="90"/>
        <v>3030.52</v>
      </c>
    </row>
    <row r="1123" outlineLevel="1">
      <c r="A1123" s="1209"/>
      <c r="B1123" s="1687" t="s">
        <v>148</v>
      </c>
      <c r="C1123" s="1679"/>
      <c r="D1123" s="1693"/>
      <c r="E1123" s="1681"/>
      <c r="F1123" s="1682"/>
      <c r="G1123" s="1740">
        <f t="array" ref="G1123">-INDIRECT("'2025 Expences - " &amp; TEXT(INDIRECT("E" &amp; ROW(G1123) - 12), "mm/dd/yyyy") &amp; "'!$L$" &amp; (ROW() - ROW($G1123) + 14))</f>
        <v>0</v>
      </c>
      <c r="H1123" s="1773" t="str">
        <f t="array" ref="H1123">IF($C1123="","N/A",IF($C1123=TRUE,"Paid","Pending")) </f>
        <v>N/A</v>
      </c>
      <c r="I1123" s="1683">
        <f t="shared" si="91"/>
        <v>874.01</v>
      </c>
      <c r="J1123" s="1686">
        <f t="shared" si="90"/>
        <v>3030.52</v>
      </c>
    </row>
    <row r="1124" outlineLevel="1">
      <c r="A1124" s="1209"/>
      <c r="B1124" s="1466" t="s">
        <v>19</v>
      </c>
      <c r="C1124" s="1417" t="b">
        <v>1</v>
      </c>
      <c r="D1124" s="1418"/>
      <c r="E1124" s="1419"/>
      <c r="F1124" s="1626" t="str">
        <f>IFERROR(__xludf.DUMMYFUNCTION("TEXT(EDATE(INDEX(F$1:F1123, MAX(FILTER(ROW(B$1:B1123), B$1:B1123=B1124))), 1), ""mm/dd/yyyy"")"),"01/12/2026")</f>
        <v>01/12/2026</v>
      </c>
      <c r="G1124" s="1421">
        <v>-74.64</v>
      </c>
      <c r="H1124" s="1775" t="str">
        <f t="array" ref="H1124">IF($C1124="","N/A",IF($C1124=TRUE,"Paid","Pending")) </f>
        <v>Paid</v>
      </c>
      <c r="I1124" s="1674">
        <f t="shared" si="91"/>
        <v>799.37</v>
      </c>
      <c r="J1124" s="1677">
        <f t="shared" si="90"/>
        <v>2955.88</v>
      </c>
    </row>
    <row r="1125" outlineLevel="1">
      <c r="A1125" s="1209"/>
      <c r="B1125" s="1730" t="s">
        <v>23</v>
      </c>
      <c r="C1125" s="1731" t="b">
        <v>1</v>
      </c>
      <c r="D1125" s="1732"/>
      <c r="E1125" s="1748"/>
      <c r="F1125" s="1749">
        <v>46030.0</v>
      </c>
      <c r="G1125" s="1735">
        <v>-119.09</v>
      </c>
      <c r="H1125" s="1786" t="str">
        <f t="array" ref="H1125">IF($C1125="","N/A",IF($C1125=TRUE,"Paid","Pending")) </f>
        <v>Paid</v>
      </c>
      <c r="I1125" s="1683">
        <f t="shared" si="91"/>
        <v>680.28</v>
      </c>
      <c r="J1125" s="1686">
        <f t="shared" si="90"/>
        <v>2836.79</v>
      </c>
    </row>
    <row r="1126" outlineLevel="1">
      <c r="A1126" s="1209"/>
      <c r="B1126" s="1466" t="s">
        <v>42</v>
      </c>
      <c r="C1126" s="1417" t="b">
        <v>1</v>
      </c>
      <c r="D1126" s="1418"/>
      <c r="E1126" s="1419"/>
      <c r="F1126" s="1626" t="str">
        <f>E1111</f>
        <v>12/26/2025</v>
      </c>
      <c r="G1126" s="1421">
        <v>-86.95</v>
      </c>
      <c r="H1126" s="1775" t="str">
        <f t="array" ref="H1126">IF($C1126="","N/A",IF($C1126=TRUE,"Paid","Pending")) </f>
        <v>Paid</v>
      </c>
      <c r="I1126" s="1674">
        <f t="shared" si="91"/>
        <v>593.33</v>
      </c>
      <c r="J1126" s="1677">
        <f t="shared" si="90"/>
        <v>2749.84</v>
      </c>
    </row>
    <row r="1127" outlineLevel="1">
      <c r="A1127" s="1209"/>
      <c r="B1127" s="1730" t="s">
        <v>30</v>
      </c>
      <c r="C1127" s="1731" t="b">
        <v>1</v>
      </c>
      <c r="D1127" s="1732"/>
      <c r="E1127" s="1748"/>
      <c r="F1127" s="1749" t="str">
        <f>IFERROR(__xludf.DUMMYFUNCTION("TEXT(EDATE(INDEX(F$1:F1124, MAX(FILTER(ROW(B$1:B1124), B$1:B1124=B1127))), 1), ""mm/dd/yyyy"")"),"01/01/2026")</f>
        <v>01/01/2026</v>
      </c>
      <c r="G1127" s="1735">
        <f>-(975+61.37+50)</f>
        <v>-1086.37</v>
      </c>
      <c r="H1127" s="1786" t="str">
        <f t="array" ref="H1127">IF($C1127="","N/A",IF($C1127=TRUE,"Paid","Pending")) </f>
        <v>Paid</v>
      </c>
      <c r="I1127" s="1683">
        <f t="shared" si="91"/>
        <v>-493.04</v>
      </c>
      <c r="J1127" s="1686">
        <f t="shared" si="90"/>
        <v>1663.47</v>
      </c>
    </row>
    <row r="1128" outlineLevel="1">
      <c r="A1128" s="1209"/>
      <c r="B1128" s="1466" t="s">
        <v>52</v>
      </c>
      <c r="C1128" s="1417" t="b">
        <v>1</v>
      </c>
      <c r="D1128" s="1431" t="s">
        <v>777</v>
      </c>
      <c r="E1128" s="1419"/>
      <c r="F1128" s="1626">
        <v>46035.0</v>
      </c>
      <c r="G1128" s="1421">
        <v>-100.0</v>
      </c>
      <c r="H1128" s="1775" t="str">
        <f t="array" ref="H1128">IF($C1128="","N/A",IF($C1128=TRUE,"Paid","Pending")) </f>
        <v>Paid</v>
      </c>
      <c r="I1128" s="1674">
        <f t="shared" si="91"/>
        <v>-593.04</v>
      </c>
      <c r="J1128" s="1677">
        <f t="shared" si="90"/>
        <v>1563.47</v>
      </c>
    </row>
    <row r="1129" outlineLevel="1">
      <c r="A1129" s="1209"/>
      <c r="B1129" s="1730" t="s">
        <v>52</v>
      </c>
      <c r="C1129" s="1731" t="b">
        <v>1</v>
      </c>
      <c r="D1129" s="1761" t="s">
        <v>28</v>
      </c>
      <c r="E1129" s="1748"/>
      <c r="F1129" s="1749">
        <v>46046.0</v>
      </c>
      <c r="G1129" s="1735">
        <v>-200.0</v>
      </c>
      <c r="H1129" s="1786" t="str">
        <f t="array" ref="H1129">IF($C1129="","N/A",IF($C1129=TRUE,"Paid","Pending")) </f>
        <v>Paid</v>
      </c>
      <c r="I1129" s="1683">
        <f t="shared" si="91"/>
        <v>-793.04</v>
      </c>
      <c r="J1129" s="1686">
        <f t="shared" si="90"/>
        <v>1363.47</v>
      </c>
    </row>
    <row r="1130" outlineLevel="1">
      <c r="A1130" s="1209"/>
      <c r="B1130" s="1466" t="s">
        <v>52</v>
      </c>
      <c r="C1130" s="1417" t="b">
        <v>1</v>
      </c>
      <c r="D1130" s="1431" t="s">
        <v>29</v>
      </c>
      <c r="E1130" s="1419"/>
      <c r="F1130" s="1626">
        <v>46047.0</v>
      </c>
      <c r="G1130" s="1421">
        <v>-100.0</v>
      </c>
      <c r="H1130" s="1775" t="str">
        <f t="array" ref="H1130">IF($C1130="","N/A",IF($C1130=TRUE,"Paid","Pending")) </f>
        <v>Paid</v>
      </c>
      <c r="I1130" s="1674">
        <f t="shared" si="91"/>
        <v>-893.04</v>
      </c>
      <c r="J1130" s="1677">
        <f t="shared" si="90"/>
        <v>1263.47</v>
      </c>
    </row>
    <row r="1131" outlineLevel="1">
      <c r="A1131" s="1209"/>
      <c r="B1131" s="1730" t="s">
        <v>52</v>
      </c>
      <c r="C1131" s="1731" t="b">
        <v>1</v>
      </c>
      <c r="D1131" s="1761" t="s">
        <v>53</v>
      </c>
      <c r="E1131" s="1748"/>
      <c r="F1131" s="1749">
        <v>46035.0</v>
      </c>
      <c r="G1131" s="1735">
        <v>-100.0</v>
      </c>
      <c r="H1131" s="1786" t="str">
        <f t="array" ref="H1131">IF($C1131="","N/A",IF($C1131=TRUE,"Paid","Pending")) </f>
        <v>Paid</v>
      </c>
      <c r="I1131" s="1683">
        <f t="shared" si="91"/>
        <v>-993.04</v>
      </c>
      <c r="J1131" s="1686">
        <f t="shared" si="90"/>
        <v>1163.47</v>
      </c>
    </row>
    <row r="1132" ht="30.75" customHeight="1">
      <c r="A1132" s="1209"/>
      <c r="B1132" s="1745" t="s">
        <v>1049</v>
      </c>
      <c r="C1132" s="1706"/>
      <c r="D1132" s="1706"/>
      <c r="E1132" s="1706"/>
      <c r="F1132" s="1706"/>
      <c r="G1132" s="1706"/>
      <c r="H1132" s="1736" t="s">
        <v>954</v>
      </c>
      <c r="I1132" s="1706"/>
      <c r="J1132" s="1709">
        <f>J1131</f>
        <v>1163.47</v>
      </c>
    </row>
    <row r="1133" outlineLevel="1">
      <c r="A1133" s="1209"/>
      <c r="B1133" s="1602" t="s">
        <v>57</v>
      </c>
      <c r="C1133" s="1603"/>
      <c r="D1133" s="1604"/>
      <c r="E1133" s="1746" t="str">
        <f>IFERROR(__xludf.DUMMYFUNCTION("TEXT(INDEX(E$1:E1132, MAX(FILTER(ROW(B$1:B1132), B$1:B1132=""Income: Paycheck"")))+14, ""mm/dd/yyyy"")"),"01/09/2026")</f>
        <v>01/09/2026</v>
      </c>
      <c r="F1133" s="1606"/>
      <c r="G1133" s="1607">
        <v>1398.85</v>
      </c>
      <c r="H1133" s="1776"/>
      <c r="I1133" s="1777">
        <f>G1133</f>
        <v>1398.85</v>
      </c>
      <c r="J1133" s="1759">
        <f t="shared" ref="J1133:J1176" si="92">J1132+G1133</f>
        <v>2562.32</v>
      </c>
    </row>
    <row r="1134" outlineLevel="1">
      <c r="A1134" s="1209"/>
      <c r="B1134" s="1299" t="s">
        <v>110</v>
      </c>
      <c r="C1134" s="1359"/>
      <c r="D1134" s="1301"/>
      <c r="E1134" s="1337"/>
      <c r="F1134" s="1338"/>
      <c r="G1134" s="1232">
        <f t="array" ref="G1134">-INDIRECT("'2026 Expences - " &amp; TEXT(INDIRECT("E" &amp; ROW($G1134) - 1), "mm/dd/yyyy") &amp; "'!$L$" &amp; (ROW() - ROW($G1134) + 3))</f>
        <v>-385.02</v>
      </c>
      <c r="H1134" s="1778" t="s">
        <v>347</v>
      </c>
      <c r="I1134" s="1779">
        <f t="shared" ref="I1134:I1150" si="93">I1133+G1134</f>
        <v>1013.83</v>
      </c>
      <c r="J1134" s="1245">
        <f t="shared" si="92"/>
        <v>2177.3</v>
      </c>
    </row>
    <row r="1135" outlineLevel="1">
      <c r="A1135" s="1209"/>
      <c r="B1135" s="1611" t="s">
        <v>144</v>
      </c>
      <c r="C1135" s="1612"/>
      <c r="D1135" s="1613"/>
      <c r="E1135" s="1614"/>
      <c r="F1135" s="1615"/>
      <c r="G1135" s="1616">
        <f t="array" ref="G1135">-INDIRECT("'2026 Expences - " &amp; TEXT(INDIRECT("E" &amp; ROW(G1135) - 2), "mm/dd/yyyy") &amp; "'!$L$" &amp; (ROW() - ROW($G1135) + 4))</f>
        <v>-50.97</v>
      </c>
      <c r="H1135" s="1780" t="s">
        <v>347</v>
      </c>
      <c r="I1135" s="1781">
        <f t="shared" si="93"/>
        <v>962.86</v>
      </c>
      <c r="J1135" s="1715">
        <f t="shared" si="92"/>
        <v>2126.33</v>
      </c>
    </row>
    <row r="1136" outlineLevel="1">
      <c r="A1136" s="1209"/>
      <c r="B1136" s="1312" t="s">
        <v>145</v>
      </c>
      <c r="C1136" s="1300"/>
      <c r="D1136" s="1303"/>
      <c r="E1136" s="1302"/>
      <c r="F1136" s="1235"/>
      <c r="G1136" s="1232">
        <f t="array" ref="G1136">-INDIRECT("'2026 Expences - " &amp; TEXT(INDIRECT("E" &amp; ROW(G1136) - 3), "mm/dd/yyyy") &amp; "'!$L$" &amp; (ROW() - ROW($G1136) + 5))</f>
        <v>0</v>
      </c>
      <c r="H1136" s="1782" t="s">
        <v>347</v>
      </c>
      <c r="I1136" s="1783">
        <f t="shared" si="93"/>
        <v>962.86</v>
      </c>
      <c r="J1136" s="1245">
        <f t="shared" si="92"/>
        <v>2126.33</v>
      </c>
    </row>
    <row r="1137" outlineLevel="1">
      <c r="A1137" s="1209"/>
      <c r="B1137" s="1611" t="s">
        <v>146</v>
      </c>
      <c r="C1137" s="1612"/>
      <c r="D1137" s="1613"/>
      <c r="E1137" s="1614"/>
      <c r="F1137" s="1615"/>
      <c r="G1137" s="1616">
        <f t="array" ref="G1137">-INDIRECT("'2026 Expences - " &amp; TEXT(INDIRECT("E" &amp; ROW(G1137) - 4), "mm/dd/yyyy") &amp; "'!$L$" &amp; (ROW() - ROW($G1137) + 6))</f>
        <v>-29.57</v>
      </c>
      <c r="H1137" s="1780" t="s">
        <v>347</v>
      </c>
      <c r="I1137" s="1781">
        <f t="shared" si="93"/>
        <v>933.29</v>
      </c>
      <c r="J1137" s="1715">
        <f t="shared" si="92"/>
        <v>2096.76</v>
      </c>
    </row>
    <row r="1138" outlineLevel="1">
      <c r="A1138" s="1209"/>
      <c r="B1138" s="1312" t="s">
        <v>132</v>
      </c>
      <c r="C1138" s="1300"/>
      <c r="D1138" s="1303"/>
      <c r="E1138" s="1302"/>
      <c r="F1138" s="1235"/>
      <c r="G1138" s="1232">
        <f t="array" ref="G1138">-INDIRECT("'2026 Expences - " &amp; TEXT(INDIRECT("E" &amp; ROW(G1138) - 5), "mm/dd/yyyy") &amp; "'!$L$" &amp; (ROW() - ROW($G1138) + 7))</f>
        <v>0</v>
      </c>
      <c r="H1138" s="1782" t="s">
        <v>347</v>
      </c>
      <c r="I1138" s="1783">
        <f t="shared" si="93"/>
        <v>933.29</v>
      </c>
      <c r="J1138" s="1245">
        <f t="shared" si="92"/>
        <v>2096.76</v>
      </c>
    </row>
    <row r="1139" outlineLevel="1">
      <c r="A1139" s="1209"/>
      <c r="B1139" s="1611" t="s">
        <v>147</v>
      </c>
      <c r="C1139" s="1612"/>
      <c r="D1139" s="1613"/>
      <c r="E1139" s="1614"/>
      <c r="F1139" s="1615"/>
      <c r="G1139" s="1616">
        <f t="array" ref="G1139">-INDIRECT("'2026 Expences - " &amp; TEXT(INDIRECT("E" &amp; ROW(G1139) - 6), "mm/dd/yyyy") &amp; "'!$L$" &amp; (ROW() - ROW($G1139) + 8))</f>
        <v>-15</v>
      </c>
      <c r="H1139" s="1780" t="s">
        <v>347</v>
      </c>
      <c r="I1139" s="1781">
        <f t="shared" si="93"/>
        <v>918.29</v>
      </c>
      <c r="J1139" s="1715">
        <f t="shared" si="92"/>
        <v>2081.76</v>
      </c>
    </row>
    <row r="1140" outlineLevel="1">
      <c r="A1140" s="1209"/>
      <c r="B1140" s="1312" t="s">
        <v>21</v>
      </c>
      <c r="C1140" s="1300"/>
      <c r="D1140" s="1303"/>
      <c r="E1140" s="1302"/>
      <c r="F1140" s="1235"/>
      <c r="G1140" s="1232">
        <f t="array" ref="G1140">-INDIRECT("'2026 Expences - " &amp; TEXT(INDIRECT("E" &amp; ROW(G1140) - 7), "mm/dd/yyyy") &amp; "'!$L$" &amp; (ROW() - ROW($G1140) + 9))</f>
        <v>0</v>
      </c>
      <c r="H1140" s="1782" t="s">
        <v>347</v>
      </c>
      <c r="I1140" s="1783">
        <f t="shared" si="93"/>
        <v>918.29</v>
      </c>
      <c r="J1140" s="1245">
        <f t="shared" si="92"/>
        <v>2081.76</v>
      </c>
    </row>
    <row r="1141" outlineLevel="1">
      <c r="A1141" s="1209"/>
      <c r="B1141" s="1611" t="s">
        <v>61</v>
      </c>
      <c r="C1141" s="1612"/>
      <c r="D1141" s="1613"/>
      <c r="E1141" s="1614"/>
      <c r="F1141" s="1615"/>
      <c r="G1141" s="1616">
        <f t="array" ref="G1141">-INDIRECT("'2026 Expences - " &amp; TEXT(INDIRECT("E" &amp; ROW(G1141) - 8), "mm/dd/yyyy") &amp; "'!$L$" &amp; (ROW() - ROW($G1141) + 10))</f>
        <v>-48.59</v>
      </c>
      <c r="H1141" s="1780" t="s">
        <v>347</v>
      </c>
      <c r="I1141" s="1781">
        <f t="shared" si="93"/>
        <v>869.7</v>
      </c>
      <c r="J1141" s="1715">
        <f t="shared" si="92"/>
        <v>2033.17</v>
      </c>
    </row>
    <row r="1142" outlineLevel="1">
      <c r="A1142" s="1209"/>
      <c r="B1142" s="1312" t="s">
        <v>149</v>
      </c>
      <c r="C1142" s="1300"/>
      <c r="D1142" s="1313"/>
      <c r="E1142" s="1314"/>
      <c r="F1142" s="1315"/>
      <c r="G1142" s="1232">
        <f t="array" ref="G1142">-INDIRECT("'2026 Expences - " &amp; TEXT(INDIRECT("E" &amp; ROW(G1142) - 9), "mm/dd/yyyy") &amp; "'!$L$" &amp; (ROW() - ROW($G1142) + 11))</f>
        <v>0</v>
      </c>
      <c r="H1142" s="1782" t="s">
        <v>347</v>
      </c>
      <c r="I1142" s="1783">
        <f t="shared" si="93"/>
        <v>869.7</v>
      </c>
      <c r="J1142" s="1245">
        <f t="shared" si="92"/>
        <v>2033.17</v>
      </c>
    </row>
    <row r="1143" outlineLevel="1">
      <c r="A1143" s="1619"/>
      <c r="B1143" s="1611" t="s">
        <v>150</v>
      </c>
      <c r="C1143" s="1612"/>
      <c r="D1143" s="1620"/>
      <c r="E1143" s="1621"/>
      <c r="F1143" s="1622"/>
      <c r="G1143" s="1616">
        <f t="array" ref="G1143">-INDIRECT("'2026 Expences - " &amp; TEXT(INDIRECT("E" &amp; ROW(G1143) - 10), "mm/dd/yyyy") &amp; "'!$L$" &amp; (ROW() - ROW($G1143) + 12))</f>
        <v>0</v>
      </c>
      <c r="H1143" s="1780" t="s">
        <v>347</v>
      </c>
      <c r="I1143" s="1781">
        <f t="shared" si="93"/>
        <v>869.7</v>
      </c>
      <c r="J1143" s="1715">
        <f t="shared" si="92"/>
        <v>2033.17</v>
      </c>
    </row>
    <row r="1144" outlineLevel="1">
      <c r="A1144" s="1619"/>
      <c r="B1144" s="1312" t="s">
        <v>11</v>
      </c>
      <c r="C1144" s="1300"/>
      <c r="D1144" s="1313"/>
      <c r="E1144" s="1314"/>
      <c r="F1144" s="1315"/>
      <c r="G1144" s="1232">
        <f t="array" ref="G1144">-INDIRECT("'2026 Expences - " &amp; TEXT(INDIRECT("E" &amp; ROW(G1144) - 11), "mm/dd/yyyy") &amp; "'!$L$" &amp; (ROW() - ROW($G1144) + 13))</f>
        <v>0</v>
      </c>
      <c r="H1144" s="1782" t="s">
        <v>347</v>
      </c>
      <c r="I1144" s="1783">
        <f t="shared" si="93"/>
        <v>869.7</v>
      </c>
      <c r="J1144" s="1245">
        <f t="shared" si="92"/>
        <v>2033.17</v>
      </c>
    </row>
    <row r="1145" outlineLevel="1">
      <c r="A1145" s="1619"/>
      <c r="B1145" s="1611" t="s">
        <v>148</v>
      </c>
      <c r="C1145" s="1612"/>
      <c r="D1145" s="1620"/>
      <c r="E1145" s="1621"/>
      <c r="F1145" s="1622"/>
      <c r="G1145" s="1616">
        <f t="array" ref="G1145">-INDIRECT("'2026 Expences - " &amp; TEXT(INDIRECT("E" &amp; ROW(G1145) - 12), "mm/dd/yyyy") &amp; "'!$L$" &amp; (ROW() - ROW($G1145) + 14))</f>
        <v>0</v>
      </c>
      <c r="H1145" s="1780" t="str">
        <f t="array" ref="H1145">IF($C1145="","N/A",IF($C1145=TRUE,"Paid","Pending")) </f>
        <v>N/A</v>
      </c>
      <c r="I1145" s="1781">
        <f t="shared" si="93"/>
        <v>869.7</v>
      </c>
      <c r="J1145" s="1715">
        <f t="shared" si="92"/>
        <v>2033.17</v>
      </c>
    </row>
    <row r="1146" outlineLevel="1">
      <c r="A1146" s="1619"/>
      <c r="B1146" s="1623" t="s">
        <v>42</v>
      </c>
      <c r="C1146" s="1359" t="b">
        <v>1</v>
      </c>
      <c r="D1146" s="1624"/>
      <c r="E1146" s="1625"/>
      <c r="F1146" s="1626">
        <v>46033.0</v>
      </c>
      <c r="G1146" s="1627">
        <v>-86.95</v>
      </c>
      <c r="H1146" s="1775" t="str">
        <f t="array" ref="H1146">IF($C1146="","N/A",IF($C1146=TRUE,"Paid","Pending")) </f>
        <v>Paid</v>
      </c>
      <c r="I1146" s="1783">
        <f t="shared" si="93"/>
        <v>782.75</v>
      </c>
      <c r="J1146" s="1245">
        <f t="shared" si="92"/>
        <v>1946.22</v>
      </c>
    </row>
    <row r="1147" outlineLevel="1">
      <c r="A1147" s="1619"/>
      <c r="B1147" s="1647" t="s">
        <v>33</v>
      </c>
      <c r="C1147" s="1641" t="b">
        <v>1</v>
      </c>
      <c r="D1147" s="1716"/>
      <c r="E1147" s="1643"/>
      <c r="F1147" s="1649">
        <v>46050.0</v>
      </c>
      <c r="G1147" s="1645">
        <v>-471.27</v>
      </c>
      <c r="H1147" s="1784" t="str">
        <f t="array" ref="H1147">IF($C1147="","N/A",IF($C1147=TRUE,"Paid","Pending")) </f>
        <v>Paid</v>
      </c>
      <c r="I1147" s="1781">
        <f t="shared" si="93"/>
        <v>311.48</v>
      </c>
      <c r="J1147" s="1715">
        <f t="shared" si="92"/>
        <v>1474.95</v>
      </c>
    </row>
    <row r="1148" outlineLevel="1">
      <c r="A1148" s="1619"/>
      <c r="B1148" s="1623" t="s">
        <v>13</v>
      </c>
      <c r="C1148" s="1359" t="b">
        <v>1</v>
      </c>
      <c r="D1148" s="1646"/>
      <c r="E1148" s="1720"/>
      <c r="F1148" s="1626">
        <v>46039.0</v>
      </c>
      <c r="G1148" s="1627">
        <v>-10.0</v>
      </c>
      <c r="H1148" s="1775" t="str">
        <f t="array" ref="H1148">IF($C1148="","N/A",IF($C1148=TRUE,"Paid","Pending")) </f>
        <v>Paid</v>
      </c>
      <c r="I1148" s="1783">
        <f t="shared" si="93"/>
        <v>301.48</v>
      </c>
      <c r="J1148" s="1245">
        <f t="shared" si="92"/>
        <v>1464.95</v>
      </c>
    </row>
    <row r="1149" outlineLevel="1">
      <c r="A1149" s="1619"/>
      <c r="B1149" s="1647" t="s">
        <v>14</v>
      </c>
      <c r="C1149" s="1641" t="b">
        <v>1</v>
      </c>
      <c r="D1149" s="1716" t="s">
        <v>1047</v>
      </c>
      <c r="E1149" s="1648"/>
      <c r="F1149" s="1649">
        <v>46042.0</v>
      </c>
      <c r="G1149" s="1645">
        <v>-137.73</v>
      </c>
      <c r="H1149" s="1784" t="str">
        <f t="array" ref="H1149">IF($C1149="","N/A",IF($C1149=TRUE,"Paid","Pending")) </f>
        <v>Paid</v>
      </c>
      <c r="I1149" s="1781">
        <f t="shared" si="93"/>
        <v>163.75</v>
      </c>
      <c r="J1149" s="1715">
        <f t="shared" si="92"/>
        <v>1327.22</v>
      </c>
    </row>
    <row r="1150" outlineLevel="1">
      <c r="A1150" s="1619"/>
      <c r="B1150" s="1623" t="s">
        <v>15</v>
      </c>
      <c r="C1150" s="1359" t="b">
        <v>1</v>
      </c>
      <c r="D1150" s="1624"/>
      <c r="E1150" s="1625"/>
      <c r="F1150" s="1626">
        <v>46045.0</v>
      </c>
      <c r="G1150" s="1627">
        <v>-61.0</v>
      </c>
      <c r="H1150" s="1775" t="str">
        <f t="array" ref="H1150">IF($C1150="","N/A",IF($C1150=TRUE,"Paid","Pending")) </f>
        <v>Paid</v>
      </c>
      <c r="I1150" s="1783">
        <f t="shared" si="93"/>
        <v>102.75</v>
      </c>
      <c r="J1150" s="1245">
        <f t="shared" si="92"/>
        <v>1266.22</v>
      </c>
    </row>
    <row r="1151" ht="29.25" customHeight="1">
      <c r="A1151" s="1209"/>
      <c r="B1151" s="1724" t="str">
        <f>"01/09/2026" &amp; " - " &amp; TEXT(DATE(2026, 1, 9 + 14), "mm/dd/yyyy")</f>
        <v>01/09/2026 - 01/23/2026</v>
      </c>
      <c r="C1151" s="1725"/>
      <c r="D1151" s="1725"/>
      <c r="E1151" s="1725"/>
      <c r="F1151" s="1725"/>
      <c r="G1151" s="1725"/>
      <c r="H1151" s="1726" t="s">
        <v>954</v>
      </c>
      <c r="I1151" s="1725"/>
      <c r="J1151" s="1727">
        <f t="shared" si="92"/>
        <v>1266.22</v>
      </c>
    </row>
    <row r="1152" outlineLevel="1">
      <c r="A1152" s="1251"/>
      <c r="B1152" s="1661" t="s">
        <v>57</v>
      </c>
      <c r="C1152" s="1662"/>
      <c r="D1152" s="1663"/>
      <c r="E1152" s="1747" t="str">
        <f>IFERROR(__xludf.DUMMYFUNCTION("TEXT(INDEX(E$1:E1151, MAX(FILTER(ROW(B$1:B1151), B$1:B1151=""Income: Paycheck"")))+14, ""mm/dd/yyyy"")"),"01/23/2026")</f>
        <v>01/23/2026</v>
      </c>
      <c r="F1152" s="1665"/>
      <c r="G1152" s="1666">
        <v>1903.14</v>
      </c>
      <c r="H1152" s="1769"/>
      <c r="I1152" s="1770">
        <f>G1152</f>
        <v>1903.14</v>
      </c>
      <c r="J1152" s="1668">
        <f t="shared" si="92"/>
        <v>3169.36</v>
      </c>
    </row>
    <row r="1153" outlineLevel="1">
      <c r="A1153" s="1251"/>
      <c r="B1153" s="1669" t="s">
        <v>110</v>
      </c>
      <c r="C1153" s="1670"/>
      <c r="D1153" s="1671"/>
      <c r="E1153" s="1672"/>
      <c r="F1153" s="1673"/>
      <c r="G1153" s="1232">
        <f t="array" ref="G1153">-INDIRECT("'2026 Expences - " &amp; TEXT(INDIRECT("E" &amp; ROW($G1153) - 1), "mm/dd/yyyy") &amp; "'!$L$" &amp; (ROW() - ROW($G1153) + 3))</f>
        <v>-84.89</v>
      </c>
      <c r="H1153" s="1771" t="s">
        <v>347</v>
      </c>
      <c r="I1153" s="1674">
        <f t="shared" ref="I1153:I1176" si="94">I1152+G1153</f>
        <v>1818.25</v>
      </c>
      <c r="J1153" s="1677">
        <f t="shared" si="92"/>
        <v>3084.47</v>
      </c>
    </row>
    <row r="1154" outlineLevel="1">
      <c r="A1154" s="1251"/>
      <c r="B1154" s="1678" t="s">
        <v>144</v>
      </c>
      <c r="C1154" s="1679"/>
      <c r="D1154" s="1680"/>
      <c r="E1154" s="1681"/>
      <c r="F1154" s="1682"/>
      <c r="G1154" s="1740">
        <f t="array" ref="G1154">-INDIRECT("'2026 Expences - " &amp; TEXT(INDIRECT("E" &amp; ROW(G1154) - 2), "mm/dd/yyyy") &amp; "'!$L$" &amp; (ROW() - ROW($G1154) + 4))</f>
        <v>-48.26</v>
      </c>
      <c r="H1154" s="1772" t="s">
        <v>347</v>
      </c>
      <c r="I1154" s="1683">
        <f t="shared" si="94"/>
        <v>1769.99</v>
      </c>
      <c r="J1154" s="1686">
        <f t="shared" si="92"/>
        <v>3036.21</v>
      </c>
    </row>
    <row r="1155" outlineLevel="1">
      <c r="A1155" s="1251"/>
      <c r="B1155" s="1669" t="s">
        <v>145</v>
      </c>
      <c r="C1155" s="1670"/>
      <c r="D1155" s="1671"/>
      <c r="E1155" s="1672"/>
      <c r="F1155" s="1673"/>
      <c r="G1155" s="1232">
        <f t="array" ref="G1155">-INDIRECT("'2026 Expences - " &amp; TEXT(INDIRECT("E" &amp; ROW(G1155) - 3), "mm/dd/yyyy") &amp; "'!$L$" &amp; (ROW() - ROW($G1155) + 5))</f>
        <v>-27.52</v>
      </c>
      <c r="H1155" s="1771" t="s">
        <v>347</v>
      </c>
      <c r="I1155" s="1674">
        <f t="shared" si="94"/>
        <v>1742.47</v>
      </c>
      <c r="J1155" s="1677">
        <f t="shared" si="92"/>
        <v>3008.69</v>
      </c>
    </row>
    <row r="1156" outlineLevel="1">
      <c r="A1156" s="1251"/>
      <c r="B1156" s="1678" t="s">
        <v>146</v>
      </c>
      <c r="C1156" s="1679"/>
      <c r="D1156" s="1680"/>
      <c r="E1156" s="1681"/>
      <c r="F1156" s="1682"/>
      <c r="G1156" s="1740">
        <f t="array" ref="G1156">-INDIRECT("'2026 Expences - " &amp; TEXT(INDIRECT("E" &amp; ROW(G1156) - 4), "mm/dd/yyyy") &amp; "'!$L$" &amp; (ROW() - ROW($G1156) + 6))</f>
        <v>-117.4</v>
      </c>
      <c r="H1156" s="1772" t="s">
        <v>347</v>
      </c>
      <c r="I1156" s="1683">
        <f t="shared" si="94"/>
        <v>1625.07</v>
      </c>
      <c r="J1156" s="1686">
        <f t="shared" si="92"/>
        <v>2891.29</v>
      </c>
    </row>
    <row r="1157" outlineLevel="1">
      <c r="A1157" s="1251"/>
      <c r="B1157" s="1669" t="s">
        <v>132</v>
      </c>
      <c r="C1157" s="1670"/>
      <c r="D1157" s="1671"/>
      <c r="E1157" s="1672"/>
      <c r="F1157" s="1673"/>
      <c r="G1157" s="1232">
        <f t="array" ref="G1157">-INDIRECT("'2026 Expences - " &amp; TEXT(INDIRECT("E" &amp; ROW(G1157) - 5), "mm/dd/yyyy") &amp; "'!$L$" &amp; (ROW() - ROW($G1157) + 7))</f>
        <v>-24.3</v>
      </c>
      <c r="H1157" s="1771" t="s">
        <v>347</v>
      </c>
      <c r="I1157" s="1674">
        <f t="shared" si="94"/>
        <v>1600.77</v>
      </c>
      <c r="J1157" s="1677">
        <f t="shared" si="92"/>
        <v>2866.99</v>
      </c>
    </row>
    <row r="1158" outlineLevel="1">
      <c r="A1158" s="1209"/>
      <c r="B1158" s="1687" t="s">
        <v>147</v>
      </c>
      <c r="C1158" s="1679"/>
      <c r="D1158" s="1688"/>
      <c r="E1158" s="1681"/>
      <c r="F1158" s="1682"/>
      <c r="G1158" s="1740">
        <f t="array" ref="G1158">-INDIRECT("'2026 Expences - " &amp; TEXT(INDIRECT("E" &amp; ROW(G1158) - 6), "mm/dd/yyyy") &amp; "'!$L$" &amp; (ROW() - ROW($G1158) + 8))</f>
        <v>-122.47</v>
      </c>
      <c r="H1158" s="1773" t="s">
        <v>347</v>
      </c>
      <c r="I1158" s="1683">
        <f t="shared" si="94"/>
        <v>1478.3</v>
      </c>
      <c r="J1158" s="1686">
        <f t="shared" si="92"/>
        <v>2744.52</v>
      </c>
    </row>
    <row r="1159" outlineLevel="1">
      <c r="A1159" s="1209"/>
      <c r="B1159" s="1690" t="s">
        <v>21</v>
      </c>
      <c r="C1159" s="1670"/>
      <c r="D1159" s="1691"/>
      <c r="E1159" s="1672"/>
      <c r="F1159" s="1673"/>
      <c r="G1159" s="1232">
        <f t="array" ref="G1159">-INDIRECT("'2026 Expences - " &amp; TEXT(INDIRECT("E" &amp; ROW(G1159) - 7), "mm/dd/yyyy") &amp; "'!$L$" &amp; (ROW() - ROW($G1159) + 9))</f>
        <v>-91.08</v>
      </c>
      <c r="H1159" s="1774" t="s">
        <v>347</v>
      </c>
      <c r="I1159" s="1674">
        <f t="shared" si="94"/>
        <v>1387.22</v>
      </c>
      <c r="J1159" s="1677">
        <f t="shared" si="92"/>
        <v>2653.44</v>
      </c>
    </row>
    <row r="1160" outlineLevel="1">
      <c r="A1160" s="1209"/>
      <c r="B1160" s="1687" t="s">
        <v>61</v>
      </c>
      <c r="C1160" s="1679"/>
      <c r="D1160" s="1688"/>
      <c r="E1160" s="1681"/>
      <c r="F1160" s="1682"/>
      <c r="G1160" s="1740">
        <f t="array" ref="G1160">-INDIRECT("'2026 Expences - " &amp; TEXT(INDIRECT("E" &amp; ROW(G1160) - 8), "mm/dd/yyyy") &amp; "'!$L$" &amp; (ROW() - ROW($G1160) + 10))</f>
        <v>-48.37</v>
      </c>
      <c r="H1160" s="1773" t="s">
        <v>347</v>
      </c>
      <c r="I1160" s="1683">
        <f t="shared" si="94"/>
        <v>1338.85</v>
      </c>
      <c r="J1160" s="1686">
        <f t="shared" si="92"/>
        <v>2605.07</v>
      </c>
    </row>
    <row r="1161" outlineLevel="1">
      <c r="A1161" s="1209"/>
      <c r="B1161" s="1690" t="s">
        <v>149</v>
      </c>
      <c r="C1161" s="1670"/>
      <c r="D1161" s="1636"/>
      <c r="E1161" s="1672"/>
      <c r="F1161" s="1673"/>
      <c r="G1161" s="1232">
        <f t="array" ref="G1161">-INDIRECT("'2026 Expences - " &amp; TEXT(INDIRECT("E" &amp; ROW(G1161) - 9), "mm/dd/yyyy") &amp; "'!$L$" &amp; (ROW() - ROW($G1161) + 11))</f>
        <v>0</v>
      </c>
      <c r="H1161" s="1774" t="s">
        <v>347</v>
      </c>
      <c r="I1161" s="1674">
        <f t="shared" si="94"/>
        <v>1338.85</v>
      </c>
      <c r="J1161" s="1677">
        <f t="shared" si="92"/>
        <v>2605.07</v>
      </c>
    </row>
    <row r="1162" outlineLevel="1">
      <c r="A1162" s="1209"/>
      <c r="B1162" s="1687" t="s">
        <v>150</v>
      </c>
      <c r="C1162" s="1679"/>
      <c r="D1162" s="1693"/>
      <c r="E1162" s="1681"/>
      <c r="F1162" s="1682"/>
      <c r="G1162" s="1740">
        <f t="array" ref="G1162">-INDIRECT("'2026 Expences - " &amp; TEXT(INDIRECT("E" &amp; ROW(G1162) - 10), "mm/dd/yyyy") &amp; "'!$L$" &amp; (ROW() - ROW($G1162) + 12))</f>
        <v>-27</v>
      </c>
      <c r="H1162" s="1773" t="s">
        <v>347</v>
      </c>
      <c r="I1162" s="1683">
        <f t="shared" si="94"/>
        <v>1311.85</v>
      </c>
      <c r="J1162" s="1686">
        <f t="shared" si="92"/>
        <v>2578.07</v>
      </c>
    </row>
    <row r="1163" outlineLevel="1">
      <c r="A1163" s="1209"/>
      <c r="B1163" s="1690" t="s">
        <v>11</v>
      </c>
      <c r="C1163" s="1670"/>
      <c r="D1163" s="1636"/>
      <c r="E1163" s="1672"/>
      <c r="F1163" s="1673"/>
      <c r="G1163" s="1232">
        <f t="array" ref="G1163">-INDIRECT("'2026 Expences - " &amp; TEXT(INDIRECT("E" &amp; ROW(G1163) - 11), "mm/dd/yyyy") &amp; "'!$L$" &amp; (ROW() - ROW($G1163) + 13))</f>
        <v>0</v>
      </c>
      <c r="H1163" s="1774" t="s">
        <v>347</v>
      </c>
      <c r="I1163" s="1674">
        <f t="shared" si="94"/>
        <v>1311.85</v>
      </c>
      <c r="J1163" s="1677">
        <f t="shared" si="92"/>
        <v>2578.07</v>
      </c>
    </row>
    <row r="1164" outlineLevel="1">
      <c r="A1164" s="1209"/>
      <c r="B1164" s="1687" t="s">
        <v>148</v>
      </c>
      <c r="C1164" s="1679"/>
      <c r="D1164" s="1693"/>
      <c r="E1164" s="1681"/>
      <c r="F1164" s="1682"/>
      <c r="G1164" s="1740">
        <f t="array" ref="G1164">-INDIRECT("'2026 Expences - " &amp; TEXT(INDIRECT("E" &amp; ROW(G1164) - 12), "mm/dd/yyyy") &amp; "'!$L$" &amp; (ROW() - ROW($G1164) + 14))</f>
        <v>0</v>
      </c>
      <c r="H1164" s="1773" t="str">
        <f t="array" ref="H1164">IF($C1164="","N/A",IF($C1164=TRUE,"Paid","Pending")) </f>
        <v>N/A</v>
      </c>
      <c r="I1164" s="1683">
        <f t="shared" si="94"/>
        <v>1311.85</v>
      </c>
      <c r="J1164" s="1686">
        <f t="shared" si="92"/>
        <v>2578.07</v>
      </c>
    </row>
    <row r="1165" outlineLevel="1">
      <c r="A1165" s="1209"/>
      <c r="B1165" s="1466" t="s">
        <v>52</v>
      </c>
      <c r="C1165" s="1417" t="b">
        <v>1</v>
      </c>
      <c r="D1165" s="1431" t="s">
        <v>29</v>
      </c>
      <c r="E1165" s="1419"/>
      <c r="F1165" s="1626">
        <v>46055.0</v>
      </c>
      <c r="G1165" s="1421">
        <v>-239.61</v>
      </c>
      <c r="H1165" s="1775" t="str">
        <f t="array" ref="H1165">IF($C1165="","N/A",IF($C1165=TRUE,"Paid","Pending")) </f>
        <v>Paid</v>
      </c>
      <c r="I1165" s="1674">
        <f t="shared" si="94"/>
        <v>1072.24</v>
      </c>
      <c r="J1165" s="1677">
        <f t="shared" si="92"/>
        <v>2338.46</v>
      </c>
    </row>
    <row r="1166" outlineLevel="1">
      <c r="A1166" s="1209"/>
      <c r="B1166" s="1730" t="s">
        <v>42</v>
      </c>
      <c r="C1166" s="1731" t="b">
        <v>1</v>
      </c>
      <c r="D1166" s="1732"/>
      <c r="E1166" s="1748"/>
      <c r="F1166" s="1749">
        <v>46048.0</v>
      </c>
      <c r="G1166" s="1735">
        <v>-86.95</v>
      </c>
      <c r="H1166" s="1786" t="str">
        <f t="array" ref="H1166">IF($C1166="","N/A",IF($C1166=TRUE,"Paid","Pending")) </f>
        <v>Paid</v>
      </c>
      <c r="I1166" s="1683">
        <f t="shared" si="94"/>
        <v>985.29</v>
      </c>
      <c r="J1166" s="1686">
        <f t="shared" si="92"/>
        <v>2251.51</v>
      </c>
    </row>
    <row r="1167" outlineLevel="1">
      <c r="A1167" s="1209"/>
      <c r="B1167" s="1466" t="s">
        <v>58</v>
      </c>
      <c r="C1167" s="1417" t="b">
        <v>1</v>
      </c>
      <c r="D1167" s="1431" t="s">
        <v>219</v>
      </c>
      <c r="E1167" s="1419"/>
      <c r="F1167" s="1626">
        <v>46052.0</v>
      </c>
      <c r="G1167" s="1421">
        <v>1564.0</v>
      </c>
      <c r="H1167" s="1775" t="str">
        <f t="array" ref="H1167">IF($C1167="","N/A",IF($C1167=TRUE,"Paid","Pending")) </f>
        <v>Paid</v>
      </c>
      <c r="I1167" s="1674">
        <f t="shared" si="94"/>
        <v>2549.29</v>
      </c>
      <c r="J1167" s="1677">
        <f t="shared" si="92"/>
        <v>3815.51</v>
      </c>
    </row>
    <row r="1168" outlineLevel="1">
      <c r="A1168" s="1209"/>
      <c r="B1168" s="1730" t="s">
        <v>18</v>
      </c>
      <c r="C1168" s="1731" t="b">
        <v>1</v>
      </c>
      <c r="D1168" s="1732"/>
      <c r="E1168" s="1748"/>
      <c r="F1168" s="1749">
        <v>46055.0</v>
      </c>
      <c r="G1168" s="1735">
        <v>-114.83</v>
      </c>
      <c r="H1168" s="1786" t="s">
        <v>325</v>
      </c>
      <c r="I1168" s="1683">
        <f t="shared" si="94"/>
        <v>2434.46</v>
      </c>
      <c r="J1168" s="1686">
        <f t="shared" si="92"/>
        <v>3700.68</v>
      </c>
    </row>
    <row r="1169" outlineLevel="1">
      <c r="A1169" s="1209"/>
      <c r="B1169" s="1466" t="s">
        <v>58</v>
      </c>
      <c r="C1169" s="1417" t="b">
        <v>1</v>
      </c>
      <c r="D1169" s="1431" t="s">
        <v>1050</v>
      </c>
      <c r="E1169" s="1419"/>
      <c r="F1169" s="1626">
        <v>46056.0</v>
      </c>
      <c r="G1169" s="1421">
        <v>953.0</v>
      </c>
      <c r="H1169" s="1775" t="str">
        <f t="array" ref="H1169">IF($C1169="","N/A",IF($C1169=TRUE,"Paid","Pending")) </f>
        <v>Paid</v>
      </c>
      <c r="I1169" s="1674">
        <f t="shared" si="94"/>
        <v>3387.46</v>
      </c>
      <c r="J1169" s="1677">
        <f t="shared" si="92"/>
        <v>4653.68</v>
      </c>
    </row>
    <row r="1170" outlineLevel="1">
      <c r="A1170" s="1209"/>
      <c r="B1170" s="1730" t="s">
        <v>19</v>
      </c>
      <c r="C1170" s="1731" t="b">
        <v>1</v>
      </c>
      <c r="D1170" s="1732"/>
      <c r="E1170" s="1748"/>
      <c r="F1170" s="1749">
        <v>46057.0</v>
      </c>
      <c r="G1170" s="1735">
        <v>-76.79</v>
      </c>
      <c r="H1170" s="1786" t="str">
        <f t="array" ref="H1170">IF($C1170="","N/A",IF($C1170=TRUE,"Paid","Pending")) </f>
        <v>Paid</v>
      </c>
      <c r="I1170" s="1683">
        <f t="shared" si="94"/>
        <v>3310.67</v>
      </c>
      <c r="J1170" s="1686">
        <f t="shared" si="92"/>
        <v>4576.89</v>
      </c>
    </row>
    <row r="1171" outlineLevel="1">
      <c r="A1171" s="1209"/>
      <c r="B1171" s="1466" t="s">
        <v>23</v>
      </c>
      <c r="C1171" s="1417" t="b">
        <v>1</v>
      </c>
      <c r="D1171" s="1418"/>
      <c r="E1171" s="1419"/>
      <c r="F1171" s="1626">
        <v>46061.0</v>
      </c>
      <c r="G1171" s="1421">
        <v>-124.09</v>
      </c>
      <c r="H1171" s="1775" t="str">
        <f t="array" ref="H1171">IF($C1171="","N/A",IF($C1171=TRUE,"Paid","Pending")) </f>
        <v>Paid</v>
      </c>
      <c r="I1171" s="1674">
        <f t="shared" si="94"/>
        <v>3186.58</v>
      </c>
      <c r="J1171" s="1677">
        <f t="shared" si="92"/>
        <v>4452.8</v>
      </c>
    </row>
    <row r="1172" outlineLevel="1">
      <c r="A1172" s="1209"/>
      <c r="B1172" s="1730" t="s">
        <v>52</v>
      </c>
      <c r="C1172" s="1731" t="b">
        <v>1</v>
      </c>
      <c r="D1172" s="1761" t="s">
        <v>777</v>
      </c>
      <c r="E1172" s="1748"/>
      <c r="F1172" s="1749">
        <v>46055.0</v>
      </c>
      <c r="G1172" s="1735">
        <v>-200.0</v>
      </c>
      <c r="H1172" s="1786" t="str">
        <f t="array" ref="H1172">IF($C1172="","N/A",IF($C1172=TRUE,"Paid","Pending")) </f>
        <v>Paid</v>
      </c>
      <c r="I1172" s="1683">
        <f t="shared" si="94"/>
        <v>2986.58</v>
      </c>
      <c r="J1172" s="1686">
        <f t="shared" si="92"/>
        <v>4252.8</v>
      </c>
    </row>
    <row r="1173" outlineLevel="1">
      <c r="A1173" s="1209"/>
      <c r="B1173" s="1466" t="s">
        <v>52</v>
      </c>
      <c r="C1173" s="1417" t="b">
        <v>1</v>
      </c>
      <c r="D1173" s="1431" t="s">
        <v>53</v>
      </c>
      <c r="E1173" s="1419"/>
      <c r="F1173" s="1626">
        <v>46055.0</v>
      </c>
      <c r="G1173" s="1421">
        <v>-145.79</v>
      </c>
      <c r="H1173" s="1775" t="str">
        <f t="array" ref="H1173">IF($C1173="","N/A",IF($C1173=TRUE,"Paid","Pending")) </f>
        <v>Paid</v>
      </c>
      <c r="I1173" s="1674">
        <f t="shared" si="94"/>
        <v>2840.79</v>
      </c>
      <c r="J1173" s="1677">
        <f t="shared" si="92"/>
        <v>4107.01</v>
      </c>
    </row>
    <row r="1174" outlineLevel="1">
      <c r="A1174" s="1209"/>
      <c r="B1174" s="1730" t="s">
        <v>52</v>
      </c>
      <c r="C1174" s="1731" t="b">
        <v>1</v>
      </c>
      <c r="D1174" s="1761" t="s">
        <v>1051</v>
      </c>
      <c r="E1174" s="1748"/>
      <c r="F1174" s="1749">
        <v>46068.0</v>
      </c>
      <c r="G1174" s="1735">
        <v>0.0</v>
      </c>
      <c r="H1174" s="1786" t="str">
        <f t="array" ref="H1174">IF($C1174="","N/A",IF($C1174=TRUE,"Paid","Pending")) </f>
        <v>Paid</v>
      </c>
      <c r="I1174" s="1683">
        <f t="shared" si="94"/>
        <v>2840.79</v>
      </c>
      <c r="J1174" s="1686">
        <f t="shared" si="92"/>
        <v>4107.01</v>
      </c>
    </row>
    <row r="1175" outlineLevel="1">
      <c r="A1175" s="1209"/>
      <c r="B1175" s="1466" t="s">
        <v>52</v>
      </c>
      <c r="C1175" s="1417" t="b">
        <v>1</v>
      </c>
      <c r="D1175" s="1431" t="s">
        <v>28</v>
      </c>
      <c r="E1175" s="1419"/>
      <c r="F1175" s="1626">
        <v>46056.0</v>
      </c>
      <c r="G1175" s="1421">
        <v>-200.0</v>
      </c>
      <c r="H1175" s="1775" t="str">
        <f t="array" ref="H1175">IF($C1175="","N/A",IF($C1175=TRUE,"Paid","Pending")) </f>
        <v>Paid</v>
      </c>
      <c r="I1175" s="1674">
        <f t="shared" si="94"/>
        <v>2640.79</v>
      </c>
      <c r="J1175" s="1677">
        <f t="shared" si="92"/>
        <v>3907.01</v>
      </c>
    </row>
    <row r="1176" outlineLevel="1">
      <c r="A1176" s="1209"/>
      <c r="B1176" s="1730" t="s">
        <v>30</v>
      </c>
      <c r="C1176" s="1731" t="b">
        <v>1</v>
      </c>
      <c r="D1176" s="1732"/>
      <c r="E1176" s="1748"/>
      <c r="F1176" s="1749" t="str">
        <f>IFERROR(__xludf.DUMMYFUNCTION("TEXT(EDATE(INDEX(F$1:F1172, MAX(FILTER(ROW(B$1:B1172), B$1:B1172=B1176))), 1), ""mm/dd/yyyy"")"),"02/01/2026")</f>
        <v>02/01/2026</v>
      </c>
      <c r="G1176" s="1735">
        <v>-971.49</v>
      </c>
      <c r="H1176" s="1786" t="str">
        <f t="array" ref="H1176">IF($C1176="","N/A",IF($C1176=TRUE,"Paid","Pending")) </f>
        <v>Paid</v>
      </c>
      <c r="I1176" s="1683">
        <f t="shared" si="94"/>
        <v>1669.3</v>
      </c>
      <c r="J1176" s="1686">
        <f t="shared" si="92"/>
        <v>2935.52</v>
      </c>
    </row>
    <row r="1177" ht="30.75" customHeight="1">
      <c r="A1177" s="1209"/>
      <c r="B1177" s="1745" t="str">
        <f>"01/23/2026" &amp; " - " &amp; TEXT(DATE(2026, 1, 23 + 13), "mm/dd/yyyy")</f>
        <v>01/23/2026 - 02/05/2026</v>
      </c>
      <c r="C1177" s="1706"/>
      <c r="D1177" s="1706"/>
      <c r="E1177" s="1706"/>
      <c r="F1177" s="1706"/>
      <c r="G1177" s="1706"/>
      <c r="H1177" s="1736" t="s">
        <v>954</v>
      </c>
      <c r="I1177" s="1706"/>
      <c r="J1177" s="1709">
        <f>J1176</f>
        <v>2935.52</v>
      </c>
    </row>
    <row r="1178" outlineLevel="1">
      <c r="A1178" s="1209"/>
      <c r="B1178" s="1602" t="s">
        <v>57</v>
      </c>
      <c r="C1178" s="1603"/>
      <c r="D1178" s="1604"/>
      <c r="E1178" s="1746" t="str">
        <f>IFERROR(__xludf.DUMMYFUNCTION("TEXT(INDEX(E$1:E1177, MAX(FILTER(ROW(B$1:B1177), B$1:B1177=""Income: Paycheck"")))+14, ""mm/dd/yyyy"")"),"02/06/2026")</f>
        <v>02/06/2026</v>
      </c>
      <c r="F1178" s="1606"/>
      <c r="G1178" s="1607">
        <v>1512.94</v>
      </c>
      <c r="H1178" s="1776"/>
      <c r="I1178" s="1777">
        <f>G1178</f>
        <v>1512.94</v>
      </c>
      <c r="J1178" s="1759">
        <f t="shared" ref="J1178:J1221" si="95">J1177+G1178</f>
        <v>4448.46</v>
      </c>
    </row>
    <row r="1179" outlineLevel="1">
      <c r="A1179" s="1209"/>
      <c r="B1179" s="1299" t="s">
        <v>110</v>
      </c>
      <c r="C1179" s="1359"/>
      <c r="D1179" s="1301"/>
      <c r="E1179" s="1337"/>
      <c r="F1179" s="1338"/>
      <c r="G1179" s="1232">
        <f t="array" ref="G1179">LET(
  d, $E$1178,
  sh, "'2026 Expences - " &amp; TEXT(d, "mm/dd/yyyy") &amp; "'",
  cat, TRIM($B1179),
  -INDEX(
    INDIRECT(sh &amp; "!$L$3:$L$14"),
    MATCH(
      cat,
      TRIM(INDIRECT(sh &amp; "!$K$3:$K$14")),
      0
    )
  )
)</f>
        <v>-518.43</v>
      </c>
      <c r="H1179" s="1778" t="s">
        <v>347</v>
      </c>
      <c r="I1179" s="1779">
        <f t="shared" ref="I1179:I1199" si="96">I1178+G1179</f>
        <v>994.51</v>
      </c>
      <c r="J1179" s="1245">
        <f t="shared" si="95"/>
        <v>3930.03</v>
      </c>
    </row>
    <row r="1180" outlineLevel="1">
      <c r="A1180" s="1209"/>
      <c r="B1180" s="1611" t="s">
        <v>144</v>
      </c>
      <c r="C1180" s="1612"/>
      <c r="D1180" s="1613"/>
      <c r="E1180" s="1614"/>
      <c r="F1180" s="1615"/>
      <c r="G1180" s="1616">
        <f t="array" ref="G1180">LET(
  d, $E$1178,
  sh, "'2026 Expences - " &amp; TEXT(d, "mm/dd/yyyy") &amp; "'",
  cat, TRIM($B1180),
  -INDEX(
    INDIRECT(sh &amp; "!$L$3:$L$14"),
    MATCH(
      cat,
      TRIM(INDIRECT(sh &amp; "!$K$3:$K$14")),
      0
    )
  )
)</f>
        <v>-83.06</v>
      </c>
      <c r="H1180" s="1780" t="s">
        <v>347</v>
      </c>
      <c r="I1180" s="1781">
        <f t="shared" si="96"/>
        <v>911.45</v>
      </c>
      <c r="J1180" s="1715">
        <f t="shared" si="95"/>
        <v>3846.97</v>
      </c>
    </row>
    <row r="1181" outlineLevel="1">
      <c r="A1181" s="1209"/>
      <c r="B1181" s="1312" t="s">
        <v>145</v>
      </c>
      <c r="C1181" s="1300"/>
      <c r="D1181" s="1303"/>
      <c r="E1181" s="1302"/>
      <c r="F1181" s="1235"/>
      <c r="G1181" s="1232">
        <f t="array" ref="G1181">LET(
  d, $E$1178,
  sh, "'2026 Expences - " &amp; TEXT(d, "mm/dd/yyyy") &amp; "'",
  cat, TRIM($B1181),
  -INDEX(
    INDIRECT(sh &amp; "!$L$3:$L$14"),
    MATCH(
      cat,
      TRIM(INDIRECT(sh &amp; "!$K$3:$K$14")),
      0
    )
  )
)</f>
        <v>0</v>
      </c>
      <c r="H1181" s="1782" t="s">
        <v>347</v>
      </c>
      <c r="I1181" s="1783">
        <f t="shared" si="96"/>
        <v>911.45</v>
      </c>
      <c r="J1181" s="1245">
        <f t="shared" si="95"/>
        <v>3846.97</v>
      </c>
    </row>
    <row r="1182" outlineLevel="1">
      <c r="A1182" s="1209"/>
      <c r="B1182" s="1611" t="s">
        <v>146</v>
      </c>
      <c r="C1182" s="1612"/>
      <c r="D1182" s="1613"/>
      <c r="E1182" s="1614"/>
      <c r="F1182" s="1615"/>
      <c r="G1182" s="1616">
        <f t="array" ref="G1182">LET(
  d, $E$1178,
  sh, "'2026 Expences - " &amp; TEXT(d, "mm/dd/yyyy") &amp; "'",
  cat, TRIM($B1182),
  -INDEX(
    INDIRECT(sh &amp; "!$L$3:$L$14"),
    MATCH(
      cat,
      TRIM(INDIRECT(sh &amp; "!$K$3:$K$14")),
      0
    )
  )
)</f>
        <v>-14.11</v>
      </c>
      <c r="H1182" s="1780" t="s">
        <v>347</v>
      </c>
      <c r="I1182" s="1781">
        <f t="shared" si="96"/>
        <v>897.34</v>
      </c>
      <c r="J1182" s="1715">
        <f t="shared" si="95"/>
        <v>3832.86</v>
      </c>
    </row>
    <row r="1183" outlineLevel="1">
      <c r="A1183" s="1209"/>
      <c r="B1183" s="1312" t="s">
        <v>132</v>
      </c>
      <c r="C1183" s="1300"/>
      <c r="D1183" s="1303"/>
      <c r="E1183" s="1302"/>
      <c r="F1183" s="1235"/>
      <c r="G1183" s="1232">
        <f t="array" ref="G1183">LET(
  d, $E$1178,
  sh, "'2026 Expences - " &amp; TEXT(d, "mm/dd/yyyy") &amp; "'",
  cat, TRIM($B1183),
  -INDEX(
    INDIRECT(sh &amp; "!$L$3:$L$14"),
    MATCH(
      cat,
      TRIM(INDIRECT(sh &amp; "!$K$3:$K$14")),
      0
    )
  )
)</f>
        <v>0</v>
      </c>
      <c r="H1183" s="1782" t="s">
        <v>347</v>
      </c>
      <c r="I1183" s="1783">
        <f t="shared" si="96"/>
        <v>897.34</v>
      </c>
      <c r="J1183" s="1245">
        <f t="shared" si="95"/>
        <v>3832.86</v>
      </c>
    </row>
    <row r="1184" outlineLevel="1">
      <c r="A1184" s="1209"/>
      <c r="B1184" s="1611" t="s">
        <v>147</v>
      </c>
      <c r="C1184" s="1612"/>
      <c r="D1184" s="1613"/>
      <c r="E1184" s="1614"/>
      <c r="F1184" s="1615"/>
      <c r="G1184" s="1616">
        <f t="array" ref="G1184">LET(
  d, $E$1178,
  sh, "'2026 Expences - " &amp; TEXT(d, "mm/dd/yyyy") &amp; "'",
  cat, TRIM($B1184),
  -INDEX(
    INDIRECT(sh &amp; "!$L$3:$L$14"),
    MATCH(
      cat,
      TRIM(INDIRECT(sh &amp; "!$K$3:$K$14")),
      0
    )
  )
)</f>
        <v>0</v>
      </c>
      <c r="H1184" s="1780" t="s">
        <v>347</v>
      </c>
      <c r="I1184" s="1781">
        <f t="shared" si="96"/>
        <v>897.34</v>
      </c>
      <c r="J1184" s="1715">
        <f t="shared" si="95"/>
        <v>3832.86</v>
      </c>
    </row>
    <row r="1185" outlineLevel="1">
      <c r="A1185" s="1209"/>
      <c r="B1185" s="1312" t="s">
        <v>21</v>
      </c>
      <c r="C1185" s="1300"/>
      <c r="D1185" s="1303"/>
      <c r="E1185" s="1302"/>
      <c r="F1185" s="1235"/>
      <c r="G1185" s="1232">
        <f t="array" ref="G1185">LET(
  d, $E$1178,
  sh, "'2026 Expences - " &amp; TEXT(d, "mm/dd/yyyy") &amp; "'",
  cat, TRIM($B1185),
  -INDEX(
    INDIRECT(sh &amp; "!$L$3:$L$14"),
    MATCH(
      cat,
      TRIM(INDIRECT(sh &amp; "!$K$3:$K$14")),
      0
    )
  )
)</f>
        <v>-17.92</v>
      </c>
      <c r="H1185" s="1782" t="s">
        <v>347</v>
      </c>
      <c r="I1185" s="1783">
        <f t="shared" si="96"/>
        <v>879.42</v>
      </c>
      <c r="J1185" s="1245">
        <f t="shared" si="95"/>
        <v>3814.94</v>
      </c>
    </row>
    <row r="1186" outlineLevel="1">
      <c r="A1186" s="1209"/>
      <c r="B1186" s="1611" t="s">
        <v>61</v>
      </c>
      <c r="C1186" s="1612"/>
      <c r="D1186" s="1613"/>
      <c r="E1186" s="1614"/>
      <c r="F1186" s="1615"/>
      <c r="G1186" s="1616">
        <f t="array" ref="G1186">LET(
  d, $E$1178,
  sh, "'2026 Expences - " &amp; TEXT(d, "mm/dd/yyyy") &amp; "'",
  cat, TRIM($B1186),
  -INDEX(
    INDIRECT(sh &amp; "!$L$3:$L$14"),
    MATCH(
      cat,
      TRIM(INDIRECT(sh &amp; "!$K$3:$K$14")),
      0
    )
  )
)</f>
        <v>-48.47</v>
      </c>
      <c r="H1186" s="1780" t="s">
        <v>347</v>
      </c>
      <c r="I1186" s="1781">
        <f t="shared" si="96"/>
        <v>830.95</v>
      </c>
      <c r="J1186" s="1715">
        <f t="shared" si="95"/>
        <v>3766.47</v>
      </c>
    </row>
    <row r="1187" outlineLevel="1">
      <c r="A1187" s="1209"/>
      <c r="B1187" s="1312" t="s">
        <v>149</v>
      </c>
      <c r="C1187" s="1300"/>
      <c r="D1187" s="1313"/>
      <c r="E1187" s="1314"/>
      <c r="F1187" s="1315"/>
      <c r="G1187" s="1232">
        <f t="array" ref="G1187">LET(
  d, $E$1178,
  sh, "'2026 Expences - " &amp; TEXT(d, "mm/dd/yyyy") &amp; "'",
  cat, TRIM($B1187),
  -INDEX(
    INDIRECT(sh &amp; "!$L$3:$L$14"),
    MATCH(
      cat,
      TRIM(INDIRECT(sh &amp; "!$K$3:$K$14")),
      0
    )
  )
)</f>
        <v>0</v>
      </c>
      <c r="H1187" s="1782" t="s">
        <v>347</v>
      </c>
      <c r="I1187" s="1783">
        <f t="shared" si="96"/>
        <v>830.95</v>
      </c>
      <c r="J1187" s="1245">
        <f t="shared" si="95"/>
        <v>3766.47</v>
      </c>
    </row>
    <row r="1188" outlineLevel="1">
      <c r="A1188" s="1619"/>
      <c r="B1188" s="1611" t="s">
        <v>150</v>
      </c>
      <c r="C1188" s="1612"/>
      <c r="D1188" s="1620"/>
      <c r="E1188" s="1621"/>
      <c r="F1188" s="1622"/>
      <c r="G1188" s="1616">
        <f t="array" ref="G1188">LET(
  d, $E$1178,
  sh, "'2026 Expences - " &amp; TEXT(d, "mm/dd/yyyy") &amp; "'",
  cat, TRIM($B1188),
  -INDEX(
    INDIRECT(sh &amp; "!$L$3:$L$14"),
    MATCH(
      cat,
      TRIM(INDIRECT(sh &amp; "!$K$3:$K$14")),
      0
    )
  )
)</f>
        <v>0</v>
      </c>
      <c r="H1188" s="1780" t="s">
        <v>347</v>
      </c>
      <c r="I1188" s="1781">
        <f t="shared" si="96"/>
        <v>830.95</v>
      </c>
      <c r="J1188" s="1715">
        <f t="shared" si="95"/>
        <v>3766.47</v>
      </c>
    </row>
    <row r="1189" outlineLevel="1">
      <c r="A1189" s="1619"/>
      <c r="B1189" s="1312" t="s">
        <v>11</v>
      </c>
      <c r="C1189" s="1300"/>
      <c r="D1189" s="1313"/>
      <c r="E1189" s="1314"/>
      <c r="F1189" s="1315"/>
      <c r="G1189" s="1232">
        <f t="array" ref="G1189">LET(
  d, $E$1178,
  sh, "'2026 Expences - " &amp; TEXT(d, "mm/dd/yyyy") &amp; "'",
  cat, TRIM($B1189),
  -INDEX(
    INDIRECT(sh &amp; "!$L$3:$L$14"),
    MATCH(
      cat,
      TRIM(INDIRECT(sh &amp; "!$K$3:$K$14")),
      0
    )
  )
)</f>
        <v>0</v>
      </c>
      <c r="H1189" s="1782" t="s">
        <v>347</v>
      </c>
      <c r="I1189" s="1783">
        <f t="shared" si="96"/>
        <v>830.95</v>
      </c>
      <c r="J1189" s="1245">
        <f t="shared" si="95"/>
        <v>3766.47</v>
      </c>
    </row>
    <row r="1190" outlineLevel="1">
      <c r="A1190" s="1619"/>
      <c r="B1190" s="1611" t="s">
        <v>148</v>
      </c>
      <c r="C1190" s="1612"/>
      <c r="D1190" s="1620"/>
      <c r="E1190" s="1621"/>
      <c r="F1190" s="1622"/>
      <c r="G1190" s="1616">
        <f t="array" ref="G1190">LET(
  d, $E$1178,
  sh, "'2026 Expences - " &amp; TEXT(d, "mm/dd/yyyy") &amp; "'",
  cat, TRIM($B1190),
  -INDEX(
    INDIRECT(sh &amp; "!$L$3:$L$14"),
    MATCH(
      cat,
      TRIM(INDIRECT(sh &amp; "!$K$3:$K$14")),
      0
    )
  )
)</f>
        <v>0</v>
      </c>
      <c r="H1190" s="1780" t="str">
        <f t="array" ref="H1190">IF($C1190="","N/A",IF($C1190=TRUE,"Paid","Pending")) </f>
        <v>N/A</v>
      </c>
      <c r="I1190" s="1781">
        <f t="shared" si="96"/>
        <v>830.95</v>
      </c>
      <c r="J1190" s="1715">
        <f t="shared" si="95"/>
        <v>3766.47</v>
      </c>
    </row>
    <row r="1191" outlineLevel="1">
      <c r="A1191" s="1619"/>
      <c r="B1191" s="1623" t="s">
        <v>42</v>
      </c>
      <c r="C1191" s="1359" t="b">
        <v>1</v>
      </c>
      <c r="D1191" s="1624"/>
      <c r="E1191" s="1625"/>
      <c r="F1191" s="1626">
        <v>46062.0</v>
      </c>
      <c r="G1191" s="1627">
        <v>-86.95</v>
      </c>
      <c r="H1191" s="1775" t="str">
        <f t="array" ref="H1191">IF($C1191="","N/A",IF($C1191=TRUE,"Paid","Pending")) </f>
        <v>Paid</v>
      </c>
      <c r="I1191" s="1783">
        <f t="shared" si="96"/>
        <v>744</v>
      </c>
      <c r="J1191" s="1245">
        <f t="shared" si="95"/>
        <v>3679.52</v>
      </c>
    </row>
    <row r="1192" outlineLevel="1">
      <c r="A1192" s="1619"/>
      <c r="B1192" s="1647" t="s">
        <v>14</v>
      </c>
      <c r="C1192" s="1641" t="b">
        <v>1</v>
      </c>
      <c r="D1192" s="1716" t="s">
        <v>1047</v>
      </c>
      <c r="E1192" s="1648"/>
      <c r="F1192" s="1649">
        <v>46065.0</v>
      </c>
      <c r="G1192" s="1645">
        <v>-137.72</v>
      </c>
      <c r="H1192" s="1784" t="str">
        <f t="array" ref="H1192">IF($C1192="","N/A",IF($C1192=TRUE,"Paid","Pending")) </f>
        <v>Paid</v>
      </c>
      <c r="I1192" s="1781">
        <f t="shared" si="96"/>
        <v>606.28</v>
      </c>
      <c r="J1192" s="1715">
        <f t="shared" si="95"/>
        <v>3541.8</v>
      </c>
    </row>
    <row r="1193" outlineLevel="1">
      <c r="A1193" s="1619"/>
      <c r="B1193" s="1623" t="s">
        <v>23</v>
      </c>
      <c r="C1193" s="1359" t="b">
        <v>1</v>
      </c>
      <c r="D1193" s="1624"/>
      <c r="E1193" s="1625"/>
      <c r="F1193" s="1626">
        <v>46065.0</v>
      </c>
      <c r="G1193" s="1627">
        <v>-124.09</v>
      </c>
      <c r="H1193" s="1775" t="str">
        <f t="array" ref="H1193">IF($C1193="","N/A",IF($C1193=TRUE,"Paid","Pending")) </f>
        <v>Paid</v>
      </c>
      <c r="I1193" s="1783">
        <f t="shared" si="96"/>
        <v>482.19</v>
      </c>
      <c r="J1193" s="1245">
        <f t="shared" si="95"/>
        <v>3417.71</v>
      </c>
    </row>
    <row r="1194" outlineLevel="1">
      <c r="A1194" s="1619"/>
      <c r="B1194" s="1647" t="s">
        <v>18</v>
      </c>
      <c r="C1194" s="1641" t="b">
        <v>1</v>
      </c>
      <c r="D1194" s="1642"/>
      <c r="E1194" s="1648"/>
      <c r="F1194" s="1649">
        <v>46065.0</v>
      </c>
      <c r="G1194" s="1645">
        <v>-114.83</v>
      </c>
      <c r="H1194" s="1784" t="str">
        <f t="array" ref="H1194">IF($C1194="","N/A",IF($C1194=TRUE,"Paid","Pending")) </f>
        <v>Paid</v>
      </c>
      <c r="I1194" s="1781">
        <f t="shared" si="96"/>
        <v>367.36</v>
      </c>
      <c r="J1194" s="1715">
        <f t="shared" si="95"/>
        <v>3302.88</v>
      </c>
    </row>
    <row r="1195" outlineLevel="1">
      <c r="A1195" s="1619"/>
      <c r="B1195" s="1623" t="s">
        <v>15</v>
      </c>
      <c r="C1195" s="1359" t="b">
        <v>1</v>
      </c>
      <c r="D1195" s="1624"/>
      <c r="E1195" s="1625"/>
      <c r="F1195" s="1626">
        <v>46065.0</v>
      </c>
      <c r="G1195" s="1627">
        <v>-61.0</v>
      </c>
      <c r="H1195" s="1775" t="str">
        <f t="array" ref="H1195">IF($C1195="","N/A",IF($C1195=TRUE,"Paid","Pending")) </f>
        <v>Paid</v>
      </c>
      <c r="I1195" s="1783">
        <f t="shared" si="96"/>
        <v>306.36</v>
      </c>
      <c r="J1195" s="1245">
        <f t="shared" si="95"/>
        <v>3241.88</v>
      </c>
    </row>
    <row r="1196" outlineLevel="1">
      <c r="A1196" s="1619"/>
      <c r="B1196" s="1647" t="s">
        <v>52</v>
      </c>
      <c r="C1196" s="1641" t="b">
        <v>1</v>
      </c>
      <c r="D1196" s="1716" t="s">
        <v>28</v>
      </c>
      <c r="E1196" s="1643"/>
      <c r="F1196" s="1649">
        <v>46068.0</v>
      </c>
      <c r="G1196" s="1645">
        <v>-500.0</v>
      </c>
      <c r="H1196" s="1784" t="str">
        <f t="array" ref="H1196">IF($C1196="","N/A",IF($C1196=TRUE,"Paid","Pending")) </f>
        <v>Paid</v>
      </c>
      <c r="I1196" s="1781">
        <f t="shared" si="96"/>
        <v>-193.64</v>
      </c>
      <c r="J1196" s="1715">
        <f t="shared" si="95"/>
        <v>2741.88</v>
      </c>
    </row>
    <row r="1197" outlineLevel="1">
      <c r="A1197" s="1619"/>
      <c r="B1197" s="1623" t="s">
        <v>52</v>
      </c>
      <c r="C1197" s="1359" t="b">
        <v>1</v>
      </c>
      <c r="D1197" s="1646" t="s">
        <v>29</v>
      </c>
      <c r="E1197" s="1720"/>
      <c r="F1197" s="1626">
        <v>46068.0</v>
      </c>
      <c r="G1197" s="1627">
        <v>-4.73</v>
      </c>
      <c r="H1197" s="1775" t="str">
        <f t="array" ref="H1197">IF($C1197="","N/A",IF($C1197=TRUE,"Paid","Pending")) </f>
        <v>Paid</v>
      </c>
      <c r="I1197" s="1783">
        <f t="shared" si="96"/>
        <v>-198.37</v>
      </c>
      <c r="J1197" s="1245">
        <f t="shared" si="95"/>
        <v>2737.15</v>
      </c>
    </row>
    <row r="1198" outlineLevel="1">
      <c r="A1198" s="1619"/>
      <c r="B1198" s="1647" t="s">
        <v>33</v>
      </c>
      <c r="C1198" s="1641" t="b">
        <v>1</v>
      </c>
      <c r="D1198" s="1716"/>
      <c r="E1198" s="1643"/>
      <c r="F1198" s="1649">
        <v>46067.0</v>
      </c>
      <c r="G1198" s="1645">
        <v>-471.27</v>
      </c>
      <c r="H1198" s="1784" t="str">
        <f t="array" ref="H1198">IF($C1198="","N/A",IF($C1198=TRUE,"Paid","Pending")) </f>
        <v>Paid</v>
      </c>
      <c r="I1198" s="1781">
        <f t="shared" si="96"/>
        <v>-669.64</v>
      </c>
      <c r="J1198" s="1715">
        <f t="shared" si="95"/>
        <v>2265.88</v>
      </c>
    </row>
    <row r="1199" outlineLevel="1">
      <c r="A1199" s="1619"/>
      <c r="B1199" s="1623" t="s">
        <v>13</v>
      </c>
      <c r="C1199" s="1359" t="b">
        <v>1</v>
      </c>
      <c r="D1199" s="1646"/>
      <c r="E1199" s="1720"/>
      <c r="F1199" s="1626">
        <v>46070.0</v>
      </c>
      <c r="G1199" s="1627">
        <v>-10.0</v>
      </c>
      <c r="H1199" s="1775" t="str">
        <f t="array" ref="H1199">IF($C1199="","N/A",IF($C1199=TRUE,"Paid","Pending")) </f>
        <v>Paid</v>
      </c>
      <c r="I1199" s="1783">
        <f t="shared" si="96"/>
        <v>-679.64</v>
      </c>
      <c r="J1199" s="1245">
        <f t="shared" si="95"/>
        <v>2255.88</v>
      </c>
    </row>
    <row r="1200" ht="29.25" customHeight="1">
      <c r="A1200" s="1209"/>
      <c r="B1200" s="1724" t="str">
        <f>"02/06/2026" &amp; " - " &amp; TEXT(DATE(2026, 2, 6 + 13), "mm/dd/yyyy")</f>
        <v>02/06/2026 - 02/19/2026</v>
      </c>
      <c r="C1200" s="1725"/>
      <c r="D1200" s="1725"/>
      <c r="E1200" s="1725"/>
      <c r="F1200" s="1725"/>
      <c r="G1200" s="1725"/>
      <c r="H1200" s="1726" t="s">
        <v>954</v>
      </c>
      <c r="I1200" s="1725"/>
      <c r="J1200" s="1727">
        <f t="shared" si="95"/>
        <v>2255.88</v>
      </c>
    </row>
    <row r="1201" outlineLevel="1">
      <c r="A1201" s="1251"/>
      <c r="B1201" s="1661" t="s">
        <v>57</v>
      </c>
      <c r="C1201" s="1662"/>
      <c r="D1201" s="1663"/>
      <c r="E1201" s="1747" t="str">
        <f>IFERROR(__xludf.DUMMYFUNCTION("TEXT(INDEX(E$1:E1200, MAX(FILTER(ROW(B$1:B1200), B$1:B1200=""Income: Paycheck"")))+14, ""mm/dd/yyyy"")"),"02/20/2026")</f>
        <v>02/20/2026</v>
      </c>
      <c r="F1201" s="1665"/>
      <c r="G1201" s="1666">
        <v>1374.82</v>
      </c>
      <c r="H1201" s="1769"/>
      <c r="I1201" s="1770">
        <f>G1201</f>
        <v>1374.82</v>
      </c>
      <c r="J1201" s="1668">
        <f t="shared" si="95"/>
        <v>3630.7</v>
      </c>
    </row>
    <row r="1202" outlineLevel="1">
      <c r="A1202" s="1251"/>
      <c r="B1202" s="1669" t="s">
        <v>110</v>
      </c>
      <c r="C1202" s="1670"/>
      <c r="D1202" s="1671"/>
      <c r="E1202" s="1672"/>
      <c r="F1202" s="1673"/>
      <c r="G1202" s="1232">
        <f t="array" ref="G1202">LET(
  d, $E$1201,
  sh, "'2026 Expences - " &amp; TEXT(d, "mm/dd/yyyy") &amp; "'",
  cat, TRIM($B1202),
  -INDEX(
    INDIRECT(sh &amp; "!$L$3:$L$14"),
    MATCH(
      cat,
      TRIM(INDIRECT(sh &amp; "!$K$3:$K$14")),
      0
    )
  )
)</f>
        <v>-256.42</v>
      </c>
      <c r="H1202" s="1771" t="s">
        <v>347</v>
      </c>
      <c r="I1202" s="1674">
        <f t="shared" ref="I1202:I1221" si="97">I1201+G1202</f>
        <v>1118.4</v>
      </c>
      <c r="J1202" s="1677">
        <f t="shared" si="95"/>
        <v>3374.28</v>
      </c>
    </row>
    <row r="1203" outlineLevel="1">
      <c r="A1203" s="1251"/>
      <c r="B1203" s="1678" t="s">
        <v>144</v>
      </c>
      <c r="C1203" s="1679"/>
      <c r="D1203" s="1680"/>
      <c r="E1203" s="1681"/>
      <c r="F1203" s="1682"/>
      <c r="G1203" s="1740">
        <f t="array" ref="G1203">LET(
  d, $E$1201,
  sh, "'2026 Expences - " &amp; TEXT(d, "mm/dd/yyyy") &amp; "'",
  cat, TRIM($B1203),
  -INDEX(
    INDIRECT(sh &amp; "!$L$3:$L$14"),
    MATCH(
      cat,
      TRIM(INDIRECT(sh &amp; "!$K$3:$K$14")),
      0
    )
  )
)</f>
        <v>-53.73</v>
      </c>
      <c r="H1203" s="1772" t="s">
        <v>347</v>
      </c>
      <c r="I1203" s="1683">
        <f t="shared" si="97"/>
        <v>1064.67</v>
      </c>
      <c r="J1203" s="1686">
        <f t="shared" si="95"/>
        <v>3320.55</v>
      </c>
    </row>
    <row r="1204" outlineLevel="1">
      <c r="A1204" s="1251"/>
      <c r="B1204" s="1669" t="s">
        <v>145</v>
      </c>
      <c r="C1204" s="1670"/>
      <c r="D1204" s="1671"/>
      <c r="E1204" s="1672"/>
      <c r="F1204" s="1673"/>
      <c r="G1204" s="1232">
        <f t="array" ref="G1204">LET(
  d, $E$1201,
  sh, "'2026 Expences - " &amp; TEXT(d, "mm/dd/yyyy") &amp; "'",
  cat, TRIM($B1204),
  -INDEX(
    INDIRECT(sh &amp; "!$L$3:$L$14"),
    MATCH(
      cat,
      TRIM(INDIRECT(sh &amp; "!$K$3:$K$14")),
      0
    )
  )
)</f>
        <v>-33.17</v>
      </c>
      <c r="H1204" s="1771" t="s">
        <v>347</v>
      </c>
      <c r="I1204" s="1674">
        <f t="shared" si="97"/>
        <v>1031.5</v>
      </c>
      <c r="J1204" s="1677">
        <f t="shared" si="95"/>
        <v>3287.38</v>
      </c>
    </row>
    <row r="1205" outlineLevel="1">
      <c r="A1205" s="1251"/>
      <c r="B1205" s="1678" t="s">
        <v>146</v>
      </c>
      <c r="C1205" s="1679"/>
      <c r="D1205" s="1680"/>
      <c r="E1205" s="1681"/>
      <c r="F1205" s="1682"/>
      <c r="G1205" s="1740">
        <f t="array" ref="G1205">LET(
  d, $E$1201,
  sh, "'2026 Expences - " &amp; TEXT(d, "mm/dd/yyyy") &amp; "'",
  cat, TRIM($B1205),
  -INDEX(
    INDIRECT(sh &amp; "!$L$3:$L$14"),
    MATCH(
      cat,
      TRIM(INDIRECT(sh &amp; "!$K$3:$K$14")),
      0
    )
  )
)</f>
        <v>-118.14</v>
      </c>
      <c r="H1205" s="1772" t="s">
        <v>347</v>
      </c>
      <c r="I1205" s="1683">
        <f t="shared" si="97"/>
        <v>913.36</v>
      </c>
      <c r="J1205" s="1686">
        <f t="shared" si="95"/>
        <v>3169.24</v>
      </c>
    </row>
    <row r="1206" outlineLevel="1">
      <c r="A1206" s="1251"/>
      <c r="B1206" s="1669" t="s">
        <v>132</v>
      </c>
      <c r="C1206" s="1670"/>
      <c r="D1206" s="1671"/>
      <c r="E1206" s="1672"/>
      <c r="F1206" s="1673"/>
      <c r="G1206" s="1232">
        <f t="array" ref="G1206">LET(
  d, $E$1201,
  sh, "'2026 Expences - " &amp; TEXT(d, "mm/dd/yyyy") &amp; "'",
  cat, TRIM($B1206),
  -INDEX(
    INDIRECT(sh &amp; "!$L$3:$L$14"),
    MATCH(
      cat,
      TRIM(INDIRECT(sh &amp; "!$K$3:$K$14")),
      0
    )
  )
)</f>
        <v>-38.61</v>
      </c>
      <c r="H1206" s="1771" t="s">
        <v>347</v>
      </c>
      <c r="I1206" s="1674">
        <f t="shared" si="97"/>
        <v>874.75</v>
      </c>
      <c r="J1206" s="1677">
        <f t="shared" si="95"/>
        <v>3130.63</v>
      </c>
    </row>
    <row r="1207" outlineLevel="1">
      <c r="A1207" s="1209"/>
      <c r="B1207" s="1687" t="s">
        <v>147</v>
      </c>
      <c r="C1207" s="1679"/>
      <c r="D1207" s="1688"/>
      <c r="E1207" s="1681"/>
      <c r="F1207" s="1682"/>
      <c r="G1207" s="1740">
        <f t="array" ref="G1207">LET(
  d, $E$1201,
  sh, "'2026 Expences - " &amp; TEXT(d, "mm/dd/yyyy") &amp; "'",
  cat, TRIM($B1207),
  -INDEX(
    INDIRECT(sh &amp; "!$L$3:$L$14"),
    MATCH(
      cat,
      TRIM(INDIRECT(sh &amp; "!$K$3:$K$14")),
      0
    )
  )
)</f>
        <v>-24</v>
      </c>
      <c r="H1207" s="1773" t="s">
        <v>347</v>
      </c>
      <c r="I1207" s="1683">
        <f t="shared" si="97"/>
        <v>850.75</v>
      </c>
      <c r="J1207" s="1686">
        <f t="shared" si="95"/>
        <v>3106.63</v>
      </c>
    </row>
    <row r="1208" outlineLevel="1">
      <c r="A1208" s="1209"/>
      <c r="B1208" s="1690" t="s">
        <v>21</v>
      </c>
      <c r="C1208" s="1670"/>
      <c r="D1208" s="1691"/>
      <c r="E1208" s="1672"/>
      <c r="F1208" s="1673"/>
      <c r="G1208" s="1232">
        <f t="array" ref="G1208">LET(
  d, $E$1201,
  sh, "'2026 Expences - " &amp; TEXT(d, "mm/dd/yyyy") &amp; "'",
  cat, TRIM($B1208),
  -INDEX(
    INDIRECT(sh &amp; "!$L$3:$L$14"),
    MATCH(
      cat,
      TRIM(INDIRECT(sh &amp; "!$K$3:$K$14")),
      0
    )
  )
)</f>
        <v>-39</v>
      </c>
      <c r="H1208" s="1774" t="s">
        <v>347</v>
      </c>
      <c r="I1208" s="1674">
        <f t="shared" si="97"/>
        <v>811.75</v>
      </c>
      <c r="J1208" s="1677">
        <f t="shared" si="95"/>
        <v>3067.63</v>
      </c>
    </row>
    <row r="1209" outlineLevel="1">
      <c r="A1209" s="1209"/>
      <c r="B1209" s="1687" t="s">
        <v>61</v>
      </c>
      <c r="C1209" s="1679"/>
      <c r="D1209" s="1688"/>
      <c r="E1209" s="1681"/>
      <c r="F1209" s="1682"/>
      <c r="G1209" s="1740">
        <f t="array" ref="G1209">LET(
  d, $E$1201,
  sh, "'2026 Expences - " &amp; TEXT(d, "mm/dd/yyyy") &amp; "'",
  cat, TRIM($B1209),
  -INDEX(
    INDIRECT(sh &amp; "!$L$3:$L$14"),
    MATCH(
      cat,
      TRIM(INDIRECT(sh &amp; "!$K$3:$K$14")),
      0
    )
  )
)</f>
        <v>-48.35</v>
      </c>
      <c r="H1209" s="1773" t="s">
        <v>347</v>
      </c>
      <c r="I1209" s="1683">
        <f t="shared" si="97"/>
        <v>763.4</v>
      </c>
      <c r="J1209" s="1686">
        <f t="shared" si="95"/>
        <v>3019.28</v>
      </c>
    </row>
    <row r="1210" outlineLevel="1">
      <c r="A1210" s="1209"/>
      <c r="B1210" s="1690" t="s">
        <v>149</v>
      </c>
      <c r="C1210" s="1670"/>
      <c r="D1210" s="1636"/>
      <c r="E1210" s="1672"/>
      <c r="F1210" s="1673"/>
      <c r="G1210" s="1232">
        <f t="array" ref="G1210">LET(
  d, $E$1201,
  sh, "'2026 Expences - " &amp; TEXT(d, "mm/dd/yyyy") &amp; "'",
  cat, TRIM($B1210),
  -INDEX(
    INDIRECT(sh &amp; "!$L$3:$L$14"),
    MATCH(
      cat,
      TRIM(INDIRECT(sh &amp; "!$K$3:$K$14")),
      0
    )
  )
)</f>
        <v>0</v>
      </c>
      <c r="H1210" s="1774" t="s">
        <v>347</v>
      </c>
      <c r="I1210" s="1674">
        <f t="shared" si="97"/>
        <v>763.4</v>
      </c>
      <c r="J1210" s="1677">
        <f t="shared" si="95"/>
        <v>3019.28</v>
      </c>
    </row>
    <row r="1211" outlineLevel="1">
      <c r="A1211" s="1209"/>
      <c r="B1211" s="1687" t="s">
        <v>150</v>
      </c>
      <c r="C1211" s="1679"/>
      <c r="D1211" s="1693"/>
      <c r="E1211" s="1681"/>
      <c r="F1211" s="1682"/>
      <c r="G1211" s="1740">
        <f t="array" ref="G1211">LET(
  d, $E$1201,
  sh, "'2026 Expences - " &amp; TEXT(d, "mm/dd/yyyy") &amp; "'",
  cat, TRIM($B1211),
  -INDEX(
    INDIRECT(sh &amp; "!$L$3:$L$14"),
    MATCH(
      cat,
      TRIM(INDIRECT(sh &amp; "!$K$3:$K$14")),
      0
    )
  )
)</f>
        <v>-27</v>
      </c>
      <c r="H1211" s="1773" t="s">
        <v>347</v>
      </c>
      <c r="I1211" s="1683">
        <f t="shared" si="97"/>
        <v>736.4</v>
      </c>
      <c r="J1211" s="1686">
        <f t="shared" si="95"/>
        <v>2992.28</v>
      </c>
    </row>
    <row r="1212" outlineLevel="1">
      <c r="A1212" s="1209"/>
      <c r="B1212" s="1690" t="s">
        <v>11</v>
      </c>
      <c r="C1212" s="1670"/>
      <c r="D1212" s="1636"/>
      <c r="E1212" s="1672"/>
      <c r="F1212" s="1673"/>
      <c r="G1212" s="1232">
        <f t="array" ref="G1212">LET(
  d, $E$1201,
  sh, "'2026 Expences - " &amp; TEXT(d, "mm/dd/yyyy") &amp; "'",
  cat, TRIM($B1212),
  -INDEX(
    INDIRECT(sh &amp; "!$L$3:$L$14"),
    MATCH(
      cat,
      TRIM(INDIRECT(sh &amp; "!$K$3:$K$14")),
      0
    )
  )
)</f>
        <v>0</v>
      </c>
      <c r="H1212" s="1774" t="s">
        <v>347</v>
      </c>
      <c r="I1212" s="1674">
        <f t="shared" si="97"/>
        <v>736.4</v>
      </c>
      <c r="J1212" s="1677">
        <f t="shared" si="95"/>
        <v>2992.28</v>
      </c>
    </row>
    <row r="1213" outlineLevel="1">
      <c r="A1213" s="1209"/>
      <c r="B1213" s="1687" t="s">
        <v>148</v>
      </c>
      <c r="C1213" s="1679"/>
      <c r="D1213" s="1693"/>
      <c r="E1213" s="1681"/>
      <c r="F1213" s="1682"/>
      <c r="G1213" s="1740">
        <f t="array" ref="G1213">LET(
  d, $E$1201,
  sh, "'2026 Expences - " &amp; TEXT(d, "mm/dd/yyyy") &amp; "'",
  cat, TRIM($B1213),
  -INDEX(
    INDIRECT(sh &amp; "!$L$3:$L$14"),
    MATCH(
      cat,
      TRIM(INDIRECT(sh &amp; "!$K$3:$K$14")),
      0
    )
  )
)</f>
        <v>0</v>
      </c>
      <c r="H1213" s="1773" t="str">
        <f t="array" ref="H1213">IF($C1213="","N/A",IF($C1213=TRUE,"Paid","Pending")) </f>
        <v>N/A</v>
      </c>
      <c r="I1213" s="1683">
        <f t="shared" si="97"/>
        <v>736.4</v>
      </c>
      <c r="J1213" s="1686">
        <f t="shared" si="95"/>
        <v>2992.28</v>
      </c>
    </row>
    <row r="1214" outlineLevel="1">
      <c r="A1214" s="1209"/>
      <c r="B1214" s="1466" t="s">
        <v>19</v>
      </c>
      <c r="C1214" s="1417" t="b">
        <v>1</v>
      </c>
      <c r="D1214" s="1418"/>
      <c r="E1214" s="1419"/>
      <c r="F1214" s="1626">
        <v>46086.0</v>
      </c>
      <c r="G1214" s="1421">
        <v>-64.56</v>
      </c>
      <c r="H1214" s="1775" t="str">
        <f t="array" ref="H1214">IF($C1214="","N/A",IF($C1214=TRUE,"Paid","Pending")) </f>
        <v>Paid</v>
      </c>
      <c r="I1214" s="1674">
        <f t="shared" si="97"/>
        <v>671.84</v>
      </c>
      <c r="J1214" s="1677">
        <f t="shared" si="95"/>
        <v>2927.72</v>
      </c>
    </row>
    <row r="1215" outlineLevel="1">
      <c r="A1215" s="1209"/>
      <c r="B1215" s="1730" t="s">
        <v>42</v>
      </c>
      <c r="C1215" s="1731" t="b">
        <v>1</v>
      </c>
      <c r="D1215" s="1732"/>
      <c r="E1215" s="1748"/>
      <c r="F1215" s="1749">
        <f>E1201+3</f>
        <v>46076</v>
      </c>
      <c r="G1215" s="1735">
        <v>-86.95</v>
      </c>
      <c r="H1215" s="1786" t="str">
        <f t="array" ref="H1215">IF($C1215="","N/A",IF($C1215=TRUE,"Paid","Pending")) </f>
        <v>Paid</v>
      </c>
      <c r="I1215" s="1683">
        <f t="shared" si="97"/>
        <v>584.89</v>
      </c>
      <c r="J1215" s="1686">
        <f t="shared" si="95"/>
        <v>2840.77</v>
      </c>
    </row>
    <row r="1216" outlineLevel="1">
      <c r="A1216" s="1209"/>
      <c r="B1216" s="1466" t="s">
        <v>30</v>
      </c>
      <c r="C1216" s="1417" t="b">
        <v>1</v>
      </c>
      <c r="D1216" s="1418"/>
      <c r="E1216" s="1419"/>
      <c r="F1216" s="1626" t="str">
        <f>IFERROR(__xludf.DUMMYFUNCTION("TEXT(EDATE(INDEX(F$1:F1214, MAX(FILTER(ROW(B$1:B1214), B$1:B1214=B1216))), 1), ""mm/dd/yyyy"")"),"03/01/2026")</f>
        <v>03/01/2026</v>
      </c>
      <c r="G1216" s="1421">
        <f>-(925+40.19)</f>
        <v>-965.19</v>
      </c>
      <c r="H1216" s="1775" t="str">
        <f t="array" ref="H1216">IF($C1216="","N/A",IF($C1216=TRUE,"Paid","Pending")) </f>
        <v>Paid</v>
      </c>
      <c r="I1216" s="1674">
        <f t="shared" si="97"/>
        <v>-380.3</v>
      </c>
      <c r="J1216" s="1677">
        <f t="shared" si="95"/>
        <v>1875.58</v>
      </c>
    </row>
    <row r="1217" outlineLevel="1">
      <c r="A1217" s="1209"/>
      <c r="B1217" s="1730" t="s">
        <v>52</v>
      </c>
      <c r="C1217" s="1731" t="b">
        <v>1</v>
      </c>
      <c r="D1217" s="1761" t="s">
        <v>777</v>
      </c>
      <c r="E1217" s="1748"/>
      <c r="F1217" s="1749">
        <v>46094.0</v>
      </c>
      <c r="G1217" s="1735">
        <v>-100.0</v>
      </c>
      <c r="H1217" s="1786" t="str">
        <f t="array" ref="H1217">IF($C1217="","N/A",IF($C1217=TRUE,"Paid","Pending")) </f>
        <v>Paid</v>
      </c>
      <c r="I1217" s="1683">
        <f t="shared" si="97"/>
        <v>-480.3</v>
      </c>
      <c r="J1217" s="1686">
        <f t="shared" si="95"/>
        <v>1775.58</v>
      </c>
    </row>
    <row r="1218" outlineLevel="1">
      <c r="A1218" s="1209"/>
      <c r="B1218" s="1466" t="s">
        <v>52</v>
      </c>
      <c r="C1218" s="1417" t="b">
        <v>1</v>
      </c>
      <c r="D1218" s="1431" t="s">
        <v>1051</v>
      </c>
      <c r="E1218" s="1419"/>
      <c r="F1218" s="1626">
        <v>46096.0</v>
      </c>
      <c r="G1218" s="1421">
        <v>-359.83</v>
      </c>
      <c r="H1218" s="1775" t="str">
        <f t="array" ref="H1218">IF($C1218="","N/A",IF($C1218=TRUE,"Paid","Pending")) </f>
        <v>Paid</v>
      </c>
      <c r="I1218" s="1674">
        <f t="shared" si="97"/>
        <v>-840.13</v>
      </c>
      <c r="J1218" s="1677">
        <f t="shared" si="95"/>
        <v>1415.75</v>
      </c>
    </row>
    <row r="1219" outlineLevel="1">
      <c r="A1219" s="1209"/>
      <c r="B1219" s="1730" t="s">
        <v>52</v>
      </c>
      <c r="C1219" s="1731" t="b">
        <v>1</v>
      </c>
      <c r="D1219" s="1761" t="s">
        <v>28</v>
      </c>
      <c r="E1219" s="1748"/>
      <c r="F1219" s="1749">
        <v>46105.0</v>
      </c>
      <c r="G1219" s="1735">
        <v>-100.0</v>
      </c>
      <c r="H1219" s="1786" t="str">
        <f t="array" ref="H1219">IF($C1219="","N/A",IF($C1219=TRUE,"Paid","Pending")) </f>
        <v>Paid</v>
      </c>
      <c r="I1219" s="1683">
        <f t="shared" si="97"/>
        <v>-940.13</v>
      </c>
      <c r="J1219" s="1686">
        <f t="shared" si="95"/>
        <v>1315.75</v>
      </c>
    </row>
    <row r="1220" outlineLevel="1">
      <c r="A1220" s="1209"/>
      <c r="B1220" s="1466" t="s">
        <v>52</v>
      </c>
      <c r="C1220" s="1417" t="b">
        <v>1</v>
      </c>
      <c r="D1220" s="1431" t="s">
        <v>29</v>
      </c>
      <c r="E1220" s="1419"/>
      <c r="F1220" s="1626">
        <v>46106.0</v>
      </c>
      <c r="G1220" s="1421">
        <v>-22.43</v>
      </c>
      <c r="H1220" s="1775" t="str">
        <f t="array" ref="H1220">IF($C1220="","N/A",IF($C1220=TRUE,"Paid","Pending")) </f>
        <v>Paid</v>
      </c>
      <c r="I1220" s="1674">
        <f t="shared" si="97"/>
        <v>-962.56</v>
      </c>
      <c r="J1220" s="1677">
        <f t="shared" si="95"/>
        <v>1293.32</v>
      </c>
    </row>
    <row r="1221" outlineLevel="1">
      <c r="A1221" s="1209"/>
      <c r="B1221" s="1730" t="s">
        <v>52</v>
      </c>
      <c r="C1221" s="1731" t="b">
        <v>1</v>
      </c>
      <c r="D1221" s="1761" t="s">
        <v>53</v>
      </c>
      <c r="E1221" s="1748"/>
      <c r="F1221" s="1749">
        <v>46094.0</v>
      </c>
      <c r="G1221" s="1735">
        <v>-2.0</v>
      </c>
      <c r="H1221" s="1786" t="str">
        <f t="array" ref="H1221">IF($C1221="","N/A",IF($C1221=TRUE,"Paid","Pending")) </f>
        <v>Paid</v>
      </c>
      <c r="I1221" s="1683">
        <f t="shared" si="97"/>
        <v>-964.56</v>
      </c>
      <c r="J1221" s="1686">
        <f t="shared" si="95"/>
        <v>1291.32</v>
      </c>
    </row>
    <row r="1222" ht="30.75" customHeight="1">
      <c r="A1222" s="1209"/>
      <c r="B1222" s="1745" t="str">
        <f>"02/20/2026" &amp; " - " &amp; TEXT(DATE(2026, 2, 20 + 13), "mm/dd/yyyy")</f>
        <v>02/20/2026 - 03/05/2026</v>
      </c>
      <c r="C1222" s="1706"/>
      <c r="D1222" s="1706"/>
      <c r="E1222" s="1706"/>
      <c r="F1222" s="1706"/>
      <c r="G1222" s="1706"/>
      <c r="H1222" s="1736" t="s">
        <v>954</v>
      </c>
      <c r="I1222" s="1706"/>
      <c r="J1222" s="1709">
        <f>J1221</f>
        <v>1291.32</v>
      </c>
    </row>
    <row r="1223" outlineLevel="1">
      <c r="A1223" s="1209"/>
      <c r="B1223" s="1602" t="s">
        <v>57</v>
      </c>
      <c r="C1223" s="1603"/>
      <c r="D1223" s="1604"/>
      <c r="E1223" s="1746" t="str">
        <f>IFERROR(__xludf.DUMMYFUNCTION("TEXT(INDEX(E$1:E1222, MAX(FILTER(ROW(B$1:B1222), B$1:B1222=""Income: Paycheck"")))+14, ""mm/dd/yyyy"")"),"03/06/2026")</f>
        <v>03/06/2026</v>
      </c>
      <c r="F1223" s="1606"/>
      <c r="G1223" s="1607">
        <v>1368.83</v>
      </c>
      <c r="H1223" s="1608"/>
      <c r="I1223" s="1609">
        <f>G1223</f>
        <v>1368.83</v>
      </c>
      <c r="J1223" s="1759">
        <f t="shared" ref="J1223:J1261" si="98">J1222+G1223</f>
        <v>2660.15</v>
      </c>
    </row>
    <row r="1224" outlineLevel="1">
      <c r="A1224" s="1209"/>
      <c r="B1224" s="1299" t="s">
        <v>110</v>
      </c>
      <c r="C1224" s="1359"/>
      <c r="D1224" s="1301"/>
      <c r="E1224" s="1337"/>
      <c r="F1224" s="1338"/>
      <c r="G1224" s="1232">
        <f t="array" ref="G1224">LET(
  d, $E$1223,
  sh, "'2026 Expences - " &amp; TEXT(d, "mm/dd/yyyy") &amp; "'",
  cat, TRIM($B1224),
  -INDEX(
    INDIRECT(sh &amp; "!$L$3:$L$14"),
    MATCH(
      cat,
      TRIM(INDIRECT(sh &amp; "!$K$3:$K$14")),
      0
    )
  )
)</f>
        <v>0</v>
      </c>
      <c r="H1224" s="1301" t="s">
        <v>347</v>
      </c>
      <c r="I1224" s="1361">
        <f t="shared" ref="I1224:I1241" si="99">I1223+G1224</f>
        <v>1368.83</v>
      </c>
      <c r="J1224" s="1245">
        <f t="shared" si="98"/>
        <v>2660.15</v>
      </c>
    </row>
    <row r="1225" outlineLevel="1">
      <c r="A1225" s="1209"/>
      <c r="B1225" s="1611" t="s">
        <v>144</v>
      </c>
      <c r="C1225" s="1612"/>
      <c r="D1225" s="1613"/>
      <c r="E1225" s="1614"/>
      <c r="F1225" s="1615"/>
      <c r="G1225" s="1616">
        <f t="array" ref="G1225">LET(
  d, $E$1223,
  sh, "'2026 Expences - " &amp; TEXT(d, "mm/dd/yyyy") &amp; "'",
  cat, TRIM($B1225),
  -INDEX(
    INDIRECT(sh &amp; "!$L$3:$L$14"),
    MATCH(
      cat,
      TRIM(INDIRECT(sh &amp; "!$K$3:$K$14")),
      0
    )
  )
)</f>
        <v>-23.93</v>
      </c>
      <c r="H1225" s="1613" t="s">
        <v>347</v>
      </c>
      <c r="I1225" s="1617">
        <f t="shared" si="99"/>
        <v>1344.9</v>
      </c>
      <c r="J1225" s="1715">
        <f t="shared" si="98"/>
        <v>2636.22</v>
      </c>
    </row>
    <row r="1226" outlineLevel="1">
      <c r="A1226" s="1209"/>
      <c r="B1226" s="1312" t="s">
        <v>145</v>
      </c>
      <c r="C1226" s="1300"/>
      <c r="D1226" s="1303"/>
      <c r="E1226" s="1302"/>
      <c r="F1226" s="1235"/>
      <c r="G1226" s="1232">
        <f t="array" ref="G1226">LET(
  d, $E$1223,
  sh, "'2026 Expences - " &amp; TEXT(d, "mm/dd/yyyy") &amp; "'",
  cat, TRIM($B1226),
  -INDEX(
    INDIRECT(sh &amp; "!$L$3:$L$14"),
    MATCH(
      cat,
      TRIM(INDIRECT(sh &amp; "!$K$3:$K$14")),
      0
    )
  )
)</f>
        <v>0</v>
      </c>
      <c r="H1226" s="1303" t="s">
        <v>347</v>
      </c>
      <c r="I1226" s="1244">
        <f t="shared" si="99"/>
        <v>1344.9</v>
      </c>
      <c r="J1226" s="1245">
        <f t="shared" si="98"/>
        <v>2636.22</v>
      </c>
    </row>
    <row r="1227" outlineLevel="1">
      <c r="A1227" s="1209"/>
      <c r="B1227" s="1611" t="s">
        <v>146</v>
      </c>
      <c r="C1227" s="1612"/>
      <c r="D1227" s="1613"/>
      <c r="E1227" s="1614"/>
      <c r="F1227" s="1615"/>
      <c r="G1227" s="1616">
        <f t="array" ref="G1227">LET(
  d, $E$1223,
  sh, "'2026 Expences - " &amp; TEXT(d, "mm/dd/yyyy") &amp; "'",
  cat, TRIM($B1227),
  -INDEX(
    INDIRECT(sh &amp; "!$L$3:$L$14"),
    MATCH(
      cat,
      TRIM(INDIRECT(sh &amp; "!$K$3:$K$14")),
      0
    )
  )
)</f>
        <v>0</v>
      </c>
      <c r="H1227" s="1613" t="s">
        <v>347</v>
      </c>
      <c r="I1227" s="1617">
        <f t="shared" si="99"/>
        <v>1344.9</v>
      </c>
      <c r="J1227" s="1715">
        <f t="shared" si="98"/>
        <v>2636.22</v>
      </c>
    </row>
    <row r="1228" outlineLevel="1">
      <c r="A1228" s="1209"/>
      <c r="B1228" s="1312" t="s">
        <v>132</v>
      </c>
      <c r="C1228" s="1300"/>
      <c r="D1228" s="1303"/>
      <c r="E1228" s="1302"/>
      <c r="F1228" s="1235"/>
      <c r="G1228" s="1232">
        <f t="array" ref="G1228">LET(
  d, $E$1223,
  sh, "'2026 Expences - " &amp; TEXT(d, "mm/dd/yyyy") &amp; "'",
  cat, TRIM($B1228),
  -INDEX(
    INDIRECT(sh &amp; "!$L$3:$L$14"),
    MATCH(
      cat,
      TRIM(INDIRECT(sh &amp; "!$K$3:$K$14")),
      0
    )
  )
)</f>
        <v>0</v>
      </c>
      <c r="H1228" s="1303" t="s">
        <v>347</v>
      </c>
      <c r="I1228" s="1244">
        <f t="shared" si="99"/>
        <v>1344.9</v>
      </c>
      <c r="J1228" s="1245">
        <f t="shared" si="98"/>
        <v>2636.22</v>
      </c>
    </row>
    <row r="1229" outlineLevel="1">
      <c r="A1229" s="1209"/>
      <c r="B1229" s="1611" t="s">
        <v>147</v>
      </c>
      <c r="C1229" s="1612"/>
      <c r="D1229" s="1613"/>
      <c r="E1229" s="1614"/>
      <c r="F1229" s="1615"/>
      <c r="G1229" s="1616">
        <f t="array" ref="G1229">LET(
  d, $E$1223,
  sh, "'2026 Expences - " &amp; TEXT(d, "mm/dd/yyyy") &amp; "'",
  cat, TRIM($B1229),
  -INDEX(
    INDIRECT(sh &amp; "!$L$3:$L$14"),
    MATCH(
      cat,
      TRIM(INDIRECT(sh &amp; "!$K$3:$K$14")),
      0
    )
  )
)</f>
        <v>0</v>
      </c>
      <c r="H1229" s="1613" t="s">
        <v>347</v>
      </c>
      <c r="I1229" s="1617">
        <f t="shared" si="99"/>
        <v>1344.9</v>
      </c>
      <c r="J1229" s="1715">
        <f t="shared" si="98"/>
        <v>2636.22</v>
      </c>
    </row>
    <row r="1230" outlineLevel="1">
      <c r="A1230" s="1209"/>
      <c r="B1230" s="1312" t="s">
        <v>21</v>
      </c>
      <c r="C1230" s="1300"/>
      <c r="D1230" s="1303"/>
      <c r="E1230" s="1302"/>
      <c r="F1230" s="1235"/>
      <c r="G1230" s="1232">
        <f t="array" ref="G1230">LET(
  d, $E$1223,
  sh, "'2026 Expences - " &amp; TEXT(d, "mm/dd/yyyy") &amp; "'",
  cat, TRIM($B1230),
  -INDEX(
    INDIRECT(sh &amp; "!$L$3:$L$14"),
    MATCH(
      cat,
      TRIM(INDIRECT(sh &amp; "!$K$3:$K$14")),
      0
    )
  )
)</f>
        <v>0</v>
      </c>
      <c r="H1230" s="1303" t="s">
        <v>347</v>
      </c>
      <c r="I1230" s="1244">
        <f t="shared" si="99"/>
        <v>1344.9</v>
      </c>
      <c r="J1230" s="1245">
        <f t="shared" si="98"/>
        <v>2636.22</v>
      </c>
    </row>
    <row r="1231" outlineLevel="1">
      <c r="A1231" s="1209"/>
      <c r="B1231" s="1611" t="s">
        <v>61</v>
      </c>
      <c r="C1231" s="1612"/>
      <c r="D1231" s="1613"/>
      <c r="E1231" s="1614"/>
      <c r="F1231" s="1615"/>
      <c r="G1231" s="1616">
        <f t="array" ref="G1231">LET(
  d, $E$1223,
  sh, "'2026 Expences - " &amp; TEXT(d, "mm/dd/yyyy") &amp; "'",
  cat, TRIM($B1231),
  -INDEX(
    INDIRECT(sh &amp; "!$L$3:$L$14"),
    MATCH(
      cat,
      TRIM(INDIRECT(sh &amp; "!$K$3:$K$14")),
      0
    )
  )
)</f>
        <v>-48.47</v>
      </c>
      <c r="H1231" s="1613" t="s">
        <v>347</v>
      </c>
      <c r="I1231" s="1617">
        <f t="shared" si="99"/>
        <v>1296.43</v>
      </c>
      <c r="J1231" s="1715">
        <f t="shared" si="98"/>
        <v>2587.75</v>
      </c>
    </row>
    <row r="1232" outlineLevel="1">
      <c r="A1232" s="1209"/>
      <c r="B1232" s="1312" t="s">
        <v>149</v>
      </c>
      <c r="C1232" s="1300"/>
      <c r="D1232" s="1313"/>
      <c r="E1232" s="1314"/>
      <c r="F1232" s="1315"/>
      <c r="G1232" s="1232">
        <f t="array" ref="G1232">LET(
  d, $E$1223,
  sh, "'2026 Expences - " &amp; TEXT(d, "mm/dd/yyyy") &amp; "'",
  cat, TRIM($B1232),
  -INDEX(
    INDIRECT(sh &amp; "!$L$3:$L$14"),
    MATCH(
      cat,
      TRIM(INDIRECT(sh &amp; "!$K$3:$K$14")),
      0
    )
  )
)</f>
        <v>0</v>
      </c>
      <c r="H1232" s="1303" t="s">
        <v>347</v>
      </c>
      <c r="I1232" s="1244">
        <f t="shared" si="99"/>
        <v>1296.43</v>
      </c>
      <c r="J1232" s="1245">
        <f t="shared" si="98"/>
        <v>2587.75</v>
      </c>
    </row>
    <row r="1233" outlineLevel="1">
      <c r="A1233" s="1619"/>
      <c r="B1233" s="1611" t="s">
        <v>150</v>
      </c>
      <c r="C1233" s="1612"/>
      <c r="D1233" s="1620"/>
      <c r="E1233" s="1621"/>
      <c r="F1233" s="1622"/>
      <c r="G1233" s="1616">
        <f t="array" ref="G1233">LET(
  d, $E$1223,
  sh, "'2026 Expences - " &amp; TEXT(d, "mm/dd/yyyy") &amp; "'",
  cat, TRIM($B1233),
  -INDEX(
    INDIRECT(sh &amp; "!$L$3:$L$14"),
    MATCH(
      cat,
      TRIM(INDIRECT(sh &amp; "!$K$3:$K$14")),
      0
    )
  )
)</f>
        <v>0</v>
      </c>
      <c r="H1233" s="1613" t="s">
        <v>347</v>
      </c>
      <c r="I1233" s="1617">
        <f t="shared" si="99"/>
        <v>1296.43</v>
      </c>
      <c r="J1233" s="1715">
        <f t="shared" si="98"/>
        <v>2587.75</v>
      </c>
    </row>
    <row r="1234" outlineLevel="1">
      <c r="A1234" s="1619"/>
      <c r="B1234" s="1312" t="s">
        <v>11</v>
      </c>
      <c r="C1234" s="1300"/>
      <c r="D1234" s="1313"/>
      <c r="E1234" s="1314"/>
      <c r="F1234" s="1315"/>
      <c r="G1234" s="1232">
        <f t="array" ref="G1234">LET(
  d, $E$1223,
  sh, "'2026 Expences - " &amp; TEXT(d, "mm/dd/yyyy") &amp; "'",
  cat, TRIM($B1234),
  -INDEX(
    INDIRECT(sh &amp; "!$L$3:$L$14"),
    MATCH(
      cat,
      TRIM(INDIRECT(sh &amp; "!$K$3:$K$14")),
      0
    )
  )
)</f>
        <v>0</v>
      </c>
      <c r="H1234" s="1303" t="s">
        <v>347</v>
      </c>
      <c r="I1234" s="1244">
        <f t="shared" si="99"/>
        <v>1296.43</v>
      </c>
      <c r="J1234" s="1245">
        <f t="shared" si="98"/>
        <v>2587.75</v>
      </c>
    </row>
    <row r="1235" outlineLevel="1">
      <c r="A1235" s="1619"/>
      <c r="B1235" s="1611" t="s">
        <v>148</v>
      </c>
      <c r="C1235" s="1612"/>
      <c r="D1235" s="1620"/>
      <c r="E1235" s="1621"/>
      <c r="F1235" s="1622"/>
      <c r="G1235" s="1616">
        <f t="array" ref="G1235">LET(
  d, $E$1223,
  sh, "'2026 Expences - " &amp; TEXT(d, "mm/dd/yyyy") &amp; "'",
  cat, TRIM($B1235),
  -INDEX(
    INDIRECT(sh &amp; "!$L$3:$L$14"),
    MATCH(
      cat,
      TRIM(INDIRECT(sh &amp; "!$K$3:$K$14")),
      0
    )
  )
)</f>
        <v>0</v>
      </c>
      <c r="H1235" s="1613" t="str">
        <f t="array" ref="H1235">IF($C1235="","N/A",IF($C1235=TRUE,"Paid","Pending")) </f>
        <v>N/A</v>
      </c>
      <c r="I1235" s="1617">
        <f t="shared" si="99"/>
        <v>1296.43</v>
      </c>
      <c r="J1235" s="1715">
        <f t="shared" si="98"/>
        <v>2587.75</v>
      </c>
    </row>
    <row r="1236" outlineLevel="1">
      <c r="A1236" s="1619"/>
      <c r="B1236" s="1623" t="s">
        <v>42</v>
      </c>
      <c r="C1236" s="1359" t="b">
        <v>1</v>
      </c>
      <c r="D1236" s="1624"/>
      <c r="E1236" s="1625"/>
      <c r="F1236" s="1626">
        <v>46090.0</v>
      </c>
      <c r="G1236" s="1627">
        <v>-86.95</v>
      </c>
      <c r="H1236" s="1628" t="str">
        <f t="array" ref="H1236">IF($C1236="","N/A",IF($C1236=TRUE,"Paid","Pending")) </f>
        <v>Paid</v>
      </c>
      <c r="I1236" s="1244">
        <f t="shared" si="99"/>
        <v>1209.48</v>
      </c>
      <c r="J1236" s="1245">
        <f t="shared" si="98"/>
        <v>2500.8</v>
      </c>
    </row>
    <row r="1237" outlineLevel="1">
      <c r="A1237" s="1619"/>
      <c r="B1237" s="1647" t="s">
        <v>23</v>
      </c>
      <c r="C1237" s="1641" t="b">
        <v>1</v>
      </c>
      <c r="D1237" s="1642"/>
      <c r="E1237" s="1648"/>
      <c r="F1237" s="1649">
        <v>46093.0</v>
      </c>
      <c r="G1237" s="1645">
        <v>-114.1</v>
      </c>
      <c r="H1237" s="1634" t="str">
        <f t="array" ref="H1237">IF($C1237="","N/A",IF($C1237=TRUE,"Paid","Pending")) </f>
        <v>Paid</v>
      </c>
      <c r="I1237" s="1617">
        <f t="shared" si="99"/>
        <v>1095.38</v>
      </c>
      <c r="J1237" s="1715">
        <f t="shared" si="98"/>
        <v>2386.7</v>
      </c>
    </row>
    <row r="1238" outlineLevel="1">
      <c r="A1238" s="1619"/>
      <c r="B1238" s="1623" t="s">
        <v>13</v>
      </c>
      <c r="C1238" s="1359" t="b">
        <v>0</v>
      </c>
      <c r="D1238" s="1646"/>
      <c r="E1238" s="1720"/>
      <c r="F1238" s="1626">
        <v>46098.0</v>
      </c>
      <c r="G1238" s="1627">
        <v>-10.0</v>
      </c>
      <c r="H1238" s="1628" t="str">
        <f t="array" ref="H1238">IF($C1238="","N/A",IF($C1238=TRUE,"Paid","Pending")) </f>
        <v>Pending</v>
      </c>
      <c r="I1238" s="1244">
        <f t="shared" si="99"/>
        <v>1085.38</v>
      </c>
      <c r="J1238" s="1245">
        <f t="shared" si="98"/>
        <v>2376.7</v>
      </c>
    </row>
    <row r="1239" outlineLevel="1">
      <c r="A1239" s="1619"/>
      <c r="B1239" s="1647" t="s">
        <v>14</v>
      </c>
      <c r="C1239" s="1641" t="b">
        <v>1</v>
      </c>
      <c r="D1239" s="1716" t="s">
        <v>1047</v>
      </c>
      <c r="E1239" s="1648"/>
      <c r="F1239" s="1649">
        <v>46101.0</v>
      </c>
      <c r="G1239" s="1645">
        <v>-125.07</v>
      </c>
      <c r="H1239" s="1634" t="str">
        <f t="array" ref="H1239">IF($C1239="","N/A",IF($C1239=TRUE,"Paid","Pending")) </f>
        <v>Paid</v>
      </c>
      <c r="I1239" s="1617">
        <f t="shared" si="99"/>
        <v>960.31</v>
      </c>
      <c r="J1239" s="1715">
        <f t="shared" si="98"/>
        <v>2251.63</v>
      </c>
    </row>
    <row r="1240" outlineLevel="1">
      <c r="A1240" s="1619"/>
      <c r="B1240" s="1623" t="s">
        <v>15</v>
      </c>
      <c r="C1240" s="1359" t="b">
        <v>1</v>
      </c>
      <c r="D1240" s="1624"/>
      <c r="E1240" s="1625"/>
      <c r="F1240" s="1626">
        <v>46104.0</v>
      </c>
      <c r="G1240" s="1627">
        <v>-61.0</v>
      </c>
      <c r="H1240" s="1628" t="str">
        <f t="array" ref="H1240">IF($C1240="","N/A",IF($C1240=TRUE,"Paid","Pending")) </f>
        <v>Paid</v>
      </c>
      <c r="I1240" s="1244">
        <f t="shared" si="99"/>
        <v>899.31</v>
      </c>
      <c r="J1240" s="1245">
        <f t="shared" si="98"/>
        <v>2190.63</v>
      </c>
    </row>
    <row r="1241" outlineLevel="1">
      <c r="A1241" s="1619"/>
      <c r="B1241" s="1647" t="s">
        <v>33</v>
      </c>
      <c r="C1241" s="1641" t="b">
        <v>1</v>
      </c>
      <c r="D1241" s="1716"/>
      <c r="E1241" s="1643"/>
      <c r="F1241" s="1649">
        <v>46109.0</v>
      </c>
      <c r="G1241" s="1645">
        <v>-471.27</v>
      </c>
      <c r="H1241" s="1634" t="str">
        <f t="array" ref="H1241">IF($C1241="","N/A",IF($C1241=TRUE,"Paid","Pending")) </f>
        <v>Paid</v>
      </c>
      <c r="I1241" s="1617">
        <f t="shared" si="99"/>
        <v>428.04</v>
      </c>
      <c r="J1241" s="1715">
        <f t="shared" si="98"/>
        <v>1719.36</v>
      </c>
    </row>
    <row r="1242" ht="29.25" customHeight="1">
      <c r="A1242" s="1209"/>
      <c r="B1242" s="1724" t="str">
        <f>"02/06/2026" &amp; " - " &amp; TEXT(DATE(2026, 2, 6 + 13), "mm/dd/yyyy")</f>
        <v>02/06/2026 - 02/19/2026</v>
      </c>
      <c r="C1242" s="1725"/>
      <c r="D1242" s="1725"/>
      <c r="E1242" s="1725"/>
      <c r="F1242" s="1725"/>
      <c r="G1242" s="1725"/>
      <c r="H1242" s="1787" t="s">
        <v>954</v>
      </c>
      <c r="I1242" s="1725"/>
      <c r="J1242" s="1727">
        <f t="shared" si="98"/>
        <v>1719.36</v>
      </c>
    </row>
    <row r="1243" outlineLevel="1">
      <c r="A1243" s="1251"/>
      <c r="B1243" s="1661" t="s">
        <v>57</v>
      </c>
      <c r="C1243" s="1662"/>
      <c r="D1243" s="1663"/>
      <c r="E1243" s="1747" t="str">
        <f>IFERROR(__xludf.DUMMYFUNCTION("TEXT(INDEX(E$1:E1242, MAX(FILTER(ROW(B$1:B1242), B$1:B1242=""Income: Paycheck"")))+14, ""mm/dd/yyyy"")"),"03/20/2026")</f>
        <v>03/20/2026</v>
      </c>
      <c r="F1243" s="1665"/>
      <c r="G1243" s="1666">
        <v>1350.0</v>
      </c>
      <c r="H1243" s="1662"/>
      <c r="I1243" s="1667">
        <f>G1243</f>
        <v>1350</v>
      </c>
      <c r="J1243" s="1668">
        <f t="shared" si="98"/>
        <v>3069.36</v>
      </c>
    </row>
    <row r="1244" outlineLevel="1">
      <c r="A1244" s="1251"/>
      <c r="B1244" s="1669" t="s">
        <v>110</v>
      </c>
      <c r="C1244" s="1670"/>
      <c r="D1244" s="1671"/>
      <c r="E1244" s="1672"/>
      <c r="F1244" s="1673"/>
      <c r="G1244" s="1232">
        <f t="array" ref="G1244">LET(
  d, $E$1243,
  sh, "'2026 Expences - " &amp; TEXT(d, "mm/dd/yyyy") &amp; "'",
  cat, TRIM($B1244),
  -INDEX(
    INDIRECT(sh &amp; "!$L$3:$L$14"),
    MATCH(
      cat,
      TRIM(INDIRECT(sh &amp; "!$K$3:$K$14")),
      0
    )
  )
)</f>
        <v>0</v>
      </c>
      <c r="H1244" s="1675" t="s">
        <v>347</v>
      </c>
      <c r="I1244" s="1676">
        <f t="shared" ref="I1244:I1261" si="100">I1243+G1244</f>
        <v>1350</v>
      </c>
      <c r="J1244" s="1677">
        <f t="shared" si="98"/>
        <v>3069.36</v>
      </c>
    </row>
    <row r="1245" outlineLevel="1">
      <c r="A1245" s="1251"/>
      <c r="B1245" s="1678" t="s">
        <v>144</v>
      </c>
      <c r="C1245" s="1679"/>
      <c r="D1245" s="1680"/>
      <c r="E1245" s="1681"/>
      <c r="F1245" s="1682"/>
      <c r="G1245" s="1740">
        <f t="array" ref="G1245">LET(
  d, $E$1243,
  sh, "'2026 Expences - " &amp; TEXT(d, "mm/dd/yyyy") &amp; "'",
  cat, TRIM($B1245),
  -INDEX(
    INDIRECT(sh &amp; "!$L$3:$L$14"),
    MATCH(
      cat,
      TRIM(INDIRECT(sh &amp; "!$K$3:$K$14")),
      0
    )
  )
)</f>
        <v>0</v>
      </c>
      <c r="H1245" s="1684" t="s">
        <v>347</v>
      </c>
      <c r="I1245" s="1685">
        <f t="shared" si="100"/>
        <v>1350</v>
      </c>
      <c r="J1245" s="1686">
        <f t="shared" si="98"/>
        <v>3069.36</v>
      </c>
    </row>
    <row r="1246" outlineLevel="1">
      <c r="A1246" s="1251"/>
      <c r="B1246" s="1669" t="s">
        <v>145</v>
      </c>
      <c r="C1246" s="1670"/>
      <c r="D1246" s="1671"/>
      <c r="E1246" s="1672"/>
      <c r="F1246" s="1673"/>
      <c r="G1246" s="1232">
        <f t="array" ref="G1246">LET(
  d, $E$1243,
  sh, "'2026 Expences - " &amp; TEXT(d, "mm/dd/yyyy") &amp; "'",
  cat, TRIM($B1246),
  -INDEX(
    INDIRECT(sh &amp; "!$L$3:$L$14"),
    MATCH(
      cat,
      TRIM(INDIRECT(sh &amp; "!$K$3:$K$14")),
      0
    )
  )
)</f>
        <v>0</v>
      </c>
      <c r="H1246" s="1675" t="s">
        <v>347</v>
      </c>
      <c r="I1246" s="1676">
        <f t="shared" si="100"/>
        <v>1350</v>
      </c>
      <c r="J1246" s="1677">
        <f t="shared" si="98"/>
        <v>3069.36</v>
      </c>
    </row>
    <row r="1247" outlineLevel="1">
      <c r="A1247" s="1251"/>
      <c r="B1247" s="1678" t="s">
        <v>146</v>
      </c>
      <c r="C1247" s="1679"/>
      <c r="D1247" s="1680"/>
      <c r="E1247" s="1681"/>
      <c r="F1247" s="1682"/>
      <c r="G1247" s="1740">
        <f t="array" ref="G1247">LET(
  d, $E$1243,
  sh, "'2026 Expences - " &amp; TEXT(d, "mm/dd/yyyy") &amp; "'",
  cat, TRIM($B1247),
  -INDEX(
    INDIRECT(sh &amp; "!$L$3:$L$14"),
    MATCH(
      cat,
      TRIM(INDIRECT(sh &amp; "!$K$3:$K$14")),
      0
    )
  )
)</f>
        <v>0</v>
      </c>
      <c r="H1247" s="1684" t="s">
        <v>347</v>
      </c>
      <c r="I1247" s="1685">
        <f t="shared" si="100"/>
        <v>1350</v>
      </c>
      <c r="J1247" s="1686">
        <f t="shared" si="98"/>
        <v>3069.36</v>
      </c>
    </row>
    <row r="1248" outlineLevel="1">
      <c r="A1248" s="1251"/>
      <c r="B1248" s="1669" t="s">
        <v>132</v>
      </c>
      <c r="C1248" s="1670"/>
      <c r="D1248" s="1671"/>
      <c r="E1248" s="1672"/>
      <c r="F1248" s="1673"/>
      <c r="G1248" s="1232">
        <f t="array" ref="G1248">LET(
  d, $E$1243,
  sh, "'2026 Expences - " &amp; TEXT(d, "mm/dd/yyyy") &amp; "'",
  cat, TRIM($B1248),
  -INDEX(
    INDIRECT(sh &amp; "!$L$3:$L$14"),
    MATCH(
      cat,
      TRIM(INDIRECT(sh &amp; "!$K$3:$K$14")),
      0
    )
  )
)</f>
        <v>0</v>
      </c>
      <c r="H1248" s="1675" t="s">
        <v>347</v>
      </c>
      <c r="I1248" s="1676">
        <f t="shared" si="100"/>
        <v>1350</v>
      </c>
      <c r="J1248" s="1677">
        <f t="shared" si="98"/>
        <v>3069.36</v>
      </c>
    </row>
    <row r="1249" outlineLevel="1">
      <c r="A1249" s="1209"/>
      <c r="B1249" s="1687" t="s">
        <v>147</v>
      </c>
      <c r="C1249" s="1679"/>
      <c r="D1249" s="1688"/>
      <c r="E1249" s="1681"/>
      <c r="F1249" s="1682"/>
      <c r="G1249" s="1740">
        <f t="array" ref="G1249">LET(
  d, $E$1243,
  sh, "'2026 Expences - " &amp; TEXT(d, "mm/dd/yyyy") &amp; "'",
  cat, TRIM($B1249),
  -INDEX(
    INDIRECT(sh &amp; "!$L$3:$L$14"),
    MATCH(
      cat,
      TRIM(INDIRECT(sh &amp; "!$K$3:$K$14")),
      0
    )
  )
)</f>
        <v>0</v>
      </c>
      <c r="H1249" s="1689" t="s">
        <v>347</v>
      </c>
      <c r="I1249" s="1685">
        <f t="shared" si="100"/>
        <v>1350</v>
      </c>
      <c r="J1249" s="1686">
        <f t="shared" si="98"/>
        <v>3069.36</v>
      </c>
    </row>
    <row r="1250" outlineLevel="1">
      <c r="A1250" s="1209"/>
      <c r="B1250" s="1690" t="s">
        <v>21</v>
      </c>
      <c r="C1250" s="1670"/>
      <c r="D1250" s="1691"/>
      <c r="E1250" s="1672"/>
      <c r="F1250" s="1673"/>
      <c r="G1250" s="1232">
        <f t="array" ref="G1250">LET(
  d, $E$1243,
  sh, "'2026 Expences - " &amp; TEXT(d, "mm/dd/yyyy") &amp; "'",
  cat, TRIM($B1250),
  -INDEX(
    INDIRECT(sh &amp; "!$L$3:$L$14"),
    MATCH(
      cat,
      TRIM(INDIRECT(sh &amp; "!$K$3:$K$14")),
      0
    )
  )
)</f>
        <v>0</v>
      </c>
      <c r="H1250" s="1692" t="s">
        <v>347</v>
      </c>
      <c r="I1250" s="1676">
        <f t="shared" si="100"/>
        <v>1350</v>
      </c>
      <c r="J1250" s="1677">
        <f t="shared" si="98"/>
        <v>3069.36</v>
      </c>
    </row>
    <row r="1251" outlineLevel="1">
      <c r="A1251" s="1209"/>
      <c r="B1251" s="1687" t="s">
        <v>61</v>
      </c>
      <c r="C1251" s="1679"/>
      <c r="D1251" s="1688"/>
      <c r="E1251" s="1681"/>
      <c r="F1251" s="1682"/>
      <c r="G1251" s="1740">
        <f t="array" ref="G1251">LET(
  d, $E$1243,
  sh, "'2026 Expences - " &amp; TEXT(d, "mm/dd/yyyy") &amp; "'",
  cat, TRIM($B1251),
  -INDEX(
    INDIRECT(sh &amp; "!$L$3:$L$14"),
    MATCH(
      cat,
      TRIM(INDIRECT(sh &amp; "!$K$3:$K$14")),
      0
    )
  )
)</f>
        <v>0</v>
      </c>
      <c r="H1251" s="1689" t="s">
        <v>347</v>
      </c>
      <c r="I1251" s="1685">
        <f t="shared" si="100"/>
        <v>1350</v>
      </c>
      <c r="J1251" s="1686">
        <f t="shared" si="98"/>
        <v>3069.36</v>
      </c>
    </row>
    <row r="1252" outlineLevel="1">
      <c r="A1252" s="1209"/>
      <c r="B1252" s="1690" t="s">
        <v>149</v>
      </c>
      <c r="C1252" s="1670"/>
      <c r="D1252" s="1636"/>
      <c r="E1252" s="1672"/>
      <c r="F1252" s="1673"/>
      <c r="G1252" s="1232">
        <f t="array" ref="G1252">LET(
  d, $E$1243,
  sh, "'2026 Expences - " &amp; TEXT(d, "mm/dd/yyyy") &amp; "'",
  cat, TRIM($B1252),
  -INDEX(
    INDIRECT(sh &amp; "!$L$3:$L$14"),
    MATCH(
      cat,
      TRIM(INDIRECT(sh &amp; "!$K$3:$K$14")),
      0
    )
  )
)</f>
        <v>0</v>
      </c>
      <c r="H1252" s="1692" t="s">
        <v>347</v>
      </c>
      <c r="I1252" s="1676">
        <f t="shared" si="100"/>
        <v>1350</v>
      </c>
      <c r="J1252" s="1677">
        <f t="shared" si="98"/>
        <v>3069.36</v>
      </c>
    </row>
    <row r="1253" outlineLevel="1">
      <c r="A1253" s="1209"/>
      <c r="B1253" s="1687" t="s">
        <v>150</v>
      </c>
      <c r="C1253" s="1679"/>
      <c r="D1253" s="1693"/>
      <c r="E1253" s="1681"/>
      <c r="F1253" s="1682"/>
      <c r="G1253" s="1740">
        <f t="array" ref="G1253">LET(
  d, $E$1243,
  sh, "'2026 Expences - " &amp; TEXT(d, "mm/dd/yyyy") &amp; "'",
  cat, TRIM($B1253),
  -INDEX(
    INDIRECT(sh &amp; "!$L$3:$L$14"),
    MATCH(
      cat,
      TRIM(INDIRECT(sh &amp; "!$K$3:$K$14")),
      0
    )
  )
)</f>
        <v>0</v>
      </c>
      <c r="H1253" s="1689" t="s">
        <v>347</v>
      </c>
      <c r="I1253" s="1685">
        <f t="shared" si="100"/>
        <v>1350</v>
      </c>
      <c r="J1253" s="1686">
        <f t="shared" si="98"/>
        <v>3069.36</v>
      </c>
    </row>
    <row r="1254" outlineLevel="1">
      <c r="A1254" s="1209"/>
      <c r="B1254" s="1690" t="s">
        <v>11</v>
      </c>
      <c r="C1254" s="1670"/>
      <c r="D1254" s="1636"/>
      <c r="E1254" s="1672"/>
      <c r="F1254" s="1673"/>
      <c r="G1254" s="1232">
        <f t="array" ref="G1254">LET(
  d, $E$1243,
  sh, "'2026 Expences - " &amp; TEXT(d, "mm/dd/yyyy") &amp; "'",
  cat, TRIM($B1254),
  -INDEX(
    INDIRECT(sh &amp; "!$L$3:$L$14"),
    MATCH(
      cat,
      TRIM(INDIRECT(sh &amp; "!$K$3:$K$14")),
      0
    )
  )
)</f>
        <v>0</v>
      </c>
      <c r="H1254" s="1692" t="s">
        <v>347</v>
      </c>
      <c r="I1254" s="1676">
        <f t="shared" si="100"/>
        <v>1350</v>
      </c>
      <c r="J1254" s="1677">
        <f t="shared" si="98"/>
        <v>3069.36</v>
      </c>
    </row>
    <row r="1255" outlineLevel="1">
      <c r="A1255" s="1209"/>
      <c r="B1255" s="1687" t="s">
        <v>148</v>
      </c>
      <c r="C1255" s="1679"/>
      <c r="D1255" s="1693"/>
      <c r="E1255" s="1681"/>
      <c r="F1255" s="1682"/>
      <c r="G1255" s="1740">
        <f t="array" ref="G1255">LET(
  d, $E$1243,
  sh, "'2026 Expences - " &amp; TEXT(d, "mm/dd/yyyy") &amp; "'",
  cat, TRIM($B1255),
  -INDEX(
    INDIRECT(sh &amp; "!$L$3:$L$14"),
    MATCH(
      cat,
      TRIM(INDIRECT(sh &amp; "!$K$3:$K$14")),
      0
    )
  )
)</f>
        <v>0</v>
      </c>
      <c r="H1255" s="1689" t="str">
        <f t="array" ref="H1255">IF($C1255="","N/A",IF($C1255=TRUE,"Paid","Pending")) </f>
        <v>N/A</v>
      </c>
      <c r="I1255" s="1685">
        <f t="shared" si="100"/>
        <v>1350</v>
      </c>
      <c r="J1255" s="1686">
        <f t="shared" si="98"/>
        <v>3069.36</v>
      </c>
    </row>
    <row r="1256" outlineLevel="1">
      <c r="A1256" s="1209"/>
      <c r="B1256" s="1466" t="s">
        <v>42</v>
      </c>
      <c r="C1256" s="1417" t="b">
        <v>0</v>
      </c>
      <c r="D1256" s="1418"/>
      <c r="E1256" s="1419"/>
      <c r="F1256" s="1626">
        <v>46104.0</v>
      </c>
      <c r="G1256" s="1421">
        <v>-86.95</v>
      </c>
      <c r="H1256" s="1628" t="str">
        <f t="array" ref="H1256">IF($C1256="","N/A",IF($C1256=TRUE,"Paid","Pending")) </f>
        <v>Pending</v>
      </c>
      <c r="I1256" s="1676">
        <f t="shared" si="100"/>
        <v>1263.05</v>
      </c>
      <c r="J1256" s="1677">
        <f t="shared" si="98"/>
        <v>2982.41</v>
      </c>
    </row>
    <row r="1257" outlineLevel="1">
      <c r="A1257" s="1209"/>
      <c r="B1257" s="1730" t="s">
        <v>52</v>
      </c>
      <c r="C1257" s="1731" t="b">
        <v>0</v>
      </c>
      <c r="D1257" s="1761" t="s">
        <v>28</v>
      </c>
      <c r="E1257" s="1748"/>
      <c r="F1257" s="1749">
        <v>46105.0</v>
      </c>
      <c r="G1257" s="1735">
        <v>-60.0</v>
      </c>
      <c r="H1257" s="1741" t="str">
        <f t="array" ref="H1257">IF($C1257="","N/A",IF($C1257=TRUE,"Paid","Pending")) </f>
        <v>Pending</v>
      </c>
      <c r="I1257" s="1685">
        <f t="shared" si="100"/>
        <v>1203.05</v>
      </c>
      <c r="J1257" s="1686">
        <f t="shared" si="98"/>
        <v>2922.41</v>
      </c>
    </row>
    <row r="1258" outlineLevel="1">
      <c r="A1258" s="1209"/>
      <c r="B1258" s="1466" t="s">
        <v>30</v>
      </c>
      <c r="C1258" s="1417" t="b">
        <v>0</v>
      </c>
      <c r="D1258" s="1418"/>
      <c r="E1258" s="1419"/>
      <c r="F1258" s="1626">
        <v>46113.0</v>
      </c>
      <c r="G1258" s="1421">
        <f>-(925+40.19)</f>
        <v>-965.19</v>
      </c>
      <c r="H1258" s="1628" t="str">
        <f t="array" ref="H1258">IF($C1258="","N/A",IF($C1258=TRUE,"Paid","Pending")) </f>
        <v>Pending</v>
      </c>
      <c r="I1258" s="1676">
        <f t="shared" si="100"/>
        <v>237.86</v>
      </c>
      <c r="J1258" s="1677">
        <f t="shared" si="98"/>
        <v>1957.22</v>
      </c>
    </row>
    <row r="1259" outlineLevel="1">
      <c r="A1259" s="1209"/>
      <c r="B1259" s="1730" t="s">
        <v>19</v>
      </c>
      <c r="C1259" s="1731" t="b">
        <v>0</v>
      </c>
      <c r="D1259" s="1732"/>
      <c r="E1259" s="1748"/>
      <c r="F1259" s="1749">
        <v>46117.0</v>
      </c>
      <c r="G1259" s="1735">
        <v>-64.56</v>
      </c>
      <c r="H1259" s="1741" t="str">
        <f t="array" ref="H1259">IF($C1259="","N/A",IF($C1259=TRUE,"Paid","Pending")) </f>
        <v>Pending</v>
      </c>
      <c r="I1259" s="1685">
        <f t="shared" si="100"/>
        <v>173.3</v>
      </c>
      <c r="J1259" s="1686">
        <f t="shared" si="98"/>
        <v>1892.66</v>
      </c>
    </row>
    <row r="1260" outlineLevel="1">
      <c r="A1260" s="1209"/>
      <c r="B1260" s="1466" t="s">
        <v>52</v>
      </c>
      <c r="C1260" s="1417" t="b">
        <v>0</v>
      </c>
      <c r="D1260" s="1431" t="s">
        <v>777</v>
      </c>
      <c r="E1260" s="1419"/>
      <c r="F1260" s="1626">
        <v>46125.0</v>
      </c>
      <c r="G1260" s="1421">
        <v>-60.0</v>
      </c>
      <c r="H1260" s="1628" t="str">
        <f t="array" ref="H1260">IF($C1260="","N/A",IF($C1260=TRUE,"Paid","Pending")) </f>
        <v>Pending</v>
      </c>
      <c r="I1260" s="1676">
        <f t="shared" si="100"/>
        <v>113.3</v>
      </c>
      <c r="J1260" s="1677">
        <f t="shared" si="98"/>
        <v>1832.66</v>
      </c>
    </row>
    <row r="1261" outlineLevel="1">
      <c r="A1261" s="1209"/>
      <c r="B1261" s="1730" t="s">
        <v>52</v>
      </c>
      <c r="C1261" s="1731" t="b">
        <v>0</v>
      </c>
      <c r="D1261" s="1761" t="s">
        <v>1051</v>
      </c>
      <c r="E1261" s="1748"/>
      <c r="F1261" s="1749">
        <v>46127.0</v>
      </c>
      <c r="G1261" s="1735">
        <v>-60.0</v>
      </c>
      <c r="H1261" s="1741" t="str">
        <f t="array" ref="H1261">IF($C1261="","N/A",IF($C1261=TRUE,"Paid","Pending")) </f>
        <v>Pending</v>
      </c>
      <c r="I1261" s="1685">
        <f t="shared" si="100"/>
        <v>53.3</v>
      </c>
      <c r="J1261" s="1686">
        <f t="shared" si="98"/>
        <v>1772.66</v>
      </c>
    </row>
    <row r="1262" ht="30.75" customHeight="1">
      <c r="A1262" s="1209"/>
      <c r="B1262" s="1745" t="str">
        <f>"02/20/2026" &amp; " - " &amp; TEXT(DATE(2026, 2, 20 + 13), "mm/dd/yyyy")</f>
        <v>02/20/2026 - 03/05/2026</v>
      </c>
      <c r="C1262" s="1706"/>
      <c r="D1262" s="1706"/>
      <c r="E1262" s="1706"/>
      <c r="F1262" s="1706"/>
      <c r="G1262" s="1706"/>
      <c r="H1262" s="1788" t="s">
        <v>954</v>
      </c>
      <c r="I1262" s="1706"/>
      <c r="J1262" s="1709">
        <f>J1261</f>
        <v>1772.66</v>
      </c>
    </row>
    <row r="1263" ht="30.75" customHeight="1">
      <c r="A1263" s="1209"/>
      <c r="B1263" s="1789"/>
      <c r="C1263" s="1789"/>
      <c r="D1263" s="1789"/>
      <c r="E1263" s="1790"/>
      <c r="F1263" s="1789"/>
      <c r="G1263" s="1789"/>
      <c r="H1263" s="1791"/>
      <c r="I1263" s="1791"/>
      <c r="J1263" s="1792"/>
    </row>
    <row r="1264" ht="30.75" customHeight="1">
      <c r="A1264" s="1209"/>
      <c r="B1264" s="1789"/>
      <c r="C1264" s="1789"/>
      <c r="D1264" s="1789"/>
      <c r="E1264" s="1790"/>
      <c r="F1264" s="1789"/>
      <c r="G1264" s="1789"/>
      <c r="H1264" s="1791"/>
      <c r="I1264" s="1791"/>
      <c r="J1264" s="1792"/>
    </row>
    <row r="1265" ht="30.75" customHeight="1">
      <c r="A1265" s="1209"/>
      <c r="B1265" s="1789"/>
      <c r="C1265" s="1789"/>
      <c r="D1265" s="1789"/>
      <c r="E1265" s="1790"/>
      <c r="F1265" s="1789"/>
      <c r="G1265" s="1789"/>
      <c r="H1265" s="1791"/>
      <c r="I1265" s="1791"/>
      <c r="J1265" s="1792"/>
    </row>
    <row r="1266" ht="30.75" customHeight="1">
      <c r="A1266" s="1209"/>
      <c r="B1266" s="1789"/>
      <c r="C1266" s="1789"/>
      <c r="D1266" s="1789"/>
      <c r="E1266" s="1790"/>
      <c r="F1266" s="1789"/>
      <c r="G1266" s="1789"/>
      <c r="H1266" s="1791"/>
      <c r="I1266" s="1791"/>
      <c r="J1266" s="1792"/>
    </row>
    <row r="1267" ht="30.75" customHeight="1">
      <c r="A1267" s="1209"/>
      <c r="B1267" s="1789"/>
      <c r="C1267" s="1789"/>
      <c r="D1267" s="1789"/>
      <c r="E1267" s="1790"/>
      <c r="F1267" s="1789"/>
      <c r="G1267" s="1789"/>
      <c r="H1267" s="1791"/>
      <c r="I1267" s="1791"/>
      <c r="J1267" s="1792"/>
    </row>
    <row r="1268" ht="30.75" customHeight="1">
      <c r="A1268" s="1209"/>
      <c r="B1268" s="1789"/>
      <c r="C1268" s="1789"/>
      <c r="D1268" s="1789"/>
      <c r="E1268" s="1790"/>
      <c r="F1268" s="1789"/>
      <c r="G1268" s="1789"/>
      <c r="H1268" s="1791"/>
      <c r="I1268" s="1791"/>
      <c r="J1268" s="1792"/>
    </row>
    <row r="1269" ht="30.75" customHeight="1">
      <c r="A1269" s="1209"/>
      <c r="B1269" s="1789"/>
      <c r="C1269" s="1789"/>
      <c r="D1269" s="1789"/>
      <c r="E1269" s="1790"/>
      <c r="F1269" s="1789"/>
      <c r="G1269" s="1789"/>
      <c r="H1269" s="1791"/>
      <c r="I1269" s="1791"/>
      <c r="J1269" s="1792"/>
    </row>
    <row r="1270" ht="30.75" customHeight="1">
      <c r="A1270" s="1209"/>
      <c r="B1270" s="1789"/>
      <c r="C1270" s="1789"/>
      <c r="D1270" s="1789"/>
      <c r="E1270" s="1790"/>
      <c r="F1270" s="1789"/>
      <c r="G1270" s="1789"/>
      <c r="H1270" s="1791"/>
      <c r="I1270" s="1791"/>
      <c r="J1270" s="1792"/>
    </row>
    <row r="1271" ht="30.75" customHeight="1">
      <c r="A1271" s="1209"/>
      <c r="B1271" s="1789"/>
      <c r="C1271" s="1789"/>
      <c r="D1271" s="1789"/>
      <c r="E1271" s="1790"/>
      <c r="F1271" s="1789"/>
      <c r="G1271" s="1789"/>
      <c r="H1271" s="1791"/>
      <c r="I1271" s="1791"/>
      <c r="J1271" s="1792"/>
    </row>
    <row r="1272" ht="30.75" customHeight="1">
      <c r="A1272" s="1209"/>
      <c r="B1272" s="1789"/>
      <c r="C1272" s="1789"/>
      <c r="D1272" s="1789"/>
      <c r="E1272" s="1790"/>
      <c r="F1272" s="1789"/>
      <c r="G1272" s="1789"/>
      <c r="H1272" s="1791"/>
      <c r="I1272" s="1791"/>
      <c r="J1272" s="1792"/>
    </row>
    <row r="1273" ht="30.75" customHeight="1">
      <c r="A1273" s="1209"/>
      <c r="B1273" s="1789"/>
      <c r="C1273" s="1789"/>
      <c r="D1273" s="1789"/>
      <c r="E1273" s="1790"/>
      <c r="F1273" s="1789"/>
      <c r="G1273" s="1789"/>
      <c r="H1273" s="1791"/>
      <c r="I1273" s="1791"/>
      <c r="J1273" s="1792"/>
    </row>
    <row r="1274" ht="30.75" customHeight="1">
      <c r="A1274" s="1209"/>
      <c r="B1274" s="1789"/>
      <c r="C1274" s="1789"/>
      <c r="D1274" s="1789"/>
      <c r="E1274" s="1790"/>
      <c r="F1274" s="1789"/>
      <c r="G1274" s="1789"/>
      <c r="H1274" s="1791"/>
      <c r="I1274" s="1791"/>
      <c r="J1274" s="1792"/>
    </row>
    <row r="1275" ht="30.75" customHeight="1">
      <c r="A1275" s="1209"/>
      <c r="B1275" s="1789"/>
      <c r="C1275" s="1789"/>
      <c r="D1275" s="1789"/>
      <c r="E1275" s="1790"/>
      <c r="F1275" s="1789"/>
      <c r="G1275" s="1789"/>
      <c r="H1275" s="1791"/>
      <c r="I1275" s="1791"/>
      <c r="J1275" s="1792"/>
    </row>
    <row r="1276" ht="30.75" customHeight="1">
      <c r="A1276" s="1209"/>
      <c r="B1276" s="1789"/>
      <c r="C1276" s="1789"/>
      <c r="D1276" s="1789"/>
      <c r="E1276" s="1790"/>
      <c r="F1276" s="1789"/>
      <c r="G1276" s="1789"/>
      <c r="H1276" s="1791"/>
      <c r="I1276" s="1791"/>
      <c r="J1276" s="1792"/>
    </row>
    <row r="1277" ht="30.75" customHeight="1">
      <c r="A1277" s="1209"/>
      <c r="B1277" s="1789"/>
      <c r="C1277" s="1789"/>
      <c r="D1277" s="1789"/>
      <c r="E1277" s="1790"/>
      <c r="F1277" s="1789"/>
      <c r="G1277" s="1789"/>
      <c r="H1277" s="1791"/>
      <c r="I1277" s="1791"/>
      <c r="J1277" s="1792"/>
    </row>
    <row r="1278" ht="30.75" customHeight="1">
      <c r="A1278" s="1209"/>
      <c r="B1278" s="1789"/>
      <c r="C1278" s="1789"/>
      <c r="D1278" s="1789"/>
      <c r="E1278" s="1790"/>
      <c r="F1278" s="1789"/>
      <c r="G1278" s="1789"/>
      <c r="H1278" s="1791"/>
      <c r="I1278" s="1791"/>
      <c r="J1278" s="1792"/>
    </row>
    <row r="1279" ht="30.75" customHeight="1">
      <c r="A1279" s="1209"/>
      <c r="B1279" s="1789"/>
      <c r="C1279" s="1789"/>
      <c r="D1279" s="1789"/>
      <c r="E1279" s="1790"/>
      <c r="F1279" s="1789"/>
      <c r="G1279" s="1789"/>
      <c r="H1279" s="1791"/>
      <c r="I1279" s="1791"/>
      <c r="J1279" s="1792"/>
    </row>
    <row r="1280" ht="30.75" customHeight="1">
      <c r="A1280" s="1209"/>
      <c r="B1280" s="1789"/>
      <c r="C1280" s="1789"/>
      <c r="D1280" s="1789"/>
      <c r="E1280" s="1790"/>
      <c r="F1280" s="1789"/>
      <c r="G1280" s="1789"/>
      <c r="H1280" s="1791"/>
      <c r="I1280" s="1791"/>
      <c r="J1280" s="1792"/>
    </row>
    <row r="1281" ht="30.75" customHeight="1">
      <c r="A1281" s="1209"/>
      <c r="B1281" s="1789"/>
      <c r="C1281" s="1789"/>
      <c r="D1281" s="1789"/>
      <c r="E1281" s="1790"/>
      <c r="F1281" s="1789"/>
      <c r="G1281" s="1789"/>
      <c r="H1281" s="1791"/>
      <c r="I1281" s="1791"/>
      <c r="J1281" s="1792"/>
    </row>
    <row r="1282" ht="30.75" customHeight="1">
      <c r="A1282" s="1209"/>
      <c r="B1282" s="1789"/>
      <c r="C1282" s="1789"/>
      <c r="D1282" s="1789"/>
      <c r="E1282" s="1790"/>
      <c r="F1282" s="1789"/>
      <c r="G1282" s="1789"/>
      <c r="H1282" s="1791"/>
      <c r="I1282" s="1791"/>
      <c r="J1282" s="1792"/>
    </row>
    <row r="1283" ht="30.75" customHeight="1">
      <c r="A1283" s="1209"/>
      <c r="B1283" s="1789"/>
      <c r="C1283" s="1789"/>
      <c r="D1283" s="1789"/>
      <c r="E1283" s="1790"/>
      <c r="F1283" s="1789"/>
      <c r="G1283" s="1789"/>
      <c r="H1283" s="1791"/>
      <c r="I1283" s="1791"/>
      <c r="J1283" s="1792"/>
    </row>
    <row r="1284" ht="30.75" customHeight="1">
      <c r="A1284" s="1209"/>
      <c r="B1284" s="1789"/>
      <c r="C1284" s="1789"/>
      <c r="D1284" s="1789"/>
      <c r="E1284" s="1790"/>
      <c r="F1284" s="1789"/>
      <c r="G1284" s="1789"/>
      <c r="H1284" s="1791"/>
      <c r="I1284" s="1791"/>
      <c r="J1284" s="1792"/>
    </row>
    <row r="1285" ht="30.75" customHeight="1">
      <c r="A1285" s="1209"/>
      <c r="B1285" s="1789"/>
      <c r="C1285" s="1789"/>
      <c r="D1285" s="1789"/>
      <c r="E1285" s="1790"/>
      <c r="F1285" s="1789"/>
      <c r="G1285" s="1789"/>
      <c r="H1285" s="1791"/>
      <c r="I1285" s="1791"/>
      <c r="J1285" s="1792"/>
    </row>
    <row r="1286" ht="30.75" customHeight="1">
      <c r="A1286" s="1209"/>
      <c r="B1286" s="1789"/>
      <c r="C1286" s="1789"/>
      <c r="D1286" s="1789"/>
      <c r="E1286" s="1790"/>
      <c r="F1286" s="1789"/>
      <c r="G1286" s="1789"/>
      <c r="H1286" s="1791"/>
      <c r="I1286" s="1791"/>
      <c r="J1286" s="1792"/>
    </row>
    <row r="1287" ht="30.75" customHeight="1">
      <c r="A1287" s="1209"/>
      <c r="B1287" s="1789"/>
      <c r="C1287" s="1789"/>
      <c r="D1287" s="1789"/>
      <c r="E1287" s="1790"/>
      <c r="F1287" s="1789"/>
      <c r="G1287" s="1789"/>
      <c r="H1287" s="1791"/>
      <c r="I1287" s="1791"/>
      <c r="J1287" s="1792"/>
    </row>
    <row r="1288" ht="30.75" customHeight="1">
      <c r="A1288" s="1209"/>
      <c r="B1288" s="1789"/>
      <c r="C1288" s="1789"/>
      <c r="D1288" s="1789"/>
      <c r="E1288" s="1790"/>
      <c r="F1288" s="1789"/>
      <c r="G1288" s="1789"/>
      <c r="H1288" s="1791"/>
      <c r="I1288" s="1791"/>
      <c r="J1288" s="1792"/>
    </row>
    <row r="1289" ht="30.75" customHeight="1">
      <c r="A1289" s="1209"/>
      <c r="B1289" s="1789"/>
      <c r="C1289" s="1789"/>
      <c r="D1289" s="1789"/>
      <c r="E1289" s="1790"/>
      <c r="F1289" s="1789"/>
      <c r="G1289" s="1789"/>
      <c r="H1289" s="1791"/>
      <c r="I1289" s="1791"/>
      <c r="J1289" s="1792"/>
    </row>
    <row r="1290" ht="30.75" customHeight="1">
      <c r="A1290" s="1209"/>
      <c r="B1290" s="1789"/>
      <c r="C1290" s="1789"/>
      <c r="D1290" s="1789"/>
      <c r="E1290" s="1790"/>
      <c r="F1290" s="1789"/>
      <c r="G1290" s="1789"/>
      <c r="H1290" s="1791"/>
      <c r="I1290" s="1791"/>
      <c r="J1290" s="1792"/>
    </row>
    <row r="1291" ht="30.75" customHeight="1">
      <c r="A1291" s="1209"/>
      <c r="B1291" s="1789"/>
      <c r="C1291" s="1789"/>
      <c r="D1291" s="1789"/>
      <c r="E1291" s="1790"/>
      <c r="F1291" s="1789"/>
      <c r="G1291" s="1789"/>
      <c r="H1291" s="1791"/>
      <c r="I1291" s="1791"/>
      <c r="J1291" s="1792"/>
    </row>
    <row r="1292" ht="30.75" customHeight="1">
      <c r="A1292" s="1209"/>
      <c r="B1292" s="1789"/>
      <c r="C1292" s="1789"/>
      <c r="D1292" s="1789"/>
      <c r="E1292" s="1790"/>
      <c r="F1292" s="1789"/>
      <c r="G1292" s="1789"/>
      <c r="H1292" s="1791"/>
      <c r="I1292" s="1791"/>
      <c r="J1292" s="1792"/>
    </row>
    <row r="1293" ht="30.75" customHeight="1">
      <c r="A1293" s="1209"/>
      <c r="B1293" s="1789"/>
      <c r="C1293" s="1789"/>
      <c r="D1293" s="1789"/>
      <c r="E1293" s="1790"/>
      <c r="F1293" s="1789"/>
      <c r="G1293" s="1789"/>
      <c r="H1293" s="1791"/>
      <c r="I1293" s="1791"/>
      <c r="J1293" s="1792"/>
    </row>
    <row r="1294" ht="30.75" customHeight="1">
      <c r="A1294" s="1209"/>
      <c r="B1294" s="1789"/>
      <c r="C1294" s="1789"/>
      <c r="D1294" s="1789"/>
      <c r="E1294" s="1790"/>
      <c r="F1294" s="1789"/>
      <c r="G1294" s="1789"/>
      <c r="H1294" s="1791"/>
      <c r="I1294" s="1791"/>
      <c r="J1294" s="1792"/>
    </row>
    <row r="1295" ht="30.75" customHeight="1">
      <c r="A1295" s="1209"/>
      <c r="B1295" s="1789"/>
      <c r="C1295" s="1789"/>
      <c r="D1295" s="1789"/>
      <c r="E1295" s="1790"/>
      <c r="F1295" s="1789"/>
      <c r="G1295" s="1789"/>
      <c r="H1295" s="1791"/>
      <c r="I1295" s="1791"/>
      <c r="J1295" s="1792"/>
    </row>
    <row r="1296" ht="30.75" customHeight="1">
      <c r="A1296" s="1209"/>
      <c r="B1296" s="1789"/>
      <c r="C1296" s="1789"/>
      <c r="D1296" s="1789"/>
      <c r="E1296" s="1790"/>
      <c r="F1296" s="1789"/>
      <c r="G1296" s="1789"/>
      <c r="H1296" s="1791"/>
      <c r="I1296" s="1791"/>
      <c r="J1296" s="1792"/>
    </row>
    <row r="1297" ht="30.75" customHeight="1">
      <c r="A1297" s="1209"/>
      <c r="B1297" s="1789"/>
      <c r="C1297" s="1789"/>
      <c r="D1297" s="1789"/>
      <c r="E1297" s="1790"/>
      <c r="F1297" s="1789"/>
      <c r="G1297" s="1789"/>
      <c r="H1297" s="1791"/>
      <c r="I1297" s="1791"/>
      <c r="J1297" s="1792"/>
    </row>
    <row r="1298" ht="30.75" customHeight="1">
      <c r="A1298" s="1209"/>
      <c r="B1298" s="1789"/>
      <c r="C1298" s="1789"/>
      <c r="D1298" s="1789"/>
      <c r="E1298" s="1790"/>
      <c r="F1298" s="1789"/>
      <c r="G1298" s="1789"/>
      <c r="H1298" s="1791"/>
      <c r="I1298" s="1791"/>
      <c r="J1298" s="1792"/>
    </row>
    <row r="1299" ht="30.75" customHeight="1">
      <c r="A1299" s="1209"/>
      <c r="B1299" s="1789"/>
      <c r="C1299" s="1789"/>
      <c r="D1299" s="1789"/>
      <c r="E1299" s="1790"/>
      <c r="F1299" s="1789"/>
      <c r="G1299" s="1789"/>
      <c r="H1299" s="1791"/>
      <c r="I1299" s="1791"/>
      <c r="J1299" s="1792"/>
    </row>
    <row r="1300" ht="30.75" customHeight="1">
      <c r="A1300" s="1209"/>
      <c r="B1300" s="1789"/>
      <c r="C1300" s="1789"/>
      <c r="D1300" s="1789"/>
      <c r="E1300" s="1790"/>
      <c r="F1300" s="1789"/>
      <c r="G1300" s="1789"/>
      <c r="H1300" s="1791"/>
      <c r="I1300" s="1791"/>
      <c r="J1300" s="1792"/>
    </row>
    <row r="1301" ht="30.75" customHeight="1">
      <c r="A1301" s="1209"/>
      <c r="B1301" s="1789"/>
      <c r="C1301" s="1789"/>
      <c r="D1301" s="1789"/>
      <c r="E1301" s="1790"/>
      <c r="F1301" s="1789"/>
      <c r="G1301" s="1789"/>
      <c r="H1301" s="1791"/>
      <c r="I1301" s="1791"/>
      <c r="J1301" s="1792"/>
    </row>
    <row r="1302" ht="30.75" customHeight="1">
      <c r="A1302" s="1209"/>
      <c r="B1302" s="1789"/>
      <c r="C1302" s="1789"/>
      <c r="D1302" s="1789"/>
      <c r="E1302" s="1790"/>
      <c r="F1302" s="1789"/>
      <c r="G1302" s="1789"/>
      <c r="H1302" s="1791"/>
      <c r="I1302" s="1791"/>
      <c r="J1302" s="1792"/>
    </row>
    <row r="1303" ht="30.75" customHeight="1">
      <c r="A1303" s="1209"/>
      <c r="B1303" s="1789"/>
      <c r="C1303" s="1789"/>
      <c r="D1303" s="1789"/>
      <c r="E1303" s="1790"/>
      <c r="F1303" s="1789"/>
      <c r="G1303" s="1789"/>
      <c r="H1303" s="1791"/>
      <c r="I1303" s="1791"/>
      <c r="J1303" s="1792"/>
    </row>
    <row r="1304" ht="30.75" customHeight="1">
      <c r="A1304" s="1209"/>
      <c r="B1304" s="1789"/>
      <c r="C1304" s="1789"/>
      <c r="D1304" s="1789"/>
      <c r="E1304" s="1790"/>
      <c r="F1304" s="1789"/>
      <c r="G1304" s="1789"/>
      <c r="H1304" s="1791"/>
      <c r="I1304" s="1791"/>
      <c r="J1304" s="1792"/>
    </row>
    <row r="1305" ht="30.75" customHeight="1">
      <c r="A1305" s="1209"/>
      <c r="B1305" s="1789"/>
      <c r="C1305" s="1789"/>
      <c r="D1305" s="1789"/>
      <c r="E1305" s="1790"/>
      <c r="F1305" s="1789"/>
      <c r="G1305" s="1789"/>
      <c r="H1305" s="1791"/>
      <c r="I1305" s="1791"/>
      <c r="J1305" s="1792"/>
    </row>
    <row r="1306" ht="30.75" customHeight="1">
      <c r="A1306" s="1209"/>
      <c r="B1306" s="1789"/>
      <c r="C1306" s="1789"/>
      <c r="D1306" s="1789"/>
      <c r="E1306" s="1790"/>
      <c r="F1306" s="1789"/>
      <c r="G1306" s="1789"/>
      <c r="H1306" s="1791"/>
      <c r="I1306" s="1791"/>
      <c r="J1306" s="1792"/>
    </row>
    <row r="1307" ht="30.75" customHeight="1">
      <c r="A1307" s="1209"/>
      <c r="B1307" s="1789"/>
      <c r="C1307" s="1789"/>
      <c r="D1307" s="1789"/>
      <c r="E1307" s="1790"/>
      <c r="F1307" s="1789"/>
      <c r="G1307" s="1789"/>
      <c r="H1307" s="1791"/>
      <c r="I1307" s="1791"/>
      <c r="J1307" s="1792"/>
    </row>
    <row r="1308" ht="30.75" customHeight="1">
      <c r="A1308" s="1209"/>
      <c r="B1308" s="1789"/>
      <c r="C1308" s="1789"/>
      <c r="D1308" s="1789"/>
      <c r="E1308" s="1790"/>
      <c r="F1308" s="1789"/>
      <c r="G1308" s="1789"/>
      <c r="H1308" s="1791"/>
      <c r="I1308" s="1791"/>
      <c r="J1308" s="1792"/>
    </row>
    <row r="1309" ht="30.75" customHeight="1">
      <c r="A1309" s="1209"/>
      <c r="B1309" s="1789"/>
      <c r="C1309" s="1789"/>
      <c r="D1309" s="1789"/>
      <c r="E1309" s="1790"/>
      <c r="F1309" s="1789"/>
      <c r="G1309" s="1789"/>
      <c r="H1309" s="1791"/>
      <c r="I1309" s="1791"/>
      <c r="J1309" s="1792"/>
    </row>
    <row r="1310" ht="30.75" customHeight="1">
      <c r="A1310" s="1209"/>
      <c r="B1310" s="1789"/>
      <c r="C1310" s="1789"/>
      <c r="D1310" s="1789"/>
      <c r="E1310" s="1790"/>
      <c r="F1310" s="1789"/>
      <c r="G1310" s="1789"/>
      <c r="H1310" s="1791"/>
      <c r="I1310" s="1791"/>
      <c r="J1310" s="1792"/>
    </row>
    <row r="1311" ht="30.75" customHeight="1">
      <c r="A1311" s="1209"/>
      <c r="B1311" s="1789"/>
      <c r="C1311" s="1789"/>
      <c r="D1311" s="1789"/>
      <c r="E1311" s="1790"/>
      <c r="F1311" s="1789"/>
      <c r="G1311" s="1789"/>
      <c r="H1311" s="1791"/>
      <c r="I1311" s="1791"/>
      <c r="J1311" s="1792"/>
    </row>
    <row r="1312" ht="30.75" customHeight="1">
      <c r="A1312" s="1209"/>
      <c r="B1312" s="1789"/>
      <c r="C1312" s="1789"/>
      <c r="D1312" s="1789"/>
      <c r="E1312" s="1790"/>
      <c r="F1312" s="1789"/>
      <c r="G1312" s="1789"/>
      <c r="H1312" s="1791"/>
      <c r="I1312" s="1791"/>
      <c r="J1312" s="1792"/>
    </row>
    <row r="1313" ht="30.75" customHeight="1">
      <c r="A1313" s="1209"/>
      <c r="B1313" s="1789"/>
      <c r="C1313" s="1789"/>
      <c r="D1313" s="1789"/>
      <c r="E1313" s="1790"/>
      <c r="F1313" s="1789"/>
      <c r="G1313" s="1789"/>
      <c r="H1313" s="1791"/>
      <c r="I1313" s="1791"/>
      <c r="J1313" s="1792"/>
    </row>
    <row r="1314" ht="30.75" customHeight="1">
      <c r="A1314" s="1209"/>
      <c r="B1314" s="1789"/>
      <c r="C1314" s="1789"/>
      <c r="D1314" s="1789"/>
      <c r="E1314" s="1790"/>
      <c r="F1314" s="1789"/>
      <c r="G1314" s="1789"/>
      <c r="H1314" s="1791"/>
      <c r="I1314" s="1791"/>
      <c r="J1314" s="1792"/>
    </row>
    <row r="1315" ht="30.75" customHeight="1">
      <c r="A1315" s="1209"/>
      <c r="B1315" s="1789"/>
      <c r="C1315" s="1789"/>
      <c r="D1315" s="1789"/>
      <c r="E1315" s="1790"/>
      <c r="F1315" s="1789"/>
      <c r="G1315" s="1789"/>
      <c r="H1315" s="1791"/>
      <c r="I1315" s="1791"/>
      <c r="J1315" s="1792"/>
    </row>
    <row r="1316" ht="30.75" customHeight="1">
      <c r="A1316" s="1209"/>
      <c r="B1316" s="1789"/>
      <c r="C1316" s="1789"/>
      <c r="D1316" s="1789"/>
      <c r="E1316" s="1790"/>
      <c r="F1316" s="1789"/>
      <c r="G1316" s="1789"/>
      <c r="H1316" s="1791"/>
      <c r="I1316" s="1791"/>
      <c r="J1316" s="1792"/>
    </row>
    <row r="1317" ht="30.75" customHeight="1">
      <c r="A1317" s="1209"/>
      <c r="B1317" s="1789"/>
      <c r="C1317" s="1789"/>
      <c r="D1317" s="1789"/>
      <c r="E1317" s="1790"/>
      <c r="F1317" s="1789"/>
      <c r="G1317" s="1789"/>
      <c r="H1317" s="1791"/>
      <c r="I1317" s="1791"/>
      <c r="J1317" s="1792"/>
    </row>
    <row r="1318" ht="30.75" customHeight="1">
      <c r="A1318" s="1209"/>
      <c r="B1318" s="1789"/>
      <c r="C1318" s="1789"/>
      <c r="D1318" s="1789"/>
      <c r="E1318" s="1790"/>
      <c r="F1318" s="1789"/>
      <c r="G1318" s="1789"/>
      <c r="H1318" s="1791"/>
      <c r="I1318" s="1791"/>
      <c r="J1318" s="1792"/>
    </row>
    <row r="1319" ht="30.75" customHeight="1">
      <c r="A1319" s="1209"/>
      <c r="B1319" s="1789"/>
      <c r="C1319" s="1789"/>
      <c r="D1319" s="1789"/>
      <c r="E1319" s="1790"/>
      <c r="F1319" s="1789"/>
      <c r="G1319" s="1789"/>
      <c r="H1319" s="1791"/>
      <c r="I1319" s="1791"/>
      <c r="J1319" s="1792"/>
    </row>
    <row r="1320" ht="30.75" customHeight="1">
      <c r="A1320" s="1209"/>
      <c r="B1320" s="1789"/>
      <c r="C1320" s="1789"/>
      <c r="D1320" s="1789"/>
      <c r="E1320" s="1790"/>
      <c r="F1320" s="1789"/>
      <c r="G1320" s="1789"/>
      <c r="H1320" s="1791"/>
      <c r="I1320" s="1791"/>
      <c r="J1320" s="1792"/>
    </row>
    <row r="1321" ht="30.75" customHeight="1">
      <c r="A1321" s="1209"/>
      <c r="B1321" s="1789"/>
      <c r="C1321" s="1789"/>
      <c r="D1321" s="1789"/>
      <c r="E1321" s="1790"/>
      <c r="F1321" s="1789"/>
      <c r="G1321" s="1789"/>
      <c r="H1321" s="1791"/>
      <c r="I1321" s="1791"/>
      <c r="J1321" s="1792"/>
    </row>
    <row r="1322" ht="30.75" customHeight="1">
      <c r="A1322" s="1209"/>
      <c r="B1322" s="1789"/>
      <c r="C1322" s="1789"/>
      <c r="D1322" s="1789"/>
      <c r="E1322" s="1790"/>
      <c r="F1322" s="1789"/>
      <c r="G1322" s="1789"/>
      <c r="H1322" s="1791"/>
      <c r="I1322" s="1791"/>
      <c r="J1322" s="1792"/>
    </row>
    <row r="1323" ht="30.75" customHeight="1">
      <c r="A1323" s="1209"/>
      <c r="B1323" s="1789"/>
      <c r="C1323" s="1789"/>
      <c r="D1323" s="1789"/>
      <c r="E1323" s="1790"/>
      <c r="F1323" s="1789"/>
      <c r="G1323" s="1789"/>
      <c r="H1323" s="1791"/>
      <c r="I1323" s="1791"/>
      <c r="J1323" s="1792"/>
    </row>
    <row r="1324" ht="30.75" customHeight="1">
      <c r="A1324" s="1209"/>
      <c r="B1324" s="1789"/>
      <c r="C1324" s="1789"/>
      <c r="D1324" s="1789"/>
      <c r="E1324" s="1790"/>
      <c r="F1324" s="1789"/>
      <c r="G1324" s="1789"/>
      <c r="H1324" s="1791"/>
      <c r="I1324" s="1791"/>
      <c r="J1324" s="1792"/>
    </row>
    <row r="1325" ht="30.75" customHeight="1">
      <c r="A1325" s="1209"/>
      <c r="B1325" s="1789"/>
      <c r="C1325" s="1789"/>
      <c r="D1325" s="1789"/>
      <c r="E1325" s="1790"/>
      <c r="F1325" s="1789"/>
      <c r="G1325" s="1789"/>
      <c r="H1325" s="1791"/>
      <c r="I1325" s="1791"/>
      <c r="J1325" s="1792"/>
    </row>
    <row r="1326" ht="30.75" customHeight="1">
      <c r="A1326" s="1209"/>
      <c r="B1326" s="1789"/>
      <c r="C1326" s="1789"/>
      <c r="D1326" s="1789"/>
      <c r="E1326" s="1790"/>
      <c r="F1326" s="1789"/>
      <c r="G1326" s="1789"/>
      <c r="H1326" s="1791"/>
      <c r="I1326" s="1791"/>
      <c r="J1326" s="1792"/>
    </row>
    <row r="1327" ht="30.75" customHeight="1">
      <c r="A1327" s="1209"/>
      <c r="B1327" s="1789"/>
      <c r="C1327" s="1789"/>
      <c r="D1327" s="1789"/>
      <c r="E1327" s="1790"/>
      <c r="F1327" s="1789"/>
      <c r="G1327" s="1789"/>
      <c r="H1327" s="1791"/>
      <c r="I1327" s="1791"/>
      <c r="J1327" s="1792"/>
    </row>
    <row r="1328" ht="30.75" customHeight="1">
      <c r="A1328" s="1209"/>
      <c r="B1328" s="1789"/>
      <c r="C1328" s="1789"/>
      <c r="D1328" s="1789"/>
      <c r="E1328" s="1790"/>
      <c r="F1328" s="1789"/>
      <c r="G1328" s="1789"/>
      <c r="H1328" s="1791"/>
      <c r="I1328" s="1791"/>
      <c r="J1328" s="1792"/>
    </row>
    <row r="1329" ht="30.75" customHeight="1">
      <c r="A1329" s="1209"/>
      <c r="B1329" s="1789"/>
      <c r="C1329" s="1789"/>
      <c r="D1329" s="1789"/>
      <c r="E1329" s="1790"/>
      <c r="F1329" s="1789"/>
      <c r="G1329" s="1789"/>
      <c r="H1329" s="1791"/>
      <c r="I1329" s="1791"/>
      <c r="J1329" s="1792"/>
    </row>
    <row r="1330" ht="30.75" customHeight="1">
      <c r="A1330" s="1209"/>
      <c r="B1330" s="1789"/>
      <c r="C1330" s="1789"/>
      <c r="D1330" s="1789"/>
      <c r="E1330" s="1790"/>
      <c r="F1330" s="1789"/>
      <c r="G1330" s="1789"/>
      <c r="H1330" s="1791"/>
      <c r="I1330" s="1791"/>
      <c r="J1330" s="1792"/>
    </row>
    <row r="1331" ht="30.75" customHeight="1">
      <c r="A1331" s="1209"/>
      <c r="B1331" s="1789"/>
      <c r="C1331" s="1789"/>
      <c r="D1331" s="1789"/>
      <c r="E1331" s="1790"/>
      <c r="F1331" s="1789"/>
      <c r="G1331" s="1789"/>
      <c r="H1331" s="1791"/>
      <c r="I1331" s="1791"/>
      <c r="J1331" s="1792"/>
    </row>
    <row r="1332" ht="30.75" customHeight="1">
      <c r="A1332" s="1209"/>
      <c r="B1332" s="1789"/>
      <c r="C1332" s="1789"/>
      <c r="D1332" s="1789"/>
      <c r="E1332" s="1790"/>
      <c r="F1332" s="1789"/>
      <c r="G1332" s="1789"/>
      <c r="H1332" s="1791"/>
      <c r="I1332" s="1791"/>
      <c r="J1332" s="1792"/>
    </row>
    <row r="1333" ht="30.75" customHeight="1">
      <c r="A1333" s="1209"/>
      <c r="B1333" s="1789"/>
      <c r="C1333" s="1789"/>
      <c r="D1333" s="1789"/>
      <c r="E1333" s="1790"/>
      <c r="F1333" s="1789"/>
      <c r="G1333" s="1789"/>
      <c r="H1333" s="1791"/>
      <c r="I1333" s="1791"/>
      <c r="J1333" s="1792"/>
    </row>
    <row r="1334" ht="30.75" customHeight="1">
      <c r="A1334" s="1209"/>
      <c r="B1334" s="1789"/>
      <c r="C1334" s="1789"/>
      <c r="D1334" s="1789"/>
      <c r="E1334" s="1790"/>
      <c r="F1334" s="1789"/>
      <c r="G1334" s="1789"/>
      <c r="H1334" s="1791"/>
      <c r="I1334" s="1791"/>
      <c r="J1334" s="1792"/>
    </row>
    <row r="1335" ht="30.75" customHeight="1">
      <c r="A1335" s="1209"/>
      <c r="B1335" s="1789"/>
      <c r="C1335" s="1789"/>
      <c r="D1335" s="1789"/>
      <c r="E1335" s="1790"/>
      <c r="F1335" s="1789"/>
      <c r="G1335" s="1789"/>
      <c r="H1335" s="1791"/>
      <c r="I1335" s="1791"/>
      <c r="J1335" s="1792"/>
    </row>
    <row r="1336" ht="30.75" customHeight="1">
      <c r="A1336" s="1209"/>
      <c r="B1336" s="1789"/>
      <c r="C1336" s="1789"/>
      <c r="D1336" s="1789"/>
      <c r="E1336" s="1790"/>
      <c r="F1336" s="1789"/>
      <c r="G1336" s="1789"/>
      <c r="H1336" s="1791"/>
      <c r="I1336" s="1791"/>
      <c r="J1336" s="1792"/>
    </row>
    <row r="1337" ht="30.75" customHeight="1">
      <c r="A1337" s="1209"/>
      <c r="B1337" s="1789"/>
      <c r="C1337" s="1789"/>
      <c r="D1337" s="1789"/>
      <c r="E1337" s="1790"/>
      <c r="F1337" s="1789"/>
      <c r="G1337" s="1789"/>
      <c r="H1337" s="1791"/>
      <c r="I1337" s="1791"/>
      <c r="J1337" s="1792"/>
    </row>
    <row r="1338" ht="30.75" customHeight="1">
      <c r="A1338" s="1209"/>
      <c r="B1338" s="1789"/>
      <c r="C1338" s="1789"/>
      <c r="D1338" s="1789"/>
      <c r="E1338" s="1790"/>
      <c r="F1338" s="1789"/>
      <c r="G1338" s="1789"/>
      <c r="H1338" s="1791"/>
      <c r="I1338" s="1791"/>
      <c r="J1338" s="1792"/>
    </row>
    <row r="1339" ht="30.75" customHeight="1">
      <c r="A1339" s="1209"/>
      <c r="B1339" s="1789"/>
      <c r="C1339" s="1789"/>
      <c r="D1339" s="1789"/>
      <c r="E1339" s="1790"/>
      <c r="F1339" s="1789"/>
      <c r="G1339" s="1789"/>
      <c r="H1339" s="1791"/>
      <c r="I1339" s="1791"/>
      <c r="J1339" s="1792"/>
    </row>
    <row r="1340" ht="30.75" customHeight="1">
      <c r="A1340" s="1209"/>
      <c r="B1340" s="1789"/>
      <c r="C1340" s="1789"/>
      <c r="D1340" s="1789"/>
      <c r="E1340" s="1790"/>
      <c r="F1340" s="1789"/>
      <c r="G1340" s="1789"/>
      <c r="H1340" s="1791"/>
      <c r="I1340" s="1791"/>
      <c r="J1340" s="1792"/>
    </row>
    <row r="1341" ht="30.75" customHeight="1">
      <c r="A1341" s="1209"/>
      <c r="B1341" s="1789"/>
      <c r="C1341" s="1789"/>
      <c r="D1341" s="1789"/>
      <c r="E1341" s="1790"/>
      <c r="F1341" s="1789"/>
      <c r="G1341" s="1789"/>
      <c r="H1341" s="1791"/>
      <c r="I1341" s="1791"/>
      <c r="J1341" s="1792"/>
    </row>
    <row r="1342" ht="30.75" customHeight="1">
      <c r="A1342" s="1209"/>
      <c r="B1342" s="1789"/>
      <c r="C1342" s="1789"/>
      <c r="D1342" s="1789"/>
      <c r="E1342" s="1790"/>
      <c r="F1342" s="1789"/>
      <c r="G1342" s="1789"/>
      <c r="H1342" s="1791"/>
      <c r="I1342" s="1791"/>
      <c r="J1342" s="1792"/>
    </row>
    <row r="1343" ht="30.75" customHeight="1">
      <c r="A1343" s="1209"/>
      <c r="B1343" s="1789"/>
      <c r="C1343" s="1789"/>
      <c r="D1343" s="1789"/>
      <c r="E1343" s="1790"/>
      <c r="F1343" s="1789"/>
      <c r="G1343" s="1789"/>
      <c r="H1343" s="1791"/>
      <c r="I1343" s="1791"/>
      <c r="J1343" s="1792"/>
    </row>
    <row r="1344" ht="30.75" customHeight="1">
      <c r="A1344" s="1209"/>
      <c r="B1344" s="1789"/>
      <c r="C1344" s="1789"/>
      <c r="D1344" s="1789"/>
      <c r="E1344" s="1790"/>
      <c r="F1344" s="1789"/>
      <c r="G1344" s="1789"/>
      <c r="H1344" s="1791"/>
      <c r="I1344" s="1791"/>
      <c r="J1344" s="1792"/>
    </row>
    <row r="1345" ht="30.75" customHeight="1">
      <c r="A1345" s="1209"/>
      <c r="B1345" s="1789"/>
      <c r="C1345" s="1789"/>
      <c r="D1345" s="1789"/>
      <c r="E1345" s="1790"/>
      <c r="F1345" s="1789"/>
      <c r="G1345" s="1789"/>
      <c r="H1345" s="1791"/>
      <c r="I1345" s="1791"/>
      <c r="J1345" s="1792"/>
    </row>
    <row r="1346" ht="30.75" customHeight="1">
      <c r="A1346" s="1209"/>
      <c r="B1346" s="1789"/>
      <c r="C1346" s="1789"/>
      <c r="D1346" s="1789"/>
      <c r="E1346" s="1790"/>
      <c r="F1346" s="1789"/>
      <c r="G1346" s="1789"/>
      <c r="H1346" s="1791"/>
      <c r="I1346" s="1791"/>
      <c r="J1346" s="1792"/>
    </row>
    <row r="1347" ht="30.75" customHeight="1">
      <c r="A1347" s="1209"/>
      <c r="B1347" s="1789"/>
      <c r="C1347" s="1789"/>
      <c r="D1347" s="1789"/>
      <c r="E1347" s="1790"/>
      <c r="F1347" s="1789"/>
      <c r="G1347" s="1789"/>
      <c r="H1347" s="1791"/>
      <c r="I1347" s="1791"/>
      <c r="J1347" s="1792"/>
    </row>
    <row r="1348" ht="30.75" customHeight="1">
      <c r="A1348" s="1209"/>
      <c r="B1348" s="1789"/>
      <c r="C1348" s="1789"/>
      <c r="D1348" s="1789"/>
      <c r="E1348" s="1790"/>
      <c r="F1348" s="1789"/>
      <c r="G1348" s="1789"/>
      <c r="H1348" s="1791"/>
      <c r="I1348" s="1791"/>
      <c r="J1348" s="1792"/>
    </row>
    <row r="1349" ht="30.75" customHeight="1">
      <c r="A1349" s="1209"/>
      <c r="B1349" s="1789"/>
      <c r="C1349" s="1789"/>
      <c r="D1349" s="1789"/>
      <c r="E1349" s="1790"/>
      <c r="F1349" s="1789"/>
      <c r="G1349" s="1789"/>
      <c r="H1349" s="1791"/>
      <c r="I1349" s="1791"/>
      <c r="J1349" s="1792"/>
    </row>
    <row r="1350" ht="30.75" customHeight="1">
      <c r="A1350" s="1209"/>
      <c r="B1350" s="1789"/>
      <c r="C1350" s="1789"/>
      <c r="D1350" s="1789"/>
      <c r="E1350" s="1790"/>
      <c r="F1350" s="1789"/>
      <c r="G1350" s="1789"/>
      <c r="H1350" s="1791"/>
      <c r="I1350" s="1791"/>
      <c r="J1350" s="1792"/>
    </row>
    <row r="1351" ht="30.75" customHeight="1">
      <c r="A1351" s="1209"/>
      <c r="B1351" s="1789"/>
      <c r="C1351" s="1789"/>
      <c r="D1351" s="1789"/>
      <c r="E1351" s="1790"/>
      <c r="F1351" s="1789"/>
      <c r="G1351" s="1789"/>
      <c r="H1351" s="1791"/>
      <c r="I1351" s="1791"/>
      <c r="J1351" s="1792"/>
    </row>
    <row r="1352" ht="30.75" customHeight="1">
      <c r="A1352" s="1209"/>
      <c r="B1352" s="1789"/>
      <c r="C1352" s="1789"/>
      <c r="D1352" s="1789"/>
      <c r="E1352" s="1790"/>
      <c r="F1352" s="1789"/>
      <c r="G1352" s="1789"/>
      <c r="H1352" s="1791"/>
      <c r="I1352" s="1791"/>
      <c r="J1352" s="1792"/>
    </row>
    <row r="1353" ht="30.75" customHeight="1">
      <c r="A1353" s="1209"/>
      <c r="B1353" s="1789"/>
      <c r="C1353" s="1789"/>
      <c r="D1353" s="1789"/>
      <c r="E1353" s="1790"/>
      <c r="F1353" s="1789"/>
      <c r="G1353" s="1789"/>
      <c r="H1353" s="1791"/>
      <c r="I1353" s="1791"/>
      <c r="J1353" s="1792"/>
    </row>
    <row r="1354" ht="30.75" customHeight="1">
      <c r="A1354" s="1209"/>
      <c r="B1354" s="1789"/>
      <c r="C1354" s="1789"/>
      <c r="D1354" s="1789"/>
      <c r="E1354" s="1790"/>
      <c r="F1354" s="1789"/>
      <c r="G1354" s="1789"/>
      <c r="H1354" s="1791"/>
      <c r="I1354" s="1791"/>
      <c r="J1354" s="1792"/>
    </row>
    <row r="1355" ht="30.75" customHeight="1">
      <c r="A1355" s="1209"/>
      <c r="B1355" s="1789"/>
      <c r="C1355" s="1789"/>
      <c r="D1355" s="1789"/>
      <c r="E1355" s="1790"/>
      <c r="F1355" s="1789"/>
      <c r="G1355" s="1789"/>
      <c r="H1355" s="1791"/>
      <c r="I1355" s="1791"/>
      <c r="J1355" s="1792"/>
    </row>
    <row r="1356" ht="30.75" customHeight="1">
      <c r="A1356" s="1209"/>
      <c r="B1356" s="1789"/>
      <c r="C1356" s="1789"/>
      <c r="D1356" s="1789"/>
      <c r="E1356" s="1790"/>
      <c r="F1356" s="1789"/>
      <c r="G1356" s="1789"/>
      <c r="H1356" s="1791"/>
      <c r="I1356" s="1791"/>
      <c r="J1356" s="1792"/>
    </row>
    <row r="1357" ht="30.75" customHeight="1">
      <c r="A1357" s="1209"/>
      <c r="B1357" s="1789"/>
      <c r="C1357" s="1789"/>
      <c r="D1357" s="1789"/>
      <c r="E1357" s="1790"/>
      <c r="F1357" s="1789"/>
      <c r="G1357" s="1789"/>
      <c r="H1357" s="1791"/>
      <c r="I1357" s="1791"/>
      <c r="J1357" s="1792"/>
    </row>
    <row r="1358" ht="30.75" customHeight="1">
      <c r="A1358" s="1209"/>
      <c r="B1358" s="1789"/>
      <c r="C1358" s="1789"/>
      <c r="D1358" s="1789"/>
      <c r="E1358" s="1790"/>
      <c r="F1358" s="1789"/>
      <c r="G1358" s="1789"/>
      <c r="H1358" s="1791"/>
      <c r="I1358" s="1791"/>
      <c r="J1358" s="1792"/>
    </row>
    <row r="1359" ht="30.75" customHeight="1">
      <c r="A1359" s="1209"/>
      <c r="B1359" s="1789"/>
      <c r="C1359" s="1789"/>
      <c r="D1359" s="1789"/>
      <c r="E1359" s="1790"/>
      <c r="F1359" s="1789"/>
      <c r="G1359" s="1789"/>
      <c r="H1359" s="1791"/>
      <c r="I1359" s="1791"/>
      <c r="J1359" s="1792"/>
    </row>
    <row r="1360" ht="30.75" customHeight="1">
      <c r="A1360" s="1209"/>
      <c r="B1360" s="1789"/>
      <c r="C1360" s="1789"/>
      <c r="D1360" s="1789"/>
      <c r="E1360" s="1790"/>
      <c r="F1360" s="1789"/>
      <c r="G1360" s="1789"/>
      <c r="H1360" s="1791"/>
      <c r="I1360" s="1791"/>
      <c r="J1360" s="1792"/>
    </row>
    <row r="1361" ht="30.75" customHeight="1">
      <c r="A1361" s="1209"/>
      <c r="B1361" s="1789"/>
      <c r="C1361" s="1789"/>
      <c r="D1361" s="1789"/>
      <c r="E1361" s="1790"/>
      <c r="F1361" s="1789"/>
      <c r="G1361" s="1789"/>
      <c r="H1361" s="1791"/>
      <c r="I1361" s="1791"/>
      <c r="J1361" s="1792"/>
    </row>
    <row r="1362" ht="30.75" customHeight="1">
      <c r="A1362" s="1209"/>
      <c r="B1362" s="1789"/>
      <c r="C1362" s="1789"/>
      <c r="D1362" s="1789"/>
      <c r="E1362" s="1790"/>
      <c r="F1362" s="1789"/>
      <c r="G1362" s="1789"/>
      <c r="H1362" s="1791"/>
      <c r="I1362" s="1791"/>
      <c r="J1362" s="1792"/>
    </row>
    <row r="1363" ht="30.75" customHeight="1">
      <c r="A1363" s="1209"/>
      <c r="B1363" s="1789"/>
      <c r="C1363" s="1789"/>
      <c r="D1363" s="1789"/>
      <c r="E1363" s="1790"/>
      <c r="F1363" s="1789"/>
      <c r="G1363" s="1789"/>
      <c r="H1363" s="1791"/>
      <c r="I1363" s="1791"/>
      <c r="J1363" s="1792"/>
    </row>
    <row r="1364" ht="30.75" customHeight="1">
      <c r="A1364" s="1209"/>
      <c r="B1364" s="1789"/>
      <c r="C1364" s="1789"/>
      <c r="D1364" s="1789"/>
      <c r="E1364" s="1790"/>
      <c r="F1364" s="1789"/>
      <c r="G1364" s="1789"/>
      <c r="H1364" s="1791"/>
      <c r="I1364" s="1791"/>
      <c r="J1364" s="1792"/>
    </row>
    <row r="1365" ht="30.75" customHeight="1">
      <c r="A1365" s="1209"/>
      <c r="B1365" s="1789"/>
      <c r="C1365" s="1789"/>
      <c r="D1365" s="1789"/>
      <c r="E1365" s="1790"/>
      <c r="F1365" s="1789"/>
      <c r="G1365" s="1789"/>
      <c r="H1365" s="1791"/>
      <c r="I1365" s="1791"/>
      <c r="J1365" s="1792"/>
    </row>
    <row r="1366" ht="30.75" customHeight="1">
      <c r="A1366" s="1209"/>
      <c r="B1366" s="1789"/>
      <c r="C1366" s="1789"/>
      <c r="D1366" s="1789"/>
      <c r="E1366" s="1790"/>
      <c r="F1366" s="1789"/>
      <c r="G1366" s="1789"/>
      <c r="H1366" s="1791"/>
      <c r="I1366" s="1791"/>
      <c r="J1366" s="1792"/>
    </row>
    <row r="1367" ht="30.75" customHeight="1">
      <c r="A1367" s="1209"/>
      <c r="B1367" s="1789"/>
      <c r="C1367" s="1789"/>
      <c r="D1367" s="1789"/>
      <c r="E1367" s="1790"/>
      <c r="F1367" s="1789"/>
      <c r="G1367" s="1789"/>
      <c r="H1367" s="1791"/>
      <c r="I1367" s="1791"/>
      <c r="J1367" s="1792"/>
    </row>
    <row r="1368" ht="30.75" customHeight="1">
      <c r="A1368" s="1209"/>
      <c r="B1368" s="1789"/>
      <c r="C1368" s="1789"/>
      <c r="D1368" s="1789"/>
      <c r="E1368" s="1790"/>
      <c r="F1368" s="1789"/>
      <c r="G1368" s="1789"/>
      <c r="H1368" s="1791"/>
      <c r="I1368" s="1791"/>
      <c r="J1368" s="1792"/>
    </row>
    <row r="1369" ht="30.75" customHeight="1">
      <c r="A1369" s="1209"/>
      <c r="B1369" s="1789"/>
      <c r="C1369" s="1789"/>
      <c r="D1369" s="1789"/>
      <c r="E1369" s="1790"/>
      <c r="F1369" s="1789"/>
      <c r="G1369" s="1789"/>
      <c r="H1369" s="1791"/>
      <c r="I1369" s="1791"/>
      <c r="J1369" s="1792"/>
    </row>
    <row r="1370" ht="30.75" customHeight="1">
      <c r="A1370" s="1209"/>
      <c r="B1370" s="1789"/>
      <c r="C1370" s="1789"/>
      <c r="D1370" s="1789"/>
      <c r="E1370" s="1790"/>
      <c r="F1370" s="1789"/>
      <c r="G1370" s="1789"/>
      <c r="H1370" s="1791"/>
      <c r="I1370" s="1791"/>
      <c r="J1370" s="1792"/>
    </row>
    <row r="1371" ht="30.75" customHeight="1">
      <c r="A1371" s="1209"/>
      <c r="B1371" s="1789"/>
      <c r="C1371" s="1789"/>
      <c r="D1371" s="1789"/>
      <c r="E1371" s="1790"/>
      <c r="F1371" s="1789"/>
      <c r="G1371" s="1789"/>
      <c r="H1371" s="1791"/>
      <c r="I1371" s="1791"/>
      <c r="J1371" s="1792"/>
    </row>
    <row r="1372" ht="30.75" customHeight="1">
      <c r="A1372" s="1209"/>
      <c r="B1372" s="1789"/>
      <c r="C1372" s="1789"/>
      <c r="D1372" s="1789"/>
      <c r="E1372" s="1790"/>
      <c r="F1372" s="1789"/>
      <c r="G1372" s="1789"/>
      <c r="H1372" s="1791"/>
      <c r="I1372" s="1791"/>
      <c r="J1372" s="1792"/>
    </row>
    <row r="1373" ht="30.75" customHeight="1">
      <c r="A1373" s="1209"/>
      <c r="B1373" s="1789"/>
      <c r="C1373" s="1789"/>
      <c r="D1373" s="1789"/>
      <c r="E1373" s="1790"/>
      <c r="F1373" s="1789"/>
      <c r="G1373" s="1789"/>
      <c r="H1373" s="1791"/>
      <c r="I1373" s="1791"/>
      <c r="J1373" s="1792"/>
    </row>
    <row r="1374" ht="30.75" customHeight="1">
      <c r="A1374" s="1209"/>
      <c r="B1374" s="1789"/>
      <c r="C1374" s="1789"/>
      <c r="D1374" s="1789"/>
      <c r="E1374" s="1790"/>
      <c r="F1374" s="1789"/>
      <c r="G1374" s="1789"/>
      <c r="H1374" s="1791"/>
      <c r="I1374" s="1791"/>
      <c r="J1374" s="1792"/>
    </row>
    <row r="1375" ht="30.75" customHeight="1">
      <c r="A1375" s="1209"/>
      <c r="B1375" s="1789"/>
      <c r="C1375" s="1789"/>
      <c r="D1375" s="1789"/>
      <c r="E1375" s="1790"/>
      <c r="F1375" s="1789"/>
      <c r="G1375" s="1789"/>
      <c r="H1375" s="1791"/>
      <c r="I1375" s="1791"/>
      <c r="J1375" s="1792"/>
    </row>
    <row r="1376" ht="30.75" customHeight="1">
      <c r="A1376" s="1209"/>
      <c r="B1376" s="1789"/>
      <c r="C1376" s="1789"/>
      <c r="D1376" s="1789"/>
      <c r="E1376" s="1790"/>
      <c r="F1376" s="1789"/>
      <c r="G1376" s="1789"/>
      <c r="H1376" s="1791"/>
      <c r="I1376" s="1791"/>
      <c r="J1376" s="1792"/>
    </row>
    <row r="1377" ht="30.75" customHeight="1">
      <c r="A1377" s="1209"/>
      <c r="B1377" s="1789"/>
      <c r="C1377" s="1789"/>
      <c r="D1377" s="1789"/>
      <c r="E1377" s="1790"/>
      <c r="F1377" s="1789"/>
      <c r="G1377" s="1789"/>
      <c r="H1377" s="1791"/>
      <c r="I1377" s="1791"/>
      <c r="J1377" s="1792"/>
    </row>
    <row r="1378" ht="30.75" customHeight="1">
      <c r="A1378" s="1209"/>
      <c r="B1378" s="1789"/>
      <c r="C1378" s="1789"/>
      <c r="D1378" s="1789"/>
      <c r="E1378" s="1790"/>
      <c r="F1378" s="1789"/>
      <c r="G1378" s="1789"/>
      <c r="H1378" s="1791"/>
      <c r="I1378" s="1791"/>
      <c r="J1378" s="1792"/>
    </row>
    <row r="1379" ht="30.75" customHeight="1">
      <c r="A1379" s="1209"/>
      <c r="B1379" s="1789"/>
      <c r="C1379" s="1789"/>
      <c r="D1379" s="1789"/>
      <c r="E1379" s="1790"/>
      <c r="F1379" s="1789"/>
      <c r="G1379" s="1789"/>
      <c r="H1379" s="1791"/>
      <c r="I1379" s="1791"/>
      <c r="J1379" s="1792"/>
    </row>
    <row r="1380" ht="30.75" customHeight="1">
      <c r="A1380" s="1209"/>
      <c r="B1380" s="1789"/>
      <c r="C1380" s="1789"/>
      <c r="D1380" s="1789"/>
      <c r="E1380" s="1790"/>
      <c r="F1380" s="1789"/>
      <c r="G1380" s="1789"/>
      <c r="H1380" s="1791"/>
      <c r="I1380" s="1791"/>
      <c r="J1380" s="1792"/>
    </row>
    <row r="1381" ht="30.75" customHeight="1">
      <c r="A1381" s="1209"/>
      <c r="B1381" s="1789"/>
      <c r="C1381" s="1789"/>
      <c r="D1381" s="1789"/>
      <c r="E1381" s="1790"/>
      <c r="F1381" s="1789"/>
      <c r="G1381" s="1789"/>
      <c r="H1381" s="1791"/>
      <c r="I1381" s="1791"/>
      <c r="J1381" s="1792"/>
    </row>
    <row r="1382" ht="30.75" customHeight="1">
      <c r="A1382" s="1209"/>
      <c r="B1382" s="1789"/>
      <c r="C1382" s="1789"/>
      <c r="D1382" s="1789"/>
      <c r="E1382" s="1790"/>
      <c r="F1382" s="1789"/>
      <c r="G1382" s="1789"/>
      <c r="H1382" s="1791"/>
      <c r="I1382" s="1791"/>
      <c r="J1382" s="1792"/>
    </row>
    <row r="1383" ht="30.75" customHeight="1">
      <c r="A1383" s="1209"/>
      <c r="B1383" s="1789"/>
      <c r="C1383" s="1789"/>
      <c r="D1383" s="1789"/>
      <c r="E1383" s="1790"/>
      <c r="F1383" s="1789"/>
      <c r="G1383" s="1789"/>
      <c r="H1383" s="1791"/>
      <c r="I1383" s="1791"/>
      <c r="J1383" s="1792"/>
    </row>
    <row r="1384" ht="30.75" customHeight="1">
      <c r="A1384" s="1209"/>
      <c r="B1384" s="1789"/>
      <c r="C1384" s="1789"/>
      <c r="D1384" s="1789"/>
      <c r="E1384" s="1790"/>
      <c r="F1384" s="1789"/>
      <c r="G1384" s="1789"/>
      <c r="H1384" s="1791"/>
      <c r="I1384" s="1791"/>
      <c r="J1384" s="1792"/>
    </row>
    <row r="1385" ht="30.75" customHeight="1">
      <c r="A1385" s="1209"/>
      <c r="B1385" s="1789"/>
      <c r="C1385" s="1789"/>
      <c r="D1385" s="1789"/>
      <c r="E1385" s="1790"/>
      <c r="F1385" s="1789"/>
      <c r="G1385" s="1789"/>
      <c r="H1385" s="1791"/>
      <c r="I1385" s="1791"/>
      <c r="J1385" s="1792"/>
    </row>
    <row r="1386" ht="30.75" customHeight="1">
      <c r="A1386" s="1209"/>
      <c r="B1386" s="1789"/>
      <c r="C1386" s="1789"/>
      <c r="D1386" s="1789"/>
      <c r="E1386" s="1790"/>
      <c r="F1386" s="1789"/>
      <c r="G1386" s="1789"/>
      <c r="H1386" s="1791"/>
      <c r="I1386" s="1791"/>
      <c r="J1386" s="1792"/>
    </row>
    <row r="1387" ht="30.75" customHeight="1">
      <c r="A1387" s="1209"/>
      <c r="B1387" s="1789"/>
      <c r="C1387" s="1789"/>
      <c r="D1387" s="1789"/>
      <c r="E1387" s="1790"/>
      <c r="F1387" s="1789"/>
      <c r="G1387" s="1789"/>
      <c r="H1387" s="1791"/>
      <c r="I1387" s="1791"/>
      <c r="J1387" s="1792"/>
    </row>
    <row r="1388" ht="30.75" customHeight="1">
      <c r="A1388" s="1209"/>
      <c r="B1388" s="1789"/>
      <c r="C1388" s="1789"/>
      <c r="D1388" s="1789"/>
      <c r="E1388" s="1790"/>
      <c r="F1388" s="1789"/>
      <c r="G1388" s="1789"/>
      <c r="H1388" s="1791"/>
      <c r="I1388" s="1791"/>
      <c r="J1388" s="1792"/>
    </row>
    <row r="1389" ht="30.75" customHeight="1">
      <c r="A1389" s="1209"/>
      <c r="B1389" s="1789"/>
      <c r="C1389" s="1789"/>
      <c r="D1389" s="1789"/>
      <c r="E1389" s="1790"/>
      <c r="F1389" s="1789"/>
      <c r="G1389" s="1789"/>
      <c r="H1389" s="1791"/>
      <c r="I1389" s="1791"/>
      <c r="J1389" s="1792"/>
    </row>
    <row r="1390" ht="30.75" customHeight="1">
      <c r="A1390" s="1209"/>
      <c r="B1390" s="1789"/>
      <c r="C1390" s="1789"/>
      <c r="D1390" s="1789"/>
      <c r="E1390" s="1790"/>
      <c r="F1390" s="1789"/>
      <c r="G1390" s="1789"/>
      <c r="H1390" s="1791"/>
      <c r="I1390" s="1791"/>
      <c r="J1390" s="1792"/>
    </row>
    <row r="1391" ht="30.75" customHeight="1">
      <c r="A1391" s="1209"/>
      <c r="B1391" s="1789"/>
      <c r="C1391" s="1789"/>
      <c r="D1391" s="1789"/>
      <c r="E1391" s="1790"/>
      <c r="F1391" s="1789"/>
      <c r="G1391" s="1789"/>
      <c r="H1391" s="1791"/>
      <c r="I1391" s="1791"/>
      <c r="J1391" s="1792"/>
    </row>
    <row r="1392" ht="30.75" customHeight="1">
      <c r="A1392" s="1209"/>
      <c r="B1392" s="1789"/>
      <c r="C1392" s="1789"/>
      <c r="D1392" s="1789"/>
      <c r="E1392" s="1790"/>
      <c r="F1392" s="1789"/>
      <c r="G1392" s="1789"/>
      <c r="H1392" s="1791"/>
      <c r="I1392" s="1791"/>
      <c r="J1392" s="1792"/>
    </row>
    <row r="1393" ht="30.75" customHeight="1">
      <c r="A1393" s="1209"/>
      <c r="B1393" s="1789"/>
      <c r="C1393" s="1789"/>
      <c r="D1393" s="1789"/>
      <c r="E1393" s="1790"/>
      <c r="F1393" s="1789"/>
      <c r="G1393" s="1789"/>
      <c r="H1393" s="1791"/>
      <c r="I1393" s="1791"/>
      <c r="J1393" s="1792"/>
    </row>
    <row r="1394" ht="30.75" customHeight="1">
      <c r="A1394" s="1209"/>
      <c r="B1394" s="1789"/>
      <c r="C1394" s="1789"/>
      <c r="D1394" s="1789"/>
      <c r="E1394" s="1790"/>
      <c r="F1394" s="1789"/>
      <c r="G1394" s="1789"/>
      <c r="H1394" s="1791"/>
      <c r="I1394" s="1791"/>
      <c r="J1394" s="1792"/>
    </row>
    <row r="1395" ht="30.75" customHeight="1">
      <c r="A1395" s="1209"/>
      <c r="B1395" s="1789"/>
      <c r="C1395" s="1789"/>
      <c r="D1395" s="1789"/>
      <c r="E1395" s="1790"/>
      <c r="F1395" s="1789"/>
      <c r="G1395" s="1789"/>
      <c r="H1395" s="1791"/>
      <c r="I1395" s="1791"/>
      <c r="J1395" s="1792"/>
    </row>
    <row r="1396" ht="30.75" customHeight="1">
      <c r="A1396" s="1209"/>
      <c r="B1396" s="1789"/>
      <c r="C1396" s="1789"/>
      <c r="D1396" s="1789"/>
      <c r="E1396" s="1790"/>
      <c r="F1396" s="1789"/>
      <c r="G1396" s="1789"/>
      <c r="H1396" s="1791"/>
      <c r="I1396" s="1791"/>
      <c r="J1396" s="1792"/>
    </row>
    <row r="1397" ht="30.75" customHeight="1">
      <c r="A1397" s="1209"/>
      <c r="B1397" s="1789"/>
      <c r="C1397" s="1789"/>
      <c r="D1397" s="1789"/>
      <c r="E1397" s="1790"/>
      <c r="F1397" s="1789"/>
      <c r="G1397" s="1789"/>
      <c r="H1397" s="1791"/>
      <c r="I1397" s="1791"/>
      <c r="J1397" s="1792"/>
    </row>
    <row r="1398" ht="30.75" customHeight="1">
      <c r="A1398" s="1209"/>
      <c r="B1398" s="1789"/>
      <c r="C1398" s="1789"/>
      <c r="D1398" s="1789"/>
      <c r="E1398" s="1790"/>
      <c r="F1398" s="1789"/>
      <c r="G1398" s="1789"/>
      <c r="H1398" s="1791"/>
      <c r="I1398" s="1791"/>
      <c r="J1398" s="1792"/>
    </row>
    <row r="1399" ht="30.75" customHeight="1">
      <c r="A1399" s="1209"/>
      <c r="B1399" s="1789"/>
      <c r="C1399" s="1789"/>
      <c r="D1399" s="1789"/>
      <c r="E1399" s="1790"/>
      <c r="F1399" s="1789"/>
      <c r="G1399" s="1789"/>
      <c r="H1399" s="1791"/>
      <c r="I1399" s="1791"/>
      <c r="J1399" s="1792"/>
    </row>
    <row r="1400" ht="30.75" customHeight="1">
      <c r="A1400" s="1209"/>
      <c r="B1400" s="1789"/>
      <c r="C1400" s="1789"/>
      <c r="D1400" s="1789"/>
      <c r="E1400" s="1790"/>
      <c r="F1400" s="1789"/>
      <c r="G1400" s="1789"/>
      <c r="H1400" s="1791"/>
      <c r="I1400" s="1791"/>
      <c r="J1400" s="1792"/>
    </row>
    <row r="1401" ht="30.75" customHeight="1">
      <c r="A1401" s="1209"/>
      <c r="B1401" s="1789"/>
      <c r="C1401" s="1789"/>
      <c r="D1401" s="1789"/>
      <c r="E1401" s="1790"/>
      <c r="F1401" s="1789"/>
      <c r="G1401" s="1789"/>
      <c r="H1401" s="1791"/>
      <c r="I1401" s="1791"/>
      <c r="J1401" s="1792"/>
    </row>
    <row r="1402" ht="30.75" customHeight="1">
      <c r="A1402" s="1209"/>
      <c r="B1402" s="1789"/>
      <c r="C1402" s="1789"/>
      <c r="D1402" s="1789"/>
      <c r="E1402" s="1790"/>
      <c r="F1402" s="1789"/>
      <c r="G1402" s="1789"/>
      <c r="H1402" s="1791"/>
      <c r="I1402" s="1791"/>
      <c r="J1402" s="1792"/>
    </row>
    <row r="1403" ht="30.75" customHeight="1">
      <c r="A1403" s="1209"/>
      <c r="B1403" s="1789"/>
      <c r="C1403" s="1789"/>
      <c r="D1403" s="1789"/>
      <c r="E1403" s="1790"/>
      <c r="F1403" s="1789"/>
      <c r="G1403" s="1789"/>
      <c r="H1403" s="1791"/>
      <c r="I1403" s="1791"/>
      <c r="J1403" s="1792"/>
    </row>
    <row r="1404" ht="30.75" customHeight="1">
      <c r="A1404" s="1209"/>
      <c r="B1404" s="1789"/>
      <c r="C1404" s="1789"/>
      <c r="D1404" s="1789"/>
      <c r="E1404" s="1790"/>
      <c r="F1404" s="1789"/>
      <c r="G1404" s="1789"/>
      <c r="H1404" s="1791"/>
      <c r="I1404" s="1791"/>
      <c r="J1404" s="1792"/>
    </row>
    <row r="1405" ht="30.75" customHeight="1">
      <c r="A1405" s="1209"/>
      <c r="B1405" s="1789"/>
      <c r="C1405" s="1789"/>
      <c r="D1405" s="1789"/>
      <c r="E1405" s="1790"/>
      <c r="F1405" s="1789"/>
      <c r="G1405" s="1789"/>
      <c r="H1405" s="1791"/>
      <c r="I1405" s="1791"/>
      <c r="J1405" s="1792"/>
    </row>
    <row r="1406" ht="30.75" customHeight="1">
      <c r="A1406" s="1209"/>
      <c r="B1406" s="1789"/>
      <c r="C1406" s="1789"/>
      <c r="D1406" s="1789"/>
      <c r="E1406" s="1790"/>
      <c r="F1406" s="1789"/>
      <c r="G1406" s="1789"/>
      <c r="H1406" s="1791"/>
      <c r="I1406" s="1791"/>
      <c r="J1406" s="1792"/>
    </row>
    <row r="1407" ht="30.75" customHeight="1">
      <c r="A1407" s="1209"/>
      <c r="B1407" s="1789"/>
      <c r="C1407" s="1789"/>
      <c r="D1407" s="1789"/>
      <c r="E1407" s="1790"/>
      <c r="F1407" s="1789"/>
      <c r="G1407" s="1789"/>
      <c r="H1407" s="1791"/>
      <c r="I1407" s="1791"/>
      <c r="J1407" s="1792"/>
    </row>
    <row r="1408" ht="30.75" customHeight="1">
      <c r="A1408" s="1209"/>
      <c r="B1408" s="1789"/>
      <c r="C1408" s="1789"/>
      <c r="D1408" s="1789"/>
      <c r="E1408" s="1790"/>
      <c r="F1408" s="1789"/>
      <c r="G1408" s="1789"/>
      <c r="H1408" s="1791"/>
      <c r="I1408" s="1791"/>
      <c r="J1408" s="1792"/>
    </row>
    <row r="1409" ht="30.75" customHeight="1">
      <c r="A1409" s="1209"/>
      <c r="B1409" s="1789"/>
      <c r="C1409" s="1789"/>
      <c r="D1409" s="1789"/>
      <c r="E1409" s="1790"/>
      <c r="F1409" s="1789"/>
      <c r="G1409" s="1789"/>
      <c r="H1409" s="1791"/>
      <c r="I1409" s="1791"/>
      <c r="J1409" s="1792"/>
    </row>
    <row r="1410" ht="30.75" customHeight="1">
      <c r="A1410" s="1209"/>
      <c r="B1410" s="1789"/>
      <c r="C1410" s="1789"/>
      <c r="D1410" s="1789"/>
      <c r="E1410" s="1790"/>
      <c r="F1410" s="1789"/>
      <c r="G1410" s="1789"/>
      <c r="H1410" s="1791"/>
      <c r="I1410" s="1791"/>
      <c r="J1410" s="1792"/>
    </row>
    <row r="1411" ht="30.75" customHeight="1">
      <c r="A1411" s="1209"/>
      <c r="B1411" s="1789"/>
      <c r="C1411" s="1789"/>
      <c r="D1411" s="1789"/>
      <c r="E1411" s="1790"/>
      <c r="F1411" s="1789"/>
      <c r="G1411" s="1789"/>
      <c r="H1411" s="1791"/>
      <c r="I1411" s="1791"/>
      <c r="J1411" s="1792"/>
    </row>
    <row r="1412" ht="30.75" customHeight="1">
      <c r="A1412" s="1209"/>
      <c r="B1412" s="1789"/>
      <c r="C1412" s="1789"/>
      <c r="D1412" s="1789"/>
      <c r="E1412" s="1790"/>
      <c r="F1412" s="1789"/>
      <c r="G1412" s="1789"/>
      <c r="H1412" s="1791"/>
      <c r="I1412" s="1791"/>
      <c r="J1412" s="1792"/>
    </row>
    <row r="1413" ht="30.75" customHeight="1">
      <c r="A1413" s="1209"/>
      <c r="B1413" s="1789"/>
      <c r="C1413" s="1789"/>
      <c r="D1413" s="1789"/>
      <c r="E1413" s="1790"/>
      <c r="F1413" s="1789"/>
      <c r="G1413" s="1789"/>
      <c r="H1413" s="1791"/>
      <c r="I1413" s="1791"/>
      <c r="J1413" s="1792"/>
    </row>
    <row r="1414" ht="30.75" customHeight="1">
      <c r="A1414" s="1209"/>
      <c r="B1414" s="1789"/>
      <c r="C1414" s="1789"/>
      <c r="D1414" s="1789"/>
      <c r="E1414" s="1790"/>
      <c r="F1414" s="1789"/>
      <c r="G1414" s="1789"/>
      <c r="H1414" s="1791"/>
      <c r="I1414" s="1791"/>
      <c r="J1414" s="1792"/>
    </row>
    <row r="1415" ht="30.75" customHeight="1">
      <c r="A1415" s="1209"/>
      <c r="B1415" s="1789"/>
      <c r="C1415" s="1789"/>
      <c r="D1415" s="1789"/>
      <c r="E1415" s="1790"/>
      <c r="F1415" s="1789"/>
      <c r="G1415" s="1789"/>
      <c r="H1415" s="1791"/>
      <c r="I1415" s="1791"/>
      <c r="J1415" s="1792"/>
    </row>
    <row r="1416" ht="30.75" customHeight="1">
      <c r="A1416" s="1209"/>
      <c r="B1416" s="1789"/>
      <c r="C1416" s="1789"/>
      <c r="D1416" s="1789"/>
      <c r="E1416" s="1790"/>
      <c r="F1416" s="1789"/>
      <c r="G1416" s="1789"/>
      <c r="H1416" s="1791"/>
      <c r="I1416" s="1791"/>
      <c r="J1416" s="1792"/>
    </row>
    <row r="1417" ht="30.75" customHeight="1">
      <c r="A1417" s="1209"/>
      <c r="B1417" s="1789"/>
      <c r="C1417" s="1789"/>
      <c r="D1417" s="1789"/>
      <c r="E1417" s="1790"/>
      <c r="F1417" s="1789"/>
      <c r="G1417" s="1789"/>
      <c r="H1417" s="1791"/>
      <c r="I1417" s="1791"/>
      <c r="J1417" s="1792"/>
    </row>
    <row r="1418" ht="30.75" customHeight="1">
      <c r="A1418" s="1209"/>
      <c r="B1418" s="1789"/>
      <c r="C1418" s="1789"/>
      <c r="D1418" s="1789"/>
      <c r="E1418" s="1790"/>
      <c r="F1418" s="1789"/>
      <c r="G1418" s="1789"/>
      <c r="H1418" s="1791"/>
      <c r="I1418" s="1791"/>
      <c r="J1418" s="1792"/>
    </row>
    <row r="1419" ht="30.75" customHeight="1">
      <c r="A1419" s="1209"/>
      <c r="B1419" s="1789"/>
      <c r="C1419" s="1789"/>
      <c r="D1419" s="1789"/>
      <c r="E1419" s="1790"/>
      <c r="F1419" s="1789"/>
      <c r="G1419" s="1789"/>
      <c r="H1419" s="1791"/>
      <c r="I1419" s="1791"/>
      <c r="J1419" s="1792"/>
    </row>
    <row r="1420" ht="30.75" customHeight="1">
      <c r="A1420" s="1209"/>
      <c r="B1420" s="1789"/>
      <c r="C1420" s="1789"/>
      <c r="D1420" s="1789"/>
      <c r="E1420" s="1790"/>
      <c r="F1420" s="1789"/>
      <c r="G1420" s="1789"/>
      <c r="H1420" s="1791"/>
      <c r="I1420" s="1791"/>
      <c r="J1420" s="1792"/>
    </row>
    <row r="1421" ht="30.75" customHeight="1">
      <c r="A1421" s="1209"/>
      <c r="B1421" s="1789"/>
      <c r="C1421" s="1789"/>
      <c r="D1421" s="1789"/>
      <c r="E1421" s="1790"/>
      <c r="F1421" s="1789"/>
      <c r="G1421" s="1789"/>
      <c r="H1421" s="1791"/>
      <c r="I1421" s="1791"/>
      <c r="J1421" s="1792"/>
    </row>
    <row r="1422" ht="30.75" customHeight="1">
      <c r="A1422" s="1209"/>
      <c r="B1422" s="1789"/>
      <c r="C1422" s="1789"/>
      <c r="D1422" s="1789"/>
      <c r="E1422" s="1790"/>
      <c r="F1422" s="1789"/>
      <c r="G1422" s="1789"/>
      <c r="H1422" s="1791"/>
      <c r="I1422" s="1791"/>
      <c r="J1422" s="1792"/>
    </row>
    <row r="1423" ht="30.75" customHeight="1">
      <c r="A1423" s="1209"/>
      <c r="B1423" s="1789"/>
      <c r="C1423" s="1789"/>
      <c r="D1423" s="1789"/>
      <c r="E1423" s="1790"/>
      <c r="F1423" s="1789"/>
      <c r="G1423" s="1789"/>
      <c r="H1423" s="1791"/>
      <c r="I1423" s="1791"/>
      <c r="J1423" s="1792"/>
    </row>
    <row r="1424" ht="30.75" customHeight="1">
      <c r="A1424" s="1209"/>
      <c r="B1424" s="1789"/>
      <c r="C1424" s="1789"/>
      <c r="D1424" s="1789"/>
      <c r="E1424" s="1790"/>
      <c r="F1424" s="1789"/>
      <c r="G1424" s="1789"/>
      <c r="H1424" s="1791"/>
      <c r="I1424" s="1791"/>
      <c r="J1424" s="1792"/>
    </row>
    <row r="1425" ht="30.75" customHeight="1">
      <c r="A1425" s="1209"/>
      <c r="B1425" s="1789"/>
      <c r="C1425" s="1789"/>
      <c r="D1425" s="1789"/>
      <c r="E1425" s="1790"/>
      <c r="F1425" s="1789"/>
      <c r="G1425" s="1789"/>
      <c r="H1425" s="1791"/>
      <c r="I1425" s="1791"/>
      <c r="J1425" s="1792"/>
    </row>
    <row r="1426" ht="30.75" customHeight="1">
      <c r="A1426" s="1209"/>
      <c r="B1426" s="1789"/>
      <c r="C1426" s="1789"/>
      <c r="D1426" s="1789"/>
      <c r="E1426" s="1790"/>
      <c r="F1426" s="1789"/>
      <c r="G1426" s="1789"/>
      <c r="H1426" s="1791"/>
      <c r="I1426" s="1791"/>
      <c r="J1426" s="1792"/>
    </row>
    <row r="1427" ht="30.75" customHeight="1">
      <c r="A1427" s="1209"/>
      <c r="B1427" s="1789"/>
      <c r="C1427" s="1789"/>
      <c r="D1427" s="1789"/>
      <c r="E1427" s="1790"/>
      <c r="F1427" s="1789"/>
      <c r="G1427" s="1789"/>
      <c r="H1427" s="1791"/>
      <c r="I1427" s="1791"/>
      <c r="J1427" s="1792"/>
    </row>
    <row r="1428" ht="30.75" customHeight="1">
      <c r="A1428" s="1209"/>
      <c r="B1428" s="1789"/>
      <c r="C1428" s="1789"/>
      <c r="D1428" s="1789"/>
      <c r="E1428" s="1790"/>
      <c r="F1428" s="1789"/>
      <c r="G1428" s="1789"/>
      <c r="H1428" s="1791"/>
      <c r="I1428" s="1791"/>
      <c r="J1428" s="1792"/>
    </row>
    <row r="1429" ht="30.75" customHeight="1">
      <c r="A1429" s="1209"/>
      <c r="B1429" s="1789"/>
      <c r="C1429" s="1789"/>
      <c r="D1429" s="1789"/>
      <c r="E1429" s="1790"/>
      <c r="F1429" s="1789"/>
      <c r="G1429" s="1789"/>
      <c r="H1429" s="1791"/>
      <c r="I1429" s="1791"/>
      <c r="J1429" s="1792"/>
    </row>
    <row r="1430" ht="30.75" customHeight="1">
      <c r="A1430" s="1209"/>
      <c r="B1430" s="1789"/>
      <c r="C1430" s="1789"/>
      <c r="D1430" s="1789"/>
      <c r="E1430" s="1790"/>
      <c r="F1430" s="1789"/>
      <c r="G1430" s="1789"/>
      <c r="H1430" s="1791"/>
      <c r="I1430" s="1791"/>
      <c r="J1430" s="1792"/>
    </row>
    <row r="1431" ht="30.75" customHeight="1">
      <c r="A1431" s="1209"/>
      <c r="B1431" s="1789"/>
      <c r="C1431" s="1789"/>
      <c r="D1431" s="1789"/>
      <c r="E1431" s="1790"/>
      <c r="F1431" s="1789"/>
      <c r="G1431" s="1789"/>
      <c r="H1431" s="1791"/>
      <c r="I1431" s="1791"/>
      <c r="J1431" s="1792"/>
    </row>
    <row r="1432" ht="30.75" customHeight="1">
      <c r="A1432" s="1209"/>
      <c r="B1432" s="1789"/>
      <c r="C1432" s="1789"/>
      <c r="D1432" s="1789"/>
      <c r="E1432" s="1790"/>
      <c r="F1432" s="1789"/>
      <c r="G1432" s="1789"/>
      <c r="H1432" s="1791"/>
      <c r="I1432" s="1791"/>
      <c r="J1432" s="1792"/>
    </row>
    <row r="1433" ht="30.75" customHeight="1">
      <c r="A1433" s="1209"/>
      <c r="B1433" s="1789"/>
      <c r="C1433" s="1789"/>
      <c r="D1433" s="1789"/>
      <c r="E1433" s="1790"/>
      <c r="F1433" s="1789"/>
      <c r="G1433" s="1789"/>
      <c r="H1433" s="1791"/>
      <c r="I1433" s="1791"/>
      <c r="J1433" s="1792"/>
    </row>
    <row r="1434" ht="30.75" customHeight="1">
      <c r="A1434" s="1209"/>
      <c r="B1434" s="1789"/>
      <c r="C1434" s="1789"/>
      <c r="D1434" s="1789"/>
      <c r="E1434" s="1790"/>
      <c r="F1434" s="1789"/>
      <c r="G1434" s="1789"/>
      <c r="H1434" s="1791"/>
      <c r="I1434" s="1791"/>
      <c r="J1434" s="1792"/>
    </row>
    <row r="1435" ht="30.75" customHeight="1">
      <c r="A1435" s="1209"/>
      <c r="B1435" s="1789"/>
      <c r="C1435" s="1789"/>
      <c r="D1435" s="1789"/>
      <c r="E1435" s="1790"/>
      <c r="F1435" s="1789"/>
      <c r="G1435" s="1789"/>
      <c r="H1435" s="1791"/>
      <c r="I1435" s="1791"/>
      <c r="J1435" s="1792"/>
    </row>
    <row r="1436" ht="30.75" customHeight="1">
      <c r="A1436" s="1209"/>
      <c r="B1436" s="1789"/>
      <c r="C1436" s="1789"/>
      <c r="D1436" s="1789"/>
      <c r="E1436" s="1790"/>
      <c r="F1436" s="1789"/>
      <c r="G1436" s="1789"/>
      <c r="H1436" s="1791"/>
      <c r="I1436" s="1791"/>
      <c r="J1436" s="1792"/>
    </row>
    <row r="1437" ht="30.75" customHeight="1">
      <c r="A1437" s="1209"/>
      <c r="B1437" s="1789"/>
      <c r="C1437" s="1789"/>
      <c r="D1437" s="1789"/>
      <c r="E1437" s="1790"/>
      <c r="F1437" s="1789"/>
      <c r="G1437" s="1789"/>
      <c r="H1437" s="1791"/>
      <c r="I1437" s="1791"/>
      <c r="J1437" s="1792"/>
    </row>
    <row r="1438" ht="30.75" customHeight="1">
      <c r="A1438" s="1209"/>
      <c r="B1438" s="1789"/>
      <c r="C1438" s="1789"/>
      <c r="D1438" s="1789"/>
      <c r="E1438" s="1790"/>
      <c r="F1438" s="1789"/>
      <c r="G1438" s="1789"/>
      <c r="H1438" s="1791"/>
      <c r="I1438" s="1791"/>
      <c r="J1438" s="1792"/>
    </row>
    <row r="1439" ht="30.75" customHeight="1">
      <c r="A1439" s="1209"/>
      <c r="B1439" s="1789"/>
      <c r="C1439" s="1789"/>
      <c r="D1439" s="1789"/>
      <c r="E1439" s="1790"/>
      <c r="F1439" s="1789"/>
      <c r="G1439" s="1789"/>
      <c r="H1439" s="1791"/>
      <c r="I1439" s="1791"/>
      <c r="J1439" s="1792"/>
    </row>
    <row r="1440" ht="30.75" customHeight="1">
      <c r="A1440" s="1209"/>
      <c r="B1440" s="1789"/>
      <c r="C1440" s="1789"/>
      <c r="D1440" s="1789"/>
      <c r="E1440" s="1790"/>
      <c r="F1440" s="1789"/>
      <c r="G1440" s="1789"/>
      <c r="H1440" s="1791"/>
      <c r="I1440" s="1791"/>
      <c r="J1440" s="1792"/>
    </row>
    <row r="1441" ht="30.75" customHeight="1">
      <c r="A1441" s="1209"/>
      <c r="B1441" s="1789"/>
      <c r="C1441" s="1789"/>
      <c r="D1441" s="1789"/>
      <c r="E1441" s="1790"/>
      <c r="F1441" s="1789"/>
      <c r="G1441" s="1789"/>
      <c r="H1441" s="1791"/>
      <c r="I1441" s="1791"/>
      <c r="J1441" s="1792"/>
    </row>
    <row r="1442" ht="30.75" customHeight="1">
      <c r="A1442" s="1209"/>
      <c r="B1442" s="1789"/>
      <c r="C1442" s="1789"/>
      <c r="D1442" s="1789"/>
      <c r="E1442" s="1790"/>
      <c r="F1442" s="1789"/>
      <c r="G1442" s="1789"/>
      <c r="H1442" s="1791"/>
      <c r="I1442" s="1791"/>
      <c r="J1442" s="1792"/>
    </row>
    <row r="1443" ht="30.75" customHeight="1">
      <c r="A1443" s="1209"/>
      <c r="B1443" s="1789"/>
      <c r="C1443" s="1789"/>
      <c r="D1443" s="1789"/>
      <c r="E1443" s="1790"/>
      <c r="F1443" s="1789"/>
      <c r="G1443" s="1789"/>
      <c r="H1443" s="1791"/>
      <c r="I1443" s="1791"/>
      <c r="J1443" s="1792"/>
    </row>
    <row r="1444" ht="30.75" customHeight="1">
      <c r="A1444" s="1209"/>
      <c r="B1444" s="1789"/>
      <c r="C1444" s="1789"/>
      <c r="D1444" s="1789"/>
      <c r="E1444" s="1790"/>
      <c r="F1444" s="1789"/>
      <c r="G1444" s="1789"/>
      <c r="H1444" s="1791"/>
      <c r="I1444" s="1791"/>
      <c r="J1444" s="1792"/>
    </row>
    <row r="1445" ht="30.75" customHeight="1">
      <c r="A1445" s="1209"/>
      <c r="B1445" s="1789"/>
      <c r="C1445" s="1789"/>
      <c r="D1445" s="1789"/>
      <c r="E1445" s="1790"/>
      <c r="F1445" s="1789"/>
      <c r="G1445" s="1789"/>
      <c r="H1445" s="1791"/>
      <c r="I1445" s="1791"/>
      <c r="J1445" s="1792"/>
    </row>
    <row r="1446" ht="30.75" customHeight="1">
      <c r="A1446" s="1209"/>
      <c r="B1446" s="1789"/>
      <c r="C1446" s="1789"/>
      <c r="D1446" s="1789"/>
      <c r="E1446" s="1790"/>
      <c r="F1446" s="1789"/>
      <c r="G1446" s="1789"/>
      <c r="H1446" s="1791"/>
      <c r="I1446" s="1791"/>
      <c r="J1446" s="1792"/>
    </row>
    <row r="1447" ht="30.75" customHeight="1">
      <c r="A1447" s="1209"/>
      <c r="B1447" s="1789"/>
      <c r="C1447" s="1789"/>
      <c r="D1447" s="1789"/>
      <c r="E1447" s="1790"/>
      <c r="F1447" s="1789"/>
      <c r="G1447" s="1789"/>
      <c r="H1447" s="1791"/>
      <c r="I1447" s="1791"/>
      <c r="J1447" s="1792"/>
    </row>
    <row r="1448" ht="30.75" customHeight="1">
      <c r="A1448" s="1209"/>
      <c r="B1448" s="1789"/>
      <c r="C1448" s="1789"/>
      <c r="D1448" s="1789"/>
      <c r="E1448" s="1790"/>
      <c r="F1448" s="1789"/>
      <c r="G1448" s="1789"/>
      <c r="H1448" s="1791"/>
      <c r="I1448" s="1791"/>
      <c r="J1448" s="1792"/>
    </row>
    <row r="1449" ht="30.75" customHeight="1">
      <c r="A1449" s="1209"/>
      <c r="B1449" s="1789"/>
      <c r="C1449" s="1789"/>
      <c r="D1449" s="1789"/>
      <c r="E1449" s="1790"/>
      <c r="F1449" s="1789"/>
      <c r="G1449" s="1789"/>
      <c r="H1449" s="1791"/>
      <c r="I1449" s="1791"/>
      <c r="J1449" s="1792"/>
    </row>
    <row r="1450" ht="30.75" customHeight="1">
      <c r="A1450" s="1209"/>
      <c r="B1450" s="1789"/>
      <c r="C1450" s="1789"/>
      <c r="D1450" s="1789"/>
      <c r="E1450" s="1790"/>
      <c r="F1450" s="1789"/>
      <c r="G1450" s="1789"/>
      <c r="H1450" s="1791"/>
      <c r="I1450" s="1791"/>
      <c r="J1450" s="1792"/>
    </row>
    <row r="1451" ht="30.75" customHeight="1">
      <c r="A1451" s="1209"/>
      <c r="B1451" s="1789"/>
      <c r="C1451" s="1789"/>
      <c r="D1451" s="1789"/>
      <c r="E1451" s="1790"/>
      <c r="F1451" s="1789"/>
      <c r="G1451" s="1789"/>
      <c r="H1451" s="1791"/>
      <c r="I1451" s="1791"/>
      <c r="J1451" s="1792"/>
    </row>
    <row r="1452" ht="30.75" customHeight="1">
      <c r="A1452" s="1209"/>
      <c r="B1452" s="1789"/>
      <c r="C1452" s="1789"/>
      <c r="D1452" s="1789"/>
      <c r="E1452" s="1790"/>
      <c r="F1452" s="1789"/>
      <c r="G1452" s="1789"/>
      <c r="H1452" s="1791"/>
      <c r="I1452" s="1791"/>
      <c r="J1452" s="1792"/>
    </row>
    <row r="1453" ht="30.75" customHeight="1">
      <c r="A1453" s="1209"/>
      <c r="B1453" s="1789"/>
      <c r="C1453" s="1789"/>
      <c r="D1453" s="1789"/>
      <c r="E1453" s="1790"/>
      <c r="F1453" s="1789"/>
      <c r="G1453" s="1789"/>
      <c r="H1453" s="1791"/>
      <c r="I1453" s="1791"/>
      <c r="J1453" s="1792"/>
    </row>
    <row r="1454" ht="30.75" customHeight="1">
      <c r="A1454" s="1209"/>
      <c r="B1454" s="1789"/>
      <c r="C1454" s="1789"/>
      <c r="D1454" s="1789"/>
      <c r="E1454" s="1790"/>
      <c r="F1454" s="1789"/>
      <c r="G1454" s="1789"/>
      <c r="H1454" s="1791"/>
      <c r="I1454" s="1791"/>
      <c r="J1454" s="1792"/>
    </row>
    <row r="1455" ht="30.75" customHeight="1">
      <c r="A1455" s="1209"/>
      <c r="B1455" s="1789"/>
      <c r="C1455" s="1789"/>
      <c r="D1455" s="1789"/>
      <c r="E1455" s="1790"/>
      <c r="F1455" s="1789"/>
      <c r="G1455" s="1789"/>
      <c r="H1455" s="1791"/>
      <c r="I1455" s="1791"/>
      <c r="J1455" s="1792"/>
    </row>
    <row r="1456" ht="30.75" customHeight="1">
      <c r="A1456" s="1209"/>
      <c r="B1456" s="1789"/>
      <c r="C1456" s="1789"/>
      <c r="D1456" s="1789"/>
      <c r="E1456" s="1790"/>
      <c r="F1456" s="1789"/>
      <c r="G1456" s="1789"/>
      <c r="H1456" s="1791"/>
      <c r="I1456" s="1791"/>
      <c r="J1456" s="1792"/>
    </row>
    <row r="1457" ht="30.75" customHeight="1">
      <c r="A1457" s="1209"/>
      <c r="B1457" s="1789"/>
      <c r="C1457" s="1789"/>
      <c r="D1457" s="1789"/>
      <c r="E1457" s="1790"/>
      <c r="F1457" s="1789"/>
      <c r="G1457" s="1789"/>
      <c r="H1457" s="1791"/>
      <c r="I1457" s="1791"/>
      <c r="J1457" s="1792"/>
    </row>
    <row r="1458" ht="30.75" customHeight="1">
      <c r="A1458" s="1209"/>
      <c r="B1458" s="1789"/>
      <c r="C1458" s="1789"/>
      <c r="D1458" s="1789"/>
      <c r="E1458" s="1790"/>
      <c r="F1458" s="1789"/>
      <c r="G1458" s="1789"/>
      <c r="H1458" s="1791"/>
      <c r="I1458" s="1791"/>
      <c r="J1458" s="1792"/>
    </row>
    <row r="1459" ht="30.75" customHeight="1">
      <c r="A1459" s="1209"/>
      <c r="B1459" s="1789"/>
      <c r="C1459" s="1789"/>
      <c r="D1459" s="1789"/>
      <c r="E1459" s="1790"/>
      <c r="F1459" s="1789"/>
      <c r="G1459" s="1789"/>
      <c r="H1459" s="1791"/>
      <c r="I1459" s="1791"/>
      <c r="J1459" s="1792"/>
    </row>
    <row r="1460" ht="30.75" customHeight="1">
      <c r="A1460" s="1209"/>
      <c r="B1460" s="1789"/>
      <c r="C1460" s="1789"/>
      <c r="D1460" s="1789"/>
      <c r="E1460" s="1790"/>
      <c r="F1460" s="1789"/>
      <c r="G1460" s="1789"/>
      <c r="H1460" s="1791"/>
      <c r="I1460" s="1791"/>
      <c r="J1460" s="1792"/>
    </row>
    <row r="1461" ht="30.75" customHeight="1">
      <c r="A1461" s="1209"/>
      <c r="B1461" s="1789"/>
      <c r="C1461" s="1789"/>
      <c r="D1461" s="1789"/>
      <c r="E1461" s="1790"/>
      <c r="F1461" s="1789"/>
      <c r="G1461" s="1789"/>
      <c r="H1461" s="1791"/>
      <c r="I1461" s="1791"/>
      <c r="J1461" s="1792"/>
    </row>
    <row r="1462" ht="30.75" customHeight="1">
      <c r="A1462" s="1209"/>
      <c r="B1462" s="1789"/>
      <c r="C1462" s="1789"/>
      <c r="D1462" s="1789"/>
      <c r="E1462" s="1790"/>
      <c r="F1462" s="1789"/>
      <c r="G1462" s="1789"/>
      <c r="H1462" s="1791"/>
      <c r="I1462" s="1791"/>
      <c r="J1462" s="1792"/>
    </row>
    <row r="1463" ht="30.75" customHeight="1">
      <c r="A1463" s="1209"/>
      <c r="B1463" s="1789"/>
      <c r="C1463" s="1789"/>
      <c r="D1463" s="1789"/>
      <c r="E1463" s="1790"/>
      <c r="F1463" s="1789"/>
      <c r="G1463" s="1789"/>
      <c r="H1463" s="1791"/>
      <c r="I1463" s="1791"/>
      <c r="J1463" s="1792"/>
    </row>
    <row r="1464" ht="30.75" customHeight="1">
      <c r="A1464" s="1209"/>
      <c r="B1464" s="1789"/>
      <c r="C1464" s="1789"/>
      <c r="D1464" s="1789"/>
      <c r="E1464" s="1790"/>
      <c r="F1464" s="1789"/>
      <c r="G1464" s="1789"/>
      <c r="H1464" s="1791"/>
      <c r="I1464" s="1791"/>
      <c r="J1464" s="1792"/>
    </row>
    <row r="1465" ht="30.75" customHeight="1">
      <c r="A1465" s="1209"/>
      <c r="B1465" s="1789"/>
      <c r="C1465" s="1789"/>
      <c r="D1465" s="1789"/>
      <c r="E1465" s="1790"/>
      <c r="F1465" s="1789"/>
      <c r="G1465" s="1789"/>
      <c r="H1465" s="1791"/>
      <c r="I1465" s="1791"/>
      <c r="J1465" s="1792"/>
    </row>
    <row r="1466" ht="30.75" customHeight="1">
      <c r="A1466" s="1209"/>
      <c r="B1466" s="1789"/>
      <c r="C1466" s="1789"/>
      <c r="D1466" s="1789"/>
      <c r="E1466" s="1790"/>
      <c r="F1466" s="1789"/>
      <c r="G1466" s="1789"/>
      <c r="H1466" s="1791"/>
      <c r="I1466" s="1791"/>
      <c r="J1466" s="1792"/>
    </row>
    <row r="1467" ht="30.75" customHeight="1">
      <c r="A1467" s="1209"/>
      <c r="B1467" s="1789"/>
      <c r="C1467" s="1789"/>
      <c r="D1467" s="1789"/>
      <c r="E1467" s="1790"/>
      <c r="F1467" s="1789"/>
      <c r="G1467" s="1789"/>
      <c r="H1467" s="1791"/>
      <c r="I1467" s="1791"/>
      <c r="J1467" s="1792"/>
    </row>
    <row r="1468" ht="30.75" customHeight="1">
      <c r="A1468" s="1209"/>
      <c r="B1468" s="1789"/>
      <c r="C1468" s="1789"/>
      <c r="D1468" s="1789"/>
      <c r="E1468" s="1790"/>
      <c r="F1468" s="1789"/>
      <c r="G1468" s="1789"/>
      <c r="H1468" s="1791"/>
      <c r="I1468" s="1791"/>
      <c r="J1468" s="1792"/>
    </row>
    <row r="1469" ht="30.75" customHeight="1">
      <c r="A1469" s="1209"/>
      <c r="B1469" s="1789"/>
      <c r="C1469" s="1789"/>
      <c r="D1469" s="1789"/>
      <c r="E1469" s="1790"/>
      <c r="F1469" s="1789"/>
      <c r="G1469" s="1789"/>
      <c r="H1469" s="1791"/>
      <c r="I1469" s="1791"/>
      <c r="J1469" s="1792"/>
    </row>
    <row r="1470" ht="30.75" customHeight="1">
      <c r="A1470" s="1209"/>
      <c r="B1470" s="1789"/>
      <c r="C1470" s="1789"/>
      <c r="D1470" s="1789"/>
      <c r="E1470" s="1790"/>
      <c r="F1470" s="1789"/>
      <c r="G1470" s="1789"/>
      <c r="H1470" s="1791"/>
      <c r="I1470" s="1791"/>
      <c r="J1470" s="1792"/>
    </row>
    <row r="1471" ht="30.75" customHeight="1">
      <c r="A1471" s="1209"/>
      <c r="B1471" s="1789"/>
      <c r="C1471" s="1789"/>
      <c r="D1471" s="1789"/>
      <c r="E1471" s="1790"/>
      <c r="F1471" s="1789"/>
      <c r="G1471" s="1789"/>
      <c r="H1471" s="1791"/>
      <c r="I1471" s="1791"/>
      <c r="J1471" s="1792"/>
    </row>
    <row r="1472" ht="30.75" customHeight="1">
      <c r="A1472" s="1209"/>
      <c r="B1472" s="1789"/>
      <c r="C1472" s="1789"/>
      <c r="D1472" s="1789"/>
      <c r="E1472" s="1790"/>
      <c r="F1472" s="1789"/>
      <c r="G1472" s="1789"/>
      <c r="H1472" s="1791"/>
      <c r="I1472" s="1791"/>
      <c r="J1472" s="1792"/>
    </row>
    <row r="1473" ht="30.75" customHeight="1">
      <c r="A1473" s="1209"/>
      <c r="B1473" s="1789"/>
      <c r="C1473" s="1789"/>
      <c r="D1473" s="1789"/>
      <c r="E1473" s="1790"/>
      <c r="F1473" s="1789"/>
      <c r="G1473" s="1789"/>
      <c r="H1473" s="1791"/>
      <c r="I1473" s="1791"/>
      <c r="J1473" s="1792"/>
    </row>
    <row r="1474" ht="30.75" customHeight="1">
      <c r="A1474" s="1209"/>
      <c r="B1474" s="1789"/>
      <c r="C1474" s="1789"/>
      <c r="D1474" s="1789"/>
      <c r="E1474" s="1790"/>
      <c r="F1474" s="1789"/>
      <c r="G1474" s="1789"/>
      <c r="H1474" s="1791"/>
      <c r="I1474" s="1791"/>
      <c r="J1474" s="1792"/>
    </row>
    <row r="1475" ht="30.75" customHeight="1">
      <c r="A1475" s="1209"/>
      <c r="B1475" s="1789"/>
      <c r="C1475" s="1789"/>
      <c r="D1475" s="1789"/>
      <c r="E1475" s="1790"/>
      <c r="F1475" s="1789"/>
      <c r="G1475" s="1789"/>
      <c r="H1475" s="1791"/>
      <c r="I1475" s="1791"/>
      <c r="J1475" s="1792"/>
    </row>
    <row r="1476" ht="30.75" customHeight="1">
      <c r="A1476" s="1209"/>
      <c r="B1476" s="1789"/>
      <c r="C1476" s="1789"/>
      <c r="D1476" s="1789"/>
      <c r="E1476" s="1790"/>
      <c r="F1476" s="1789"/>
      <c r="G1476" s="1789"/>
      <c r="H1476" s="1791"/>
      <c r="I1476" s="1791"/>
      <c r="J1476" s="1792"/>
    </row>
    <row r="1477" ht="30.75" customHeight="1">
      <c r="A1477" s="1209"/>
      <c r="B1477" s="1789"/>
      <c r="C1477" s="1789"/>
      <c r="D1477" s="1789"/>
      <c r="E1477" s="1790"/>
      <c r="F1477" s="1789"/>
      <c r="G1477" s="1789"/>
      <c r="H1477" s="1791"/>
      <c r="I1477" s="1791"/>
      <c r="J1477" s="1792"/>
    </row>
    <row r="1478" ht="30.75" customHeight="1">
      <c r="A1478" s="1209"/>
      <c r="B1478" s="1789"/>
      <c r="C1478" s="1789"/>
      <c r="D1478" s="1789"/>
      <c r="E1478" s="1790"/>
      <c r="F1478" s="1789"/>
      <c r="G1478" s="1789"/>
      <c r="H1478" s="1791"/>
      <c r="I1478" s="1791"/>
      <c r="J1478" s="1792"/>
    </row>
    <row r="1479" ht="30.75" customHeight="1">
      <c r="A1479" s="1209"/>
      <c r="B1479" s="1789"/>
      <c r="C1479" s="1789"/>
      <c r="D1479" s="1789"/>
      <c r="E1479" s="1790"/>
      <c r="F1479" s="1789"/>
      <c r="G1479" s="1789"/>
      <c r="H1479" s="1791"/>
      <c r="I1479" s="1791"/>
      <c r="J1479" s="1792"/>
    </row>
    <row r="1480" ht="30.75" customHeight="1">
      <c r="A1480" s="1209"/>
      <c r="B1480" s="1789"/>
      <c r="C1480" s="1789"/>
      <c r="D1480" s="1789"/>
      <c r="E1480" s="1790"/>
      <c r="F1480" s="1789"/>
      <c r="G1480" s="1789"/>
      <c r="H1480" s="1791"/>
      <c r="I1480" s="1791"/>
      <c r="J1480" s="1792"/>
    </row>
    <row r="1481" ht="30.75" customHeight="1">
      <c r="A1481" s="1209"/>
      <c r="B1481" s="1789"/>
      <c r="C1481" s="1789"/>
      <c r="D1481" s="1789"/>
      <c r="E1481" s="1790"/>
      <c r="F1481" s="1789"/>
      <c r="G1481" s="1789"/>
      <c r="H1481" s="1791"/>
      <c r="I1481" s="1791"/>
      <c r="J1481" s="1792"/>
    </row>
    <row r="1482" ht="30.75" customHeight="1">
      <c r="A1482" s="1209"/>
      <c r="B1482" s="1789"/>
      <c r="C1482" s="1789"/>
      <c r="D1482" s="1789"/>
      <c r="E1482" s="1790"/>
      <c r="F1482" s="1789"/>
      <c r="G1482" s="1789"/>
      <c r="H1482" s="1791"/>
      <c r="I1482" s="1791"/>
      <c r="J1482" s="1792"/>
    </row>
    <row r="1483" ht="30.75" customHeight="1">
      <c r="A1483" s="1209"/>
      <c r="B1483" s="1789"/>
      <c r="C1483" s="1789"/>
      <c r="D1483" s="1789"/>
      <c r="E1483" s="1790"/>
      <c r="F1483" s="1789"/>
      <c r="G1483" s="1789"/>
      <c r="H1483" s="1791"/>
      <c r="I1483" s="1791"/>
      <c r="J1483" s="1792"/>
    </row>
    <row r="1484" ht="30.75" customHeight="1">
      <c r="A1484" s="1209"/>
      <c r="B1484" s="1789"/>
      <c r="C1484" s="1789"/>
      <c r="D1484" s="1789"/>
      <c r="E1484" s="1790"/>
      <c r="F1484" s="1789"/>
      <c r="G1484" s="1789"/>
      <c r="H1484" s="1791"/>
      <c r="I1484" s="1791"/>
      <c r="J1484" s="1792"/>
    </row>
    <row r="1485" ht="30.75" customHeight="1">
      <c r="A1485" s="1209"/>
      <c r="B1485" s="1789"/>
      <c r="C1485" s="1789"/>
      <c r="D1485" s="1789"/>
      <c r="E1485" s="1790"/>
      <c r="F1485" s="1789"/>
      <c r="G1485" s="1789"/>
      <c r="H1485" s="1791"/>
      <c r="I1485" s="1791"/>
      <c r="J1485" s="1792"/>
    </row>
    <row r="1486" ht="30.75" customHeight="1">
      <c r="A1486" s="1209"/>
      <c r="B1486" s="1789"/>
      <c r="C1486" s="1789"/>
      <c r="D1486" s="1789"/>
      <c r="E1486" s="1790"/>
      <c r="F1486" s="1789"/>
      <c r="G1486" s="1789"/>
      <c r="H1486" s="1791"/>
      <c r="I1486" s="1791"/>
      <c r="J1486" s="1792"/>
    </row>
    <row r="1487" ht="30.75" customHeight="1">
      <c r="A1487" s="1209"/>
      <c r="B1487" s="1789"/>
      <c r="C1487" s="1789"/>
      <c r="D1487" s="1789"/>
      <c r="E1487" s="1790"/>
      <c r="F1487" s="1789"/>
      <c r="G1487" s="1789"/>
      <c r="H1487" s="1791"/>
      <c r="I1487" s="1791"/>
      <c r="J1487" s="1792"/>
    </row>
    <row r="1488" ht="30.75" customHeight="1">
      <c r="A1488" s="1209"/>
      <c r="B1488" s="1789"/>
      <c r="C1488" s="1789"/>
      <c r="D1488" s="1789"/>
      <c r="E1488" s="1790"/>
      <c r="F1488" s="1789"/>
      <c r="G1488" s="1789"/>
      <c r="H1488" s="1791"/>
      <c r="I1488" s="1791"/>
      <c r="J1488" s="1792"/>
    </row>
    <row r="1489" ht="30.75" customHeight="1">
      <c r="A1489" s="1209"/>
      <c r="B1489" s="1789"/>
      <c r="C1489" s="1789"/>
      <c r="D1489" s="1789"/>
      <c r="E1489" s="1790"/>
      <c r="F1489" s="1789"/>
      <c r="G1489" s="1789"/>
      <c r="H1489" s="1791"/>
      <c r="I1489" s="1791"/>
      <c r="J1489" s="1792"/>
    </row>
    <row r="1490" ht="30.75" customHeight="1">
      <c r="A1490" s="1209"/>
      <c r="B1490" s="1789"/>
      <c r="C1490" s="1789"/>
      <c r="D1490" s="1789"/>
      <c r="E1490" s="1790"/>
      <c r="F1490" s="1789"/>
      <c r="G1490" s="1789"/>
      <c r="H1490" s="1791"/>
      <c r="I1490" s="1791"/>
      <c r="J1490" s="1792"/>
    </row>
    <row r="1491" ht="30.75" customHeight="1">
      <c r="A1491" s="1209"/>
      <c r="B1491" s="1789"/>
      <c r="C1491" s="1789"/>
      <c r="D1491" s="1789"/>
      <c r="E1491" s="1790"/>
      <c r="F1491" s="1789"/>
      <c r="G1491" s="1789"/>
      <c r="H1491" s="1791"/>
      <c r="I1491" s="1791"/>
      <c r="J1491" s="1792"/>
    </row>
    <row r="1492" ht="30.75" customHeight="1">
      <c r="A1492" s="1209"/>
      <c r="B1492" s="1789"/>
      <c r="C1492" s="1789"/>
      <c r="D1492" s="1789"/>
      <c r="E1492" s="1790"/>
      <c r="F1492" s="1789"/>
      <c r="G1492" s="1789"/>
      <c r="H1492" s="1791"/>
      <c r="I1492" s="1791"/>
      <c r="J1492" s="1792"/>
    </row>
    <row r="1493" ht="30.75" customHeight="1">
      <c r="A1493" s="1209"/>
      <c r="B1493" s="1789"/>
      <c r="C1493" s="1789"/>
      <c r="D1493" s="1789"/>
      <c r="E1493" s="1790"/>
      <c r="F1493" s="1789"/>
      <c r="G1493" s="1789"/>
      <c r="H1493" s="1791"/>
      <c r="I1493" s="1791"/>
      <c r="J1493" s="1792"/>
    </row>
    <row r="1494" ht="30.75" customHeight="1">
      <c r="A1494" s="1209"/>
      <c r="B1494" s="1789"/>
      <c r="C1494" s="1789"/>
      <c r="D1494" s="1789"/>
      <c r="E1494" s="1790"/>
      <c r="F1494" s="1789"/>
      <c r="G1494" s="1789"/>
      <c r="H1494" s="1791"/>
      <c r="I1494" s="1791"/>
      <c r="J1494" s="1792"/>
    </row>
    <row r="1495" ht="30.75" customHeight="1">
      <c r="A1495" s="1209"/>
      <c r="B1495" s="1789"/>
      <c r="C1495" s="1789"/>
      <c r="D1495" s="1789"/>
      <c r="E1495" s="1790"/>
      <c r="F1495" s="1789"/>
      <c r="G1495" s="1789"/>
      <c r="H1495" s="1791"/>
      <c r="I1495" s="1791"/>
      <c r="J1495" s="1792"/>
    </row>
    <row r="1496" ht="30.75" customHeight="1">
      <c r="A1496" s="1209"/>
      <c r="B1496" s="1789"/>
      <c r="C1496" s="1789"/>
      <c r="D1496" s="1789"/>
      <c r="E1496" s="1790"/>
      <c r="F1496" s="1789"/>
      <c r="G1496" s="1789"/>
      <c r="H1496" s="1791"/>
      <c r="I1496" s="1791"/>
      <c r="J1496" s="1792"/>
    </row>
    <row r="1497" ht="30.75" customHeight="1">
      <c r="A1497" s="1209"/>
      <c r="B1497" s="1789"/>
      <c r="C1497" s="1789"/>
      <c r="D1497" s="1789"/>
      <c r="E1497" s="1790"/>
      <c r="F1497" s="1789"/>
      <c r="G1497" s="1789"/>
      <c r="H1497" s="1791"/>
      <c r="I1497" s="1791"/>
      <c r="J1497" s="1792"/>
    </row>
    <row r="1498" ht="30.75" customHeight="1">
      <c r="A1498" s="1209"/>
      <c r="B1498" s="1789"/>
      <c r="C1498" s="1789"/>
      <c r="D1498" s="1789"/>
      <c r="E1498" s="1790"/>
      <c r="F1498" s="1789"/>
      <c r="G1498" s="1789"/>
      <c r="H1498" s="1791"/>
      <c r="I1498" s="1791"/>
      <c r="J1498" s="1792"/>
    </row>
    <row r="1499" ht="30.75" customHeight="1">
      <c r="A1499" s="1209"/>
      <c r="B1499" s="1789"/>
      <c r="C1499" s="1789"/>
      <c r="D1499" s="1789"/>
      <c r="E1499" s="1790"/>
      <c r="F1499" s="1789"/>
      <c r="G1499" s="1789"/>
      <c r="H1499" s="1791"/>
      <c r="I1499" s="1791"/>
      <c r="J1499" s="1792"/>
    </row>
    <row r="1500" ht="30.75" customHeight="1">
      <c r="A1500" s="1209"/>
      <c r="B1500" s="1789"/>
      <c r="C1500" s="1789"/>
      <c r="D1500" s="1789"/>
      <c r="E1500" s="1790"/>
      <c r="F1500" s="1789"/>
      <c r="G1500" s="1789"/>
      <c r="H1500" s="1791"/>
      <c r="I1500" s="1791"/>
      <c r="J1500" s="1792"/>
    </row>
    <row r="1501" ht="30.75" customHeight="1">
      <c r="A1501" s="1209"/>
      <c r="B1501" s="1789"/>
      <c r="C1501" s="1789"/>
      <c r="D1501" s="1789"/>
      <c r="E1501" s="1790"/>
      <c r="F1501" s="1789"/>
      <c r="G1501" s="1789"/>
      <c r="H1501" s="1791"/>
      <c r="I1501" s="1791"/>
      <c r="J1501" s="1792"/>
    </row>
    <row r="1502" ht="30.75" customHeight="1">
      <c r="A1502" s="1209"/>
      <c r="B1502" s="1789"/>
      <c r="C1502" s="1789"/>
      <c r="D1502" s="1789"/>
      <c r="E1502" s="1790"/>
      <c r="F1502" s="1789"/>
      <c r="G1502" s="1789"/>
      <c r="H1502" s="1791"/>
      <c r="I1502" s="1791"/>
      <c r="J1502" s="1792"/>
    </row>
    <row r="1503" ht="30.75" customHeight="1">
      <c r="A1503" s="1209"/>
      <c r="B1503" s="1789"/>
      <c r="C1503" s="1789"/>
      <c r="D1503" s="1789"/>
      <c r="E1503" s="1790"/>
      <c r="F1503" s="1789"/>
      <c r="G1503" s="1789"/>
      <c r="H1503" s="1791"/>
      <c r="I1503" s="1791"/>
      <c r="J1503" s="1792"/>
    </row>
    <row r="1504" ht="30.75" customHeight="1">
      <c r="A1504" s="1209"/>
      <c r="B1504" s="1789"/>
      <c r="C1504" s="1789"/>
      <c r="D1504" s="1789"/>
      <c r="E1504" s="1790"/>
      <c r="F1504" s="1789"/>
      <c r="G1504" s="1789"/>
      <c r="H1504" s="1791"/>
      <c r="I1504" s="1791"/>
      <c r="J1504" s="1792"/>
    </row>
    <row r="1505" ht="30.75" customHeight="1">
      <c r="A1505" s="1209"/>
      <c r="B1505" s="1789"/>
      <c r="C1505" s="1789"/>
      <c r="D1505" s="1789"/>
      <c r="E1505" s="1790"/>
      <c r="F1505" s="1789"/>
      <c r="G1505" s="1789"/>
      <c r="H1505" s="1791"/>
      <c r="I1505" s="1791"/>
      <c r="J1505" s="1792"/>
    </row>
    <row r="1506" ht="30.75" customHeight="1">
      <c r="A1506" s="1209"/>
      <c r="B1506" s="1789"/>
      <c r="C1506" s="1789"/>
      <c r="D1506" s="1789"/>
      <c r="E1506" s="1790"/>
      <c r="F1506" s="1789"/>
      <c r="G1506" s="1789"/>
      <c r="H1506" s="1791"/>
      <c r="I1506" s="1791"/>
      <c r="J1506" s="1792"/>
    </row>
    <row r="1507" ht="30.75" customHeight="1">
      <c r="A1507" s="1209"/>
      <c r="B1507" s="1789"/>
      <c r="C1507" s="1789"/>
      <c r="D1507" s="1789"/>
      <c r="E1507" s="1790"/>
      <c r="F1507" s="1789"/>
      <c r="G1507" s="1789"/>
      <c r="H1507" s="1791"/>
      <c r="I1507" s="1791"/>
      <c r="J1507" s="1792"/>
    </row>
    <row r="1508" ht="30.75" customHeight="1">
      <c r="A1508" s="1209"/>
      <c r="B1508" s="1789"/>
      <c r="C1508" s="1789"/>
      <c r="D1508" s="1789"/>
      <c r="E1508" s="1790"/>
      <c r="F1508" s="1789"/>
      <c r="G1508" s="1789"/>
      <c r="H1508" s="1791"/>
      <c r="I1508" s="1791"/>
      <c r="J1508" s="1792"/>
    </row>
    <row r="1509" ht="30.75" customHeight="1">
      <c r="A1509" s="1209"/>
      <c r="B1509" s="1789"/>
      <c r="C1509" s="1789"/>
      <c r="D1509" s="1789"/>
      <c r="E1509" s="1790"/>
      <c r="F1509" s="1789"/>
      <c r="G1509" s="1789"/>
      <c r="H1509" s="1791"/>
      <c r="I1509" s="1791"/>
      <c r="J1509" s="1792"/>
    </row>
    <row r="1510" ht="30.75" customHeight="1">
      <c r="A1510" s="1209"/>
      <c r="B1510" s="1789"/>
      <c r="C1510" s="1789"/>
      <c r="D1510" s="1789"/>
      <c r="E1510" s="1790"/>
      <c r="F1510" s="1789"/>
      <c r="G1510" s="1789"/>
      <c r="H1510" s="1791"/>
      <c r="I1510" s="1791"/>
      <c r="J1510" s="1792"/>
    </row>
    <row r="1511" ht="30.75" customHeight="1">
      <c r="A1511" s="1209"/>
      <c r="B1511" s="1789"/>
      <c r="C1511" s="1789"/>
      <c r="D1511" s="1789"/>
      <c r="E1511" s="1790"/>
      <c r="F1511" s="1789"/>
      <c r="G1511" s="1789"/>
      <c r="H1511" s="1791"/>
      <c r="I1511" s="1791"/>
      <c r="J1511" s="1792"/>
    </row>
    <row r="1512" ht="30.75" customHeight="1">
      <c r="A1512" s="1209"/>
      <c r="B1512" s="1789"/>
      <c r="C1512" s="1789"/>
      <c r="D1512" s="1789"/>
      <c r="E1512" s="1790"/>
      <c r="F1512" s="1789"/>
      <c r="G1512" s="1789"/>
      <c r="H1512" s="1791"/>
      <c r="I1512" s="1791"/>
      <c r="J1512" s="1792"/>
    </row>
    <row r="1513" ht="30.75" customHeight="1">
      <c r="A1513" s="1209"/>
      <c r="B1513" s="1789"/>
      <c r="C1513" s="1789"/>
      <c r="D1513" s="1789"/>
      <c r="E1513" s="1790"/>
      <c r="F1513" s="1789"/>
      <c r="G1513" s="1789"/>
      <c r="H1513" s="1791"/>
      <c r="I1513" s="1791"/>
      <c r="J1513" s="1792"/>
    </row>
    <row r="1514" ht="30.75" customHeight="1">
      <c r="A1514" s="1209"/>
      <c r="B1514" s="1789"/>
      <c r="C1514" s="1789"/>
      <c r="D1514" s="1789"/>
      <c r="E1514" s="1790"/>
      <c r="F1514" s="1789"/>
      <c r="G1514" s="1789"/>
      <c r="H1514" s="1791"/>
      <c r="I1514" s="1791"/>
      <c r="J1514" s="1792"/>
    </row>
    <row r="1515" ht="30.75" customHeight="1">
      <c r="A1515" s="1209"/>
      <c r="B1515" s="1789"/>
      <c r="C1515" s="1789"/>
      <c r="D1515" s="1789"/>
      <c r="E1515" s="1790"/>
      <c r="F1515" s="1789"/>
      <c r="G1515" s="1789"/>
      <c r="H1515" s="1791"/>
      <c r="I1515" s="1791"/>
      <c r="J1515" s="1792"/>
    </row>
    <row r="1516" ht="30.75" customHeight="1">
      <c r="A1516" s="1209"/>
      <c r="B1516" s="1789"/>
      <c r="C1516" s="1789"/>
      <c r="D1516" s="1789"/>
      <c r="E1516" s="1790"/>
      <c r="F1516" s="1789"/>
      <c r="G1516" s="1789"/>
      <c r="H1516" s="1791"/>
      <c r="I1516" s="1791"/>
      <c r="J1516" s="1792"/>
    </row>
    <row r="1517" ht="30.75" customHeight="1">
      <c r="A1517" s="1209"/>
      <c r="B1517" s="1789"/>
      <c r="C1517" s="1789"/>
      <c r="D1517" s="1789"/>
      <c r="E1517" s="1790"/>
      <c r="F1517" s="1789"/>
      <c r="G1517" s="1789"/>
      <c r="H1517" s="1791"/>
      <c r="I1517" s="1791"/>
      <c r="J1517" s="1792"/>
    </row>
    <row r="1518" ht="30.75" customHeight="1">
      <c r="A1518" s="1209"/>
      <c r="B1518" s="1789"/>
      <c r="C1518" s="1789"/>
      <c r="D1518" s="1789"/>
      <c r="E1518" s="1790"/>
      <c r="F1518" s="1789"/>
      <c r="G1518" s="1789"/>
      <c r="H1518" s="1791"/>
      <c r="I1518" s="1791"/>
      <c r="J1518" s="1792"/>
    </row>
    <row r="1519" ht="30.75" customHeight="1">
      <c r="A1519" s="1209"/>
      <c r="B1519" s="1789"/>
      <c r="C1519" s="1789"/>
      <c r="D1519" s="1789"/>
      <c r="E1519" s="1790"/>
      <c r="F1519" s="1789"/>
      <c r="G1519" s="1789"/>
      <c r="H1519" s="1791"/>
      <c r="I1519" s="1791"/>
      <c r="J1519" s="1792"/>
    </row>
    <row r="1520" ht="30.75" customHeight="1">
      <c r="A1520" s="1209"/>
      <c r="B1520" s="1789"/>
      <c r="C1520" s="1789"/>
      <c r="D1520" s="1789"/>
      <c r="E1520" s="1790"/>
      <c r="F1520" s="1789"/>
      <c r="G1520" s="1789"/>
      <c r="H1520" s="1791"/>
      <c r="I1520" s="1791"/>
      <c r="J1520" s="1792"/>
    </row>
    <row r="1521" ht="30.75" customHeight="1">
      <c r="A1521" s="1209"/>
      <c r="B1521" s="1789"/>
      <c r="C1521" s="1789"/>
      <c r="D1521" s="1789"/>
      <c r="E1521" s="1790"/>
      <c r="F1521" s="1789"/>
      <c r="G1521" s="1789"/>
      <c r="H1521" s="1791"/>
      <c r="I1521" s="1791"/>
      <c r="J1521" s="1792"/>
    </row>
    <row r="1522" ht="30.75" customHeight="1">
      <c r="A1522" s="1209"/>
      <c r="B1522" s="1789"/>
      <c r="C1522" s="1789"/>
      <c r="D1522" s="1789"/>
      <c r="E1522" s="1790"/>
      <c r="F1522" s="1789"/>
      <c r="G1522" s="1789"/>
      <c r="H1522" s="1791"/>
      <c r="I1522" s="1791"/>
      <c r="J1522" s="1792"/>
    </row>
    <row r="1523" ht="30.75" customHeight="1">
      <c r="A1523" s="1209"/>
      <c r="B1523" s="1789"/>
      <c r="C1523" s="1789"/>
      <c r="D1523" s="1789"/>
      <c r="E1523" s="1790"/>
      <c r="F1523" s="1789"/>
      <c r="G1523" s="1789"/>
      <c r="H1523" s="1791"/>
      <c r="I1523" s="1791"/>
      <c r="J1523" s="1792"/>
    </row>
    <row r="1524" ht="30.75" customHeight="1">
      <c r="A1524" s="1209"/>
      <c r="B1524" s="1789"/>
      <c r="C1524" s="1789"/>
      <c r="D1524" s="1789"/>
      <c r="E1524" s="1790"/>
      <c r="F1524" s="1789"/>
      <c r="G1524" s="1789"/>
      <c r="H1524" s="1791"/>
      <c r="I1524" s="1791"/>
      <c r="J1524" s="1792"/>
    </row>
    <row r="1525" ht="30.75" customHeight="1">
      <c r="A1525" s="1209"/>
      <c r="B1525" s="1789"/>
      <c r="C1525" s="1789"/>
      <c r="D1525" s="1789"/>
      <c r="E1525" s="1790"/>
      <c r="F1525" s="1789"/>
      <c r="G1525" s="1789"/>
      <c r="H1525" s="1791"/>
      <c r="I1525" s="1791"/>
      <c r="J1525" s="1792"/>
    </row>
    <row r="1526" ht="30.75" customHeight="1">
      <c r="A1526" s="1209"/>
      <c r="B1526" s="1789"/>
      <c r="C1526" s="1789"/>
      <c r="D1526" s="1789"/>
      <c r="E1526" s="1790"/>
      <c r="F1526" s="1789"/>
      <c r="G1526" s="1789"/>
      <c r="H1526" s="1791"/>
      <c r="I1526" s="1791"/>
      <c r="J1526" s="1792"/>
    </row>
    <row r="1527" ht="30.75" customHeight="1">
      <c r="A1527" s="1209"/>
      <c r="B1527" s="1789"/>
      <c r="C1527" s="1789"/>
      <c r="D1527" s="1789"/>
      <c r="E1527" s="1790"/>
      <c r="F1527" s="1789"/>
      <c r="G1527" s="1789"/>
      <c r="H1527" s="1791"/>
      <c r="I1527" s="1791"/>
      <c r="J1527" s="1792"/>
    </row>
    <row r="1528" ht="30.75" customHeight="1">
      <c r="A1528" s="1209"/>
      <c r="B1528" s="1789"/>
      <c r="C1528" s="1789"/>
      <c r="D1528" s="1789"/>
      <c r="E1528" s="1790"/>
      <c r="F1528" s="1789"/>
      <c r="G1528" s="1789"/>
      <c r="H1528" s="1791"/>
      <c r="I1528" s="1791"/>
      <c r="J1528" s="1792"/>
    </row>
    <row r="1529" ht="30.75" customHeight="1">
      <c r="A1529" s="1209"/>
      <c r="B1529" s="1789"/>
      <c r="C1529" s="1789"/>
      <c r="D1529" s="1789"/>
      <c r="E1529" s="1790"/>
      <c r="F1529" s="1789"/>
      <c r="G1529" s="1789"/>
      <c r="H1529" s="1791"/>
      <c r="I1529" s="1791"/>
      <c r="J1529" s="1792"/>
    </row>
    <row r="1530" ht="30.75" customHeight="1">
      <c r="A1530" s="1209"/>
      <c r="B1530" s="1789"/>
      <c r="C1530" s="1789"/>
      <c r="D1530" s="1789"/>
      <c r="E1530" s="1790"/>
      <c r="F1530" s="1789"/>
      <c r="G1530" s="1789"/>
      <c r="H1530" s="1791"/>
      <c r="I1530" s="1791"/>
      <c r="J1530" s="1792"/>
    </row>
    <row r="1531" ht="30.75" customHeight="1">
      <c r="A1531" s="1209"/>
      <c r="B1531" s="1789"/>
      <c r="C1531" s="1789"/>
      <c r="D1531" s="1789"/>
      <c r="E1531" s="1790"/>
      <c r="F1531" s="1789"/>
      <c r="G1531" s="1789"/>
      <c r="H1531" s="1791"/>
      <c r="I1531" s="1791"/>
      <c r="J1531" s="1792"/>
    </row>
    <row r="1532" ht="30.75" customHeight="1">
      <c r="A1532" s="1209"/>
      <c r="B1532" s="1789"/>
      <c r="C1532" s="1789"/>
      <c r="D1532" s="1789"/>
      <c r="E1532" s="1790"/>
      <c r="F1532" s="1789"/>
      <c r="G1532" s="1789"/>
      <c r="H1532" s="1791"/>
      <c r="I1532" s="1791"/>
      <c r="J1532" s="1792"/>
    </row>
    <row r="1533" ht="30.75" customHeight="1">
      <c r="A1533" s="1209"/>
      <c r="B1533" s="1789"/>
      <c r="C1533" s="1789"/>
      <c r="D1533" s="1789"/>
      <c r="E1533" s="1790"/>
      <c r="F1533" s="1789"/>
      <c r="G1533" s="1789"/>
      <c r="H1533" s="1791"/>
      <c r="I1533" s="1791"/>
      <c r="J1533" s="1792"/>
    </row>
    <row r="1534" ht="30.75" customHeight="1">
      <c r="A1534" s="1209"/>
      <c r="B1534" s="1789"/>
      <c r="C1534" s="1789"/>
      <c r="D1534" s="1789"/>
      <c r="E1534" s="1790"/>
      <c r="F1534" s="1789"/>
      <c r="G1534" s="1789"/>
      <c r="H1534" s="1791"/>
      <c r="I1534" s="1791"/>
      <c r="J1534" s="1792"/>
    </row>
    <row r="1535" ht="30.75" customHeight="1">
      <c r="A1535" s="1209"/>
      <c r="B1535" s="1789"/>
      <c r="C1535" s="1789"/>
      <c r="D1535" s="1789"/>
      <c r="E1535" s="1790"/>
      <c r="F1535" s="1789"/>
      <c r="G1535" s="1789"/>
      <c r="H1535" s="1791"/>
      <c r="I1535" s="1791"/>
      <c r="J1535" s="1792"/>
    </row>
    <row r="1536" ht="30.75" customHeight="1">
      <c r="A1536" s="1209"/>
      <c r="B1536" s="1789"/>
      <c r="C1536" s="1789"/>
      <c r="D1536" s="1789"/>
      <c r="E1536" s="1790"/>
      <c r="F1536" s="1789"/>
      <c r="G1536" s="1789"/>
      <c r="H1536" s="1791"/>
      <c r="I1536" s="1791"/>
      <c r="J1536" s="1792"/>
    </row>
    <row r="1537" ht="30.75" customHeight="1">
      <c r="A1537" s="1209"/>
      <c r="B1537" s="1789"/>
      <c r="C1537" s="1789"/>
      <c r="D1537" s="1789"/>
      <c r="E1537" s="1790"/>
      <c r="F1537" s="1789"/>
      <c r="G1537" s="1789"/>
      <c r="H1537" s="1791"/>
      <c r="I1537" s="1791"/>
      <c r="J1537" s="1792"/>
    </row>
    <row r="1538" ht="30.75" customHeight="1">
      <c r="A1538" s="1209"/>
      <c r="B1538" s="1789"/>
      <c r="C1538" s="1789"/>
      <c r="D1538" s="1789"/>
      <c r="E1538" s="1790"/>
      <c r="F1538" s="1789"/>
      <c r="G1538" s="1789"/>
      <c r="H1538" s="1791"/>
      <c r="I1538" s="1791"/>
      <c r="J1538" s="1792"/>
    </row>
    <row r="1539" ht="30.75" customHeight="1">
      <c r="A1539" s="1209"/>
      <c r="B1539" s="1789"/>
      <c r="C1539" s="1789"/>
      <c r="D1539" s="1789"/>
      <c r="E1539" s="1790"/>
      <c r="F1539" s="1789"/>
      <c r="G1539" s="1789"/>
      <c r="H1539" s="1791"/>
      <c r="I1539" s="1791"/>
      <c r="J1539" s="1792"/>
    </row>
    <row r="1540" ht="30.75" customHeight="1">
      <c r="A1540" s="1209"/>
      <c r="B1540" s="1789"/>
      <c r="C1540" s="1789"/>
      <c r="D1540" s="1789"/>
      <c r="E1540" s="1790"/>
      <c r="F1540" s="1789"/>
      <c r="G1540" s="1789"/>
      <c r="H1540" s="1791"/>
      <c r="I1540" s="1791"/>
      <c r="J1540" s="1792"/>
    </row>
    <row r="1541" ht="30.75" customHeight="1">
      <c r="A1541" s="1209"/>
      <c r="B1541" s="1789"/>
      <c r="C1541" s="1789"/>
      <c r="D1541" s="1789"/>
      <c r="E1541" s="1790"/>
      <c r="F1541" s="1789"/>
      <c r="G1541" s="1789"/>
      <c r="H1541" s="1791"/>
      <c r="I1541" s="1791"/>
      <c r="J1541" s="1792"/>
    </row>
    <row r="1542" ht="30.75" customHeight="1">
      <c r="A1542" s="1209"/>
      <c r="B1542" s="1789"/>
      <c r="C1542" s="1789"/>
      <c r="D1542" s="1789"/>
      <c r="E1542" s="1790"/>
      <c r="F1542" s="1789"/>
      <c r="G1542" s="1789"/>
      <c r="H1542" s="1791"/>
      <c r="I1542" s="1791"/>
      <c r="J1542" s="1792"/>
    </row>
    <row r="1543" ht="30.75" customHeight="1">
      <c r="A1543" s="1209"/>
      <c r="B1543" s="1789"/>
      <c r="C1543" s="1789"/>
      <c r="D1543" s="1789"/>
      <c r="E1543" s="1790"/>
      <c r="F1543" s="1789"/>
      <c r="G1543" s="1789"/>
      <c r="H1543" s="1791"/>
      <c r="I1543" s="1791"/>
      <c r="J1543" s="1792"/>
    </row>
    <row r="1544" ht="30.75" customHeight="1">
      <c r="A1544" s="1209"/>
      <c r="B1544" s="1789"/>
      <c r="C1544" s="1789"/>
      <c r="D1544" s="1789"/>
      <c r="E1544" s="1790"/>
      <c r="F1544" s="1789"/>
      <c r="G1544" s="1789"/>
      <c r="H1544" s="1791"/>
      <c r="I1544" s="1791"/>
      <c r="J1544" s="1792"/>
    </row>
    <row r="1545" ht="30.75" customHeight="1">
      <c r="A1545" s="1209"/>
      <c r="B1545" s="1789"/>
      <c r="C1545" s="1789"/>
      <c r="D1545" s="1789"/>
      <c r="E1545" s="1790"/>
      <c r="F1545" s="1789"/>
      <c r="G1545" s="1789"/>
      <c r="H1545" s="1791"/>
      <c r="I1545" s="1791"/>
      <c r="J1545" s="1792"/>
    </row>
    <row r="1546" ht="30.75" customHeight="1">
      <c r="A1546" s="1209"/>
      <c r="B1546" s="1789"/>
      <c r="C1546" s="1789"/>
      <c r="D1546" s="1789"/>
      <c r="E1546" s="1790"/>
      <c r="F1546" s="1789"/>
      <c r="G1546" s="1789"/>
      <c r="H1546" s="1791"/>
      <c r="I1546" s="1791"/>
      <c r="J1546" s="1792"/>
    </row>
    <row r="1547" ht="30.75" customHeight="1">
      <c r="A1547" s="1209"/>
      <c r="B1547" s="1789"/>
      <c r="C1547" s="1789"/>
      <c r="D1547" s="1789"/>
      <c r="E1547" s="1790"/>
      <c r="F1547" s="1789"/>
      <c r="G1547" s="1789"/>
      <c r="H1547" s="1791"/>
      <c r="I1547" s="1791"/>
      <c r="J1547" s="1792"/>
    </row>
    <row r="1548" ht="30.75" customHeight="1">
      <c r="A1548" s="1209"/>
      <c r="B1548" s="1789"/>
      <c r="C1548" s="1789"/>
      <c r="D1548" s="1789"/>
      <c r="E1548" s="1790"/>
      <c r="F1548" s="1789"/>
      <c r="G1548" s="1789"/>
      <c r="H1548" s="1791"/>
      <c r="I1548" s="1791"/>
      <c r="J1548" s="1792"/>
    </row>
    <row r="1549" ht="30.75" customHeight="1">
      <c r="A1549" s="1209"/>
      <c r="B1549" s="1789"/>
      <c r="C1549" s="1789"/>
      <c r="D1549" s="1789"/>
      <c r="E1549" s="1790"/>
      <c r="F1549" s="1789"/>
      <c r="G1549" s="1789"/>
      <c r="H1549" s="1791"/>
      <c r="I1549" s="1791"/>
      <c r="J1549" s="1792"/>
    </row>
    <row r="1550" ht="30.75" customHeight="1">
      <c r="A1550" s="1209"/>
      <c r="B1550" s="1789"/>
      <c r="C1550" s="1789"/>
      <c r="D1550" s="1789"/>
      <c r="E1550" s="1790"/>
      <c r="F1550" s="1789"/>
      <c r="G1550" s="1789"/>
      <c r="H1550" s="1791"/>
      <c r="I1550" s="1791"/>
      <c r="J1550" s="1792"/>
    </row>
    <row r="1551" ht="30.75" customHeight="1">
      <c r="A1551" s="1209"/>
      <c r="B1551" s="1789"/>
      <c r="C1551" s="1789"/>
      <c r="D1551" s="1789"/>
      <c r="E1551" s="1790"/>
      <c r="F1551" s="1789"/>
      <c r="G1551" s="1789"/>
      <c r="H1551" s="1791"/>
      <c r="I1551" s="1791"/>
      <c r="J1551" s="1792"/>
    </row>
    <row r="1552" ht="30.75" customHeight="1">
      <c r="A1552" s="1209"/>
      <c r="B1552" s="1789"/>
      <c r="C1552" s="1789"/>
      <c r="D1552" s="1789"/>
      <c r="E1552" s="1790"/>
      <c r="F1552" s="1789"/>
      <c r="G1552" s="1789"/>
      <c r="H1552" s="1791"/>
      <c r="I1552" s="1791"/>
      <c r="J1552" s="1792"/>
    </row>
    <row r="1553" ht="30.75" customHeight="1">
      <c r="A1553" s="1209"/>
      <c r="B1553" s="1789"/>
      <c r="C1553" s="1789"/>
      <c r="D1553" s="1789"/>
      <c r="E1553" s="1790"/>
      <c r="F1553" s="1789"/>
      <c r="G1553" s="1789"/>
      <c r="H1553" s="1791"/>
      <c r="I1553" s="1791"/>
      <c r="J1553" s="1792"/>
    </row>
    <row r="1554" ht="30.75" customHeight="1">
      <c r="A1554" s="1209"/>
      <c r="B1554" s="1789"/>
      <c r="C1554" s="1789"/>
      <c r="D1554" s="1789"/>
      <c r="E1554" s="1790"/>
      <c r="F1554" s="1789"/>
      <c r="G1554" s="1789"/>
      <c r="H1554" s="1791"/>
      <c r="I1554" s="1791"/>
      <c r="J1554" s="1792"/>
    </row>
    <row r="1555" ht="30.75" customHeight="1">
      <c r="A1555" s="1209"/>
      <c r="B1555" s="1789"/>
      <c r="C1555" s="1789"/>
      <c r="D1555" s="1789"/>
      <c r="E1555" s="1790"/>
      <c r="F1555" s="1789"/>
      <c r="G1555" s="1789"/>
      <c r="H1555" s="1791"/>
      <c r="I1555" s="1791"/>
      <c r="J1555" s="1792"/>
    </row>
    <row r="1556" ht="30.75" customHeight="1">
      <c r="A1556" s="1209"/>
      <c r="B1556" s="1789"/>
      <c r="C1556" s="1789"/>
      <c r="D1556" s="1789"/>
      <c r="E1556" s="1790"/>
      <c r="F1556" s="1789"/>
      <c r="G1556" s="1789"/>
      <c r="H1556" s="1791"/>
      <c r="I1556" s="1791"/>
      <c r="J1556" s="1792"/>
    </row>
    <row r="1557" ht="30.75" customHeight="1">
      <c r="A1557" s="1209"/>
      <c r="B1557" s="1789"/>
      <c r="C1557" s="1789"/>
      <c r="D1557" s="1789"/>
      <c r="E1557" s="1790"/>
      <c r="F1557" s="1789"/>
      <c r="G1557" s="1789"/>
      <c r="H1557" s="1791"/>
      <c r="I1557" s="1791"/>
      <c r="J1557" s="1792"/>
    </row>
    <row r="1558" ht="30.75" customHeight="1">
      <c r="A1558" s="1209"/>
      <c r="B1558" s="1789"/>
      <c r="C1558" s="1789"/>
      <c r="D1558" s="1789"/>
      <c r="E1558" s="1790"/>
      <c r="F1558" s="1789"/>
      <c r="G1558" s="1789"/>
      <c r="H1558" s="1791"/>
      <c r="I1558" s="1791"/>
      <c r="J1558" s="1792"/>
    </row>
    <row r="1559" ht="30.75" customHeight="1">
      <c r="A1559" s="1209"/>
      <c r="B1559" s="1789"/>
      <c r="C1559" s="1789"/>
      <c r="D1559" s="1789"/>
      <c r="E1559" s="1790"/>
      <c r="F1559" s="1789"/>
      <c r="G1559" s="1789"/>
      <c r="H1559" s="1791"/>
      <c r="I1559" s="1791"/>
      <c r="J1559" s="1792"/>
    </row>
    <row r="1560" ht="30.75" customHeight="1">
      <c r="A1560" s="1209"/>
      <c r="B1560" s="1789"/>
      <c r="C1560" s="1789"/>
      <c r="D1560" s="1789"/>
      <c r="E1560" s="1790"/>
      <c r="F1560" s="1789"/>
      <c r="G1560" s="1789"/>
      <c r="H1560" s="1791"/>
      <c r="I1560" s="1791"/>
      <c r="J1560" s="1792"/>
    </row>
    <row r="1561" ht="30.75" customHeight="1">
      <c r="A1561" s="1209"/>
      <c r="B1561" s="1789"/>
      <c r="C1561" s="1789"/>
      <c r="D1561" s="1789"/>
      <c r="E1561" s="1790"/>
      <c r="F1561" s="1789"/>
      <c r="G1561" s="1789"/>
      <c r="H1561" s="1791"/>
      <c r="I1561" s="1791"/>
      <c r="J1561" s="1792"/>
    </row>
    <row r="1562" ht="30.75" customHeight="1">
      <c r="A1562" s="1209"/>
      <c r="B1562" s="1789"/>
      <c r="C1562" s="1789"/>
      <c r="D1562" s="1789"/>
      <c r="E1562" s="1790"/>
      <c r="F1562" s="1789"/>
      <c r="G1562" s="1789"/>
      <c r="H1562" s="1791"/>
      <c r="I1562" s="1791"/>
      <c r="J1562" s="1792"/>
    </row>
    <row r="1563" ht="30.75" customHeight="1">
      <c r="A1563" s="1209"/>
      <c r="B1563" s="1789"/>
      <c r="C1563" s="1789"/>
      <c r="D1563" s="1789"/>
      <c r="E1563" s="1790"/>
      <c r="F1563" s="1789"/>
      <c r="G1563" s="1789"/>
      <c r="H1563" s="1791"/>
      <c r="I1563" s="1791"/>
      <c r="J1563" s="1792"/>
    </row>
    <row r="1564" ht="30.75" customHeight="1">
      <c r="A1564" s="1209"/>
      <c r="B1564" s="1789"/>
      <c r="C1564" s="1789"/>
      <c r="D1564" s="1789"/>
      <c r="E1564" s="1790"/>
      <c r="F1564" s="1789"/>
      <c r="G1564" s="1789"/>
      <c r="H1564" s="1791"/>
      <c r="I1564" s="1791"/>
      <c r="J1564" s="1792"/>
    </row>
    <row r="1565" ht="30.75" customHeight="1">
      <c r="A1565" s="1209"/>
      <c r="B1565" s="1789"/>
      <c r="C1565" s="1789"/>
      <c r="D1565" s="1789"/>
      <c r="E1565" s="1790"/>
      <c r="F1565" s="1789"/>
      <c r="G1565" s="1789"/>
      <c r="H1565" s="1791"/>
      <c r="I1565" s="1791"/>
      <c r="J1565" s="1792"/>
    </row>
    <row r="1566" ht="30.75" customHeight="1">
      <c r="A1566" s="1209"/>
      <c r="B1566" s="1789"/>
      <c r="C1566" s="1789"/>
      <c r="D1566" s="1789"/>
      <c r="E1566" s="1790"/>
      <c r="F1566" s="1789"/>
      <c r="G1566" s="1789"/>
      <c r="H1566" s="1791"/>
      <c r="I1566" s="1791"/>
      <c r="J1566" s="1792"/>
    </row>
    <row r="1567" ht="30.75" customHeight="1">
      <c r="A1567" s="1209"/>
      <c r="B1567" s="1789"/>
      <c r="C1567" s="1789"/>
      <c r="D1567" s="1789"/>
      <c r="E1567" s="1790"/>
      <c r="F1567" s="1789"/>
      <c r="G1567" s="1789"/>
      <c r="H1567" s="1791"/>
      <c r="I1567" s="1791"/>
      <c r="J1567" s="1792"/>
    </row>
    <row r="1568" ht="30.75" customHeight="1">
      <c r="A1568" s="1209"/>
      <c r="B1568" s="1789"/>
      <c r="C1568" s="1789"/>
      <c r="D1568" s="1789"/>
      <c r="E1568" s="1790"/>
      <c r="F1568" s="1789"/>
      <c r="G1568" s="1789"/>
      <c r="H1568" s="1791"/>
      <c r="I1568" s="1791"/>
      <c r="J1568" s="1792"/>
    </row>
    <row r="1569" ht="30.75" customHeight="1">
      <c r="A1569" s="1209"/>
      <c r="B1569" s="1789"/>
      <c r="C1569" s="1789"/>
      <c r="D1569" s="1789"/>
      <c r="E1569" s="1790"/>
      <c r="F1569" s="1789"/>
      <c r="G1569" s="1789"/>
      <c r="H1569" s="1791"/>
      <c r="I1569" s="1791"/>
      <c r="J1569" s="1792"/>
    </row>
    <row r="1570" ht="30.75" customHeight="1">
      <c r="A1570" s="1209"/>
      <c r="B1570" s="1789"/>
      <c r="C1570" s="1789"/>
      <c r="D1570" s="1789"/>
      <c r="E1570" s="1790"/>
      <c r="F1570" s="1789"/>
      <c r="G1570" s="1789"/>
      <c r="H1570" s="1791"/>
      <c r="I1570" s="1791"/>
      <c r="J1570" s="1792"/>
    </row>
    <row r="1571" ht="30.75" customHeight="1">
      <c r="A1571" s="1209"/>
      <c r="B1571" s="1789"/>
      <c r="C1571" s="1789"/>
      <c r="D1571" s="1789"/>
      <c r="E1571" s="1790"/>
      <c r="F1571" s="1789"/>
      <c r="G1571" s="1789"/>
      <c r="H1571" s="1791"/>
      <c r="I1571" s="1791"/>
      <c r="J1571" s="1792"/>
    </row>
    <row r="1572" ht="30.75" customHeight="1">
      <c r="A1572" s="1209"/>
      <c r="B1572" s="1789"/>
      <c r="C1572" s="1789"/>
      <c r="D1572" s="1789"/>
      <c r="E1572" s="1790"/>
      <c r="F1572" s="1789"/>
      <c r="G1572" s="1789"/>
      <c r="H1572" s="1791"/>
      <c r="I1572" s="1791"/>
      <c r="J1572" s="1792"/>
    </row>
    <row r="1573" ht="30.75" customHeight="1">
      <c r="A1573" s="1209"/>
      <c r="B1573" s="1789"/>
      <c r="C1573" s="1789"/>
      <c r="D1573" s="1789"/>
      <c r="E1573" s="1790"/>
      <c r="F1573" s="1789"/>
      <c r="G1573" s="1789"/>
      <c r="H1573" s="1791"/>
      <c r="I1573" s="1791"/>
      <c r="J1573" s="1792"/>
    </row>
    <row r="1574" ht="30.75" customHeight="1">
      <c r="A1574" s="1209"/>
      <c r="B1574" s="1789"/>
      <c r="C1574" s="1789"/>
      <c r="D1574" s="1789"/>
      <c r="E1574" s="1790"/>
      <c r="F1574" s="1789"/>
      <c r="G1574" s="1789"/>
      <c r="H1574" s="1791"/>
      <c r="I1574" s="1791"/>
      <c r="J1574" s="1792"/>
    </row>
    <row r="1575" ht="30.75" customHeight="1">
      <c r="A1575" s="1209"/>
      <c r="B1575" s="1789"/>
      <c r="C1575" s="1789"/>
      <c r="D1575" s="1789"/>
      <c r="E1575" s="1790"/>
      <c r="F1575" s="1789"/>
      <c r="G1575" s="1789"/>
      <c r="H1575" s="1791"/>
      <c r="I1575" s="1791"/>
      <c r="J1575" s="1792"/>
    </row>
    <row r="1576" ht="30.75" customHeight="1">
      <c r="A1576" s="1209"/>
      <c r="B1576" s="1789"/>
      <c r="C1576" s="1789"/>
      <c r="D1576" s="1789"/>
      <c r="E1576" s="1790"/>
      <c r="F1576" s="1789"/>
      <c r="G1576" s="1789"/>
      <c r="H1576" s="1791"/>
      <c r="I1576" s="1791"/>
      <c r="J1576" s="1792"/>
    </row>
    <row r="1577" ht="30.75" customHeight="1">
      <c r="A1577" s="1209"/>
      <c r="B1577" s="1789"/>
      <c r="C1577" s="1789"/>
      <c r="D1577" s="1789"/>
      <c r="E1577" s="1790"/>
      <c r="F1577" s="1789"/>
      <c r="G1577" s="1789"/>
      <c r="H1577" s="1791"/>
      <c r="I1577" s="1791"/>
      <c r="J1577" s="1792"/>
    </row>
    <row r="1578" ht="30.75" customHeight="1">
      <c r="A1578" s="1209"/>
      <c r="B1578" s="1789"/>
      <c r="C1578" s="1789"/>
      <c r="D1578" s="1789"/>
      <c r="E1578" s="1790"/>
      <c r="F1578" s="1789"/>
      <c r="G1578" s="1789"/>
      <c r="H1578" s="1791"/>
      <c r="I1578" s="1791"/>
      <c r="J1578" s="1792"/>
    </row>
    <row r="1579" ht="30.75" customHeight="1">
      <c r="A1579" s="1209"/>
      <c r="B1579" s="1789"/>
      <c r="C1579" s="1789"/>
      <c r="D1579" s="1789"/>
      <c r="E1579" s="1790"/>
      <c r="F1579" s="1789"/>
      <c r="G1579" s="1789"/>
      <c r="H1579" s="1791"/>
      <c r="I1579" s="1791"/>
      <c r="J1579" s="1792"/>
    </row>
    <row r="1580" ht="30.75" customHeight="1">
      <c r="A1580" s="1209"/>
      <c r="B1580" s="1789"/>
      <c r="C1580" s="1789"/>
      <c r="D1580" s="1789"/>
      <c r="E1580" s="1790"/>
      <c r="F1580" s="1789"/>
      <c r="G1580" s="1789"/>
      <c r="H1580" s="1791"/>
      <c r="I1580" s="1791"/>
      <c r="J1580" s="1792"/>
    </row>
    <row r="1581" ht="30.75" customHeight="1">
      <c r="A1581" s="1209"/>
      <c r="B1581" s="1789"/>
      <c r="C1581" s="1789"/>
      <c r="D1581" s="1789"/>
      <c r="E1581" s="1790"/>
      <c r="F1581" s="1789"/>
      <c r="G1581" s="1789"/>
      <c r="H1581" s="1791"/>
      <c r="I1581" s="1791"/>
      <c r="J1581" s="1792"/>
    </row>
    <row r="1582" ht="30.75" customHeight="1">
      <c r="A1582" s="1209"/>
      <c r="B1582" s="1789"/>
      <c r="C1582" s="1789"/>
      <c r="D1582" s="1789"/>
      <c r="E1582" s="1790"/>
      <c r="F1582" s="1789"/>
      <c r="G1582" s="1789"/>
      <c r="H1582" s="1791"/>
      <c r="I1582" s="1791"/>
      <c r="J1582" s="1792"/>
    </row>
    <row r="1583" ht="30.75" customHeight="1">
      <c r="A1583" s="1209"/>
      <c r="B1583" s="1789"/>
      <c r="C1583" s="1789"/>
      <c r="D1583" s="1789"/>
      <c r="E1583" s="1790"/>
      <c r="F1583" s="1789"/>
      <c r="G1583" s="1789"/>
      <c r="H1583" s="1791"/>
      <c r="I1583" s="1791"/>
      <c r="J1583" s="1792"/>
    </row>
    <row r="1584" ht="30.75" customHeight="1">
      <c r="A1584" s="1209"/>
      <c r="B1584" s="1789"/>
      <c r="C1584" s="1789"/>
      <c r="D1584" s="1789"/>
      <c r="E1584" s="1790"/>
      <c r="F1584" s="1789"/>
      <c r="G1584" s="1789"/>
      <c r="H1584" s="1791"/>
      <c r="I1584" s="1791"/>
      <c r="J1584" s="1792"/>
    </row>
    <row r="1585" ht="30.75" customHeight="1">
      <c r="A1585" s="1209"/>
      <c r="B1585" s="1789"/>
      <c r="C1585" s="1789"/>
      <c r="D1585" s="1789"/>
      <c r="E1585" s="1790"/>
      <c r="F1585" s="1789"/>
      <c r="G1585" s="1789"/>
      <c r="H1585" s="1791"/>
      <c r="I1585" s="1791"/>
      <c r="J1585" s="1792"/>
    </row>
    <row r="1586" ht="30.75" customHeight="1">
      <c r="A1586" s="1209"/>
      <c r="B1586" s="1789"/>
      <c r="C1586" s="1789"/>
      <c r="D1586" s="1789"/>
      <c r="E1586" s="1790"/>
      <c r="F1586" s="1789"/>
      <c r="G1586" s="1789"/>
      <c r="H1586" s="1791"/>
      <c r="I1586" s="1791"/>
      <c r="J1586" s="1792"/>
    </row>
    <row r="1587" ht="30.75" customHeight="1">
      <c r="A1587" s="1209"/>
      <c r="B1587" s="1789"/>
      <c r="C1587" s="1789"/>
      <c r="D1587" s="1789"/>
      <c r="E1587" s="1790"/>
      <c r="F1587" s="1789"/>
      <c r="G1587" s="1789"/>
      <c r="H1587" s="1791"/>
      <c r="I1587" s="1791"/>
      <c r="J1587" s="1792"/>
    </row>
    <row r="1588" ht="30.75" customHeight="1">
      <c r="A1588" s="1209"/>
      <c r="B1588" s="1789"/>
      <c r="C1588" s="1789"/>
      <c r="D1588" s="1789"/>
      <c r="E1588" s="1790"/>
      <c r="F1588" s="1789"/>
      <c r="G1588" s="1789"/>
      <c r="H1588" s="1791"/>
      <c r="I1588" s="1791"/>
      <c r="J1588" s="1792"/>
    </row>
    <row r="1589" ht="30.75" customHeight="1">
      <c r="A1589" s="1209"/>
      <c r="B1589" s="1789"/>
      <c r="C1589" s="1789"/>
      <c r="D1589" s="1789"/>
      <c r="E1589" s="1790"/>
      <c r="F1589" s="1789"/>
      <c r="G1589" s="1789"/>
      <c r="H1589" s="1791"/>
      <c r="I1589" s="1791"/>
      <c r="J1589" s="1792"/>
    </row>
    <row r="1590" ht="30.75" customHeight="1">
      <c r="A1590" s="1209"/>
      <c r="B1590" s="1789"/>
      <c r="C1590" s="1789"/>
      <c r="D1590" s="1789"/>
      <c r="E1590" s="1790"/>
      <c r="F1590" s="1789"/>
      <c r="G1590" s="1789"/>
      <c r="H1590" s="1791"/>
      <c r="I1590" s="1791"/>
      <c r="J1590" s="1792"/>
    </row>
    <row r="1591" ht="30.75" customHeight="1">
      <c r="A1591" s="1209"/>
      <c r="B1591" s="1789"/>
      <c r="C1591" s="1789"/>
      <c r="D1591" s="1789"/>
      <c r="E1591" s="1790"/>
      <c r="F1591" s="1789"/>
      <c r="G1591" s="1789"/>
      <c r="H1591" s="1791"/>
      <c r="I1591" s="1791"/>
      <c r="J1591" s="1792"/>
    </row>
    <row r="1592" ht="30.75" customHeight="1">
      <c r="A1592" s="1209"/>
      <c r="B1592" s="1789"/>
      <c r="C1592" s="1789"/>
      <c r="D1592" s="1789"/>
      <c r="E1592" s="1790"/>
      <c r="F1592" s="1789"/>
      <c r="G1592" s="1789"/>
      <c r="H1592" s="1791"/>
      <c r="I1592" s="1791"/>
      <c r="J1592" s="1792"/>
    </row>
    <row r="1593" ht="30.75" customHeight="1">
      <c r="A1593" s="1209"/>
      <c r="B1593" s="1789"/>
      <c r="C1593" s="1789"/>
      <c r="D1593" s="1789"/>
      <c r="E1593" s="1790"/>
      <c r="F1593" s="1789"/>
      <c r="G1593" s="1789"/>
      <c r="H1593" s="1791"/>
      <c r="I1593" s="1791"/>
      <c r="J1593" s="1792"/>
    </row>
    <row r="1594" ht="30.75" customHeight="1">
      <c r="A1594" s="1209"/>
      <c r="B1594" s="1789"/>
      <c r="C1594" s="1789"/>
      <c r="D1594" s="1789"/>
      <c r="E1594" s="1790"/>
      <c r="F1594" s="1789"/>
      <c r="G1594" s="1789"/>
      <c r="H1594" s="1791"/>
      <c r="I1594" s="1791"/>
      <c r="J1594" s="1792"/>
    </row>
    <row r="1595" ht="30.75" customHeight="1">
      <c r="A1595" s="1209"/>
      <c r="B1595" s="1789"/>
      <c r="C1595" s="1789"/>
      <c r="D1595" s="1789"/>
      <c r="E1595" s="1790"/>
      <c r="F1595" s="1789"/>
      <c r="G1595" s="1789"/>
      <c r="H1595" s="1791"/>
      <c r="I1595" s="1791"/>
      <c r="J1595" s="1792"/>
    </row>
    <row r="1596" ht="30.75" customHeight="1">
      <c r="A1596" s="1209"/>
      <c r="B1596" s="1789"/>
      <c r="C1596" s="1789"/>
      <c r="D1596" s="1789"/>
      <c r="E1596" s="1790"/>
      <c r="F1596" s="1789"/>
      <c r="G1596" s="1789"/>
      <c r="H1596" s="1791"/>
      <c r="I1596" s="1791"/>
      <c r="J1596" s="1792"/>
    </row>
    <row r="1597" ht="30.75" customHeight="1">
      <c r="A1597" s="1209"/>
      <c r="B1597" s="1789"/>
      <c r="C1597" s="1789"/>
      <c r="D1597" s="1789"/>
      <c r="E1597" s="1790"/>
      <c r="F1597" s="1789"/>
      <c r="G1597" s="1789"/>
      <c r="H1597" s="1791"/>
      <c r="I1597" s="1791"/>
      <c r="J1597" s="1792"/>
    </row>
    <row r="1598" ht="30.75" customHeight="1">
      <c r="A1598" s="1209"/>
      <c r="B1598" s="1789"/>
      <c r="C1598" s="1789"/>
      <c r="D1598" s="1789"/>
      <c r="E1598" s="1790"/>
      <c r="F1598" s="1789"/>
      <c r="G1598" s="1789"/>
      <c r="H1598" s="1791"/>
      <c r="I1598" s="1791"/>
      <c r="J1598" s="1792"/>
    </row>
    <row r="1599" ht="30.75" customHeight="1">
      <c r="A1599" s="1209"/>
      <c r="B1599" s="1789"/>
      <c r="C1599" s="1789"/>
      <c r="D1599" s="1789"/>
      <c r="E1599" s="1790"/>
      <c r="F1599" s="1789"/>
      <c r="G1599" s="1789"/>
      <c r="H1599" s="1791"/>
      <c r="I1599" s="1791"/>
      <c r="J1599" s="1792"/>
    </row>
    <row r="1600" ht="30.75" customHeight="1">
      <c r="A1600" s="1209"/>
      <c r="B1600" s="1789"/>
      <c r="C1600" s="1789"/>
      <c r="D1600" s="1789"/>
      <c r="E1600" s="1790"/>
      <c r="F1600" s="1789"/>
      <c r="G1600" s="1789"/>
      <c r="H1600" s="1791"/>
      <c r="I1600" s="1791"/>
      <c r="J1600" s="1792"/>
    </row>
    <row r="1601" ht="30.75" customHeight="1">
      <c r="A1601" s="1209"/>
      <c r="B1601" s="1789"/>
      <c r="C1601" s="1789"/>
      <c r="D1601" s="1789"/>
      <c r="E1601" s="1790"/>
      <c r="F1601" s="1789"/>
      <c r="G1601" s="1789"/>
      <c r="H1601" s="1791"/>
      <c r="I1601" s="1791"/>
      <c r="J1601" s="1792"/>
    </row>
    <row r="1602" ht="30.75" customHeight="1">
      <c r="A1602" s="1209"/>
      <c r="B1602" s="1789"/>
      <c r="C1602" s="1789"/>
      <c r="D1602" s="1789"/>
      <c r="E1602" s="1790"/>
      <c r="F1602" s="1789"/>
      <c r="G1602" s="1789"/>
      <c r="H1602" s="1791"/>
      <c r="I1602" s="1791"/>
      <c r="J1602" s="1792"/>
    </row>
    <row r="1603" ht="30.75" customHeight="1">
      <c r="A1603" s="1209"/>
      <c r="B1603" s="1789"/>
      <c r="C1603" s="1789"/>
      <c r="D1603" s="1789"/>
      <c r="E1603" s="1790"/>
      <c r="F1603" s="1789"/>
      <c r="G1603" s="1789"/>
      <c r="H1603" s="1791"/>
      <c r="I1603" s="1791"/>
      <c r="J1603" s="1792"/>
    </row>
    <row r="1604" ht="30.75" customHeight="1">
      <c r="A1604" s="1209"/>
      <c r="B1604" s="1789"/>
      <c r="C1604" s="1789"/>
      <c r="D1604" s="1789"/>
      <c r="E1604" s="1790"/>
      <c r="F1604" s="1789"/>
      <c r="G1604" s="1789"/>
      <c r="H1604" s="1791"/>
      <c r="I1604" s="1791"/>
      <c r="J1604" s="1792"/>
    </row>
    <row r="1605" ht="30.75" customHeight="1">
      <c r="A1605" s="1209"/>
      <c r="B1605" s="1789"/>
      <c r="C1605" s="1789"/>
      <c r="D1605" s="1789"/>
      <c r="E1605" s="1790"/>
      <c r="F1605" s="1789"/>
      <c r="G1605" s="1789"/>
      <c r="H1605" s="1791"/>
      <c r="I1605" s="1791"/>
      <c r="J1605" s="1792"/>
    </row>
    <row r="1606" ht="30.75" customHeight="1">
      <c r="A1606" s="1209"/>
      <c r="B1606" s="1789"/>
      <c r="C1606" s="1789"/>
      <c r="D1606" s="1789"/>
      <c r="E1606" s="1790"/>
      <c r="F1606" s="1789"/>
      <c r="G1606" s="1789"/>
      <c r="H1606" s="1791"/>
      <c r="I1606" s="1791"/>
      <c r="J1606" s="1792"/>
    </row>
    <row r="1607" ht="30.75" customHeight="1">
      <c r="A1607" s="1209"/>
      <c r="B1607" s="1789"/>
      <c r="C1607" s="1789"/>
      <c r="D1607" s="1789"/>
      <c r="E1607" s="1790"/>
      <c r="F1607" s="1789"/>
      <c r="G1607" s="1789"/>
      <c r="H1607" s="1791"/>
      <c r="I1607" s="1791"/>
      <c r="J1607" s="1792"/>
    </row>
    <row r="1608" ht="30.75" customHeight="1">
      <c r="A1608" s="1209"/>
      <c r="B1608" s="1789"/>
      <c r="C1608" s="1789"/>
      <c r="D1608" s="1789"/>
      <c r="E1608" s="1790"/>
      <c r="F1608" s="1789"/>
      <c r="G1608" s="1789"/>
      <c r="H1608" s="1791"/>
      <c r="I1608" s="1791"/>
      <c r="J1608" s="1792"/>
    </row>
    <row r="1609" ht="30.75" customHeight="1">
      <c r="A1609" s="1209"/>
      <c r="B1609" s="1789"/>
      <c r="C1609" s="1789"/>
      <c r="D1609" s="1789"/>
      <c r="E1609" s="1790"/>
      <c r="F1609" s="1789"/>
      <c r="G1609" s="1789"/>
      <c r="H1609" s="1791"/>
      <c r="I1609" s="1791"/>
      <c r="J1609" s="1792"/>
    </row>
    <row r="1610" ht="30.75" customHeight="1">
      <c r="A1610" s="1209"/>
      <c r="B1610" s="1789"/>
      <c r="C1610" s="1789"/>
      <c r="D1610" s="1789"/>
      <c r="E1610" s="1790"/>
      <c r="F1610" s="1789"/>
      <c r="G1610" s="1789"/>
      <c r="H1610" s="1791"/>
      <c r="I1610" s="1791"/>
      <c r="J1610" s="1792"/>
    </row>
    <row r="1611" ht="30.75" customHeight="1">
      <c r="A1611" s="1209"/>
      <c r="B1611" s="1789"/>
      <c r="C1611" s="1789"/>
      <c r="D1611" s="1789"/>
      <c r="E1611" s="1790"/>
      <c r="F1611" s="1789"/>
      <c r="G1611" s="1789"/>
      <c r="H1611" s="1791"/>
      <c r="I1611" s="1791"/>
      <c r="J1611" s="1792"/>
    </row>
    <row r="1612" ht="30.75" customHeight="1">
      <c r="A1612" s="1209"/>
      <c r="B1612" s="1789"/>
      <c r="C1612" s="1789"/>
      <c r="D1612" s="1789"/>
      <c r="E1612" s="1790"/>
      <c r="F1612" s="1789"/>
      <c r="G1612" s="1789"/>
      <c r="H1612" s="1791"/>
      <c r="I1612" s="1791"/>
      <c r="J1612" s="1792"/>
    </row>
    <row r="1613" ht="30.75" customHeight="1">
      <c r="A1613" s="1209"/>
      <c r="B1613" s="1789"/>
      <c r="C1613" s="1789"/>
      <c r="D1613" s="1789"/>
      <c r="E1613" s="1790"/>
      <c r="F1613" s="1789"/>
      <c r="G1613" s="1789"/>
      <c r="H1613" s="1791"/>
      <c r="I1613" s="1791"/>
      <c r="J1613" s="1792"/>
    </row>
    <row r="1614" ht="30.75" customHeight="1">
      <c r="A1614" s="1209"/>
      <c r="B1614" s="1789"/>
      <c r="C1614" s="1789"/>
      <c r="D1614" s="1789"/>
      <c r="E1614" s="1790"/>
      <c r="F1614" s="1789"/>
      <c r="G1614" s="1789"/>
      <c r="H1614" s="1791"/>
      <c r="I1614" s="1791"/>
      <c r="J1614" s="1792"/>
    </row>
    <row r="1615" ht="30.75" customHeight="1">
      <c r="A1615" s="1209"/>
      <c r="B1615" s="1789"/>
      <c r="C1615" s="1789"/>
      <c r="D1615" s="1789"/>
      <c r="E1615" s="1790"/>
      <c r="F1615" s="1789"/>
      <c r="G1615" s="1789"/>
      <c r="H1615" s="1791"/>
      <c r="I1615" s="1791"/>
      <c r="J1615" s="1792"/>
    </row>
    <row r="1616" ht="30.75" customHeight="1">
      <c r="A1616" s="1209"/>
      <c r="B1616" s="1789"/>
      <c r="C1616" s="1789"/>
      <c r="D1616" s="1789"/>
      <c r="E1616" s="1790"/>
      <c r="F1616" s="1789"/>
      <c r="G1616" s="1789"/>
      <c r="H1616" s="1791"/>
      <c r="I1616" s="1791"/>
      <c r="J1616" s="1792"/>
    </row>
    <row r="1617" ht="30.75" customHeight="1">
      <c r="A1617" s="1209"/>
      <c r="B1617" s="1789"/>
      <c r="C1617" s="1789"/>
      <c r="D1617" s="1789"/>
      <c r="E1617" s="1790"/>
      <c r="F1617" s="1789"/>
      <c r="G1617" s="1789"/>
      <c r="H1617" s="1791"/>
      <c r="I1617" s="1791"/>
      <c r="J1617" s="1792"/>
    </row>
    <row r="1618" ht="30.75" customHeight="1">
      <c r="A1618" s="1209"/>
      <c r="B1618" s="1789"/>
      <c r="C1618" s="1789"/>
      <c r="D1618" s="1789"/>
      <c r="E1618" s="1790"/>
      <c r="F1618" s="1789"/>
      <c r="G1618" s="1789"/>
      <c r="H1618" s="1791"/>
      <c r="I1618" s="1791"/>
      <c r="J1618" s="1792"/>
    </row>
    <row r="1619" ht="30.75" customHeight="1">
      <c r="A1619" s="1209"/>
      <c r="B1619" s="1789"/>
      <c r="C1619" s="1789"/>
      <c r="D1619" s="1789"/>
      <c r="E1619" s="1790"/>
      <c r="F1619" s="1789"/>
      <c r="G1619" s="1789"/>
      <c r="H1619" s="1791"/>
      <c r="I1619" s="1791"/>
      <c r="J1619" s="1792"/>
    </row>
    <row r="1620" ht="30.75" customHeight="1">
      <c r="A1620" s="1209"/>
      <c r="B1620" s="1789"/>
      <c r="C1620" s="1789"/>
      <c r="D1620" s="1789"/>
      <c r="E1620" s="1790"/>
      <c r="F1620" s="1789"/>
      <c r="G1620" s="1789"/>
      <c r="H1620" s="1791"/>
      <c r="I1620" s="1791"/>
      <c r="J1620" s="1792"/>
    </row>
    <row r="1621" ht="30.75" customHeight="1">
      <c r="A1621" s="1209"/>
      <c r="B1621" s="1789"/>
      <c r="C1621" s="1789"/>
      <c r="D1621" s="1789"/>
      <c r="E1621" s="1790"/>
      <c r="F1621" s="1789"/>
      <c r="G1621" s="1789"/>
      <c r="H1621" s="1791"/>
      <c r="I1621" s="1791"/>
      <c r="J1621" s="1792"/>
    </row>
    <row r="1622" ht="30.75" customHeight="1">
      <c r="A1622" s="1209"/>
      <c r="B1622" s="1789"/>
      <c r="C1622" s="1789"/>
      <c r="D1622" s="1789"/>
      <c r="E1622" s="1790"/>
      <c r="F1622" s="1789"/>
      <c r="G1622" s="1789"/>
      <c r="H1622" s="1791"/>
      <c r="I1622" s="1791"/>
      <c r="J1622" s="1792"/>
    </row>
    <row r="1623" ht="30.75" customHeight="1">
      <c r="A1623" s="1209"/>
      <c r="B1623" s="1789"/>
      <c r="C1623" s="1789"/>
      <c r="D1623" s="1789"/>
      <c r="E1623" s="1790"/>
      <c r="F1623" s="1789"/>
      <c r="G1623" s="1789"/>
      <c r="H1623" s="1791"/>
      <c r="I1623" s="1791"/>
      <c r="J1623" s="1792"/>
    </row>
    <row r="1624" ht="30.75" customHeight="1">
      <c r="A1624" s="1209"/>
      <c r="B1624" s="1789"/>
      <c r="C1624" s="1789"/>
      <c r="D1624" s="1789"/>
      <c r="E1624" s="1790"/>
      <c r="F1624" s="1789"/>
      <c r="G1624" s="1789"/>
      <c r="H1624" s="1791"/>
      <c r="I1624" s="1791"/>
      <c r="J1624" s="1792"/>
    </row>
    <row r="1625" ht="30.75" customHeight="1">
      <c r="A1625" s="1209"/>
      <c r="B1625" s="1789"/>
      <c r="C1625" s="1789"/>
      <c r="D1625" s="1789"/>
      <c r="E1625" s="1790"/>
      <c r="F1625" s="1789"/>
      <c r="G1625" s="1789"/>
      <c r="H1625" s="1791"/>
      <c r="I1625" s="1791"/>
      <c r="J1625" s="1792"/>
    </row>
    <row r="1626" ht="30.75" customHeight="1">
      <c r="A1626" s="1209"/>
      <c r="B1626" s="1789"/>
      <c r="C1626" s="1789"/>
      <c r="D1626" s="1789"/>
      <c r="E1626" s="1790"/>
      <c r="F1626" s="1789"/>
      <c r="G1626" s="1789"/>
      <c r="H1626" s="1791"/>
      <c r="I1626" s="1791"/>
      <c r="J1626" s="1792"/>
    </row>
    <row r="1627" ht="30.75" customHeight="1">
      <c r="A1627" s="1209"/>
      <c r="B1627" s="1789"/>
      <c r="C1627" s="1789"/>
      <c r="D1627" s="1789"/>
      <c r="E1627" s="1790"/>
      <c r="F1627" s="1789"/>
      <c r="G1627" s="1789"/>
      <c r="H1627" s="1791"/>
      <c r="I1627" s="1791"/>
      <c r="J1627" s="1792"/>
    </row>
    <row r="1628" ht="30.75" customHeight="1">
      <c r="A1628" s="1209"/>
      <c r="B1628" s="1789"/>
      <c r="C1628" s="1789"/>
      <c r="D1628" s="1789"/>
      <c r="E1628" s="1790"/>
      <c r="F1628" s="1789"/>
      <c r="G1628" s="1789"/>
      <c r="H1628" s="1791"/>
      <c r="I1628" s="1791"/>
      <c r="J1628" s="1792"/>
    </row>
    <row r="1629" ht="30.75" customHeight="1">
      <c r="A1629" s="1209"/>
      <c r="B1629" s="1789"/>
      <c r="C1629" s="1789"/>
      <c r="D1629" s="1789"/>
      <c r="E1629" s="1790"/>
      <c r="F1629" s="1789"/>
      <c r="G1629" s="1789"/>
      <c r="H1629" s="1791"/>
      <c r="I1629" s="1791"/>
      <c r="J1629" s="1792"/>
    </row>
    <row r="1630" ht="30.75" customHeight="1">
      <c r="A1630" s="1209"/>
      <c r="B1630" s="1789"/>
      <c r="C1630" s="1789"/>
      <c r="D1630" s="1789"/>
      <c r="E1630" s="1790"/>
      <c r="F1630" s="1789"/>
      <c r="G1630" s="1789"/>
      <c r="H1630" s="1791"/>
      <c r="I1630" s="1791"/>
      <c r="J1630" s="1792"/>
    </row>
    <row r="1631" ht="30.75" customHeight="1">
      <c r="A1631" s="1209"/>
      <c r="B1631" s="1789"/>
      <c r="C1631" s="1789"/>
      <c r="D1631" s="1789"/>
      <c r="E1631" s="1790"/>
      <c r="F1631" s="1789"/>
      <c r="G1631" s="1789"/>
      <c r="H1631" s="1791"/>
      <c r="I1631" s="1791"/>
      <c r="J1631" s="1792"/>
    </row>
    <row r="1632" ht="30.75" customHeight="1">
      <c r="A1632" s="1209"/>
      <c r="B1632" s="1789"/>
      <c r="C1632" s="1789"/>
      <c r="D1632" s="1789"/>
      <c r="E1632" s="1790"/>
      <c r="F1632" s="1789"/>
      <c r="G1632" s="1789"/>
      <c r="H1632" s="1791"/>
      <c r="I1632" s="1791"/>
      <c r="J1632" s="1792"/>
    </row>
    <row r="1633" ht="30.75" customHeight="1">
      <c r="A1633" s="1209"/>
      <c r="B1633" s="1789"/>
      <c r="C1633" s="1789"/>
      <c r="D1633" s="1789"/>
      <c r="E1633" s="1790"/>
      <c r="F1633" s="1789"/>
      <c r="G1633" s="1789"/>
      <c r="H1633" s="1791"/>
      <c r="I1633" s="1791"/>
      <c r="J1633" s="1792"/>
    </row>
    <row r="1634" ht="30.75" customHeight="1">
      <c r="A1634" s="1209"/>
      <c r="B1634" s="1789"/>
      <c r="C1634" s="1789"/>
      <c r="D1634" s="1789"/>
      <c r="E1634" s="1790"/>
      <c r="F1634" s="1789"/>
      <c r="G1634" s="1789"/>
      <c r="H1634" s="1791"/>
      <c r="I1634" s="1791"/>
      <c r="J1634" s="1792"/>
    </row>
    <row r="1635" ht="30.75" customHeight="1">
      <c r="A1635" s="1209"/>
      <c r="B1635" s="1789"/>
      <c r="C1635" s="1789"/>
      <c r="D1635" s="1789"/>
      <c r="E1635" s="1790"/>
      <c r="F1635" s="1789"/>
      <c r="G1635" s="1789"/>
      <c r="H1635" s="1791"/>
      <c r="I1635" s="1791"/>
      <c r="J1635" s="1792"/>
    </row>
    <row r="1636" ht="30.75" customHeight="1">
      <c r="A1636" s="1209"/>
      <c r="B1636" s="1789"/>
      <c r="C1636" s="1789"/>
      <c r="D1636" s="1789"/>
      <c r="E1636" s="1790"/>
      <c r="F1636" s="1789"/>
      <c r="G1636" s="1789"/>
      <c r="H1636" s="1791"/>
      <c r="I1636" s="1791"/>
      <c r="J1636" s="1792"/>
    </row>
    <row r="1637" ht="30.75" customHeight="1">
      <c r="A1637" s="1209"/>
      <c r="B1637" s="1789"/>
      <c r="C1637" s="1789"/>
      <c r="D1637" s="1789"/>
      <c r="E1637" s="1790"/>
      <c r="F1637" s="1789"/>
      <c r="G1637" s="1789"/>
      <c r="H1637" s="1791"/>
      <c r="I1637" s="1791"/>
      <c r="J1637" s="1792"/>
    </row>
    <row r="1638" ht="30.75" customHeight="1">
      <c r="A1638" s="1209"/>
      <c r="B1638" s="1789"/>
      <c r="C1638" s="1789"/>
      <c r="D1638" s="1789"/>
      <c r="E1638" s="1790"/>
      <c r="F1638" s="1789"/>
      <c r="G1638" s="1789"/>
      <c r="H1638" s="1791"/>
      <c r="I1638" s="1791"/>
      <c r="J1638" s="1792"/>
    </row>
    <row r="1639" ht="30.75" customHeight="1">
      <c r="A1639" s="1209"/>
      <c r="B1639" s="1789"/>
      <c r="C1639" s="1789"/>
      <c r="D1639" s="1789"/>
      <c r="E1639" s="1790"/>
      <c r="F1639" s="1789"/>
      <c r="G1639" s="1789"/>
      <c r="H1639" s="1791"/>
      <c r="I1639" s="1791"/>
      <c r="J1639" s="1792"/>
    </row>
    <row r="1640" ht="30.75" customHeight="1">
      <c r="A1640" s="1209"/>
      <c r="B1640" s="1789"/>
      <c r="C1640" s="1789"/>
      <c r="D1640" s="1789"/>
      <c r="E1640" s="1790"/>
      <c r="F1640" s="1789"/>
      <c r="G1640" s="1789"/>
      <c r="H1640" s="1791"/>
      <c r="I1640" s="1791"/>
      <c r="J1640" s="1792"/>
    </row>
    <row r="1641" ht="30.75" customHeight="1">
      <c r="A1641" s="1209"/>
      <c r="B1641" s="1789"/>
      <c r="C1641" s="1789"/>
      <c r="D1641" s="1789"/>
      <c r="E1641" s="1790"/>
      <c r="F1641" s="1789"/>
      <c r="G1641" s="1789"/>
      <c r="H1641" s="1791"/>
      <c r="I1641" s="1791"/>
      <c r="J1641" s="1792"/>
    </row>
    <row r="1642" ht="30.75" customHeight="1">
      <c r="A1642" s="1209"/>
      <c r="B1642" s="1789"/>
      <c r="C1642" s="1789"/>
      <c r="D1642" s="1789"/>
      <c r="E1642" s="1790"/>
      <c r="F1642" s="1789"/>
      <c r="G1642" s="1789"/>
      <c r="H1642" s="1791"/>
      <c r="I1642" s="1791"/>
      <c r="J1642" s="1792"/>
    </row>
    <row r="1643" ht="30.75" customHeight="1">
      <c r="A1643" s="1209"/>
      <c r="B1643" s="1789"/>
      <c r="C1643" s="1789"/>
      <c r="D1643" s="1789"/>
      <c r="E1643" s="1790"/>
      <c r="F1643" s="1789"/>
      <c r="G1643" s="1789"/>
      <c r="H1643" s="1791"/>
      <c r="I1643" s="1791"/>
      <c r="J1643" s="1792"/>
    </row>
    <row r="1644" ht="30.75" customHeight="1">
      <c r="A1644" s="1209"/>
      <c r="B1644" s="1789"/>
      <c r="C1644" s="1789"/>
      <c r="D1644" s="1789"/>
      <c r="E1644" s="1790"/>
      <c r="F1644" s="1789"/>
      <c r="G1644" s="1789"/>
      <c r="H1644" s="1791"/>
      <c r="I1644" s="1791"/>
      <c r="J1644" s="1792"/>
    </row>
    <row r="1645" ht="30.75" customHeight="1">
      <c r="A1645" s="1209"/>
      <c r="B1645" s="1789"/>
      <c r="C1645" s="1789"/>
      <c r="D1645" s="1789"/>
      <c r="E1645" s="1790"/>
      <c r="F1645" s="1789"/>
      <c r="G1645" s="1789"/>
      <c r="H1645" s="1791"/>
      <c r="I1645" s="1791"/>
      <c r="J1645" s="1792"/>
    </row>
    <row r="1646" ht="30.75" customHeight="1">
      <c r="A1646" s="1209"/>
      <c r="B1646" s="1789"/>
      <c r="C1646" s="1789"/>
      <c r="D1646" s="1789"/>
      <c r="E1646" s="1790"/>
      <c r="F1646" s="1789"/>
      <c r="G1646" s="1789"/>
      <c r="H1646" s="1791"/>
      <c r="I1646" s="1791"/>
      <c r="J1646" s="1792"/>
    </row>
    <row r="1647" ht="30.75" customHeight="1">
      <c r="A1647" s="1209"/>
      <c r="B1647" s="1789"/>
      <c r="C1647" s="1789"/>
      <c r="D1647" s="1789"/>
      <c r="E1647" s="1790"/>
      <c r="F1647" s="1789"/>
      <c r="G1647" s="1789"/>
      <c r="H1647" s="1791"/>
      <c r="I1647" s="1791"/>
      <c r="J1647" s="1792"/>
    </row>
    <row r="1648" ht="30.75" customHeight="1">
      <c r="A1648" s="1209"/>
      <c r="B1648" s="1789"/>
      <c r="C1648" s="1789"/>
      <c r="D1648" s="1789"/>
      <c r="E1648" s="1790"/>
      <c r="F1648" s="1789"/>
      <c r="G1648" s="1789"/>
      <c r="H1648" s="1791"/>
      <c r="I1648" s="1791"/>
      <c r="J1648" s="1792"/>
    </row>
    <row r="1649" ht="30.75" customHeight="1">
      <c r="A1649" s="1209"/>
      <c r="B1649" s="1789"/>
      <c r="C1649" s="1789"/>
      <c r="D1649" s="1789"/>
      <c r="E1649" s="1790"/>
      <c r="F1649" s="1789"/>
      <c r="G1649" s="1789"/>
      <c r="H1649" s="1791"/>
      <c r="I1649" s="1791"/>
      <c r="J1649" s="1792"/>
    </row>
    <row r="1650" ht="30.75" customHeight="1">
      <c r="A1650" s="1209"/>
      <c r="B1650" s="1789"/>
      <c r="C1650" s="1789"/>
      <c r="D1650" s="1789"/>
      <c r="E1650" s="1790"/>
      <c r="F1650" s="1789"/>
      <c r="G1650" s="1789"/>
      <c r="H1650" s="1791"/>
      <c r="I1650" s="1791"/>
      <c r="J1650" s="1792"/>
    </row>
    <row r="1651" ht="30.75" customHeight="1">
      <c r="A1651" s="1209"/>
      <c r="B1651" s="1789"/>
      <c r="C1651" s="1789"/>
      <c r="D1651" s="1789"/>
      <c r="E1651" s="1790"/>
      <c r="F1651" s="1789"/>
      <c r="G1651" s="1789"/>
      <c r="H1651" s="1791"/>
      <c r="I1651" s="1791"/>
      <c r="J1651" s="1792"/>
    </row>
    <row r="1652" ht="30.75" customHeight="1">
      <c r="A1652" s="1209"/>
      <c r="B1652" s="1789"/>
      <c r="C1652" s="1789"/>
      <c r="D1652" s="1789"/>
      <c r="E1652" s="1790"/>
      <c r="F1652" s="1789"/>
      <c r="G1652" s="1789"/>
      <c r="H1652" s="1791"/>
      <c r="I1652" s="1791"/>
      <c r="J1652" s="1792"/>
    </row>
    <row r="1653" ht="30.75" customHeight="1">
      <c r="A1653" s="1209"/>
      <c r="B1653" s="1789"/>
      <c r="C1653" s="1789"/>
      <c r="D1653" s="1789"/>
      <c r="E1653" s="1790"/>
      <c r="F1653" s="1789"/>
      <c r="G1653" s="1789"/>
      <c r="H1653" s="1791"/>
      <c r="I1653" s="1791"/>
      <c r="J1653" s="1792"/>
    </row>
    <row r="1654" ht="30.75" customHeight="1">
      <c r="A1654" s="1209"/>
      <c r="B1654" s="1789"/>
      <c r="C1654" s="1789"/>
      <c r="D1654" s="1789"/>
      <c r="E1654" s="1790"/>
      <c r="F1654" s="1789"/>
      <c r="G1654" s="1789"/>
      <c r="H1654" s="1791"/>
      <c r="I1654" s="1791"/>
      <c r="J1654" s="1792"/>
    </row>
    <row r="1655" ht="30.75" customHeight="1">
      <c r="A1655" s="1209"/>
      <c r="B1655" s="1789"/>
      <c r="C1655" s="1789"/>
      <c r="D1655" s="1789"/>
      <c r="E1655" s="1790"/>
      <c r="F1655" s="1789"/>
      <c r="G1655" s="1789"/>
      <c r="H1655" s="1791"/>
      <c r="I1655" s="1791"/>
      <c r="J1655" s="1792"/>
    </row>
    <row r="1656" ht="30.75" customHeight="1">
      <c r="A1656" s="1209"/>
      <c r="B1656" s="1789"/>
      <c r="C1656" s="1789"/>
      <c r="D1656" s="1789"/>
      <c r="E1656" s="1790"/>
      <c r="F1656" s="1789"/>
      <c r="G1656" s="1789"/>
      <c r="H1656" s="1791"/>
      <c r="I1656" s="1791"/>
      <c r="J1656" s="1792"/>
    </row>
    <row r="1657" ht="30.75" customHeight="1">
      <c r="A1657" s="1209"/>
      <c r="B1657" s="1789"/>
      <c r="C1657" s="1789"/>
      <c r="D1657" s="1789"/>
      <c r="E1657" s="1790"/>
      <c r="F1657" s="1789"/>
      <c r="G1657" s="1789"/>
      <c r="H1657" s="1791"/>
      <c r="I1657" s="1791"/>
      <c r="J1657" s="1792"/>
    </row>
    <row r="1658" ht="30.75" customHeight="1">
      <c r="A1658" s="1209"/>
      <c r="B1658" s="1789"/>
      <c r="C1658" s="1789"/>
      <c r="D1658" s="1789"/>
      <c r="E1658" s="1790"/>
      <c r="F1658" s="1789"/>
      <c r="G1658" s="1789"/>
      <c r="H1658" s="1791"/>
      <c r="I1658" s="1791"/>
      <c r="J1658" s="1792"/>
    </row>
    <row r="1659" ht="30.75" customHeight="1">
      <c r="A1659" s="1209"/>
      <c r="B1659" s="1789"/>
      <c r="C1659" s="1789"/>
      <c r="D1659" s="1789"/>
      <c r="E1659" s="1790"/>
      <c r="F1659" s="1789"/>
      <c r="G1659" s="1789"/>
      <c r="H1659" s="1791"/>
      <c r="I1659" s="1791"/>
      <c r="J1659" s="1792"/>
    </row>
    <row r="1660" ht="30.75" customHeight="1">
      <c r="A1660" s="1209"/>
      <c r="B1660" s="1789"/>
      <c r="C1660" s="1789"/>
      <c r="D1660" s="1789"/>
      <c r="E1660" s="1790"/>
      <c r="F1660" s="1789"/>
      <c r="G1660" s="1789"/>
      <c r="H1660" s="1791"/>
      <c r="I1660" s="1791"/>
      <c r="J1660" s="1792"/>
    </row>
    <row r="1661" ht="30.75" customHeight="1">
      <c r="A1661" s="1209"/>
      <c r="B1661" s="1789"/>
      <c r="C1661" s="1789"/>
      <c r="D1661" s="1789"/>
      <c r="E1661" s="1790"/>
      <c r="F1661" s="1789"/>
      <c r="G1661" s="1789"/>
      <c r="H1661" s="1791"/>
      <c r="I1661" s="1791"/>
      <c r="J1661" s="1792"/>
    </row>
    <row r="1662" ht="30.75" customHeight="1">
      <c r="A1662" s="1209"/>
      <c r="B1662" s="1789"/>
      <c r="C1662" s="1789"/>
      <c r="D1662" s="1789"/>
      <c r="E1662" s="1790"/>
      <c r="F1662" s="1789"/>
      <c r="G1662" s="1789"/>
      <c r="H1662" s="1791"/>
      <c r="I1662" s="1791"/>
      <c r="J1662" s="1792"/>
    </row>
    <row r="1663" ht="30.75" customHeight="1">
      <c r="A1663" s="1209"/>
      <c r="B1663" s="1789"/>
      <c r="C1663" s="1789"/>
      <c r="D1663" s="1789"/>
      <c r="E1663" s="1790"/>
      <c r="F1663" s="1789"/>
      <c r="G1663" s="1789"/>
      <c r="H1663" s="1791"/>
      <c r="I1663" s="1791"/>
      <c r="J1663" s="1792"/>
    </row>
    <row r="1664" ht="30.75" customHeight="1">
      <c r="A1664" s="1209"/>
      <c r="B1664" s="1789"/>
      <c r="C1664" s="1789"/>
      <c r="D1664" s="1789"/>
      <c r="E1664" s="1790"/>
      <c r="F1664" s="1789"/>
      <c r="G1664" s="1789"/>
      <c r="H1664" s="1791"/>
      <c r="I1664" s="1791"/>
      <c r="J1664" s="1792"/>
    </row>
    <row r="1665" ht="30.75" customHeight="1">
      <c r="A1665" s="1209"/>
      <c r="B1665" s="1789"/>
      <c r="C1665" s="1789"/>
      <c r="D1665" s="1789"/>
      <c r="E1665" s="1790"/>
      <c r="F1665" s="1789"/>
      <c r="G1665" s="1789"/>
      <c r="H1665" s="1791"/>
      <c r="I1665" s="1791"/>
      <c r="J1665" s="1792"/>
    </row>
    <row r="1666" ht="30.75" customHeight="1">
      <c r="A1666" s="1209"/>
      <c r="B1666" s="1789"/>
      <c r="C1666" s="1789"/>
      <c r="D1666" s="1789"/>
      <c r="E1666" s="1790"/>
      <c r="F1666" s="1789"/>
      <c r="G1666" s="1789"/>
      <c r="H1666" s="1791"/>
      <c r="I1666" s="1791"/>
      <c r="J1666" s="1792"/>
    </row>
    <row r="1667" ht="30.75" customHeight="1">
      <c r="A1667" s="1209"/>
      <c r="B1667" s="1789"/>
      <c r="C1667" s="1789"/>
      <c r="D1667" s="1789"/>
      <c r="E1667" s="1790"/>
      <c r="F1667" s="1789"/>
      <c r="G1667" s="1789"/>
      <c r="H1667" s="1791"/>
      <c r="I1667" s="1791"/>
      <c r="J1667" s="1792"/>
    </row>
    <row r="1668" ht="30.75" customHeight="1">
      <c r="A1668" s="1209"/>
      <c r="B1668" s="1789"/>
      <c r="C1668" s="1789"/>
      <c r="D1668" s="1789"/>
      <c r="E1668" s="1790"/>
      <c r="F1668" s="1789"/>
      <c r="G1668" s="1789"/>
      <c r="H1668" s="1791"/>
      <c r="I1668" s="1791"/>
      <c r="J1668" s="1792"/>
    </row>
    <row r="1669" ht="30.75" customHeight="1">
      <c r="A1669" s="1209"/>
      <c r="B1669" s="1789"/>
      <c r="C1669" s="1789"/>
      <c r="D1669" s="1789"/>
      <c r="E1669" s="1790"/>
      <c r="F1669" s="1789"/>
      <c r="G1669" s="1789"/>
      <c r="H1669" s="1791"/>
      <c r="I1669" s="1791"/>
      <c r="J1669" s="1792"/>
    </row>
    <row r="1670" ht="30.75" customHeight="1">
      <c r="A1670" s="1209"/>
      <c r="B1670" s="1789"/>
      <c r="C1670" s="1789"/>
      <c r="D1670" s="1789"/>
      <c r="E1670" s="1790"/>
      <c r="F1670" s="1789"/>
      <c r="G1670" s="1789"/>
      <c r="H1670" s="1791"/>
      <c r="I1670" s="1791"/>
      <c r="J1670" s="1792"/>
    </row>
    <row r="1671" ht="30.75" customHeight="1">
      <c r="A1671" s="1209"/>
      <c r="B1671" s="1789"/>
      <c r="C1671" s="1789"/>
      <c r="D1671" s="1789"/>
      <c r="E1671" s="1790"/>
      <c r="F1671" s="1789"/>
      <c r="G1671" s="1789"/>
      <c r="H1671" s="1791"/>
      <c r="I1671" s="1791"/>
      <c r="J1671" s="1792"/>
    </row>
    <row r="1672" ht="30.75" customHeight="1">
      <c r="A1672" s="1209"/>
      <c r="B1672" s="1789"/>
      <c r="C1672" s="1789"/>
      <c r="D1672" s="1789"/>
      <c r="E1672" s="1790"/>
      <c r="F1672" s="1789"/>
      <c r="G1672" s="1789"/>
      <c r="H1672" s="1791"/>
      <c r="I1672" s="1791"/>
      <c r="J1672" s="1792"/>
    </row>
    <row r="1673" ht="30.75" customHeight="1">
      <c r="A1673" s="1209"/>
      <c r="B1673" s="1789"/>
      <c r="C1673" s="1789"/>
      <c r="D1673" s="1789"/>
      <c r="E1673" s="1790"/>
      <c r="F1673" s="1789"/>
      <c r="G1673" s="1789"/>
      <c r="H1673" s="1791"/>
      <c r="I1673" s="1791"/>
      <c r="J1673" s="1792"/>
    </row>
    <row r="1674" ht="30.75" customHeight="1">
      <c r="A1674" s="1209"/>
      <c r="B1674" s="1789"/>
      <c r="C1674" s="1789"/>
      <c r="D1674" s="1789"/>
      <c r="E1674" s="1790"/>
      <c r="F1674" s="1789"/>
      <c r="G1674" s="1789"/>
      <c r="H1674" s="1791"/>
      <c r="I1674" s="1791"/>
      <c r="J1674" s="1792"/>
    </row>
    <row r="1675" ht="30.75" customHeight="1">
      <c r="A1675" s="1209"/>
      <c r="B1675" s="1789"/>
      <c r="C1675" s="1789"/>
      <c r="D1675" s="1789"/>
      <c r="E1675" s="1790"/>
      <c r="F1675" s="1789"/>
      <c r="G1675" s="1789"/>
      <c r="H1675" s="1791"/>
      <c r="I1675" s="1791"/>
      <c r="J1675" s="1792"/>
    </row>
    <row r="1676" ht="30.75" customHeight="1">
      <c r="A1676" s="1209"/>
      <c r="B1676" s="1789"/>
      <c r="C1676" s="1789"/>
      <c r="D1676" s="1789"/>
      <c r="E1676" s="1790"/>
      <c r="F1676" s="1789"/>
      <c r="G1676" s="1789"/>
      <c r="H1676" s="1791"/>
      <c r="I1676" s="1791"/>
      <c r="J1676" s="1792"/>
    </row>
    <row r="1677" ht="30.75" customHeight="1">
      <c r="A1677" s="1209"/>
      <c r="B1677" s="1789"/>
      <c r="C1677" s="1789"/>
      <c r="D1677" s="1789"/>
      <c r="E1677" s="1790"/>
      <c r="F1677" s="1789"/>
      <c r="G1677" s="1789"/>
      <c r="H1677" s="1791"/>
      <c r="I1677" s="1791"/>
      <c r="J1677" s="1792"/>
    </row>
    <row r="1678" ht="30.75" customHeight="1">
      <c r="A1678" s="1209"/>
      <c r="B1678" s="1789"/>
      <c r="C1678" s="1789"/>
      <c r="D1678" s="1789"/>
      <c r="E1678" s="1790"/>
      <c r="F1678" s="1789"/>
      <c r="G1678" s="1789"/>
      <c r="H1678" s="1791"/>
      <c r="I1678" s="1791"/>
      <c r="J1678" s="1792"/>
    </row>
    <row r="1679" ht="30.75" customHeight="1">
      <c r="A1679" s="1209"/>
      <c r="B1679" s="1789"/>
      <c r="C1679" s="1789"/>
      <c r="D1679" s="1789"/>
      <c r="E1679" s="1790"/>
      <c r="F1679" s="1789"/>
      <c r="G1679" s="1789"/>
      <c r="H1679" s="1791"/>
      <c r="I1679" s="1791"/>
      <c r="J1679" s="1792"/>
    </row>
    <row r="1680" ht="30.75" customHeight="1">
      <c r="A1680" s="1209"/>
      <c r="B1680" s="1789"/>
      <c r="C1680" s="1789"/>
      <c r="D1680" s="1789"/>
      <c r="E1680" s="1790"/>
      <c r="F1680" s="1789"/>
      <c r="G1680" s="1789"/>
      <c r="H1680" s="1791"/>
      <c r="I1680" s="1791"/>
      <c r="J1680" s="1792"/>
    </row>
    <row r="1681" ht="30.75" customHeight="1">
      <c r="A1681" s="1209"/>
      <c r="B1681" s="1789"/>
      <c r="C1681" s="1789"/>
      <c r="D1681" s="1789"/>
      <c r="E1681" s="1790"/>
      <c r="F1681" s="1789"/>
      <c r="G1681" s="1789"/>
      <c r="H1681" s="1791"/>
      <c r="I1681" s="1791"/>
      <c r="J1681" s="1792"/>
    </row>
    <row r="1682" ht="30.75" customHeight="1">
      <c r="A1682" s="1209"/>
      <c r="B1682" s="1789"/>
      <c r="C1682" s="1789"/>
      <c r="D1682" s="1789"/>
      <c r="E1682" s="1790"/>
      <c r="F1682" s="1789"/>
      <c r="G1682" s="1789"/>
      <c r="H1682" s="1791"/>
      <c r="I1682" s="1791"/>
      <c r="J1682" s="1792"/>
    </row>
    <row r="1683" ht="30.75" customHeight="1">
      <c r="A1683" s="1209"/>
      <c r="B1683" s="1789"/>
      <c r="C1683" s="1789"/>
      <c r="D1683" s="1789"/>
      <c r="E1683" s="1790"/>
      <c r="F1683" s="1789"/>
      <c r="G1683" s="1789"/>
      <c r="H1683" s="1791"/>
      <c r="I1683" s="1791"/>
      <c r="J1683" s="1792"/>
    </row>
    <row r="1684" ht="30.75" customHeight="1">
      <c r="A1684" s="1209"/>
      <c r="B1684" s="1789"/>
      <c r="C1684" s="1789"/>
      <c r="D1684" s="1789"/>
      <c r="E1684" s="1790"/>
      <c r="F1684" s="1789"/>
      <c r="G1684" s="1789"/>
      <c r="H1684" s="1791"/>
      <c r="I1684" s="1791"/>
      <c r="J1684" s="1792"/>
    </row>
    <row r="1685" ht="30.75" customHeight="1">
      <c r="A1685" s="1209"/>
      <c r="B1685" s="1789"/>
      <c r="C1685" s="1789"/>
      <c r="D1685" s="1789"/>
      <c r="E1685" s="1790"/>
      <c r="F1685" s="1789"/>
      <c r="G1685" s="1789"/>
      <c r="H1685" s="1791"/>
      <c r="I1685" s="1791"/>
      <c r="J1685" s="1792"/>
    </row>
    <row r="1686" ht="30.75" customHeight="1">
      <c r="A1686" s="1209"/>
      <c r="B1686" s="1789"/>
      <c r="C1686" s="1789"/>
      <c r="D1686" s="1789"/>
      <c r="E1686" s="1790"/>
      <c r="F1686" s="1789"/>
      <c r="G1686" s="1789"/>
      <c r="H1686" s="1791"/>
      <c r="I1686" s="1791"/>
      <c r="J1686" s="1792"/>
    </row>
    <row r="1687" ht="30.75" customHeight="1">
      <c r="A1687" s="1209"/>
      <c r="B1687" s="1789"/>
      <c r="C1687" s="1789"/>
      <c r="D1687" s="1789"/>
      <c r="E1687" s="1790"/>
      <c r="F1687" s="1789"/>
      <c r="G1687" s="1789"/>
      <c r="H1687" s="1791"/>
      <c r="I1687" s="1791"/>
      <c r="J1687" s="1792"/>
    </row>
    <row r="1688" ht="30.75" customHeight="1">
      <c r="A1688" s="1209"/>
      <c r="B1688" s="1789"/>
      <c r="C1688" s="1789"/>
      <c r="D1688" s="1789"/>
      <c r="E1688" s="1790"/>
      <c r="F1688" s="1789"/>
      <c r="G1688" s="1789"/>
      <c r="H1688" s="1791"/>
      <c r="I1688" s="1791"/>
      <c r="J1688" s="1792"/>
    </row>
    <row r="1689" ht="30.75" customHeight="1">
      <c r="A1689" s="1209"/>
      <c r="B1689" s="1789"/>
      <c r="C1689" s="1789"/>
      <c r="D1689" s="1789"/>
      <c r="E1689" s="1790"/>
      <c r="F1689" s="1789"/>
      <c r="G1689" s="1789"/>
      <c r="H1689" s="1791"/>
      <c r="I1689" s="1791"/>
      <c r="J1689" s="1792"/>
    </row>
    <row r="1690" ht="30.75" customHeight="1">
      <c r="A1690" s="1209"/>
      <c r="B1690" s="1789"/>
      <c r="C1690" s="1789"/>
      <c r="D1690" s="1789"/>
      <c r="E1690" s="1790"/>
      <c r="F1690" s="1789"/>
      <c r="G1690" s="1789"/>
      <c r="H1690" s="1791"/>
      <c r="I1690" s="1791"/>
      <c r="J1690" s="1792"/>
    </row>
    <row r="1691" ht="30.75" customHeight="1">
      <c r="A1691" s="1209"/>
      <c r="B1691" s="1789"/>
      <c r="C1691" s="1789"/>
      <c r="D1691" s="1789"/>
      <c r="E1691" s="1790"/>
      <c r="F1691" s="1789"/>
      <c r="G1691" s="1789"/>
      <c r="H1691" s="1791"/>
      <c r="I1691" s="1791"/>
      <c r="J1691" s="1792"/>
    </row>
    <row r="1692" ht="30.75" customHeight="1">
      <c r="A1692" s="1209"/>
      <c r="B1692" s="1789"/>
      <c r="C1692" s="1789"/>
      <c r="D1692" s="1789"/>
      <c r="E1692" s="1790"/>
      <c r="F1692" s="1789"/>
      <c r="G1692" s="1789"/>
      <c r="H1692" s="1791"/>
      <c r="I1692" s="1791"/>
      <c r="J1692" s="1792"/>
    </row>
    <row r="1693" ht="30.75" customHeight="1">
      <c r="A1693" s="1209"/>
      <c r="B1693" s="1789"/>
      <c r="C1693" s="1789"/>
      <c r="D1693" s="1789"/>
      <c r="E1693" s="1790"/>
      <c r="F1693" s="1789"/>
      <c r="G1693" s="1789"/>
      <c r="H1693" s="1791"/>
      <c r="I1693" s="1791"/>
      <c r="J1693" s="1792"/>
    </row>
    <row r="1694" ht="30.75" customHeight="1">
      <c r="A1694" s="1209"/>
      <c r="B1694" s="1789"/>
      <c r="C1694" s="1789"/>
      <c r="D1694" s="1789"/>
      <c r="E1694" s="1790"/>
      <c r="F1694" s="1789"/>
      <c r="G1694" s="1789"/>
      <c r="H1694" s="1791"/>
      <c r="I1694" s="1791"/>
      <c r="J1694" s="1792"/>
    </row>
    <row r="1695" ht="30.75" customHeight="1">
      <c r="A1695" s="1209"/>
      <c r="B1695" s="1789"/>
      <c r="C1695" s="1789"/>
      <c r="D1695" s="1789"/>
      <c r="E1695" s="1790"/>
      <c r="F1695" s="1789"/>
      <c r="G1695" s="1789"/>
      <c r="H1695" s="1791"/>
      <c r="I1695" s="1791"/>
      <c r="J1695" s="1792"/>
    </row>
    <row r="1696" ht="30.75" customHeight="1">
      <c r="A1696" s="1209"/>
      <c r="B1696" s="1789"/>
      <c r="C1696" s="1789"/>
      <c r="D1696" s="1789"/>
      <c r="E1696" s="1790"/>
      <c r="F1696" s="1789"/>
      <c r="G1696" s="1789"/>
      <c r="H1696" s="1791"/>
      <c r="I1696" s="1791"/>
      <c r="J1696" s="1792"/>
    </row>
    <row r="1697" ht="30.75" customHeight="1">
      <c r="A1697" s="1209"/>
      <c r="B1697" s="1789"/>
      <c r="C1697" s="1789"/>
      <c r="D1697" s="1789"/>
      <c r="E1697" s="1790"/>
      <c r="F1697" s="1789"/>
      <c r="G1697" s="1789"/>
      <c r="H1697" s="1791"/>
      <c r="I1697" s="1791"/>
      <c r="J1697" s="1792"/>
    </row>
    <row r="1698" ht="30.75" customHeight="1">
      <c r="A1698" s="1209"/>
      <c r="B1698" s="1789"/>
      <c r="C1698" s="1789"/>
      <c r="D1698" s="1789"/>
      <c r="E1698" s="1790"/>
      <c r="F1698" s="1789"/>
      <c r="G1698" s="1789"/>
      <c r="H1698" s="1791"/>
      <c r="I1698" s="1791"/>
      <c r="J1698" s="1792"/>
    </row>
    <row r="1699" ht="30.75" customHeight="1">
      <c r="A1699" s="1209"/>
      <c r="B1699" s="1789"/>
      <c r="C1699" s="1789"/>
      <c r="D1699" s="1789"/>
      <c r="E1699" s="1790"/>
      <c r="F1699" s="1789"/>
      <c r="G1699" s="1789"/>
      <c r="H1699" s="1791"/>
      <c r="I1699" s="1791"/>
      <c r="J1699" s="1792"/>
    </row>
    <row r="1700" ht="30.75" customHeight="1">
      <c r="A1700" s="1209"/>
      <c r="B1700" s="1789"/>
      <c r="C1700" s="1789"/>
      <c r="D1700" s="1789"/>
      <c r="E1700" s="1790"/>
      <c r="F1700" s="1789"/>
      <c r="G1700" s="1789"/>
      <c r="H1700" s="1791"/>
      <c r="I1700" s="1791"/>
      <c r="J1700" s="1792"/>
    </row>
    <row r="1701" ht="30.75" customHeight="1">
      <c r="A1701" s="1209"/>
      <c r="B1701" s="1789"/>
      <c r="C1701" s="1789"/>
      <c r="D1701" s="1789"/>
      <c r="E1701" s="1790"/>
      <c r="F1701" s="1789"/>
      <c r="G1701" s="1789"/>
      <c r="H1701" s="1791"/>
      <c r="I1701" s="1791"/>
      <c r="J1701" s="1792"/>
    </row>
    <row r="1702" ht="30.75" customHeight="1">
      <c r="A1702" s="1209"/>
      <c r="B1702" s="1789"/>
      <c r="C1702" s="1789"/>
      <c r="D1702" s="1789"/>
      <c r="E1702" s="1790"/>
      <c r="F1702" s="1789"/>
      <c r="G1702" s="1789"/>
      <c r="H1702" s="1791"/>
      <c r="I1702" s="1791"/>
      <c r="J1702" s="1792"/>
    </row>
    <row r="1703" ht="30.75" customHeight="1">
      <c r="A1703" s="1209"/>
      <c r="B1703" s="1789"/>
      <c r="C1703" s="1789"/>
      <c r="D1703" s="1789"/>
      <c r="E1703" s="1790"/>
      <c r="F1703" s="1789"/>
      <c r="G1703" s="1789"/>
      <c r="H1703" s="1791"/>
      <c r="I1703" s="1791"/>
      <c r="J1703" s="1792"/>
    </row>
    <row r="1704" ht="30.75" customHeight="1">
      <c r="A1704" s="1209"/>
      <c r="B1704" s="1789"/>
      <c r="C1704" s="1789"/>
      <c r="D1704" s="1789"/>
      <c r="E1704" s="1790"/>
      <c r="F1704" s="1789"/>
      <c r="G1704" s="1789"/>
      <c r="H1704" s="1791"/>
      <c r="I1704" s="1791"/>
      <c r="J1704" s="1792"/>
    </row>
    <row r="1705" ht="30.75" customHeight="1">
      <c r="A1705" s="1209"/>
      <c r="B1705" s="1789"/>
      <c r="C1705" s="1789"/>
      <c r="D1705" s="1789"/>
      <c r="E1705" s="1790"/>
      <c r="F1705" s="1789"/>
      <c r="G1705" s="1789"/>
      <c r="H1705" s="1791"/>
      <c r="I1705" s="1791"/>
      <c r="J1705" s="1792"/>
    </row>
    <row r="1706" ht="30.75" customHeight="1">
      <c r="A1706" s="1209"/>
      <c r="B1706" s="1789"/>
      <c r="C1706" s="1789"/>
      <c r="D1706" s="1789"/>
      <c r="E1706" s="1790"/>
      <c r="F1706" s="1789"/>
      <c r="G1706" s="1789"/>
      <c r="H1706" s="1791"/>
      <c r="I1706" s="1791"/>
      <c r="J1706" s="1792"/>
    </row>
    <row r="1707" ht="30.75" customHeight="1">
      <c r="A1707" s="1209"/>
      <c r="B1707" s="1789"/>
      <c r="C1707" s="1789"/>
      <c r="D1707" s="1789"/>
      <c r="E1707" s="1790"/>
      <c r="F1707" s="1789"/>
      <c r="G1707" s="1789"/>
      <c r="H1707" s="1791"/>
      <c r="I1707" s="1791"/>
      <c r="J1707" s="1792"/>
    </row>
    <row r="1708" ht="30.75" customHeight="1">
      <c r="A1708" s="1209"/>
      <c r="B1708" s="1789"/>
      <c r="C1708" s="1789"/>
      <c r="D1708" s="1789"/>
      <c r="E1708" s="1790"/>
      <c r="F1708" s="1789"/>
      <c r="G1708" s="1789"/>
      <c r="H1708" s="1791"/>
      <c r="I1708" s="1791"/>
      <c r="J1708" s="1792"/>
    </row>
    <row r="1709" ht="30.75" customHeight="1">
      <c r="A1709" s="1209"/>
      <c r="B1709" s="1789"/>
      <c r="C1709" s="1789"/>
      <c r="D1709" s="1789"/>
      <c r="E1709" s="1790"/>
      <c r="F1709" s="1789"/>
      <c r="G1709" s="1789"/>
      <c r="H1709" s="1791"/>
      <c r="I1709" s="1791"/>
      <c r="J1709" s="1792"/>
    </row>
    <row r="1710" ht="30.75" customHeight="1">
      <c r="A1710" s="1209"/>
      <c r="B1710" s="1789"/>
      <c r="C1710" s="1789"/>
      <c r="D1710" s="1789"/>
      <c r="E1710" s="1790"/>
      <c r="F1710" s="1789"/>
      <c r="G1710" s="1789"/>
      <c r="H1710" s="1791"/>
      <c r="I1710" s="1791"/>
      <c r="J1710" s="1792"/>
    </row>
    <row r="1711" ht="30.75" customHeight="1">
      <c r="A1711" s="1209"/>
      <c r="B1711" s="1789"/>
      <c r="C1711" s="1789"/>
      <c r="D1711" s="1789"/>
      <c r="E1711" s="1790"/>
      <c r="F1711" s="1789"/>
      <c r="G1711" s="1789"/>
      <c r="H1711" s="1791"/>
      <c r="I1711" s="1791"/>
      <c r="J1711" s="1792"/>
    </row>
    <row r="1712" ht="30.75" customHeight="1">
      <c r="A1712" s="1209"/>
      <c r="B1712" s="1789"/>
      <c r="C1712" s="1789"/>
      <c r="D1712" s="1789"/>
      <c r="E1712" s="1790"/>
      <c r="F1712" s="1789"/>
      <c r="G1712" s="1789"/>
      <c r="H1712" s="1791"/>
      <c r="I1712" s="1791"/>
      <c r="J1712" s="1792"/>
    </row>
    <row r="1713" ht="30.75" customHeight="1">
      <c r="A1713" s="1209"/>
      <c r="B1713" s="1789"/>
      <c r="C1713" s="1789"/>
      <c r="D1713" s="1789"/>
      <c r="E1713" s="1790"/>
      <c r="F1713" s="1789"/>
      <c r="G1713" s="1789"/>
      <c r="H1713" s="1791"/>
      <c r="I1713" s="1791"/>
      <c r="J1713" s="1792"/>
    </row>
    <row r="1714" ht="30.75" customHeight="1">
      <c r="A1714" s="1209"/>
      <c r="B1714" s="1789"/>
      <c r="C1714" s="1789"/>
      <c r="D1714" s="1789"/>
      <c r="E1714" s="1790"/>
      <c r="F1714" s="1789"/>
      <c r="G1714" s="1789"/>
      <c r="H1714" s="1791"/>
      <c r="I1714" s="1791"/>
      <c r="J1714" s="1792"/>
    </row>
    <row r="1715" ht="30.75" customHeight="1">
      <c r="A1715" s="1209"/>
      <c r="B1715" s="1789"/>
      <c r="C1715" s="1789"/>
      <c r="D1715" s="1789"/>
      <c r="E1715" s="1790"/>
      <c r="F1715" s="1789"/>
      <c r="G1715" s="1789"/>
      <c r="H1715" s="1791"/>
      <c r="I1715" s="1791"/>
      <c r="J1715" s="1792"/>
    </row>
    <row r="1716" ht="30.75" customHeight="1">
      <c r="A1716" s="1209"/>
      <c r="B1716" s="1789"/>
      <c r="C1716" s="1789"/>
      <c r="D1716" s="1789"/>
      <c r="E1716" s="1790"/>
      <c r="F1716" s="1789"/>
      <c r="G1716" s="1789"/>
      <c r="H1716" s="1791"/>
      <c r="I1716" s="1791"/>
      <c r="J1716" s="1792"/>
    </row>
    <row r="1717" ht="30.75" customHeight="1">
      <c r="A1717" s="1209"/>
      <c r="B1717" s="1789"/>
      <c r="C1717" s="1789"/>
      <c r="D1717" s="1789"/>
      <c r="E1717" s="1790"/>
      <c r="F1717" s="1789"/>
      <c r="G1717" s="1789"/>
      <c r="H1717" s="1791"/>
      <c r="I1717" s="1791"/>
      <c r="J1717" s="1792"/>
    </row>
    <row r="1718" ht="30.75" customHeight="1">
      <c r="A1718" s="1209"/>
      <c r="B1718" s="1789"/>
      <c r="C1718" s="1789"/>
      <c r="D1718" s="1789"/>
      <c r="E1718" s="1790"/>
      <c r="F1718" s="1789"/>
      <c r="G1718" s="1789"/>
      <c r="H1718" s="1791"/>
      <c r="I1718" s="1791"/>
      <c r="J1718" s="1792"/>
    </row>
    <row r="1719" ht="30.75" customHeight="1">
      <c r="A1719" s="1209"/>
      <c r="B1719" s="1789"/>
      <c r="C1719" s="1789"/>
      <c r="D1719" s="1789"/>
      <c r="E1719" s="1790"/>
      <c r="F1719" s="1789"/>
      <c r="G1719" s="1789"/>
      <c r="H1719" s="1791"/>
      <c r="I1719" s="1791"/>
      <c r="J1719" s="1792"/>
    </row>
    <row r="1720" ht="30.75" customHeight="1">
      <c r="A1720" s="1209"/>
      <c r="B1720" s="1789"/>
      <c r="C1720" s="1789"/>
      <c r="D1720" s="1789"/>
      <c r="E1720" s="1790"/>
      <c r="F1720" s="1789"/>
      <c r="G1720" s="1789"/>
      <c r="H1720" s="1791"/>
      <c r="I1720" s="1791"/>
      <c r="J1720" s="1792"/>
    </row>
    <row r="1721" ht="30.75" customHeight="1">
      <c r="A1721" s="1209"/>
      <c r="B1721" s="1789"/>
      <c r="C1721" s="1789"/>
      <c r="D1721" s="1789"/>
      <c r="E1721" s="1790"/>
      <c r="F1721" s="1789"/>
      <c r="G1721" s="1789"/>
      <c r="H1721" s="1791"/>
      <c r="I1721" s="1791"/>
      <c r="J1721" s="1792"/>
    </row>
    <row r="1722" ht="30.75" customHeight="1">
      <c r="A1722" s="1209"/>
      <c r="B1722" s="1789"/>
      <c r="C1722" s="1789"/>
      <c r="D1722" s="1789"/>
      <c r="E1722" s="1790"/>
      <c r="F1722" s="1789"/>
      <c r="G1722" s="1789"/>
      <c r="H1722" s="1791"/>
      <c r="I1722" s="1791"/>
      <c r="J1722" s="1792"/>
    </row>
    <row r="1723" ht="30.75" customHeight="1">
      <c r="A1723" s="1209"/>
      <c r="B1723" s="1789"/>
      <c r="C1723" s="1789"/>
      <c r="D1723" s="1789"/>
      <c r="E1723" s="1790"/>
      <c r="F1723" s="1789"/>
      <c r="G1723" s="1789"/>
      <c r="H1723" s="1791"/>
      <c r="I1723" s="1791"/>
      <c r="J1723" s="1792"/>
    </row>
    <row r="1724" ht="30.75" customHeight="1">
      <c r="A1724" s="1209"/>
      <c r="B1724" s="1789"/>
      <c r="C1724" s="1789"/>
      <c r="D1724" s="1789"/>
      <c r="E1724" s="1790"/>
      <c r="F1724" s="1789"/>
      <c r="G1724" s="1789"/>
      <c r="H1724" s="1791"/>
      <c r="I1724" s="1791"/>
      <c r="J1724" s="1792"/>
    </row>
    <row r="1725" ht="30.75" customHeight="1">
      <c r="A1725" s="1209"/>
      <c r="B1725" s="1789"/>
      <c r="C1725" s="1789"/>
      <c r="D1725" s="1789"/>
      <c r="E1725" s="1790"/>
      <c r="F1725" s="1789"/>
      <c r="G1725" s="1789"/>
      <c r="H1725" s="1791"/>
      <c r="I1725" s="1791"/>
      <c r="J1725" s="1792"/>
    </row>
    <row r="1726" ht="30.75" customHeight="1">
      <c r="A1726" s="1209"/>
      <c r="B1726" s="1789"/>
      <c r="C1726" s="1789"/>
      <c r="D1726" s="1789"/>
      <c r="E1726" s="1790"/>
      <c r="F1726" s="1789"/>
      <c r="G1726" s="1789"/>
      <c r="H1726" s="1791"/>
      <c r="I1726" s="1791"/>
      <c r="J1726" s="1792"/>
    </row>
    <row r="1727" ht="30.75" customHeight="1">
      <c r="A1727" s="1209"/>
      <c r="B1727" s="1789"/>
      <c r="C1727" s="1789"/>
      <c r="D1727" s="1789"/>
      <c r="E1727" s="1790"/>
      <c r="F1727" s="1789"/>
      <c r="G1727" s="1789"/>
      <c r="H1727" s="1791"/>
      <c r="I1727" s="1791"/>
      <c r="J1727" s="1792"/>
    </row>
    <row r="1728" ht="30.75" customHeight="1">
      <c r="A1728" s="1209"/>
      <c r="B1728" s="1789"/>
      <c r="C1728" s="1789"/>
      <c r="D1728" s="1789"/>
      <c r="E1728" s="1790"/>
      <c r="F1728" s="1789"/>
      <c r="G1728" s="1789"/>
      <c r="H1728" s="1791"/>
      <c r="I1728" s="1791"/>
      <c r="J1728" s="1792"/>
    </row>
    <row r="1729" ht="30.75" customHeight="1">
      <c r="A1729" s="1209"/>
      <c r="B1729" s="1789"/>
      <c r="C1729" s="1789"/>
      <c r="D1729" s="1789"/>
      <c r="E1729" s="1790"/>
      <c r="F1729" s="1789"/>
      <c r="G1729" s="1789"/>
      <c r="H1729" s="1791"/>
      <c r="I1729" s="1791"/>
      <c r="J1729" s="1792"/>
    </row>
    <row r="1730" ht="30.75" customHeight="1">
      <c r="A1730" s="1209"/>
      <c r="B1730" s="1789"/>
      <c r="C1730" s="1789"/>
      <c r="D1730" s="1789"/>
      <c r="E1730" s="1790"/>
      <c r="F1730" s="1789"/>
      <c r="G1730" s="1789"/>
      <c r="H1730" s="1791"/>
      <c r="I1730" s="1791"/>
      <c r="J1730" s="1792"/>
    </row>
    <row r="1731" ht="30.75" customHeight="1">
      <c r="A1731" s="1209"/>
      <c r="B1731" s="1789"/>
      <c r="C1731" s="1789"/>
      <c r="D1731" s="1789"/>
      <c r="E1731" s="1790"/>
      <c r="F1731" s="1789"/>
      <c r="G1731" s="1789"/>
      <c r="H1731" s="1791"/>
      <c r="I1731" s="1791"/>
      <c r="J1731" s="1792"/>
    </row>
    <row r="1732" ht="30.75" customHeight="1">
      <c r="A1732" s="1209"/>
      <c r="B1732" s="1789"/>
      <c r="C1732" s="1789"/>
      <c r="D1732" s="1789"/>
      <c r="E1732" s="1790"/>
      <c r="F1732" s="1789"/>
      <c r="G1732" s="1789"/>
      <c r="H1732" s="1791"/>
      <c r="I1732" s="1791"/>
      <c r="J1732" s="1792"/>
    </row>
    <row r="1733" ht="30.75" customHeight="1">
      <c r="A1733" s="1209"/>
      <c r="B1733" s="1789"/>
      <c r="C1733" s="1789"/>
      <c r="D1733" s="1789"/>
      <c r="E1733" s="1790"/>
      <c r="F1733" s="1789"/>
      <c r="G1733" s="1789"/>
      <c r="H1733" s="1791"/>
      <c r="I1733" s="1791"/>
      <c r="J1733" s="1792"/>
    </row>
    <row r="1734" ht="30.75" customHeight="1">
      <c r="A1734" s="1209"/>
      <c r="B1734" s="1789"/>
      <c r="C1734" s="1789"/>
      <c r="D1734" s="1789"/>
      <c r="E1734" s="1790"/>
      <c r="F1734" s="1789"/>
      <c r="G1734" s="1789"/>
      <c r="H1734" s="1791"/>
      <c r="I1734" s="1791"/>
      <c r="J1734" s="1792"/>
    </row>
    <row r="1735" ht="30.75" customHeight="1">
      <c r="A1735" s="1209"/>
      <c r="B1735" s="1789"/>
      <c r="C1735" s="1789"/>
      <c r="D1735" s="1789"/>
      <c r="E1735" s="1790"/>
      <c r="F1735" s="1789"/>
      <c r="G1735" s="1789"/>
      <c r="H1735" s="1791"/>
      <c r="I1735" s="1791"/>
      <c r="J1735" s="1792"/>
    </row>
    <row r="1736" ht="30.75" customHeight="1">
      <c r="A1736" s="1209"/>
      <c r="B1736" s="1789"/>
      <c r="C1736" s="1789"/>
      <c r="D1736" s="1789"/>
      <c r="E1736" s="1790"/>
      <c r="F1736" s="1789"/>
      <c r="G1736" s="1789"/>
      <c r="H1736" s="1791"/>
      <c r="I1736" s="1791"/>
      <c r="J1736" s="1792"/>
    </row>
    <row r="1737" ht="30.75" customHeight="1">
      <c r="A1737" s="1209"/>
      <c r="B1737" s="1789"/>
      <c r="C1737" s="1789"/>
      <c r="D1737" s="1789"/>
      <c r="E1737" s="1790"/>
      <c r="F1737" s="1789"/>
      <c r="G1737" s="1789"/>
      <c r="H1737" s="1791"/>
      <c r="I1737" s="1791"/>
      <c r="J1737" s="1792"/>
    </row>
    <row r="1738" ht="30.75" customHeight="1">
      <c r="A1738" s="1209"/>
      <c r="B1738" s="1789"/>
      <c r="C1738" s="1789"/>
      <c r="D1738" s="1789"/>
      <c r="E1738" s="1790"/>
      <c r="F1738" s="1789"/>
      <c r="G1738" s="1789"/>
      <c r="H1738" s="1791"/>
      <c r="I1738" s="1791"/>
      <c r="J1738" s="1792"/>
    </row>
    <row r="1739" ht="30.75" customHeight="1">
      <c r="A1739" s="1209"/>
      <c r="B1739" s="1789"/>
      <c r="C1739" s="1789"/>
      <c r="D1739" s="1789"/>
      <c r="E1739" s="1790"/>
      <c r="F1739" s="1789"/>
      <c r="G1739" s="1789"/>
      <c r="H1739" s="1791"/>
      <c r="I1739" s="1791"/>
      <c r="J1739" s="1792"/>
    </row>
    <row r="1740" ht="30.75" customHeight="1">
      <c r="A1740" s="1209"/>
      <c r="B1740" s="1789"/>
      <c r="C1740" s="1789"/>
      <c r="D1740" s="1789"/>
      <c r="E1740" s="1790"/>
      <c r="F1740" s="1789"/>
      <c r="G1740" s="1789"/>
      <c r="H1740" s="1791"/>
      <c r="I1740" s="1791"/>
      <c r="J1740" s="1792"/>
    </row>
    <row r="1741" ht="30.75" customHeight="1">
      <c r="A1741" s="1209"/>
      <c r="B1741" s="1789"/>
      <c r="C1741" s="1789"/>
      <c r="D1741" s="1789"/>
      <c r="E1741" s="1790"/>
      <c r="F1741" s="1789"/>
      <c r="G1741" s="1789"/>
      <c r="H1741" s="1791"/>
      <c r="I1741" s="1791"/>
      <c r="J1741" s="1792"/>
    </row>
    <row r="1742" ht="30.75" customHeight="1">
      <c r="A1742" s="1209"/>
      <c r="B1742" s="1789"/>
      <c r="C1742" s="1789"/>
      <c r="D1742" s="1789"/>
      <c r="E1742" s="1790"/>
      <c r="F1742" s="1789"/>
      <c r="G1742" s="1789"/>
      <c r="H1742" s="1791"/>
      <c r="I1742" s="1791"/>
      <c r="J1742" s="1792"/>
    </row>
    <row r="1743" ht="30.75" customHeight="1">
      <c r="A1743" s="1209"/>
      <c r="B1743" s="1789"/>
      <c r="C1743" s="1789"/>
      <c r="D1743" s="1789"/>
      <c r="E1743" s="1790"/>
      <c r="F1743" s="1789"/>
      <c r="G1743" s="1789"/>
      <c r="H1743" s="1791"/>
      <c r="I1743" s="1791"/>
      <c r="J1743" s="1792"/>
    </row>
    <row r="1744" ht="30.75" customHeight="1">
      <c r="A1744" s="1209"/>
      <c r="B1744" s="1789"/>
      <c r="C1744" s="1789"/>
      <c r="D1744" s="1789"/>
      <c r="E1744" s="1790"/>
      <c r="F1744" s="1789"/>
      <c r="G1744" s="1789"/>
      <c r="H1744" s="1791"/>
      <c r="I1744" s="1791"/>
      <c r="J1744" s="1792"/>
    </row>
    <row r="1745" ht="30.75" customHeight="1">
      <c r="A1745" s="1209"/>
      <c r="B1745" s="1789"/>
      <c r="C1745" s="1789"/>
      <c r="D1745" s="1789"/>
      <c r="E1745" s="1790"/>
      <c r="F1745" s="1789"/>
      <c r="G1745" s="1789"/>
      <c r="H1745" s="1791"/>
      <c r="I1745" s="1791"/>
      <c r="J1745" s="1792"/>
    </row>
    <row r="1746" ht="30.75" customHeight="1">
      <c r="A1746" s="1209"/>
      <c r="B1746" s="1789"/>
      <c r="C1746" s="1789"/>
      <c r="D1746" s="1789"/>
      <c r="E1746" s="1790"/>
      <c r="F1746" s="1789"/>
      <c r="G1746" s="1789"/>
      <c r="H1746" s="1791"/>
      <c r="I1746" s="1791"/>
      <c r="J1746" s="1792"/>
    </row>
    <row r="1747" ht="30.75" customHeight="1">
      <c r="A1747" s="1209"/>
      <c r="B1747" s="1789"/>
      <c r="C1747" s="1789"/>
      <c r="D1747" s="1789"/>
      <c r="E1747" s="1790"/>
      <c r="F1747" s="1789"/>
      <c r="G1747" s="1789"/>
      <c r="H1747" s="1791"/>
      <c r="I1747" s="1791"/>
      <c r="J1747" s="1792"/>
    </row>
    <row r="1748" ht="30.75" customHeight="1">
      <c r="A1748" s="1209"/>
      <c r="B1748" s="1789"/>
      <c r="C1748" s="1789"/>
      <c r="D1748" s="1789"/>
      <c r="E1748" s="1790"/>
      <c r="F1748" s="1789"/>
      <c r="G1748" s="1789"/>
      <c r="H1748" s="1791"/>
      <c r="I1748" s="1791"/>
      <c r="J1748" s="1792"/>
    </row>
    <row r="1749" ht="30.75" customHeight="1">
      <c r="A1749" s="1209"/>
      <c r="B1749" s="1789"/>
      <c r="C1749" s="1789"/>
      <c r="D1749" s="1789"/>
      <c r="E1749" s="1790"/>
      <c r="F1749" s="1789"/>
      <c r="G1749" s="1789"/>
      <c r="H1749" s="1791"/>
      <c r="I1749" s="1791"/>
      <c r="J1749" s="1792"/>
    </row>
    <row r="1750" ht="30.75" customHeight="1">
      <c r="A1750" s="1209"/>
      <c r="B1750" s="1789"/>
      <c r="C1750" s="1789"/>
      <c r="D1750" s="1789"/>
      <c r="E1750" s="1790"/>
      <c r="F1750" s="1789"/>
      <c r="G1750" s="1789"/>
      <c r="H1750" s="1791"/>
      <c r="I1750" s="1791"/>
      <c r="J1750" s="1792"/>
    </row>
    <row r="1751" ht="30.75" customHeight="1">
      <c r="A1751" s="1209"/>
      <c r="B1751" s="1789"/>
      <c r="C1751" s="1789"/>
      <c r="D1751" s="1789"/>
      <c r="E1751" s="1790"/>
      <c r="F1751" s="1789"/>
      <c r="G1751" s="1789"/>
      <c r="H1751" s="1791"/>
      <c r="I1751" s="1791"/>
      <c r="J1751" s="1792"/>
    </row>
    <row r="1752" ht="30.75" customHeight="1">
      <c r="A1752" s="1209"/>
      <c r="B1752" s="1789"/>
      <c r="C1752" s="1789"/>
      <c r="D1752" s="1789"/>
      <c r="E1752" s="1790"/>
      <c r="F1752" s="1789"/>
      <c r="G1752" s="1789"/>
      <c r="H1752" s="1791"/>
      <c r="I1752" s="1791"/>
      <c r="J1752" s="1792"/>
    </row>
    <row r="1753" ht="30.75" customHeight="1">
      <c r="A1753" s="1209"/>
      <c r="B1753" s="1789"/>
      <c r="C1753" s="1789"/>
      <c r="D1753" s="1789"/>
      <c r="E1753" s="1790"/>
      <c r="F1753" s="1789"/>
      <c r="G1753" s="1789"/>
      <c r="H1753" s="1791"/>
      <c r="I1753" s="1791"/>
      <c r="J1753" s="1792"/>
    </row>
    <row r="1754" ht="30.75" customHeight="1">
      <c r="A1754" s="1209"/>
      <c r="B1754" s="1789"/>
      <c r="C1754" s="1789"/>
      <c r="D1754" s="1789"/>
      <c r="E1754" s="1790"/>
      <c r="F1754" s="1789"/>
      <c r="G1754" s="1789"/>
      <c r="H1754" s="1791"/>
      <c r="I1754" s="1791"/>
      <c r="J1754" s="1792"/>
    </row>
    <row r="1755" ht="30.75" customHeight="1">
      <c r="A1755" s="1209"/>
      <c r="B1755" s="1789"/>
      <c r="C1755" s="1789"/>
      <c r="D1755" s="1789"/>
      <c r="E1755" s="1790"/>
      <c r="F1755" s="1789"/>
      <c r="G1755" s="1789"/>
      <c r="H1755" s="1791"/>
      <c r="I1755" s="1791"/>
      <c r="J1755" s="1792"/>
    </row>
    <row r="1756" ht="30.75" customHeight="1">
      <c r="A1756" s="1209"/>
      <c r="B1756" s="1789"/>
      <c r="C1756" s="1789"/>
      <c r="D1756" s="1789"/>
      <c r="E1756" s="1790"/>
      <c r="F1756" s="1789"/>
      <c r="G1756" s="1789"/>
      <c r="H1756" s="1791"/>
      <c r="I1756" s="1791"/>
      <c r="J1756" s="1792"/>
    </row>
    <row r="1757" ht="30.75" customHeight="1">
      <c r="A1757" s="1209"/>
      <c r="B1757" s="1789"/>
      <c r="C1757" s="1789"/>
      <c r="D1757" s="1789"/>
      <c r="E1757" s="1790"/>
      <c r="F1757" s="1789"/>
      <c r="G1757" s="1789"/>
      <c r="H1757" s="1791"/>
      <c r="I1757" s="1791"/>
      <c r="J1757" s="1792"/>
    </row>
    <row r="1758" ht="30.75" customHeight="1">
      <c r="A1758" s="1209"/>
      <c r="B1758" s="1789"/>
      <c r="C1758" s="1789"/>
      <c r="D1758" s="1789"/>
      <c r="E1758" s="1790"/>
      <c r="F1758" s="1789"/>
      <c r="G1758" s="1789"/>
      <c r="H1758" s="1791"/>
      <c r="I1758" s="1791"/>
      <c r="J1758" s="1792"/>
    </row>
    <row r="1759" ht="30.75" customHeight="1">
      <c r="A1759" s="1209"/>
      <c r="B1759" s="1789"/>
      <c r="C1759" s="1789"/>
      <c r="D1759" s="1789"/>
      <c r="E1759" s="1790"/>
      <c r="F1759" s="1789"/>
      <c r="G1759" s="1789"/>
      <c r="H1759" s="1791"/>
      <c r="I1759" s="1791"/>
      <c r="J1759" s="1792"/>
    </row>
    <row r="1760" ht="30.75" customHeight="1">
      <c r="A1760" s="1209"/>
      <c r="B1760" s="1789"/>
      <c r="C1760" s="1789"/>
      <c r="D1760" s="1789"/>
      <c r="E1760" s="1790"/>
      <c r="F1760" s="1789"/>
      <c r="G1760" s="1789"/>
      <c r="H1760" s="1791"/>
      <c r="I1760" s="1791"/>
      <c r="J1760" s="1792"/>
    </row>
    <row r="1761" ht="30.75" customHeight="1">
      <c r="A1761" s="1209"/>
      <c r="B1761" s="1789"/>
      <c r="C1761" s="1789"/>
      <c r="D1761" s="1789"/>
      <c r="E1761" s="1790"/>
      <c r="F1761" s="1789"/>
      <c r="G1761" s="1789"/>
      <c r="H1761" s="1791"/>
      <c r="I1761" s="1791"/>
      <c r="J1761" s="1792"/>
    </row>
    <row r="1762" ht="30.75" customHeight="1">
      <c r="A1762" s="1209"/>
      <c r="B1762" s="1789"/>
      <c r="C1762" s="1789"/>
      <c r="D1762" s="1789"/>
      <c r="E1762" s="1790"/>
      <c r="F1762" s="1789"/>
      <c r="G1762" s="1789"/>
      <c r="H1762" s="1791"/>
      <c r="I1762" s="1791"/>
      <c r="J1762" s="1792"/>
    </row>
    <row r="1763" ht="30.75" customHeight="1">
      <c r="A1763" s="1209"/>
      <c r="B1763" s="1789"/>
      <c r="C1763" s="1789"/>
      <c r="D1763" s="1789"/>
      <c r="E1763" s="1790"/>
      <c r="F1763" s="1789"/>
      <c r="G1763" s="1789"/>
      <c r="H1763" s="1791"/>
      <c r="I1763" s="1791"/>
      <c r="J1763" s="1792"/>
    </row>
    <row r="1764" ht="30.75" customHeight="1">
      <c r="A1764" s="1209"/>
      <c r="B1764" s="1789"/>
      <c r="C1764" s="1789"/>
      <c r="D1764" s="1789"/>
      <c r="E1764" s="1790"/>
      <c r="F1764" s="1789"/>
      <c r="G1764" s="1789"/>
      <c r="H1764" s="1791"/>
      <c r="I1764" s="1791"/>
      <c r="J1764" s="1792"/>
    </row>
    <row r="1765" ht="30.75" customHeight="1">
      <c r="A1765" s="1209"/>
      <c r="B1765" s="1789"/>
      <c r="C1765" s="1789"/>
      <c r="D1765" s="1789"/>
      <c r="E1765" s="1790"/>
      <c r="F1765" s="1789"/>
      <c r="G1765" s="1789"/>
      <c r="H1765" s="1791"/>
      <c r="I1765" s="1791"/>
      <c r="J1765" s="1792"/>
    </row>
    <row r="1766" ht="30.75" customHeight="1">
      <c r="A1766" s="1209"/>
      <c r="B1766" s="1789"/>
      <c r="C1766" s="1789"/>
      <c r="D1766" s="1789"/>
      <c r="E1766" s="1790"/>
      <c r="F1766" s="1789"/>
      <c r="G1766" s="1789"/>
      <c r="H1766" s="1791"/>
      <c r="I1766" s="1791"/>
      <c r="J1766" s="1792"/>
    </row>
    <row r="1767" ht="30.75" customHeight="1">
      <c r="A1767" s="1209"/>
      <c r="B1767" s="1789"/>
      <c r="C1767" s="1789"/>
      <c r="D1767" s="1789"/>
      <c r="E1767" s="1790"/>
      <c r="F1767" s="1789"/>
      <c r="G1767" s="1789"/>
      <c r="H1767" s="1791"/>
      <c r="I1767" s="1791"/>
      <c r="J1767" s="1792"/>
    </row>
    <row r="1768" ht="30.75" customHeight="1">
      <c r="A1768" s="1209"/>
      <c r="B1768" s="1789"/>
      <c r="C1768" s="1789"/>
      <c r="D1768" s="1789"/>
      <c r="E1768" s="1790"/>
      <c r="F1768" s="1789"/>
      <c r="G1768" s="1789"/>
      <c r="H1768" s="1791"/>
      <c r="I1768" s="1791"/>
      <c r="J1768" s="1792"/>
    </row>
    <row r="1769" ht="30.75" customHeight="1">
      <c r="A1769" s="1209"/>
      <c r="B1769" s="1789"/>
      <c r="C1769" s="1789"/>
      <c r="D1769" s="1789"/>
      <c r="E1769" s="1790"/>
      <c r="F1769" s="1789"/>
      <c r="G1769" s="1789"/>
      <c r="H1769" s="1791"/>
      <c r="I1769" s="1791"/>
      <c r="J1769" s="1792"/>
    </row>
    <row r="1770" ht="30.75" customHeight="1">
      <c r="A1770" s="1209"/>
      <c r="B1770" s="1789"/>
      <c r="C1770" s="1789"/>
      <c r="D1770" s="1789"/>
      <c r="E1770" s="1790"/>
      <c r="F1770" s="1789"/>
      <c r="G1770" s="1789"/>
      <c r="H1770" s="1791"/>
      <c r="I1770" s="1791"/>
      <c r="J1770" s="1792"/>
    </row>
    <row r="1771" ht="30.75" customHeight="1">
      <c r="A1771" s="1209"/>
      <c r="B1771" s="1789"/>
      <c r="C1771" s="1789"/>
      <c r="D1771" s="1789"/>
      <c r="E1771" s="1790"/>
      <c r="F1771" s="1789"/>
      <c r="G1771" s="1789"/>
      <c r="H1771" s="1791"/>
      <c r="I1771" s="1791"/>
      <c r="J1771" s="1792"/>
    </row>
    <row r="1772" ht="30.75" customHeight="1">
      <c r="A1772" s="1209"/>
      <c r="B1772" s="1789"/>
      <c r="C1772" s="1789"/>
      <c r="D1772" s="1789"/>
      <c r="E1772" s="1790"/>
      <c r="F1772" s="1789"/>
      <c r="G1772" s="1789"/>
      <c r="H1772" s="1791"/>
      <c r="I1772" s="1791"/>
      <c r="J1772" s="1792"/>
    </row>
    <row r="1773" ht="30.75" customHeight="1">
      <c r="A1773" s="1209"/>
      <c r="B1773" s="1789"/>
      <c r="C1773" s="1789"/>
      <c r="D1773" s="1789"/>
      <c r="E1773" s="1790"/>
      <c r="F1773" s="1789"/>
      <c r="G1773" s="1789"/>
      <c r="H1773" s="1791"/>
      <c r="I1773" s="1791"/>
      <c r="J1773" s="1792"/>
    </row>
    <row r="1774" ht="30.75" customHeight="1">
      <c r="A1774" s="1209"/>
      <c r="B1774" s="1789"/>
      <c r="C1774" s="1789"/>
      <c r="D1774" s="1789"/>
      <c r="E1774" s="1790"/>
      <c r="F1774" s="1789"/>
      <c r="G1774" s="1789"/>
      <c r="H1774" s="1791"/>
      <c r="I1774" s="1791"/>
      <c r="J1774" s="1792"/>
    </row>
    <row r="1775" ht="30.75" customHeight="1">
      <c r="A1775" s="1209"/>
      <c r="B1775" s="1789"/>
      <c r="C1775" s="1789"/>
      <c r="D1775" s="1789"/>
      <c r="E1775" s="1790"/>
      <c r="F1775" s="1789"/>
      <c r="G1775" s="1789"/>
      <c r="H1775" s="1791"/>
      <c r="I1775" s="1791"/>
      <c r="J1775" s="1792"/>
    </row>
    <row r="1776" ht="30.75" customHeight="1">
      <c r="A1776" s="1209"/>
      <c r="B1776" s="1789"/>
      <c r="C1776" s="1789"/>
      <c r="D1776" s="1789"/>
      <c r="E1776" s="1790"/>
      <c r="F1776" s="1789"/>
      <c r="G1776" s="1789"/>
      <c r="H1776" s="1791"/>
      <c r="I1776" s="1791"/>
      <c r="J1776" s="1792"/>
    </row>
    <row r="1777" ht="30.75" customHeight="1">
      <c r="A1777" s="1209"/>
      <c r="B1777" s="1789"/>
      <c r="C1777" s="1789"/>
      <c r="D1777" s="1789"/>
      <c r="E1777" s="1790"/>
      <c r="F1777" s="1789"/>
      <c r="G1777" s="1789"/>
      <c r="H1777" s="1791"/>
      <c r="I1777" s="1791"/>
      <c r="J1777" s="1792"/>
    </row>
    <row r="1778" ht="30.75" customHeight="1">
      <c r="A1778" s="1209"/>
      <c r="B1778" s="1789"/>
      <c r="C1778" s="1789"/>
      <c r="D1778" s="1789"/>
      <c r="E1778" s="1790"/>
      <c r="F1778" s="1789"/>
      <c r="G1778" s="1789"/>
      <c r="H1778" s="1791"/>
      <c r="I1778" s="1791"/>
      <c r="J1778" s="1792"/>
    </row>
    <row r="1779" ht="30.75" customHeight="1">
      <c r="A1779" s="1209"/>
      <c r="B1779" s="1789"/>
      <c r="C1779" s="1789"/>
      <c r="D1779" s="1789"/>
      <c r="E1779" s="1790"/>
      <c r="F1779" s="1789"/>
      <c r="G1779" s="1789"/>
      <c r="H1779" s="1791"/>
      <c r="I1779" s="1791"/>
      <c r="J1779" s="1792"/>
    </row>
    <row r="1780" ht="30.75" customHeight="1">
      <c r="A1780" s="1209"/>
      <c r="B1780" s="1789"/>
      <c r="C1780" s="1789"/>
      <c r="D1780" s="1789"/>
      <c r="E1780" s="1790"/>
      <c r="F1780" s="1789"/>
      <c r="G1780" s="1789"/>
      <c r="H1780" s="1791"/>
      <c r="I1780" s="1791"/>
      <c r="J1780" s="1792"/>
    </row>
    <row r="1781" ht="30.75" customHeight="1">
      <c r="A1781" s="1209"/>
      <c r="B1781" s="1789"/>
      <c r="C1781" s="1789"/>
      <c r="D1781" s="1789"/>
      <c r="E1781" s="1790"/>
      <c r="F1781" s="1789"/>
      <c r="G1781" s="1789"/>
      <c r="H1781" s="1791"/>
      <c r="I1781" s="1791"/>
      <c r="J1781" s="1792"/>
    </row>
    <row r="1782" ht="30.75" customHeight="1">
      <c r="A1782" s="1209"/>
      <c r="B1782" s="1789"/>
      <c r="C1782" s="1789"/>
      <c r="D1782" s="1789"/>
      <c r="E1782" s="1790"/>
      <c r="F1782" s="1789"/>
      <c r="G1782" s="1789"/>
      <c r="H1782" s="1791"/>
      <c r="I1782" s="1791"/>
      <c r="J1782" s="1792"/>
    </row>
    <row r="1783" ht="30.75" customHeight="1">
      <c r="A1783" s="1209"/>
      <c r="B1783" s="1789"/>
      <c r="C1783" s="1789"/>
      <c r="D1783" s="1789"/>
      <c r="E1783" s="1790"/>
      <c r="F1783" s="1789"/>
      <c r="G1783" s="1789"/>
      <c r="H1783" s="1791"/>
      <c r="I1783" s="1791"/>
      <c r="J1783" s="1792"/>
    </row>
    <row r="1784" ht="30.75" customHeight="1">
      <c r="A1784" s="1209"/>
      <c r="B1784" s="1789"/>
      <c r="C1784" s="1789"/>
      <c r="D1784" s="1789"/>
      <c r="E1784" s="1790"/>
      <c r="F1784" s="1789"/>
      <c r="G1784" s="1789"/>
      <c r="H1784" s="1791"/>
      <c r="I1784" s="1791"/>
      <c r="J1784" s="1792"/>
    </row>
    <row r="1785" ht="30.75" customHeight="1">
      <c r="A1785" s="1209"/>
      <c r="B1785" s="1789"/>
      <c r="C1785" s="1789"/>
      <c r="D1785" s="1789"/>
      <c r="E1785" s="1790"/>
      <c r="F1785" s="1789"/>
      <c r="G1785" s="1789"/>
      <c r="H1785" s="1791"/>
      <c r="I1785" s="1791"/>
      <c r="J1785" s="1792"/>
    </row>
    <row r="1786" ht="30.75" customHeight="1">
      <c r="A1786" s="1209"/>
      <c r="B1786" s="1789"/>
      <c r="C1786" s="1789"/>
      <c r="D1786" s="1789"/>
      <c r="E1786" s="1790"/>
      <c r="F1786" s="1789"/>
      <c r="G1786" s="1789"/>
      <c r="H1786" s="1791"/>
      <c r="I1786" s="1791"/>
      <c r="J1786" s="1792"/>
    </row>
    <row r="1787" ht="30.75" customHeight="1">
      <c r="A1787" s="1209"/>
      <c r="B1787" s="1789"/>
      <c r="C1787" s="1789"/>
      <c r="D1787" s="1789"/>
      <c r="E1787" s="1790"/>
      <c r="F1787" s="1789"/>
      <c r="G1787" s="1789"/>
      <c r="H1787" s="1791"/>
      <c r="I1787" s="1791"/>
      <c r="J1787" s="1792"/>
    </row>
    <row r="1788" ht="30.75" customHeight="1">
      <c r="A1788" s="1209"/>
      <c r="B1788" s="1789"/>
      <c r="C1788" s="1789"/>
      <c r="D1788" s="1789"/>
      <c r="E1788" s="1790"/>
      <c r="F1788" s="1789"/>
      <c r="G1788" s="1789"/>
      <c r="H1788" s="1791"/>
      <c r="I1788" s="1791"/>
      <c r="J1788" s="1792"/>
    </row>
    <row r="1789" ht="30.75" customHeight="1">
      <c r="A1789" s="1209"/>
      <c r="B1789" s="1789"/>
      <c r="C1789" s="1789"/>
      <c r="D1789" s="1789"/>
      <c r="E1789" s="1790"/>
      <c r="F1789" s="1789"/>
      <c r="G1789" s="1789"/>
      <c r="H1789" s="1791"/>
      <c r="I1789" s="1791"/>
      <c r="J1789" s="1792"/>
    </row>
    <row r="1790" ht="30.75" customHeight="1">
      <c r="A1790" s="1209"/>
      <c r="B1790" s="1789"/>
      <c r="C1790" s="1789"/>
      <c r="D1790" s="1789"/>
      <c r="E1790" s="1790"/>
      <c r="F1790" s="1789"/>
      <c r="G1790" s="1789"/>
      <c r="H1790" s="1791"/>
      <c r="I1790" s="1791"/>
      <c r="J1790" s="1792"/>
    </row>
    <row r="1791" ht="30.75" customHeight="1">
      <c r="A1791" s="1209"/>
      <c r="B1791" s="1789"/>
      <c r="C1791" s="1789"/>
      <c r="D1791" s="1789"/>
      <c r="E1791" s="1790"/>
      <c r="F1791" s="1789"/>
      <c r="G1791" s="1789"/>
      <c r="H1791" s="1791"/>
      <c r="I1791" s="1791"/>
      <c r="J1791" s="1792"/>
    </row>
    <row r="1792" ht="30.75" customHeight="1">
      <c r="A1792" s="1209"/>
      <c r="B1792" s="1789"/>
      <c r="C1792" s="1789"/>
      <c r="D1792" s="1789"/>
      <c r="E1792" s="1790"/>
      <c r="F1792" s="1789"/>
      <c r="G1792" s="1789"/>
      <c r="H1792" s="1791"/>
      <c r="I1792" s="1791"/>
      <c r="J1792" s="1792"/>
    </row>
    <row r="1793" ht="30.75" customHeight="1">
      <c r="A1793" s="1209"/>
      <c r="B1793" s="1789"/>
      <c r="C1793" s="1789"/>
      <c r="D1793" s="1789"/>
      <c r="E1793" s="1790"/>
      <c r="F1793" s="1789"/>
      <c r="G1793" s="1789"/>
      <c r="H1793" s="1791"/>
      <c r="I1793" s="1791"/>
      <c r="J1793" s="1792"/>
    </row>
    <row r="1794" ht="30.75" customHeight="1">
      <c r="A1794" s="1209"/>
      <c r="B1794" s="1789"/>
      <c r="C1794" s="1789"/>
      <c r="D1794" s="1789"/>
      <c r="E1794" s="1790"/>
      <c r="F1794" s="1789"/>
      <c r="G1794" s="1789"/>
      <c r="H1794" s="1791"/>
      <c r="I1794" s="1791"/>
      <c r="J1794" s="1792"/>
    </row>
    <row r="1795" ht="30.75" customHeight="1">
      <c r="A1795" s="1209"/>
      <c r="B1795" s="1789"/>
      <c r="C1795" s="1789"/>
      <c r="D1795" s="1789"/>
      <c r="E1795" s="1790"/>
      <c r="F1795" s="1789"/>
      <c r="G1795" s="1789"/>
      <c r="H1795" s="1791"/>
      <c r="I1795" s="1791"/>
      <c r="J1795" s="1792"/>
    </row>
    <row r="1796" ht="30.75" customHeight="1">
      <c r="A1796" s="1209"/>
      <c r="B1796" s="1789"/>
      <c r="C1796" s="1789"/>
      <c r="D1796" s="1789"/>
      <c r="E1796" s="1790"/>
      <c r="F1796" s="1789"/>
      <c r="G1796" s="1789"/>
      <c r="H1796" s="1791"/>
      <c r="I1796" s="1791"/>
      <c r="J1796" s="1792"/>
    </row>
    <row r="1797" ht="30.75" customHeight="1">
      <c r="A1797" s="1209"/>
      <c r="B1797" s="1789"/>
      <c r="C1797" s="1789"/>
      <c r="D1797" s="1789"/>
      <c r="E1797" s="1790"/>
      <c r="F1797" s="1789"/>
      <c r="G1797" s="1789"/>
      <c r="H1797" s="1791"/>
      <c r="I1797" s="1791"/>
      <c r="J1797" s="1792"/>
    </row>
    <row r="1798" ht="30.75" customHeight="1">
      <c r="A1798" s="1209"/>
      <c r="B1798" s="1789"/>
      <c r="C1798" s="1789"/>
      <c r="D1798" s="1789"/>
      <c r="E1798" s="1790"/>
      <c r="F1798" s="1789"/>
      <c r="G1798" s="1789"/>
      <c r="H1798" s="1791"/>
      <c r="I1798" s="1791"/>
      <c r="J1798" s="1792"/>
    </row>
    <row r="1799" ht="30.75" customHeight="1">
      <c r="A1799" s="1209"/>
      <c r="B1799" s="1789"/>
      <c r="C1799" s="1789"/>
      <c r="D1799" s="1789"/>
      <c r="E1799" s="1790"/>
      <c r="F1799" s="1789"/>
      <c r="G1799" s="1789"/>
      <c r="H1799" s="1791"/>
      <c r="I1799" s="1791"/>
      <c r="J1799" s="1792"/>
    </row>
    <row r="1800" ht="30.75" customHeight="1">
      <c r="A1800" s="1209"/>
      <c r="B1800" s="1789"/>
      <c r="C1800" s="1789"/>
      <c r="D1800" s="1789"/>
      <c r="E1800" s="1790"/>
      <c r="F1800" s="1789"/>
      <c r="G1800" s="1789"/>
      <c r="H1800" s="1791"/>
      <c r="I1800" s="1791"/>
      <c r="J1800" s="1792"/>
    </row>
    <row r="1801" ht="30.75" customHeight="1">
      <c r="A1801" s="1209"/>
      <c r="B1801" s="1789"/>
      <c r="C1801" s="1789"/>
      <c r="D1801" s="1789"/>
      <c r="E1801" s="1790"/>
      <c r="F1801" s="1789"/>
      <c r="G1801" s="1789"/>
      <c r="H1801" s="1791"/>
      <c r="I1801" s="1791"/>
      <c r="J1801" s="1792"/>
    </row>
    <row r="1802" ht="30.75" customHeight="1">
      <c r="A1802" s="1209"/>
      <c r="B1802" s="1789"/>
      <c r="C1802" s="1789"/>
      <c r="D1802" s="1789"/>
      <c r="E1802" s="1790"/>
      <c r="F1802" s="1789"/>
      <c r="G1802" s="1789"/>
      <c r="H1802" s="1791"/>
      <c r="I1802" s="1791"/>
      <c r="J1802" s="1792"/>
    </row>
    <row r="1803" ht="30.75" customHeight="1">
      <c r="A1803" s="1209"/>
      <c r="B1803" s="1789"/>
      <c r="C1803" s="1789"/>
      <c r="D1803" s="1789"/>
      <c r="E1803" s="1790"/>
      <c r="F1803" s="1789"/>
      <c r="G1803" s="1789"/>
      <c r="H1803" s="1791"/>
      <c r="I1803" s="1791"/>
      <c r="J1803" s="1792"/>
    </row>
    <row r="1804" ht="30.75" customHeight="1">
      <c r="A1804" s="1209"/>
      <c r="B1804" s="1789"/>
      <c r="C1804" s="1789"/>
      <c r="D1804" s="1789"/>
      <c r="E1804" s="1790"/>
      <c r="F1804" s="1789"/>
      <c r="G1804" s="1789"/>
      <c r="H1804" s="1791"/>
      <c r="I1804" s="1791"/>
      <c r="J1804" s="1792"/>
    </row>
    <row r="1805" ht="30.75" customHeight="1">
      <c r="A1805" s="1209"/>
      <c r="B1805" s="1789"/>
      <c r="C1805" s="1789"/>
      <c r="D1805" s="1789"/>
      <c r="E1805" s="1790"/>
      <c r="F1805" s="1789"/>
      <c r="G1805" s="1789"/>
      <c r="H1805" s="1791"/>
      <c r="I1805" s="1791"/>
      <c r="J1805" s="1792"/>
    </row>
    <row r="1806" ht="30.75" customHeight="1">
      <c r="A1806" s="1209"/>
      <c r="B1806" s="1789"/>
      <c r="C1806" s="1789"/>
      <c r="D1806" s="1789"/>
      <c r="E1806" s="1790"/>
      <c r="F1806" s="1789"/>
      <c r="G1806" s="1789"/>
      <c r="H1806" s="1791"/>
      <c r="I1806" s="1791"/>
      <c r="J1806" s="1792"/>
    </row>
    <row r="1807" ht="30.75" customHeight="1">
      <c r="A1807" s="1209"/>
      <c r="B1807" s="1789"/>
      <c r="C1807" s="1789"/>
      <c r="D1807" s="1789"/>
      <c r="E1807" s="1790"/>
      <c r="F1807" s="1789"/>
      <c r="G1807" s="1789"/>
      <c r="H1807" s="1791"/>
      <c r="I1807" s="1791"/>
      <c r="J1807" s="1792"/>
    </row>
    <row r="1808" ht="30.75" customHeight="1">
      <c r="A1808" s="1209"/>
      <c r="B1808" s="1789"/>
      <c r="C1808" s="1789"/>
      <c r="D1808" s="1789"/>
      <c r="E1808" s="1790"/>
      <c r="F1808" s="1789"/>
      <c r="G1808" s="1789"/>
      <c r="H1808" s="1791"/>
      <c r="I1808" s="1791"/>
      <c r="J1808" s="1792"/>
    </row>
    <row r="1809" ht="30.75" customHeight="1">
      <c r="A1809" s="1209"/>
      <c r="B1809" s="1789"/>
      <c r="C1809" s="1789"/>
      <c r="D1809" s="1789"/>
      <c r="E1809" s="1790"/>
      <c r="F1809" s="1789"/>
      <c r="G1809" s="1789"/>
      <c r="H1809" s="1791"/>
      <c r="I1809" s="1791"/>
      <c r="J1809" s="1792"/>
    </row>
    <row r="1810" ht="30.75" customHeight="1">
      <c r="A1810" s="1209"/>
      <c r="B1810" s="1789"/>
      <c r="C1810" s="1789"/>
      <c r="D1810" s="1789"/>
      <c r="E1810" s="1790"/>
      <c r="F1810" s="1789"/>
      <c r="G1810" s="1789"/>
      <c r="H1810" s="1791"/>
      <c r="I1810" s="1791"/>
      <c r="J1810" s="1792"/>
    </row>
    <row r="1811" ht="30.75" customHeight="1">
      <c r="A1811" s="1209"/>
      <c r="B1811" s="1789"/>
      <c r="C1811" s="1789"/>
      <c r="D1811" s="1789"/>
      <c r="E1811" s="1790"/>
      <c r="F1811" s="1789"/>
      <c r="G1811" s="1789"/>
      <c r="H1811" s="1791"/>
      <c r="I1811" s="1791"/>
      <c r="J1811" s="1792"/>
    </row>
    <row r="1812" ht="30.75" customHeight="1">
      <c r="A1812" s="1209"/>
      <c r="B1812" s="1789"/>
      <c r="C1812" s="1789"/>
      <c r="D1812" s="1789"/>
      <c r="E1812" s="1790"/>
      <c r="F1812" s="1789"/>
      <c r="G1812" s="1789"/>
      <c r="H1812" s="1791"/>
      <c r="I1812" s="1791"/>
      <c r="J1812" s="1792"/>
    </row>
    <row r="1813" ht="30.75" customHeight="1">
      <c r="A1813" s="1209"/>
      <c r="B1813" s="1789"/>
      <c r="C1813" s="1789"/>
      <c r="D1813" s="1789"/>
      <c r="E1813" s="1790"/>
      <c r="F1813" s="1789"/>
      <c r="G1813" s="1789"/>
      <c r="H1813" s="1791"/>
      <c r="I1813" s="1791"/>
      <c r="J1813" s="1792"/>
    </row>
    <row r="1814" ht="30.75" customHeight="1">
      <c r="A1814" s="1209"/>
      <c r="B1814" s="1789"/>
      <c r="C1814" s="1789"/>
      <c r="D1814" s="1789"/>
      <c r="E1814" s="1790"/>
      <c r="F1814" s="1789"/>
      <c r="G1814" s="1789"/>
      <c r="H1814" s="1791"/>
      <c r="I1814" s="1791"/>
      <c r="J1814" s="1792"/>
    </row>
    <row r="1815" ht="30.75" customHeight="1">
      <c r="A1815" s="1209"/>
      <c r="B1815" s="1789"/>
      <c r="C1815" s="1789"/>
      <c r="D1815" s="1789"/>
      <c r="E1815" s="1790"/>
      <c r="F1815" s="1789"/>
      <c r="G1815" s="1789"/>
      <c r="H1815" s="1791"/>
      <c r="I1815" s="1791"/>
      <c r="J1815" s="1792"/>
    </row>
    <row r="1816" ht="30.75" customHeight="1">
      <c r="A1816" s="1209"/>
      <c r="B1816" s="1789"/>
      <c r="C1816" s="1789"/>
      <c r="D1816" s="1789"/>
      <c r="E1816" s="1790"/>
      <c r="F1816" s="1789"/>
      <c r="G1816" s="1789"/>
      <c r="H1816" s="1791"/>
      <c r="I1816" s="1791"/>
      <c r="J1816" s="1792"/>
    </row>
    <row r="1817" ht="30.75" customHeight="1">
      <c r="A1817" s="1209"/>
      <c r="B1817" s="1789"/>
      <c r="C1817" s="1789"/>
      <c r="D1817" s="1789"/>
      <c r="E1817" s="1790"/>
      <c r="F1817" s="1789"/>
      <c r="G1817" s="1789"/>
      <c r="H1817" s="1791"/>
      <c r="I1817" s="1791"/>
      <c r="J1817" s="1792"/>
    </row>
    <row r="1818" ht="30.75" customHeight="1">
      <c r="A1818" s="1209"/>
      <c r="B1818" s="1789"/>
      <c r="C1818" s="1789"/>
      <c r="D1818" s="1789"/>
      <c r="E1818" s="1790"/>
      <c r="F1818" s="1789"/>
      <c r="G1818" s="1789"/>
      <c r="H1818" s="1791"/>
      <c r="I1818" s="1791"/>
      <c r="J1818" s="1792"/>
    </row>
    <row r="1819" ht="30.75" customHeight="1">
      <c r="A1819" s="1209"/>
      <c r="B1819" s="1789"/>
      <c r="C1819" s="1789"/>
      <c r="D1819" s="1789"/>
      <c r="E1819" s="1790"/>
      <c r="F1819" s="1789"/>
      <c r="G1819" s="1789"/>
      <c r="H1819" s="1791"/>
      <c r="I1819" s="1791"/>
      <c r="J1819" s="1792"/>
    </row>
    <row r="1820" ht="30.75" customHeight="1">
      <c r="A1820" s="1209"/>
      <c r="B1820" s="1789"/>
      <c r="C1820" s="1789"/>
      <c r="D1820" s="1789"/>
      <c r="E1820" s="1790"/>
      <c r="F1820" s="1789"/>
      <c r="G1820" s="1789"/>
      <c r="H1820" s="1791"/>
      <c r="I1820" s="1791"/>
      <c r="J1820" s="1792"/>
    </row>
    <row r="1821" ht="30.75" customHeight="1">
      <c r="A1821" s="1209"/>
      <c r="B1821" s="1789"/>
      <c r="C1821" s="1789"/>
      <c r="D1821" s="1789"/>
      <c r="E1821" s="1790"/>
      <c r="F1821" s="1789"/>
      <c r="G1821" s="1789"/>
      <c r="H1821" s="1791"/>
      <c r="I1821" s="1791"/>
      <c r="J1821" s="1792"/>
    </row>
    <row r="1822" ht="30.75" customHeight="1">
      <c r="A1822" s="1209"/>
      <c r="B1822" s="1789"/>
      <c r="C1822" s="1789"/>
      <c r="D1822" s="1789"/>
      <c r="E1822" s="1790"/>
      <c r="F1822" s="1789"/>
      <c r="G1822" s="1789"/>
      <c r="H1822" s="1791"/>
      <c r="I1822" s="1791"/>
      <c r="J1822" s="1792"/>
    </row>
    <row r="1823" ht="30.75" customHeight="1">
      <c r="A1823" s="1209"/>
      <c r="B1823" s="1789"/>
      <c r="C1823" s="1789"/>
      <c r="D1823" s="1789"/>
      <c r="E1823" s="1790"/>
      <c r="F1823" s="1789"/>
      <c r="G1823" s="1789"/>
      <c r="H1823" s="1791"/>
      <c r="I1823" s="1791"/>
      <c r="J1823" s="1792"/>
    </row>
    <row r="1824" ht="30.75" customHeight="1">
      <c r="A1824" s="1209"/>
      <c r="B1824" s="1789"/>
      <c r="C1824" s="1789"/>
      <c r="D1824" s="1789"/>
      <c r="E1824" s="1790"/>
      <c r="F1824" s="1789"/>
      <c r="G1824" s="1789"/>
      <c r="H1824" s="1791"/>
      <c r="I1824" s="1791"/>
      <c r="J1824" s="1792"/>
    </row>
    <row r="1825" ht="30.75" customHeight="1">
      <c r="A1825" s="1209"/>
      <c r="B1825" s="1789"/>
      <c r="C1825" s="1789"/>
      <c r="D1825" s="1789"/>
      <c r="E1825" s="1790"/>
      <c r="F1825" s="1789"/>
      <c r="G1825" s="1789"/>
      <c r="H1825" s="1791"/>
      <c r="I1825" s="1791"/>
      <c r="J1825" s="1792"/>
    </row>
    <row r="1826" ht="30.75" customHeight="1">
      <c r="A1826" s="1209"/>
      <c r="B1826" s="1789"/>
      <c r="C1826" s="1789"/>
      <c r="D1826" s="1789"/>
      <c r="E1826" s="1790"/>
      <c r="F1826" s="1789"/>
      <c r="G1826" s="1789"/>
      <c r="H1826" s="1791"/>
      <c r="I1826" s="1791"/>
      <c r="J1826" s="1792"/>
    </row>
    <row r="1827" ht="30.75" customHeight="1">
      <c r="A1827" s="1209"/>
      <c r="B1827" s="1789"/>
      <c r="C1827" s="1789"/>
      <c r="D1827" s="1789"/>
      <c r="E1827" s="1790"/>
      <c r="F1827" s="1789"/>
      <c r="G1827" s="1789"/>
      <c r="H1827" s="1791"/>
      <c r="I1827" s="1791"/>
      <c r="J1827" s="1792"/>
    </row>
    <row r="1828" ht="30.75" customHeight="1">
      <c r="A1828" s="1209"/>
      <c r="B1828" s="1789"/>
      <c r="C1828" s="1789"/>
      <c r="D1828" s="1789"/>
      <c r="E1828" s="1790"/>
      <c r="F1828" s="1789"/>
      <c r="G1828" s="1789"/>
      <c r="H1828" s="1791"/>
      <c r="I1828" s="1791"/>
      <c r="J1828" s="1792"/>
    </row>
    <row r="1829" ht="30.75" customHeight="1">
      <c r="A1829" s="1209"/>
      <c r="B1829" s="1789"/>
      <c r="C1829" s="1789"/>
      <c r="D1829" s="1789"/>
      <c r="E1829" s="1790"/>
      <c r="F1829" s="1789"/>
      <c r="G1829" s="1789"/>
      <c r="H1829" s="1791"/>
      <c r="I1829" s="1791"/>
      <c r="J1829" s="1792"/>
    </row>
    <row r="1830" ht="30.75" customHeight="1">
      <c r="A1830" s="1209"/>
      <c r="B1830" s="1789"/>
      <c r="C1830" s="1789"/>
      <c r="D1830" s="1789"/>
      <c r="E1830" s="1790"/>
      <c r="F1830" s="1789"/>
      <c r="G1830" s="1789"/>
      <c r="H1830" s="1791"/>
      <c r="I1830" s="1791"/>
      <c r="J1830" s="1792"/>
    </row>
    <row r="1831" ht="30.75" customHeight="1">
      <c r="A1831" s="1209"/>
      <c r="B1831" s="1789"/>
      <c r="C1831" s="1789"/>
      <c r="D1831" s="1789"/>
      <c r="E1831" s="1790"/>
      <c r="F1831" s="1789"/>
      <c r="G1831" s="1789"/>
      <c r="H1831" s="1791"/>
      <c r="I1831" s="1791"/>
      <c r="J1831" s="1792"/>
    </row>
    <row r="1832" ht="30.75" customHeight="1">
      <c r="A1832" s="1209"/>
      <c r="B1832" s="1789"/>
      <c r="C1832" s="1789"/>
      <c r="D1832" s="1789"/>
      <c r="E1832" s="1790"/>
      <c r="F1832" s="1789"/>
      <c r="G1832" s="1789"/>
      <c r="H1832" s="1791"/>
      <c r="I1832" s="1791"/>
      <c r="J1832" s="1792"/>
    </row>
    <row r="1833" ht="30.75" customHeight="1">
      <c r="A1833" s="1209"/>
      <c r="B1833" s="1789"/>
      <c r="C1833" s="1789"/>
      <c r="D1833" s="1789"/>
      <c r="E1833" s="1790"/>
      <c r="F1833" s="1789"/>
      <c r="G1833" s="1789"/>
      <c r="H1833" s="1791"/>
      <c r="I1833" s="1791"/>
      <c r="J1833" s="1792"/>
    </row>
    <row r="1834" ht="30.75" customHeight="1">
      <c r="A1834" s="1209"/>
      <c r="B1834" s="1789"/>
      <c r="C1834" s="1789"/>
      <c r="D1834" s="1789"/>
      <c r="E1834" s="1790"/>
      <c r="F1834" s="1789"/>
      <c r="G1834" s="1789"/>
      <c r="H1834" s="1791"/>
      <c r="I1834" s="1791"/>
      <c r="J1834" s="1792"/>
    </row>
    <row r="1835" ht="30.75" customHeight="1">
      <c r="A1835" s="1209"/>
      <c r="B1835" s="1789"/>
      <c r="C1835" s="1789"/>
      <c r="D1835" s="1789"/>
      <c r="E1835" s="1790"/>
      <c r="F1835" s="1789"/>
      <c r="G1835" s="1789"/>
      <c r="H1835" s="1791"/>
      <c r="I1835" s="1791"/>
      <c r="J1835" s="1792"/>
    </row>
    <row r="1836" ht="30.75" customHeight="1">
      <c r="A1836" s="1209"/>
      <c r="B1836" s="1789"/>
      <c r="C1836" s="1789"/>
      <c r="D1836" s="1789"/>
      <c r="E1836" s="1790"/>
      <c r="F1836" s="1789"/>
      <c r="G1836" s="1789"/>
      <c r="H1836" s="1791"/>
      <c r="I1836" s="1791"/>
      <c r="J1836" s="1792"/>
    </row>
    <row r="1837" ht="30.75" customHeight="1">
      <c r="A1837" s="1209"/>
      <c r="B1837" s="1789"/>
      <c r="C1837" s="1789"/>
      <c r="D1837" s="1789"/>
      <c r="E1837" s="1790"/>
      <c r="F1837" s="1789"/>
      <c r="G1837" s="1789"/>
      <c r="H1837" s="1791"/>
      <c r="I1837" s="1791"/>
      <c r="J1837" s="1792"/>
    </row>
    <row r="1838" ht="30.75" customHeight="1">
      <c r="A1838" s="1209"/>
      <c r="B1838" s="1789"/>
      <c r="C1838" s="1789"/>
      <c r="D1838" s="1789"/>
      <c r="E1838" s="1790"/>
      <c r="F1838" s="1789"/>
      <c r="G1838" s="1789"/>
      <c r="H1838" s="1791"/>
      <c r="I1838" s="1791"/>
      <c r="J1838" s="1792"/>
    </row>
    <row r="1839" ht="30.75" customHeight="1">
      <c r="A1839" s="1209"/>
      <c r="B1839" s="1789"/>
      <c r="C1839" s="1789"/>
      <c r="D1839" s="1789"/>
      <c r="E1839" s="1790"/>
      <c r="F1839" s="1789"/>
      <c r="G1839" s="1789"/>
      <c r="H1839" s="1791"/>
      <c r="I1839" s="1791"/>
      <c r="J1839" s="1792"/>
    </row>
    <row r="1840" ht="30.75" customHeight="1">
      <c r="A1840" s="1209"/>
      <c r="B1840" s="1789"/>
      <c r="C1840" s="1789"/>
      <c r="D1840" s="1789"/>
      <c r="E1840" s="1790"/>
      <c r="F1840" s="1789"/>
      <c r="G1840" s="1789"/>
      <c r="H1840" s="1791"/>
      <c r="I1840" s="1791"/>
      <c r="J1840" s="1792"/>
    </row>
    <row r="1841" ht="30.75" customHeight="1">
      <c r="A1841" s="1209"/>
      <c r="B1841" s="1789"/>
      <c r="C1841" s="1789"/>
      <c r="D1841" s="1789"/>
      <c r="E1841" s="1790"/>
      <c r="F1841" s="1789"/>
      <c r="G1841" s="1789"/>
      <c r="H1841" s="1791"/>
      <c r="I1841" s="1791"/>
      <c r="J1841" s="1792"/>
    </row>
    <row r="1842" ht="30.75" customHeight="1">
      <c r="A1842" s="1209"/>
      <c r="B1842" s="1789"/>
      <c r="C1842" s="1789"/>
      <c r="D1842" s="1789"/>
      <c r="E1842" s="1790"/>
      <c r="F1842" s="1789"/>
      <c r="G1842" s="1789"/>
      <c r="H1842" s="1791"/>
      <c r="I1842" s="1791"/>
      <c r="J1842" s="1792"/>
    </row>
    <row r="1843" ht="30.75" customHeight="1">
      <c r="A1843" s="1209"/>
      <c r="B1843" s="1789"/>
      <c r="C1843" s="1789"/>
      <c r="D1843" s="1789"/>
      <c r="E1843" s="1790"/>
      <c r="F1843" s="1789"/>
      <c r="G1843" s="1789"/>
      <c r="H1843" s="1791"/>
      <c r="I1843" s="1791"/>
      <c r="J1843" s="1792"/>
    </row>
    <row r="1844" ht="30.75" customHeight="1">
      <c r="A1844" s="1209"/>
      <c r="B1844" s="1789"/>
      <c r="C1844" s="1789"/>
      <c r="D1844" s="1789"/>
      <c r="E1844" s="1790"/>
      <c r="F1844" s="1789"/>
      <c r="G1844" s="1789"/>
      <c r="H1844" s="1791"/>
      <c r="I1844" s="1791"/>
      <c r="J1844" s="1792"/>
    </row>
    <row r="1845" ht="30.75" customHeight="1">
      <c r="A1845" s="1209"/>
      <c r="B1845" s="1789"/>
      <c r="C1845" s="1789"/>
      <c r="D1845" s="1789"/>
      <c r="E1845" s="1790"/>
      <c r="F1845" s="1789"/>
      <c r="G1845" s="1789"/>
      <c r="H1845" s="1791"/>
      <c r="I1845" s="1791"/>
      <c r="J1845" s="1792"/>
    </row>
    <row r="1846" ht="30.75" customHeight="1">
      <c r="A1846" s="1209"/>
      <c r="B1846" s="1789"/>
      <c r="C1846" s="1789"/>
      <c r="D1846" s="1789"/>
      <c r="E1846" s="1790"/>
      <c r="F1846" s="1789"/>
      <c r="G1846" s="1789"/>
      <c r="H1846" s="1791"/>
      <c r="I1846" s="1791"/>
      <c r="J1846" s="1792"/>
    </row>
    <row r="1847" ht="30.75" customHeight="1">
      <c r="A1847" s="1209"/>
      <c r="B1847" s="1789"/>
      <c r="C1847" s="1789"/>
      <c r="D1847" s="1789"/>
      <c r="E1847" s="1790"/>
      <c r="F1847" s="1789"/>
      <c r="G1847" s="1789"/>
      <c r="H1847" s="1791"/>
      <c r="I1847" s="1791"/>
      <c r="J1847" s="1792"/>
    </row>
    <row r="1848" ht="30.75" customHeight="1">
      <c r="A1848" s="1209"/>
      <c r="B1848" s="1789"/>
      <c r="C1848" s="1789"/>
      <c r="D1848" s="1789"/>
      <c r="E1848" s="1790"/>
      <c r="F1848" s="1789"/>
      <c r="G1848" s="1789"/>
      <c r="H1848" s="1791"/>
      <c r="I1848" s="1791"/>
      <c r="J1848" s="1792"/>
    </row>
    <row r="1849" ht="30.75" customHeight="1">
      <c r="A1849" s="1209"/>
      <c r="B1849" s="1789"/>
      <c r="C1849" s="1789"/>
      <c r="D1849" s="1789"/>
      <c r="E1849" s="1790"/>
      <c r="F1849" s="1789"/>
      <c r="G1849" s="1789"/>
      <c r="H1849" s="1791"/>
      <c r="I1849" s="1791"/>
      <c r="J1849" s="1792"/>
    </row>
    <row r="1850" ht="30.75" customHeight="1">
      <c r="A1850" s="1209"/>
      <c r="B1850" s="1789"/>
      <c r="C1850" s="1789"/>
      <c r="D1850" s="1789"/>
      <c r="E1850" s="1790"/>
      <c r="F1850" s="1789"/>
      <c r="G1850" s="1789"/>
      <c r="H1850" s="1791"/>
      <c r="I1850" s="1791"/>
      <c r="J1850" s="1792"/>
    </row>
    <row r="1851" ht="30.75" customHeight="1">
      <c r="A1851" s="1209"/>
      <c r="B1851" s="1789"/>
      <c r="C1851" s="1789"/>
      <c r="D1851" s="1789"/>
      <c r="E1851" s="1790"/>
      <c r="F1851" s="1789"/>
      <c r="G1851" s="1789"/>
      <c r="H1851" s="1791"/>
      <c r="I1851" s="1791"/>
      <c r="J1851" s="1792"/>
    </row>
    <row r="1852" ht="30.75" customHeight="1">
      <c r="A1852" s="1209"/>
      <c r="B1852" s="1789"/>
      <c r="C1852" s="1789"/>
      <c r="D1852" s="1789"/>
      <c r="E1852" s="1790"/>
      <c r="F1852" s="1789"/>
      <c r="G1852" s="1789"/>
      <c r="H1852" s="1791"/>
      <c r="I1852" s="1791"/>
      <c r="J1852" s="1792"/>
    </row>
    <row r="1853" ht="30.75" customHeight="1">
      <c r="A1853" s="1209"/>
      <c r="B1853" s="1789"/>
      <c r="C1853" s="1789"/>
      <c r="D1853" s="1789"/>
      <c r="E1853" s="1790"/>
      <c r="F1853" s="1789"/>
      <c r="G1853" s="1789"/>
      <c r="H1853" s="1791"/>
      <c r="I1853" s="1791"/>
      <c r="J1853" s="1792"/>
    </row>
    <row r="1854" ht="30.75" customHeight="1">
      <c r="A1854" s="1209"/>
      <c r="B1854" s="1789"/>
      <c r="C1854" s="1789"/>
      <c r="D1854" s="1789"/>
      <c r="E1854" s="1790"/>
      <c r="F1854" s="1789"/>
      <c r="G1854" s="1789"/>
      <c r="H1854" s="1791"/>
      <c r="I1854" s="1791"/>
      <c r="J1854" s="1792"/>
    </row>
    <row r="1855" ht="30.75" customHeight="1">
      <c r="A1855" s="1209"/>
      <c r="B1855" s="1789"/>
      <c r="C1855" s="1789"/>
      <c r="D1855" s="1789"/>
      <c r="E1855" s="1790"/>
      <c r="F1855" s="1789"/>
      <c r="G1855" s="1789"/>
      <c r="H1855" s="1791"/>
      <c r="I1855" s="1791"/>
      <c r="J1855" s="1792"/>
    </row>
    <row r="1856" ht="30.75" customHeight="1">
      <c r="A1856" s="1209"/>
      <c r="B1856" s="1789"/>
      <c r="C1856" s="1789"/>
      <c r="D1856" s="1789"/>
      <c r="E1856" s="1790"/>
      <c r="F1856" s="1789"/>
      <c r="G1856" s="1789"/>
      <c r="H1856" s="1791"/>
      <c r="I1856" s="1791"/>
      <c r="J1856" s="1792"/>
    </row>
    <row r="1857" ht="30.75" customHeight="1">
      <c r="A1857" s="1209"/>
      <c r="B1857" s="1789"/>
      <c r="C1857" s="1789"/>
      <c r="D1857" s="1789"/>
      <c r="E1857" s="1790"/>
      <c r="F1857" s="1789"/>
      <c r="G1857" s="1789"/>
      <c r="H1857" s="1791"/>
      <c r="I1857" s="1791"/>
      <c r="J1857" s="1792"/>
    </row>
    <row r="1858" ht="30.75" customHeight="1">
      <c r="A1858" s="1209"/>
      <c r="B1858" s="1789"/>
      <c r="C1858" s="1789"/>
      <c r="D1858" s="1789"/>
      <c r="E1858" s="1790"/>
      <c r="F1858" s="1789"/>
      <c r="G1858" s="1789"/>
      <c r="H1858" s="1791"/>
      <c r="I1858" s="1791"/>
      <c r="J1858" s="1792"/>
    </row>
    <row r="1859" ht="30.75" customHeight="1">
      <c r="A1859" s="1209"/>
      <c r="B1859" s="1789"/>
      <c r="C1859" s="1789"/>
      <c r="D1859" s="1789"/>
      <c r="E1859" s="1790"/>
      <c r="F1859" s="1789"/>
      <c r="G1859" s="1789"/>
      <c r="H1859" s="1791"/>
      <c r="I1859" s="1791"/>
      <c r="J1859" s="1792"/>
    </row>
    <row r="1860" ht="30.75" customHeight="1">
      <c r="A1860" s="1209"/>
      <c r="B1860" s="1789"/>
      <c r="C1860" s="1789"/>
      <c r="D1860" s="1789"/>
      <c r="E1860" s="1790"/>
      <c r="F1860" s="1789"/>
      <c r="G1860" s="1789"/>
      <c r="H1860" s="1791"/>
      <c r="I1860" s="1791"/>
      <c r="J1860" s="1792"/>
    </row>
    <row r="1861" ht="30.75" customHeight="1">
      <c r="A1861" s="1209"/>
      <c r="B1861" s="1789"/>
      <c r="C1861" s="1789"/>
      <c r="D1861" s="1789"/>
      <c r="E1861" s="1790"/>
      <c r="F1861" s="1789"/>
      <c r="G1861" s="1789"/>
      <c r="H1861" s="1791"/>
      <c r="I1861" s="1791"/>
      <c r="J1861" s="1792"/>
    </row>
    <row r="1862" ht="30.75" customHeight="1">
      <c r="A1862" s="1209"/>
      <c r="B1862" s="1789"/>
      <c r="C1862" s="1789"/>
      <c r="D1862" s="1789"/>
      <c r="E1862" s="1790"/>
      <c r="F1862" s="1789"/>
      <c r="G1862" s="1789"/>
      <c r="H1862" s="1791"/>
      <c r="I1862" s="1791"/>
      <c r="J1862" s="1792"/>
    </row>
    <row r="1863" ht="30.75" customHeight="1">
      <c r="A1863" s="1209"/>
      <c r="B1863" s="1789"/>
      <c r="C1863" s="1789"/>
      <c r="D1863" s="1789"/>
      <c r="E1863" s="1790"/>
      <c r="F1863" s="1789"/>
      <c r="G1863" s="1789"/>
      <c r="H1863" s="1791"/>
      <c r="I1863" s="1791"/>
      <c r="J1863" s="1792"/>
    </row>
    <row r="1864" ht="30.75" customHeight="1">
      <c r="A1864" s="1209"/>
      <c r="B1864" s="1789"/>
      <c r="C1864" s="1789"/>
      <c r="D1864" s="1789"/>
      <c r="E1864" s="1790"/>
      <c r="F1864" s="1789"/>
      <c r="G1864" s="1789"/>
      <c r="H1864" s="1791"/>
      <c r="I1864" s="1791"/>
      <c r="J1864" s="1792"/>
    </row>
    <row r="1865" ht="30.75" customHeight="1">
      <c r="A1865" s="1209"/>
      <c r="B1865" s="1789"/>
      <c r="C1865" s="1789"/>
      <c r="D1865" s="1789"/>
      <c r="E1865" s="1790"/>
      <c r="F1865" s="1789"/>
      <c r="G1865" s="1789"/>
      <c r="H1865" s="1791"/>
      <c r="I1865" s="1791"/>
      <c r="J1865" s="1792"/>
    </row>
    <row r="1866" ht="30.75" customHeight="1">
      <c r="A1866" s="1209"/>
      <c r="B1866" s="1789"/>
      <c r="C1866" s="1789"/>
      <c r="D1866" s="1789"/>
      <c r="E1866" s="1790"/>
      <c r="F1866" s="1789"/>
      <c r="G1866" s="1789"/>
      <c r="H1866" s="1791"/>
      <c r="I1866" s="1791"/>
      <c r="J1866" s="1792"/>
    </row>
    <row r="1867" ht="30.75" customHeight="1">
      <c r="A1867" s="1209"/>
      <c r="B1867" s="1789"/>
      <c r="C1867" s="1789"/>
      <c r="D1867" s="1789"/>
      <c r="E1867" s="1790"/>
      <c r="F1867" s="1789"/>
      <c r="G1867" s="1789"/>
      <c r="H1867" s="1791"/>
      <c r="I1867" s="1791"/>
      <c r="J1867" s="1792"/>
    </row>
    <row r="1868" ht="30.75" customHeight="1">
      <c r="A1868" s="1209"/>
      <c r="B1868" s="1789"/>
      <c r="C1868" s="1789"/>
      <c r="D1868" s="1789"/>
      <c r="E1868" s="1790"/>
      <c r="F1868" s="1789"/>
      <c r="G1868" s="1789"/>
      <c r="H1868" s="1791"/>
      <c r="I1868" s="1791"/>
      <c r="J1868" s="1792"/>
    </row>
    <row r="1869" ht="30.75" customHeight="1">
      <c r="A1869" s="1209"/>
      <c r="B1869" s="1789"/>
      <c r="C1869" s="1789"/>
      <c r="D1869" s="1789"/>
      <c r="E1869" s="1790"/>
      <c r="F1869" s="1789"/>
      <c r="G1869" s="1789"/>
      <c r="H1869" s="1791"/>
      <c r="I1869" s="1791"/>
      <c r="J1869" s="1792"/>
    </row>
    <row r="1870" ht="30.75" customHeight="1">
      <c r="A1870" s="1209"/>
      <c r="B1870" s="1789"/>
      <c r="C1870" s="1789"/>
      <c r="D1870" s="1789"/>
      <c r="E1870" s="1790"/>
      <c r="F1870" s="1789"/>
      <c r="G1870" s="1789"/>
      <c r="H1870" s="1791"/>
      <c r="I1870" s="1791"/>
      <c r="J1870" s="1792"/>
    </row>
    <row r="1871" ht="30.75" customHeight="1">
      <c r="A1871" s="1209"/>
      <c r="B1871" s="1789"/>
      <c r="C1871" s="1789"/>
      <c r="D1871" s="1789"/>
      <c r="E1871" s="1790"/>
      <c r="F1871" s="1789"/>
      <c r="G1871" s="1789"/>
      <c r="H1871" s="1791"/>
      <c r="I1871" s="1791"/>
      <c r="J1871" s="1792"/>
    </row>
    <row r="1872" ht="30.75" customHeight="1">
      <c r="A1872" s="1209"/>
      <c r="B1872" s="1789"/>
      <c r="C1872" s="1789"/>
      <c r="D1872" s="1789"/>
      <c r="E1872" s="1790"/>
      <c r="F1872" s="1789"/>
      <c r="G1872" s="1789"/>
      <c r="H1872" s="1791"/>
      <c r="I1872" s="1791"/>
      <c r="J1872" s="1792"/>
    </row>
    <row r="1873" ht="30.75" customHeight="1">
      <c r="A1873" s="1209"/>
      <c r="B1873" s="1789"/>
      <c r="C1873" s="1789"/>
      <c r="D1873" s="1789"/>
      <c r="E1873" s="1790"/>
      <c r="F1873" s="1789"/>
      <c r="G1873" s="1789"/>
      <c r="H1873" s="1791"/>
      <c r="I1873" s="1791"/>
      <c r="J1873" s="1792"/>
    </row>
    <row r="1874" ht="30.75" customHeight="1">
      <c r="A1874" s="1209"/>
      <c r="B1874" s="1789"/>
      <c r="C1874" s="1789"/>
      <c r="D1874" s="1789"/>
      <c r="E1874" s="1790"/>
      <c r="F1874" s="1789"/>
      <c r="G1874" s="1789"/>
      <c r="H1874" s="1791"/>
      <c r="I1874" s="1791"/>
      <c r="J1874" s="1792"/>
    </row>
    <row r="1875" ht="30.75" customHeight="1">
      <c r="A1875" s="1209"/>
      <c r="B1875" s="1789"/>
      <c r="C1875" s="1789"/>
      <c r="D1875" s="1789"/>
      <c r="E1875" s="1790"/>
      <c r="F1875" s="1789"/>
      <c r="G1875" s="1789"/>
      <c r="H1875" s="1791"/>
      <c r="I1875" s="1791"/>
      <c r="J1875" s="1792"/>
    </row>
    <row r="1876" ht="30.75" customHeight="1">
      <c r="A1876" s="1209"/>
      <c r="B1876" s="1789"/>
      <c r="C1876" s="1789"/>
      <c r="D1876" s="1789"/>
      <c r="E1876" s="1790"/>
      <c r="F1876" s="1789"/>
      <c r="G1876" s="1789"/>
      <c r="H1876" s="1791"/>
      <c r="I1876" s="1791"/>
      <c r="J1876" s="1792"/>
    </row>
    <row r="1877" ht="30.75" customHeight="1">
      <c r="A1877" s="1209"/>
      <c r="B1877" s="1789"/>
      <c r="C1877" s="1789"/>
      <c r="D1877" s="1789"/>
      <c r="E1877" s="1790"/>
      <c r="F1877" s="1789"/>
      <c r="G1877" s="1789"/>
      <c r="H1877" s="1791"/>
      <c r="I1877" s="1791"/>
      <c r="J1877" s="1792"/>
    </row>
    <row r="1878" ht="30.75" customHeight="1">
      <c r="A1878" s="1209"/>
      <c r="B1878" s="1789"/>
      <c r="C1878" s="1789"/>
      <c r="D1878" s="1789"/>
      <c r="E1878" s="1790"/>
      <c r="F1878" s="1789"/>
      <c r="G1878" s="1789"/>
      <c r="H1878" s="1791"/>
      <c r="I1878" s="1791"/>
      <c r="J1878" s="1792"/>
    </row>
    <row r="1879" ht="30.75" customHeight="1">
      <c r="A1879" s="1209"/>
      <c r="B1879" s="1789"/>
      <c r="C1879" s="1789"/>
      <c r="D1879" s="1789"/>
      <c r="E1879" s="1790"/>
      <c r="F1879" s="1789"/>
      <c r="G1879" s="1789"/>
      <c r="H1879" s="1791"/>
      <c r="I1879" s="1791"/>
      <c r="J1879" s="1792"/>
    </row>
    <row r="1880" ht="30.75" customHeight="1">
      <c r="A1880" s="1209"/>
      <c r="B1880" s="1789"/>
      <c r="C1880" s="1789"/>
      <c r="D1880" s="1789"/>
      <c r="E1880" s="1790"/>
      <c r="F1880" s="1789"/>
      <c r="G1880" s="1789"/>
      <c r="H1880" s="1791"/>
      <c r="I1880" s="1791"/>
      <c r="J1880" s="1792"/>
    </row>
    <row r="1881" ht="30.75" customHeight="1">
      <c r="A1881" s="1209"/>
      <c r="B1881" s="1789"/>
      <c r="C1881" s="1789"/>
      <c r="D1881" s="1789"/>
      <c r="E1881" s="1790"/>
      <c r="F1881" s="1789"/>
      <c r="G1881" s="1789"/>
      <c r="H1881" s="1791"/>
      <c r="I1881" s="1791"/>
      <c r="J1881" s="1792"/>
    </row>
    <row r="1882" ht="30.75" customHeight="1">
      <c r="A1882" s="1209"/>
      <c r="B1882" s="1789"/>
      <c r="C1882" s="1789"/>
      <c r="D1882" s="1789"/>
      <c r="E1882" s="1790"/>
      <c r="F1882" s="1789"/>
      <c r="G1882" s="1789"/>
      <c r="H1882" s="1791"/>
      <c r="I1882" s="1791"/>
      <c r="J1882" s="1792"/>
    </row>
    <row r="1883" ht="30.75" customHeight="1">
      <c r="A1883" s="1209"/>
      <c r="B1883" s="1789"/>
      <c r="C1883" s="1789"/>
      <c r="D1883" s="1789"/>
      <c r="E1883" s="1790"/>
      <c r="F1883" s="1789"/>
      <c r="G1883" s="1789"/>
      <c r="H1883" s="1791"/>
      <c r="I1883" s="1791"/>
      <c r="J1883" s="1792"/>
    </row>
    <row r="1884" ht="30.75" customHeight="1">
      <c r="A1884" s="1209"/>
      <c r="B1884" s="1789"/>
      <c r="C1884" s="1789"/>
      <c r="D1884" s="1789"/>
      <c r="E1884" s="1790"/>
      <c r="F1884" s="1789"/>
      <c r="G1884" s="1789"/>
      <c r="H1884" s="1791"/>
      <c r="I1884" s="1791"/>
      <c r="J1884" s="1792"/>
    </row>
    <row r="1885" ht="30.75" customHeight="1">
      <c r="A1885" s="1209"/>
      <c r="B1885" s="1789"/>
      <c r="C1885" s="1789"/>
      <c r="D1885" s="1789"/>
      <c r="E1885" s="1790"/>
      <c r="F1885" s="1789"/>
      <c r="G1885" s="1789"/>
      <c r="H1885" s="1791"/>
      <c r="I1885" s="1791"/>
      <c r="J1885" s="1792"/>
    </row>
    <row r="1886" ht="30.75" customHeight="1">
      <c r="A1886" s="1209"/>
      <c r="B1886" s="1789"/>
      <c r="C1886" s="1789"/>
      <c r="D1886" s="1789"/>
      <c r="E1886" s="1790"/>
      <c r="F1886" s="1789"/>
      <c r="G1886" s="1789"/>
      <c r="H1886" s="1791"/>
      <c r="I1886" s="1791"/>
      <c r="J1886" s="1792"/>
    </row>
    <row r="1887" ht="30.75" customHeight="1">
      <c r="A1887" s="1209"/>
      <c r="B1887" s="1789"/>
      <c r="C1887" s="1789"/>
      <c r="D1887" s="1789"/>
      <c r="E1887" s="1790"/>
      <c r="F1887" s="1789"/>
      <c r="G1887" s="1789"/>
      <c r="H1887" s="1791"/>
      <c r="I1887" s="1791"/>
      <c r="J1887" s="1792"/>
    </row>
    <row r="1888" ht="30.75" customHeight="1">
      <c r="A1888" s="1209"/>
      <c r="B1888" s="1789"/>
      <c r="C1888" s="1789"/>
      <c r="D1888" s="1789"/>
      <c r="E1888" s="1790"/>
      <c r="F1888" s="1789"/>
      <c r="G1888" s="1789"/>
      <c r="H1888" s="1791"/>
      <c r="I1888" s="1791"/>
      <c r="J1888" s="1792"/>
    </row>
    <row r="1889" ht="30.75" customHeight="1">
      <c r="A1889" s="1209"/>
      <c r="B1889" s="1789"/>
      <c r="C1889" s="1789"/>
      <c r="D1889" s="1789"/>
      <c r="E1889" s="1790"/>
      <c r="F1889" s="1789"/>
      <c r="G1889" s="1789"/>
      <c r="H1889" s="1791"/>
      <c r="I1889" s="1791"/>
      <c r="J1889" s="1792"/>
    </row>
    <row r="1890" ht="30.75" customHeight="1">
      <c r="A1890" s="1209"/>
      <c r="B1890" s="1789"/>
      <c r="C1890" s="1789"/>
      <c r="D1890" s="1789"/>
      <c r="E1890" s="1790"/>
      <c r="F1890" s="1789"/>
      <c r="G1890" s="1789"/>
      <c r="H1890" s="1791"/>
      <c r="I1890" s="1791"/>
      <c r="J1890" s="1792"/>
    </row>
    <row r="1891" ht="30.75" customHeight="1">
      <c r="A1891" s="1209"/>
      <c r="B1891" s="1789"/>
      <c r="C1891" s="1789"/>
      <c r="D1891" s="1789"/>
      <c r="E1891" s="1790"/>
      <c r="F1891" s="1789"/>
      <c r="G1891" s="1789"/>
      <c r="H1891" s="1791"/>
      <c r="I1891" s="1791"/>
      <c r="J1891" s="1792"/>
    </row>
    <row r="1892" ht="30.75" customHeight="1">
      <c r="A1892" s="1209"/>
      <c r="B1892" s="1789"/>
      <c r="C1892" s="1789"/>
      <c r="D1892" s="1789"/>
      <c r="E1892" s="1790"/>
      <c r="F1892" s="1789"/>
      <c r="G1892" s="1789"/>
      <c r="H1892" s="1791"/>
      <c r="I1892" s="1791"/>
      <c r="J1892" s="1792"/>
    </row>
    <row r="1893" ht="30.75" customHeight="1">
      <c r="A1893" s="1209"/>
      <c r="B1893" s="1789"/>
      <c r="C1893" s="1789"/>
      <c r="D1893" s="1789"/>
      <c r="E1893" s="1790"/>
      <c r="F1893" s="1789"/>
      <c r="G1893" s="1789"/>
      <c r="H1893" s="1791"/>
      <c r="I1893" s="1791"/>
      <c r="J1893" s="1792"/>
    </row>
    <row r="1894" ht="30.75" customHeight="1">
      <c r="A1894" s="1209"/>
      <c r="B1894" s="1789"/>
      <c r="C1894" s="1789"/>
      <c r="D1894" s="1789"/>
      <c r="E1894" s="1790"/>
      <c r="F1894" s="1789"/>
      <c r="G1894" s="1789"/>
      <c r="H1894" s="1791"/>
      <c r="I1894" s="1791"/>
      <c r="J1894" s="1792"/>
    </row>
    <row r="1895" ht="30.75" customHeight="1">
      <c r="A1895" s="1209"/>
      <c r="B1895" s="1789"/>
      <c r="C1895" s="1789"/>
      <c r="D1895" s="1789"/>
      <c r="E1895" s="1790"/>
      <c r="F1895" s="1789"/>
      <c r="G1895" s="1789"/>
      <c r="H1895" s="1791"/>
      <c r="I1895" s="1791"/>
      <c r="J1895" s="1792"/>
    </row>
    <row r="1896" ht="30.75" customHeight="1">
      <c r="A1896" s="1209"/>
      <c r="B1896" s="1789"/>
      <c r="C1896" s="1789"/>
      <c r="D1896" s="1789"/>
      <c r="E1896" s="1790"/>
      <c r="F1896" s="1789"/>
      <c r="G1896" s="1789"/>
      <c r="H1896" s="1791"/>
      <c r="I1896" s="1791"/>
      <c r="J1896" s="1792"/>
    </row>
    <row r="1897" ht="30.75" customHeight="1">
      <c r="A1897" s="1209"/>
      <c r="B1897" s="1789"/>
      <c r="C1897" s="1789"/>
      <c r="D1897" s="1789"/>
      <c r="E1897" s="1790"/>
      <c r="F1897" s="1789"/>
      <c r="G1897" s="1789"/>
      <c r="H1897" s="1791"/>
      <c r="I1897" s="1791"/>
      <c r="J1897" s="1792"/>
    </row>
    <row r="1898" ht="30.75" customHeight="1">
      <c r="A1898" s="1209"/>
      <c r="B1898" s="1789"/>
      <c r="C1898" s="1789"/>
      <c r="D1898" s="1789"/>
      <c r="E1898" s="1790"/>
      <c r="F1898" s="1789"/>
      <c r="G1898" s="1789"/>
      <c r="H1898" s="1791"/>
      <c r="I1898" s="1791"/>
      <c r="J1898" s="1792"/>
    </row>
    <row r="1899" ht="30.75" customHeight="1">
      <c r="A1899" s="1209"/>
      <c r="B1899" s="1789"/>
      <c r="C1899" s="1789"/>
      <c r="D1899" s="1789"/>
      <c r="E1899" s="1790"/>
      <c r="F1899" s="1789"/>
      <c r="G1899" s="1789"/>
      <c r="H1899" s="1791"/>
      <c r="I1899" s="1791"/>
      <c r="J1899" s="1792"/>
    </row>
    <row r="1900" ht="30.75" customHeight="1">
      <c r="A1900" s="1209"/>
      <c r="B1900" s="1789"/>
      <c r="C1900" s="1789"/>
      <c r="D1900" s="1789"/>
      <c r="E1900" s="1790"/>
      <c r="F1900" s="1789"/>
      <c r="G1900" s="1789"/>
      <c r="H1900" s="1791"/>
      <c r="I1900" s="1791"/>
      <c r="J1900" s="1792"/>
    </row>
    <row r="1901" ht="30.75" customHeight="1">
      <c r="A1901" s="1209"/>
      <c r="B1901" s="1789"/>
      <c r="C1901" s="1789"/>
      <c r="D1901" s="1789"/>
      <c r="E1901" s="1790"/>
      <c r="F1901" s="1789"/>
      <c r="G1901" s="1789"/>
      <c r="H1901" s="1791"/>
      <c r="I1901" s="1791"/>
      <c r="J1901" s="1792"/>
    </row>
    <row r="1902" ht="30.75" customHeight="1">
      <c r="A1902" s="1209"/>
      <c r="B1902" s="1789"/>
      <c r="C1902" s="1789"/>
      <c r="D1902" s="1789"/>
      <c r="E1902" s="1790"/>
      <c r="F1902" s="1789"/>
      <c r="G1902" s="1789"/>
      <c r="H1902" s="1791"/>
      <c r="I1902" s="1791"/>
      <c r="J1902" s="1792"/>
    </row>
    <row r="1903" ht="30.75" customHeight="1">
      <c r="A1903" s="1209"/>
      <c r="B1903" s="1789"/>
      <c r="C1903" s="1789"/>
      <c r="D1903" s="1789"/>
      <c r="E1903" s="1790"/>
      <c r="F1903" s="1789"/>
      <c r="G1903" s="1789"/>
      <c r="H1903" s="1791"/>
      <c r="I1903" s="1791"/>
      <c r="J1903" s="1792"/>
    </row>
    <row r="1904" ht="30.75" customHeight="1">
      <c r="A1904" s="1209"/>
      <c r="B1904" s="1789"/>
      <c r="C1904" s="1789"/>
      <c r="D1904" s="1789"/>
      <c r="E1904" s="1790"/>
      <c r="F1904" s="1789"/>
      <c r="G1904" s="1789"/>
      <c r="H1904" s="1791"/>
      <c r="I1904" s="1791"/>
      <c r="J1904" s="1792"/>
    </row>
    <row r="1905" ht="30.75" customHeight="1">
      <c r="A1905" s="1209"/>
      <c r="B1905" s="1789"/>
      <c r="C1905" s="1789"/>
      <c r="D1905" s="1789"/>
      <c r="E1905" s="1790"/>
      <c r="F1905" s="1789"/>
      <c r="G1905" s="1789"/>
      <c r="H1905" s="1791"/>
      <c r="I1905" s="1791"/>
      <c r="J1905" s="1792"/>
    </row>
    <row r="1906" ht="30.75" customHeight="1">
      <c r="A1906" s="1209"/>
      <c r="B1906" s="1789"/>
      <c r="C1906" s="1789"/>
      <c r="D1906" s="1789"/>
      <c r="E1906" s="1790"/>
      <c r="F1906" s="1789"/>
      <c r="G1906" s="1789"/>
      <c r="H1906" s="1791"/>
      <c r="I1906" s="1791"/>
      <c r="J1906" s="1792"/>
    </row>
    <row r="1907" ht="30.75" customHeight="1">
      <c r="A1907" s="1209"/>
      <c r="B1907" s="1789"/>
      <c r="C1907" s="1789"/>
      <c r="D1907" s="1789"/>
      <c r="E1907" s="1790"/>
      <c r="F1907" s="1789"/>
      <c r="G1907" s="1789"/>
      <c r="H1907" s="1791"/>
      <c r="I1907" s="1791"/>
      <c r="J1907" s="1792"/>
    </row>
    <row r="1908" ht="30.75" customHeight="1">
      <c r="A1908" s="1209"/>
      <c r="B1908" s="1789"/>
      <c r="C1908" s="1789"/>
      <c r="D1908" s="1789"/>
      <c r="E1908" s="1790"/>
      <c r="F1908" s="1789"/>
      <c r="G1908" s="1789"/>
      <c r="H1908" s="1791"/>
      <c r="I1908" s="1791"/>
      <c r="J1908" s="1792"/>
    </row>
    <row r="1909" ht="30.75" customHeight="1">
      <c r="A1909" s="1209"/>
      <c r="B1909" s="1789"/>
      <c r="C1909" s="1789"/>
      <c r="D1909" s="1789"/>
      <c r="E1909" s="1790"/>
      <c r="F1909" s="1789"/>
      <c r="G1909" s="1789"/>
      <c r="H1909" s="1791"/>
      <c r="I1909" s="1791"/>
      <c r="J1909" s="1792"/>
    </row>
    <row r="1910" ht="30.75" customHeight="1">
      <c r="A1910" s="1209"/>
      <c r="B1910" s="1789"/>
      <c r="C1910" s="1789"/>
      <c r="D1910" s="1789"/>
      <c r="E1910" s="1790"/>
      <c r="F1910" s="1789"/>
      <c r="G1910" s="1789"/>
      <c r="H1910" s="1791"/>
      <c r="I1910" s="1791"/>
      <c r="J1910" s="1792"/>
    </row>
    <row r="1911" ht="30.75" customHeight="1">
      <c r="A1911" s="1209"/>
      <c r="B1911" s="1789"/>
      <c r="C1911" s="1789"/>
      <c r="D1911" s="1789"/>
      <c r="E1911" s="1790"/>
      <c r="F1911" s="1789"/>
      <c r="G1911" s="1789"/>
      <c r="H1911" s="1791"/>
      <c r="I1911" s="1791"/>
      <c r="J1911" s="1792"/>
    </row>
    <row r="1912" ht="30.75" customHeight="1">
      <c r="A1912" s="1209"/>
      <c r="B1912" s="1789"/>
      <c r="C1912" s="1789"/>
      <c r="D1912" s="1789"/>
      <c r="E1912" s="1790"/>
      <c r="F1912" s="1789"/>
      <c r="G1912" s="1789"/>
      <c r="H1912" s="1791"/>
      <c r="I1912" s="1791"/>
      <c r="J1912" s="1792"/>
    </row>
    <row r="1913" ht="30.75" customHeight="1">
      <c r="A1913" s="1209"/>
      <c r="B1913" s="1789"/>
      <c r="C1913" s="1789"/>
      <c r="D1913" s="1789"/>
      <c r="E1913" s="1790"/>
      <c r="F1913" s="1789"/>
      <c r="G1913" s="1789"/>
      <c r="H1913" s="1791"/>
      <c r="I1913" s="1791"/>
      <c r="J1913" s="1792"/>
    </row>
    <row r="1914" ht="30.75" customHeight="1">
      <c r="A1914" s="1209"/>
      <c r="B1914" s="1789"/>
      <c r="C1914" s="1789"/>
      <c r="D1914" s="1789"/>
      <c r="E1914" s="1790"/>
      <c r="F1914" s="1789"/>
      <c r="G1914" s="1789"/>
      <c r="H1914" s="1791"/>
      <c r="I1914" s="1791"/>
      <c r="J1914" s="1792"/>
    </row>
    <row r="1915" ht="30.75" customHeight="1">
      <c r="A1915" s="1209"/>
      <c r="B1915" s="1789"/>
      <c r="C1915" s="1789"/>
      <c r="D1915" s="1789"/>
      <c r="E1915" s="1790"/>
      <c r="F1915" s="1789"/>
      <c r="G1915" s="1789"/>
      <c r="H1915" s="1791"/>
      <c r="I1915" s="1791"/>
      <c r="J1915" s="1792"/>
    </row>
    <row r="1916" ht="30.75" customHeight="1">
      <c r="A1916" s="1209"/>
      <c r="B1916" s="1789"/>
      <c r="C1916" s="1789"/>
      <c r="D1916" s="1789"/>
      <c r="E1916" s="1790"/>
      <c r="F1916" s="1789"/>
      <c r="G1916" s="1789"/>
      <c r="H1916" s="1791"/>
      <c r="I1916" s="1791"/>
      <c r="J1916" s="1792"/>
    </row>
    <row r="1917" ht="30.75" customHeight="1">
      <c r="A1917" s="1209"/>
      <c r="B1917" s="1789"/>
      <c r="C1917" s="1789"/>
      <c r="D1917" s="1789"/>
      <c r="E1917" s="1790"/>
      <c r="F1917" s="1789"/>
      <c r="G1917" s="1789"/>
      <c r="H1917" s="1791"/>
      <c r="I1917" s="1791"/>
      <c r="J1917" s="1792"/>
    </row>
    <row r="1918" ht="30.75" customHeight="1">
      <c r="A1918" s="1209"/>
      <c r="B1918" s="1789"/>
      <c r="C1918" s="1789"/>
      <c r="D1918" s="1789"/>
      <c r="E1918" s="1790"/>
      <c r="F1918" s="1789"/>
      <c r="G1918" s="1789"/>
      <c r="H1918" s="1791"/>
      <c r="I1918" s="1791"/>
      <c r="J1918" s="1792"/>
    </row>
    <row r="1919" ht="30.75" customHeight="1">
      <c r="A1919" s="1209"/>
      <c r="B1919" s="1789"/>
      <c r="C1919" s="1789"/>
      <c r="D1919" s="1789"/>
      <c r="E1919" s="1790"/>
      <c r="F1919" s="1789"/>
      <c r="G1919" s="1789"/>
      <c r="H1919" s="1791"/>
      <c r="I1919" s="1791"/>
      <c r="J1919" s="1792"/>
    </row>
    <row r="1920" ht="30.75" customHeight="1">
      <c r="A1920" s="1209"/>
      <c r="B1920" s="1789"/>
      <c r="C1920" s="1789"/>
      <c r="D1920" s="1789"/>
      <c r="E1920" s="1790"/>
      <c r="F1920" s="1789"/>
      <c r="G1920" s="1789"/>
      <c r="H1920" s="1791"/>
      <c r="I1920" s="1791"/>
      <c r="J1920" s="1792"/>
    </row>
    <row r="1921" ht="30.75" customHeight="1">
      <c r="A1921" s="1209"/>
      <c r="B1921" s="1789"/>
      <c r="C1921" s="1789"/>
      <c r="D1921" s="1789"/>
      <c r="E1921" s="1790"/>
      <c r="F1921" s="1789"/>
      <c r="G1921" s="1789"/>
      <c r="H1921" s="1791"/>
      <c r="I1921" s="1791"/>
      <c r="J1921" s="1792"/>
    </row>
    <row r="1922" ht="30.75" customHeight="1">
      <c r="A1922" s="1209"/>
      <c r="B1922" s="1789"/>
      <c r="C1922" s="1789"/>
      <c r="D1922" s="1789"/>
      <c r="E1922" s="1790"/>
      <c r="F1922" s="1789"/>
      <c r="G1922" s="1789"/>
      <c r="H1922" s="1791"/>
      <c r="I1922" s="1791"/>
      <c r="J1922" s="1792"/>
    </row>
    <row r="1923" ht="30.75" customHeight="1">
      <c r="A1923" s="1209"/>
      <c r="B1923" s="1789"/>
      <c r="C1923" s="1789"/>
      <c r="D1923" s="1789"/>
      <c r="E1923" s="1790"/>
      <c r="F1923" s="1789"/>
      <c r="G1923" s="1789"/>
      <c r="H1923" s="1791"/>
      <c r="I1923" s="1791"/>
      <c r="J1923" s="1792"/>
    </row>
    <row r="1924" ht="30.75" customHeight="1">
      <c r="A1924" s="1209"/>
      <c r="B1924" s="1789"/>
      <c r="C1924" s="1789"/>
      <c r="D1924" s="1789"/>
      <c r="E1924" s="1790"/>
      <c r="F1924" s="1789"/>
      <c r="G1924" s="1789"/>
      <c r="H1924" s="1791"/>
      <c r="I1924" s="1791"/>
      <c r="J1924" s="1792"/>
    </row>
    <row r="1925" ht="30.75" customHeight="1">
      <c r="A1925" s="1209"/>
      <c r="B1925" s="1789"/>
      <c r="C1925" s="1789"/>
      <c r="D1925" s="1789"/>
      <c r="E1925" s="1790"/>
      <c r="F1925" s="1789"/>
      <c r="G1925" s="1789"/>
      <c r="H1925" s="1791"/>
      <c r="I1925" s="1791"/>
      <c r="J1925" s="1792"/>
    </row>
    <row r="1926" ht="30.75" customHeight="1">
      <c r="A1926" s="1209"/>
      <c r="B1926" s="1789"/>
      <c r="C1926" s="1789"/>
      <c r="D1926" s="1789"/>
      <c r="E1926" s="1790"/>
      <c r="F1926" s="1789"/>
      <c r="G1926" s="1789"/>
      <c r="H1926" s="1791"/>
      <c r="I1926" s="1791"/>
      <c r="J1926" s="1792"/>
    </row>
    <row r="1927" ht="30.75" customHeight="1">
      <c r="A1927" s="1209"/>
      <c r="B1927" s="1789"/>
      <c r="C1927" s="1789"/>
      <c r="D1927" s="1789"/>
      <c r="E1927" s="1790"/>
      <c r="F1927" s="1789"/>
      <c r="G1927" s="1789"/>
      <c r="H1927" s="1791"/>
      <c r="I1927" s="1791"/>
      <c r="J1927" s="1792"/>
    </row>
    <row r="1928" ht="30.75" customHeight="1">
      <c r="A1928" s="1209"/>
      <c r="B1928" s="1789"/>
      <c r="C1928" s="1789"/>
      <c r="D1928" s="1789"/>
      <c r="E1928" s="1790"/>
      <c r="F1928" s="1789"/>
      <c r="G1928" s="1789"/>
      <c r="H1928" s="1791"/>
      <c r="I1928" s="1791"/>
      <c r="J1928" s="1792"/>
    </row>
    <row r="1929" ht="30.75" customHeight="1">
      <c r="A1929" s="1209"/>
      <c r="B1929" s="1789"/>
      <c r="C1929" s="1789"/>
      <c r="D1929" s="1789"/>
      <c r="E1929" s="1790"/>
      <c r="F1929" s="1789"/>
      <c r="G1929" s="1789"/>
      <c r="H1929" s="1791"/>
      <c r="I1929" s="1791"/>
      <c r="J1929" s="1792"/>
    </row>
    <row r="1930" ht="30.75" customHeight="1">
      <c r="A1930" s="1209"/>
      <c r="B1930" s="1789"/>
      <c r="C1930" s="1789"/>
      <c r="D1930" s="1789"/>
      <c r="E1930" s="1790"/>
      <c r="F1930" s="1789"/>
      <c r="G1930" s="1789"/>
      <c r="H1930" s="1791"/>
      <c r="I1930" s="1791"/>
      <c r="J1930" s="1792"/>
    </row>
    <row r="1931" ht="30.75" customHeight="1">
      <c r="A1931" s="1209"/>
      <c r="B1931" s="1789"/>
      <c r="C1931" s="1789"/>
      <c r="D1931" s="1789"/>
      <c r="E1931" s="1790"/>
      <c r="F1931" s="1789"/>
      <c r="G1931" s="1789"/>
      <c r="H1931" s="1791"/>
      <c r="I1931" s="1791"/>
      <c r="J1931" s="1792"/>
    </row>
    <row r="1932" ht="30.75" customHeight="1">
      <c r="A1932" s="1209"/>
      <c r="B1932" s="1789"/>
      <c r="C1932" s="1789"/>
      <c r="D1932" s="1789"/>
      <c r="E1932" s="1790"/>
      <c r="F1932" s="1789"/>
      <c r="G1932" s="1789"/>
      <c r="H1932" s="1791"/>
      <c r="I1932" s="1791"/>
      <c r="J1932" s="1792"/>
    </row>
    <row r="1933" ht="30.75" customHeight="1">
      <c r="A1933" s="1209"/>
      <c r="B1933" s="1789"/>
      <c r="C1933" s="1789"/>
      <c r="D1933" s="1789"/>
      <c r="E1933" s="1790"/>
      <c r="F1933" s="1789"/>
      <c r="G1933" s="1789"/>
      <c r="H1933" s="1791"/>
      <c r="I1933" s="1791"/>
      <c r="J1933" s="1792"/>
    </row>
    <row r="1934" ht="30.75" customHeight="1">
      <c r="A1934" s="1209"/>
      <c r="B1934" s="1789"/>
      <c r="C1934" s="1789"/>
      <c r="D1934" s="1789"/>
      <c r="E1934" s="1790"/>
      <c r="F1934" s="1789"/>
      <c r="G1934" s="1789"/>
      <c r="H1934" s="1791"/>
      <c r="I1934" s="1791"/>
      <c r="J1934" s="1792"/>
    </row>
    <row r="1935" ht="30.75" customHeight="1">
      <c r="A1935" s="1209"/>
      <c r="B1935" s="1789"/>
      <c r="C1935" s="1789"/>
      <c r="D1935" s="1789"/>
      <c r="E1935" s="1790"/>
      <c r="F1935" s="1789"/>
      <c r="G1935" s="1789"/>
      <c r="H1935" s="1791"/>
      <c r="I1935" s="1791"/>
      <c r="J1935" s="1792"/>
    </row>
    <row r="1936" ht="30.75" customHeight="1">
      <c r="A1936" s="1209"/>
      <c r="B1936" s="1789"/>
      <c r="C1936" s="1789"/>
      <c r="D1936" s="1789"/>
      <c r="E1936" s="1790"/>
      <c r="F1936" s="1789"/>
      <c r="G1936" s="1789"/>
      <c r="H1936" s="1791"/>
      <c r="I1936" s="1791"/>
      <c r="J1936" s="1792"/>
    </row>
    <row r="1937" ht="30.75" customHeight="1">
      <c r="A1937" s="1209"/>
      <c r="B1937" s="1789"/>
      <c r="C1937" s="1789"/>
      <c r="D1937" s="1789"/>
      <c r="E1937" s="1790"/>
      <c r="F1937" s="1789"/>
      <c r="G1937" s="1789"/>
      <c r="H1937" s="1791"/>
      <c r="I1937" s="1791"/>
      <c r="J1937" s="1792"/>
    </row>
    <row r="1938" ht="30.75" customHeight="1">
      <c r="A1938" s="1209"/>
      <c r="B1938" s="1789"/>
      <c r="C1938" s="1789"/>
      <c r="D1938" s="1789"/>
      <c r="E1938" s="1790"/>
      <c r="F1938" s="1789"/>
      <c r="G1938" s="1789"/>
      <c r="H1938" s="1791"/>
      <c r="I1938" s="1791"/>
      <c r="J1938" s="1792"/>
    </row>
    <row r="1939" ht="30.75" customHeight="1">
      <c r="A1939" s="1209"/>
      <c r="B1939" s="1789"/>
      <c r="C1939" s="1789"/>
      <c r="D1939" s="1789"/>
      <c r="E1939" s="1790"/>
      <c r="F1939" s="1789"/>
      <c r="G1939" s="1789"/>
      <c r="H1939" s="1791"/>
      <c r="I1939" s="1791"/>
      <c r="J1939" s="1792"/>
    </row>
    <row r="1940" ht="30.75" customHeight="1">
      <c r="A1940" s="1209"/>
      <c r="B1940" s="1789"/>
      <c r="C1940" s="1789"/>
      <c r="D1940" s="1789"/>
      <c r="E1940" s="1790"/>
      <c r="F1940" s="1789"/>
      <c r="G1940" s="1789"/>
      <c r="H1940" s="1791"/>
      <c r="I1940" s="1791"/>
      <c r="J1940" s="1792"/>
    </row>
    <row r="1941" ht="30.75" customHeight="1">
      <c r="A1941" s="1209"/>
      <c r="B1941" s="1789"/>
      <c r="C1941" s="1789"/>
      <c r="D1941" s="1789"/>
      <c r="E1941" s="1790"/>
      <c r="F1941" s="1789"/>
      <c r="G1941" s="1789"/>
      <c r="H1941" s="1791"/>
      <c r="I1941" s="1791"/>
      <c r="J1941" s="1792"/>
    </row>
    <row r="1942" ht="30.75" customHeight="1">
      <c r="A1942" s="1209"/>
      <c r="B1942" s="1789"/>
      <c r="C1942" s="1789"/>
      <c r="D1942" s="1789"/>
      <c r="E1942" s="1790"/>
      <c r="F1942" s="1789"/>
      <c r="G1942" s="1789"/>
      <c r="H1942" s="1791"/>
      <c r="I1942" s="1791"/>
      <c r="J1942" s="1792"/>
    </row>
    <row r="1943" ht="30.75" customHeight="1">
      <c r="A1943" s="1209"/>
      <c r="B1943" s="1789"/>
      <c r="C1943" s="1789"/>
      <c r="D1943" s="1789"/>
      <c r="E1943" s="1790"/>
      <c r="F1943" s="1789"/>
      <c r="G1943" s="1789"/>
      <c r="H1943" s="1791"/>
      <c r="I1943" s="1791"/>
      <c r="J1943" s="1792"/>
    </row>
    <row r="1944" ht="30.75" customHeight="1">
      <c r="A1944" s="1209"/>
      <c r="B1944" s="1789"/>
      <c r="C1944" s="1789"/>
      <c r="D1944" s="1789"/>
      <c r="E1944" s="1790"/>
      <c r="F1944" s="1789"/>
      <c r="G1944" s="1789"/>
      <c r="H1944" s="1791"/>
      <c r="I1944" s="1791"/>
      <c r="J1944" s="1792"/>
    </row>
    <row r="1945" ht="30.75" customHeight="1">
      <c r="A1945" s="1209"/>
      <c r="B1945" s="1789"/>
      <c r="C1945" s="1789"/>
      <c r="D1945" s="1789"/>
      <c r="E1945" s="1790"/>
      <c r="F1945" s="1789"/>
      <c r="G1945" s="1789"/>
      <c r="H1945" s="1791"/>
      <c r="I1945" s="1791"/>
      <c r="J1945" s="1792"/>
    </row>
    <row r="1946" ht="30.75" customHeight="1">
      <c r="A1946" s="1209"/>
      <c r="B1946" s="1789"/>
      <c r="C1946" s="1789"/>
      <c r="D1946" s="1789"/>
      <c r="E1946" s="1790"/>
      <c r="F1946" s="1789"/>
      <c r="G1946" s="1789"/>
      <c r="H1946" s="1791"/>
      <c r="I1946" s="1791"/>
      <c r="J1946" s="1792"/>
    </row>
    <row r="1947" ht="30.75" customHeight="1">
      <c r="A1947" s="1209"/>
      <c r="B1947" s="1789"/>
      <c r="C1947" s="1789"/>
      <c r="D1947" s="1789"/>
      <c r="E1947" s="1790"/>
      <c r="F1947" s="1789"/>
      <c r="G1947" s="1789"/>
      <c r="H1947" s="1791"/>
      <c r="I1947" s="1791"/>
      <c r="J1947" s="1792"/>
    </row>
    <row r="1948" ht="30.75" customHeight="1">
      <c r="A1948" s="1209"/>
      <c r="B1948" s="1789"/>
      <c r="C1948" s="1789"/>
      <c r="D1948" s="1789"/>
      <c r="E1948" s="1790"/>
      <c r="F1948" s="1789"/>
      <c r="G1948" s="1789"/>
      <c r="H1948" s="1791"/>
      <c r="I1948" s="1791"/>
      <c r="J1948" s="1792"/>
    </row>
    <row r="1949" ht="30.75" customHeight="1">
      <c r="A1949" s="1209"/>
      <c r="B1949" s="1789"/>
      <c r="C1949" s="1789"/>
      <c r="D1949" s="1789"/>
      <c r="E1949" s="1790"/>
      <c r="F1949" s="1789"/>
      <c r="G1949" s="1789"/>
      <c r="H1949" s="1791"/>
      <c r="I1949" s="1791"/>
      <c r="J1949" s="1792"/>
    </row>
    <row r="1950" ht="30.75" customHeight="1">
      <c r="A1950" s="1209"/>
      <c r="B1950" s="1789"/>
      <c r="C1950" s="1789"/>
      <c r="D1950" s="1789"/>
      <c r="E1950" s="1790"/>
      <c r="F1950" s="1789"/>
      <c r="G1950" s="1789"/>
      <c r="H1950" s="1791"/>
      <c r="I1950" s="1791"/>
      <c r="J1950" s="1792"/>
    </row>
    <row r="1951" ht="30.75" customHeight="1">
      <c r="A1951" s="1209"/>
      <c r="B1951" s="1789"/>
      <c r="C1951" s="1789"/>
      <c r="D1951" s="1789"/>
      <c r="E1951" s="1790"/>
      <c r="F1951" s="1789"/>
      <c r="G1951" s="1789"/>
      <c r="H1951" s="1791"/>
      <c r="I1951" s="1791"/>
      <c r="J1951" s="1792"/>
    </row>
    <row r="1952" ht="30.75" customHeight="1">
      <c r="A1952" s="1209"/>
      <c r="B1952" s="1789"/>
      <c r="C1952" s="1789"/>
      <c r="D1952" s="1789"/>
      <c r="E1952" s="1790"/>
      <c r="F1952" s="1789"/>
      <c r="G1952" s="1789"/>
      <c r="H1952" s="1791"/>
      <c r="I1952" s="1791"/>
      <c r="J1952" s="1792"/>
    </row>
    <row r="1953" ht="30.75" customHeight="1">
      <c r="A1953" s="1209"/>
      <c r="B1953" s="1789"/>
      <c r="C1953" s="1789"/>
      <c r="D1953" s="1789"/>
      <c r="E1953" s="1790"/>
      <c r="F1953" s="1789"/>
      <c r="G1953" s="1789"/>
      <c r="H1953" s="1791"/>
      <c r="I1953" s="1791"/>
      <c r="J1953" s="1792"/>
    </row>
    <row r="1954" ht="30.75" customHeight="1">
      <c r="A1954" s="1209"/>
      <c r="B1954" s="1789"/>
      <c r="C1954" s="1789"/>
      <c r="D1954" s="1789"/>
      <c r="E1954" s="1790"/>
      <c r="F1954" s="1789"/>
      <c r="G1954" s="1789"/>
      <c r="H1954" s="1791"/>
      <c r="I1954" s="1791"/>
      <c r="J1954" s="1792"/>
    </row>
    <row r="1955" ht="30.75" customHeight="1">
      <c r="A1955" s="1209"/>
      <c r="B1955" s="1789"/>
      <c r="C1955" s="1789"/>
      <c r="D1955" s="1789"/>
      <c r="E1955" s="1790"/>
      <c r="F1955" s="1789"/>
      <c r="G1955" s="1789"/>
      <c r="H1955" s="1791"/>
      <c r="I1955" s="1791"/>
      <c r="J1955" s="1792"/>
    </row>
    <row r="1956" ht="30.75" customHeight="1">
      <c r="A1956" s="1209"/>
      <c r="B1956" s="1789"/>
      <c r="C1956" s="1789"/>
      <c r="D1956" s="1789"/>
      <c r="E1956" s="1790"/>
      <c r="F1956" s="1789"/>
      <c r="G1956" s="1789"/>
      <c r="H1956" s="1791"/>
      <c r="I1956" s="1791"/>
      <c r="J1956" s="1792"/>
    </row>
    <row r="1957" ht="30.75" customHeight="1">
      <c r="A1957" s="1209"/>
      <c r="B1957" s="1789"/>
      <c r="C1957" s="1789"/>
      <c r="D1957" s="1789"/>
      <c r="E1957" s="1790"/>
      <c r="F1957" s="1789"/>
      <c r="G1957" s="1789"/>
      <c r="H1957" s="1791"/>
      <c r="I1957" s="1791"/>
      <c r="J1957" s="1792"/>
    </row>
    <row r="1958" ht="30.75" customHeight="1">
      <c r="A1958" s="1209"/>
      <c r="B1958" s="1789"/>
      <c r="C1958" s="1789"/>
      <c r="D1958" s="1789"/>
      <c r="E1958" s="1790"/>
      <c r="F1958" s="1789"/>
      <c r="G1958" s="1789"/>
      <c r="H1958" s="1791"/>
      <c r="I1958" s="1791"/>
      <c r="J1958" s="1792"/>
    </row>
    <row r="1959" ht="30.75" customHeight="1">
      <c r="A1959" s="1209"/>
      <c r="B1959" s="1789"/>
      <c r="C1959" s="1789"/>
      <c r="D1959" s="1789"/>
      <c r="E1959" s="1790"/>
      <c r="F1959" s="1789"/>
      <c r="G1959" s="1789"/>
      <c r="H1959" s="1791"/>
      <c r="I1959" s="1791"/>
      <c r="J1959" s="1792"/>
    </row>
    <row r="1960" ht="30.75" customHeight="1">
      <c r="A1960" s="1209"/>
      <c r="B1960" s="1789"/>
      <c r="C1960" s="1789"/>
      <c r="D1960" s="1789"/>
      <c r="E1960" s="1790"/>
      <c r="F1960" s="1789"/>
      <c r="G1960" s="1789"/>
      <c r="H1960" s="1791"/>
      <c r="I1960" s="1791"/>
      <c r="J1960" s="1792"/>
    </row>
    <row r="1961" ht="30.75" customHeight="1">
      <c r="A1961" s="1209"/>
      <c r="B1961" s="1789"/>
      <c r="C1961" s="1789"/>
      <c r="D1961" s="1789"/>
      <c r="E1961" s="1790"/>
      <c r="F1961" s="1789"/>
      <c r="G1961" s="1789"/>
      <c r="H1961" s="1791"/>
      <c r="I1961" s="1791"/>
      <c r="J1961" s="1792"/>
    </row>
    <row r="1962" ht="30.75" customHeight="1">
      <c r="A1962" s="1209"/>
      <c r="B1962" s="1789"/>
      <c r="C1962" s="1789"/>
      <c r="D1962" s="1789"/>
      <c r="E1962" s="1790"/>
      <c r="F1962" s="1789"/>
      <c r="G1962" s="1789"/>
      <c r="H1962" s="1791"/>
      <c r="I1962" s="1791"/>
      <c r="J1962" s="1792"/>
    </row>
    <row r="1963" ht="30.75" customHeight="1">
      <c r="A1963" s="1209"/>
      <c r="B1963" s="1789"/>
      <c r="C1963" s="1789"/>
      <c r="D1963" s="1789"/>
      <c r="E1963" s="1790"/>
      <c r="F1963" s="1789"/>
      <c r="G1963" s="1789"/>
      <c r="H1963" s="1791"/>
      <c r="I1963" s="1791"/>
      <c r="J1963" s="1792"/>
    </row>
    <row r="1964" ht="30.75" customHeight="1">
      <c r="A1964" s="1209"/>
      <c r="B1964" s="1789"/>
      <c r="C1964" s="1789"/>
      <c r="D1964" s="1789"/>
      <c r="E1964" s="1790"/>
      <c r="F1964" s="1789"/>
      <c r="G1964" s="1789"/>
      <c r="H1964" s="1791"/>
      <c r="I1964" s="1791"/>
      <c r="J1964" s="1792"/>
    </row>
    <row r="1965" ht="30.75" customHeight="1">
      <c r="A1965" s="1209"/>
      <c r="B1965" s="1789"/>
      <c r="C1965" s="1789"/>
      <c r="D1965" s="1789"/>
      <c r="E1965" s="1790"/>
      <c r="F1965" s="1789"/>
      <c r="G1965" s="1789"/>
      <c r="H1965" s="1791"/>
      <c r="I1965" s="1791"/>
      <c r="J1965" s="1792"/>
    </row>
    <row r="1966" ht="30.75" customHeight="1">
      <c r="A1966" s="1209"/>
      <c r="B1966" s="1789"/>
      <c r="C1966" s="1789"/>
      <c r="D1966" s="1789"/>
      <c r="E1966" s="1790"/>
      <c r="F1966" s="1789"/>
      <c r="G1966" s="1789"/>
      <c r="H1966" s="1791"/>
      <c r="I1966" s="1791"/>
      <c r="J1966" s="1792"/>
    </row>
    <row r="1967" ht="30.75" customHeight="1">
      <c r="A1967" s="1209"/>
      <c r="B1967" s="1789"/>
      <c r="C1967" s="1789"/>
      <c r="D1967" s="1789"/>
      <c r="E1967" s="1790"/>
      <c r="F1967" s="1789"/>
      <c r="G1967" s="1789"/>
      <c r="H1967" s="1791"/>
      <c r="I1967" s="1791"/>
      <c r="J1967" s="1792"/>
    </row>
    <row r="1968" ht="30.75" customHeight="1">
      <c r="A1968" s="1209"/>
      <c r="B1968" s="1789"/>
      <c r="C1968" s="1789"/>
      <c r="D1968" s="1789"/>
      <c r="E1968" s="1790"/>
      <c r="F1968" s="1789"/>
      <c r="G1968" s="1789"/>
      <c r="H1968" s="1791"/>
      <c r="I1968" s="1791"/>
      <c r="J1968" s="1792"/>
    </row>
    <row r="1969" ht="30.75" customHeight="1">
      <c r="A1969" s="1209"/>
      <c r="B1969" s="1789"/>
      <c r="C1969" s="1789"/>
      <c r="D1969" s="1789"/>
      <c r="E1969" s="1790"/>
      <c r="F1969" s="1789"/>
      <c r="G1969" s="1789"/>
      <c r="H1969" s="1791"/>
      <c r="I1969" s="1791"/>
      <c r="J1969" s="1792"/>
    </row>
    <row r="1970" ht="30.75" customHeight="1">
      <c r="A1970" s="1209"/>
      <c r="B1970" s="1789"/>
      <c r="C1970" s="1789"/>
      <c r="D1970" s="1789"/>
      <c r="E1970" s="1790"/>
      <c r="F1970" s="1789"/>
      <c r="G1970" s="1789"/>
      <c r="H1970" s="1791"/>
      <c r="I1970" s="1791"/>
      <c r="J1970" s="1792"/>
    </row>
    <row r="1971" ht="30.75" customHeight="1">
      <c r="A1971" s="1209"/>
      <c r="B1971" s="1789"/>
      <c r="C1971" s="1789"/>
      <c r="D1971" s="1789"/>
      <c r="E1971" s="1790"/>
      <c r="F1971" s="1789"/>
      <c r="G1971" s="1789"/>
      <c r="H1971" s="1791"/>
      <c r="I1971" s="1791"/>
      <c r="J1971" s="1792"/>
    </row>
    <row r="1972" ht="30.75" customHeight="1">
      <c r="A1972" s="1209"/>
      <c r="B1972" s="1789"/>
      <c r="C1972" s="1789"/>
      <c r="D1972" s="1789"/>
      <c r="E1972" s="1790"/>
      <c r="F1972" s="1789"/>
      <c r="G1972" s="1789"/>
      <c r="H1972" s="1791"/>
      <c r="I1972" s="1791"/>
      <c r="J1972" s="1792"/>
    </row>
    <row r="1973" ht="30.75" customHeight="1">
      <c r="A1973" s="1209"/>
      <c r="B1973" s="1789"/>
      <c r="C1973" s="1789"/>
      <c r="D1973" s="1789"/>
      <c r="E1973" s="1790"/>
      <c r="F1973" s="1789"/>
      <c r="G1973" s="1789"/>
      <c r="H1973" s="1791"/>
      <c r="I1973" s="1791"/>
      <c r="J1973" s="1792"/>
    </row>
    <row r="1974" ht="30.75" customHeight="1">
      <c r="A1974" s="1209"/>
      <c r="B1974" s="1789"/>
      <c r="C1974" s="1789"/>
      <c r="D1974" s="1789"/>
      <c r="E1974" s="1790"/>
      <c r="F1974" s="1789"/>
      <c r="G1974" s="1789"/>
      <c r="H1974" s="1791"/>
      <c r="I1974" s="1791"/>
      <c r="J1974" s="1792"/>
    </row>
    <row r="1975" ht="30.75" customHeight="1">
      <c r="A1975" s="1209"/>
      <c r="B1975" s="1789"/>
      <c r="C1975" s="1789"/>
      <c r="D1975" s="1789"/>
      <c r="E1975" s="1790"/>
      <c r="F1975" s="1789"/>
      <c r="G1975" s="1789"/>
      <c r="H1975" s="1791"/>
      <c r="I1975" s="1791"/>
      <c r="J1975" s="1792"/>
    </row>
    <row r="1976" ht="30.75" customHeight="1">
      <c r="A1976" s="1209"/>
      <c r="B1976" s="1789"/>
      <c r="C1976" s="1789"/>
      <c r="D1976" s="1789"/>
      <c r="E1976" s="1790"/>
      <c r="F1976" s="1789"/>
      <c r="G1976" s="1789"/>
      <c r="H1976" s="1791"/>
      <c r="I1976" s="1791"/>
      <c r="J1976" s="1792"/>
    </row>
    <row r="1977" ht="30.75" customHeight="1">
      <c r="A1977" s="1209"/>
      <c r="B1977" s="1789"/>
      <c r="C1977" s="1789"/>
      <c r="D1977" s="1789"/>
      <c r="E1977" s="1790"/>
      <c r="F1977" s="1789"/>
      <c r="G1977" s="1789"/>
      <c r="H1977" s="1791"/>
      <c r="I1977" s="1791"/>
      <c r="J1977" s="1792"/>
    </row>
    <row r="1978" ht="30.75" customHeight="1">
      <c r="A1978" s="1209"/>
      <c r="B1978" s="1789"/>
      <c r="C1978" s="1789"/>
      <c r="D1978" s="1789"/>
      <c r="E1978" s="1790"/>
      <c r="F1978" s="1789"/>
      <c r="G1978" s="1789"/>
      <c r="H1978" s="1791"/>
      <c r="I1978" s="1791"/>
      <c r="J1978" s="1792"/>
    </row>
    <row r="1979" ht="30.75" customHeight="1">
      <c r="A1979" s="1209"/>
      <c r="B1979" s="1789"/>
      <c r="C1979" s="1789"/>
      <c r="D1979" s="1789"/>
      <c r="E1979" s="1790"/>
      <c r="F1979" s="1789"/>
      <c r="G1979" s="1789"/>
      <c r="H1979" s="1791"/>
      <c r="I1979" s="1791"/>
      <c r="J1979" s="1792"/>
    </row>
    <row r="1980" ht="30.75" customHeight="1">
      <c r="A1980" s="1209"/>
      <c r="B1980" s="1789"/>
      <c r="C1980" s="1789"/>
      <c r="D1980" s="1789"/>
      <c r="E1980" s="1790"/>
      <c r="F1980" s="1789"/>
      <c r="G1980" s="1789"/>
      <c r="H1980" s="1791"/>
      <c r="I1980" s="1791"/>
      <c r="J1980" s="1792"/>
    </row>
    <row r="1981" ht="30.75" customHeight="1">
      <c r="A1981" s="1209"/>
      <c r="B1981" s="1789"/>
      <c r="C1981" s="1789"/>
      <c r="D1981" s="1789"/>
      <c r="E1981" s="1790"/>
      <c r="F1981" s="1789"/>
      <c r="G1981" s="1789"/>
      <c r="H1981" s="1791"/>
      <c r="I1981" s="1791"/>
      <c r="J1981" s="1792"/>
    </row>
    <row r="1982" ht="30.75" customHeight="1">
      <c r="A1982" s="1209"/>
      <c r="B1982" s="1789"/>
      <c r="C1982" s="1789"/>
      <c r="D1982" s="1789"/>
      <c r="E1982" s="1790"/>
      <c r="F1982" s="1789"/>
      <c r="G1982" s="1789"/>
      <c r="H1982" s="1791"/>
      <c r="I1982" s="1791"/>
      <c r="J1982" s="1792"/>
    </row>
    <row r="1983" ht="30.75" customHeight="1">
      <c r="A1983" s="1209"/>
      <c r="B1983" s="1789"/>
      <c r="C1983" s="1789"/>
      <c r="D1983" s="1789"/>
      <c r="E1983" s="1790"/>
      <c r="F1983" s="1789"/>
      <c r="G1983" s="1789"/>
      <c r="H1983" s="1791"/>
      <c r="I1983" s="1791"/>
      <c r="J1983" s="1792"/>
    </row>
    <row r="1984" ht="30.75" customHeight="1">
      <c r="A1984" s="1209"/>
      <c r="B1984" s="1789"/>
      <c r="C1984" s="1789"/>
      <c r="D1984" s="1789"/>
      <c r="E1984" s="1790"/>
      <c r="F1984" s="1789"/>
      <c r="G1984" s="1789"/>
      <c r="H1984" s="1791"/>
      <c r="I1984" s="1791"/>
      <c r="J1984" s="1792"/>
    </row>
    <row r="1985" ht="30.75" customHeight="1">
      <c r="A1985" s="1209"/>
      <c r="B1985" s="1789"/>
      <c r="C1985" s="1789"/>
      <c r="D1985" s="1789"/>
      <c r="E1985" s="1790"/>
      <c r="F1985" s="1789"/>
      <c r="G1985" s="1789"/>
      <c r="H1985" s="1791"/>
      <c r="I1985" s="1791"/>
      <c r="J1985" s="1792"/>
    </row>
    <row r="1986" ht="30.75" customHeight="1">
      <c r="A1986" s="1209"/>
      <c r="B1986" s="1789"/>
      <c r="C1986" s="1789"/>
      <c r="D1986" s="1789"/>
      <c r="E1986" s="1790"/>
      <c r="F1986" s="1789"/>
      <c r="G1986" s="1789"/>
      <c r="H1986" s="1791"/>
      <c r="I1986" s="1791"/>
      <c r="J1986" s="1792"/>
    </row>
    <row r="1987" ht="30.75" customHeight="1">
      <c r="A1987" s="1209"/>
      <c r="B1987" s="1789"/>
      <c r="C1987" s="1789"/>
      <c r="D1987" s="1789"/>
      <c r="E1987" s="1790"/>
      <c r="F1987" s="1789"/>
      <c r="G1987" s="1789"/>
      <c r="H1987" s="1791"/>
      <c r="I1987" s="1791"/>
      <c r="J1987" s="1792"/>
    </row>
    <row r="1988" ht="30.75" customHeight="1">
      <c r="A1988" s="1209"/>
      <c r="B1988" s="1789"/>
      <c r="C1988" s="1789"/>
      <c r="D1988" s="1789"/>
      <c r="E1988" s="1790"/>
      <c r="F1988" s="1789"/>
      <c r="G1988" s="1789"/>
      <c r="H1988" s="1791"/>
      <c r="I1988" s="1791"/>
      <c r="J1988" s="1792"/>
    </row>
    <row r="1989" ht="30.75" customHeight="1">
      <c r="A1989" s="1209"/>
      <c r="B1989" s="1789"/>
      <c r="C1989" s="1789"/>
      <c r="D1989" s="1789"/>
      <c r="E1989" s="1790"/>
      <c r="F1989" s="1789"/>
      <c r="G1989" s="1789"/>
      <c r="H1989" s="1791"/>
      <c r="I1989" s="1791"/>
      <c r="J1989" s="1792"/>
    </row>
    <row r="1990" ht="30.75" customHeight="1">
      <c r="A1990" s="1209"/>
      <c r="B1990" s="1789"/>
      <c r="C1990" s="1789"/>
      <c r="D1990" s="1789"/>
      <c r="E1990" s="1790"/>
      <c r="F1990" s="1789"/>
      <c r="G1990" s="1789"/>
      <c r="H1990" s="1791"/>
      <c r="I1990" s="1791"/>
      <c r="J1990" s="1792"/>
    </row>
    <row r="1991" ht="30.75" customHeight="1">
      <c r="A1991" s="1209"/>
      <c r="B1991" s="1789"/>
      <c r="C1991" s="1789"/>
      <c r="D1991" s="1789"/>
      <c r="E1991" s="1790"/>
      <c r="F1991" s="1789"/>
      <c r="G1991" s="1789"/>
      <c r="H1991" s="1791"/>
      <c r="I1991" s="1791"/>
      <c r="J1991" s="1792"/>
    </row>
    <row r="1992" ht="30.75" customHeight="1">
      <c r="A1992" s="1209"/>
      <c r="B1992" s="1789"/>
      <c r="C1992" s="1789"/>
      <c r="D1992" s="1789"/>
      <c r="E1992" s="1790"/>
      <c r="F1992" s="1789"/>
      <c r="G1992" s="1789"/>
      <c r="H1992" s="1791"/>
      <c r="I1992" s="1791"/>
      <c r="J1992" s="1792"/>
    </row>
    <row r="1993" ht="30.75" customHeight="1">
      <c r="A1993" s="1209"/>
      <c r="B1993" s="1789"/>
      <c r="C1993" s="1789"/>
      <c r="D1993" s="1789"/>
      <c r="E1993" s="1790"/>
      <c r="F1993" s="1789"/>
      <c r="G1993" s="1789"/>
      <c r="H1993" s="1791"/>
      <c r="I1993" s="1791"/>
      <c r="J1993" s="1792"/>
    </row>
    <row r="1994" ht="30.75" customHeight="1">
      <c r="A1994" s="1209"/>
      <c r="B1994" s="1789"/>
      <c r="C1994" s="1789"/>
      <c r="D1994" s="1789"/>
      <c r="E1994" s="1790"/>
      <c r="F1994" s="1789"/>
      <c r="G1994" s="1789"/>
      <c r="H1994" s="1791"/>
      <c r="I1994" s="1791"/>
      <c r="J1994" s="1792"/>
    </row>
    <row r="1995" ht="30.75" customHeight="1">
      <c r="A1995" s="1209"/>
      <c r="B1995" s="1789"/>
      <c r="C1995" s="1789"/>
      <c r="D1995" s="1789"/>
      <c r="E1995" s="1790"/>
      <c r="F1995" s="1789"/>
      <c r="G1995" s="1789"/>
      <c r="H1995" s="1791"/>
      <c r="I1995" s="1791"/>
      <c r="J1995" s="1792"/>
    </row>
    <row r="1996" ht="30.75" customHeight="1">
      <c r="A1996" s="1209"/>
      <c r="B1996" s="1789"/>
      <c r="C1996" s="1789"/>
      <c r="D1996" s="1789"/>
      <c r="E1996" s="1790"/>
      <c r="F1996" s="1789"/>
      <c r="G1996" s="1789"/>
      <c r="H1996" s="1791"/>
      <c r="I1996" s="1791"/>
      <c r="J1996" s="1792"/>
    </row>
    <row r="1997" ht="30.75" customHeight="1">
      <c r="A1997" s="1209"/>
      <c r="B1997" s="1789"/>
      <c r="C1997" s="1789"/>
      <c r="D1997" s="1789"/>
      <c r="E1997" s="1790"/>
      <c r="F1997" s="1789"/>
      <c r="G1997" s="1789"/>
      <c r="H1997" s="1791"/>
      <c r="I1997" s="1791"/>
      <c r="J1997" s="1792"/>
    </row>
    <row r="1998" ht="30.75" customHeight="1">
      <c r="A1998" s="1209"/>
      <c r="B1998" s="1789"/>
      <c r="C1998" s="1789"/>
      <c r="D1998" s="1789"/>
      <c r="E1998" s="1790"/>
      <c r="F1998" s="1789"/>
      <c r="G1998" s="1789"/>
      <c r="H1998" s="1791"/>
      <c r="I1998" s="1791"/>
      <c r="J1998" s="1792"/>
    </row>
    <row r="1999" ht="30.75" customHeight="1">
      <c r="A1999" s="1209"/>
      <c r="B1999" s="1789"/>
      <c r="C1999" s="1789"/>
      <c r="D1999" s="1789"/>
      <c r="E1999" s="1790"/>
      <c r="F1999" s="1789"/>
      <c r="G1999" s="1789"/>
      <c r="H1999" s="1791"/>
      <c r="I1999" s="1791"/>
      <c r="J1999" s="1792"/>
    </row>
    <row r="2000" ht="30.75" customHeight="1">
      <c r="A2000" s="1209"/>
      <c r="B2000" s="1789"/>
      <c r="C2000" s="1789"/>
      <c r="D2000" s="1789"/>
      <c r="E2000" s="1790"/>
      <c r="F2000" s="1789"/>
      <c r="G2000" s="1789"/>
      <c r="H2000" s="1791"/>
      <c r="I2000" s="1791"/>
      <c r="J2000" s="1792"/>
    </row>
    <row r="2001" ht="30.75" customHeight="1">
      <c r="A2001" s="1209"/>
      <c r="B2001" s="1789"/>
      <c r="C2001" s="1789"/>
      <c r="D2001" s="1789"/>
      <c r="E2001" s="1790"/>
      <c r="F2001" s="1789"/>
      <c r="G2001" s="1789"/>
      <c r="H2001" s="1791"/>
      <c r="I2001" s="1791"/>
      <c r="J2001" s="1792"/>
    </row>
    <row r="2002" ht="30.75" customHeight="1">
      <c r="A2002" s="1209"/>
      <c r="B2002" s="1789"/>
      <c r="C2002" s="1789"/>
      <c r="D2002" s="1789"/>
      <c r="E2002" s="1790"/>
      <c r="F2002" s="1789"/>
      <c r="G2002" s="1789"/>
      <c r="H2002" s="1791"/>
      <c r="I2002" s="1791"/>
      <c r="J2002" s="1792"/>
    </row>
    <row r="2003" ht="30.75" customHeight="1">
      <c r="A2003" s="1209"/>
      <c r="B2003" s="1789"/>
      <c r="C2003" s="1789"/>
      <c r="D2003" s="1789"/>
      <c r="E2003" s="1790"/>
      <c r="F2003" s="1789"/>
      <c r="G2003" s="1789"/>
      <c r="H2003" s="1791"/>
      <c r="I2003" s="1791"/>
      <c r="J2003" s="1792"/>
    </row>
    <row r="2004" ht="30.75" customHeight="1">
      <c r="A2004" s="1209"/>
      <c r="B2004" s="1789"/>
      <c r="C2004" s="1789"/>
      <c r="D2004" s="1789"/>
      <c r="E2004" s="1790"/>
      <c r="F2004" s="1789"/>
      <c r="G2004" s="1789"/>
      <c r="H2004" s="1791"/>
      <c r="I2004" s="1791"/>
      <c r="J2004" s="1792"/>
    </row>
    <row r="2005" ht="30.75" customHeight="1">
      <c r="A2005" s="1209"/>
      <c r="B2005" s="1789"/>
      <c r="C2005" s="1789"/>
      <c r="D2005" s="1789"/>
      <c r="E2005" s="1790"/>
      <c r="F2005" s="1789"/>
      <c r="G2005" s="1789"/>
      <c r="H2005" s="1791"/>
      <c r="I2005" s="1791"/>
      <c r="J2005" s="1792"/>
    </row>
    <row r="2006" ht="30.75" customHeight="1">
      <c r="A2006" s="1209"/>
      <c r="B2006" s="1789"/>
      <c r="C2006" s="1789"/>
      <c r="D2006" s="1789"/>
      <c r="E2006" s="1790"/>
      <c r="F2006" s="1789"/>
      <c r="G2006" s="1789"/>
      <c r="H2006" s="1791"/>
      <c r="I2006" s="1791"/>
      <c r="J2006" s="1792"/>
    </row>
    <row r="2007" ht="30.75" customHeight="1">
      <c r="A2007" s="1209"/>
      <c r="B2007" s="1789"/>
      <c r="C2007" s="1789"/>
      <c r="D2007" s="1789"/>
      <c r="E2007" s="1790"/>
      <c r="F2007" s="1789"/>
      <c r="G2007" s="1789"/>
      <c r="H2007" s="1791"/>
      <c r="I2007" s="1791"/>
      <c r="J2007" s="1792"/>
    </row>
    <row r="2008" ht="30.75" customHeight="1">
      <c r="A2008" s="1209"/>
      <c r="B2008" s="1789"/>
      <c r="C2008" s="1789"/>
      <c r="D2008" s="1789"/>
      <c r="E2008" s="1790"/>
      <c r="F2008" s="1789"/>
      <c r="G2008" s="1789"/>
      <c r="H2008" s="1791"/>
      <c r="I2008" s="1791"/>
      <c r="J2008" s="1792"/>
    </row>
    <row r="2009" ht="30.75" customHeight="1">
      <c r="A2009" s="1209"/>
      <c r="B2009" s="1789"/>
      <c r="C2009" s="1789"/>
      <c r="D2009" s="1789"/>
      <c r="E2009" s="1790"/>
      <c r="F2009" s="1789"/>
      <c r="G2009" s="1789"/>
      <c r="H2009" s="1791"/>
      <c r="I2009" s="1791"/>
      <c r="J2009" s="1792"/>
    </row>
    <row r="2010" ht="30.75" customHeight="1">
      <c r="A2010" s="1209"/>
      <c r="B2010" s="1789"/>
      <c r="C2010" s="1789"/>
      <c r="D2010" s="1789"/>
      <c r="E2010" s="1790"/>
      <c r="F2010" s="1789"/>
      <c r="G2010" s="1789"/>
      <c r="H2010" s="1791"/>
      <c r="I2010" s="1791"/>
      <c r="J2010" s="1792"/>
    </row>
    <row r="2011" ht="30.75" customHeight="1">
      <c r="A2011" s="1209"/>
      <c r="B2011" s="1789"/>
      <c r="C2011" s="1789"/>
      <c r="D2011" s="1789"/>
      <c r="E2011" s="1790"/>
      <c r="F2011" s="1789"/>
      <c r="G2011" s="1789"/>
      <c r="H2011" s="1791"/>
      <c r="I2011" s="1791"/>
      <c r="J2011" s="1792"/>
    </row>
    <row r="2012" ht="30.75" customHeight="1">
      <c r="A2012" s="1209"/>
      <c r="B2012" s="1789"/>
      <c r="C2012" s="1789"/>
      <c r="D2012" s="1789"/>
      <c r="E2012" s="1790"/>
      <c r="F2012" s="1789"/>
      <c r="G2012" s="1789"/>
      <c r="H2012" s="1791"/>
      <c r="I2012" s="1791"/>
      <c r="J2012" s="1792"/>
    </row>
    <row r="2013" ht="30.75" customHeight="1">
      <c r="A2013" s="1209"/>
      <c r="B2013" s="1789"/>
      <c r="C2013" s="1789"/>
      <c r="D2013" s="1789"/>
      <c r="E2013" s="1790"/>
      <c r="F2013" s="1789"/>
      <c r="G2013" s="1789"/>
      <c r="H2013" s="1791"/>
      <c r="I2013" s="1791"/>
      <c r="J2013" s="1792"/>
    </row>
    <row r="2014" ht="30.75" customHeight="1">
      <c r="A2014" s="1209"/>
      <c r="B2014" s="1789"/>
      <c r="C2014" s="1789"/>
      <c r="D2014" s="1789"/>
      <c r="E2014" s="1790"/>
      <c r="F2014" s="1789"/>
      <c r="G2014" s="1789"/>
      <c r="H2014" s="1791"/>
      <c r="I2014" s="1791"/>
      <c r="J2014" s="1792"/>
    </row>
    <row r="2015" ht="30.75" customHeight="1">
      <c r="A2015" s="1209"/>
      <c r="B2015" s="1789"/>
      <c r="C2015" s="1789"/>
      <c r="D2015" s="1789"/>
      <c r="E2015" s="1790"/>
      <c r="F2015" s="1789"/>
      <c r="G2015" s="1789"/>
      <c r="H2015" s="1791"/>
      <c r="I2015" s="1791"/>
      <c r="J2015" s="1792"/>
    </row>
    <row r="2016" ht="30.75" customHeight="1">
      <c r="A2016" s="1209"/>
      <c r="B2016" s="1789"/>
      <c r="C2016" s="1789"/>
      <c r="D2016" s="1789"/>
      <c r="E2016" s="1790"/>
      <c r="F2016" s="1789"/>
      <c r="G2016" s="1789"/>
      <c r="H2016" s="1791"/>
      <c r="I2016" s="1791"/>
      <c r="J2016" s="1792"/>
    </row>
    <row r="2017" ht="30.75" customHeight="1">
      <c r="A2017" s="1209"/>
      <c r="B2017" s="1789"/>
      <c r="C2017" s="1789"/>
      <c r="D2017" s="1789"/>
      <c r="E2017" s="1790"/>
      <c r="F2017" s="1789"/>
      <c r="G2017" s="1789"/>
      <c r="H2017" s="1791"/>
      <c r="I2017" s="1791"/>
      <c r="J2017" s="1792"/>
    </row>
    <row r="2018" ht="30.75" customHeight="1">
      <c r="A2018" s="1209"/>
      <c r="B2018" s="1789"/>
      <c r="C2018" s="1789"/>
      <c r="D2018" s="1789"/>
      <c r="E2018" s="1790"/>
      <c r="F2018" s="1789"/>
      <c r="G2018" s="1789"/>
      <c r="H2018" s="1791"/>
      <c r="I2018" s="1791"/>
      <c r="J2018" s="1792"/>
    </row>
    <row r="2019" ht="30.75" customHeight="1">
      <c r="A2019" s="1209"/>
      <c r="B2019" s="1789"/>
      <c r="C2019" s="1789"/>
      <c r="D2019" s="1789"/>
      <c r="E2019" s="1790"/>
      <c r="F2019" s="1789"/>
      <c r="G2019" s="1789"/>
      <c r="H2019" s="1791"/>
      <c r="I2019" s="1791"/>
      <c r="J2019" s="1792"/>
    </row>
    <row r="2020" ht="30.75" customHeight="1">
      <c r="A2020" s="1209"/>
      <c r="B2020" s="1789"/>
      <c r="C2020" s="1789"/>
      <c r="D2020" s="1789"/>
      <c r="E2020" s="1790"/>
      <c r="F2020" s="1789"/>
      <c r="G2020" s="1789"/>
      <c r="H2020" s="1791"/>
      <c r="I2020" s="1791"/>
      <c r="J2020" s="1792"/>
    </row>
    <row r="2021" ht="30.75" customHeight="1">
      <c r="A2021" s="1209"/>
      <c r="B2021" s="1789"/>
      <c r="C2021" s="1789"/>
      <c r="D2021" s="1789"/>
      <c r="E2021" s="1790"/>
      <c r="F2021" s="1789"/>
      <c r="G2021" s="1789"/>
      <c r="H2021" s="1791"/>
      <c r="I2021" s="1791"/>
      <c r="J2021" s="1792"/>
    </row>
    <row r="2022" ht="30.75" customHeight="1">
      <c r="A2022" s="1209"/>
      <c r="B2022" s="1789"/>
      <c r="C2022" s="1789"/>
      <c r="D2022" s="1789"/>
      <c r="E2022" s="1790"/>
      <c r="F2022" s="1789"/>
      <c r="G2022" s="1789"/>
      <c r="H2022" s="1791"/>
      <c r="I2022" s="1791"/>
      <c r="J2022" s="1792"/>
    </row>
    <row r="2023" ht="30.75" customHeight="1">
      <c r="A2023" s="1209"/>
      <c r="B2023" s="1789"/>
      <c r="C2023" s="1789"/>
      <c r="D2023" s="1789"/>
      <c r="E2023" s="1790"/>
      <c r="F2023" s="1789"/>
      <c r="G2023" s="1789"/>
      <c r="H2023" s="1791"/>
      <c r="I2023" s="1791"/>
      <c r="J2023" s="1792"/>
    </row>
    <row r="2024" ht="30.75" customHeight="1">
      <c r="A2024" s="1209"/>
      <c r="B2024" s="1789"/>
      <c r="C2024" s="1789"/>
      <c r="D2024" s="1789"/>
      <c r="E2024" s="1790"/>
      <c r="F2024" s="1789"/>
      <c r="G2024" s="1789"/>
      <c r="H2024" s="1791"/>
      <c r="I2024" s="1791"/>
      <c r="J2024" s="1792"/>
    </row>
    <row r="2025" ht="30.75" customHeight="1">
      <c r="A2025" s="1209"/>
      <c r="B2025" s="1789"/>
      <c r="C2025" s="1789"/>
      <c r="D2025" s="1789"/>
      <c r="E2025" s="1790"/>
      <c r="F2025" s="1789"/>
      <c r="G2025" s="1789"/>
      <c r="H2025" s="1791"/>
      <c r="I2025" s="1791"/>
      <c r="J2025" s="1792"/>
    </row>
    <row r="2026" ht="30.75" customHeight="1">
      <c r="A2026" s="1209"/>
      <c r="B2026" s="1789"/>
      <c r="C2026" s="1789"/>
      <c r="D2026" s="1789"/>
      <c r="E2026" s="1790"/>
      <c r="F2026" s="1789"/>
      <c r="G2026" s="1789"/>
      <c r="H2026" s="1791"/>
      <c r="I2026" s="1791"/>
      <c r="J2026" s="1792"/>
    </row>
    <row r="2027" ht="30.75" customHeight="1">
      <c r="A2027" s="1209"/>
      <c r="B2027" s="1789"/>
      <c r="C2027" s="1789"/>
      <c r="D2027" s="1789"/>
      <c r="E2027" s="1790"/>
      <c r="F2027" s="1789"/>
      <c r="G2027" s="1789"/>
      <c r="H2027" s="1791"/>
      <c r="I2027" s="1791"/>
      <c r="J2027" s="1792"/>
    </row>
    <row r="2028" ht="30.75" customHeight="1">
      <c r="A2028" s="1209"/>
      <c r="B2028" s="1789"/>
      <c r="C2028" s="1789"/>
      <c r="D2028" s="1789"/>
      <c r="E2028" s="1790"/>
      <c r="F2028" s="1789"/>
      <c r="G2028" s="1789"/>
      <c r="H2028" s="1791"/>
      <c r="I2028" s="1791"/>
      <c r="J2028" s="1792"/>
    </row>
    <row r="2029" ht="30.75" customHeight="1">
      <c r="A2029" s="1209"/>
      <c r="B2029" s="1789"/>
      <c r="C2029" s="1789"/>
      <c r="D2029" s="1789"/>
      <c r="E2029" s="1790"/>
      <c r="F2029" s="1789"/>
      <c r="G2029" s="1789"/>
      <c r="H2029" s="1791"/>
      <c r="I2029" s="1791"/>
      <c r="J2029" s="1792"/>
    </row>
    <row r="2030" ht="30.75" customHeight="1">
      <c r="A2030" s="1209"/>
      <c r="B2030" s="1789"/>
      <c r="C2030" s="1789"/>
      <c r="D2030" s="1789"/>
      <c r="E2030" s="1790"/>
      <c r="F2030" s="1789"/>
      <c r="G2030" s="1789"/>
      <c r="H2030" s="1791"/>
      <c r="I2030" s="1791"/>
      <c r="J2030" s="1792"/>
    </row>
    <row r="2031" ht="30.75" customHeight="1">
      <c r="A2031" s="1209"/>
      <c r="B2031" s="1789"/>
      <c r="C2031" s="1789"/>
      <c r="D2031" s="1789"/>
      <c r="E2031" s="1790"/>
      <c r="F2031" s="1789"/>
      <c r="G2031" s="1789"/>
      <c r="H2031" s="1791"/>
      <c r="I2031" s="1791"/>
      <c r="J2031" s="1792"/>
    </row>
    <row r="2032" ht="30.75" customHeight="1">
      <c r="A2032" s="1209"/>
      <c r="B2032" s="1789"/>
      <c r="C2032" s="1789"/>
      <c r="D2032" s="1789"/>
      <c r="E2032" s="1790"/>
      <c r="F2032" s="1789"/>
      <c r="G2032" s="1789"/>
      <c r="H2032" s="1791"/>
      <c r="I2032" s="1791"/>
      <c r="J2032" s="1792"/>
    </row>
    <row r="2033" ht="30.75" customHeight="1">
      <c r="A2033" s="1209"/>
      <c r="B2033" s="1789"/>
      <c r="C2033" s="1789"/>
      <c r="D2033" s="1789"/>
      <c r="E2033" s="1790"/>
      <c r="F2033" s="1789"/>
      <c r="G2033" s="1789"/>
      <c r="H2033" s="1791"/>
      <c r="I2033" s="1791"/>
      <c r="J2033" s="1792"/>
    </row>
    <row r="2034" ht="30.75" customHeight="1">
      <c r="A2034" s="1209"/>
      <c r="B2034" s="1789"/>
      <c r="C2034" s="1789"/>
      <c r="D2034" s="1789"/>
      <c r="E2034" s="1790"/>
      <c r="F2034" s="1789"/>
      <c r="G2034" s="1789"/>
      <c r="H2034" s="1791"/>
      <c r="I2034" s="1791"/>
      <c r="J2034" s="1792"/>
    </row>
    <row r="2035" ht="30.75" customHeight="1">
      <c r="A2035" s="1209"/>
      <c r="B2035" s="1789"/>
      <c r="C2035" s="1789"/>
      <c r="D2035" s="1789"/>
      <c r="E2035" s="1790"/>
      <c r="F2035" s="1789"/>
      <c r="G2035" s="1789"/>
      <c r="H2035" s="1791"/>
      <c r="I2035" s="1791"/>
      <c r="J2035" s="1792"/>
    </row>
    <row r="2036" ht="30.75" customHeight="1">
      <c r="A2036" s="1209"/>
      <c r="B2036" s="1789"/>
      <c r="C2036" s="1789"/>
      <c r="D2036" s="1789"/>
      <c r="E2036" s="1790"/>
      <c r="F2036" s="1789"/>
      <c r="G2036" s="1789"/>
      <c r="H2036" s="1791"/>
      <c r="I2036" s="1791"/>
      <c r="J2036" s="1792"/>
    </row>
    <row r="2037" ht="30.75" customHeight="1">
      <c r="A2037" s="1209"/>
      <c r="B2037" s="1789"/>
      <c r="C2037" s="1789"/>
      <c r="D2037" s="1789"/>
      <c r="E2037" s="1790"/>
      <c r="F2037" s="1789"/>
      <c r="G2037" s="1789"/>
      <c r="H2037" s="1791"/>
      <c r="I2037" s="1791"/>
      <c r="J2037" s="1792"/>
    </row>
    <row r="2038" ht="30.75" customHeight="1">
      <c r="A2038" s="1209"/>
      <c r="B2038" s="1789"/>
      <c r="C2038" s="1789"/>
      <c r="D2038" s="1789"/>
      <c r="E2038" s="1790"/>
      <c r="F2038" s="1789"/>
      <c r="G2038" s="1789"/>
      <c r="H2038" s="1791"/>
      <c r="I2038" s="1791"/>
      <c r="J2038" s="1792"/>
    </row>
    <row r="2039" ht="30.75" customHeight="1">
      <c r="A2039" s="1209"/>
      <c r="B2039" s="1789"/>
      <c r="C2039" s="1789"/>
      <c r="D2039" s="1789"/>
      <c r="E2039" s="1790"/>
      <c r="F2039" s="1789"/>
      <c r="G2039" s="1789"/>
      <c r="H2039" s="1791"/>
      <c r="I2039" s="1791"/>
      <c r="J2039" s="1792"/>
    </row>
    <row r="2040" ht="30.75" customHeight="1">
      <c r="A2040" s="1209"/>
      <c r="B2040" s="1789"/>
      <c r="C2040" s="1789"/>
      <c r="D2040" s="1789"/>
      <c r="E2040" s="1790"/>
      <c r="F2040" s="1789"/>
      <c r="G2040" s="1789"/>
      <c r="H2040" s="1791"/>
      <c r="I2040" s="1791"/>
      <c r="J2040" s="1792"/>
    </row>
    <row r="2041" ht="30.75" customHeight="1">
      <c r="A2041" s="1209"/>
      <c r="B2041" s="1789"/>
      <c r="C2041" s="1789"/>
      <c r="D2041" s="1789"/>
      <c r="E2041" s="1790"/>
      <c r="F2041" s="1789"/>
      <c r="G2041" s="1789"/>
      <c r="H2041" s="1791"/>
      <c r="I2041" s="1791"/>
      <c r="J2041" s="1792"/>
    </row>
    <row r="2042" ht="30.75" customHeight="1">
      <c r="A2042" s="1209"/>
      <c r="B2042" s="1789"/>
      <c r="C2042" s="1789"/>
      <c r="D2042" s="1789"/>
      <c r="E2042" s="1790"/>
      <c r="F2042" s="1789"/>
      <c r="G2042" s="1789"/>
      <c r="H2042" s="1791"/>
      <c r="I2042" s="1791"/>
      <c r="J2042" s="1792"/>
    </row>
    <row r="2043" ht="30.75" customHeight="1">
      <c r="A2043" s="1209"/>
      <c r="B2043" s="1789"/>
      <c r="C2043" s="1789"/>
      <c r="D2043" s="1789"/>
      <c r="E2043" s="1790"/>
      <c r="F2043" s="1789"/>
      <c r="G2043" s="1789"/>
      <c r="H2043" s="1791"/>
      <c r="I2043" s="1791"/>
      <c r="J2043" s="1792"/>
    </row>
    <row r="2044" ht="30.75" customHeight="1">
      <c r="A2044" s="1209"/>
      <c r="B2044" s="1789"/>
      <c r="C2044" s="1789"/>
      <c r="D2044" s="1789"/>
      <c r="E2044" s="1790"/>
      <c r="F2044" s="1789"/>
      <c r="G2044" s="1789"/>
      <c r="H2044" s="1791"/>
      <c r="I2044" s="1791"/>
      <c r="J2044" s="1792"/>
    </row>
    <row r="2045" ht="30.75" customHeight="1">
      <c r="A2045" s="1209"/>
      <c r="B2045" s="1789"/>
      <c r="C2045" s="1789"/>
      <c r="D2045" s="1789"/>
      <c r="E2045" s="1790"/>
      <c r="F2045" s="1789"/>
      <c r="G2045" s="1789"/>
      <c r="H2045" s="1791"/>
      <c r="I2045" s="1791"/>
      <c r="J2045" s="1792"/>
    </row>
    <row r="2046" ht="30.75" customHeight="1">
      <c r="A2046" s="1209"/>
      <c r="B2046" s="1789"/>
      <c r="C2046" s="1789"/>
      <c r="D2046" s="1789"/>
      <c r="E2046" s="1790"/>
      <c r="F2046" s="1789"/>
      <c r="G2046" s="1789"/>
      <c r="H2046" s="1791"/>
      <c r="I2046" s="1791"/>
      <c r="J2046" s="1792"/>
    </row>
    <row r="2047" ht="30.75" customHeight="1">
      <c r="A2047" s="1209"/>
      <c r="B2047" s="1789"/>
      <c r="C2047" s="1789"/>
      <c r="D2047" s="1789"/>
      <c r="E2047" s="1790"/>
      <c r="F2047" s="1789"/>
      <c r="G2047" s="1789"/>
      <c r="H2047" s="1791"/>
      <c r="I2047" s="1791"/>
      <c r="J2047" s="1792"/>
    </row>
    <row r="2048" ht="30.75" customHeight="1">
      <c r="A2048" s="1209"/>
      <c r="B2048" s="1789"/>
      <c r="C2048" s="1789"/>
      <c r="D2048" s="1789"/>
      <c r="E2048" s="1790"/>
      <c r="F2048" s="1789"/>
      <c r="G2048" s="1789"/>
      <c r="H2048" s="1791"/>
      <c r="I2048" s="1791"/>
      <c r="J2048" s="1792"/>
    </row>
    <row r="2049" ht="30.75" customHeight="1">
      <c r="A2049" s="1209"/>
      <c r="B2049" s="1789"/>
      <c r="C2049" s="1789"/>
      <c r="D2049" s="1789"/>
      <c r="E2049" s="1790"/>
      <c r="F2049" s="1789"/>
      <c r="G2049" s="1789"/>
      <c r="H2049" s="1791"/>
      <c r="I2049" s="1791"/>
      <c r="J2049" s="1792"/>
    </row>
    <row r="2050" ht="30.75" customHeight="1">
      <c r="A2050" s="1209"/>
      <c r="B2050" s="1789"/>
      <c r="C2050" s="1789"/>
      <c r="D2050" s="1789"/>
      <c r="E2050" s="1790"/>
      <c r="F2050" s="1789"/>
      <c r="G2050" s="1789"/>
      <c r="H2050" s="1791"/>
      <c r="I2050" s="1791"/>
      <c r="J2050" s="1792"/>
    </row>
    <row r="2051" ht="30.75" customHeight="1">
      <c r="A2051" s="1209"/>
      <c r="B2051" s="1789"/>
      <c r="C2051" s="1789"/>
      <c r="D2051" s="1789"/>
      <c r="E2051" s="1790"/>
      <c r="F2051" s="1789"/>
      <c r="G2051" s="1789"/>
      <c r="H2051" s="1791"/>
      <c r="I2051" s="1791"/>
      <c r="J2051" s="1792"/>
    </row>
    <row r="2052" ht="30.75" customHeight="1">
      <c r="A2052" s="1209"/>
      <c r="B2052" s="1789"/>
      <c r="C2052" s="1789"/>
      <c r="D2052" s="1789"/>
      <c r="E2052" s="1790"/>
      <c r="F2052" s="1789"/>
      <c r="G2052" s="1789"/>
      <c r="H2052" s="1791"/>
      <c r="I2052" s="1791"/>
      <c r="J2052" s="1792"/>
    </row>
    <row r="2053" ht="30.75" customHeight="1">
      <c r="A2053" s="1209"/>
      <c r="B2053" s="1789"/>
      <c r="C2053" s="1789"/>
      <c r="D2053" s="1789"/>
      <c r="E2053" s="1790"/>
      <c r="F2053" s="1789"/>
      <c r="G2053" s="1789"/>
      <c r="H2053" s="1791"/>
      <c r="I2053" s="1791"/>
      <c r="J2053" s="1792"/>
    </row>
    <row r="2054" ht="30.75" customHeight="1">
      <c r="A2054" s="1209"/>
      <c r="B2054" s="1789"/>
      <c r="C2054" s="1789"/>
      <c r="D2054" s="1789"/>
      <c r="E2054" s="1790"/>
      <c r="F2054" s="1789"/>
      <c r="G2054" s="1789"/>
      <c r="H2054" s="1791"/>
      <c r="I2054" s="1791"/>
      <c r="J2054" s="1792"/>
    </row>
    <row r="2055" ht="30.75" customHeight="1">
      <c r="A2055" s="1209"/>
      <c r="B2055" s="1789"/>
      <c r="C2055" s="1789"/>
      <c r="D2055" s="1789"/>
      <c r="E2055" s="1790"/>
      <c r="F2055" s="1789"/>
      <c r="G2055" s="1789"/>
      <c r="H2055" s="1791"/>
      <c r="I2055" s="1791"/>
      <c r="J2055" s="1792"/>
    </row>
    <row r="2056" ht="30.75" customHeight="1">
      <c r="A2056" s="1209"/>
      <c r="B2056" s="1789"/>
      <c r="C2056" s="1789"/>
      <c r="D2056" s="1789"/>
      <c r="E2056" s="1790"/>
      <c r="F2056" s="1789"/>
      <c r="G2056" s="1789"/>
      <c r="H2056" s="1791"/>
      <c r="I2056" s="1791"/>
      <c r="J2056" s="1792"/>
    </row>
    <row r="2057" ht="30.75" customHeight="1">
      <c r="A2057" s="1209"/>
      <c r="B2057" s="1789"/>
      <c r="C2057" s="1789"/>
      <c r="D2057" s="1789"/>
      <c r="E2057" s="1790"/>
      <c r="F2057" s="1789"/>
      <c r="G2057" s="1789"/>
      <c r="H2057" s="1791"/>
      <c r="I2057" s="1791"/>
      <c r="J2057" s="1792"/>
    </row>
    <row r="2058" ht="30.75" customHeight="1">
      <c r="A2058" s="1209"/>
      <c r="B2058" s="1789"/>
      <c r="C2058" s="1789"/>
      <c r="D2058" s="1789"/>
      <c r="E2058" s="1790"/>
      <c r="F2058" s="1789"/>
      <c r="G2058" s="1789"/>
      <c r="H2058" s="1791"/>
      <c r="I2058" s="1791"/>
      <c r="J2058" s="1792"/>
    </row>
    <row r="2059" ht="30.75" customHeight="1">
      <c r="A2059" s="1209"/>
      <c r="B2059" s="1789"/>
      <c r="C2059" s="1789"/>
      <c r="D2059" s="1789"/>
      <c r="E2059" s="1790"/>
      <c r="F2059" s="1789"/>
      <c r="G2059" s="1789"/>
      <c r="H2059" s="1791"/>
      <c r="I2059" s="1791"/>
      <c r="J2059" s="1792"/>
    </row>
    <row r="2060" ht="30.75" customHeight="1">
      <c r="A2060" s="1209"/>
      <c r="B2060" s="1789"/>
      <c r="C2060" s="1789"/>
      <c r="D2060" s="1789"/>
      <c r="E2060" s="1790"/>
      <c r="F2060" s="1789"/>
      <c r="G2060" s="1789"/>
      <c r="H2060" s="1791"/>
      <c r="I2060" s="1791"/>
      <c r="J2060" s="1792"/>
    </row>
    <row r="2061" ht="30.75" customHeight="1">
      <c r="A2061" s="1209"/>
      <c r="B2061" s="1789"/>
      <c r="C2061" s="1789"/>
      <c r="D2061" s="1789"/>
      <c r="E2061" s="1790"/>
      <c r="F2061" s="1789"/>
      <c r="G2061" s="1789"/>
      <c r="H2061" s="1791"/>
      <c r="I2061" s="1791"/>
      <c r="J2061" s="1792"/>
    </row>
    <row r="2062" ht="30.75" customHeight="1">
      <c r="A2062" s="1209"/>
      <c r="B2062" s="1789"/>
      <c r="C2062" s="1789"/>
      <c r="D2062" s="1789"/>
      <c r="E2062" s="1790"/>
      <c r="F2062" s="1789"/>
      <c r="G2062" s="1789"/>
      <c r="H2062" s="1791"/>
      <c r="I2062" s="1791"/>
      <c r="J2062" s="1792"/>
    </row>
    <row r="2063" ht="30.75" customHeight="1">
      <c r="A2063" s="1209"/>
      <c r="B2063" s="1789"/>
      <c r="C2063" s="1789"/>
      <c r="D2063" s="1789"/>
      <c r="E2063" s="1790"/>
      <c r="F2063" s="1789"/>
      <c r="G2063" s="1789"/>
      <c r="H2063" s="1791"/>
      <c r="I2063" s="1791"/>
      <c r="J2063" s="1792"/>
    </row>
    <row r="2064" ht="30.75" customHeight="1">
      <c r="A2064" s="1209"/>
      <c r="B2064" s="1789"/>
      <c r="C2064" s="1789"/>
      <c r="D2064" s="1789"/>
      <c r="E2064" s="1790"/>
      <c r="F2064" s="1789"/>
      <c r="G2064" s="1789"/>
      <c r="H2064" s="1791"/>
      <c r="I2064" s="1791"/>
      <c r="J2064" s="1792"/>
    </row>
    <row r="2065" ht="30.75" customHeight="1">
      <c r="A2065" s="1209"/>
      <c r="B2065" s="1789"/>
      <c r="C2065" s="1789"/>
      <c r="D2065" s="1789"/>
      <c r="E2065" s="1790"/>
      <c r="F2065" s="1789"/>
      <c r="G2065" s="1789"/>
      <c r="H2065" s="1791"/>
      <c r="I2065" s="1791"/>
      <c r="J2065" s="1792"/>
    </row>
    <row r="2066" ht="30.75" customHeight="1">
      <c r="A2066" s="1209"/>
      <c r="B2066" s="1789"/>
      <c r="C2066" s="1789"/>
      <c r="D2066" s="1789"/>
      <c r="E2066" s="1790"/>
      <c r="F2066" s="1789"/>
      <c r="G2066" s="1789"/>
      <c r="H2066" s="1791"/>
      <c r="I2066" s="1791"/>
      <c r="J2066" s="1792"/>
    </row>
    <row r="2067" ht="30.75" customHeight="1">
      <c r="A2067" s="1209"/>
      <c r="B2067" s="1789"/>
      <c r="C2067" s="1789"/>
      <c r="D2067" s="1789"/>
      <c r="E2067" s="1790"/>
      <c r="F2067" s="1789"/>
      <c r="G2067" s="1789"/>
      <c r="H2067" s="1791"/>
      <c r="I2067" s="1791"/>
      <c r="J2067" s="1792"/>
    </row>
    <row r="2068" ht="30.75" customHeight="1">
      <c r="A2068" s="1209"/>
      <c r="B2068" s="1789"/>
      <c r="C2068" s="1789"/>
      <c r="D2068" s="1789"/>
      <c r="E2068" s="1790"/>
      <c r="F2068" s="1789"/>
      <c r="G2068" s="1789"/>
      <c r="H2068" s="1791"/>
      <c r="I2068" s="1791"/>
      <c r="J2068" s="1792"/>
    </row>
    <row r="2069" ht="30.75" customHeight="1">
      <c r="A2069" s="1209"/>
      <c r="B2069" s="1789"/>
      <c r="C2069" s="1789"/>
      <c r="D2069" s="1789"/>
      <c r="E2069" s="1790"/>
      <c r="F2069" s="1789"/>
      <c r="G2069" s="1789"/>
      <c r="H2069" s="1791"/>
      <c r="I2069" s="1791"/>
      <c r="J2069" s="1792"/>
    </row>
    <row r="2070" ht="30.75" customHeight="1">
      <c r="A2070" s="1209"/>
      <c r="B2070" s="1789"/>
      <c r="C2070" s="1789"/>
      <c r="D2070" s="1789"/>
      <c r="E2070" s="1790"/>
      <c r="F2070" s="1789"/>
      <c r="G2070" s="1789"/>
      <c r="H2070" s="1791"/>
      <c r="I2070" s="1791"/>
      <c r="J2070" s="1792"/>
    </row>
    <row r="2071" ht="30.75" customHeight="1">
      <c r="A2071" s="1209"/>
      <c r="B2071" s="1789"/>
      <c r="C2071" s="1789"/>
      <c r="D2071" s="1789"/>
      <c r="E2071" s="1790"/>
      <c r="F2071" s="1789"/>
      <c r="G2071" s="1789"/>
      <c r="H2071" s="1791"/>
      <c r="I2071" s="1791"/>
      <c r="J2071" s="1792"/>
    </row>
    <row r="2072" ht="30.75" customHeight="1">
      <c r="A2072" s="1209"/>
      <c r="B2072" s="1789"/>
      <c r="C2072" s="1789"/>
      <c r="D2072" s="1789"/>
      <c r="E2072" s="1790"/>
      <c r="F2072" s="1789"/>
      <c r="G2072" s="1789"/>
      <c r="H2072" s="1791"/>
      <c r="I2072" s="1791"/>
      <c r="J2072" s="1792"/>
    </row>
    <row r="2073" ht="30.75" customHeight="1">
      <c r="A2073" s="1209"/>
      <c r="B2073" s="1789"/>
      <c r="C2073" s="1789"/>
      <c r="D2073" s="1789"/>
      <c r="E2073" s="1790"/>
      <c r="F2073" s="1789"/>
      <c r="G2073" s="1789"/>
      <c r="H2073" s="1791"/>
      <c r="I2073" s="1791"/>
      <c r="J2073" s="1792"/>
    </row>
    <row r="2074" ht="30.75" customHeight="1">
      <c r="A2074" s="1209"/>
      <c r="B2074" s="1789"/>
      <c r="C2074" s="1789"/>
      <c r="D2074" s="1789"/>
      <c r="E2074" s="1790"/>
      <c r="F2074" s="1789"/>
      <c r="G2074" s="1789"/>
      <c r="H2074" s="1791"/>
      <c r="I2074" s="1791"/>
      <c r="J2074" s="1792"/>
    </row>
    <row r="2075" ht="30.75" customHeight="1">
      <c r="A2075" s="1209"/>
      <c r="B2075" s="1789"/>
      <c r="C2075" s="1789"/>
      <c r="D2075" s="1789"/>
      <c r="E2075" s="1790"/>
      <c r="F2075" s="1789"/>
      <c r="G2075" s="1789"/>
      <c r="H2075" s="1791"/>
      <c r="I2075" s="1791"/>
      <c r="J2075" s="1792"/>
    </row>
    <row r="2076" ht="30.75" customHeight="1">
      <c r="A2076" s="1209"/>
      <c r="B2076" s="1789"/>
      <c r="C2076" s="1789"/>
      <c r="D2076" s="1789"/>
      <c r="E2076" s="1790"/>
      <c r="F2076" s="1789"/>
      <c r="G2076" s="1789"/>
      <c r="H2076" s="1791"/>
      <c r="I2076" s="1791"/>
      <c r="J2076" s="1792"/>
    </row>
    <row r="2077" ht="30.75" customHeight="1">
      <c r="A2077" s="1209"/>
      <c r="B2077" s="1789"/>
      <c r="C2077" s="1789"/>
      <c r="D2077" s="1789"/>
      <c r="E2077" s="1790"/>
      <c r="F2077" s="1789"/>
      <c r="G2077" s="1789"/>
      <c r="H2077" s="1791"/>
      <c r="I2077" s="1791"/>
      <c r="J2077" s="1792"/>
    </row>
    <row r="2078" ht="30.75" customHeight="1">
      <c r="A2078" s="1209"/>
      <c r="B2078" s="1789"/>
      <c r="C2078" s="1789"/>
      <c r="D2078" s="1789"/>
      <c r="E2078" s="1790"/>
      <c r="F2078" s="1789"/>
      <c r="G2078" s="1789"/>
      <c r="H2078" s="1791"/>
      <c r="I2078" s="1791"/>
      <c r="J2078" s="1792"/>
    </row>
    <row r="2079" ht="30.75" customHeight="1">
      <c r="A2079" s="1209"/>
      <c r="B2079" s="1789"/>
      <c r="C2079" s="1789"/>
      <c r="D2079" s="1789"/>
      <c r="E2079" s="1790"/>
      <c r="F2079" s="1789"/>
      <c r="G2079" s="1789"/>
      <c r="H2079" s="1791"/>
      <c r="I2079" s="1791"/>
      <c r="J2079" s="1792"/>
    </row>
    <row r="2080" ht="30.75" customHeight="1">
      <c r="A2080" s="1209"/>
      <c r="B2080" s="1789"/>
      <c r="C2080" s="1789"/>
      <c r="D2080" s="1789"/>
      <c r="E2080" s="1790"/>
      <c r="F2080" s="1789"/>
      <c r="G2080" s="1789"/>
      <c r="H2080" s="1791"/>
      <c r="I2080" s="1791"/>
      <c r="J2080" s="1792"/>
    </row>
    <row r="2081" ht="30.75" customHeight="1">
      <c r="A2081" s="1209"/>
      <c r="B2081" s="1789"/>
      <c r="C2081" s="1789"/>
      <c r="D2081" s="1789"/>
      <c r="E2081" s="1790"/>
      <c r="F2081" s="1789"/>
      <c r="G2081" s="1789"/>
      <c r="H2081" s="1791"/>
      <c r="I2081" s="1791"/>
      <c r="J2081" s="1792"/>
    </row>
    <row r="2082" ht="30.75" customHeight="1">
      <c r="A2082" s="1209"/>
      <c r="B2082" s="1789"/>
      <c r="C2082" s="1789"/>
      <c r="D2082" s="1789"/>
      <c r="E2082" s="1790"/>
      <c r="F2082" s="1789"/>
      <c r="G2082" s="1789"/>
      <c r="H2082" s="1791"/>
      <c r="I2082" s="1791"/>
      <c r="J2082" s="1792"/>
    </row>
    <row r="2083" ht="30.75" customHeight="1">
      <c r="A2083" s="1209"/>
      <c r="B2083" s="1789"/>
      <c r="C2083" s="1789"/>
      <c r="D2083" s="1789"/>
      <c r="E2083" s="1790"/>
      <c r="F2083" s="1789"/>
      <c r="G2083" s="1789"/>
      <c r="H2083" s="1791"/>
      <c r="I2083" s="1791"/>
      <c r="J2083" s="1792"/>
    </row>
    <row r="2084" ht="30.75" customHeight="1">
      <c r="A2084" s="1209"/>
      <c r="B2084" s="1789"/>
      <c r="C2084" s="1789"/>
      <c r="D2084" s="1789"/>
      <c r="E2084" s="1790"/>
      <c r="F2084" s="1789"/>
      <c r="G2084" s="1789"/>
      <c r="H2084" s="1791"/>
      <c r="I2084" s="1791"/>
      <c r="J2084" s="1792"/>
    </row>
    <row r="2085" ht="30.75" customHeight="1">
      <c r="A2085" s="1209"/>
      <c r="B2085" s="1789"/>
      <c r="C2085" s="1789"/>
      <c r="D2085" s="1789"/>
      <c r="E2085" s="1790"/>
      <c r="F2085" s="1789"/>
      <c r="G2085" s="1789"/>
      <c r="H2085" s="1791"/>
      <c r="I2085" s="1791"/>
      <c r="J2085" s="1792"/>
    </row>
    <row r="2086" ht="30.75" customHeight="1">
      <c r="A2086" s="1209"/>
      <c r="B2086" s="1789"/>
      <c r="C2086" s="1789"/>
      <c r="D2086" s="1789"/>
      <c r="E2086" s="1790"/>
      <c r="F2086" s="1789"/>
      <c r="G2086" s="1789"/>
      <c r="H2086" s="1791"/>
      <c r="I2086" s="1791"/>
      <c r="J2086" s="1792"/>
    </row>
    <row r="2087" ht="30.75" customHeight="1">
      <c r="A2087" s="1209"/>
      <c r="B2087" s="1789"/>
      <c r="C2087" s="1789"/>
      <c r="D2087" s="1789"/>
      <c r="E2087" s="1790"/>
      <c r="F2087" s="1789"/>
      <c r="G2087" s="1789"/>
      <c r="H2087" s="1791"/>
      <c r="I2087" s="1791"/>
      <c r="J2087" s="1792"/>
    </row>
    <row r="2088" ht="30.75" customHeight="1">
      <c r="A2088" s="1209"/>
      <c r="B2088" s="1789"/>
      <c r="C2088" s="1789"/>
      <c r="D2088" s="1789"/>
      <c r="E2088" s="1790"/>
      <c r="F2088" s="1789"/>
      <c r="G2088" s="1789"/>
      <c r="H2088" s="1791"/>
      <c r="I2088" s="1791"/>
      <c r="J2088" s="1792"/>
    </row>
    <row r="2089" ht="30.75" customHeight="1">
      <c r="A2089" s="1209"/>
      <c r="B2089" s="1789"/>
      <c r="C2089" s="1789"/>
      <c r="D2089" s="1789"/>
      <c r="E2089" s="1790"/>
      <c r="F2089" s="1789"/>
      <c r="G2089" s="1789"/>
      <c r="H2089" s="1791"/>
      <c r="I2089" s="1791"/>
      <c r="J2089" s="1792"/>
    </row>
    <row r="2090" ht="30.75" customHeight="1">
      <c r="A2090" s="1209"/>
      <c r="B2090" s="1789"/>
      <c r="C2090" s="1789"/>
      <c r="D2090" s="1789"/>
      <c r="E2090" s="1790"/>
      <c r="F2090" s="1789"/>
      <c r="G2090" s="1789"/>
      <c r="H2090" s="1791"/>
      <c r="I2090" s="1791"/>
      <c r="J2090" s="1792"/>
    </row>
    <row r="2091" ht="30.75" customHeight="1">
      <c r="A2091" s="1209"/>
      <c r="B2091" s="1789"/>
      <c r="C2091" s="1789"/>
      <c r="D2091" s="1789"/>
      <c r="E2091" s="1790"/>
      <c r="F2091" s="1789"/>
      <c r="G2091" s="1789"/>
      <c r="H2091" s="1791"/>
      <c r="I2091" s="1791"/>
      <c r="J2091" s="1792"/>
    </row>
    <row r="2092" ht="30.75" customHeight="1">
      <c r="A2092" s="1209"/>
      <c r="B2092" s="1789"/>
      <c r="C2092" s="1789"/>
      <c r="D2092" s="1789"/>
      <c r="E2092" s="1790"/>
      <c r="F2092" s="1789"/>
      <c r="G2092" s="1789"/>
      <c r="H2092" s="1791"/>
      <c r="I2092" s="1791"/>
      <c r="J2092" s="1792"/>
    </row>
    <row r="2093" ht="30.75" customHeight="1">
      <c r="A2093" s="1209"/>
      <c r="B2093" s="1789"/>
      <c r="C2093" s="1789"/>
      <c r="D2093" s="1789"/>
      <c r="E2093" s="1790"/>
      <c r="F2093" s="1789"/>
      <c r="G2093" s="1789"/>
      <c r="H2093" s="1791"/>
      <c r="I2093" s="1791"/>
      <c r="J2093" s="1792"/>
    </row>
    <row r="2094" ht="30.75" customHeight="1">
      <c r="A2094" s="1209"/>
      <c r="B2094" s="1789"/>
      <c r="C2094" s="1789"/>
      <c r="D2094" s="1789"/>
      <c r="E2094" s="1790"/>
      <c r="F2094" s="1789"/>
      <c r="G2094" s="1789"/>
      <c r="H2094" s="1791"/>
      <c r="I2094" s="1791"/>
      <c r="J2094" s="1792"/>
    </row>
    <row r="2095" ht="30.75" customHeight="1">
      <c r="A2095" s="1209"/>
      <c r="B2095" s="1789"/>
      <c r="C2095" s="1789"/>
      <c r="D2095" s="1789"/>
      <c r="E2095" s="1790"/>
      <c r="F2095" s="1789"/>
      <c r="G2095" s="1789"/>
      <c r="H2095" s="1791"/>
      <c r="I2095" s="1791"/>
      <c r="J2095" s="1792"/>
    </row>
    <row r="2096" ht="30.75" customHeight="1">
      <c r="A2096" s="1209"/>
      <c r="B2096" s="1789"/>
      <c r="C2096" s="1789"/>
      <c r="D2096" s="1789"/>
      <c r="E2096" s="1790"/>
      <c r="F2096" s="1789"/>
      <c r="G2096" s="1789"/>
      <c r="H2096" s="1791"/>
      <c r="I2096" s="1791"/>
      <c r="J2096" s="1792"/>
    </row>
    <row r="2097" ht="30.75" customHeight="1">
      <c r="A2097" s="1209"/>
      <c r="B2097" s="1789"/>
      <c r="C2097" s="1789"/>
      <c r="D2097" s="1789"/>
      <c r="E2097" s="1790"/>
      <c r="F2097" s="1789"/>
      <c r="G2097" s="1789"/>
      <c r="H2097" s="1791"/>
      <c r="I2097" s="1791"/>
      <c r="J2097" s="1792"/>
    </row>
    <row r="2098" ht="30.75" customHeight="1">
      <c r="A2098" s="1209"/>
      <c r="B2098" s="1789"/>
      <c r="C2098" s="1789"/>
      <c r="D2098" s="1789"/>
      <c r="E2098" s="1790"/>
      <c r="F2098" s="1789"/>
      <c r="G2098" s="1789"/>
      <c r="H2098" s="1791"/>
      <c r="I2098" s="1791"/>
      <c r="J2098" s="1792"/>
    </row>
    <row r="2099" ht="30.75" customHeight="1">
      <c r="A2099" s="1209"/>
      <c r="B2099" s="1789"/>
      <c r="C2099" s="1789"/>
      <c r="D2099" s="1789"/>
      <c r="E2099" s="1790"/>
      <c r="F2099" s="1789"/>
      <c r="G2099" s="1789"/>
      <c r="H2099" s="1791"/>
      <c r="I2099" s="1791"/>
      <c r="J2099" s="1792"/>
    </row>
    <row r="2100" ht="30.75" customHeight="1">
      <c r="A2100" s="1209"/>
      <c r="B2100" s="1789"/>
      <c r="C2100" s="1789"/>
      <c r="D2100" s="1789"/>
      <c r="E2100" s="1790"/>
      <c r="F2100" s="1789"/>
      <c r="G2100" s="1789"/>
      <c r="H2100" s="1791"/>
      <c r="I2100" s="1791"/>
      <c r="J2100" s="1792"/>
    </row>
    <row r="2101" ht="30.75" customHeight="1">
      <c r="A2101" s="1209"/>
      <c r="B2101" s="1789"/>
      <c r="C2101" s="1789"/>
      <c r="D2101" s="1789"/>
      <c r="E2101" s="1790"/>
      <c r="F2101" s="1789"/>
      <c r="G2101" s="1789"/>
      <c r="H2101" s="1791"/>
      <c r="I2101" s="1791"/>
      <c r="J2101" s="1792"/>
    </row>
    <row r="2102" ht="30.75" customHeight="1">
      <c r="A2102" s="1209"/>
      <c r="B2102" s="1789"/>
      <c r="C2102" s="1789"/>
      <c r="D2102" s="1789"/>
      <c r="E2102" s="1790"/>
      <c r="F2102" s="1789"/>
      <c r="G2102" s="1789"/>
      <c r="H2102" s="1791"/>
      <c r="I2102" s="1791"/>
      <c r="J2102" s="1792"/>
    </row>
    <row r="2103" ht="30.75" customHeight="1">
      <c r="A2103" s="1209"/>
      <c r="B2103" s="1789"/>
      <c r="C2103" s="1789"/>
      <c r="D2103" s="1789"/>
      <c r="E2103" s="1790"/>
      <c r="F2103" s="1789"/>
      <c r="G2103" s="1789"/>
      <c r="H2103" s="1791"/>
      <c r="I2103" s="1791"/>
      <c r="J2103" s="1792"/>
    </row>
    <row r="2104" ht="30.75" customHeight="1">
      <c r="A2104" s="1209"/>
      <c r="B2104" s="1789"/>
      <c r="C2104" s="1789"/>
      <c r="D2104" s="1789"/>
      <c r="E2104" s="1790"/>
      <c r="F2104" s="1789"/>
      <c r="G2104" s="1789"/>
      <c r="H2104" s="1791"/>
      <c r="I2104" s="1791"/>
      <c r="J2104" s="1792"/>
    </row>
    <row r="2105" ht="30.75" customHeight="1">
      <c r="A2105" s="1209"/>
      <c r="B2105" s="1789"/>
      <c r="C2105" s="1789"/>
      <c r="D2105" s="1789"/>
      <c r="E2105" s="1790"/>
      <c r="F2105" s="1789"/>
      <c r="G2105" s="1789"/>
      <c r="H2105" s="1791"/>
      <c r="I2105" s="1791"/>
      <c r="J2105" s="1792"/>
    </row>
    <row r="2106" ht="30.75" customHeight="1">
      <c r="A2106" s="1209"/>
      <c r="B2106" s="1789"/>
      <c r="C2106" s="1789"/>
      <c r="D2106" s="1789"/>
      <c r="E2106" s="1790"/>
      <c r="F2106" s="1789"/>
      <c r="G2106" s="1789"/>
      <c r="H2106" s="1791"/>
      <c r="I2106" s="1791"/>
      <c r="J2106" s="1792"/>
    </row>
    <row r="2107" ht="30.75" customHeight="1">
      <c r="A2107" s="1209"/>
      <c r="B2107" s="1789"/>
      <c r="C2107" s="1789"/>
      <c r="D2107" s="1789"/>
      <c r="E2107" s="1790"/>
      <c r="F2107" s="1789"/>
      <c r="G2107" s="1789"/>
      <c r="H2107" s="1791"/>
      <c r="I2107" s="1791"/>
      <c r="J2107" s="1792"/>
    </row>
    <row r="2108" ht="30.75" customHeight="1">
      <c r="A2108" s="1209"/>
      <c r="B2108" s="1789"/>
      <c r="C2108" s="1789"/>
      <c r="D2108" s="1789"/>
      <c r="E2108" s="1790"/>
      <c r="F2108" s="1789"/>
      <c r="G2108" s="1789"/>
      <c r="H2108" s="1791"/>
      <c r="I2108" s="1791"/>
      <c r="J2108" s="1792"/>
    </row>
    <row r="2109" ht="30.75" customHeight="1">
      <c r="A2109" s="1209"/>
      <c r="B2109" s="1789"/>
      <c r="C2109" s="1789"/>
      <c r="D2109" s="1789"/>
      <c r="E2109" s="1790"/>
      <c r="F2109" s="1789"/>
      <c r="G2109" s="1789"/>
      <c r="H2109" s="1791"/>
      <c r="I2109" s="1791"/>
      <c r="J2109" s="1792"/>
    </row>
    <row r="2110" ht="30.75" customHeight="1">
      <c r="A2110" s="1209"/>
      <c r="B2110" s="1789"/>
      <c r="C2110" s="1789"/>
      <c r="D2110" s="1789"/>
      <c r="E2110" s="1790"/>
      <c r="F2110" s="1789"/>
      <c r="G2110" s="1789"/>
      <c r="H2110" s="1791"/>
      <c r="I2110" s="1791"/>
      <c r="J2110" s="1792"/>
    </row>
    <row r="2111" ht="30.75" customHeight="1">
      <c r="A2111" s="1209"/>
      <c r="B2111" s="1789"/>
      <c r="C2111" s="1789"/>
      <c r="D2111" s="1789"/>
      <c r="E2111" s="1790"/>
      <c r="F2111" s="1789"/>
      <c r="G2111" s="1789"/>
      <c r="H2111" s="1791"/>
      <c r="I2111" s="1791"/>
      <c r="J2111" s="1792"/>
    </row>
    <row r="2112" ht="30.75" customHeight="1">
      <c r="A2112" s="1209"/>
      <c r="B2112" s="1789"/>
      <c r="C2112" s="1789"/>
      <c r="D2112" s="1789"/>
      <c r="E2112" s="1790"/>
      <c r="F2112" s="1789"/>
      <c r="G2112" s="1789"/>
      <c r="H2112" s="1791"/>
      <c r="I2112" s="1791"/>
      <c r="J2112" s="1792"/>
    </row>
    <row r="2113" ht="30.75" customHeight="1">
      <c r="A2113" s="1209"/>
      <c r="B2113" s="1789"/>
      <c r="C2113" s="1789"/>
      <c r="D2113" s="1789"/>
      <c r="E2113" s="1790"/>
      <c r="F2113" s="1789"/>
      <c r="G2113" s="1789"/>
      <c r="H2113" s="1791"/>
      <c r="I2113" s="1791"/>
      <c r="J2113" s="1792"/>
    </row>
    <row r="2114" ht="30.75" customHeight="1">
      <c r="A2114" s="1209"/>
      <c r="B2114" s="1789"/>
      <c r="C2114" s="1789"/>
      <c r="D2114" s="1789"/>
      <c r="E2114" s="1790"/>
      <c r="F2114" s="1789"/>
      <c r="G2114" s="1789"/>
      <c r="H2114" s="1791"/>
      <c r="I2114" s="1791"/>
      <c r="J2114" s="1792"/>
    </row>
    <row r="2115" ht="30.75" customHeight="1">
      <c r="A2115" s="1209"/>
      <c r="B2115" s="1789"/>
      <c r="C2115" s="1789"/>
      <c r="D2115" s="1789"/>
      <c r="E2115" s="1790"/>
      <c r="F2115" s="1789"/>
      <c r="G2115" s="1789"/>
      <c r="H2115" s="1791"/>
      <c r="I2115" s="1791"/>
      <c r="J2115" s="1792"/>
    </row>
    <row r="2116" ht="30.75" customHeight="1">
      <c r="A2116" s="1209"/>
      <c r="B2116" s="1789"/>
      <c r="C2116" s="1789"/>
      <c r="D2116" s="1789"/>
      <c r="E2116" s="1790"/>
      <c r="F2116" s="1789"/>
      <c r="G2116" s="1789"/>
      <c r="H2116" s="1791"/>
      <c r="I2116" s="1791"/>
      <c r="J2116" s="1792"/>
    </row>
    <row r="2117" ht="30.75" customHeight="1">
      <c r="A2117" s="1209"/>
      <c r="B2117" s="1789"/>
      <c r="C2117" s="1789"/>
      <c r="D2117" s="1789"/>
      <c r="E2117" s="1790"/>
      <c r="F2117" s="1789"/>
      <c r="G2117" s="1789"/>
      <c r="H2117" s="1791"/>
      <c r="I2117" s="1791"/>
      <c r="J2117" s="1792"/>
    </row>
    <row r="2118" ht="30.75" customHeight="1">
      <c r="A2118" s="1209"/>
      <c r="B2118" s="1789"/>
      <c r="C2118" s="1789"/>
      <c r="D2118" s="1789"/>
      <c r="E2118" s="1790"/>
      <c r="F2118" s="1789"/>
      <c r="G2118" s="1789"/>
      <c r="H2118" s="1791"/>
      <c r="I2118" s="1791"/>
      <c r="J2118" s="1792"/>
    </row>
    <row r="2119" ht="30.75" customHeight="1">
      <c r="A2119" s="1209"/>
      <c r="B2119" s="1789"/>
      <c r="C2119" s="1789"/>
      <c r="D2119" s="1789"/>
      <c r="E2119" s="1790"/>
      <c r="F2119" s="1789"/>
      <c r="G2119" s="1789"/>
      <c r="H2119" s="1791"/>
      <c r="I2119" s="1791"/>
      <c r="J2119" s="1792"/>
    </row>
    <row r="2120" ht="30.75" customHeight="1">
      <c r="A2120" s="1209"/>
      <c r="B2120" s="1789"/>
      <c r="C2120" s="1789"/>
      <c r="D2120" s="1789"/>
      <c r="E2120" s="1790"/>
      <c r="F2120" s="1789"/>
      <c r="G2120" s="1789"/>
      <c r="H2120" s="1791"/>
      <c r="I2120" s="1791"/>
      <c r="J2120" s="1792"/>
    </row>
    <row r="2121" ht="30.75" customHeight="1">
      <c r="A2121" s="1209"/>
      <c r="B2121" s="1789"/>
      <c r="C2121" s="1789"/>
      <c r="D2121" s="1789"/>
      <c r="E2121" s="1790"/>
      <c r="F2121" s="1789"/>
      <c r="G2121" s="1789"/>
      <c r="H2121" s="1791"/>
      <c r="I2121" s="1791"/>
      <c r="J2121" s="1792"/>
    </row>
    <row r="2122" ht="30.75" customHeight="1">
      <c r="A2122" s="1209"/>
      <c r="B2122" s="1789"/>
      <c r="C2122" s="1789"/>
      <c r="D2122" s="1789"/>
      <c r="E2122" s="1790"/>
      <c r="F2122" s="1789"/>
      <c r="G2122" s="1789"/>
      <c r="H2122" s="1791"/>
      <c r="I2122" s="1791"/>
      <c r="J2122" s="1792"/>
    </row>
    <row r="2123" ht="30.75" customHeight="1">
      <c r="A2123" s="1209"/>
      <c r="B2123" s="1789"/>
      <c r="C2123" s="1789"/>
      <c r="D2123" s="1789"/>
      <c r="E2123" s="1790"/>
      <c r="F2123" s="1789"/>
      <c r="G2123" s="1789"/>
      <c r="H2123" s="1791"/>
      <c r="I2123" s="1791"/>
      <c r="J2123" s="1792"/>
    </row>
    <row r="2124" ht="30.75" customHeight="1">
      <c r="A2124" s="1209"/>
      <c r="B2124" s="1789"/>
      <c r="C2124" s="1789"/>
      <c r="D2124" s="1789"/>
      <c r="E2124" s="1790"/>
      <c r="F2124" s="1789"/>
      <c r="G2124" s="1789"/>
      <c r="H2124" s="1791"/>
      <c r="I2124" s="1791"/>
      <c r="J2124" s="1792"/>
    </row>
    <row r="2125" ht="30.75" customHeight="1">
      <c r="A2125" s="1209"/>
      <c r="B2125" s="1789"/>
      <c r="C2125" s="1789"/>
      <c r="D2125" s="1789"/>
      <c r="E2125" s="1790"/>
      <c r="F2125" s="1789"/>
      <c r="G2125" s="1789"/>
      <c r="H2125" s="1791"/>
      <c r="I2125" s="1791"/>
      <c r="J2125" s="1792"/>
    </row>
  </sheetData>
  <mergeCells count="121">
    <mergeCell ref="B1:F1"/>
    <mergeCell ref="G1:J1"/>
    <mergeCell ref="B4:J4"/>
    <mergeCell ref="B27:G27"/>
    <mergeCell ref="H27:I27"/>
    <mergeCell ref="B49:G49"/>
    <mergeCell ref="H49:I49"/>
    <mergeCell ref="B73:G73"/>
    <mergeCell ref="H73:I73"/>
    <mergeCell ref="B96:G96"/>
    <mergeCell ref="H96:I96"/>
    <mergeCell ref="B118:G118"/>
    <mergeCell ref="H118:I118"/>
    <mergeCell ref="H136:I136"/>
    <mergeCell ref="B136:G136"/>
    <mergeCell ref="B161:G161"/>
    <mergeCell ref="H161:I161"/>
    <mergeCell ref="B183:G183"/>
    <mergeCell ref="H183:I183"/>
    <mergeCell ref="B201:G201"/>
    <mergeCell ref="H201:I201"/>
    <mergeCell ref="B224:G224"/>
    <mergeCell ref="H224:I224"/>
    <mergeCell ref="B248:G248"/>
    <mergeCell ref="H248:I248"/>
    <mergeCell ref="B271:G271"/>
    <mergeCell ref="H271:I271"/>
    <mergeCell ref="H291:I291"/>
    <mergeCell ref="B291:G291"/>
    <mergeCell ref="B311:G311"/>
    <mergeCell ref="H311:I311"/>
    <mergeCell ref="B334:G334"/>
    <mergeCell ref="H334:I334"/>
    <mergeCell ref="B358:G358"/>
    <mergeCell ref="H358:I358"/>
    <mergeCell ref="B380:G380"/>
    <mergeCell ref="H380:I380"/>
    <mergeCell ref="B403:G403"/>
    <mergeCell ref="H403:I403"/>
    <mergeCell ref="B423:G423"/>
    <mergeCell ref="H423:I423"/>
    <mergeCell ref="H449:I449"/>
    <mergeCell ref="B449:G449"/>
    <mergeCell ref="B472:G472"/>
    <mergeCell ref="H472:I472"/>
    <mergeCell ref="B495:G495"/>
    <mergeCell ref="H495:I495"/>
    <mergeCell ref="B520:G520"/>
    <mergeCell ref="H520:I520"/>
    <mergeCell ref="B964:G964"/>
    <mergeCell ref="H964:I964"/>
    <mergeCell ref="B987:G987"/>
    <mergeCell ref="H987:I987"/>
    <mergeCell ref="B1004:G1004"/>
    <mergeCell ref="H1004:I1004"/>
    <mergeCell ref="H1028:I1028"/>
    <mergeCell ref="B1028:G1028"/>
    <mergeCell ref="B1051:G1051"/>
    <mergeCell ref="H1051:I1051"/>
    <mergeCell ref="B1070:G1070"/>
    <mergeCell ref="H1070:I1070"/>
    <mergeCell ref="B1085:G1085"/>
    <mergeCell ref="H1085:I1085"/>
    <mergeCell ref="B1110:G1110"/>
    <mergeCell ref="H1110:I1110"/>
    <mergeCell ref="B1132:G1132"/>
    <mergeCell ref="H1132:I1132"/>
    <mergeCell ref="B1151:G1151"/>
    <mergeCell ref="H1151:I1151"/>
    <mergeCell ref="H1177:I1177"/>
    <mergeCell ref="B1177:G1177"/>
    <mergeCell ref="B1200:G1200"/>
    <mergeCell ref="H1200:I1200"/>
    <mergeCell ref="B1222:G1222"/>
    <mergeCell ref="H1222:I1222"/>
    <mergeCell ref="B1242:G1242"/>
    <mergeCell ref="H1242:I1242"/>
    <mergeCell ref="B546:G546"/>
    <mergeCell ref="H546:I546"/>
    <mergeCell ref="B572:G572"/>
    <mergeCell ref="H572:I572"/>
    <mergeCell ref="C574:D574"/>
    <mergeCell ref="H592:I592"/>
    <mergeCell ref="B594:J594"/>
    <mergeCell ref="B592:G592"/>
    <mergeCell ref="B616:G616"/>
    <mergeCell ref="H616:I616"/>
    <mergeCell ref="B635:G635"/>
    <mergeCell ref="H635:I635"/>
    <mergeCell ref="B659:G659"/>
    <mergeCell ref="H659:I659"/>
    <mergeCell ref="B676:G676"/>
    <mergeCell ref="H676:I676"/>
    <mergeCell ref="B699:G699"/>
    <mergeCell ref="H699:I699"/>
    <mergeCell ref="B716:G716"/>
    <mergeCell ref="H716:I716"/>
    <mergeCell ref="H737:I737"/>
    <mergeCell ref="B737:G737"/>
    <mergeCell ref="B757:G757"/>
    <mergeCell ref="H757:I757"/>
    <mergeCell ref="B778:G778"/>
    <mergeCell ref="H778:I778"/>
    <mergeCell ref="B798:G798"/>
    <mergeCell ref="H798:I798"/>
    <mergeCell ref="B818:G818"/>
    <mergeCell ref="H818:I818"/>
    <mergeCell ref="B839:G839"/>
    <mergeCell ref="H839:I839"/>
    <mergeCell ref="B860:G860"/>
    <mergeCell ref="H860:I860"/>
    <mergeCell ref="H882:I882"/>
    <mergeCell ref="B882:G882"/>
    <mergeCell ref="B903:G903"/>
    <mergeCell ref="H903:I903"/>
    <mergeCell ref="B923:G923"/>
    <mergeCell ref="H923:I923"/>
    <mergeCell ref="B940:G940"/>
    <mergeCell ref="H940:I940"/>
    <mergeCell ref="B1262:G1262"/>
    <mergeCell ref="H1262:I1262"/>
  </mergeCells>
  <conditionalFormatting sqref="G2:G3 G5:G26 C7:C26 G28:G48 C41:C48 G50:G72 C51:C72 G74:G95 C88:C95 G97:G117 C98:C117 G119:G135 C132:C135 G137:G160 C138:C160 G162:G182 C175:C182 G184:G200 C185:C200 G202:G223 C215:C223 G225:G247 C226:C247 G249:G270 C262:C270 G272:G290 C273:C290 G292:G310 C305:C310 G312:G333 C313:C333 G335:G357 C348:C357 G359:G379 C360:C379 G381:G402 C394:C402 G404:G422 C405:C422 G424:G448 C437:C448 G450:G471 C451:C471 G473:G494 C486:C494 G496:G519 C497:C519 G521:G545 C534:C545 G547:G571 C548:C571 G573:G591 C587:C591 G593 C595:C615 G595:G615 C630:C634 G630:G634 C636:C658 G636:G658 C673:C675 G673:G675 C677:C698 G677:G698 G700:G715 C713:C715 C717:C736 G717:G736 G738:G756 C751:C756 C758:C777 G758:G777 G779:G797 C792:C797 C799:C817 G799:G817 G819:G838 C832:C838 C840:C859 G840:G859 G861:G881 C874:C881 C883:C902 G883:G902 G904:G922 C917:C922 C924:C939 G924:G939 G941:G963 C954:C963 C965:C986 G965:G986 G988:G1003 C1001:C1003 C1005:C1027 G1005:G1027 G1029:G1050 C1042:C1050 C1052:C1069 G1052:G1069 G1071:G1084 C1084 C1086:C1109 G1086:G1109 G1111:G1131 C1124:C1131 C1133:C1150 G1133:G1150 G1152:G1176 C1165:C1176 C1178:C1199 G1178:G1199 G1201:G1221 C1214:C1221 C1223:C1241 G1223:G1241 G1243:G1261 C1256:C1261">
    <cfRule type="cellIs" dxfId="30" priority="1" operator="lessThan">
      <formula>0</formula>
    </cfRule>
  </conditionalFormatting>
  <conditionalFormatting sqref="G2:G3 G5:G26 C7:C26 G28:G48 C41:C48 G50:G72 C51:C72 G74:G95 C88:C95 G97:G117 C98:C117 G119:G135 C132:C135 G137:G160 C138:C160 G162:G182 C175:C182 G184:G200 C185:C200 G202:G223 C215:C223 G225:G247 C226:C247 G249:G270 C262:C270 G272:G290 C273:C290 G292:G310 C305:C310 G312:G333 C313:C333 G335:G357 C348:C357 G359:G379 C360:C379 G381:G402 C394:C402 G404:G422 C405:C422 G424:G448 C437:C448 G450:G471 C451:C471 G473:G494 C486:C494 G496:G519 C497:C519 G521:G545 C534:C545 G547:G571 C548:C571 G573:G591 C587:C591 G593 C595:C615 G595:G615 C630:C634 G630:G634 C636:C658 G636:G658 C673:C675 G673:G675 C677:C698 G677:G698 C701:C715 G701:G715 C717:C736 G717:G736 C739:C756 G739:G756 C758:C777 G758:G777 C780:C797 G780:G797 C799:C817 G799:G817 C820:C838 G820:G838 C840:C859 G840:G859 C862:C881 G862:G881 C883:C902 G883:G902 C905:C922 G905:G922 C924:C939 G924:G939 C942:C963 G942:G963 C965:C986 G965:G986 C989:C1003 G989:G1003 C1005:C1027 G1005:G1027 C1030:C1050 G1030:G1050 C1052:C1069 G1052:G1069 C1072:C1084 G1072:G1084 C1086:C1109 G1086:G1109 C1112:C1131 G1112:G1131 C1133:C1150 G1133:G1150 C1153:C1176 G1153:G1176 C1178:C1199 G1178:G1199 C1202:C1221 G1202:G1221 C1223:C1241 G1223:G1241 C1244:C1261 G1244:G1261">
    <cfRule type="cellIs" dxfId="23" priority="2" operator="greaterThan">
      <formula>0</formula>
    </cfRule>
  </conditionalFormatting>
  <conditionalFormatting sqref="G2:G3 G5:G26 C7:C26 G28:G48 C41:C48 G50:G72 C51:C72 G74:G95 C88:C95 G97:G117 C98:C117 G119:G135 C132:C135 G137:G160 C138:C160 G162:G182 C175:C182 G184:G200 C185:C200 G202:G223 C215:C223 G225:G247 C226:C247 G249:G270 C262:C270 G272:G290 C273:C290 G292:G310 C305:C310 G312:G333 C313:C333 G335:G357 C348:C357 G359:G379 C360:C379 G381:G402 C394:C402 G404:G422 C405:C422 G424:G448 C437:C448 G450:G471 C451:C471 G473:G494 C486:C494 G496:G519 C497:C519 G521:G545 C534:C545 G547:G571 C548:C571 G573:G591 C587:C591 G593 C595:C615 G595:G615 C630:C634 G630:G634 C636:C658 G636:G658 C673:C675 G673:G675 C677:C698 G677:G698 G701:G715 C713:C715 C717:C736 G717:G736 G739:G756 C751:C756 C758:C777 G758:G777 G780:G797 C792:C797 C799:C817 G799:G817 G820:G838 C832:C838 C840:C859 G840:G859 G862:G881 C874:C881 C883:C902 G883:G902 G905:G922 C917:C922 C924:C939 G924:G939 G942:G963 C954:C963 C965:C986 G965:G986 G989:G1003 C1001:C1003 C1005:C1027 G1005:G1027 G1030:G1050 C1042:C1050 C1052:C1069 G1052:G1069 G1072:G1084 C1084 C1086:C1109 G1086:G1109 G1112:G1131 C1124:C1131 C1133:C1150 G1133:G1150 G1153:G1176 C1165:C1176 C1178:C1199 G1178:G1199 G1202:G1221 C1214:C1221 C1223:C1241 G1223:G1241 G1244:G1261 C1256:C1261">
    <cfRule type="cellIs" dxfId="32" priority="3" operator="equal">
      <formula>0</formula>
    </cfRule>
  </conditionalFormatting>
  <conditionalFormatting sqref="H2:H3 H5:H593 H595:H617 H622:H2125">
    <cfRule type="containsText" dxfId="34" priority="4" operator="containsText" text="Paid">
      <formula>NOT(ISERROR(SEARCH(("Paid"),(H2))))</formula>
    </cfRule>
  </conditionalFormatting>
  <conditionalFormatting sqref="H2:H3 H5:H593 H595:H617 H622:H2125">
    <cfRule type="containsText" dxfId="23" priority="5" operator="containsText" text="Recieved">
      <formula>NOT(ISERROR(SEARCH(("Recieved"),(H2))))</formula>
    </cfRule>
  </conditionalFormatting>
  <conditionalFormatting sqref="H2:H3 H5:H593 H595:H617 H622:H2125">
    <cfRule type="containsText" dxfId="35" priority="6" operator="containsText" text="Pending">
      <formula>NOT(ISERROR(SEARCH(("Pending"),(H2))))</formula>
    </cfRule>
  </conditionalFormatting>
  <conditionalFormatting sqref="H2:H3 H5:H593 H595:H617 H622:H2125">
    <cfRule type="containsText" dxfId="36" priority="7" operator="containsText" text="Not Due Yet">
      <formula>NOT(ISERROR(SEARCH(("Not Due Yet"),(H2))))</formula>
    </cfRule>
  </conditionalFormatting>
  <conditionalFormatting sqref="J6:J593 J595:J2125">
    <cfRule type="expression" dxfId="37" priority="8">
      <formula>$H6="Paid"</formula>
    </cfRule>
  </conditionalFormatting>
  <conditionalFormatting sqref="J6:J593 J595:J2125">
    <cfRule type="expression" dxfId="34" priority="9">
      <formula>$H6="N/A"</formula>
    </cfRule>
  </conditionalFormatting>
  <conditionalFormatting sqref="B1:B2125 C1">
    <cfRule type="expression" dxfId="24" priority="10">
      <formula>regexmatch(B1:B2125,"Rent|Car Payment|US Cellular|WPS|Car Insurance|MPU|XFinity")</formula>
    </cfRule>
  </conditionalFormatting>
  <conditionalFormatting sqref="B1:B2125 C1">
    <cfRule type="expression" dxfId="25" priority="11">
      <formula>regexmatch(B1:B2125,"Planet Fitness|Above Lending")</formula>
    </cfRule>
  </conditionalFormatting>
  <conditionalFormatting sqref="B1:B2125 C1">
    <cfRule type="expression" dxfId="26" priority="12">
      <formula>regexmatch(B1:B2125,"Credit Cards")</formula>
    </cfRule>
  </conditionalFormatting>
  <conditionalFormatting sqref="B1:B2125 C1">
    <cfRule type="expression" dxfId="27" priority="13">
      <formula>regexmatch(B1:B2125,"Debt|Groceries|Cigarettes|Gas|Entertainment|Medical|Vehicle|Maintenance|Holiday Gifts|Haircut|Subscription")</formula>
    </cfRule>
  </conditionalFormatting>
  <conditionalFormatting sqref="B1:B2125 C1">
    <cfRule type="expression" dxfId="28" priority="14">
      <formula>regexmatch(B1:B2125,"Income")</formula>
    </cfRule>
  </conditionalFormatting>
  <conditionalFormatting sqref="J6:J593 J595:J2125">
    <cfRule type="expression" dxfId="23" priority="15">
      <formula>AND($H6="Extra Money Left Over :", $J6 &gt; 50)</formula>
    </cfRule>
  </conditionalFormatting>
  <conditionalFormatting sqref="J6:J593 J595:J2125">
    <cfRule type="expression" dxfId="30" priority="16">
      <formula>AND($H6="Extra Money Left Over :", $J6 &lt; 50)</formula>
    </cfRule>
  </conditionalFormatting>
  <conditionalFormatting sqref="J5:J593 J595:J2125">
    <cfRule type="expression" dxfId="23" priority="17">
      <formula>REGEXMATCH(B5, "Income")</formula>
    </cfRule>
  </conditionalFormatting>
  <dataValidations>
    <dataValidation type="list" allowBlank="1" showDropDown="1" showErrorMessage="1" sqref="B6:C6 B7:B18 B28:C40 B41:B48 B50:C50 B51:B72 B74:C87 B88:B95 B97:C97 B98:B117 B119:C131 B132:B135 B137:C137 B138:B160 B162:C174 B175:B182 B184:C184 B185:B200 B202:C214 B215:B223 B225:C225 B226:B247 B249:C261 B262:B270 B272:C272 B273:B290 B292:C304 B305:B310 B312:C312 B313:B333 B335:C347 B348:B357 B359:C359 B360:B379 B381:C393 B394:B402 B404:C404 B405:B422 B424:C436 B437:B448 B450:C450 B451:B471 B473:C485 B486:B494 B496:C496 B497:B519 B521:C533 B534:B545 B547:C549 B550:B571 B573:C573 B574 B575:C586 B587:B591 B596:C596 B597:B615 B617:C617 B618:B634 B636:C637 B638:B658 B660:C660 B661:B675 B677:C677 B678:B698 B700:C700 B701:B715 B717:C717 B718:B736 B738:C738 B739:B756 B758:C758 B759:B777 B779:C779 B780:B797 B799:C799 B800:B817 B819:C819 B820:B838 B840:C840 B841:B859 B861:C861 B862:B881 B883:C883 B884:B902 B904:C904 B905:B922 B924:C924 B925:B939 B941:C941 B942:B963 B965:C965 B966:B986 B988:C988 B989:B1003 B1005:C1005 B1006:B1027 B1029:C1029 B1030:B1050 B1052:C1052 B1053:B1069 B1071:C1071 B1072:B1084 B1086:C1086 B1087:B1109 B1111:C1111 B1112:B1131 B1133:C1133 B1134:B1150 B1152:C1152 B1153:B1176 B1178:C1178 B1179:B1199 B1201:C1201 B1202:B1221 B1223:C1223 B1224:B1241 B1243:C1243 B1244:B1261">
      <formula1>'03) Current YTD Report'!$J$2:$J$30</formula1>
    </dataValidation>
  </dataValidations>
  <printOptions gridLines="1" horizontalCentered="1" vertic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0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8.0" topLeftCell="A9" activePane="bottomLeft" state="frozen"/>
      <selection activeCell="B10" sqref="B10" pane="bottomLeft"/>
    </sheetView>
  </sheetViews>
  <sheetFormatPr customHeight="1" defaultColWidth="14.43" defaultRowHeight="15.0"/>
  <cols>
    <col customWidth="1" min="1" max="1" width="25.86"/>
    <col customWidth="1" min="2" max="2" width="37.29"/>
    <col customWidth="1" min="3" max="5" width="15.86"/>
    <col customWidth="1" min="6" max="6" width="13.0"/>
    <col customWidth="1" min="7" max="7" width="37.29"/>
    <col customWidth="1" min="8" max="8" width="20.14"/>
  </cols>
  <sheetData>
    <row r="1">
      <c r="A1" s="1793" t="s">
        <v>1052</v>
      </c>
    </row>
    <row r="3">
      <c r="A3" s="1794" t="s">
        <v>1053</v>
      </c>
      <c r="B3" s="146"/>
      <c r="C3" s="146"/>
      <c r="D3" s="146"/>
      <c r="E3" s="146"/>
      <c r="F3" s="146"/>
      <c r="G3" s="146"/>
      <c r="H3" s="439"/>
    </row>
    <row r="4">
      <c r="A4" s="1795" t="s">
        <v>1054</v>
      </c>
      <c r="B4" s="1796">
        <v>46088.0</v>
      </c>
      <c r="C4" s="1797"/>
      <c r="D4" s="1798" t="s">
        <v>1055</v>
      </c>
      <c r="E4" s="1012"/>
      <c r="F4" s="1012"/>
      <c r="G4" s="1012"/>
      <c r="H4" s="973"/>
    </row>
    <row r="5">
      <c r="A5" s="1795" t="s">
        <v>1056</v>
      </c>
      <c r="B5" s="1796">
        <v>46132.0</v>
      </c>
      <c r="C5" s="1797"/>
      <c r="D5" s="1799"/>
      <c r="H5" s="1800"/>
    </row>
    <row r="6">
      <c r="A6" s="1795" t="s">
        <v>1057</v>
      </c>
      <c r="B6" s="1801" t="s">
        <v>1058</v>
      </c>
      <c r="C6" s="1797"/>
      <c r="D6" s="1799"/>
      <c r="H6" s="1800"/>
    </row>
    <row r="7">
      <c r="A7" s="1795" t="s">
        <v>1059</v>
      </c>
      <c r="B7" s="1802"/>
      <c r="C7" s="1797"/>
      <c r="D7" s="1803"/>
      <c r="E7" s="142"/>
      <c r="F7" s="142"/>
      <c r="G7" s="142"/>
      <c r="H7" s="1804"/>
    </row>
    <row r="9">
      <c r="A9" s="1805" t="s">
        <v>0</v>
      </c>
      <c r="B9" s="1805" t="s">
        <v>162</v>
      </c>
      <c r="C9" s="1805" t="s">
        <v>48</v>
      </c>
      <c r="D9" s="1805" t="s">
        <v>342</v>
      </c>
      <c r="E9" s="1805" t="s">
        <v>951</v>
      </c>
      <c r="F9" s="1805" t="s">
        <v>1060</v>
      </c>
      <c r="G9" s="1805" t="s">
        <v>453</v>
      </c>
      <c r="H9" s="1805" t="s">
        <v>345</v>
      </c>
    </row>
    <row r="10">
      <c r="A10" s="1806" t="s">
        <v>52</v>
      </c>
      <c r="B10" s="1806" t="s">
        <v>777</v>
      </c>
      <c r="C10" s="1807">
        <v>46094.0</v>
      </c>
      <c r="D10" s="1808">
        <v>-100.0</v>
      </c>
      <c r="E10" s="1809"/>
      <c r="F10" s="1810" t="s">
        <v>325</v>
      </c>
      <c r="G10" s="1806" t="s">
        <v>325</v>
      </c>
      <c r="H10" s="1811">
        <v>1775.58</v>
      </c>
    </row>
    <row r="11">
      <c r="A11" s="1812" t="s">
        <v>52</v>
      </c>
      <c r="B11" s="1812" t="s">
        <v>1051</v>
      </c>
      <c r="C11" s="1813">
        <v>46096.0</v>
      </c>
      <c r="D11" s="1814">
        <v>-359.83</v>
      </c>
      <c r="E11" s="1815"/>
      <c r="F11" s="1816" t="s">
        <v>325</v>
      </c>
      <c r="G11" s="1812" t="s">
        <v>325</v>
      </c>
      <c r="H11" s="1817">
        <v>1415.75</v>
      </c>
    </row>
    <row r="12">
      <c r="A12" s="1806" t="s">
        <v>52</v>
      </c>
      <c r="B12" s="1806" t="s">
        <v>28</v>
      </c>
      <c r="C12" s="1807">
        <v>46105.0</v>
      </c>
      <c r="D12" s="1808">
        <v>-100.0</v>
      </c>
      <c r="E12" s="1809"/>
      <c r="F12" s="1810" t="s">
        <v>325</v>
      </c>
      <c r="G12" s="1806" t="s">
        <v>325</v>
      </c>
      <c r="H12" s="1811">
        <v>1315.75</v>
      </c>
    </row>
    <row r="13">
      <c r="A13" s="1812" t="s">
        <v>52</v>
      </c>
      <c r="B13" s="1812" t="s">
        <v>29</v>
      </c>
      <c r="C13" s="1813">
        <v>46106.0</v>
      </c>
      <c r="D13" s="1814">
        <v>-22.43</v>
      </c>
      <c r="E13" s="1818"/>
      <c r="F13" s="1816" t="s">
        <v>325</v>
      </c>
      <c r="G13" s="1812" t="s">
        <v>325</v>
      </c>
      <c r="H13" s="1817">
        <v>1293.32</v>
      </c>
    </row>
    <row r="14">
      <c r="A14" s="1806" t="s">
        <v>52</v>
      </c>
      <c r="B14" s="1806" t="s">
        <v>53</v>
      </c>
      <c r="C14" s="1807">
        <v>46094.0</v>
      </c>
      <c r="D14" s="1808">
        <v>-2.0</v>
      </c>
      <c r="E14" s="1819"/>
      <c r="F14" s="1810" t="s">
        <v>325</v>
      </c>
      <c r="G14" s="1806" t="s">
        <v>325</v>
      </c>
      <c r="H14" s="1811">
        <v>1291.32</v>
      </c>
    </row>
    <row r="15">
      <c r="A15" s="1812" t="s">
        <v>42</v>
      </c>
      <c r="B15" s="1815"/>
      <c r="C15" s="1813">
        <v>46090.0</v>
      </c>
      <c r="D15" s="1814">
        <v>-86.95</v>
      </c>
      <c r="E15" s="1820"/>
      <c r="F15" s="1816" t="s">
        <v>325</v>
      </c>
      <c r="G15" s="1812" t="s">
        <v>325</v>
      </c>
      <c r="H15" s="1817">
        <v>2500.8</v>
      </c>
    </row>
    <row r="16">
      <c r="A16" s="1806" t="s">
        <v>23</v>
      </c>
      <c r="B16" s="1809"/>
      <c r="C16" s="1807">
        <v>46093.0</v>
      </c>
      <c r="D16" s="1808">
        <v>-114.1</v>
      </c>
      <c r="E16" s="1821"/>
      <c r="F16" s="1810" t="s">
        <v>325</v>
      </c>
      <c r="G16" s="1806" t="s">
        <v>325</v>
      </c>
      <c r="H16" s="1811">
        <v>2386.7</v>
      </c>
    </row>
    <row r="17">
      <c r="A17" s="1812" t="s">
        <v>13</v>
      </c>
      <c r="B17" s="1815"/>
      <c r="C17" s="1813">
        <v>46098.0</v>
      </c>
      <c r="D17" s="1814">
        <v>-10.0</v>
      </c>
      <c r="E17" s="1820"/>
      <c r="F17" s="1816" t="s">
        <v>1061</v>
      </c>
      <c r="G17" s="1812" t="s">
        <v>1061</v>
      </c>
      <c r="H17" s="1817">
        <v>2376.7</v>
      </c>
    </row>
    <row r="18">
      <c r="A18" s="1806" t="s">
        <v>14</v>
      </c>
      <c r="B18" s="1809"/>
      <c r="C18" s="1807">
        <v>46101.0</v>
      </c>
      <c r="D18" s="1808">
        <v>-125.07</v>
      </c>
      <c r="E18" s="1821"/>
      <c r="F18" s="1810" t="s">
        <v>325</v>
      </c>
      <c r="G18" s="1806" t="s">
        <v>325</v>
      </c>
      <c r="H18" s="1811">
        <v>2251.63</v>
      </c>
    </row>
    <row r="19">
      <c r="A19" s="1812" t="s">
        <v>15</v>
      </c>
      <c r="B19" s="1815"/>
      <c r="C19" s="1813">
        <v>46104.0</v>
      </c>
      <c r="D19" s="1814">
        <v>-61.0</v>
      </c>
      <c r="E19" s="1820"/>
      <c r="F19" s="1816" t="s">
        <v>325</v>
      </c>
      <c r="G19" s="1812" t="s">
        <v>325</v>
      </c>
      <c r="H19" s="1817">
        <v>2190.63</v>
      </c>
    </row>
    <row r="20">
      <c r="A20" s="1806" t="s">
        <v>33</v>
      </c>
      <c r="B20" s="1809"/>
      <c r="C20" s="1807">
        <v>46109.0</v>
      </c>
      <c r="D20" s="1808">
        <v>-471.27</v>
      </c>
      <c r="E20" s="1821"/>
      <c r="F20" s="1810" t="s">
        <v>325</v>
      </c>
      <c r="G20" s="1806" t="s">
        <v>325</v>
      </c>
      <c r="H20" s="1811">
        <v>1719.36</v>
      </c>
    </row>
    <row r="21">
      <c r="A21" s="1812" t="s">
        <v>42</v>
      </c>
      <c r="B21" s="1815"/>
      <c r="C21" s="1813">
        <v>46104.0</v>
      </c>
      <c r="D21" s="1814">
        <v>-86.95</v>
      </c>
      <c r="E21" s="1820"/>
      <c r="F21" s="1816" t="s">
        <v>1061</v>
      </c>
      <c r="G21" s="1812" t="s">
        <v>1061</v>
      </c>
      <c r="H21" s="1817">
        <v>2982.41</v>
      </c>
    </row>
    <row r="22">
      <c r="A22" s="1806" t="s">
        <v>52</v>
      </c>
      <c r="B22" s="1806" t="s">
        <v>28</v>
      </c>
      <c r="C22" s="1807">
        <v>46105.0</v>
      </c>
      <c r="D22" s="1808">
        <v>-60.0</v>
      </c>
      <c r="E22" s="1819"/>
      <c r="F22" s="1810" t="s">
        <v>1061</v>
      </c>
      <c r="G22" s="1806" t="s">
        <v>1061</v>
      </c>
      <c r="H22" s="1811">
        <v>2922.41</v>
      </c>
    </row>
    <row r="23">
      <c r="A23" s="1812" t="s">
        <v>30</v>
      </c>
      <c r="B23" s="1815"/>
      <c r="C23" s="1813">
        <v>46113.0</v>
      </c>
      <c r="D23" s="1814">
        <v>-965.19</v>
      </c>
      <c r="E23" s="1815"/>
      <c r="F23" s="1816" t="s">
        <v>1061</v>
      </c>
      <c r="G23" s="1812" t="s">
        <v>1061</v>
      </c>
      <c r="H23" s="1817">
        <v>1957.22</v>
      </c>
    </row>
    <row r="24">
      <c r="A24" s="1806" t="s">
        <v>19</v>
      </c>
      <c r="B24" s="1809"/>
      <c r="C24" s="1807">
        <v>46117.0</v>
      </c>
      <c r="D24" s="1808">
        <v>-64.56</v>
      </c>
      <c r="E24" s="1819"/>
      <c r="F24" s="1810" t="s">
        <v>1061</v>
      </c>
      <c r="G24" s="1806" t="s">
        <v>1061</v>
      </c>
      <c r="H24" s="1811">
        <v>1892.66</v>
      </c>
    </row>
    <row r="25">
      <c r="A25" s="1812" t="s">
        <v>52</v>
      </c>
      <c r="B25" s="1812" t="s">
        <v>777</v>
      </c>
      <c r="C25" s="1813">
        <v>46125.0</v>
      </c>
      <c r="D25" s="1814">
        <v>-60.0</v>
      </c>
      <c r="E25" s="1815"/>
      <c r="F25" s="1816" t="s">
        <v>1061</v>
      </c>
      <c r="G25" s="1812" t="s">
        <v>1061</v>
      </c>
      <c r="H25" s="1817">
        <v>1832.66</v>
      </c>
    </row>
    <row r="26">
      <c r="A26" s="1806" t="s">
        <v>52</v>
      </c>
      <c r="B26" s="1806" t="s">
        <v>1051</v>
      </c>
      <c r="C26" s="1807">
        <v>46127.0</v>
      </c>
      <c r="D26" s="1808">
        <v>-60.0</v>
      </c>
      <c r="E26" s="1809"/>
      <c r="F26" s="1810" t="s">
        <v>1061</v>
      </c>
      <c r="G26" s="1806" t="s">
        <v>1061</v>
      </c>
      <c r="H26" s="1811">
        <v>1772.66</v>
      </c>
    </row>
    <row r="28">
      <c r="A28" s="1822" t="s">
        <v>1062</v>
      </c>
    </row>
  </sheetData>
  <mergeCells count="4">
    <mergeCell ref="A1:H1"/>
    <mergeCell ref="A3:H3"/>
    <mergeCell ref="D4:H7"/>
    <mergeCell ref="A28:H28"/>
  </mergeCells>
  <dataValidations>
    <dataValidation type="list" allowBlank="1" showErrorMessage="1" sqref="B6">
      <formula1>"All,Paid only,Pending only"</formula1>
    </dataValidation>
  </dataValidations>
  <drawing r:id="rId1"/>
</worksheet>
</file>

<file path=xl/worksheets/sheet10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.0"/>
    <col customWidth="1" min="2" max="2" width="13.71"/>
    <col customWidth="1" min="3" max="3" width="13.57"/>
    <col customWidth="1" min="4" max="4" width="14.29"/>
    <col customWidth="1" min="5" max="5" width="23.86"/>
    <col customWidth="1" min="6" max="6" width="13.71"/>
    <col customWidth="1" min="7" max="7" width="25.57"/>
    <col customWidth="1" min="8" max="8" width="21.0"/>
    <col customWidth="1" min="9" max="9" width="3.0"/>
    <col customWidth="1" min="10" max="10" width="20.43"/>
    <col customWidth="1" min="11" max="11" width="3.0"/>
    <col customWidth="1" min="12" max="13" width="19.86"/>
    <col customWidth="1" min="14" max="14" width="20.57"/>
    <col customWidth="1" min="15" max="15" width="22.0"/>
    <col customWidth="1" min="16" max="16" width="16.43"/>
    <col customWidth="1" min="17" max="17" width="21.71"/>
    <col customWidth="1" min="18" max="18" width="3.0"/>
  </cols>
  <sheetData>
    <row r="1" ht="22.5" customHeight="1">
      <c r="A1" s="324"/>
      <c r="B1" s="1823" t="s">
        <v>1063</v>
      </c>
      <c r="C1" s="1823" t="s">
        <v>73</v>
      </c>
      <c r="D1" s="1823" t="s">
        <v>671</v>
      </c>
      <c r="E1" s="1823" t="s">
        <v>1064</v>
      </c>
      <c r="F1" s="1823" t="s">
        <v>1065</v>
      </c>
      <c r="G1" s="1823" t="s">
        <v>275</v>
      </c>
      <c r="H1" s="1823" t="s">
        <v>1066</v>
      </c>
      <c r="I1" s="1824"/>
      <c r="J1" s="1825" t="s">
        <v>1067</v>
      </c>
      <c r="K1" s="1826"/>
      <c r="L1" s="1825" t="s">
        <v>1068</v>
      </c>
      <c r="M1" s="1827" t="s">
        <v>1069</v>
      </c>
      <c r="N1" s="1825" t="s">
        <v>301</v>
      </c>
      <c r="O1" s="1825" t="s">
        <v>1070</v>
      </c>
      <c r="P1" s="1825" t="s">
        <v>1071</v>
      </c>
      <c r="Q1" s="1825" t="s">
        <v>1066</v>
      </c>
      <c r="R1" s="1826"/>
    </row>
    <row r="2" ht="22.5" customHeight="1">
      <c r="A2" s="324"/>
      <c r="B2" s="1828" t="s">
        <v>28</v>
      </c>
      <c r="C2" s="1829">
        <v>0.2899</v>
      </c>
      <c r="D2" s="1830">
        <v>3000.0</v>
      </c>
      <c r="E2" s="1831">
        <v>562.68</v>
      </c>
      <c r="F2" s="1832">
        <f t="shared" ref="F2:F7" si="1">D2-E2</f>
        <v>2437.32</v>
      </c>
      <c r="G2" s="1830">
        <f t="shared" ref="G2:G7" si="2">PMT(C2/12, $J$2, E2)</f>
        <v>-291.5756176</v>
      </c>
      <c r="H2" s="1830">
        <f t="shared" ref="H2:H7" si="3">IFERROR(CUMIPMT(C2/12, $J$2, E2, 1, $J$2, 0), 0)</f>
        <v>-20.47123519</v>
      </c>
      <c r="I2" s="1833"/>
      <c r="J2" s="1834">
        <v>2.0</v>
      </c>
      <c r="K2" s="1833"/>
      <c r="L2" s="1835">
        <f>sum(Credit_Card_Breakdown[Limit])</f>
        <v>15900</v>
      </c>
      <c r="M2" s="1836">
        <f>sum(Credit_Card_Breakdown[Avalable])</f>
        <v>14548.34</v>
      </c>
      <c r="N2" s="1836">
        <f>sum(Credit_Card_Breakdown[Current Balance])</f>
        <v>1351.66</v>
      </c>
      <c r="O2" s="1837">
        <f>AVERAGE(Credit_Card_Breakdown[APR])</f>
        <v>0.3015666667</v>
      </c>
      <c r="P2" s="1836">
        <f>SUM(Credit_Card_Breakdown[Monthly Payment])</f>
        <v>-701.1381051</v>
      </c>
      <c r="Q2" s="1836">
        <f>SUM(Credit_Card_Breakdown[Interest Paid])</f>
        <v>-50.61621017</v>
      </c>
      <c r="R2" s="1833"/>
    </row>
    <row r="3" ht="22.5" customHeight="1">
      <c r="A3" s="1838"/>
      <c r="B3" s="1839" t="s">
        <v>777</v>
      </c>
      <c r="C3" s="1840">
        <v>0.3099</v>
      </c>
      <c r="D3" s="1831">
        <v>2400.0</v>
      </c>
      <c r="E3" s="1831">
        <v>564.48</v>
      </c>
      <c r="F3" s="1841">
        <f t="shared" si="1"/>
        <v>1835.52</v>
      </c>
      <c r="G3" s="1830">
        <f t="shared" si="2"/>
        <v>-293.2197307</v>
      </c>
      <c r="H3" s="1830">
        <f t="shared" si="3"/>
        <v>-21.95946145</v>
      </c>
      <c r="I3" s="1833"/>
      <c r="J3" s="1833"/>
      <c r="K3" s="1833"/>
      <c r="L3" s="1833"/>
      <c r="M3" s="1833"/>
      <c r="N3" s="1833"/>
      <c r="O3" s="1833"/>
      <c r="P3" s="1833"/>
      <c r="Q3" s="1833"/>
      <c r="R3" s="1833"/>
    </row>
    <row r="4" ht="22.5" customHeight="1">
      <c r="A4" s="1842"/>
      <c r="B4" s="1839" t="s">
        <v>53</v>
      </c>
      <c r="C4" s="1840">
        <v>0.3199</v>
      </c>
      <c r="D4" s="1831">
        <v>2600.0</v>
      </c>
      <c r="E4" s="1831">
        <v>0.0</v>
      </c>
      <c r="F4" s="1841">
        <f t="shared" si="1"/>
        <v>2600</v>
      </c>
      <c r="G4" s="1830">
        <f t="shared" si="2"/>
        <v>0</v>
      </c>
      <c r="H4" s="1830">
        <f t="shared" si="3"/>
        <v>0</v>
      </c>
      <c r="I4" s="1833"/>
      <c r="J4" s="1843" t="s">
        <v>1072</v>
      </c>
      <c r="K4" s="1833"/>
      <c r="L4" s="1843" t="s">
        <v>1073</v>
      </c>
      <c r="M4" s="1833"/>
      <c r="N4" s="1833"/>
      <c r="O4" s="1833"/>
      <c r="P4" s="1833"/>
      <c r="Q4" s="1833"/>
      <c r="R4" s="1833"/>
    </row>
    <row r="5" ht="22.5" customHeight="1">
      <c r="A5" s="1838"/>
      <c r="B5" s="1839" t="s">
        <v>29</v>
      </c>
      <c r="C5" s="1840">
        <v>0.2999</v>
      </c>
      <c r="D5" s="1831">
        <v>3900.0</v>
      </c>
      <c r="E5" s="1831">
        <v>14.15</v>
      </c>
      <c r="F5" s="1841">
        <f t="shared" si="1"/>
        <v>3885.85</v>
      </c>
      <c r="G5" s="1830">
        <f t="shared" si="2"/>
        <v>-7.34131516</v>
      </c>
      <c r="H5" s="1830">
        <f t="shared" si="3"/>
        <v>-0.5326303204</v>
      </c>
      <c r="I5" s="1833"/>
      <c r="J5" s="1844">
        <f>Totals[Total Owed]/Totals[Total Limit]</f>
        <v>0.08501006289</v>
      </c>
      <c r="K5" s="1833"/>
      <c r="L5" s="1845">
        <f>J8*0.3</f>
        <v>15000</v>
      </c>
      <c r="M5" s="1833"/>
      <c r="N5" s="1833"/>
      <c r="O5" s="1833"/>
      <c r="P5" s="1833"/>
      <c r="Q5" s="1833"/>
      <c r="R5" s="1833"/>
    </row>
    <row r="6" ht="22.5" customHeight="1">
      <c r="A6" s="1838"/>
      <c r="B6" s="1846" t="s">
        <v>1051</v>
      </c>
      <c r="C6" s="1840">
        <v>0.2899</v>
      </c>
      <c r="D6" s="1830">
        <v>2000.0</v>
      </c>
      <c r="E6" s="1831">
        <v>210.35</v>
      </c>
      <c r="F6" s="1841">
        <f t="shared" si="1"/>
        <v>1789.65</v>
      </c>
      <c r="G6" s="1830">
        <f t="shared" si="2"/>
        <v>-109.0014416</v>
      </c>
      <c r="H6" s="1830">
        <f t="shared" si="3"/>
        <v>-7.652883207</v>
      </c>
      <c r="I6" s="1833"/>
      <c r="J6" s="1833"/>
      <c r="K6" s="1833"/>
      <c r="L6" s="1833"/>
      <c r="M6" s="1833"/>
      <c r="N6" s="1833"/>
      <c r="O6" s="1833"/>
      <c r="P6" s="1833"/>
      <c r="Q6" s="1833"/>
      <c r="R6" s="1833"/>
    </row>
    <row r="7" ht="22.5" customHeight="1">
      <c r="A7" s="1838"/>
      <c r="B7" s="1839" t="s">
        <v>54</v>
      </c>
      <c r="C7" s="1840">
        <v>0.2999</v>
      </c>
      <c r="D7" s="1831">
        <v>2000.0</v>
      </c>
      <c r="E7" s="1830">
        <v>0.0</v>
      </c>
      <c r="F7" s="1841">
        <f t="shared" si="1"/>
        <v>2000</v>
      </c>
      <c r="G7" s="1830">
        <f t="shared" si="2"/>
        <v>0</v>
      </c>
      <c r="H7" s="1830">
        <f t="shared" si="3"/>
        <v>0</v>
      </c>
      <c r="I7" s="1833"/>
      <c r="J7" s="1843" t="s">
        <v>1074</v>
      </c>
      <c r="K7" s="1833"/>
      <c r="L7" s="1843" t="s">
        <v>1075</v>
      </c>
      <c r="M7" s="1833"/>
      <c r="N7" s="1833"/>
      <c r="O7" s="1833"/>
      <c r="P7" s="1833"/>
      <c r="Q7" s="1833"/>
      <c r="R7" s="1833"/>
    </row>
    <row r="8">
      <c r="A8" s="1838"/>
      <c r="B8" s="1833"/>
      <c r="C8" s="1833"/>
      <c r="D8" s="1833"/>
      <c r="E8" s="1833"/>
      <c r="F8" s="1833"/>
      <c r="G8" s="1833"/>
      <c r="H8" s="1833"/>
      <c r="I8" s="1833"/>
      <c r="J8" s="1845">
        <v>50000.0</v>
      </c>
      <c r="K8" s="1833"/>
      <c r="L8" s="1847">
        <f>((Totals[Total Limit]/L5))</f>
        <v>1.06</v>
      </c>
      <c r="M8" s="1833"/>
      <c r="N8" s="1833"/>
      <c r="O8" s="1833"/>
      <c r="P8" s="1833"/>
      <c r="Q8" s="1833"/>
      <c r="R8" s="1833"/>
    </row>
    <row r="9">
      <c r="A9" s="1833"/>
      <c r="B9" s="1833"/>
      <c r="C9" s="1833"/>
      <c r="D9" s="1833"/>
      <c r="E9" s="1833"/>
      <c r="F9" s="1833"/>
      <c r="G9" s="1833"/>
      <c r="H9" s="1833"/>
      <c r="I9" s="1833"/>
      <c r="J9" s="1833"/>
      <c r="K9" s="1833"/>
      <c r="L9" s="1833"/>
      <c r="M9" s="1833"/>
      <c r="N9" s="1833"/>
      <c r="O9" s="1833"/>
      <c r="P9" s="1833"/>
      <c r="Q9" s="1833"/>
      <c r="R9" s="1833"/>
    </row>
    <row r="10">
      <c r="A10" s="1833"/>
      <c r="B10" s="1833"/>
      <c r="C10" s="1833"/>
      <c r="D10" s="1833"/>
      <c r="E10" s="1833"/>
      <c r="F10" s="1833"/>
      <c r="G10" s="1833"/>
      <c r="H10" s="1833"/>
      <c r="I10" s="1833"/>
      <c r="J10" s="1833"/>
      <c r="K10" s="1833"/>
      <c r="L10" s="1833"/>
      <c r="M10" s="1833"/>
      <c r="N10" s="1833"/>
      <c r="O10" s="1833"/>
      <c r="P10" s="1833"/>
      <c r="Q10" s="1833"/>
      <c r="R10" s="1833"/>
    </row>
    <row r="11">
      <c r="A11" s="1833"/>
      <c r="B11" s="1833"/>
      <c r="C11" s="1833"/>
      <c r="D11" s="1833"/>
      <c r="E11" s="1833"/>
      <c r="F11" s="1833"/>
      <c r="G11" s="1833"/>
      <c r="H11" s="1833"/>
      <c r="I11" s="1833"/>
      <c r="J11" s="1833"/>
      <c r="K11" s="1833"/>
      <c r="L11" s="1833"/>
      <c r="M11" s="1833"/>
      <c r="N11" s="1833"/>
      <c r="O11" s="1833"/>
      <c r="P11" s="1833"/>
      <c r="Q11" s="1833"/>
      <c r="R11" s="1833"/>
    </row>
    <row r="12">
      <c r="A12" s="1833"/>
      <c r="B12" s="1833"/>
      <c r="C12" s="1833"/>
      <c r="D12" s="1833"/>
      <c r="E12" s="1833"/>
      <c r="F12" s="1833"/>
      <c r="G12" s="1833"/>
      <c r="H12" s="1833"/>
      <c r="I12" s="1833"/>
      <c r="J12" s="1833"/>
      <c r="K12" s="1833"/>
      <c r="L12" s="1833"/>
      <c r="M12" s="1833"/>
      <c r="N12" s="1833"/>
      <c r="O12" s="1833"/>
      <c r="P12" s="1833"/>
      <c r="Q12" s="1833"/>
      <c r="R12" s="1833"/>
    </row>
    <row r="13">
      <c r="A13" s="1833"/>
      <c r="B13" s="1833"/>
      <c r="C13" s="1833"/>
      <c r="D13" s="1833"/>
      <c r="E13" s="1833"/>
      <c r="F13" s="1833"/>
      <c r="G13" s="1833"/>
      <c r="H13" s="1833"/>
      <c r="I13" s="1833"/>
      <c r="J13" s="1833"/>
      <c r="K13" s="1833"/>
      <c r="L13" s="1833"/>
      <c r="M13" s="1833"/>
      <c r="N13" s="1833"/>
      <c r="O13" s="1833"/>
      <c r="P13" s="1833"/>
      <c r="Q13" s="1833"/>
      <c r="R13" s="1833"/>
    </row>
    <row r="14">
      <c r="A14" s="1833"/>
      <c r="B14" s="1833"/>
      <c r="C14" s="1833"/>
      <c r="D14" s="1833"/>
      <c r="E14" s="1833"/>
      <c r="F14" s="1833"/>
      <c r="G14" s="1833"/>
      <c r="H14" s="1833"/>
      <c r="I14" s="1833"/>
      <c r="J14" s="1833"/>
      <c r="K14" s="1833"/>
      <c r="L14" s="1833"/>
      <c r="M14" s="1833"/>
      <c r="N14" s="1833"/>
      <c r="O14" s="1833"/>
      <c r="P14" s="1833"/>
      <c r="Q14" s="1833"/>
      <c r="R14" s="1833"/>
    </row>
    <row r="15">
      <c r="A15" s="1833"/>
      <c r="B15" s="1833"/>
      <c r="C15" s="1833"/>
      <c r="D15" s="1833"/>
      <c r="E15" s="1833"/>
      <c r="F15" s="1833"/>
      <c r="G15" s="1833"/>
      <c r="H15" s="1833"/>
      <c r="I15" s="1833"/>
      <c r="J15" s="1833"/>
      <c r="K15" s="1833"/>
      <c r="L15" s="1833"/>
      <c r="M15" s="1833"/>
      <c r="N15" s="1833"/>
      <c r="O15" s="1833"/>
      <c r="P15" s="1833"/>
      <c r="Q15" s="1833"/>
      <c r="R15" s="1833"/>
    </row>
    <row r="16">
      <c r="A16" s="1833"/>
      <c r="B16" s="1833"/>
      <c r="C16" s="1833"/>
      <c r="D16" s="1833"/>
      <c r="E16" s="1833"/>
      <c r="F16" s="1833"/>
      <c r="G16" s="1833"/>
      <c r="H16" s="1833"/>
      <c r="I16" s="1833"/>
      <c r="J16" s="1833"/>
      <c r="K16" s="1833"/>
      <c r="L16" s="1833"/>
      <c r="M16" s="1833"/>
      <c r="N16" s="1833"/>
      <c r="O16" s="1833"/>
      <c r="P16" s="1833"/>
      <c r="Q16" s="1833"/>
      <c r="R16" s="1833"/>
    </row>
    <row r="17">
      <c r="A17" s="1833"/>
      <c r="B17" s="1833"/>
      <c r="C17" s="1833"/>
      <c r="D17" s="1833"/>
      <c r="E17" s="1833"/>
      <c r="F17" s="1833"/>
      <c r="G17" s="1833"/>
      <c r="H17" s="1833"/>
      <c r="I17" s="1833"/>
      <c r="J17" s="1833"/>
      <c r="K17" s="1833"/>
      <c r="L17" s="1833"/>
      <c r="M17" s="1833"/>
      <c r="N17" s="1833"/>
      <c r="O17" s="1833"/>
      <c r="P17" s="1833"/>
      <c r="Q17" s="1833"/>
      <c r="R17" s="1833"/>
    </row>
    <row r="18">
      <c r="A18" s="1833"/>
      <c r="B18" s="1833"/>
      <c r="C18" s="1833"/>
      <c r="D18" s="1833"/>
      <c r="E18" s="1833"/>
      <c r="F18" s="1833"/>
      <c r="G18" s="1833"/>
      <c r="H18" s="1833"/>
      <c r="I18" s="1833"/>
      <c r="J18" s="1833"/>
      <c r="K18" s="1833"/>
      <c r="L18" s="1833"/>
      <c r="M18" s="1833"/>
      <c r="N18" s="1833"/>
      <c r="O18" s="1833"/>
      <c r="P18" s="1833"/>
      <c r="Q18" s="1833"/>
      <c r="R18" s="1833"/>
    </row>
    <row r="19">
      <c r="A19" s="1833"/>
      <c r="B19" s="1833"/>
      <c r="C19" s="1833"/>
      <c r="D19" s="1833"/>
      <c r="E19" s="1833"/>
      <c r="F19" s="1833"/>
      <c r="G19" s="1833"/>
      <c r="H19" s="1833"/>
      <c r="I19" s="1833"/>
      <c r="J19" s="1833"/>
      <c r="K19" s="1833"/>
      <c r="L19" s="1833"/>
      <c r="M19" s="1833"/>
      <c r="N19" s="1833"/>
      <c r="O19" s="1833"/>
      <c r="P19" s="1833"/>
      <c r="Q19" s="1833"/>
      <c r="R19" s="1833"/>
    </row>
    <row r="20">
      <c r="A20" s="1833"/>
      <c r="B20" s="1833"/>
      <c r="C20" s="1833"/>
      <c r="D20" s="1833"/>
      <c r="E20" s="1833"/>
      <c r="F20" s="1833"/>
      <c r="G20" s="1833"/>
      <c r="H20" s="1833"/>
      <c r="I20" s="1833"/>
      <c r="J20" s="1833"/>
      <c r="K20" s="1833"/>
      <c r="L20" s="1833"/>
      <c r="M20" s="1833"/>
      <c r="N20" s="1833"/>
      <c r="O20" s="1833"/>
      <c r="P20" s="1833"/>
      <c r="Q20" s="1833"/>
      <c r="R20" s="1833"/>
    </row>
    <row r="21">
      <c r="A21" s="1833"/>
      <c r="B21" s="1833"/>
      <c r="C21" s="1833"/>
      <c r="D21" s="1833"/>
      <c r="E21" s="1833"/>
      <c r="F21" s="1833"/>
      <c r="G21" s="1833"/>
      <c r="H21" s="1833"/>
      <c r="I21" s="1833"/>
      <c r="J21" s="1833"/>
      <c r="K21" s="1833"/>
      <c r="L21" s="1833"/>
      <c r="M21" s="1833"/>
      <c r="N21" s="1833"/>
      <c r="O21" s="1833"/>
      <c r="P21" s="1833"/>
      <c r="Q21" s="1833"/>
      <c r="R21" s="1833"/>
    </row>
    <row r="22">
      <c r="A22" s="1833"/>
      <c r="B22" s="1833"/>
      <c r="C22" s="1833"/>
      <c r="D22" s="1833"/>
      <c r="E22" s="1833"/>
      <c r="F22" s="1833"/>
      <c r="G22" s="1833"/>
      <c r="H22" s="1833"/>
      <c r="I22" s="1833"/>
      <c r="J22" s="1833"/>
      <c r="K22" s="1833"/>
      <c r="L22" s="1833"/>
      <c r="M22" s="1833"/>
      <c r="N22" s="1833"/>
      <c r="O22" s="1833"/>
      <c r="P22" s="1833"/>
      <c r="Q22" s="1833"/>
      <c r="R22" s="1833"/>
    </row>
    <row r="23">
      <c r="A23" s="1833"/>
      <c r="B23" s="1833"/>
      <c r="C23" s="1833"/>
      <c r="D23" s="1833"/>
      <c r="E23" s="1833"/>
      <c r="F23" s="1833"/>
      <c r="G23" s="1833"/>
      <c r="H23" s="1833"/>
      <c r="I23" s="1833"/>
      <c r="J23" s="1833"/>
      <c r="K23" s="1833"/>
      <c r="L23" s="1833"/>
      <c r="M23" s="1833"/>
      <c r="N23" s="1833"/>
      <c r="O23" s="1833"/>
      <c r="P23" s="1833"/>
      <c r="Q23" s="1833"/>
      <c r="R23" s="1833"/>
    </row>
    <row r="24">
      <c r="A24" s="1833"/>
      <c r="B24" s="1833"/>
      <c r="C24" s="1833"/>
      <c r="D24" s="1833"/>
      <c r="E24" s="1833"/>
      <c r="F24" s="1833"/>
      <c r="G24" s="1833"/>
      <c r="H24" s="1833"/>
      <c r="I24" s="1833"/>
      <c r="J24" s="1833"/>
      <c r="K24" s="1833"/>
      <c r="L24" s="1833"/>
      <c r="M24" s="1833"/>
      <c r="N24" s="1833"/>
      <c r="O24" s="1833"/>
      <c r="P24" s="1833"/>
      <c r="Q24" s="1833"/>
      <c r="R24" s="1833"/>
    </row>
    <row r="25">
      <c r="A25" s="1833"/>
      <c r="B25" s="1833"/>
      <c r="C25" s="1833"/>
      <c r="D25" s="1833"/>
      <c r="E25" s="1833"/>
      <c r="F25" s="1833"/>
      <c r="G25" s="1833"/>
      <c r="H25" s="1833"/>
      <c r="I25" s="1833"/>
      <c r="J25" s="1833"/>
      <c r="K25" s="1833"/>
      <c r="L25" s="1833"/>
      <c r="M25" s="1833"/>
      <c r="N25" s="1833"/>
      <c r="O25" s="1833"/>
      <c r="P25" s="1833"/>
      <c r="Q25" s="1833"/>
      <c r="R25" s="1833"/>
    </row>
    <row r="26">
      <c r="A26" s="1833"/>
      <c r="B26" s="1833"/>
      <c r="C26" s="1833"/>
      <c r="D26" s="1833"/>
      <c r="E26" s="1833"/>
      <c r="F26" s="1833"/>
      <c r="G26" s="1833"/>
      <c r="H26" s="1833"/>
      <c r="I26" s="1833"/>
      <c r="J26" s="1833"/>
      <c r="K26" s="1833"/>
      <c r="L26" s="1833"/>
      <c r="M26" s="1833"/>
      <c r="N26" s="1833"/>
      <c r="O26" s="1833"/>
      <c r="P26" s="1833"/>
      <c r="Q26" s="1833"/>
      <c r="R26" s="1833"/>
    </row>
    <row r="27">
      <c r="A27" s="1833"/>
      <c r="B27" s="1833"/>
      <c r="C27" s="1833"/>
      <c r="D27" s="1833"/>
      <c r="E27" s="1833"/>
      <c r="F27" s="1833"/>
      <c r="G27" s="1833"/>
      <c r="H27" s="1833"/>
      <c r="I27" s="1833"/>
      <c r="J27" s="1833"/>
      <c r="K27" s="1833"/>
      <c r="L27" s="1833"/>
      <c r="M27" s="1833"/>
      <c r="N27" s="1833"/>
      <c r="O27" s="1833"/>
      <c r="P27" s="1833"/>
      <c r="Q27" s="1833"/>
      <c r="R27" s="1833"/>
    </row>
    <row r="28">
      <c r="A28" s="1833"/>
      <c r="B28" s="1833"/>
      <c r="C28" s="1833"/>
      <c r="D28" s="1833"/>
      <c r="E28" s="1833"/>
      <c r="F28" s="1833"/>
      <c r="G28" s="1833"/>
      <c r="H28" s="1833"/>
      <c r="I28" s="1833"/>
      <c r="J28" s="1833"/>
      <c r="K28" s="1833"/>
      <c r="L28" s="1833"/>
      <c r="M28" s="1833"/>
      <c r="N28" s="1833"/>
      <c r="O28" s="1833"/>
      <c r="P28" s="1833"/>
      <c r="Q28" s="1833"/>
      <c r="R28" s="1833"/>
    </row>
    <row r="29">
      <c r="A29" s="1833"/>
      <c r="B29" s="1833"/>
      <c r="C29" s="1833"/>
      <c r="D29" s="1833"/>
      <c r="E29" s="1833"/>
      <c r="F29" s="1833"/>
      <c r="G29" s="1833"/>
      <c r="H29" s="1833"/>
      <c r="I29" s="1833"/>
      <c r="J29" s="1833"/>
      <c r="K29" s="1833"/>
      <c r="L29" s="1833"/>
      <c r="M29" s="1833"/>
      <c r="N29" s="1833"/>
      <c r="O29" s="1833"/>
      <c r="P29" s="1833"/>
      <c r="Q29" s="1833"/>
      <c r="R29" s="1833"/>
    </row>
    <row r="30">
      <c r="A30" s="1833"/>
      <c r="B30" s="1833"/>
      <c r="C30" s="1833"/>
      <c r="D30" s="1833"/>
      <c r="E30" s="1833"/>
      <c r="F30" s="1833"/>
      <c r="G30" s="1833"/>
      <c r="H30" s="1833"/>
      <c r="I30" s="1833"/>
      <c r="J30" s="1833"/>
      <c r="K30" s="1833"/>
      <c r="L30" s="1833"/>
      <c r="M30" s="1833"/>
      <c r="N30" s="1833"/>
      <c r="O30" s="1833"/>
      <c r="P30" s="1833"/>
      <c r="Q30" s="1833"/>
      <c r="R30" s="1833"/>
    </row>
    <row r="31">
      <c r="A31" s="1833"/>
      <c r="B31" s="1833"/>
      <c r="C31" s="1833"/>
      <c r="D31" s="1833"/>
      <c r="E31" s="1833"/>
      <c r="F31" s="1833"/>
      <c r="G31" s="1833"/>
      <c r="H31" s="1833"/>
      <c r="I31" s="1833"/>
      <c r="J31" s="1833"/>
      <c r="K31" s="1833"/>
      <c r="L31" s="1833"/>
      <c r="M31" s="1833"/>
      <c r="N31" s="1833"/>
      <c r="O31" s="1833"/>
      <c r="P31" s="1833"/>
      <c r="Q31" s="1833"/>
      <c r="R31" s="1833"/>
    </row>
    <row r="32">
      <c r="A32" s="1833"/>
      <c r="B32" s="1833"/>
      <c r="C32" s="1833"/>
      <c r="D32" s="1833"/>
      <c r="E32" s="1833"/>
      <c r="F32" s="1833"/>
      <c r="G32" s="1833"/>
      <c r="H32" s="1833"/>
      <c r="I32" s="1833"/>
      <c r="J32" s="1833"/>
      <c r="K32" s="1833"/>
      <c r="L32" s="1833"/>
      <c r="M32" s="1833"/>
      <c r="N32" s="1833"/>
      <c r="O32" s="1833"/>
      <c r="P32" s="1833"/>
      <c r="Q32" s="1833"/>
      <c r="R32" s="1833"/>
    </row>
    <row r="33">
      <c r="A33" s="1833"/>
      <c r="B33" s="1833"/>
      <c r="C33" s="1833"/>
      <c r="D33" s="1833"/>
      <c r="E33" s="1833"/>
      <c r="F33" s="1833"/>
      <c r="G33" s="1833"/>
      <c r="H33" s="1833"/>
      <c r="I33" s="1833"/>
      <c r="J33" s="1833"/>
      <c r="K33" s="1833"/>
      <c r="L33" s="1833"/>
      <c r="M33" s="1833"/>
      <c r="N33" s="1833"/>
      <c r="O33" s="1833"/>
      <c r="P33" s="1833"/>
      <c r="Q33" s="1833"/>
      <c r="R33" s="1833"/>
    </row>
    <row r="34">
      <c r="A34" s="1833"/>
      <c r="B34" s="1833"/>
      <c r="C34" s="1833"/>
      <c r="D34" s="1833"/>
      <c r="E34" s="1833"/>
      <c r="F34" s="1833"/>
      <c r="G34" s="1833"/>
      <c r="H34" s="1833"/>
      <c r="I34" s="1833"/>
      <c r="J34" s="1833"/>
      <c r="K34" s="1833"/>
      <c r="L34" s="1833"/>
      <c r="M34" s="1833"/>
      <c r="N34" s="1833"/>
      <c r="O34" s="1833"/>
      <c r="P34" s="1833"/>
      <c r="Q34" s="1833"/>
      <c r="R34" s="1833"/>
    </row>
    <row r="35">
      <c r="A35" s="1833"/>
      <c r="B35" s="1833"/>
      <c r="C35" s="1833"/>
      <c r="D35" s="1833"/>
      <c r="E35" s="1833"/>
      <c r="F35" s="1833"/>
      <c r="G35" s="1833"/>
      <c r="H35" s="1833"/>
      <c r="I35" s="1833"/>
      <c r="J35" s="1833"/>
      <c r="K35" s="1833"/>
      <c r="L35" s="1833"/>
      <c r="M35" s="1833"/>
      <c r="N35" s="1833"/>
      <c r="O35" s="1833"/>
      <c r="P35" s="1833"/>
      <c r="Q35" s="1833"/>
      <c r="R35" s="1833"/>
    </row>
    <row r="36">
      <c r="A36" s="1833"/>
      <c r="B36" s="1833"/>
      <c r="C36" s="1833"/>
      <c r="D36" s="1833"/>
      <c r="E36" s="1833"/>
      <c r="F36" s="1833"/>
      <c r="G36" s="1833"/>
      <c r="H36" s="1833"/>
      <c r="I36" s="1833"/>
      <c r="J36" s="1833"/>
      <c r="K36" s="1833"/>
      <c r="L36" s="1833"/>
      <c r="M36" s="1833"/>
      <c r="N36" s="1833"/>
      <c r="O36" s="1833"/>
      <c r="P36" s="1833"/>
      <c r="Q36" s="1833"/>
      <c r="R36" s="1833"/>
    </row>
    <row r="37">
      <c r="A37" s="1833"/>
      <c r="B37" s="1833"/>
      <c r="C37" s="1833"/>
      <c r="D37" s="1833"/>
      <c r="E37" s="1833"/>
      <c r="F37" s="1833"/>
      <c r="G37" s="1833"/>
      <c r="H37" s="1833"/>
      <c r="I37" s="1833"/>
      <c r="J37" s="1833"/>
      <c r="K37" s="1833"/>
      <c r="L37" s="1833"/>
      <c r="M37" s="1833"/>
      <c r="N37" s="1833"/>
      <c r="O37" s="1833"/>
      <c r="P37" s="1833"/>
      <c r="Q37" s="1833"/>
      <c r="R37" s="1833"/>
    </row>
    <row r="38">
      <c r="A38" s="1833"/>
      <c r="B38" s="1833"/>
      <c r="C38" s="1833"/>
      <c r="D38" s="1833"/>
      <c r="E38" s="1833"/>
      <c r="F38" s="1833"/>
      <c r="G38" s="1833"/>
      <c r="H38" s="1833"/>
      <c r="I38" s="1833"/>
      <c r="J38" s="1833"/>
      <c r="K38" s="1833"/>
      <c r="L38" s="1833"/>
      <c r="M38" s="1833"/>
      <c r="N38" s="1833"/>
      <c r="O38" s="1833"/>
      <c r="P38" s="1833"/>
      <c r="Q38" s="1833"/>
      <c r="R38" s="1833"/>
    </row>
    <row r="39">
      <c r="A39" s="1833"/>
      <c r="B39" s="1833"/>
      <c r="C39" s="1833"/>
      <c r="D39" s="1833"/>
      <c r="E39" s="1833"/>
      <c r="F39" s="1833"/>
      <c r="G39" s="1833"/>
      <c r="H39" s="1833"/>
      <c r="I39" s="1833"/>
      <c r="J39" s="1833"/>
      <c r="K39" s="1833"/>
      <c r="L39" s="1833"/>
      <c r="M39" s="1833"/>
      <c r="N39" s="1833"/>
      <c r="O39" s="1833"/>
      <c r="P39" s="1833"/>
      <c r="Q39" s="1833"/>
      <c r="R39" s="1833"/>
    </row>
    <row r="40">
      <c r="A40" s="1833"/>
      <c r="B40" s="1833"/>
      <c r="C40" s="1833"/>
      <c r="D40" s="1833"/>
      <c r="E40" s="1833"/>
      <c r="F40" s="1833"/>
      <c r="G40" s="1833"/>
      <c r="H40" s="1833"/>
      <c r="I40" s="1833"/>
      <c r="J40" s="1833"/>
      <c r="K40" s="1833"/>
      <c r="L40" s="1833"/>
      <c r="M40" s="1833"/>
      <c r="N40" s="1833"/>
      <c r="O40" s="1833"/>
      <c r="P40" s="1833"/>
      <c r="Q40" s="1833"/>
      <c r="R40" s="1833"/>
    </row>
    <row r="41">
      <c r="A41" s="1833"/>
      <c r="B41" s="1833"/>
      <c r="C41" s="1833"/>
      <c r="D41" s="1833"/>
      <c r="E41" s="1833"/>
      <c r="F41" s="1833"/>
      <c r="G41" s="1833"/>
      <c r="H41" s="1833"/>
      <c r="I41" s="1833"/>
      <c r="J41" s="1833"/>
      <c r="K41" s="1833"/>
      <c r="L41" s="1833"/>
      <c r="M41" s="1833"/>
      <c r="N41" s="1833"/>
      <c r="O41" s="1833"/>
      <c r="P41" s="1833"/>
      <c r="Q41" s="1833"/>
      <c r="R41" s="1833"/>
    </row>
    <row r="42">
      <c r="A42" s="1833"/>
      <c r="B42" s="1833"/>
      <c r="C42" s="1833"/>
      <c r="D42" s="1833"/>
      <c r="E42" s="1833"/>
      <c r="F42" s="1833"/>
      <c r="G42" s="1833"/>
      <c r="H42" s="1833"/>
      <c r="I42" s="1833"/>
      <c r="J42" s="1833"/>
      <c r="K42" s="1833"/>
      <c r="L42" s="1833"/>
      <c r="M42" s="1833"/>
      <c r="N42" s="1833"/>
      <c r="O42" s="1833"/>
      <c r="P42" s="1833"/>
      <c r="Q42" s="1833"/>
      <c r="R42" s="1833"/>
    </row>
    <row r="43">
      <c r="A43" s="1833"/>
      <c r="B43" s="1833"/>
      <c r="C43" s="1833"/>
      <c r="D43" s="1833"/>
      <c r="E43" s="1833"/>
      <c r="F43" s="1833"/>
      <c r="G43" s="1833"/>
      <c r="H43" s="1833"/>
      <c r="I43" s="1833"/>
      <c r="J43" s="1833"/>
      <c r="K43" s="1833"/>
      <c r="L43" s="1833"/>
      <c r="M43" s="1833"/>
      <c r="N43" s="1833"/>
      <c r="O43" s="1833"/>
      <c r="P43" s="1833"/>
      <c r="Q43" s="1833"/>
      <c r="R43" s="1833"/>
    </row>
    <row r="44">
      <c r="A44" s="1833"/>
      <c r="B44" s="1833"/>
      <c r="C44" s="1833"/>
      <c r="D44" s="1833"/>
      <c r="E44" s="1833"/>
      <c r="F44" s="1833"/>
      <c r="G44" s="1833"/>
      <c r="H44" s="1833"/>
      <c r="I44" s="1833"/>
      <c r="J44" s="1833"/>
      <c r="K44" s="1833"/>
      <c r="L44" s="1833"/>
      <c r="M44" s="1833"/>
      <c r="N44" s="1833"/>
      <c r="O44" s="1833"/>
      <c r="P44" s="1833"/>
      <c r="Q44" s="1833"/>
      <c r="R44" s="1833"/>
    </row>
    <row r="45">
      <c r="A45" s="1833"/>
      <c r="B45" s="1833"/>
      <c r="C45" s="1833"/>
      <c r="D45" s="1833"/>
      <c r="E45" s="1833"/>
      <c r="F45" s="1833"/>
      <c r="G45" s="1833"/>
      <c r="H45" s="1833"/>
      <c r="I45" s="1833"/>
      <c r="J45" s="1833"/>
      <c r="K45" s="1833"/>
      <c r="L45" s="1833"/>
      <c r="M45" s="1833"/>
      <c r="N45" s="1833"/>
      <c r="O45" s="1833"/>
      <c r="P45" s="1833"/>
      <c r="Q45" s="1833"/>
      <c r="R45" s="1833"/>
    </row>
    <row r="46">
      <c r="A46" s="1833"/>
      <c r="B46" s="1833"/>
      <c r="C46" s="1833"/>
      <c r="D46" s="1833"/>
      <c r="E46" s="1833"/>
      <c r="F46" s="1833"/>
      <c r="G46" s="1833"/>
      <c r="H46" s="1833"/>
      <c r="I46" s="1833"/>
      <c r="J46" s="1833"/>
      <c r="K46" s="1833"/>
      <c r="L46" s="1833"/>
      <c r="M46" s="1833"/>
      <c r="N46" s="1833"/>
      <c r="O46" s="1833"/>
      <c r="P46" s="1833"/>
      <c r="Q46" s="1833"/>
      <c r="R46" s="1833"/>
    </row>
    <row r="47">
      <c r="A47" s="1833"/>
      <c r="B47" s="1833"/>
      <c r="C47" s="1833"/>
      <c r="D47" s="1833"/>
      <c r="E47" s="1833"/>
      <c r="F47" s="1833"/>
      <c r="G47" s="1833"/>
      <c r="H47" s="1833"/>
      <c r="I47" s="1833"/>
      <c r="J47" s="1833"/>
      <c r="K47" s="1833"/>
      <c r="L47" s="1833"/>
      <c r="M47" s="1833"/>
      <c r="N47" s="1833"/>
      <c r="O47" s="1833"/>
      <c r="P47" s="1833"/>
      <c r="Q47" s="1833"/>
      <c r="R47" s="1833"/>
    </row>
    <row r="48">
      <c r="A48" s="1833"/>
      <c r="B48" s="1833"/>
      <c r="C48" s="1833"/>
      <c r="D48" s="1833"/>
      <c r="E48" s="1833"/>
      <c r="F48" s="1833"/>
      <c r="G48" s="1833"/>
      <c r="H48" s="1833"/>
      <c r="I48" s="1833"/>
      <c r="J48" s="1833"/>
      <c r="K48" s="1833"/>
      <c r="L48" s="1833"/>
      <c r="M48" s="1833"/>
      <c r="N48" s="1833"/>
      <c r="O48" s="1833"/>
      <c r="P48" s="1833"/>
      <c r="Q48" s="1833"/>
      <c r="R48" s="1833"/>
    </row>
    <row r="49">
      <c r="A49" s="1833"/>
      <c r="B49" s="1833"/>
      <c r="C49" s="1833"/>
      <c r="D49" s="1833"/>
      <c r="E49" s="1833"/>
      <c r="F49" s="1833"/>
      <c r="G49" s="1833"/>
      <c r="H49" s="1833"/>
      <c r="I49" s="1833"/>
      <c r="J49" s="1833"/>
      <c r="K49" s="1833"/>
      <c r="L49" s="1833"/>
      <c r="M49" s="1833"/>
      <c r="N49" s="1833"/>
      <c r="O49" s="1833"/>
      <c r="P49" s="1833"/>
      <c r="Q49" s="1833"/>
      <c r="R49" s="1833"/>
    </row>
    <row r="50">
      <c r="A50" s="1833"/>
      <c r="B50" s="1833"/>
      <c r="C50" s="1833"/>
      <c r="D50" s="1833"/>
      <c r="E50" s="1833"/>
      <c r="F50" s="1833"/>
      <c r="G50" s="1833"/>
      <c r="H50" s="1833"/>
      <c r="I50" s="1833"/>
      <c r="J50" s="1833"/>
      <c r="K50" s="1833"/>
      <c r="L50" s="1833"/>
      <c r="M50" s="1833"/>
      <c r="N50" s="1833"/>
      <c r="O50" s="1833"/>
      <c r="P50" s="1833"/>
      <c r="Q50" s="1833"/>
      <c r="R50" s="1833"/>
    </row>
    <row r="51">
      <c r="A51" s="1833"/>
      <c r="B51" s="1833"/>
      <c r="C51" s="1833"/>
      <c r="D51" s="1833"/>
      <c r="E51" s="1833"/>
      <c r="F51" s="1833"/>
      <c r="G51" s="1833"/>
      <c r="H51" s="1833"/>
      <c r="I51" s="1833"/>
      <c r="J51" s="1833"/>
      <c r="K51" s="1833"/>
      <c r="L51" s="1833"/>
      <c r="M51" s="1833"/>
      <c r="N51" s="1833"/>
      <c r="O51" s="1833"/>
      <c r="P51" s="1833"/>
      <c r="Q51" s="1833"/>
      <c r="R51" s="1833"/>
    </row>
    <row r="52">
      <c r="A52" s="1833"/>
      <c r="B52" s="1833"/>
      <c r="C52" s="1833"/>
      <c r="D52" s="1833"/>
      <c r="E52" s="1833"/>
      <c r="F52" s="1833"/>
      <c r="G52" s="1833"/>
      <c r="H52" s="1833"/>
      <c r="I52" s="1833"/>
      <c r="J52" s="1833"/>
      <c r="K52" s="1833"/>
      <c r="L52" s="1833"/>
      <c r="M52" s="1833"/>
      <c r="N52" s="1833"/>
      <c r="O52" s="1833"/>
      <c r="P52" s="1833"/>
      <c r="Q52" s="1833"/>
      <c r="R52" s="1833"/>
    </row>
    <row r="53">
      <c r="A53" s="1833"/>
      <c r="B53" s="1833"/>
      <c r="C53" s="1833"/>
      <c r="D53" s="1833"/>
      <c r="E53" s="1833"/>
      <c r="F53" s="1833"/>
      <c r="G53" s="1833"/>
      <c r="H53" s="1833"/>
      <c r="I53" s="1833"/>
      <c r="J53" s="1833"/>
      <c r="K53" s="1833"/>
      <c r="L53" s="1833"/>
      <c r="M53" s="1833"/>
      <c r="N53" s="1833"/>
      <c r="O53" s="1833"/>
      <c r="P53" s="1833"/>
      <c r="Q53" s="1833"/>
      <c r="R53" s="1833"/>
    </row>
    <row r="54">
      <c r="A54" s="1833"/>
      <c r="B54" s="1833"/>
      <c r="C54" s="1833"/>
      <c r="D54" s="1833"/>
      <c r="E54" s="1833"/>
      <c r="F54" s="1833"/>
      <c r="G54" s="1833"/>
      <c r="H54" s="1833"/>
      <c r="I54" s="1833"/>
      <c r="J54" s="1833"/>
      <c r="K54" s="1833"/>
      <c r="L54" s="1833"/>
      <c r="M54" s="1833"/>
      <c r="N54" s="1833"/>
      <c r="O54" s="1833"/>
      <c r="P54" s="1833"/>
      <c r="Q54" s="1833"/>
      <c r="R54" s="1833"/>
    </row>
    <row r="55">
      <c r="A55" s="1833"/>
      <c r="B55" s="1833"/>
      <c r="C55" s="1833"/>
      <c r="D55" s="1833"/>
      <c r="E55" s="1833"/>
      <c r="F55" s="1833"/>
      <c r="G55" s="1833"/>
      <c r="H55" s="1833"/>
      <c r="I55" s="1833"/>
      <c r="J55" s="1833"/>
      <c r="K55" s="1833"/>
      <c r="L55" s="1833"/>
      <c r="M55" s="1833"/>
      <c r="N55" s="1833"/>
      <c r="O55" s="1833"/>
      <c r="P55" s="1833"/>
      <c r="Q55" s="1833"/>
      <c r="R55" s="1833"/>
    </row>
    <row r="56">
      <c r="A56" s="1833"/>
      <c r="B56" s="1833"/>
      <c r="C56" s="1833"/>
      <c r="D56" s="1833"/>
      <c r="E56" s="1833"/>
      <c r="F56" s="1833"/>
      <c r="G56" s="1833"/>
      <c r="H56" s="1833"/>
      <c r="I56" s="1833"/>
      <c r="J56" s="1833"/>
      <c r="K56" s="1833"/>
      <c r="L56" s="1833"/>
      <c r="M56" s="1833"/>
      <c r="N56" s="1833"/>
      <c r="O56" s="1833"/>
      <c r="P56" s="1833"/>
      <c r="Q56" s="1833"/>
      <c r="R56" s="1833"/>
    </row>
    <row r="57">
      <c r="A57" s="1833"/>
      <c r="B57" s="1833"/>
      <c r="C57" s="1833"/>
      <c r="D57" s="1833"/>
      <c r="E57" s="1833"/>
      <c r="F57" s="1833"/>
      <c r="G57" s="1833"/>
      <c r="H57" s="1833"/>
      <c r="I57" s="1833"/>
      <c r="J57" s="1833"/>
      <c r="K57" s="1833"/>
      <c r="L57" s="1833"/>
      <c r="M57" s="1833"/>
      <c r="N57" s="1833"/>
      <c r="O57" s="1833"/>
      <c r="P57" s="1833"/>
      <c r="Q57" s="1833"/>
      <c r="R57" s="1833"/>
    </row>
    <row r="58">
      <c r="A58" s="1833"/>
      <c r="B58" s="1833"/>
      <c r="C58" s="1833"/>
      <c r="D58" s="1833"/>
      <c r="E58" s="1833"/>
      <c r="F58" s="1833"/>
      <c r="G58" s="1833"/>
      <c r="H58" s="1833"/>
      <c r="I58" s="1833"/>
      <c r="J58" s="1833"/>
      <c r="K58" s="1833"/>
      <c r="L58" s="1833"/>
      <c r="M58" s="1833"/>
      <c r="N58" s="1833"/>
      <c r="O58" s="1833"/>
      <c r="P58" s="1833"/>
      <c r="Q58" s="1833"/>
      <c r="R58" s="1833"/>
    </row>
    <row r="59">
      <c r="A59" s="1833"/>
      <c r="B59" s="1833"/>
      <c r="C59" s="1833"/>
      <c r="D59" s="1833"/>
      <c r="E59" s="1833"/>
      <c r="F59" s="1833"/>
      <c r="G59" s="1833"/>
      <c r="H59" s="1833"/>
      <c r="I59" s="1833"/>
      <c r="J59" s="1833"/>
      <c r="K59" s="1833"/>
      <c r="L59" s="1833"/>
      <c r="M59" s="1833"/>
      <c r="N59" s="1833"/>
      <c r="O59" s="1833"/>
      <c r="P59" s="1833"/>
      <c r="Q59" s="1833"/>
      <c r="R59" s="1833"/>
    </row>
    <row r="60">
      <c r="A60" s="1833"/>
      <c r="B60" s="1833"/>
      <c r="C60" s="1833"/>
      <c r="D60" s="1833"/>
      <c r="E60" s="1833"/>
      <c r="F60" s="1833"/>
      <c r="G60" s="1833"/>
      <c r="H60" s="1833"/>
      <c r="I60" s="1833"/>
      <c r="J60" s="1833"/>
      <c r="K60" s="1833"/>
      <c r="L60" s="1833"/>
      <c r="M60" s="1833"/>
      <c r="N60" s="1833"/>
      <c r="O60" s="1833"/>
      <c r="P60" s="1833"/>
      <c r="Q60" s="1833"/>
      <c r="R60" s="1833"/>
    </row>
    <row r="61">
      <c r="A61" s="1833"/>
      <c r="B61" s="1833"/>
      <c r="C61" s="1833"/>
      <c r="D61" s="1833"/>
      <c r="E61" s="1833"/>
      <c r="F61" s="1833"/>
      <c r="G61" s="1833"/>
      <c r="H61" s="1833"/>
      <c r="I61" s="1833"/>
      <c r="J61" s="1833"/>
      <c r="K61" s="1833"/>
      <c r="L61" s="1833"/>
      <c r="M61" s="1833"/>
      <c r="N61" s="1833"/>
      <c r="O61" s="1833"/>
      <c r="P61" s="1833"/>
      <c r="Q61" s="1833"/>
      <c r="R61" s="1833"/>
    </row>
    <row r="62">
      <c r="A62" s="1833"/>
      <c r="B62" s="1833"/>
      <c r="C62" s="1833"/>
      <c r="D62" s="1833"/>
      <c r="E62" s="1833"/>
      <c r="F62" s="1833"/>
      <c r="G62" s="1833"/>
      <c r="H62" s="1833"/>
      <c r="I62" s="1833"/>
      <c r="J62" s="1833"/>
      <c r="K62" s="1833"/>
      <c r="L62" s="1833"/>
      <c r="M62" s="1833"/>
      <c r="N62" s="1833"/>
      <c r="O62" s="1833"/>
      <c r="P62" s="1833"/>
      <c r="Q62" s="1833"/>
      <c r="R62" s="1833"/>
    </row>
    <row r="63">
      <c r="A63" s="1833"/>
      <c r="B63" s="1833"/>
      <c r="C63" s="1833"/>
      <c r="D63" s="1833"/>
      <c r="E63" s="1833"/>
      <c r="F63" s="1833"/>
      <c r="G63" s="1833"/>
      <c r="H63" s="1833"/>
      <c r="I63" s="1833"/>
      <c r="J63" s="1833"/>
      <c r="K63" s="1833"/>
      <c r="L63" s="1833"/>
      <c r="M63" s="1833"/>
      <c r="N63" s="1833"/>
      <c r="O63" s="1833"/>
      <c r="P63" s="1833"/>
      <c r="Q63" s="1833"/>
      <c r="R63" s="1833"/>
    </row>
    <row r="64">
      <c r="A64" s="1833"/>
      <c r="B64" s="1833"/>
      <c r="C64" s="1833"/>
      <c r="D64" s="1833"/>
      <c r="E64" s="1833"/>
      <c r="F64" s="1833"/>
      <c r="G64" s="1833"/>
      <c r="H64" s="1833"/>
      <c r="I64" s="1833"/>
      <c r="J64" s="1833"/>
      <c r="K64" s="1833"/>
      <c r="L64" s="1833"/>
      <c r="M64" s="1833"/>
      <c r="N64" s="1833"/>
      <c r="O64" s="1833"/>
      <c r="P64" s="1833"/>
      <c r="Q64" s="1833"/>
      <c r="R64" s="1833"/>
    </row>
    <row r="65">
      <c r="A65" s="1833"/>
      <c r="B65" s="1833"/>
      <c r="C65" s="1833"/>
      <c r="D65" s="1833"/>
      <c r="E65" s="1833"/>
      <c r="F65" s="1833"/>
      <c r="G65" s="1833"/>
      <c r="H65" s="1833"/>
      <c r="I65" s="1833"/>
      <c r="J65" s="1833"/>
      <c r="K65" s="1833"/>
      <c r="L65" s="1833"/>
      <c r="M65" s="1833"/>
      <c r="N65" s="1833"/>
      <c r="O65" s="1833"/>
      <c r="P65" s="1833"/>
      <c r="Q65" s="1833"/>
      <c r="R65" s="1833"/>
    </row>
    <row r="66">
      <c r="A66" s="1833"/>
      <c r="B66" s="1833"/>
      <c r="C66" s="1833"/>
      <c r="D66" s="1833"/>
      <c r="E66" s="1833"/>
      <c r="F66" s="1833"/>
      <c r="G66" s="1833"/>
      <c r="H66" s="1833"/>
      <c r="I66" s="1833"/>
      <c r="J66" s="1833"/>
      <c r="K66" s="1833"/>
      <c r="L66" s="1833"/>
      <c r="M66" s="1833"/>
      <c r="N66" s="1833"/>
      <c r="O66" s="1833"/>
      <c r="P66" s="1833"/>
      <c r="Q66" s="1833"/>
      <c r="R66" s="1833"/>
    </row>
    <row r="67">
      <c r="A67" s="1833"/>
      <c r="B67" s="1833"/>
      <c r="C67" s="1833"/>
      <c r="D67" s="1833"/>
      <c r="E67" s="1833"/>
      <c r="F67" s="1833"/>
      <c r="G67" s="1833"/>
      <c r="H67" s="1833"/>
      <c r="I67" s="1833"/>
      <c r="J67" s="1833"/>
      <c r="K67" s="1833"/>
      <c r="L67" s="1833"/>
      <c r="M67" s="1833"/>
      <c r="N67" s="1833"/>
      <c r="O67" s="1833"/>
      <c r="P67" s="1833"/>
      <c r="Q67" s="1833"/>
      <c r="R67" s="1833"/>
    </row>
    <row r="68">
      <c r="A68" s="1833"/>
      <c r="B68" s="1833"/>
      <c r="C68" s="1833"/>
      <c r="D68" s="1833"/>
      <c r="E68" s="1833"/>
      <c r="F68" s="1833"/>
      <c r="G68" s="1833"/>
      <c r="H68" s="1833"/>
      <c r="I68" s="1833"/>
      <c r="J68" s="1833"/>
      <c r="K68" s="1833"/>
      <c r="L68" s="1833"/>
      <c r="M68" s="1833"/>
      <c r="N68" s="1833"/>
      <c r="O68" s="1833"/>
      <c r="P68" s="1833"/>
      <c r="Q68" s="1833"/>
      <c r="R68" s="1833"/>
    </row>
    <row r="69">
      <c r="A69" s="1833"/>
      <c r="B69" s="1833"/>
      <c r="C69" s="1833"/>
      <c r="D69" s="1833"/>
      <c r="E69" s="1833"/>
      <c r="F69" s="1833"/>
      <c r="G69" s="1833"/>
      <c r="H69" s="1833"/>
      <c r="I69" s="1833"/>
      <c r="J69" s="1833"/>
      <c r="K69" s="1833"/>
      <c r="L69" s="1833"/>
      <c r="M69" s="1833"/>
      <c r="N69" s="1833"/>
      <c r="O69" s="1833"/>
      <c r="P69" s="1833"/>
      <c r="Q69" s="1833"/>
      <c r="R69" s="1833"/>
    </row>
    <row r="70">
      <c r="A70" s="1833"/>
      <c r="B70" s="1833"/>
      <c r="C70" s="1833"/>
      <c r="D70" s="1833"/>
      <c r="E70" s="1833"/>
      <c r="F70" s="1833"/>
      <c r="G70" s="1833"/>
      <c r="H70" s="1833"/>
      <c r="I70" s="1833"/>
      <c r="J70" s="1833"/>
      <c r="K70" s="1833"/>
      <c r="L70" s="1833"/>
      <c r="M70" s="1833"/>
      <c r="N70" s="1833"/>
      <c r="O70" s="1833"/>
      <c r="P70" s="1833"/>
      <c r="Q70" s="1833"/>
      <c r="R70" s="1833"/>
    </row>
    <row r="71">
      <c r="A71" s="1833"/>
      <c r="B71" s="1833"/>
      <c r="C71" s="1833"/>
      <c r="D71" s="1833"/>
      <c r="E71" s="1833"/>
      <c r="F71" s="1833"/>
      <c r="G71" s="1833"/>
      <c r="H71" s="1833"/>
      <c r="I71" s="1833"/>
      <c r="J71" s="1833"/>
      <c r="K71" s="1833"/>
      <c r="L71" s="1833"/>
      <c r="M71" s="1833"/>
      <c r="N71" s="1833"/>
      <c r="O71" s="1833"/>
      <c r="P71" s="1833"/>
      <c r="Q71" s="1833"/>
      <c r="R71" s="1833"/>
    </row>
    <row r="72">
      <c r="A72" s="1833"/>
      <c r="B72" s="1833"/>
      <c r="C72" s="1833"/>
      <c r="D72" s="1833"/>
      <c r="E72" s="1833"/>
      <c r="F72" s="1833"/>
      <c r="G72" s="1833"/>
      <c r="H72" s="1833"/>
      <c r="I72" s="1833"/>
      <c r="J72" s="1833"/>
      <c r="K72" s="1833"/>
      <c r="L72" s="1833"/>
      <c r="M72" s="1833"/>
      <c r="N72" s="1833"/>
      <c r="O72" s="1833"/>
      <c r="P72" s="1833"/>
      <c r="Q72" s="1833"/>
      <c r="R72" s="1833"/>
    </row>
    <row r="73">
      <c r="A73" s="1833"/>
      <c r="B73" s="1833"/>
      <c r="C73" s="1833"/>
      <c r="D73" s="1833"/>
      <c r="E73" s="1833"/>
      <c r="F73" s="1833"/>
      <c r="G73" s="1833"/>
      <c r="H73" s="1833"/>
      <c r="I73" s="1833"/>
      <c r="J73" s="1833"/>
      <c r="K73" s="1833"/>
      <c r="L73" s="1833"/>
      <c r="M73" s="1833"/>
      <c r="N73" s="1833"/>
      <c r="O73" s="1833"/>
      <c r="P73" s="1833"/>
      <c r="Q73" s="1833"/>
      <c r="R73" s="1833"/>
    </row>
    <row r="74">
      <c r="A74" s="1833"/>
      <c r="B74" s="1833"/>
      <c r="C74" s="1833"/>
      <c r="D74" s="1833"/>
      <c r="E74" s="1833"/>
      <c r="F74" s="1833"/>
      <c r="G74" s="1833"/>
      <c r="H74" s="1833"/>
      <c r="I74" s="1833"/>
      <c r="J74" s="1833"/>
      <c r="K74" s="1833"/>
      <c r="L74" s="1833"/>
      <c r="M74" s="1833"/>
      <c r="N74" s="1833"/>
      <c r="O74" s="1833"/>
      <c r="P74" s="1833"/>
      <c r="Q74" s="1833"/>
      <c r="R74" s="1833"/>
    </row>
    <row r="75">
      <c r="A75" s="1833"/>
      <c r="B75" s="1833"/>
      <c r="C75" s="1833"/>
      <c r="D75" s="1833"/>
      <c r="E75" s="1833"/>
      <c r="F75" s="1833"/>
      <c r="G75" s="1833"/>
      <c r="H75" s="1833"/>
      <c r="I75" s="1833"/>
      <c r="J75" s="1833"/>
      <c r="K75" s="1833"/>
      <c r="L75" s="1833"/>
      <c r="M75" s="1833"/>
      <c r="N75" s="1833"/>
      <c r="O75" s="1833"/>
      <c r="P75" s="1833"/>
      <c r="Q75" s="1833"/>
      <c r="R75" s="1833"/>
    </row>
    <row r="76">
      <c r="A76" s="1833"/>
      <c r="B76" s="1833"/>
      <c r="C76" s="1833"/>
      <c r="D76" s="1833"/>
      <c r="E76" s="1833"/>
      <c r="F76" s="1833"/>
      <c r="G76" s="1833"/>
      <c r="H76" s="1833"/>
      <c r="I76" s="1833"/>
      <c r="J76" s="1833"/>
      <c r="K76" s="1833"/>
      <c r="L76" s="1833"/>
      <c r="M76" s="1833"/>
      <c r="N76" s="1833"/>
      <c r="O76" s="1833"/>
      <c r="P76" s="1833"/>
      <c r="Q76" s="1833"/>
      <c r="R76" s="1833"/>
    </row>
    <row r="77">
      <c r="A77" s="1833"/>
      <c r="B77" s="1833"/>
      <c r="C77" s="1833"/>
      <c r="D77" s="1833"/>
      <c r="E77" s="1833"/>
      <c r="F77" s="1833"/>
      <c r="G77" s="1833"/>
      <c r="H77" s="1833"/>
      <c r="I77" s="1833"/>
      <c r="J77" s="1833"/>
      <c r="K77" s="1833"/>
      <c r="L77" s="1833"/>
      <c r="M77" s="1833"/>
      <c r="N77" s="1833"/>
      <c r="O77" s="1833"/>
      <c r="P77" s="1833"/>
      <c r="Q77" s="1833"/>
      <c r="R77" s="1833"/>
    </row>
    <row r="78">
      <c r="A78" s="1833"/>
      <c r="B78" s="1833"/>
      <c r="C78" s="1833"/>
      <c r="D78" s="1833"/>
      <c r="E78" s="1833"/>
      <c r="F78" s="1833"/>
      <c r="G78" s="1833"/>
      <c r="H78" s="1833"/>
      <c r="I78" s="1833"/>
      <c r="J78" s="1833"/>
      <c r="K78" s="1833"/>
      <c r="L78" s="1833"/>
      <c r="M78" s="1833"/>
      <c r="N78" s="1833"/>
      <c r="O78" s="1833"/>
      <c r="P78" s="1833"/>
      <c r="Q78" s="1833"/>
      <c r="R78" s="1833"/>
    </row>
    <row r="79">
      <c r="A79" s="1833"/>
      <c r="B79" s="1833"/>
      <c r="C79" s="1833"/>
      <c r="D79" s="1833"/>
      <c r="E79" s="1833"/>
      <c r="F79" s="1833"/>
      <c r="G79" s="1833"/>
      <c r="H79" s="1833"/>
      <c r="I79" s="1833"/>
      <c r="J79" s="1833"/>
      <c r="K79" s="1833"/>
      <c r="L79" s="1833"/>
      <c r="M79" s="1833"/>
      <c r="N79" s="1833"/>
      <c r="O79" s="1833"/>
      <c r="P79" s="1833"/>
      <c r="Q79" s="1833"/>
      <c r="R79" s="1833"/>
    </row>
    <row r="80">
      <c r="A80" s="1833"/>
      <c r="B80" s="1833"/>
      <c r="C80" s="1833"/>
      <c r="D80" s="1833"/>
      <c r="E80" s="1833"/>
      <c r="F80" s="1833"/>
      <c r="G80" s="1833"/>
      <c r="H80" s="1833"/>
      <c r="I80" s="1833"/>
      <c r="J80" s="1833"/>
      <c r="K80" s="1833"/>
      <c r="L80" s="1833"/>
      <c r="M80" s="1833"/>
      <c r="N80" s="1833"/>
      <c r="O80" s="1833"/>
      <c r="P80" s="1833"/>
      <c r="Q80" s="1833"/>
      <c r="R80" s="1833"/>
    </row>
    <row r="81">
      <c r="A81" s="1833"/>
      <c r="B81" s="1833"/>
      <c r="C81" s="1833"/>
      <c r="D81" s="1833"/>
      <c r="E81" s="1833"/>
      <c r="F81" s="1833"/>
      <c r="G81" s="1833"/>
      <c r="H81" s="1833"/>
      <c r="I81" s="1833"/>
      <c r="J81" s="1833"/>
      <c r="K81" s="1833"/>
      <c r="L81" s="1833"/>
      <c r="M81" s="1833"/>
      <c r="N81" s="1833"/>
      <c r="O81" s="1833"/>
      <c r="P81" s="1833"/>
      <c r="Q81" s="1833"/>
      <c r="R81" s="1833"/>
    </row>
    <row r="82">
      <c r="A82" s="1833"/>
      <c r="B82" s="1833"/>
      <c r="C82" s="1833"/>
      <c r="D82" s="1833"/>
      <c r="E82" s="1833"/>
      <c r="F82" s="1833"/>
      <c r="G82" s="1833"/>
      <c r="H82" s="1833"/>
      <c r="I82" s="1833"/>
      <c r="J82" s="1833"/>
      <c r="K82" s="1833"/>
      <c r="L82" s="1833"/>
      <c r="M82" s="1833"/>
      <c r="N82" s="1833"/>
      <c r="O82" s="1833"/>
      <c r="P82" s="1833"/>
      <c r="Q82" s="1833"/>
      <c r="R82" s="1833"/>
    </row>
    <row r="83">
      <c r="A83" s="1833"/>
      <c r="B83" s="1833"/>
      <c r="C83" s="1833"/>
      <c r="D83" s="1833"/>
      <c r="E83" s="1833"/>
      <c r="F83" s="1833"/>
      <c r="G83" s="1833"/>
      <c r="H83" s="1833"/>
      <c r="I83" s="1833"/>
      <c r="J83" s="1833"/>
      <c r="K83" s="1833"/>
      <c r="L83" s="1833"/>
      <c r="M83" s="1833"/>
      <c r="N83" s="1833"/>
      <c r="O83" s="1833"/>
      <c r="P83" s="1833"/>
      <c r="Q83" s="1833"/>
      <c r="R83" s="1833"/>
    </row>
    <row r="84">
      <c r="A84" s="1833"/>
      <c r="B84" s="1833"/>
      <c r="C84" s="1833"/>
      <c r="D84" s="1833"/>
      <c r="E84" s="1833"/>
      <c r="F84" s="1833"/>
      <c r="G84" s="1833"/>
      <c r="H84" s="1833"/>
      <c r="I84" s="1833"/>
      <c r="J84" s="1833"/>
      <c r="K84" s="1833"/>
      <c r="L84" s="1833"/>
      <c r="M84" s="1833"/>
      <c r="N84" s="1833"/>
      <c r="O84" s="1833"/>
      <c r="P84" s="1833"/>
      <c r="Q84" s="1833"/>
      <c r="R84" s="1833"/>
    </row>
    <row r="85">
      <c r="A85" s="1833"/>
      <c r="B85" s="1833"/>
      <c r="C85" s="1833"/>
      <c r="D85" s="1833"/>
      <c r="E85" s="1833"/>
      <c r="F85" s="1833"/>
      <c r="G85" s="1833"/>
      <c r="H85" s="1833"/>
      <c r="I85" s="1833"/>
      <c r="J85" s="1833"/>
      <c r="K85" s="1833"/>
      <c r="L85" s="1833"/>
      <c r="M85" s="1833"/>
      <c r="N85" s="1833"/>
      <c r="O85" s="1833"/>
      <c r="P85" s="1833"/>
      <c r="Q85" s="1833"/>
      <c r="R85" s="1833"/>
    </row>
    <row r="86">
      <c r="A86" s="1833"/>
      <c r="B86" s="1833"/>
      <c r="C86" s="1833"/>
      <c r="D86" s="1833"/>
      <c r="E86" s="1833"/>
      <c r="F86" s="1833"/>
      <c r="G86" s="1833"/>
      <c r="H86" s="1833"/>
      <c r="I86" s="1833"/>
      <c r="J86" s="1833"/>
      <c r="K86" s="1833"/>
      <c r="L86" s="1833"/>
      <c r="M86" s="1833"/>
      <c r="N86" s="1833"/>
      <c r="O86" s="1833"/>
      <c r="P86" s="1833"/>
      <c r="Q86" s="1833"/>
      <c r="R86" s="1833"/>
    </row>
    <row r="87">
      <c r="A87" s="1833"/>
      <c r="B87" s="1833"/>
      <c r="C87" s="1833"/>
      <c r="D87" s="1833"/>
      <c r="E87" s="1833"/>
      <c r="F87" s="1833"/>
      <c r="G87" s="1833"/>
      <c r="H87" s="1833"/>
      <c r="I87" s="1833"/>
      <c r="J87" s="1833"/>
      <c r="K87" s="1833"/>
      <c r="L87" s="1833"/>
      <c r="M87" s="1833"/>
      <c r="N87" s="1833"/>
      <c r="O87" s="1833"/>
      <c r="P87" s="1833"/>
      <c r="Q87" s="1833"/>
      <c r="R87" s="1833"/>
    </row>
    <row r="88">
      <c r="A88" s="1833"/>
      <c r="B88" s="1833"/>
      <c r="C88" s="1833"/>
      <c r="D88" s="1833"/>
      <c r="E88" s="1833"/>
      <c r="F88" s="1833"/>
      <c r="G88" s="1833"/>
      <c r="H88" s="1833"/>
      <c r="I88" s="1833"/>
      <c r="J88" s="1833"/>
      <c r="K88" s="1833"/>
      <c r="L88" s="1833"/>
      <c r="M88" s="1833"/>
      <c r="N88" s="1833"/>
      <c r="O88" s="1833"/>
      <c r="P88" s="1833"/>
      <c r="Q88" s="1833"/>
      <c r="R88" s="1833"/>
    </row>
    <row r="89">
      <c r="A89" s="1833"/>
      <c r="B89" s="1833"/>
      <c r="C89" s="1833"/>
      <c r="D89" s="1833"/>
      <c r="E89" s="1833"/>
      <c r="F89" s="1833"/>
      <c r="G89" s="1833"/>
      <c r="H89" s="1833"/>
      <c r="I89" s="1833"/>
      <c r="J89" s="1833"/>
      <c r="K89" s="1833"/>
      <c r="L89" s="1833"/>
      <c r="M89" s="1833"/>
      <c r="N89" s="1833"/>
      <c r="O89" s="1833"/>
      <c r="P89" s="1833"/>
      <c r="Q89" s="1833"/>
      <c r="R89" s="1833"/>
    </row>
    <row r="90">
      <c r="A90" s="1833"/>
      <c r="B90" s="1833"/>
      <c r="C90" s="1833"/>
      <c r="D90" s="1833"/>
      <c r="E90" s="1833"/>
      <c r="F90" s="1833"/>
      <c r="G90" s="1833"/>
      <c r="H90" s="1833"/>
      <c r="I90" s="1833"/>
      <c r="J90" s="1833"/>
      <c r="K90" s="1833"/>
      <c r="L90" s="1833"/>
      <c r="M90" s="1833"/>
      <c r="N90" s="1833"/>
      <c r="O90" s="1833"/>
      <c r="P90" s="1833"/>
      <c r="Q90" s="1833"/>
      <c r="R90" s="1833"/>
    </row>
    <row r="91">
      <c r="A91" s="1833"/>
      <c r="B91" s="1833"/>
      <c r="C91" s="1833"/>
      <c r="D91" s="1833"/>
      <c r="E91" s="1833"/>
      <c r="F91" s="1833"/>
      <c r="G91" s="1833"/>
      <c r="H91" s="1833"/>
      <c r="I91" s="1833"/>
      <c r="J91" s="1833"/>
      <c r="K91" s="1833"/>
      <c r="L91" s="1833"/>
      <c r="M91" s="1833"/>
      <c r="N91" s="1833"/>
      <c r="O91" s="1833"/>
      <c r="P91" s="1833"/>
      <c r="Q91" s="1833"/>
      <c r="R91" s="1833"/>
    </row>
    <row r="92">
      <c r="A92" s="1833"/>
      <c r="B92" s="1833"/>
      <c r="C92" s="1833"/>
      <c r="D92" s="1833"/>
      <c r="E92" s="1833"/>
      <c r="F92" s="1833"/>
      <c r="G92" s="1833"/>
      <c r="H92" s="1833"/>
      <c r="I92" s="1833"/>
      <c r="J92" s="1833"/>
      <c r="K92" s="1833"/>
      <c r="L92" s="1833"/>
      <c r="M92" s="1833"/>
      <c r="N92" s="1833"/>
      <c r="O92" s="1833"/>
      <c r="P92" s="1833"/>
      <c r="Q92" s="1833"/>
      <c r="R92" s="1833"/>
    </row>
    <row r="93">
      <c r="A93" s="1833"/>
      <c r="B93" s="1833"/>
      <c r="C93" s="1833"/>
      <c r="D93" s="1833"/>
      <c r="E93" s="1833"/>
      <c r="F93" s="1833"/>
      <c r="G93" s="1833"/>
      <c r="H93" s="1833"/>
      <c r="I93" s="1833"/>
      <c r="J93" s="1833"/>
      <c r="K93" s="1833"/>
      <c r="L93" s="1833"/>
      <c r="M93" s="1833"/>
      <c r="N93" s="1833"/>
      <c r="O93" s="1833"/>
      <c r="P93" s="1833"/>
      <c r="Q93" s="1833"/>
      <c r="R93" s="1833"/>
    </row>
    <row r="94">
      <c r="A94" s="1833"/>
      <c r="B94" s="1833"/>
      <c r="C94" s="1833"/>
      <c r="D94" s="1833"/>
      <c r="E94" s="1833"/>
      <c r="F94" s="1833"/>
      <c r="G94" s="1833"/>
      <c r="H94" s="1833"/>
      <c r="I94" s="1833"/>
      <c r="J94" s="1833"/>
      <c r="K94" s="1833"/>
      <c r="L94" s="1833"/>
      <c r="M94" s="1833"/>
      <c r="N94" s="1833"/>
      <c r="O94" s="1833"/>
      <c r="P94" s="1833"/>
      <c r="Q94" s="1833"/>
      <c r="R94" s="1833"/>
    </row>
    <row r="95">
      <c r="A95" s="1833"/>
      <c r="B95" s="1833"/>
      <c r="C95" s="1833"/>
      <c r="D95" s="1833"/>
      <c r="E95" s="1833"/>
      <c r="F95" s="1833"/>
      <c r="G95" s="1833"/>
      <c r="H95" s="1833"/>
      <c r="I95" s="1833"/>
      <c r="J95" s="1833"/>
      <c r="K95" s="1833"/>
      <c r="L95" s="1833"/>
      <c r="M95" s="1833"/>
      <c r="N95" s="1833"/>
      <c r="O95" s="1833"/>
      <c r="P95" s="1833"/>
      <c r="Q95" s="1833"/>
      <c r="R95" s="1833"/>
    </row>
    <row r="96">
      <c r="A96" s="1833"/>
      <c r="B96" s="1833"/>
      <c r="C96" s="1833"/>
      <c r="D96" s="1833"/>
      <c r="E96" s="1833"/>
      <c r="F96" s="1833"/>
      <c r="G96" s="1833"/>
      <c r="H96" s="1833"/>
      <c r="I96" s="1833"/>
      <c r="J96" s="1833"/>
      <c r="K96" s="1833"/>
      <c r="L96" s="1833"/>
      <c r="M96" s="1833"/>
      <c r="N96" s="1833"/>
      <c r="O96" s="1833"/>
      <c r="P96" s="1833"/>
      <c r="Q96" s="1833"/>
      <c r="R96" s="1833"/>
    </row>
    <row r="97">
      <c r="A97" s="1833"/>
      <c r="B97" s="1833"/>
      <c r="C97" s="1833"/>
      <c r="D97" s="1833"/>
      <c r="E97" s="1833"/>
      <c r="F97" s="1833"/>
      <c r="G97" s="1833"/>
      <c r="H97" s="1833"/>
      <c r="I97" s="1833"/>
      <c r="J97" s="1833"/>
      <c r="K97" s="1833"/>
      <c r="L97" s="1833"/>
      <c r="M97" s="1833"/>
      <c r="N97" s="1833"/>
      <c r="O97" s="1833"/>
      <c r="P97" s="1833"/>
      <c r="Q97" s="1833"/>
      <c r="R97" s="1833"/>
    </row>
    <row r="98">
      <c r="A98" s="1833"/>
      <c r="B98" s="1833"/>
      <c r="C98" s="1833"/>
      <c r="D98" s="1833"/>
      <c r="E98" s="1833"/>
      <c r="F98" s="1833"/>
      <c r="G98" s="1833"/>
      <c r="H98" s="1833"/>
      <c r="I98" s="1833"/>
      <c r="J98" s="1833"/>
      <c r="K98" s="1833"/>
      <c r="L98" s="1833"/>
      <c r="M98" s="1833"/>
      <c r="N98" s="1833"/>
      <c r="O98" s="1833"/>
      <c r="P98" s="1833"/>
      <c r="Q98" s="1833"/>
      <c r="R98" s="1833"/>
    </row>
    <row r="99">
      <c r="A99" s="1833"/>
      <c r="B99" s="1833"/>
      <c r="C99" s="1833"/>
      <c r="D99" s="1833"/>
      <c r="E99" s="1833"/>
      <c r="F99" s="1833"/>
      <c r="G99" s="1833"/>
      <c r="H99" s="1833"/>
      <c r="I99" s="1833"/>
      <c r="J99" s="1833"/>
      <c r="K99" s="1833"/>
      <c r="L99" s="1833"/>
      <c r="M99" s="1833"/>
      <c r="N99" s="1833"/>
      <c r="O99" s="1833"/>
      <c r="P99" s="1833"/>
      <c r="Q99" s="1833"/>
      <c r="R99" s="1833"/>
    </row>
    <row r="100">
      <c r="A100" s="1833"/>
      <c r="B100" s="1833"/>
      <c r="C100" s="1833"/>
      <c r="D100" s="1833"/>
      <c r="E100" s="1833"/>
      <c r="F100" s="1833"/>
      <c r="G100" s="1833"/>
      <c r="H100" s="1833"/>
      <c r="I100" s="1833"/>
      <c r="J100" s="1833"/>
      <c r="K100" s="1833"/>
      <c r="L100" s="1833"/>
      <c r="M100" s="1833"/>
      <c r="N100" s="1833"/>
      <c r="O100" s="1833"/>
      <c r="P100" s="1833"/>
      <c r="Q100" s="1833"/>
      <c r="R100" s="1833"/>
    </row>
    <row r="101">
      <c r="A101" s="1833"/>
      <c r="B101" s="1833"/>
      <c r="C101" s="1833"/>
      <c r="D101" s="1833"/>
      <c r="E101" s="1833"/>
      <c r="F101" s="1833"/>
      <c r="G101" s="1833"/>
      <c r="H101" s="1833"/>
      <c r="I101" s="1833"/>
      <c r="J101" s="1833"/>
      <c r="K101" s="1833"/>
      <c r="L101" s="1833"/>
      <c r="M101" s="1833"/>
      <c r="N101" s="1833"/>
      <c r="O101" s="1833"/>
      <c r="P101" s="1833"/>
      <c r="Q101" s="1833"/>
      <c r="R101" s="1833"/>
    </row>
    <row r="102">
      <c r="A102" s="1833"/>
      <c r="B102" s="1833"/>
      <c r="C102" s="1833"/>
      <c r="D102" s="1833"/>
      <c r="E102" s="1833"/>
      <c r="F102" s="1833"/>
      <c r="G102" s="1833"/>
      <c r="H102" s="1833"/>
      <c r="I102" s="1833"/>
      <c r="J102" s="1833"/>
      <c r="K102" s="1833"/>
      <c r="L102" s="1833"/>
      <c r="M102" s="1833"/>
      <c r="N102" s="1833"/>
      <c r="O102" s="1833"/>
      <c r="P102" s="1833"/>
      <c r="Q102" s="1833"/>
      <c r="R102" s="1833"/>
    </row>
    <row r="103">
      <c r="A103" s="1833"/>
      <c r="B103" s="1833"/>
      <c r="C103" s="1833"/>
      <c r="D103" s="1833"/>
      <c r="E103" s="1833"/>
      <c r="F103" s="1833"/>
      <c r="G103" s="1833"/>
      <c r="H103" s="1833"/>
      <c r="I103" s="1833"/>
      <c r="J103" s="1833"/>
      <c r="K103" s="1833"/>
      <c r="L103" s="1833"/>
      <c r="M103" s="1833"/>
      <c r="N103" s="1833"/>
      <c r="O103" s="1833"/>
      <c r="P103" s="1833"/>
      <c r="Q103" s="1833"/>
      <c r="R103" s="1833"/>
    </row>
    <row r="104">
      <c r="A104" s="1833"/>
      <c r="B104" s="1833"/>
      <c r="C104" s="1833"/>
      <c r="D104" s="1833"/>
      <c r="E104" s="1833"/>
      <c r="F104" s="1833"/>
      <c r="G104" s="1833"/>
      <c r="H104" s="1833"/>
      <c r="I104" s="1833"/>
      <c r="J104" s="1833"/>
      <c r="K104" s="1833"/>
      <c r="L104" s="1833"/>
      <c r="M104" s="1833"/>
      <c r="N104" s="1833"/>
      <c r="O104" s="1833"/>
      <c r="P104" s="1833"/>
      <c r="Q104" s="1833"/>
      <c r="R104" s="1833"/>
    </row>
    <row r="105">
      <c r="A105" s="1833"/>
      <c r="B105" s="1833"/>
      <c r="C105" s="1833"/>
      <c r="D105" s="1833"/>
      <c r="E105" s="1833"/>
      <c r="F105" s="1833"/>
      <c r="G105" s="1833"/>
      <c r="H105" s="1833"/>
      <c r="I105" s="1833"/>
      <c r="J105" s="1833"/>
      <c r="K105" s="1833"/>
      <c r="L105" s="1833"/>
      <c r="M105" s="1833"/>
      <c r="N105" s="1833"/>
      <c r="O105" s="1833"/>
      <c r="P105" s="1833"/>
      <c r="Q105" s="1833"/>
      <c r="R105" s="1833"/>
    </row>
    <row r="106">
      <c r="A106" s="1833"/>
      <c r="B106" s="1833"/>
      <c r="C106" s="1833"/>
      <c r="D106" s="1833"/>
      <c r="E106" s="1833"/>
      <c r="F106" s="1833"/>
      <c r="G106" s="1833"/>
      <c r="H106" s="1833"/>
      <c r="I106" s="1833"/>
      <c r="J106" s="1833"/>
      <c r="K106" s="1833"/>
      <c r="L106" s="1833"/>
      <c r="M106" s="1833"/>
      <c r="N106" s="1833"/>
      <c r="O106" s="1833"/>
      <c r="P106" s="1833"/>
      <c r="Q106" s="1833"/>
      <c r="R106" s="1833"/>
    </row>
    <row r="107">
      <c r="A107" s="1833"/>
      <c r="B107" s="1833"/>
      <c r="C107" s="1833"/>
      <c r="D107" s="1833"/>
      <c r="E107" s="1833"/>
      <c r="F107" s="1833"/>
      <c r="G107" s="1833"/>
      <c r="H107" s="1833"/>
      <c r="I107" s="1833"/>
      <c r="J107" s="1833"/>
      <c r="K107" s="1833"/>
      <c r="L107" s="1833"/>
      <c r="M107" s="1833"/>
      <c r="N107" s="1833"/>
      <c r="O107" s="1833"/>
      <c r="P107" s="1833"/>
      <c r="Q107" s="1833"/>
      <c r="R107" s="1833"/>
    </row>
    <row r="108">
      <c r="A108" s="1833"/>
      <c r="B108" s="1833"/>
      <c r="C108" s="1833"/>
      <c r="D108" s="1833"/>
      <c r="E108" s="1833"/>
      <c r="F108" s="1833"/>
      <c r="G108" s="1833"/>
      <c r="H108" s="1833"/>
      <c r="I108" s="1833"/>
      <c r="J108" s="1833"/>
      <c r="K108" s="1833"/>
      <c r="L108" s="1833"/>
      <c r="M108" s="1833"/>
      <c r="N108" s="1833"/>
      <c r="O108" s="1833"/>
      <c r="P108" s="1833"/>
      <c r="Q108" s="1833"/>
      <c r="R108" s="1833"/>
    </row>
    <row r="109">
      <c r="A109" s="1833"/>
      <c r="B109" s="1833"/>
      <c r="C109" s="1833"/>
      <c r="D109" s="1833"/>
      <c r="E109" s="1833"/>
      <c r="F109" s="1833"/>
      <c r="G109" s="1833"/>
      <c r="H109" s="1833"/>
      <c r="I109" s="1833"/>
      <c r="J109" s="1833"/>
      <c r="K109" s="1833"/>
      <c r="L109" s="1833"/>
      <c r="M109" s="1833"/>
      <c r="N109" s="1833"/>
      <c r="O109" s="1833"/>
      <c r="P109" s="1833"/>
      <c r="Q109" s="1833"/>
      <c r="R109" s="1833"/>
    </row>
    <row r="110">
      <c r="A110" s="1833"/>
      <c r="B110" s="1833"/>
      <c r="C110" s="1833"/>
      <c r="D110" s="1833"/>
      <c r="E110" s="1833"/>
      <c r="F110" s="1833"/>
      <c r="G110" s="1833"/>
      <c r="H110" s="1833"/>
      <c r="I110" s="1833"/>
      <c r="J110" s="1833"/>
      <c r="K110" s="1833"/>
      <c r="L110" s="1833"/>
      <c r="M110" s="1833"/>
      <c r="N110" s="1833"/>
      <c r="O110" s="1833"/>
      <c r="P110" s="1833"/>
      <c r="Q110" s="1833"/>
      <c r="R110" s="1833"/>
    </row>
    <row r="111">
      <c r="A111" s="1833"/>
      <c r="B111" s="1833"/>
      <c r="C111" s="1833"/>
      <c r="D111" s="1833"/>
      <c r="E111" s="1833"/>
      <c r="F111" s="1833"/>
      <c r="G111" s="1833"/>
      <c r="H111" s="1833"/>
      <c r="I111" s="1833"/>
      <c r="J111" s="1833"/>
      <c r="K111" s="1833"/>
      <c r="L111" s="1833"/>
      <c r="M111" s="1833"/>
      <c r="N111" s="1833"/>
      <c r="O111" s="1833"/>
      <c r="P111" s="1833"/>
      <c r="Q111" s="1833"/>
      <c r="R111" s="1833"/>
    </row>
    <row r="112">
      <c r="A112" s="1833"/>
      <c r="B112" s="1833"/>
      <c r="C112" s="1833"/>
      <c r="D112" s="1833"/>
      <c r="E112" s="1833"/>
      <c r="F112" s="1833"/>
      <c r="G112" s="1833"/>
      <c r="H112" s="1833"/>
      <c r="I112" s="1833"/>
      <c r="J112" s="1833"/>
      <c r="K112" s="1833"/>
      <c r="L112" s="1833"/>
      <c r="M112" s="1833"/>
      <c r="N112" s="1833"/>
      <c r="O112" s="1833"/>
      <c r="P112" s="1833"/>
      <c r="Q112" s="1833"/>
      <c r="R112" s="1833"/>
    </row>
    <row r="113">
      <c r="A113" s="1833"/>
      <c r="B113" s="1833"/>
      <c r="C113" s="1833"/>
      <c r="D113" s="1833"/>
      <c r="E113" s="1833"/>
      <c r="F113" s="1833"/>
      <c r="G113" s="1833"/>
      <c r="H113" s="1833"/>
      <c r="I113" s="1833"/>
      <c r="J113" s="1833"/>
      <c r="K113" s="1833"/>
      <c r="L113" s="1833"/>
      <c r="M113" s="1833"/>
      <c r="N113" s="1833"/>
      <c r="O113" s="1833"/>
      <c r="P113" s="1833"/>
      <c r="Q113" s="1833"/>
      <c r="R113" s="1833"/>
    </row>
    <row r="114">
      <c r="A114" s="1833"/>
      <c r="B114" s="1833"/>
      <c r="C114" s="1833"/>
      <c r="D114" s="1833"/>
      <c r="E114" s="1833"/>
      <c r="F114" s="1833"/>
      <c r="G114" s="1833"/>
      <c r="H114" s="1833"/>
      <c r="I114" s="1833"/>
      <c r="J114" s="1833"/>
      <c r="K114" s="1833"/>
      <c r="L114" s="1833"/>
      <c r="M114" s="1833"/>
      <c r="N114" s="1833"/>
      <c r="O114" s="1833"/>
      <c r="P114" s="1833"/>
      <c r="Q114" s="1833"/>
      <c r="R114" s="1833"/>
    </row>
    <row r="115">
      <c r="A115" s="1833"/>
      <c r="B115" s="1833"/>
      <c r="C115" s="1833"/>
      <c r="D115" s="1833"/>
      <c r="E115" s="1833"/>
      <c r="F115" s="1833"/>
      <c r="G115" s="1833"/>
      <c r="H115" s="1833"/>
      <c r="I115" s="1833"/>
      <c r="J115" s="1833"/>
      <c r="K115" s="1833"/>
      <c r="L115" s="1833"/>
      <c r="M115" s="1833"/>
      <c r="N115" s="1833"/>
      <c r="O115" s="1833"/>
      <c r="P115" s="1833"/>
      <c r="Q115" s="1833"/>
      <c r="R115" s="1833"/>
    </row>
    <row r="116">
      <c r="A116" s="1833"/>
      <c r="B116" s="1833"/>
      <c r="C116" s="1833"/>
      <c r="D116" s="1833"/>
      <c r="E116" s="1833"/>
      <c r="F116" s="1833"/>
      <c r="G116" s="1833"/>
      <c r="H116" s="1833"/>
      <c r="I116" s="1833"/>
      <c r="J116" s="1833"/>
      <c r="K116" s="1833"/>
      <c r="L116" s="1833"/>
      <c r="M116" s="1833"/>
      <c r="N116" s="1833"/>
      <c r="O116" s="1833"/>
      <c r="P116" s="1833"/>
      <c r="Q116" s="1833"/>
      <c r="R116" s="1833"/>
    </row>
    <row r="117">
      <c r="A117" s="1833"/>
      <c r="B117" s="1833"/>
      <c r="C117" s="1833"/>
      <c r="D117" s="1833"/>
      <c r="E117" s="1833"/>
      <c r="F117" s="1833"/>
      <c r="G117" s="1833"/>
      <c r="H117" s="1833"/>
      <c r="I117" s="1833"/>
      <c r="J117" s="1833"/>
      <c r="K117" s="1833"/>
      <c r="L117" s="1833"/>
      <c r="M117" s="1833"/>
      <c r="N117" s="1833"/>
      <c r="O117" s="1833"/>
      <c r="P117" s="1833"/>
      <c r="Q117" s="1833"/>
      <c r="R117" s="1833"/>
    </row>
    <row r="118">
      <c r="A118" s="1833"/>
      <c r="B118" s="1833"/>
      <c r="C118" s="1833"/>
      <c r="D118" s="1833"/>
      <c r="E118" s="1833"/>
      <c r="F118" s="1833"/>
      <c r="G118" s="1833"/>
      <c r="H118" s="1833"/>
      <c r="I118" s="1833"/>
      <c r="J118" s="1833"/>
      <c r="K118" s="1833"/>
      <c r="L118" s="1833"/>
      <c r="M118" s="1833"/>
      <c r="N118" s="1833"/>
      <c r="O118" s="1833"/>
      <c r="P118" s="1833"/>
      <c r="Q118" s="1833"/>
      <c r="R118" s="1833"/>
    </row>
    <row r="119">
      <c r="A119" s="1833"/>
      <c r="B119" s="1833"/>
      <c r="C119" s="1833"/>
      <c r="D119" s="1833"/>
      <c r="E119" s="1833"/>
      <c r="F119" s="1833"/>
      <c r="G119" s="1833"/>
      <c r="H119" s="1833"/>
      <c r="I119" s="1833"/>
      <c r="J119" s="1833"/>
      <c r="K119" s="1833"/>
      <c r="L119" s="1833"/>
      <c r="M119" s="1833"/>
      <c r="N119" s="1833"/>
      <c r="O119" s="1833"/>
      <c r="P119" s="1833"/>
      <c r="Q119" s="1833"/>
      <c r="R119" s="1833"/>
    </row>
    <row r="120">
      <c r="A120" s="1833"/>
      <c r="B120" s="1833"/>
      <c r="C120" s="1833"/>
      <c r="D120" s="1833"/>
      <c r="E120" s="1833"/>
      <c r="F120" s="1833"/>
      <c r="G120" s="1833"/>
      <c r="H120" s="1833"/>
      <c r="I120" s="1833"/>
      <c r="J120" s="1833"/>
      <c r="K120" s="1833"/>
      <c r="L120" s="1833"/>
      <c r="M120" s="1833"/>
      <c r="N120" s="1833"/>
      <c r="O120" s="1833"/>
      <c r="P120" s="1833"/>
      <c r="Q120" s="1833"/>
      <c r="R120" s="1833"/>
    </row>
    <row r="121">
      <c r="A121" s="1833"/>
      <c r="B121" s="1833"/>
      <c r="C121" s="1833"/>
      <c r="D121" s="1833"/>
      <c r="E121" s="1833"/>
      <c r="F121" s="1833"/>
      <c r="G121" s="1833"/>
      <c r="H121" s="1833"/>
      <c r="I121" s="1833"/>
      <c r="J121" s="1833"/>
      <c r="K121" s="1833"/>
      <c r="L121" s="1833"/>
      <c r="M121" s="1833"/>
      <c r="N121" s="1833"/>
      <c r="O121" s="1833"/>
      <c r="P121" s="1833"/>
      <c r="Q121" s="1833"/>
      <c r="R121" s="1833"/>
    </row>
    <row r="122">
      <c r="A122" s="1833"/>
      <c r="B122" s="1833"/>
      <c r="C122" s="1833"/>
      <c r="D122" s="1833"/>
      <c r="E122" s="1833"/>
      <c r="F122" s="1833"/>
      <c r="G122" s="1833"/>
      <c r="H122" s="1833"/>
      <c r="I122" s="1833"/>
      <c r="J122" s="1833"/>
      <c r="K122" s="1833"/>
      <c r="L122" s="1833"/>
      <c r="M122" s="1833"/>
      <c r="N122" s="1833"/>
      <c r="O122" s="1833"/>
      <c r="P122" s="1833"/>
      <c r="Q122" s="1833"/>
      <c r="R122" s="1833"/>
    </row>
    <row r="123">
      <c r="A123" s="1833"/>
      <c r="B123" s="1833"/>
      <c r="C123" s="1833"/>
      <c r="D123" s="1833"/>
      <c r="E123" s="1833"/>
      <c r="F123" s="1833"/>
      <c r="G123" s="1833"/>
      <c r="H123" s="1833"/>
      <c r="I123" s="1833"/>
      <c r="J123" s="1833"/>
      <c r="K123" s="1833"/>
      <c r="L123" s="1833"/>
      <c r="M123" s="1833"/>
      <c r="N123" s="1833"/>
      <c r="O123" s="1833"/>
      <c r="P123" s="1833"/>
      <c r="Q123" s="1833"/>
      <c r="R123" s="1833"/>
    </row>
    <row r="124">
      <c r="A124" s="1833"/>
      <c r="B124" s="1833"/>
      <c r="C124" s="1833"/>
      <c r="D124" s="1833"/>
      <c r="E124" s="1833"/>
      <c r="F124" s="1833"/>
      <c r="G124" s="1833"/>
      <c r="H124" s="1833"/>
      <c r="I124" s="1833"/>
      <c r="J124" s="1833"/>
      <c r="K124" s="1833"/>
      <c r="L124" s="1833"/>
      <c r="M124" s="1833"/>
      <c r="N124" s="1833"/>
      <c r="O124" s="1833"/>
      <c r="P124" s="1833"/>
      <c r="Q124" s="1833"/>
      <c r="R124" s="1833"/>
    </row>
    <row r="125">
      <c r="A125" s="1833"/>
      <c r="B125" s="1833"/>
      <c r="C125" s="1833"/>
      <c r="D125" s="1833"/>
      <c r="E125" s="1833"/>
      <c r="F125" s="1833"/>
      <c r="G125" s="1833"/>
      <c r="H125" s="1833"/>
      <c r="I125" s="1833"/>
      <c r="J125" s="1833"/>
      <c r="K125" s="1833"/>
      <c r="L125" s="1833"/>
      <c r="M125" s="1833"/>
      <c r="N125" s="1833"/>
      <c r="O125" s="1833"/>
      <c r="P125" s="1833"/>
      <c r="Q125" s="1833"/>
      <c r="R125" s="1833"/>
    </row>
    <row r="126">
      <c r="A126" s="1833"/>
      <c r="B126" s="1833"/>
      <c r="C126" s="1833"/>
      <c r="D126" s="1833"/>
      <c r="E126" s="1833"/>
      <c r="F126" s="1833"/>
      <c r="G126" s="1833"/>
      <c r="H126" s="1833"/>
      <c r="I126" s="1833"/>
      <c r="J126" s="1833"/>
      <c r="K126" s="1833"/>
      <c r="L126" s="1833"/>
      <c r="M126" s="1833"/>
      <c r="N126" s="1833"/>
      <c r="O126" s="1833"/>
      <c r="P126" s="1833"/>
      <c r="Q126" s="1833"/>
      <c r="R126" s="1833"/>
    </row>
    <row r="127">
      <c r="A127" s="1833"/>
      <c r="B127" s="1833"/>
      <c r="C127" s="1833"/>
      <c r="D127" s="1833"/>
      <c r="E127" s="1833"/>
      <c r="F127" s="1833"/>
      <c r="G127" s="1833"/>
      <c r="H127" s="1833"/>
      <c r="I127" s="1833"/>
      <c r="J127" s="1833"/>
      <c r="K127" s="1833"/>
      <c r="L127" s="1833"/>
      <c r="M127" s="1833"/>
      <c r="N127" s="1833"/>
      <c r="O127" s="1833"/>
      <c r="P127" s="1833"/>
      <c r="Q127" s="1833"/>
      <c r="R127" s="1833"/>
    </row>
    <row r="128">
      <c r="A128" s="1833"/>
      <c r="B128" s="1833"/>
      <c r="C128" s="1833"/>
      <c r="D128" s="1833"/>
      <c r="E128" s="1833"/>
      <c r="F128" s="1833"/>
      <c r="G128" s="1833"/>
      <c r="H128" s="1833"/>
      <c r="I128" s="1833"/>
      <c r="J128" s="1833"/>
      <c r="K128" s="1833"/>
      <c r="L128" s="1833"/>
      <c r="M128" s="1833"/>
      <c r="N128" s="1833"/>
      <c r="O128" s="1833"/>
      <c r="P128" s="1833"/>
      <c r="Q128" s="1833"/>
      <c r="R128" s="1833"/>
    </row>
    <row r="129">
      <c r="A129" s="1833"/>
      <c r="B129" s="1833"/>
      <c r="C129" s="1833"/>
      <c r="D129" s="1833"/>
      <c r="E129" s="1833"/>
      <c r="F129" s="1833"/>
      <c r="G129" s="1833"/>
      <c r="H129" s="1833"/>
      <c r="I129" s="1833"/>
      <c r="J129" s="1833"/>
      <c r="K129" s="1833"/>
      <c r="L129" s="1833"/>
      <c r="M129" s="1833"/>
      <c r="N129" s="1833"/>
      <c r="O129" s="1833"/>
      <c r="P129" s="1833"/>
      <c r="Q129" s="1833"/>
      <c r="R129" s="1833"/>
    </row>
    <row r="130">
      <c r="A130" s="1833"/>
      <c r="B130" s="1833"/>
      <c r="C130" s="1833"/>
      <c r="D130" s="1833"/>
      <c r="E130" s="1833"/>
      <c r="F130" s="1833"/>
      <c r="G130" s="1833"/>
      <c r="H130" s="1833"/>
      <c r="I130" s="1833"/>
      <c r="J130" s="1833"/>
      <c r="K130" s="1833"/>
      <c r="L130" s="1833"/>
      <c r="M130" s="1833"/>
      <c r="N130" s="1833"/>
      <c r="O130" s="1833"/>
      <c r="P130" s="1833"/>
      <c r="Q130" s="1833"/>
      <c r="R130" s="1833"/>
    </row>
    <row r="131">
      <c r="A131" s="1833"/>
      <c r="B131" s="1833"/>
      <c r="C131" s="1833"/>
      <c r="D131" s="1833"/>
      <c r="E131" s="1833"/>
      <c r="F131" s="1833"/>
      <c r="G131" s="1833"/>
      <c r="H131" s="1833"/>
      <c r="I131" s="1833"/>
      <c r="J131" s="1833"/>
      <c r="K131" s="1833"/>
      <c r="L131" s="1833"/>
      <c r="M131" s="1833"/>
      <c r="N131" s="1833"/>
      <c r="O131" s="1833"/>
      <c r="P131" s="1833"/>
      <c r="Q131" s="1833"/>
      <c r="R131" s="1833"/>
    </row>
    <row r="132">
      <c r="A132" s="1833"/>
      <c r="B132" s="1833"/>
      <c r="C132" s="1833"/>
      <c r="D132" s="1833"/>
      <c r="E132" s="1833"/>
      <c r="F132" s="1833"/>
      <c r="G132" s="1833"/>
      <c r="H132" s="1833"/>
      <c r="I132" s="1833"/>
      <c r="J132" s="1833"/>
      <c r="K132" s="1833"/>
      <c r="L132" s="1833"/>
      <c r="M132" s="1833"/>
      <c r="N132" s="1833"/>
      <c r="O132" s="1833"/>
      <c r="P132" s="1833"/>
      <c r="Q132" s="1833"/>
      <c r="R132" s="1833"/>
    </row>
    <row r="133">
      <c r="A133" s="1833"/>
      <c r="B133" s="1833"/>
      <c r="C133" s="1833"/>
      <c r="D133" s="1833"/>
      <c r="E133" s="1833"/>
      <c r="F133" s="1833"/>
      <c r="G133" s="1833"/>
      <c r="H133" s="1833"/>
      <c r="I133" s="1833"/>
      <c r="J133" s="1833"/>
      <c r="K133" s="1833"/>
      <c r="L133" s="1833"/>
      <c r="M133" s="1833"/>
      <c r="N133" s="1833"/>
      <c r="O133" s="1833"/>
      <c r="P133" s="1833"/>
      <c r="Q133" s="1833"/>
      <c r="R133" s="1833"/>
    </row>
    <row r="134">
      <c r="A134" s="1833"/>
      <c r="B134" s="1833"/>
      <c r="C134" s="1833"/>
      <c r="D134" s="1833"/>
      <c r="E134" s="1833"/>
      <c r="F134" s="1833"/>
      <c r="G134" s="1833"/>
      <c r="H134" s="1833"/>
      <c r="I134" s="1833"/>
      <c r="J134" s="1833"/>
      <c r="K134" s="1833"/>
      <c r="L134" s="1833"/>
      <c r="M134" s="1833"/>
      <c r="N134" s="1833"/>
      <c r="O134" s="1833"/>
      <c r="P134" s="1833"/>
      <c r="Q134" s="1833"/>
      <c r="R134" s="1833"/>
    </row>
    <row r="135">
      <c r="A135" s="1833"/>
      <c r="B135" s="1833"/>
      <c r="C135" s="1833"/>
      <c r="D135" s="1833"/>
      <c r="E135" s="1833"/>
      <c r="F135" s="1833"/>
      <c r="G135" s="1833"/>
      <c r="H135" s="1833"/>
      <c r="I135" s="1833"/>
      <c r="J135" s="1833"/>
      <c r="K135" s="1833"/>
      <c r="L135" s="1833"/>
      <c r="M135" s="1833"/>
      <c r="N135" s="1833"/>
      <c r="O135" s="1833"/>
      <c r="P135" s="1833"/>
      <c r="Q135" s="1833"/>
      <c r="R135" s="1833"/>
    </row>
    <row r="136">
      <c r="A136" s="1833"/>
      <c r="B136" s="1833"/>
      <c r="C136" s="1833"/>
      <c r="D136" s="1833"/>
      <c r="E136" s="1833"/>
      <c r="F136" s="1833"/>
      <c r="G136" s="1833"/>
      <c r="H136" s="1833"/>
      <c r="I136" s="1833"/>
      <c r="J136" s="1833"/>
      <c r="K136" s="1833"/>
      <c r="L136" s="1833"/>
      <c r="M136" s="1833"/>
      <c r="N136" s="1833"/>
      <c r="O136" s="1833"/>
      <c r="P136" s="1833"/>
      <c r="Q136" s="1833"/>
      <c r="R136" s="1833"/>
    </row>
    <row r="137">
      <c r="A137" s="1833"/>
      <c r="B137" s="1833"/>
      <c r="C137" s="1833"/>
      <c r="D137" s="1833"/>
      <c r="E137" s="1833"/>
      <c r="F137" s="1833"/>
      <c r="G137" s="1833"/>
      <c r="H137" s="1833"/>
      <c r="I137" s="1833"/>
      <c r="J137" s="1833"/>
      <c r="K137" s="1833"/>
      <c r="L137" s="1833"/>
      <c r="M137" s="1833"/>
      <c r="N137" s="1833"/>
      <c r="O137" s="1833"/>
      <c r="P137" s="1833"/>
      <c r="Q137" s="1833"/>
      <c r="R137" s="1833"/>
    </row>
    <row r="138">
      <c r="A138" s="1833"/>
      <c r="B138" s="1833"/>
      <c r="C138" s="1833"/>
      <c r="D138" s="1833"/>
      <c r="E138" s="1833"/>
      <c r="F138" s="1833"/>
      <c r="G138" s="1833"/>
      <c r="H138" s="1833"/>
      <c r="I138" s="1833"/>
      <c r="J138" s="1833"/>
      <c r="K138" s="1833"/>
      <c r="L138" s="1833"/>
      <c r="M138" s="1833"/>
      <c r="N138" s="1833"/>
      <c r="O138" s="1833"/>
      <c r="P138" s="1833"/>
      <c r="Q138" s="1833"/>
      <c r="R138" s="1833"/>
    </row>
    <row r="139">
      <c r="A139" s="1833"/>
      <c r="B139" s="1833"/>
      <c r="C139" s="1833"/>
      <c r="D139" s="1833"/>
      <c r="E139" s="1833"/>
      <c r="F139" s="1833"/>
      <c r="G139" s="1833"/>
      <c r="H139" s="1833"/>
      <c r="I139" s="1833"/>
      <c r="J139" s="1833"/>
      <c r="K139" s="1833"/>
      <c r="L139" s="1833"/>
      <c r="M139" s="1833"/>
      <c r="N139" s="1833"/>
      <c r="O139" s="1833"/>
      <c r="P139" s="1833"/>
      <c r="Q139" s="1833"/>
      <c r="R139" s="1833"/>
    </row>
    <row r="140">
      <c r="A140" s="1833"/>
      <c r="B140" s="1833"/>
      <c r="C140" s="1833"/>
      <c r="D140" s="1833"/>
      <c r="E140" s="1833"/>
      <c r="F140" s="1833"/>
      <c r="G140" s="1833"/>
      <c r="H140" s="1833"/>
      <c r="I140" s="1833"/>
      <c r="J140" s="1833"/>
      <c r="K140" s="1833"/>
      <c r="L140" s="1833"/>
      <c r="M140" s="1833"/>
      <c r="N140" s="1833"/>
      <c r="O140" s="1833"/>
      <c r="P140" s="1833"/>
      <c r="Q140" s="1833"/>
      <c r="R140" s="1833"/>
    </row>
    <row r="141">
      <c r="A141" s="1833"/>
      <c r="B141" s="1833"/>
      <c r="C141" s="1833"/>
      <c r="D141" s="1833"/>
      <c r="E141" s="1833"/>
      <c r="F141" s="1833"/>
      <c r="G141" s="1833"/>
      <c r="H141" s="1833"/>
      <c r="I141" s="1833"/>
      <c r="J141" s="1833"/>
      <c r="K141" s="1833"/>
      <c r="L141" s="1833"/>
      <c r="M141" s="1833"/>
      <c r="N141" s="1833"/>
      <c r="O141" s="1833"/>
      <c r="P141" s="1833"/>
      <c r="Q141" s="1833"/>
      <c r="R141" s="1833"/>
    </row>
    <row r="142">
      <c r="A142" s="1833"/>
      <c r="B142" s="1833"/>
      <c r="C142" s="1833"/>
      <c r="D142" s="1833"/>
      <c r="E142" s="1833"/>
      <c r="F142" s="1833"/>
      <c r="G142" s="1833"/>
      <c r="H142" s="1833"/>
      <c r="I142" s="1833"/>
      <c r="J142" s="1833"/>
      <c r="K142" s="1833"/>
      <c r="L142" s="1833"/>
      <c r="M142" s="1833"/>
      <c r="N142" s="1833"/>
      <c r="O142" s="1833"/>
      <c r="P142" s="1833"/>
      <c r="Q142" s="1833"/>
      <c r="R142" s="1833"/>
    </row>
    <row r="143">
      <c r="A143" s="1833"/>
      <c r="B143" s="1833"/>
      <c r="C143" s="1833"/>
      <c r="D143" s="1833"/>
      <c r="E143" s="1833"/>
      <c r="F143" s="1833"/>
      <c r="G143" s="1833"/>
      <c r="H143" s="1833"/>
      <c r="I143" s="1833"/>
      <c r="J143" s="1833"/>
      <c r="K143" s="1833"/>
      <c r="L143" s="1833"/>
      <c r="M143" s="1833"/>
      <c r="N143" s="1833"/>
      <c r="O143" s="1833"/>
      <c r="P143" s="1833"/>
      <c r="Q143" s="1833"/>
      <c r="R143" s="1833"/>
    </row>
    <row r="144">
      <c r="A144" s="1833"/>
      <c r="B144" s="1833"/>
      <c r="C144" s="1833"/>
      <c r="D144" s="1833"/>
      <c r="E144" s="1833"/>
      <c r="F144" s="1833"/>
      <c r="G144" s="1833"/>
      <c r="H144" s="1833"/>
      <c r="I144" s="1833"/>
      <c r="J144" s="1833"/>
      <c r="K144" s="1833"/>
      <c r="L144" s="1833"/>
      <c r="M144" s="1833"/>
      <c r="N144" s="1833"/>
      <c r="O144" s="1833"/>
      <c r="P144" s="1833"/>
      <c r="Q144" s="1833"/>
      <c r="R144" s="1833"/>
    </row>
    <row r="145">
      <c r="A145" s="1833"/>
      <c r="B145" s="1833"/>
      <c r="C145" s="1833"/>
      <c r="D145" s="1833"/>
      <c r="E145" s="1833"/>
      <c r="F145" s="1833"/>
      <c r="G145" s="1833"/>
      <c r="H145" s="1833"/>
      <c r="I145" s="1833"/>
      <c r="J145" s="1833"/>
      <c r="K145" s="1833"/>
      <c r="L145" s="1833"/>
      <c r="M145" s="1833"/>
      <c r="N145" s="1833"/>
      <c r="O145" s="1833"/>
      <c r="P145" s="1833"/>
      <c r="Q145" s="1833"/>
      <c r="R145" s="1833"/>
    </row>
    <row r="146">
      <c r="A146" s="1833"/>
      <c r="B146" s="1833"/>
      <c r="C146" s="1833"/>
      <c r="D146" s="1833"/>
      <c r="E146" s="1833"/>
      <c r="F146" s="1833"/>
      <c r="G146" s="1833"/>
      <c r="H146" s="1833"/>
      <c r="I146" s="1833"/>
      <c r="J146" s="1833"/>
      <c r="K146" s="1833"/>
      <c r="L146" s="1833"/>
      <c r="M146" s="1833"/>
      <c r="N146" s="1833"/>
      <c r="O146" s="1833"/>
      <c r="P146" s="1833"/>
      <c r="Q146" s="1833"/>
      <c r="R146" s="1833"/>
    </row>
    <row r="147">
      <c r="A147" s="1833"/>
      <c r="B147" s="1833"/>
      <c r="C147" s="1833"/>
      <c r="D147" s="1833"/>
      <c r="E147" s="1833"/>
      <c r="F147" s="1833"/>
      <c r="G147" s="1833"/>
      <c r="H147" s="1833"/>
      <c r="I147" s="1833"/>
      <c r="J147" s="1833"/>
      <c r="K147" s="1833"/>
      <c r="L147" s="1833"/>
      <c r="M147" s="1833"/>
      <c r="N147" s="1833"/>
      <c r="O147" s="1833"/>
      <c r="P147" s="1833"/>
      <c r="Q147" s="1833"/>
      <c r="R147" s="1833"/>
    </row>
    <row r="148">
      <c r="A148" s="1833"/>
      <c r="B148" s="1833"/>
      <c r="C148" s="1833"/>
      <c r="D148" s="1833"/>
      <c r="E148" s="1833"/>
      <c r="F148" s="1833"/>
      <c r="G148" s="1833"/>
      <c r="H148" s="1833"/>
      <c r="I148" s="1833"/>
      <c r="J148" s="1833"/>
      <c r="K148" s="1833"/>
      <c r="L148" s="1833"/>
      <c r="M148" s="1833"/>
      <c r="N148" s="1833"/>
      <c r="O148" s="1833"/>
      <c r="P148" s="1833"/>
      <c r="Q148" s="1833"/>
      <c r="R148" s="1833"/>
    </row>
    <row r="149">
      <c r="A149" s="1833"/>
      <c r="B149" s="1833"/>
      <c r="C149" s="1833"/>
      <c r="D149" s="1833"/>
      <c r="E149" s="1833"/>
      <c r="F149" s="1833"/>
      <c r="G149" s="1833"/>
      <c r="H149" s="1833"/>
      <c r="I149" s="1833"/>
      <c r="J149" s="1833"/>
      <c r="K149" s="1833"/>
      <c r="L149" s="1833"/>
      <c r="M149" s="1833"/>
      <c r="N149" s="1833"/>
      <c r="O149" s="1833"/>
      <c r="P149" s="1833"/>
      <c r="Q149" s="1833"/>
      <c r="R149" s="1833"/>
    </row>
    <row r="150">
      <c r="A150" s="1833"/>
      <c r="B150" s="1833"/>
      <c r="C150" s="1833"/>
      <c r="D150" s="1833"/>
      <c r="E150" s="1833"/>
      <c r="F150" s="1833"/>
      <c r="G150" s="1833"/>
      <c r="H150" s="1833"/>
      <c r="I150" s="1833"/>
      <c r="J150" s="1833"/>
      <c r="K150" s="1833"/>
      <c r="L150" s="1833"/>
      <c r="M150" s="1833"/>
      <c r="N150" s="1833"/>
      <c r="O150" s="1833"/>
      <c r="P150" s="1833"/>
      <c r="Q150" s="1833"/>
      <c r="R150" s="1833"/>
    </row>
    <row r="151">
      <c r="A151" s="1833"/>
      <c r="B151" s="1833"/>
      <c r="C151" s="1833"/>
      <c r="D151" s="1833"/>
      <c r="E151" s="1833"/>
      <c r="F151" s="1833"/>
      <c r="G151" s="1833"/>
      <c r="H151" s="1833"/>
      <c r="I151" s="1833"/>
      <c r="J151" s="1833"/>
      <c r="K151" s="1833"/>
      <c r="L151" s="1833"/>
      <c r="M151" s="1833"/>
      <c r="N151" s="1833"/>
      <c r="O151" s="1833"/>
      <c r="P151" s="1833"/>
      <c r="Q151" s="1833"/>
      <c r="R151" s="1833"/>
    </row>
    <row r="152">
      <c r="A152" s="1833"/>
      <c r="B152" s="1833"/>
      <c r="C152" s="1833"/>
      <c r="D152" s="1833"/>
      <c r="E152" s="1833"/>
      <c r="F152" s="1833"/>
      <c r="G152" s="1833"/>
      <c r="H152" s="1833"/>
      <c r="I152" s="1833"/>
      <c r="J152" s="1833"/>
      <c r="K152" s="1833"/>
      <c r="L152" s="1833"/>
      <c r="M152" s="1833"/>
      <c r="N152" s="1833"/>
      <c r="O152" s="1833"/>
      <c r="P152" s="1833"/>
      <c r="Q152" s="1833"/>
      <c r="R152" s="1833"/>
    </row>
    <row r="153">
      <c r="A153" s="1833"/>
      <c r="B153" s="1833"/>
      <c r="C153" s="1833"/>
      <c r="D153" s="1833"/>
      <c r="E153" s="1833"/>
      <c r="F153" s="1833"/>
      <c r="G153" s="1833"/>
      <c r="H153" s="1833"/>
      <c r="I153" s="1833"/>
      <c r="J153" s="1833"/>
      <c r="K153" s="1833"/>
      <c r="L153" s="1833"/>
      <c r="M153" s="1833"/>
      <c r="N153" s="1833"/>
      <c r="O153" s="1833"/>
      <c r="P153" s="1833"/>
      <c r="Q153" s="1833"/>
      <c r="R153" s="1833"/>
    </row>
    <row r="154">
      <c r="A154" s="1833"/>
      <c r="B154" s="1833"/>
      <c r="C154" s="1833"/>
      <c r="D154" s="1833"/>
      <c r="E154" s="1833"/>
      <c r="F154" s="1833"/>
      <c r="G154" s="1833"/>
      <c r="H154" s="1833"/>
      <c r="I154" s="1833"/>
      <c r="J154" s="1833"/>
      <c r="K154" s="1833"/>
      <c r="L154" s="1833"/>
      <c r="M154" s="1833"/>
      <c r="N154" s="1833"/>
      <c r="O154" s="1833"/>
      <c r="P154" s="1833"/>
      <c r="Q154" s="1833"/>
      <c r="R154" s="1833"/>
    </row>
    <row r="155">
      <c r="A155" s="1833"/>
      <c r="B155" s="1833"/>
      <c r="C155" s="1833"/>
      <c r="D155" s="1833"/>
      <c r="E155" s="1833"/>
      <c r="F155" s="1833"/>
      <c r="G155" s="1833"/>
      <c r="H155" s="1833"/>
      <c r="I155" s="1833"/>
      <c r="J155" s="1833"/>
      <c r="K155" s="1833"/>
      <c r="L155" s="1833"/>
      <c r="M155" s="1833"/>
      <c r="N155" s="1833"/>
      <c r="O155" s="1833"/>
      <c r="P155" s="1833"/>
      <c r="Q155" s="1833"/>
      <c r="R155" s="1833"/>
    </row>
    <row r="156">
      <c r="A156" s="1833"/>
      <c r="B156" s="1833"/>
      <c r="C156" s="1833"/>
      <c r="D156" s="1833"/>
      <c r="E156" s="1833"/>
      <c r="F156" s="1833"/>
      <c r="G156" s="1833"/>
      <c r="H156" s="1833"/>
      <c r="I156" s="1833"/>
      <c r="J156" s="1833"/>
      <c r="K156" s="1833"/>
      <c r="L156" s="1833"/>
      <c r="M156" s="1833"/>
      <c r="N156" s="1833"/>
      <c r="O156" s="1833"/>
      <c r="P156" s="1833"/>
      <c r="Q156" s="1833"/>
      <c r="R156" s="1833"/>
    </row>
    <row r="157">
      <c r="A157" s="1833"/>
      <c r="B157" s="1833"/>
      <c r="C157" s="1833"/>
      <c r="D157" s="1833"/>
      <c r="E157" s="1833"/>
      <c r="F157" s="1833"/>
      <c r="G157" s="1833"/>
      <c r="H157" s="1833"/>
      <c r="I157" s="1833"/>
      <c r="J157" s="1833"/>
      <c r="K157" s="1833"/>
      <c r="L157" s="1833"/>
      <c r="M157" s="1833"/>
      <c r="N157" s="1833"/>
      <c r="O157" s="1833"/>
      <c r="P157" s="1833"/>
      <c r="Q157" s="1833"/>
      <c r="R157" s="1833"/>
    </row>
    <row r="158">
      <c r="A158" s="1833"/>
      <c r="B158" s="1833"/>
      <c r="C158" s="1833"/>
      <c r="D158" s="1833"/>
      <c r="E158" s="1833"/>
      <c r="F158" s="1833"/>
      <c r="G158" s="1833"/>
      <c r="H158" s="1833"/>
      <c r="I158" s="1833"/>
      <c r="J158" s="1833"/>
      <c r="K158" s="1833"/>
      <c r="L158" s="1833"/>
      <c r="M158" s="1833"/>
      <c r="N158" s="1833"/>
      <c r="O158" s="1833"/>
      <c r="P158" s="1833"/>
      <c r="Q158" s="1833"/>
      <c r="R158" s="1833"/>
    </row>
    <row r="159">
      <c r="A159" s="1833"/>
      <c r="B159" s="1833"/>
      <c r="C159" s="1833"/>
      <c r="D159" s="1833"/>
      <c r="E159" s="1833"/>
      <c r="F159" s="1833"/>
      <c r="G159" s="1833"/>
      <c r="H159" s="1833"/>
      <c r="I159" s="1833"/>
      <c r="J159" s="1833"/>
      <c r="K159" s="1833"/>
      <c r="L159" s="1833"/>
      <c r="M159" s="1833"/>
      <c r="N159" s="1833"/>
      <c r="O159" s="1833"/>
      <c r="P159" s="1833"/>
      <c r="Q159" s="1833"/>
      <c r="R159" s="1833"/>
    </row>
    <row r="160">
      <c r="A160" s="1833"/>
      <c r="B160" s="1833"/>
      <c r="C160" s="1833"/>
      <c r="D160" s="1833"/>
      <c r="E160" s="1833"/>
      <c r="F160" s="1833"/>
      <c r="G160" s="1833"/>
      <c r="H160" s="1833"/>
      <c r="I160" s="1833"/>
      <c r="J160" s="1833"/>
      <c r="K160" s="1833"/>
      <c r="L160" s="1833"/>
      <c r="M160" s="1833"/>
      <c r="N160" s="1833"/>
      <c r="O160" s="1833"/>
      <c r="P160" s="1833"/>
      <c r="Q160" s="1833"/>
      <c r="R160" s="1833"/>
    </row>
    <row r="161">
      <c r="A161" s="1833"/>
      <c r="B161" s="1833"/>
      <c r="C161" s="1833"/>
      <c r="D161" s="1833"/>
      <c r="E161" s="1833"/>
      <c r="F161" s="1833"/>
      <c r="G161" s="1833"/>
      <c r="H161" s="1833"/>
      <c r="I161" s="1833"/>
      <c r="J161" s="1833"/>
      <c r="K161" s="1833"/>
      <c r="L161" s="1833"/>
      <c r="M161" s="1833"/>
      <c r="N161" s="1833"/>
      <c r="O161" s="1833"/>
      <c r="P161" s="1833"/>
      <c r="Q161" s="1833"/>
      <c r="R161" s="1833"/>
    </row>
    <row r="162">
      <c r="A162" s="1833"/>
      <c r="B162" s="1833"/>
      <c r="C162" s="1833"/>
      <c r="D162" s="1833"/>
      <c r="E162" s="1833"/>
      <c r="F162" s="1833"/>
      <c r="G162" s="1833"/>
      <c r="H162" s="1833"/>
      <c r="I162" s="1833"/>
      <c r="J162" s="1833"/>
      <c r="K162" s="1833"/>
      <c r="L162" s="1833"/>
      <c r="M162" s="1833"/>
      <c r="N162" s="1833"/>
      <c r="O162" s="1833"/>
      <c r="P162" s="1833"/>
      <c r="Q162" s="1833"/>
      <c r="R162" s="1833"/>
    </row>
    <row r="163">
      <c r="A163" s="1833"/>
      <c r="B163" s="1833"/>
      <c r="C163" s="1833"/>
      <c r="D163" s="1833"/>
      <c r="E163" s="1833"/>
      <c r="F163" s="1833"/>
      <c r="G163" s="1833"/>
      <c r="H163" s="1833"/>
      <c r="I163" s="1833"/>
      <c r="J163" s="1833"/>
      <c r="K163" s="1833"/>
      <c r="L163" s="1833"/>
      <c r="M163" s="1833"/>
      <c r="N163" s="1833"/>
      <c r="O163" s="1833"/>
      <c r="P163" s="1833"/>
      <c r="Q163" s="1833"/>
      <c r="R163" s="1833"/>
    </row>
    <row r="164">
      <c r="A164" s="1833"/>
      <c r="B164" s="1833"/>
      <c r="C164" s="1833"/>
      <c r="D164" s="1833"/>
      <c r="E164" s="1833"/>
      <c r="F164" s="1833"/>
      <c r="G164" s="1833"/>
      <c r="H164" s="1833"/>
      <c r="I164" s="1833"/>
      <c r="J164" s="1833"/>
      <c r="K164" s="1833"/>
      <c r="L164" s="1833"/>
      <c r="M164" s="1833"/>
      <c r="N164" s="1833"/>
      <c r="O164" s="1833"/>
      <c r="P164" s="1833"/>
      <c r="Q164" s="1833"/>
      <c r="R164" s="1833"/>
    </row>
    <row r="165">
      <c r="A165" s="1833"/>
      <c r="B165" s="1833"/>
      <c r="C165" s="1833"/>
      <c r="D165" s="1833"/>
      <c r="E165" s="1833"/>
      <c r="F165" s="1833"/>
      <c r="G165" s="1833"/>
      <c r="H165" s="1833"/>
      <c r="I165" s="1833"/>
      <c r="J165" s="1833"/>
      <c r="K165" s="1833"/>
      <c r="L165" s="1833"/>
      <c r="M165" s="1833"/>
      <c r="N165" s="1833"/>
      <c r="O165" s="1833"/>
      <c r="P165" s="1833"/>
      <c r="Q165" s="1833"/>
      <c r="R165" s="1833"/>
    </row>
    <row r="166">
      <c r="A166" s="1833"/>
      <c r="B166" s="1833"/>
      <c r="C166" s="1833"/>
      <c r="D166" s="1833"/>
      <c r="E166" s="1833"/>
      <c r="F166" s="1833"/>
      <c r="G166" s="1833"/>
      <c r="H166" s="1833"/>
      <c r="I166" s="1833"/>
      <c r="J166" s="1833"/>
      <c r="K166" s="1833"/>
      <c r="L166" s="1833"/>
      <c r="M166" s="1833"/>
      <c r="N166" s="1833"/>
      <c r="O166" s="1833"/>
      <c r="P166" s="1833"/>
      <c r="Q166" s="1833"/>
      <c r="R166" s="1833"/>
    </row>
    <row r="167">
      <c r="A167" s="1833"/>
      <c r="B167" s="1833"/>
      <c r="C167" s="1833"/>
      <c r="D167" s="1833"/>
      <c r="E167" s="1833"/>
      <c r="F167" s="1833"/>
      <c r="G167" s="1833"/>
      <c r="H167" s="1833"/>
      <c r="I167" s="1833"/>
      <c r="J167" s="1833"/>
      <c r="K167" s="1833"/>
      <c r="L167" s="1833"/>
      <c r="M167" s="1833"/>
      <c r="N167" s="1833"/>
      <c r="O167" s="1833"/>
      <c r="P167" s="1833"/>
      <c r="Q167" s="1833"/>
      <c r="R167" s="1833"/>
    </row>
    <row r="168">
      <c r="A168" s="1833"/>
      <c r="B168" s="1833"/>
      <c r="C168" s="1833"/>
      <c r="D168" s="1833"/>
      <c r="E168" s="1833"/>
      <c r="F168" s="1833"/>
      <c r="G168" s="1833"/>
      <c r="H168" s="1833"/>
      <c r="I168" s="1833"/>
      <c r="J168" s="1833"/>
      <c r="K168" s="1833"/>
      <c r="L168" s="1833"/>
      <c r="M168" s="1833"/>
      <c r="N168" s="1833"/>
      <c r="O168" s="1833"/>
      <c r="P168" s="1833"/>
      <c r="Q168" s="1833"/>
      <c r="R168" s="1833"/>
    </row>
    <row r="169">
      <c r="A169" s="1833"/>
      <c r="B169" s="1833"/>
      <c r="C169" s="1833"/>
      <c r="D169" s="1833"/>
      <c r="E169" s="1833"/>
      <c r="F169" s="1833"/>
      <c r="G169" s="1833"/>
      <c r="H169" s="1833"/>
      <c r="I169" s="1833"/>
      <c r="J169" s="1833"/>
      <c r="K169" s="1833"/>
      <c r="L169" s="1833"/>
      <c r="M169" s="1833"/>
      <c r="N169" s="1833"/>
      <c r="O169" s="1833"/>
      <c r="P169" s="1833"/>
      <c r="Q169" s="1833"/>
      <c r="R169" s="1833"/>
    </row>
    <row r="170">
      <c r="A170" s="1833"/>
      <c r="B170" s="1833"/>
      <c r="C170" s="1833"/>
      <c r="D170" s="1833"/>
      <c r="E170" s="1833"/>
      <c r="F170" s="1833"/>
      <c r="G170" s="1833"/>
      <c r="H170" s="1833"/>
      <c r="I170" s="1833"/>
      <c r="J170" s="1833"/>
      <c r="K170" s="1833"/>
      <c r="L170" s="1833"/>
      <c r="M170" s="1833"/>
      <c r="N170" s="1833"/>
      <c r="O170" s="1833"/>
      <c r="P170" s="1833"/>
      <c r="Q170" s="1833"/>
      <c r="R170" s="1833"/>
    </row>
    <row r="171">
      <c r="A171" s="1833"/>
      <c r="B171" s="1833"/>
      <c r="C171" s="1833"/>
      <c r="D171" s="1833"/>
      <c r="E171" s="1833"/>
      <c r="F171" s="1833"/>
      <c r="G171" s="1833"/>
      <c r="H171" s="1833"/>
      <c r="I171" s="1833"/>
      <c r="J171" s="1833"/>
      <c r="K171" s="1833"/>
      <c r="L171" s="1833"/>
      <c r="M171" s="1833"/>
      <c r="N171" s="1833"/>
      <c r="O171" s="1833"/>
      <c r="P171" s="1833"/>
      <c r="Q171" s="1833"/>
      <c r="R171" s="1833"/>
    </row>
    <row r="172">
      <c r="A172" s="1833"/>
      <c r="B172" s="1833"/>
      <c r="C172" s="1833"/>
      <c r="D172" s="1833"/>
      <c r="E172" s="1833"/>
      <c r="F172" s="1833"/>
      <c r="G172" s="1833"/>
      <c r="H172" s="1833"/>
      <c r="I172" s="1833"/>
      <c r="J172" s="1833"/>
      <c r="K172" s="1833"/>
      <c r="L172" s="1833"/>
      <c r="M172" s="1833"/>
      <c r="N172" s="1833"/>
      <c r="O172" s="1833"/>
      <c r="P172" s="1833"/>
      <c r="Q172" s="1833"/>
      <c r="R172" s="1833"/>
    </row>
    <row r="173">
      <c r="A173" s="1833"/>
      <c r="B173" s="1833"/>
      <c r="C173" s="1833"/>
      <c r="D173" s="1833"/>
      <c r="E173" s="1833"/>
      <c r="F173" s="1833"/>
      <c r="G173" s="1833"/>
      <c r="H173" s="1833"/>
      <c r="I173" s="1833"/>
      <c r="J173" s="1833"/>
      <c r="K173" s="1833"/>
      <c r="L173" s="1833"/>
      <c r="M173" s="1833"/>
      <c r="N173" s="1833"/>
      <c r="O173" s="1833"/>
      <c r="P173" s="1833"/>
      <c r="Q173" s="1833"/>
      <c r="R173" s="1833"/>
    </row>
    <row r="174">
      <c r="A174" s="1833"/>
      <c r="B174" s="1833"/>
      <c r="C174" s="1833"/>
      <c r="D174" s="1833"/>
      <c r="E174" s="1833"/>
      <c r="F174" s="1833"/>
      <c r="G174" s="1833"/>
      <c r="H174" s="1833"/>
      <c r="I174" s="1833"/>
      <c r="J174" s="1833"/>
      <c r="K174" s="1833"/>
      <c r="L174" s="1833"/>
      <c r="M174" s="1833"/>
      <c r="N174" s="1833"/>
      <c r="O174" s="1833"/>
      <c r="P174" s="1833"/>
      <c r="Q174" s="1833"/>
      <c r="R174" s="1833"/>
    </row>
    <row r="175">
      <c r="A175" s="1833"/>
      <c r="B175" s="1833"/>
      <c r="C175" s="1833"/>
      <c r="D175" s="1833"/>
      <c r="E175" s="1833"/>
      <c r="F175" s="1833"/>
      <c r="G175" s="1833"/>
      <c r="H175" s="1833"/>
      <c r="I175" s="1833"/>
      <c r="J175" s="1833"/>
      <c r="K175" s="1833"/>
      <c r="L175" s="1833"/>
      <c r="M175" s="1833"/>
      <c r="N175" s="1833"/>
      <c r="O175" s="1833"/>
      <c r="P175" s="1833"/>
      <c r="Q175" s="1833"/>
      <c r="R175" s="1833"/>
    </row>
    <row r="176">
      <c r="A176" s="1833"/>
      <c r="B176" s="1833"/>
      <c r="C176" s="1833"/>
      <c r="D176" s="1833"/>
      <c r="E176" s="1833"/>
      <c r="F176" s="1833"/>
      <c r="G176" s="1833"/>
      <c r="H176" s="1833"/>
      <c r="I176" s="1833"/>
      <c r="J176" s="1833"/>
      <c r="K176" s="1833"/>
      <c r="L176" s="1833"/>
      <c r="M176" s="1833"/>
      <c r="N176" s="1833"/>
      <c r="O176" s="1833"/>
      <c r="P176" s="1833"/>
      <c r="Q176" s="1833"/>
      <c r="R176" s="1833"/>
    </row>
    <row r="177">
      <c r="A177" s="1833"/>
      <c r="B177" s="1833"/>
      <c r="C177" s="1833"/>
      <c r="D177" s="1833"/>
      <c r="E177" s="1833"/>
      <c r="F177" s="1833"/>
      <c r="G177" s="1833"/>
      <c r="H177" s="1833"/>
      <c r="I177" s="1833"/>
      <c r="J177" s="1833"/>
      <c r="K177" s="1833"/>
      <c r="L177" s="1833"/>
      <c r="M177" s="1833"/>
      <c r="N177" s="1833"/>
      <c r="O177" s="1833"/>
      <c r="P177" s="1833"/>
      <c r="Q177" s="1833"/>
      <c r="R177" s="1833"/>
    </row>
    <row r="178">
      <c r="A178" s="1833"/>
      <c r="B178" s="1833"/>
      <c r="C178" s="1833"/>
      <c r="D178" s="1833"/>
      <c r="E178" s="1833"/>
      <c r="F178" s="1833"/>
      <c r="G178" s="1833"/>
      <c r="H178" s="1833"/>
      <c r="I178" s="1833"/>
      <c r="J178" s="1833"/>
      <c r="K178" s="1833"/>
      <c r="L178" s="1833"/>
      <c r="M178" s="1833"/>
      <c r="N178" s="1833"/>
      <c r="O178" s="1833"/>
      <c r="P178" s="1833"/>
      <c r="Q178" s="1833"/>
      <c r="R178" s="1833"/>
    </row>
    <row r="179">
      <c r="A179" s="1833"/>
      <c r="B179" s="1833"/>
      <c r="C179" s="1833"/>
      <c r="D179" s="1833"/>
      <c r="E179" s="1833"/>
      <c r="F179" s="1833"/>
      <c r="G179" s="1833"/>
      <c r="H179" s="1833"/>
      <c r="I179" s="1833"/>
      <c r="J179" s="1833"/>
      <c r="K179" s="1833"/>
      <c r="L179" s="1833"/>
      <c r="M179" s="1833"/>
      <c r="N179" s="1833"/>
      <c r="O179" s="1833"/>
      <c r="P179" s="1833"/>
      <c r="Q179" s="1833"/>
      <c r="R179" s="1833"/>
    </row>
    <row r="180">
      <c r="A180" s="1833"/>
      <c r="B180" s="1833"/>
      <c r="C180" s="1833"/>
      <c r="D180" s="1833"/>
      <c r="E180" s="1833"/>
      <c r="F180" s="1833"/>
      <c r="G180" s="1833"/>
      <c r="H180" s="1833"/>
      <c r="I180" s="1833"/>
      <c r="J180" s="1833"/>
      <c r="K180" s="1833"/>
      <c r="L180" s="1833"/>
      <c r="M180" s="1833"/>
      <c r="N180" s="1833"/>
      <c r="O180" s="1833"/>
      <c r="P180" s="1833"/>
      <c r="Q180" s="1833"/>
      <c r="R180" s="1833"/>
    </row>
    <row r="181">
      <c r="A181" s="1833"/>
      <c r="B181" s="1833"/>
      <c r="C181" s="1833"/>
      <c r="D181" s="1833"/>
      <c r="E181" s="1833"/>
      <c r="F181" s="1833"/>
      <c r="G181" s="1833"/>
      <c r="H181" s="1833"/>
      <c r="I181" s="1833"/>
      <c r="J181" s="1833"/>
      <c r="K181" s="1833"/>
      <c r="L181" s="1833"/>
      <c r="M181" s="1833"/>
      <c r="N181" s="1833"/>
      <c r="O181" s="1833"/>
      <c r="P181" s="1833"/>
      <c r="Q181" s="1833"/>
      <c r="R181" s="1833"/>
    </row>
    <row r="182">
      <c r="A182" s="1833"/>
      <c r="B182" s="1833"/>
      <c r="C182" s="1833"/>
      <c r="D182" s="1833"/>
      <c r="E182" s="1833"/>
      <c r="F182" s="1833"/>
      <c r="G182" s="1833"/>
      <c r="H182" s="1833"/>
      <c r="I182" s="1833"/>
      <c r="J182" s="1833"/>
      <c r="K182" s="1833"/>
      <c r="L182" s="1833"/>
      <c r="M182" s="1833"/>
      <c r="N182" s="1833"/>
      <c r="O182" s="1833"/>
      <c r="P182" s="1833"/>
      <c r="Q182" s="1833"/>
      <c r="R182" s="1833"/>
    </row>
    <row r="183">
      <c r="A183" s="1833"/>
      <c r="B183" s="1833"/>
      <c r="C183" s="1833"/>
      <c r="D183" s="1833"/>
      <c r="E183" s="1833"/>
      <c r="F183" s="1833"/>
      <c r="G183" s="1833"/>
      <c r="H183" s="1833"/>
      <c r="I183" s="1833"/>
      <c r="J183" s="1833"/>
      <c r="K183" s="1833"/>
      <c r="L183" s="1833"/>
      <c r="M183" s="1833"/>
      <c r="N183" s="1833"/>
      <c r="O183" s="1833"/>
      <c r="P183" s="1833"/>
      <c r="Q183" s="1833"/>
      <c r="R183" s="1833"/>
    </row>
    <row r="184">
      <c r="A184" s="1833"/>
      <c r="B184" s="1833"/>
      <c r="C184" s="1833"/>
      <c r="D184" s="1833"/>
      <c r="E184" s="1833"/>
      <c r="F184" s="1833"/>
      <c r="G184" s="1833"/>
      <c r="H184" s="1833"/>
      <c r="I184" s="1833"/>
      <c r="J184" s="1833"/>
      <c r="K184" s="1833"/>
      <c r="L184" s="1833"/>
      <c r="M184" s="1833"/>
      <c r="N184" s="1833"/>
      <c r="O184" s="1833"/>
      <c r="P184" s="1833"/>
      <c r="Q184" s="1833"/>
      <c r="R184" s="1833"/>
    </row>
    <row r="185">
      <c r="A185" s="1833"/>
      <c r="B185" s="1833"/>
      <c r="C185" s="1833"/>
      <c r="D185" s="1833"/>
      <c r="E185" s="1833"/>
      <c r="F185" s="1833"/>
      <c r="G185" s="1833"/>
      <c r="H185" s="1833"/>
      <c r="I185" s="1833"/>
      <c r="J185" s="1833"/>
      <c r="K185" s="1833"/>
      <c r="L185" s="1833"/>
      <c r="M185" s="1833"/>
      <c r="N185" s="1833"/>
      <c r="O185" s="1833"/>
      <c r="P185" s="1833"/>
      <c r="Q185" s="1833"/>
      <c r="R185" s="1833"/>
    </row>
    <row r="186">
      <c r="A186" s="1833"/>
      <c r="B186" s="1833"/>
      <c r="C186" s="1833"/>
      <c r="D186" s="1833"/>
      <c r="E186" s="1833"/>
      <c r="F186" s="1833"/>
      <c r="G186" s="1833"/>
      <c r="H186" s="1833"/>
      <c r="I186" s="1833"/>
      <c r="J186" s="1833"/>
      <c r="K186" s="1833"/>
      <c r="L186" s="1833"/>
      <c r="M186" s="1833"/>
      <c r="N186" s="1833"/>
      <c r="O186" s="1833"/>
      <c r="P186" s="1833"/>
      <c r="Q186" s="1833"/>
      <c r="R186" s="1833"/>
    </row>
    <row r="187">
      <c r="A187" s="1833"/>
      <c r="B187" s="1833"/>
      <c r="C187" s="1833"/>
      <c r="D187" s="1833"/>
      <c r="E187" s="1833"/>
      <c r="F187" s="1833"/>
      <c r="G187" s="1833"/>
      <c r="H187" s="1833"/>
      <c r="I187" s="1833"/>
      <c r="J187" s="1833"/>
      <c r="K187" s="1833"/>
      <c r="L187" s="1833"/>
      <c r="M187" s="1833"/>
      <c r="N187" s="1833"/>
      <c r="O187" s="1833"/>
      <c r="P187" s="1833"/>
      <c r="Q187" s="1833"/>
      <c r="R187" s="1833"/>
    </row>
    <row r="188">
      <c r="A188" s="1833"/>
      <c r="B188" s="1833"/>
      <c r="C188" s="1833"/>
      <c r="D188" s="1833"/>
      <c r="E188" s="1833"/>
      <c r="F188" s="1833"/>
      <c r="G188" s="1833"/>
      <c r="H188" s="1833"/>
      <c r="I188" s="1833"/>
      <c r="J188" s="1833"/>
      <c r="K188" s="1833"/>
      <c r="L188" s="1833"/>
      <c r="M188" s="1833"/>
      <c r="N188" s="1833"/>
      <c r="O188" s="1833"/>
      <c r="P188" s="1833"/>
      <c r="Q188" s="1833"/>
      <c r="R188" s="1833"/>
    </row>
    <row r="189">
      <c r="A189" s="1833"/>
      <c r="B189" s="1833"/>
      <c r="C189" s="1833"/>
      <c r="D189" s="1833"/>
      <c r="E189" s="1833"/>
      <c r="F189" s="1833"/>
      <c r="G189" s="1833"/>
      <c r="H189" s="1833"/>
      <c r="I189" s="1833"/>
      <c r="J189" s="1833"/>
      <c r="K189" s="1833"/>
      <c r="L189" s="1833"/>
      <c r="M189" s="1833"/>
      <c r="N189" s="1833"/>
      <c r="O189" s="1833"/>
      <c r="P189" s="1833"/>
      <c r="Q189" s="1833"/>
      <c r="R189" s="1833"/>
    </row>
    <row r="190">
      <c r="A190" s="1833"/>
      <c r="B190" s="1833"/>
      <c r="C190" s="1833"/>
      <c r="D190" s="1833"/>
      <c r="E190" s="1833"/>
      <c r="F190" s="1833"/>
      <c r="G190" s="1833"/>
      <c r="H190" s="1833"/>
      <c r="I190" s="1833"/>
      <c r="J190" s="1833"/>
      <c r="K190" s="1833"/>
      <c r="L190" s="1833"/>
      <c r="M190" s="1833"/>
      <c r="N190" s="1833"/>
      <c r="O190" s="1833"/>
      <c r="P190" s="1833"/>
      <c r="Q190" s="1833"/>
      <c r="R190" s="1833"/>
    </row>
    <row r="191">
      <c r="A191" s="1833"/>
      <c r="B191" s="1833"/>
      <c r="C191" s="1833"/>
      <c r="D191" s="1833"/>
      <c r="E191" s="1833"/>
      <c r="F191" s="1833"/>
      <c r="G191" s="1833"/>
      <c r="H191" s="1833"/>
      <c r="I191" s="1833"/>
      <c r="J191" s="1833"/>
      <c r="K191" s="1833"/>
      <c r="L191" s="1833"/>
      <c r="M191" s="1833"/>
      <c r="N191" s="1833"/>
      <c r="O191" s="1833"/>
      <c r="P191" s="1833"/>
      <c r="Q191" s="1833"/>
      <c r="R191" s="1833"/>
    </row>
    <row r="192">
      <c r="A192" s="1833"/>
      <c r="B192" s="1833"/>
      <c r="C192" s="1833"/>
      <c r="D192" s="1833"/>
      <c r="E192" s="1833"/>
      <c r="F192" s="1833"/>
      <c r="G192" s="1833"/>
      <c r="H192" s="1833"/>
      <c r="I192" s="1833"/>
      <c r="J192" s="1833"/>
      <c r="K192" s="1833"/>
      <c r="L192" s="1833"/>
      <c r="M192" s="1833"/>
      <c r="N192" s="1833"/>
      <c r="O192" s="1833"/>
      <c r="P192" s="1833"/>
      <c r="Q192" s="1833"/>
      <c r="R192" s="1833"/>
    </row>
    <row r="193">
      <c r="A193" s="1833"/>
      <c r="B193" s="1833"/>
      <c r="C193" s="1833"/>
      <c r="D193" s="1833"/>
      <c r="E193" s="1833"/>
      <c r="F193" s="1833"/>
      <c r="G193" s="1833"/>
      <c r="H193" s="1833"/>
      <c r="I193" s="1833"/>
      <c r="J193" s="1833"/>
      <c r="K193" s="1833"/>
      <c r="L193" s="1833"/>
      <c r="M193" s="1833"/>
      <c r="N193" s="1833"/>
      <c r="O193" s="1833"/>
      <c r="P193" s="1833"/>
      <c r="Q193" s="1833"/>
      <c r="R193" s="1833"/>
    </row>
    <row r="194">
      <c r="A194" s="1833"/>
      <c r="B194" s="1833"/>
      <c r="C194" s="1833"/>
      <c r="D194" s="1833"/>
      <c r="E194" s="1833"/>
      <c r="F194" s="1833"/>
      <c r="G194" s="1833"/>
      <c r="H194" s="1833"/>
      <c r="I194" s="1833"/>
      <c r="J194" s="1833"/>
      <c r="K194" s="1833"/>
      <c r="L194" s="1833"/>
      <c r="M194" s="1833"/>
      <c r="N194" s="1833"/>
      <c r="O194" s="1833"/>
      <c r="P194" s="1833"/>
      <c r="Q194" s="1833"/>
      <c r="R194" s="1833"/>
    </row>
    <row r="195">
      <c r="A195" s="1833"/>
      <c r="B195" s="1833"/>
      <c r="C195" s="1833"/>
      <c r="D195" s="1833"/>
      <c r="E195" s="1833"/>
      <c r="F195" s="1833"/>
      <c r="G195" s="1833"/>
      <c r="H195" s="1833"/>
      <c r="I195" s="1833"/>
      <c r="J195" s="1833"/>
      <c r="K195" s="1833"/>
      <c r="L195" s="1833"/>
      <c r="M195" s="1833"/>
      <c r="N195" s="1833"/>
      <c r="O195" s="1833"/>
      <c r="P195" s="1833"/>
      <c r="Q195" s="1833"/>
      <c r="R195" s="1833"/>
    </row>
    <row r="196">
      <c r="A196" s="1833"/>
      <c r="B196" s="1833"/>
      <c r="C196" s="1833"/>
      <c r="D196" s="1833"/>
      <c r="E196" s="1833"/>
      <c r="F196" s="1833"/>
      <c r="G196" s="1833"/>
      <c r="H196" s="1833"/>
      <c r="I196" s="1833"/>
      <c r="J196" s="1833"/>
      <c r="K196" s="1833"/>
      <c r="L196" s="1833"/>
      <c r="M196" s="1833"/>
      <c r="N196" s="1833"/>
      <c r="O196" s="1833"/>
      <c r="P196" s="1833"/>
      <c r="Q196" s="1833"/>
      <c r="R196" s="1833"/>
    </row>
    <row r="197">
      <c r="A197" s="1833"/>
      <c r="B197" s="1833"/>
      <c r="C197" s="1833"/>
      <c r="D197" s="1833"/>
      <c r="E197" s="1833"/>
      <c r="F197" s="1833"/>
      <c r="G197" s="1833"/>
      <c r="H197" s="1833"/>
      <c r="I197" s="1833"/>
      <c r="J197" s="1833"/>
      <c r="K197" s="1833"/>
      <c r="L197" s="1833"/>
      <c r="M197" s="1833"/>
      <c r="N197" s="1833"/>
      <c r="O197" s="1833"/>
      <c r="P197" s="1833"/>
      <c r="Q197" s="1833"/>
      <c r="R197" s="1833"/>
    </row>
    <row r="198">
      <c r="A198" s="1833"/>
      <c r="B198" s="1833"/>
      <c r="C198" s="1833"/>
      <c r="D198" s="1833"/>
      <c r="E198" s="1833"/>
      <c r="F198" s="1833"/>
      <c r="G198" s="1833"/>
      <c r="H198" s="1833"/>
      <c r="I198" s="1833"/>
      <c r="J198" s="1833"/>
      <c r="K198" s="1833"/>
      <c r="L198" s="1833"/>
      <c r="M198" s="1833"/>
      <c r="N198" s="1833"/>
      <c r="O198" s="1833"/>
      <c r="P198" s="1833"/>
      <c r="Q198" s="1833"/>
      <c r="R198" s="1833"/>
    </row>
    <row r="199">
      <c r="A199" s="1833"/>
      <c r="B199" s="1833"/>
      <c r="C199" s="1833"/>
      <c r="D199" s="1833"/>
      <c r="E199" s="1833"/>
      <c r="F199" s="1833"/>
      <c r="G199" s="1833"/>
      <c r="H199" s="1833"/>
      <c r="I199" s="1833"/>
      <c r="J199" s="1833"/>
      <c r="K199" s="1833"/>
      <c r="L199" s="1833"/>
      <c r="M199" s="1833"/>
      <c r="N199" s="1833"/>
      <c r="O199" s="1833"/>
      <c r="P199" s="1833"/>
      <c r="Q199" s="1833"/>
      <c r="R199" s="1833"/>
    </row>
    <row r="200">
      <c r="A200" s="1833"/>
      <c r="B200" s="1833"/>
      <c r="C200" s="1833"/>
      <c r="D200" s="1833"/>
      <c r="E200" s="1833"/>
      <c r="F200" s="1833"/>
      <c r="G200" s="1833"/>
      <c r="H200" s="1833"/>
      <c r="I200" s="1833"/>
      <c r="J200" s="1833"/>
      <c r="K200" s="1833"/>
      <c r="L200" s="1833"/>
      <c r="M200" s="1833"/>
      <c r="N200" s="1833"/>
      <c r="O200" s="1833"/>
      <c r="P200" s="1833"/>
      <c r="Q200" s="1833"/>
      <c r="R200" s="1833"/>
    </row>
    <row r="201">
      <c r="A201" s="1833"/>
      <c r="B201" s="1833"/>
      <c r="C201" s="1833"/>
      <c r="D201" s="1833"/>
      <c r="E201" s="1833"/>
      <c r="F201" s="1833"/>
      <c r="G201" s="1833"/>
      <c r="H201" s="1833"/>
      <c r="I201" s="1833"/>
      <c r="J201" s="1833"/>
      <c r="K201" s="1833"/>
      <c r="L201" s="1833"/>
      <c r="M201" s="1833"/>
      <c r="N201" s="1833"/>
      <c r="O201" s="1833"/>
      <c r="P201" s="1833"/>
      <c r="Q201" s="1833"/>
      <c r="R201" s="1833"/>
    </row>
    <row r="202">
      <c r="A202" s="1833"/>
      <c r="B202" s="1833"/>
      <c r="C202" s="1833"/>
      <c r="D202" s="1833"/>
      <c r="E202" s="1833"/>
      <c r="F202" s="1833"/>
      <c r="G202" s="1833"/>
      <c r="H202" s="1833"/>
      <c r="I202" s="1833"/>
      <c r="J202" s="1833"/>
      <c r="K202" s="1833"/>
      <c r="L202" s="1833"/>
      <c r="M202" s="1833"/>
      <c r="N202" s="1833"/>
      <c r="O202" s="1833"/>
      <c r="P202" s="1833"/>
      <c r="Q202" s="1833"/>
      <c r="R202" s="1833"/>
    </row>
    <row r="203">
      <c r="A203" s="1833"/>
      <c r="B203" s="1833"/>
      <c r="C203" s="1833"/>
      <c r="D203" s="1833"/>
      <c r="E203" s="1833"/>
      <c r="F203" s="1833"/>
      <c r="G203" s="1833"/>
      <c r="H203" s="1833"/>
      <c r="I203" s="1833"/>
      <c r="J203" s="1833"/>
      <c r="K203" s="1833"/>
      <c r="L203" s="1833"/>
      <c r="M203" s="1833"/>
      <c r="N203" s="1833"/>
      <c r="O203" s="1833"/>
      <c r="P203" s="1833"/>
      <c r="Q203" s="1833"/>
      <c r="R203" s="1833"/>
    </row>
    <row r="204">
      <c r="A204" s="1833"/>
      <c r="B204" s="1833"/>
      <c r="C204" s="1833"/>
      <c r="D204" s="1833"/>
      <c r="E204" s="1833"/>
      <c r="F204" s="1833"/>
      <c r="G204" s="1833"/>
      <c r="H204" s="1833"/>
      <c r="I204" s="1833"/>
      <c r="J204" s="1833"/>
      <c r="K204" s="1833"/>
      <c r="L204" s="1833"/>
      <c r="M204" s="1833"/>
      <c r="N204" s="1833"/>
      <c r="O204" s="1833"/>
      <c r="P204" s="1833"/>
      <c r="Q204" s="1833"/>
      <c r="R204" s="1833"/>
    </row>
    <row r="205">
      <c r="A205" s="1833"/>
      <c r="B205" s="1833"/>
      <c r="C205" s="1833"/>
      <c r="D205" s="1833"/>
      <c r="E205" s="1833"/>
      <c r="F205" s="1833"/>
      <c r="G205" s="1833"/>
      <c r="H205" s="1833"/>
      <c r="I205" s="1833"/>
      <c r="J205" s="1833"/>
      <c r="K205" s="1833"/>
      <c r="L205" s="1833"/>
      <c r="M205" s="1833"/>
      <c r="N205" s="1833"/>
      <c r="O205" s="1833"/>
      <c r="P205" s="1833"/>
      <c r="Q205" s="1833"/>
      <c r="R205" s="1833"/>
    </row>
    <row r="206">
      <c r="A206" s="1833"/>
      <c r="B206" s="1833"/>
      <c r="C206" s="1833"/>
      <c r="D206" s="1833"/>
      <c r="E206" s="1833"/>
      <c r="F206" s="1833"/>
      <c r="G206" s="1833"/>
      <c r="H206" s="1833"/>
      <c r="I206" s="1833"/>
      <c r="J206" s="1833"/>
      <c r="K206" s="1833"/>
      <c r="L206" s="1833"/>
      <c r="M206" s="1833"/>
      <c r="N206" s="1833"/>
      <c r="O206" s="1833"/>
      <c r="P206" s="1833"/>
      <c r="Q206" s="1833"/>
      <c r="R206" s="1833"/>
    </row>
    <row r="207">
      <c r="A207" s="1833"/>
      <c r="B207" s="1833"/>
      <c r="C207" s="1833"/>
      <c r="D207" s="1833"/>
      <c r="E207" s="1833"/>
      <c r="F207" s="1833"/>
      <c r="G207" s="1833"/>
      <c r="H207" s="1833"/>
      <c r="I207" s="1833"/>
      <c r="J207" s="1833"/>
      <c r="K207" s="1833"/>
      <c r="L207" s="1833"/>
      <c r="M207" s="1833"/>
      <c r="N207" s="1833"/>
      <c r="O207" s="1833"/>
      <c r="P207" s="1833"/>
      <c r="Q207" s="1833"/>
      <c r="R207" s="1833"/>
    </row>
    <row r="208">
      <c r="A208" s="1833"/>
      <c r="B208" s="1833"/>
      <c r="C208" s="1833"/>
      <c r="D208" s="1833"/>
      <c r="E208" s="1833"/>
      <c r="F208" s="1833"/>
      <c r="G208" s="1833"/>
      <c r="H208" s="1833"/>
      <c r="I208" s="1833"/>
      <c r="J208" s="1833"/>
      <c r="K208" s="1833"/>
      <c r="L208" s="1833"/>
      <c r="M208" s="1833"/>
      <c r="N208" s="1833"/>
      <c r="O208" s="1833"/>
      <c r="P208" s="1833"/>
      <c r="Q208" s="1833"/>
      <c r="R208" s="1833"/>
    </row>
    <row r="209">
      <c r="A209" s="1833"/>
      <c r="B209" s="1833"/>
      <c r="C209" s="1833"/>
      <c r="D209" s="1833"/>
      <c r="E209" s="1833"/>
      <c r="F209" s="1833"/>
      <c r="G209" s="1833"/>
      <c r="H209" s="1833"/>
      <c r="I209" s="1833"/>
      <c r="J209" s="1833"/>
      <c r="K209" s="1833"/>
      <c r="L209" s="1833"/>
      <c r="M209" s="1833"/>
      <c r="N209" s="1833"/>
      <c r="O209" s="1833"/>
      <c r="P209" s="1833"/>
      <c r="Q209" s="1833"/>
      <c r="R209" s="1833"/>
    </row>
    <row r="210">
      <c r="A210" s="1833"/>
      <c r="B210" s="1833"/>
      <c r="C210" s="1833"/>
      <c r="D210" s="1833"/>
      <c r="E210" s="1833"/>
      <c r="F210" s="1833"/>
      <c r="G210" s="1833"/>
      <c r="H210" s="1833"/>
      <c r="I210" s="1833"/>
      <c r="J210" s="1833"/>
      <c r="K210" s="1833"/>
      <c r="L210" s="1833"/>
      <c r="M210" s="1833"/>
      <c r="N210" s="1833"/>
      <c r="O210" s="1833"/>
      <c r="P210" s="1833"/>
      <c r="Q210" s="1833"/>
      <c r="R210" s="1833"/>
    </row>
    <row r="211">
      <c r="A211" s="1833"/>
      <c r="B211" s="1833"/>
      <c r="C211" s="1833"/>
      <c r="D211" s="1833"/>
      <c r="E211" s="1833"/>
      <c r="F211" s="1833"/>
      <c r="G211" s="1833"/>
      <c r="H211" s="1833"/>
      <c r="I211" s="1833"/>
      <c r="J211" s="1833"/>
      <c r="K211" s="1833"/>
      <c r="L211" s="1833"/>
      <c r="M211" s="1833"/>
      <c r="N211" s="1833"/>
      <c r="O211" s="1833"/>
      <c r="P211" s="1833"/>
      <c r="Q211" s="1833"/>
      <c r="R211" s="1833"/>
    </row>
    <row r="212">
      <c r="A212" s="1833"/>
      <c r="B212" s="1833"/>
      <c r="C212" s="1833"/>
      <c r="D212" s="1833"/>
      <c r="E212" s="1833"/>
      <c r="F212" s="1833"/>
      <c r="G212" s="1833"/>
      <c r="H212" s="1833"/>
      <c r="I212" s="1833"/>
      <c r="J212" s="1833"/>
      <c r="K212" s="1833"/>
      <c r="L212" s="1833"/>
      <c r="M212" s="1833"/>
      <c r="N212" s="1833"/>
      <c r="O212" s="1833"/>
      <c r="P212" s="1833"/>
      <c r="Q212" s="1833"/>
      <c r="R212" s="1833"/>
    </row>
    <row r="213">
      <c r="A213" s="1833"/>
      <c r="B213" s="1833"/>
      <c r="C213" s="1833"/>
      <c r="D213" s="1833"/>
      <c r="E213" s="1833"/>
      <c r="F213" s="1833"/>
      <c r="G213" s="1833"/>
      <c r="H213" s="1833"/>
      <c r="I213" s="1833"/>
      <c r="J213" s="1833"/>
      <c r="K213" s="1833"/>
      <c r="L213" s="1833"/>
      <c r="M213" s="1833"/>
      <c r="N213" s="1833"/>
      <c r="O213" s="1833"/>
      <c r="P213" s="1833"/>
      <c r="Q213" s="1833"/>
      <c r="R213" s="1833"/>
    </row>
    <row r="214">
      <c r="A214" s="1833"/>
      <c r="B214" s="1833"/>
      <c r="C214" s="1833"/>
      <c r="D214" s="1833"/>
      <c r="E214" s="1833"/>
      <c r="F214" s="1833"/>
      <c r="G214" s="1833"/>
      <c r="H214" s="1833"/>
      <c r="I214" s="1833"/>
      <c r="J214" s="1833"/>
      <c r="K214" s="1833"/>
      <c r="L214" s="1833"/>
      <c r="M214" s="1833"/>
      <c r="N214" s="1833"/>
      <c r="O214" s="1833"/>
      <c r="P214" s="1833"/>
      <c r="Q214" s="1833"/>
      <c r="R214" s="1833"/>
    </row>
    <row r="215">
      <c r="A215" s="1833"/>
      <c r="B215" s="1833"/>
      <c r="C215" s="1833"/>
      <c r="D215" s="1833"/>
      <c r="E215" s="1833"/>
      <c r="F215" s="1833"/>
      <c r="G215" s="1833"/>
      <c r="H215" s="1833"/>
      <c r="I215" s="1833"/>
      <c r="J215" s="1833"/>
      <c r="K215" s="1833"/>
      <c r="L215" s="1833"/>
      <c r="M215" s="1833"/>
      <c r="N215" s="1833"/>
      <c r="O215" s="1833"/>
      <c r="P215" s="1833"/>
      <c r="Q215" s="1833"/>
      <c r="R215" s="1833"/>
    </row>
    <row r="216">
      <c r="A216" s="1833"/>
      <c r="B216" s="1833"/>
      <c r="C216" s="1833"/>
      <c r="D216" s="1833"/>
      <c r="E216" s="1833"/>
      <c r="F216" s="1833"/>
      <c r="G216" s="1833"/>
      <c r="H216" s="1833"/>
      <c r="I216" s="1833"/>
      <c r="J216" s="1833"/>
      <c r="K216" s="1833"/>
      <c r="L216" s="1833"/>
      <c r="M216" s="1833"/>
      <c r="N216" s="1833"/>
      <c r="O216" s="1833"/>
      <c r="P216" s="1833"/>
      <c r="Q216" s="1833"/>
      <c r="R216" s="1833"/>
    </row>
    <row r="217">
      <c r="A217" s="1833"/>
      <c r="B217" s="1833"/>
      <c r="C217" s="1833"/>
      <c r="D217" s="1833"/>
      <c r="E217" s="1833"/>
      <c r="F217" s="1833"/>
      <c r="G217" s="1833"/>
      <c r="H217" s="1833"/>
      <c r="I217" s="1833"/>
      <c r="J217" s="1833"/>
      <c r="K217" s="1833"/>
      <c r="L217" s="1833"/>
      <c r="M217" s="1833"/>
      <c r="N217" s="1833"/>
      <c r="O217" s="1833"/>
      <c r="P217" s="1833"/>
      <c r="Q217" s="1833"/>
      <c r="R217" s="1833"/>
    </row>
    <row r="218">
      <c r="A218" s="1833"/>
      <c r="B218" s="1833"/>
      <c r="C218" s="1833"/>
      <c r="D218" s="1833"/>
      <c r="E218" s="1833"/>
      <c r="F218" s="1833"/>
      <c r="G218" s="1833"/>
      <c r="H218" s="1833"/>
      <c r="I218" s="1833"/>
      <c r="J218" s="1833"/>
      <c r="K218" s="1833"/>
      <c r="L218" s="1833"/>
      <c r="M218" s="1833"/>
      <c r="N218" s="1833"/>
      <c r="O218" s="1833"/>
      <c r="P218" s="1833"/>
      <c r="Q218" s="1833"/>
      <c r="R218" s="1833"/>
    </row>
    <row r="219">
      <c r="A219" s="1833"/>
      <c r="B219" s="1833"/>
      <c r="C219" s="1833"/>
      <c r="D219" s="1833"/>
      <c r="E219" s="1833"/>
      <c r="F219" s="1833"/>
      <c r="G219" s="1833"/>
      <c r="H219" s="1833"/>
      <c r="I219" s="1833"/>
      <c r="J219" s="1833"/>
      <c r="K219" s="1833"/>
      <c r="L219" s="1833"/>
      <c r="M219" s="1833"/>
      <c r="N219" s="1833"/>
      <c r="O219" s="1833"/>
      <c r="P219" s="1833"/>
      <c r="Q219" s="1833"/>
      <c r="R219" s="1833"/>
    </row>
    <row r="220">
      <c r="A220" s="1833"/>
      <c r="B220" s="1833"/>
      <c r="C220" s="1833"/>
      <c r="D220" s="1833"/>
      <c r="E220" s="1833"/>
      <c r="F220" s="1833"/>
      <c r="G220" s="1833"/>
      <c r="H220" s="1833"/>
      <c r="I220" s="1833"/>
      <c r="J220" s="1833"/>
      <c r="K220" s="1833"/>
      <c r="L220" s="1833"/>
      <c r="M220" s="1833"/>
      <c r="N220" s="1833"/>
      <c r="O220" s="1833"/>
      <c r="P220" s="1833"/>
      <c r="Q220" s="1833"/>
      <c r="R220" s="1833"/>
    </row>
    <row r="221">
      <c r="A221" s="1833"/>
      <c r="B221" s="1833"/>
      <c r="C221" s="1833"/>
      <c r="D221" s="1833"/>
      <c r="E221" s="1833"/>
      <c r="F221" s="1833"/>
      <c r="G221" s="1833"/>
      <c r="H221" s="1833"/>
      <c r="I221" s="1833"/>
      <c r="J221" s="1833"/>
      <c r="K221" s="1833"/>
      <c r="L221" s="1833"/>
      <c r="M221" s="1833"/>
      <c r="N221" s="1833"/>
      <c r="O221" s="1833"/>
      <c r="P221" s="1833"/>
      <c r="Q221" s="1833"/>
      <c r="R221" s="1833"/>
    </row>
    <row r="222">
      <c r="A222" s="1833"/>
      <c r="B222" s="1833"/>
      <c r="C222" s="1833"/>
      <c r="D222" s="1833"/>
      <c r="E222" s="1833"/>
      <c r="F222" s="1833"/>
      <c r="G222" s="1833"/>
      <c r="H222" s="1833"/>
      <c r="I222" s="1833"/>
      <c r="J222" s="1833"/>
      <c r="K222" s="1833"/>
      <c r="L222" s="1833"/>
      <c r="M222" s="1833"/>
      <c r="N222" s="1833"/>
      <c r="O222" s="1833"/>
      <c r="P222" s="1833"/>
      <c r="Q222" s="1833"/>
      <c r="R222" s="1833"/>
    </row>
    <row r="223">
      <c r="A223" s="1833"/>
      <c r="B223" s="1833"/>
      <c r="C223" s="1833"/>
      <c r="D223" s="1833"/>
      <c r="E223" s="1833"/>
      <c r="F223" s="1833"/>
      <c r="G223" s="1833"/>
      <c r="H223" s="1833"/>
      <c r="I223" s="1833"/>
      <c r="J223" s="1833"/>
      <c r="K223" s="1833"/>
      <c r="L223" s="1833"/>
      <c r="M223" s="1833"/>
      <c r="N223" s="1833"/>
      <c r="O223" s="1833"/>
      <c r="P223" s="1833"/>
      <c r="Q223" s="1833"/>
      <c r="R223" s="1833"/>
    </row>
    <row r="224">
      <c r="A224" s="1833"/>
      <c r="B224" s="1833"/>
      <c r="C224" s="1833"/>
      <c r="D224" s="1833"/>
      <c r="E224" s="1833"/>
      <c r="F224" s="1833"/>
      <c r="G224" s="1833"/>
      <c r="H224" s="1833"/>
      <c r="I224" s="1833"/>
      <c r="J224" s="1833"/>
      <c r="K224" s="1833"/>
      <c r="L224" s="1833"/>
      <c r="M224" s="1833"/>
      <c r="N224" s="1833"/>
      <c r="O224" s="1833"/>
      <c r="P224" s="1833"/>
      <c r="Q224" s="1833"/>
      <c r="R224" s="1833"/>
    </row>
    <row r="225">
      <c r="A225" s="1833"/>
      <c r="B225" s="1833"/>
      <c r="C225" s="1833"/>
      <c r="D225" s="1833"/>
      <c r="E225" s="1833"/>
      <c r="F225" s="1833"/>
      <c r="G225" s="1833"/>
      <c r="H225" s="1833"/>
      <c r="I225" s="1833"/>
      <c r="J225" s="1833"/>
      <c r="K225" s="1833"/>
      <c r="L225" s="1833"/>
      <c r="M225" s="1833"/>
      <c r="N225" s="1833"/>
      <c r="O225" s="1833"/>
      <c r="P225" s="1833"/>
      <c r="Q225" s="1833"/>
      <c r="R225" s="1833"/>
    </row>
    <row r="226">
      <c r="A226" s="1833"/>
      <c r="B226" s="1833"/>
      <c r="C226" s="1833"/>
      <c r="D226" s="1833"/>
      <c r="E226" s="1833"/>
      <c r="F226" s="1833"/>
      <c r="G226" s="1833"/>
      <c r="H226" s="1833"/>
      <c r="I226" s="1833"/>
      <c r="J226" s="1833"/>
      <c r="K226" s="1833"/>
      <c r="L226" s="1833"/>
      <c r="M226" s="1833"/>
      <c r="N226" s="1833"/>
      <c r="O226" s="1833"/>
      <c r="P226" s="1833"/>
      <c r="Q226" s="1833"/>
      <c r="R226" s="1833"/>
    </row>
    <row r="227">
      <c r="A227" s="1833"/>
      <c r="B227" s="1833"/>
      <c r="C227" s="1833"/>
      <c r="D227" s="1833"/>
      <c r="E227" s="1833"/>
      <c r="F227" s="1833"/>
      <c r="G227" s="1833"/>
      <c r="H227" s="1833"/>
      <c r="I227" s="1833"/>
      <c r="J227" s="1833"/>
      <c r="K227" s="1833"/>
      <c r="L227" s="1833"/>
      <c r="M227" s="1833"/>
      <c r="N227" s="1833"/>
      <c r="O227" s="1833"/>
      <c r="P227" s="1833"/>
      <c r="Q227" s="1833"/>
      <c r="R227" s="1833"/>
    </row>
    <row r="228">
      <c r="A228" s="1833"/>
      <c r="B228" s="1833"/>
      <c r="C228" s="1833"/>
      <c r="D228" s="1833"/>
      <c r="E228" s="1833"/>
      <c r="F228" s="1833"/>
      <c r="G228" s="1833"/>
      <c r="H228" s="1833"/>
      <c r="I228" s="1833"/>
      <c r="J228" s="1833"/>
      <c r="K228" s="1833"/>
      <c r="L228" s="1833"/>
      <c r="M228" s="1833"/>
      <c r="N228" s="1833"/>
      <c r="O228" s="1833"/>
      <c r="P228" s="1833"/>
      <c r="Q228" s="1833"/>
      <c r="R228" s="1833"/>
    </row>
    <row r="229">
      <c r="A229" s="1833"/>
      <c r="B229" s="1833"/>
      <c r="C229" s="1833"/>
      <c r="D229" s="1833"/>
      <c r="E229" s="1833"/>
      <c r="F229" s="1833"/>
      <c r="G229" s="1833"/>
      <c r="H229" s="1833"/>
      <c r="I229" s="1833"/>
      <c r="J229" s="1833"/>
      <c r="K229" s="1833"/>
      <c r="L229" s="1833"/>
      <c r="M229" s="1833"/>
      <c r="N229" s="1833"/>
      <c r="O229" s="1833"/>
      <c r="P229" s="1833"/>
      <c r="Q229" s="1833"/>
      <c r="R229" s="1833"/>
    </row>
    <row r="230">
      <c r="A230" s="1833"/>
      <c r="B230" s="1833"/>
      <c r="C230" s="1833"/>
      <c r="D230" s="1833"/>
      <c r="E230" s="1833"/>
      <c r="F230" s="1833"/>
      <c r="G230" s="1833"/>
      <c r="H230" s="1833"/>
      <c r="I230" s="1833"/>
      <c r="J230" s="1833"/>
      <c r="K230" s="1833"/>
      <c r="L230" s="1833"/>
      <c r="M230" s="1833"/>
      <c r="N230" s="1833"/>
      <c r="O230" s="1833"/>
      <c r="P230" s="1833"/>
      <c r="Q230" s="1833"/>
      <c r="R230" s="1833"/>
    </row>
    <row r="231">
      <c r="A231" s="1833"/>
      <c r="B231" s="1833"/>
      <c r="C231" s="1833"/>
      <c r="D231" s="1833"/>
      <c r="E231" s="1833"/>
      <c r="F231" s="1833"/>
      <c r="G231" s="1833"/>
      <c r="H231" s="1833"/>
      <c r="I231" s="1833"/>
      <c r="J231" s="1833"/>
      <c r="K231" s="1833"/>
      <c r="L231" s="1833"/>
      <c r="M231" s="1833"/>
      <c r="N231" s="1833"/>
      <c r="O231" s="1833"/>
      <c r="P231" s="1833"/>
      <c r="Q231" s="1833"/>
      <c r="R231" s="1833"/>
    </row>
    <row r="232">
      <c r="A232" s="1833"/>
      <c r="B232" s="1833"/>
      <c r="C232" s="1833"/>
      <c r="D232" s="1833"/>
      <c r="E232" s="1833"/>
      <c r="F232" s="1833"/>
      <c r="G232" s="1833"/>
      <c r="H232" s="1833"/>
      <c r="I232" s="1833"/>
      <c r="J232" s="1833"/>
      <c r="K232" s="1833"/>
      <c r="L232" s="1833"/>
      <c r="M232" s="1833"/>
      <c r="N232" s="1833"/>
      <c r="O232" s="1833"/>
      <c r="P232" s="1833"/>
      <c r="Q232" s="1833"/>
      <c r="R232" s="1833"/>
    </row>
    <row r="233">
      <c r="A233" s="1833"/>
      <c r="B233" s="1833"/>
      <c r="C233" s="1833"/>
      <c r="D233" s="1833"/>
      <c r="E233" s="1833"/>
      <c r="F233" s="1833"/>
      <c r="G233" s="1833"/>
      <c r="H233" s="1833"/>
      <c r="I233" s="1833"/>
      <c r="J233" s="1833"/>
      <c r="K233" s="1833"/>
      <c r="L233" s="1833"/>
      <c r="M233" s="1833"/>
      <c r="N233" s="1833"/>
      <c r="O233" s="1833"/>
      <c r="P233" s="1833"/>
      <c r="Q233" s="1833"/>
      <c r="R233" s="1833"/>
    </row>
    <row r="234">
      <c r="A234" s="1833"/>
      <c r="B234" s="1833"/>
      <c r="C234" s="1833"/>
      <c r="D234" s="1833"/>
      <c r="E234" s="1833"/>
      <c r="F234" s="1833"/>
      <c r="G234" s="1833"/>
      <c r="H234" s="1833"/>
      <c r="I234" s="1833"/>
      <c r="J234" s="1833"/>
      <c r="K234" s="1833"/>
      <c r="L234" s="1833"/>
      <c r="M234" s="1833"/>
      <c r="N234" s="1833"/>
      <c r="O234" s="1833"/>
      <c r="P234" s="1833"/>
      <c r="Q234" s="1833"/>
      <c r="R234" s="1833"/>
    </row>
    <row r="235">
      <c r="A235" s="1833"/>
      <c r="B235" s="1833"/>
      <c r="C235" s="1833"/>
      <c r="D235" s="1833"/>
      <c r="E235" s="1833"/>
      <c r="F235" s="1833"/>
      <c r="G235" s="1833"/>
      <c r="H235" s="1833"/>
      <c r="I235" s="1833"/>
      <c r="J235" s="1833"/>
      <c r="K235" s="1833"/>
      <c r="L235" s="1833"/>
      <c r="M235" s="1833"/>
      <c r="N235" s="1833"/>
      <c r="O235" s="1833"/>
      <c r="P235" s="1833"/>
      <c r="Q235" s="1833"/>
      <c r="R235" s="1833"/>
    </row>
    <row r="236">
      <c r="A236" s="1833"/>
      <c r="B236" s="1833"/>
      <c r="C236" s="1833"/>
      <c r="D236" s="1833"/>
      <c r="E236" s="1833"/>
      <c r="F236" s="1833"/>
      <c r="G236" s="1833"/>
      <c r="H236" s="1833"/>
      <c r="I236" s="1833"/>
      <c r="J236" s="1833"/>
      <c r="K236" s="1833"/>
      <c r="L236" s="1833"/>
      <c r="M236" s="1833"/>
      <c r="N236" s="1833"/>
      <c r="O236" s="1833"/>
      <c r="P236" s="1833"/>
      <c r="Q236" s="1833"/>
      <c r="R236" s="1833"/>
    </row>
    <row r="237">
      <c r="A237" s="1833"/>
      <c r="B237" s="1833"/>
      <c r="C237" s="1833"/>
      <c r="D237" s="1833"/>
      <c r="E237" s="1833"/>
      <c r="F237" s="1833"/>
      <c r="G237" s="1833"/>
      <c r="H237" s="1833"/>
      <c r="I237" s="1833"/>
      <c r="J237" s="1833"/>
      <c r="K237" s="1833"/>
      <c r="L237" s="1833"/>
      <c r="M237" s="1833"/>
      <c r="N237" s="1833"/>
      <c r="O237" s="1833"/>
      <c r="P237" s="1833"/>
      <c r="Q237" s="1833"/>
      <c r="R237" s="1833"/>
    </row>
    <row r="238">
      <c r="A238" s="1833"/>
      <c r="B238" s="1833"/>
      <c r="C238" s="1833"/>
      <c r="D238" s="1833"/>
      <c r="E238" s="1833"/>
      <c r="F238" s="1833"/>
      <c r="G238" s="1833"/>
      <c r="H238" s="1833"/>
      <c r="I238" s="1833"/>
      <c r="J238" s="1833"/>
      <c r="K238" s="1833"/>
      <c r="L238" s="1833"/>
      <c r="M238" s="1833"/>
      <c r="N238" s="1833"/>
      <c r="O238" s="1833"/>
      <c r="P238" s="1833"/>
      <c r="Q238" s="1833"/>
      <c r="R238" s="1833"/>
    </row>
    <row r="239">
      <c r="A239" s="1833"/>
      <c r="B239" s="1833"/>
      <c r="C239" s="1833"/>
      <c r="D239" s="1833"/>
      <c r="E239" s="1833"/>
      <c r="F239" s="1833"/>
      <c r="G239" s="1833"/>
      <c r="H239" s="1833"/>
      <c r="I239" s="1833"/>
      <c r="J239" s="1833"/>
      <c r="K239" s="1833"/>
      <c r="L239" s="1833"/>
      <c r="M239" s="1833"/>
      <c r="N239" s="1833"/>
      <c r="O239" s="1833"/>
      <c r="P239" s="1833"/>
      <c r="Q239" s="1833"/>
      <c r="R239" s="1833"/>
    </row>
    <row r="240">
      <c r="A240" s="1833"/>
      <c r="B240" s="1833"/>
      <c r="C240" s="1833"/>
      <c r="D240" s="1833"/>
      <c r="E240" s="1833"/>
      <c r="F240" s="1833"/>
      <c r="G240" s="1833"/>
      <c r="H240" s="1833"/>
      <c r="I240" s="1833"/>
      <c r="J240" s="1833"/>
      <c r="K240" s="1833"/>
      <c r="L240" s="1833"/>
      <c r="M240" s="1833"/>
      <c r="N240" s="1833"/>
      <c r="O240" s="1833"/>
      <c r="P240" s="1833"/>
      <c r="Q240" s="1833"/>
      <c r="R240" s="1833"/>
    </row>
    <row r="241">
      <c r="A241" s="1833"/>
      <c r="B241" s="1833"/>
      <c r="C241" s="1833"/>
      <c r="D241" s="1833"/>
      <c r="E241" s="1833"/>
      <c r="F241" s="1833"/>
      <c r="G241" s="1833"/>
      <c r="H241" s="1833"/>
      <c r="I241" s="1833"/>
      <c r="J241" s="1833"/>
      <c r="K241" s="1833"/>
      <c r="L241" s="1833"/>
      <c r="M241" s="1833"/>
      <c r="N241" s="1833"/>
      <c r="O241" s="1833"/>
      <c r="P241" s="1833"/>
      <c r="Q241" s="1833"/>
      <c r="R241" s="1833"/>
    </row>
    <row r="242">
      <c r="A242" s="1833"/>
      <c r="B242" s="1833"/>
      <c r="C242" s="1833"/>
      <c r="D242" s="1833"/>
      <c r="E242" s="1833"/>
      <c r="F242" s="1833"/>
      <c r="G242" s="1833"/>
      <c r="H242" s="1833"/>
      <c r="I242" s="1833"/>
      <c r="J242" s="1833"/>
      <c r="K242" s="1833"/>
      <c r="L242" s="1833"/>
      <c r="M242" s="1833"/>
      <c r="N242" s="1833"/>
      <c r="O242" s="1833"/>
      <c r="P242" s="1833"/>
      <c r="Q242" s="1833"/>
      <c r="R242" s="1833"/>
    </row>
    <row r="243">
      <c r="A243" s="1833"/>
      <c r="B243" s="1833"/>
      <c r="C243" s="1833"/>
      <c r="D243" s="1833"/>
      <c r="E243" s="1833"/>
      <c r="F243" s="1833"/>
      <c r="G243" s="1833"/>
      <c r="H243" s="1833"/>
      <c r="I243" s="1833"/>
      <c r="J243" s="1833"/>
      <c r="K243" s="1833"/>
      <c r="L243" s="1833"/>
      <c r="M243" s="1833"/>
      <c r="N243" s="1833"/>
      <c r="O243" s="1833"/>
      <c r="P243" s="1833"/>
      <c r="Q243" s="1833"/>
      <c r="R243" s="1833"/>
    </row>
    <row r="244">
      <c r="A244" s="1833"/>
      <c r="B244" s="1833"/>
      <c r="C244" s="1833"/>
      <c r="D244" s="1833"/>
      <c r="E244" s="1833"/>
      <c r="F244" s="1833"/>
      <c r="G244" s="1833"/>
      <c r="H244" s="1833"/>
      <c r="I244" s="1833"/>
      <c r="J244" s="1833"/>
      <c r="K244" s="1833"/>
      <c r="L244" s="1833"/>
      <c r="M244" s="1833"/>
      <c r="N244" s="1833"/>
      <c r="O244" s="1833"/>
      <c r="P244" s="1833"/>
      <c r="Q244" s="1833"/>
      <c r="R244" s="1833"/>
    </row>
    <row r="245">
      <c r="A245" s="1833"/>
      <c r="B245" s="1833"/>
      <c r="C245" s="1833"/>
      <c r="D245" s="1833"/>
      <c r="E245" s="1833"/>
      <c r="F245" s="1833"/>
      <c r="G245" s="1833"/>
      <c r="H245" s="1833"/>
      <c r="I245" s="1833"/>
      <c r="J245" s="1833"/>
      <c r="K245" s="1833"/>
      <c r="L245" s="1833"/>
      <c r="M245" s="1833"/>
      <c r="N245" s="1833"/>
      <c r="O245" s="1833"/>
      <c r="P245" s="1833"/>
      <c r="Q245" s="1833"/>
      <c r="R245" s="1833"/>
    </row>
    <row r="246">
      <c r="A246" s="1833"/>
      <c r="B246" s="1833"/>
      <c r="C246" s="1833"/>
      <c r="D246" s="1833"/>
      <c r="E246" s="1833"/>
      <c r="F246" s="1833"/>
      <c r="G246" s="1833"/>
      <c r="H246" s="1833"/>
      <c r="I246" s="1833"/>
      <c r="J246" s="1833"/>
      <c r="K246" s="1833"/>
      <c r="L246" s="1833"/>
      <c r="M246" s="1833"/>
      <c r="N246" s="1833"/>
      <c r="O246" s="1833"/>
      <c r="P246" s="1833"/>
      <c r="Q246" s="1833"/>
      <c r="R246" s="1833"/>
    </row>
    <row r="247">
      <c r="A247" s="1833"/>
      <c r="B247" s="1833"/>
      <c r="C247" s="1833"/>
      <c r="D247" s="1833"/>
      <c r="E247" s="1833"/>
      <c r="F247" s="1833"/>
      <c r="G247" s="1833"/>
      <c r="H247" s="1833"/>
      <c r="I247" s="1833"/>
      <c r="J247" s="1833"/>
      <c r="K247" s="1833"/>
      <c r="L247" s="1833"/>
      <c r="M247" s="1833"/>
      <c r="N247" s="1833"/>
      <c r="O247" s="1833"/>
      <c r="P247" s="1833"/>
      <c r="Q247" s="1833"/>
      <c r="R247" s="1833"/>
    </row>
    <row r="248">
      <c r="A248" s="1833"/>
      <c r="B248" s="1833"/>
      <c r="C248" s="1833"/>
      <c r="D248" s="1833"/>
      <c r="E248" s="1833"/>
      <c r="F248" s="1833"/>
      <c r="G248" s="1833"/>
      <c r="H248" s="1833"/>
      <c r="I248" s="1833"/>
      <c r="J248" s="1833"/>
      <c r="K248" s="1833"/>
      <c r="L248" s="1833"/>
      <c r="M248" s="1833"/>
      <c r="N248" s="1833"/>
      <c r="O248" s="1833"/>
      <c r="P248" s="1833"/>
      <c r="Q248" s="1833"/>
      <c r="R248" s="1833"/>
    </row>
    <row r="249">
      <c r="A249" s="1833"/>
      <c r="B249" s="1833"/>
      <c r="C249" s="1833"/>
      <c r="D249" s="1833"/>
      <c r="E249" s="1833"/>
      <c r="F249" s="1833"/>
      <c r="G249" s="1833"/>
      <c r="H249" s="1833"/>
      <c r="I249" s="1833"/>
      <c r="J249" s="1833"/>
      <c r="K249" s="1833"/>
      <c r="L249" s="1833"/>
      <c r="M249" s="1833"/>
      <c r="N249" s="1833"/>
      <c r="O249" s="1833"/>
      <c r="P249" s="1833"/>
      <c r="Q249" s="1833"/>
      <c r="R249" s="1833"/>
    </row>
    <row r="250">
      <c r="A250" s="1833"/>
      <c r="B250" s="1833"/>
      <c r="C250" s="1833"/>
      <c r="D250" s="1833"/>
      <c r="E250" s="1833"/>
      <c r="F250" s="1833"/>
      <c r="G250" s="1833"/>
      <c r="H250" s="1833"/>
      <c r="I250" s="1833"/>
      <c r="J250" s="1833"/>
      <c r="K250" s="1833"/>
      <c r="L250" s="1833"/>
      <c r="M250" s="1833"/>
      <c r="N250" s="1833"/>
      <c r="O250" s="1833"/>
      <c r="P250" s="1833"/>
      <c r="Q250" s="1833"/>
      <c r="R250" s="1833"/>
    </row>
    <row r="251">
      <c r="A251" s="1833"/>
      <c r="B251" s="1833"/>
      <c r="C251" s="1833"/>
      <c r="D251" s="1833"/>
      <c r="E251" s="1833"/>
      <c r="F251" s="1833"/>
      <c r="G251" s="1833"/>
      <c r="H251" s="1833"/>
      <c r="I251" s="1833"/>
      <c r="J251" s="1833"/>
      <c r="K251" s="1833"/>
      <c r="L251" s="1833"/>
      <c r="M251" s="1833"/>
      <c r="N251" s="1833"/>
      <c r="O251" s="1833"/>
      <c r="P251" s="1833"/>
      <c r="Q251" s="1833"/>
      <c r="R251" s="1833"/>
    </row>
    <row r="252">
      <c r="A252" s="1833"/>
      <c r="B252" s="1833"/>
      <c r="C252" s="1833"/>
      <c r="D252" s="1833"/>
      <c r="E252" s="1833"/>
      <c r="F252" s="1833"/>
      <c r="G252" s="1833"/>
      <c r="H252" s="1833"/>
      <c r="I252" s="1833"/>
      <c r="J252" s="1833"/>
      <c r="K252" s="1833"/>
      <c r="L252" s="1833"/>
      <c r="M252" s="1833"/>
      <c r="N252" s="1833"/>
      <c r="O252" s="1833"/>
      <c r="P252" s="1833"/>
      <c r="Q252" s="1833"/>
      <c r="R252" s="1833"/>
    </row>
    <row r="253">
      <c r="A253" s="1833"/>
      <c r="B253" s="1833"/>
      <c r="C253" s="1833"/>
      <c r="D253" s="1833"/>
      <c r="E253" s="1833"/>
      <c r="F253" s="1833"/>
      <c r="G253" s="1833"/>
      <c r="H253" s="1833"/>
      <c r="I253" s="1833"/>
      <c r="J253" s="1833"/>
      <c r="K253" s="1833"/>
      <c r="L253" s="1833"/>
      <c r="M253" s="1833"/>
      <c r="N253" s="1833"/>
      <c r="O253" s="1833"/>
      <c r="P253" s="1833"/>
      <c r="Q253" s="1833"/>
      <c r="R253" s="1833"/>
    </row>
    <row r="254">
      <c r="A254" s="1833"/>
      <c r="B254" s="1833"/>
      <c r="C254" s="1833"/>
      <c r="D254" s="1833"/>
      <c r="E254" s="1833"/>
      <c r="F254" s="1833"/>
      <c r="G254" s="1833"/>
      <c r="H254" s="1833"/>
      <c r="I254" s="1833"/>
      <c r="J254" s="1833"/>
      <c r="K254" s="1833"/>
      <c r="L254" s="1833"/>
      <c r="M254" s="1833"/>
      <c r="N254" s="1833"/>
      <c r="O254" s="1833"/>
      <c r="P254" s="1833"/>
      <c r="Q254" s="1833"/>
      <c r="R254" s="1833"/>
    </row>
    <row r="255">
      <c r="A255" s="1833"/>
      <c r="B255" s="1833"/>
      <c r="C255" s="1833"/>
      <c r="D255" s="1833"/>
      <c r="E255" s="1833"/>
      <c r="F255" s="1833"/>
      <c r="G255" s="1833"/>
      <c r="H255" s="1833"/>
      <c r="I255" s="1833"/>
      <c r="J255" s="1833"/>
      <c r="K255" s="1833"/>
      <c r="L255" s="1833"/>
      <c r="M255" s="1833"/>
      <c r="N255" s="1833"/>
      <c r="O255" s="1833"/>
      <c r="P255" s="1833"/>
      <c r="Q255" s="1833"/>
      <c r="R255" s="1833"/>
    </row>
    <row r="256">
      <c r="A256" s="1833"/>
      <c r="B256" s="1833"/>
      <c r="C256" s="1833"/>
      <c r="D256" s="1833"/>
      <c r="E256" s="1833"/>
      <c r="F256" s="1833"/>
      <c r="G256" s="1833"/>
      <c r="H256" s="1833"/>
      <c r="I256" s="1833"/>
      <c r="J256" s="1833"/>
      <c r="K256" s="1833"/>
      <c r="L256" s="1833"/>
      <c r="M256" s="1833"/>
      <c r="N256" s="1833"/>
      <c r="O256" s="1833"/>
      <c r="P256" s="1833"/>
      <c r="Q256" s="1833"/>
      <c r="R256" s="1833"/>
    </row>
    <row r="257">
      <c r="A257" s="1833"/>
      <c r="B257" s="1833"/>
      <c r="C257" s="1833"/>
      <c r="D257" s="1833"/>
      <c r="E257" s="1833"/>
      <c r="F257" s="1833"/>
      <c r="G257" s="1833"/>
      <c r="H257" s="1833"/>
      <c r="I257" s="1833"/>
      <c r="J257" s="1833"/>
      <c r="K257" s="1833"/>
      <c r="L257" s="1833"/>
      <c r="M257" s="1833"/>
      <c r="N257" s="1833"/>
      <c r="O257" s="1833"/>
      <c r="P257" s="1833"/>
      <c r="Q257" s="1833"/>
      <c r="R257" s="1833"/>
    </row>
    <row r="258">
      <c r="A258" s="1833"/>
      <c r="B258" s="1833"/>
      <c r="C258" s="1833"/>
      <c r="D258" s="1833"/>
      <c r="E258" s="1833"/>
      <c r="F258" s="1833"/>
      <c r="G258" s="1833"/>
      <c r="H258" s="1833"/>
      <c r="I258" s="1833"/>
      <c r="J258" s="1833"/>
      <c r="K258" s="1833"/>
      <c r="L258" s="1833"/>
      <c r="M258" s="1833"/>
      <c r="N258" s="1833"/>
      <c r="O258" s="1833"/>
      <c r="P258" s="1833"/>
      <c r="Q258" s="1833"/>
      <c r="R258" s="1833"/>
    </row>
    <row r="259">
      <c r="A259" s="1833"/>
      <c r="B259" s="1833"/>
      <c r="C259" s="1833"/>
      <c r="D259" s="1833"/>
      <c r="E259" s="1833"/>
      <c r="F259" s="1833"/>
      <c r="G259" s="1833"/>
      <c r="H259" s="1833"/>
      <c r="I259" s="1833"/>
      <c r="J259" s="1833"/>
      <c r="K259" s="1833"/>
      <c r="L259" s="1833"/>
      <c r="M259" s="1833"/>
      <c r="N259" s="1833"/>
      <c r="O259" s="1833"/>
      <c r="P259" s="1833"/>
      <c r="Q259" s="1833"/>
      <c r="R259" s="1833"/>
    </row>
    <row r="260">
      <c r="A260" s="1833"/>
      <c r="B260" s="1833"/>
      <c r="C260" s="1833"/>
      <c r="D260" s="1833"/>
      <c r="E260" s="1833"/>
      <c r="F260" s="1833"/>
      <c r="G260" s="1833"/>
      <c r="H260" s="1833"/>
      <c r="I260" s="1833"/>
      <c r="J260" s="1833"/>
      <c r="K260" s="1833"/>
      <c r="L260" s="1833"/>
      <c r="M260" s="1833"/>
      <c r="N260" s="1833"/>
      <c r="O260" s="1833"/>
      <c r="P260" s="1833"/>
      <c r="Q260" s="1833"/>
      <c r="R260" s="1833"/>
    </row>
    <row r="261">
      <c r="A261" s="1833"/>
      <c r="B261" s="1833"/>
      <c r="C261" s="1833"/>
      <c r="D261" s="1833"/>
      <c r="E261" s="1833"/>
      <c r="F261" s="1833"/>
      <c r="G261" s="1833"/>
      <c r="H261" s="1833"/>
      <c r="I261" s="1833"/>
      <c r="J261" s="1833"/>
      <c r="K261" s="1833"/>
      <c r="L261" s="1833"/>
      <c r="M261" s="1833"/>
      <c r="N261" s="1833"/>
      <c r="O261" s="1833"/>
      <c r="P261" s="1833"/>
      <c r="Q261" s="1833"/>
      <c r="R261" s="1833"/>
    </row>
    <row r="262">
      <c r="A262" s="1833"/>
      <c r="B262" s="1833"/>
      <c r="C262" s="1833"/>
      <c r="D262" s="1833"/>
      <c r="E262" s="1833"/>
      <c r="F262" s="1833"/>
      <c r="G262" s="1833"/>
      <c r="H262" s="1833"/>
      <c r="I262" s="1833"/>
      <c r="J262" s="1833"/>
      <c r="K262" s="1833"/>
      <c r="L262" s="1833"/>
      <c r="M262" s="1833"/>
      <c r="N262" s="1833"/>
      <c r="O262" s="1833"/>
      <c r="P262" s="1833"/>
      <c r="Q262" s="1833"/>
      <c r="R262" s="1833"/>
    </row>
    <row r="263">
      <c r="A263" s="1833"/>
      <c r="B263" s="1833"/>
      <c r="C263" s="1833"/>
      <c r="D263" s="1833"/>
      <c r="E263" s="1833"/>
      <c r="F263" s="1833"/>
      <c r="G263" s="1833"/>
      <c r="H263" s="1833"/>
      <c r="I263" s="1833"/>
      <c r="J263" s="1833"/>
      <c r="K263" s="1833"/>
      <c r="L263" s="1833"/>
      <c r="M263" s="1833"/>
      <c r="N263" s="1833"/>
      <c r="O263" s="1833"/>
      <c r="P263" s="1833"/>
      <c r="Q263" s="1833"/>
      <c r="R263" s="1833"/>
    </row>
    <row r="264">
      <c r="A264" s="1833"/>
      <c r="B264" s="1833"/>
      <c r="C264" s="1833"/>
      <c r="D264" s="1833"/>
      <c r="E264" s="1833"/>
      <c r="F264" s="1833"/>
      <c r="G264" s="1833"/>
      <c r="H264" s="1833"/>
      <c r="I264" s="1833"/>
      <c r="J264" s="1833"/>
      <c r="K264" s="1833"/>
      <c r="L264" s="1833"/>
      <c r="M264" s="1833"/>
      <c r="N264" s="1833"/>
      <c r="O264" s="1833"/>
      <c r="P264" s="1833"/>
      <c r="Q264" s="1833"/>
      <c r="R264" s="1833"/>
    </row>
    <row r="265">
      <c r="A265" s="1833"/>
      <c r="B265" s="1833"/>
      <c r="C265" s="1833"/>
      <c r="D265" s="1833"/>
      <c r="E265" s="1833"/>
      <c r="F265" s="1833"/>
      <c r="G265" s="1833"/>
      <c r="H265" s="1833"/>
      <c r="I265" s="1833"/>
      <c r="J265" s="1833"/>
      <c r="K265" s="1833"/>
      <c r="L265" s="1833"/>
      <c r="M265" s="1833"/>
      <c r="N265" s="1833"/>
      <c r="O265" s="1833"/>
      <c r="P265" s="1833"/>
      <c r="Q265" s="1833"/>
      <c r="R265" s="1833"/>
    </row>
    <row r="266">
      <c r="A266" s="1833"/>
      <c r="B266" s="1833"/>
      <c r="C266" s="1833"/>
      <c r="D266" s="1833"/>
      <c r="E266" s="1833"/>
      <c r="F266" s="1833"/>
      <c r="G266" s="1833"/>
      <c r="H266" s="1833"/>
      <c r="I266" s="1833"/>
      <c r="J266" s="1833"/>
      <c r="K266" s="1833"/>
      <c r="L266" s="1833"/>
      <c r="M266" s="1833"/>
      <c r="N266" s="1833"/>
      <c r="O266" s="1833"/>
      <c r="P266" s="1833"/>
      <c r="Q266" s="1833"/>
      <c r="R266" s="1833"/>
    </row>
    <row r="267">
      <c r="A267" s="1833"/>
      <c r="B267" s="1833"/>
      <c r="C267" s="1833"/>
      <c r="D267" s="1833"/>
      <c r="E267" s="1833"/>
      <c r="F267" s="1833"/>
      <c r="G267" s="1833"/>
      <c r="H267" s="1833"/>
      <c r="I267" s="1833"/>
      <c r="J267" s="1833"/>
      <c r="K267" s="1833"/>
      <c r="L267" s="1833"/>
      <c r="M267" s="1833"/>
      <c r="N267" s="1833"/>
      <c r="O267" s="1833"/>
      <c r="P267" s="1833"/>
      <c r="Q267" s="1833"/>
      <c r="R267" s="1833"/>
    </row>
    <row r="268">
      <c r="A268" s="1833"/>
      <c r="B268" s="1833"/>
      <c r="C268" s="1833"/>
      <c r="D268" s="1833"/>
      <c r="E268" s="1833"/>
      <c r="F268" s="1833"/>
      <c r="G268" s="1833"/>
      <c r="H268" s="1833"/>
      <c r="I268" s="1833"/>
      <c r="J268" s="1833"/>
      <c r="K268" s="1833"/>
      <c r="L268" s="1833"/>
      <c r="M268" s="1833"/>
      <c r="N268" s="1833"/>
      <c r="O268" s="1833"/>
      <c r="P268" s="1833"/>
      <c r="Q268" s="1833"/>
      <c r="R268" s="1833"/>
    </row>
    <row r="269">
      <c r="A269" s="1833"/>
      <c r="B269" s="1833"/>
      <c r="C269" s="1833"/>
      <c r="D269" s="1833"/>
      <c r="E269" s="1833"/>
      <c r="F269" s="1833"/>
      <c r="G269" s="1833"/>
      <c r="H269" s="1833"/>
      <c r="I269" s="1833"/>
      <c r="J269" s="1833"/>
      <c r="K269" s="1833"/>
      <c r="L269" s="1833"/>
      <c r="M269" s="1833"/>
      <c r="N269" s="1833"/>
      <c r="O269" s="1833"/>
      <c r="P269" s="1833"/>
      <c r="Q269" s="1833"/>
      <c r="R269" s="1833"/>
    </row>
    <row r="270">
      <c r="A270" s="1833"/>
      <c r="B270" s="1833"/>
      <c r="C270" s="1833"/>
      <c r="D270" s="1833"/>
      <c r="E270" s="1833"/>
      <c r="F270" s="1833"/>
      <c r="G270" s="1833"/>
      <c r="H270" s="1833"/>
      <c r="I270" s="1833"/>
      <c r="J270" s="1833"/>
      <c r="K270" s="1833"/>
      <c r="L270" s="1833"/>
      <c r="M270" s="1833"/>
      <c r="N270" s="1833"/>
      <c r="O270" s="1833"/>
      <c r="P270" s="1833"/>
      <c r="Q270" s="1833"/>
      <c r="R270" s="1833"/>
    </row>
    <row r="271">
      <c r="A271" s="1833"/>
      <c r="B271" s="1833"/>
      <c r="C271" s="1833"/>
      <c r="D271" s="1833"/>
      <c r="E271" s="1833"/>
      <c r="F271" s="1833"/>
      <c r="G271" s="1833"/>
      <c r="H271" s="1833"/>
      <c r="I271" s="1833"/>
      <c r="J271" s="1833"/>
      <c r="K271" s="1833"/>
      <c r="L271" s="1833"/>
      <c r="M271" s="1833"/>
      <c r="N271" s="1833"/>
      <c r="O271" s="1833"/>
      <c r="P271" s="1833"/>
      <c r="Q271" s="1833"/>
      <c r="R271" s="1833"/>
    </row>
    <row r="272">
      <c r="A272" s="1833"/>
      <c r="B272" s="1833"/>
      <c r="C272" s="1833"/>
      <c r="D272" s="1833"/>
      <c r="E272" s="1833"/>
      <c r="F272" s="1833"/>
      <c r="G272" s="1833"/>
      <c r="H272" s="1833"/>
      <c r="I272" s="1833"/>
      <c r="J272" s="1833"/>
      <c r="K272" s="1833"/>
      <c r="L272" s="1833"/>
      <c r="M272" s="1833"/>
      <c r="N272" s="1833"/>
      <c r="O272" s="1833"/>
      <c r="P272" s="1833"/>
      <c r="Q272" s="1833"/>
      <c r="R272" s="1833"/>
    </row>
    <row r="273">
      <c r="A273" s="1833"/>
      <c r="B273" s="1833"/>
      <c r="C273" s="1833"/>
      <c r="D273" s="1833"/>
      <c r="E273" s="1833"/>
      <c r="F273" s="1833"/>
      <c r="G273" s="1833"/>
      <c r="H273" s="1833"/>
      <c r="I273" s="1833"/>
      <c r="J273" s="1833"/>
      <c r="K273" s="1833"/>
      <c r="L273" s="1833"/>
      <c r="M273" s="1833"/>
      <c r="N273" s="1833"/>
      <c r="O273" s="1833"/>
      <c r="P273" s="1833"/>
      <c r="Q273" s="1833"/>
      <c r="R273" s="1833"/>
    </row>
    <row r="274">
      <c r="A274" s="1833"/>
      <c r="B274" s="1833"/>
      <c r="C274" s="1833"/>
      <c r="D274" s="1833"/>
      <c r="E274" s="1833"/>
      <c r="F274" s="1833"/>
      <c r="G274" s="1833"/>
      <c r="H274" s="1833"/>
      <c r="I274" s="1833"/>
      <c r="J274" s="1833"/>
      <c r="K274" s="1833"/>
      <c r="L274" s="1833"/>
      <c r="M274" s="1833"/>
      <c r="N274" s="1833"/>
      <c r="O274" s="1833"/>
      <c r="P274" s="1833"/>
      <c r="Q274" s="1833"/>
      <c r="R274" s="1833"/>
    </row>
    <row r="275">
      <c r="A275" s="1833"/>
      <c r="B275" s="1833"/>
      <c r="C275" s="1833"/>
      <c r="D275" s="1833"/>
      <c r="E275" s="1833"/>
      <c r="F275" s="1833"/>
      <c r="G275" s="1833"/>
      <c r="H275" s="1833"/>
      <c r="I275" s="1833"/>
      <c r="J275" s="1833"/>
      <c r="K275" s="1833"/>
      <c r="L275" s="1833"/>
      <c r="M275" s="1833"/>
      <c r="N275" s="1833"/>
      <c r="O275" s="1833"/>
      <c r="P275" s="1833"/>
      <c r="Q275" s="1833"/>
      <c r="R275" s="1833"/>
    </row>
    <row r="276">
      <c r="A276" s="1833"/>
      <c r="B276" s="1833"/>
      <c r="C276" s="1833"/>
      <c r="D276" s="1833"/>
      <c r="E276" s="1833"/>
      <c r="F276" s="1833"/>
      <c r="G276" s="1833"/>
      <c r="H276" s="1833"/>
      <c r="I276" s="1833"/>
      <c r="J276" s="1833"/>
      <c r="K276" s="1833"/>
      <c r="L276" s="1833"/>
      <c r="M276" s="1833"/>
      <c r="N276" s="1833"/>
      <c r="O276" s="1833"/>
      <c r="P276" s="1833"/>
      <c r="Q276" s="1833"/>
      <c r="R276" s="1833"/>
    </row>
    <row r="277">
      <c r="A277" s="1833"/>
      <c r="B277" s="1833"/>
      <c r="C277" s="1833"/>
      <c r="D277" s="1833"/>
      <c r="E277" s="1833"/>
      <c r="F277" s="1833"/>
      <c r="G277" s="1833"/>
      <c r="H277" s="1833"/>
      <c r="I277" s="1833"/>
      <c r="J277" s="1833"/>
      <c r="K277" s="1833"/>
      <c r="L277" s="1833"/>
      <c r="M277" s="1833"/>
      <c r="N277" s="1833"/>
      <c r="O277" s="1833"/>
      <c r="P277" s="1833"/>
      <c r="Q277" s="1833"/>
      <c r="R277" s="1833"/>
    </row>
    <row r="278">
      <c r="A278" s="1833"/>
      <c r="B278" s="1833"/>
      <c r="C278" s="1833"/>
      <c r="D278" s="1833"/>
      <c r="E278" s="1833"/>
      <c r="F278" s="1833"/>
      <c r="G278" s="1833"/>
      <c r="H278" s="1833"/>
      <c r="I278" s="1833"/>
      <c r="J278" s="1833"/>
      <c r="K278" s="1833"/>
      <c r="L278" s="1833"/>
      <c r="M278" s="1833"/>
      <c r="N278" s="1833"/>
      <c r="O278" s="1833"/>
      <c r="P278" s="1833"/>
      <c r="Q278" s="1833"/>
      <c r="R278" s="1833"/>
    </row>
    <row r="279">
      <c r="A279" s="1833"/>
      <c r="B279" s="1833"/>
      <c r="C279" s="1833"/>
      <c r="D279" s="1833"/>
      <c r="E279" s="1833"/>
      <c r="F279" s="1833"/>
      <c r="G279" s="1833"/>
      <c r="H279" s="1833"/>
      <c r="I279" s="1833"/>
      <c r="J279" s="1833"/>
      <c r="K279" s="1833"/>
      <c r="L279" s="1833"/>
      <c r="M279" s="1833"/>
      <c r="N279" s="1833"/>
      <c r="O279" s="1833"/>
      <c r="P279" s="1833"/>
      <c r="Q279" s="1833"/>
      <c r="R279" s="1833"/>
    </row>
    <row r="280">
      <c r="A280" s="1833"/>
      <c r="B280" s="1833"/>
      <c r="C280" s="1833"/>
      <c r="D280" s="1833"/>
      <c r="E280" s="1833"/>
      <c r="F280" s="1833"/>
      <c r="G280" s="1833"/>
      <c r="H280" s="1833"/>
      <c r="I280" s="1833"/>
      <c r="J280" s="1833"/>
      <c r="K280" s="1833"/>
      <c r="L280" s="1833"/>
      <c r="M280" s="1833"/>
      <c r="N280" s="1833"/>
      <c r="O280" s="1833"/>
      <c r="P280" s="1833"/>
      <c r="Q280" s="1833"/>
      <c r="R280" s="1833"/>
    </row>
    <row r="281">
      <c r="A281" s="1833"/>
      <c r="B281" s="1833"/>
      <c r="C281" s="1833"/>
      <c r="D281" s="1833"/>
      <c r="E281" s="1833"/>
      <c r="F281" s="1833"/>
      <c r="G281" s="1833"/>
      <c r="H281" s="1833"/>
      <c r="I281" s="1833"/>
      <c r="J281" s="1833"/>
      <c r="K281" s="1833"/>
      <c r="L281" s="1833"/>
      <c r="M281" s="1833"/>
      <c r="N281" s="1833"/>
      <c r="O281" s="1833"/>
      <c r="P281" s="1833"/>
      <c r="Q281" s="1833"/>
      <c r="R281" s="1833"/>
    </row>
    <row r="282">
      <c r="A282" s="1833"/>
      <c r="B282" s="1833"/>
      <c r="C282" s="1833"/>
      <c r="D282" s="1833"/>
      <c r="E282" s="1833"/>
      <c r="F282" s="1833"/>
      <c r="G282" s="1833"/>
      <c r="H282" s="1833"/>
      <c r="I282" s="1833"/>
      <c r="J282" s="1833"/>
      <c r="K282" s="1833"/>
      <c r="L282" s="1833"/>
      <c r="M282" s="1833"/>
      <c r="N282" s="1833"/>
      <c r="O282" s="1833"/>
      <c r="P282" s="1833"/>
      <c r="Q282" s="1833"/>
      <c r="R282" s="1833"/>
    </row>
    <row r="283">
      <c r="A283" s="1833"/>
      <c r="B283" s="1833"/>
      <c r="C283" s="1833"/>
      <c r="D283" s="1833"/>
      <c r="E283" s="1833"/>
      <c r="F283" s="1833"/>
      <c r="G283" s="1833"/>
      <c r="H283" s="1833"/>
      <c r="I283" s="1833"/>
      <c r="J283" s="1833"/>
      <c r="K283" s="1833"/>
      <c r="L283" s="1833"/>
      <c r="M283" s="1833"/>
      <c r="N283" s="1833"/>
      <c r="O283" s="1833"/>
      <c r="P283" s="1833"/>
      <c r="Q283" s="1833"/>
      <c r="R283" s="1833"/>
    </row>
    <row r="284">
      <c r="A284" s="1833"/>
      <c r="B284" s="1833"/>
      <c r="C284" s="1833"/>
      <c r="D284" s="1833"/>
      <c r="E284" s="1833"/>
      <c r="F284" s="1833"/>
      <c r="G284" s="1833"/>
      <c r="H284" s="1833"/>
      <c r="I284" s="1833"/>
      <c r="J284" s="1833"/>
      <c r="K284" s="1833"/>
      <c r="L284" s="1833"/>
      <c r="M284" s="1833"/>
      <c r="N284" s="1833"/>
      <c r="O284" s="1833"/>
      <c r="P284" s="1833"/>
      <c r="Q284" s="1833"/>
      <c r="R284" s="1833"/>
    </row>
    <row r="285">
      <c r="A285" s="1833"/>
      <c r="B285" s="1833"/>
      <c r="C285" s="1833"/>
      <c r="D285" s="1833"/>
      <c r="E285" s="1833"/>
      <c r="F285" s="1833"/>
      <c r="G285" s="1833"/>
      <c r="H285" s="1833"/>
      <c r="I285" s="1833"/>
      <c r="J285" s="1833"/>
      <c r="K285" s="1833"/>
      <c r="L285" s="1833"/>
      <c r="M285" s="1833"/>
      <c r="N285" s="1833"/>
      <c r="O285" s="1833"/>
      <c r="P285" s="1833"/>
      <c r="Q285" s="1833"/>
      <c r="R285" s="1833"/>
    </row>
    <row r="286">
      <c r="A286" s="1833"/>
      <c r="B286" s="1833"/>
      <c r="C286" s="1833"/>
      <c r="D286" s="1833"/>
      <c r="E286" s="1833"/>
      <c r="F286" s="1833"/>
      <c r="G286" s="1833"/>
      <c r="H286" s="1833"/>
      <c r="I286" s="1833"/>
      <c r="J286" s="1833"/>
      <c r="K286" s="1833"/>
      <c r="L286" s="1833"/>
      <c r="M286" s="1833"/>
      <c r="N286" s="1833"/>
      <c r="O286" s="1833"/>
      <c r="P286" s="1833"/>
      <c r="Q286" s="1833"/>
      <c r="R286" s="1833"/>
    </row>
    <row r="287">
      <c r="A287" s="1833"/>
      <c r="B287" s="1833"/>
      <c r="C287" s="1833"/>
      <c r="D287" s="1833"/>
      <c r="E287" s="1833"/>
      <c r="F287" s="1833"/>
      <c r="G287" s="1833"/>
      <c r="H287" s="1833"/>
      <c r="I287" s="1833"/>
      <c r="J287" s="1833"/>
      <c r="K287" s="1833"/>
      <c r="L287" s="1833"/>
      <c r="M287" s="1833"/>
      <c r="N287" s="1833"/>
      <c r="O287" s="1833"/>
      <c r="P287" s="1833"/>
      <c r="Q287" s="1833"/>
      <c r="R287" s="1833"/>
    </row>
    <row r="288">
      <c r="A288" s="1833"/>
      <c r="B288" s="1833"/>
      <c r="C288" s="1833"/>
      <c r="D288" s="1833"/>
      <c r="E288" s="1833"/>
      <c r="F288" s="1833"/>
      <c r="G288" s="1833"/>
      <c r="H288" s="1833"/>
      <c r="I288" s="1833"/>
      <c r="J288" s="1833"/>
      <c r="K288" s="1833"/>
      <c r="L288" s="1833"/>
      <c r="M288" s="1833"/>
      <c r="N288" s="1833"/>
      <c r="O288" s="1833"/>
      <c r="P288" s="1833"/>
      <c r="Q288" s="1833"/>
      <c r="R288" s="1833"/>
    </row>
    <row r="289">
      <c r="A289" s="1833"/>
      <c r="B289" s="1833"/>
      <c r="C289" s="1833"/>
      <c r="D289" s="1833"/>
      <c r="E289" s="1833"/>
      <c r="F289" s="1833"/>
      <c r="G289" s="1833"/>
      <c r="H289" s="1833"/>
      <c r="I289" s="1833"/>
      <c r="J289" s="1833"/>
      <c r="K289" s="1833"/>
      <c r="L289" s="1833"/>
      <c r="M289" s="1833"/>
      <c r="N289" s="1833"/>
      <c r="O289" s="1833"/>
      <c r="P289" s="1833"/>
      <c r="Q289" s="1833"/>
      <c r="R289" s="1833"/>
    </row>
    <row r="290">
      <c r="A290" s="1833"/>
      <c r="B290" s="1833"/>
      <c r="C290" s="1833"/>
      <c r="D290" s="1833"/>
      <c r="E290" s="1833"/>
      <c r="F290" s="1833"/>
      <c r="G290" s="1833"/>
      <c r="H290" s="1833"/>
      <c r="I290" s="1833"/>
      <c r="J290" s="1833"/>
      <c r="K290" s="1833"/>
      <c r="L290" s="1833"/>
      <c r="M290" s="1833"/>
      <c r="N290" s="1833"/>
      <c r="O290" s="1833"/>
      <c r="P290" s="1833"/>
      <c r="Q290" s="1833"/>
      <c r="R290" s="1833"/>
    </row>
    <row r="291">
      <c r="A291" s="1833"/>
      <c r="B291" s="1833"/>
      <c r="C291" s="1833"/>
      <c r="D291" s="1833"/>
      <c r="E291" s="1833"/>
      <c r="F291" s="1833"/>
      <c r="G291" s="1833"/>
      <c r="H291" s="1833"/>
      <c r="I291" s="1833"/>
      <c r="J291" s="1833"/>
      <c r="K291" s="1833"/>
      <c r="L291" s="1833"/>
      <c r="M291" s="1833"/>
      <c r="N291" s="1833"/>
      <c r="O291" s="1833"/>
      <c r="P291" s="1833"/>
      <c r="Q291" s="1833"/>
      <c r="R291" s="1833"/>
    </row>
    <row r="292">
      <c r="A292" s="1833"/>
      <c r="B292" s="1833"/>
      <c r="C292" s="1833"/>
      <c r="D292" s="1833"/>
      <c r="E292" s="1833"/>
      <c r="F292" s="1833"/>
      <c r="G292" s="1833"/>
      <c r="H292" s="1833"/>
      <c r="I292" s="1833"/>
      <c r="J292" s="1833"/>
      <c r="K292" s="1833"/>
      <c r="L292" s="1833"/>
      <c r="M292" s="1833"/>
      <c r="N292" s="1833"/>
      <c r="O292" s="1833"/>
      <c r="P292" s="1833"/>
      <c r="Q292" s="1833"/>
      <c r="R292" s="1833"/>
    </row>
    <row r="293">
      <c r="A293" s="1833"/>
      <c r="B293" s="1833"/>
      <c r="C293" s="1833"/>
      <c r="D293" s="1833"/>
      <c r="E293" s="1833"/>
      <c r="F293" s="1833"/>
      <c r="G293" s="1833"/>
      <c r="H293" s="1833"/>
      <c r="I293" s="1833"/>
      <c r="J293" s="1833"/>
      <c r="K293" s="1833"/>
      <c r="L293" s="1833"/>
      <c r="M293" s="1833"/>
      <c r="N293" s="1833"/>
      <c r="O293" s="1833"/>
      <c r="P293" s="1833"/>
      <c r="Q293" s="1833"/>
      <c r="R293" s="1833"/>
    </row>
    <row r="294">
      <c r="A294" s="1833"/>
      <c r="B294" s="1833"/>
      <c r="C294" s="1833"/>
      <c r="D294" s="1833"/>
      <c r="E294" s="1833"/>
      <c r="F294" s="1833"/>
      <c r="G294" s="1833"/>
      <c r="H294" s="1833"/>
      <c r="I294" s="1833"/>
      <c r="J294" s="1833"/>
      <c r="K294" s="1833"/>
      <c r="L294" s="1833"/>
      <c r="M294" s="1833"/>
      <c r="N294" s="1833"/>
      <c r="O294" s="1833"/>
      <c r="P294" s="1833"/>
      <c r="Q294" s="1833"/>
      <c r="R294" s="1833"/>
    </row>
    <row r="295">
      <c r="A295" s="1833"/>
      <c r="B295" s="1833"/>
      <c r="C295" s="1833"/>
      <c r="D295" s="1833"/>
      <c r="E295" s="1833"/>
      <c r="F295" s="1833"/>
      <c r="G295" s="1833"/>
      <c r="H295" s="1833"/>
      <c r="I295" s="1833"/>
      <c r="J295" s="1833"/>
      <c r="K295" s="1833"/>
      <c r="L295" s="1833"/>
      <c r="M295" s="1833"/>
      <c r="N295" s="1833"/>
      <c r="O295" s="1833"/>
      <c r="P295" s="1833"/>
      <c r="Q295" s="1833"/>
      <c r="R295" s="1833"/>
    </row>
    <row r="296">
      <c r="A296" s="1833"/>
      <c r="B296" s="1833"/>
      <c r="C296" s="1833"/>
      <c r="D296" s="1833"/>
      <c r="E296" s="1833"/>
      <c r="F296" s="1833"/>
      <c r="G296" s="1833"/>
      <c r="H296" s="1833"/>
      <c r="I296" s="1833"/>
      <c r="J296" s="1833"/>
      <c r="K296" s="1833"/>
      <c r="L296" s="1833"/>
      <c r="M296" s="1833"/>
      <c r="N296" s="1833"/>
      <c r="O296" s="1833"/>
      <c r="P296" s="1833"/>
      <c r="Q296" s="1833"/>
      <c r="R296" s="1833"/>
    </row>
    <row r="297">
      <c r="A297" s="1833"/>
      <c r="B297" s="1833"/>
      <c r="C297" s="1833"/>
      <c r="D297" s="1833"/>
      <c r="E297" s="1833"/>
      <c r="F297" s="1833"/>
      <c r="G297" s="1833"/>
      <c r="H297" s="1833"/>
      <c r="I297" s="1833"/>
      <c r="J297" s="1833"/>
      <c r="K297" s="1833"/>
      <c r="L297" s="1833"/>
      <c r="M297" s="1833"/>
      <c r="N297" s="1833"/>
      <c r="O297" s="1833"/>
      <c r="P297" s="1833"/>
      <c r="Q297" s="1833"/>
      <c r="R297" s="1833"/>
    </row>
    <row r="298">
      <c r="A298" s="1833"/>
      <c r="B298" s="1833"/>
      <c r="C298" s="1833"/>
      <c r="D298" s="1833"/>
      <c r="E298" s="1833"/>
      <c r="F298" s="1833"/>
      <c r="G298" s="1833"/>
      <c r="H298" s="1833"/>
      <c r="I298" s="1833"/>
      <c r="J298" s="1833"/>
      <c r="K298" s="1833"/>
      <c r="L298" s="1833"/>
      <c r="M298" s="1833"/>
      <c r="N298" s="1833"/>
      <c r="O298" s="1833"/>
      <c r="P298" s="1833"/>
      <c r="Q298" s="1833"/>
      <c r="R298" s="1833"/>
    </row>
    <row r="299">
      <c r="A299" s="1833"/>
      <c r="B299" s="1833"/>
      <c r="C299" s="1833"/>
      <c r="D299" s="1833"/>
      <c r="E299" s="1833"/>
      <c r="F299" s="1833"/>
      <c r="G299" s="1833"/>
      <c r="H299" s="1833"/>
      <c r="I299" s="1833"/>
      <c r="J299" s="1833"/>
      <c r="K299" s="1833"/>
      <c r="L299" s="1833"/>
      <c r="M299" s="1833"/>
      <c r="N299" s="1833"/>
      <c r="O299" s="1833"/>
      <c r="P299" s="1833"/>
      <c r="Q299" s="1833"/>
      <c r="R299" s="1833"/>
    </row>
    <row r="300">
      <c r="A300" s="1833"/>
      <c r="B300" s="1833"/>
      <c r="C300" s="1833"/>
      <c r="D300" s="1833"/>
      <c r="E300" s="1833"/>
      <c r="F300" s="1833"/>
      <c r="G300" s="1833"/>
      <c r="H300" s="1833"/>
      <c r="I300" s="1833"/>
      <c r="J300" s="1833"/>
      <c r="K300" s="1833"/>
      <c r="L300" s="1833"/>
      <c r="M300" s="1833"/>
      <c r="N300" s="1833"/>
      <c r="O300" s="1833"/>
      <c r="P300" s="1833"/>
      <c r="Q300" s="1833"/>
      <c r="R300" s="1833"/>
    </row>
    <row r="301">
      <c r="A301" s="1833"/>
      <c r="B301" s="1833"/>
      <c r="C301" s="1833"/>
      <c r="D301" s="1833"/>
      <c r="E301" s="1833"/>
      <c r="F301" s="1833"/>
      <c r="G301" s="1833"/>
      <c r="H301" s="1833"/>
      <c r="I301" s="1833"/>
      <c r="J301" s="1833"/>
      <c r="K301" s="1833"/>
      <c r="L301" s="1833"/>
      <c r="M301" s="1833"/>
      <c r="N301" s="1833"/>
      <c r="O301" s="1833"/>
      <c r="P301" s="1833"/>
      <c r="Q301" s="1833"/>
      <c r="R301" s="1833"/>
    </row>
    <row r="302">
      <c r="A302" s="1833"/>
      <c r="B302" s="1833"/>
      <c r="C302" s="1833"/>
      <c r="D302" s="1833"/>
      <c r="E302" s="1833"/>
      <c r="F302" s="1833"/>
      <c r="G302" s="1833"/>
      <c r="H302" s="1833"/>
      <c r="I302" s="1833"/>
      <c r="J302" s="1833"/>
      <c r="K302" s="1833"/>
      <c r="L302" s="1833"/>
      <c r="M302" s="1833"/>
      <c r="N302" s="1833"/>
      <c r="O302" s="1833"/>
      <c r="P302" s="1833"/>
      <c r="Q302" s="1833"/>
      <c r="R302" s="1833"/>
    </row>
    <row r="303">
      <c r="A303" s="1833"/>
      <c r="B303" s="1833"/>
      <c r="C303" s="1833"/>
      <c r="D303" s="1833"/>
      <c r="E303" s="1833"/>
      <c r="F303" s="1833"/>
      <c r="G303" s="1833"/>
      <c r="H303" s="1833"/>
      <c r="I303" s="1833"/>
      <c r="J303" s="1833"/>
      <c r="K303" s="1833"/>
      <c r="L303" s="1833"/>
      <c r="M303" s="1833"/>
      <c r="N303" s="1833"/>
      <c r="O303" s="1833"/>
      <c r="P303" s="1833"/>
      <c r="Q303" s="1833"/>
      <c r="R303" s="1833"/>
    </row>
    <row r="304">
      <c r="A304" s="1833"/>
      <c r="B304" s="1833"/>
      <c r="C304" s="1833"/>
      <c r="D304" s="1833"/>
      <c r="E304" s="1833"/>
      <c r="F304" s="1833"/>
      <c r="G304" s="1833"/>
      <c r="H304" s="1833"/>
      <c r="I304" s="1833"/>
      <c r="J304" s="1833"/>
      <c r="K304" s="1833"/>
      <c r="L304" s="1833"/>
      <c r="M304" s="1833"/>
      <c r="N304" s="1833"/>
      <c r="O304" s="1833"/>
      <c r="P304" s="1833"/>
      <c r="Q304" s="1833"/>
      <c r="R304" s="1833"/>
    </row>
    <row r="305">
      <c r="A305" s="1833"/>
      <c r="B305" s="1833"/>
      <c r="C305" s="1833"/>
      <c r="D305" s="1833"/>
      <c r="E305" s="1833"/>
      <c r="F305" s="1833"/>
      <c r="G305" s="1833"/>
      <c r="H305" s="1833"/>
      <c r="I305" s="1833"/>
      <c r="J305" s="1833"/>
      <c r="K305" s="1833"/>
      <c r="L305" s="1833"/>
      <c r="M305" s="1833"/>
      <c r="N305" s="1833"/>
      <c r="O305" s="1833"/>
      <c r="P305" s="1833"/>
      <c r="Q305" s="1833"/>
      <c r="R305" s="1833"/>
    </row>
    <row r="306">
      <c r="A306" s="1833"/>
      <c r="B306" s="1833"/>
      <c r="C306" s="1833"/>
      <c r="D306" s="1833"/>
      <c r="E306" s="1833"/>
      <c r="F306" s="1833"/>
      <c r="G306" s="1833"/>
      <c r="H306" s="1833"/>
      <c r="I306" s="1833"/>
      <c r="J306" s="1833"/>
      <c r="K306" s="1833"/>
      <c r="L306" s="1833"/>
      <c r="M306" s="1833"/>
      <c r="N306" s="1833"/>
      <c r="O306" s="1833"/>
      <c r="P306" s="1833"/>
      <c r="Q306" s="1833"/>
      <c r="R306" s="1833"/>
    </row>
    <row r="307">
      <c r="A307" s="1833"/>
      <c r="B307" s="1833"/>
      <c r="C307" s="1833"/>
      <c r="D307" s="1833"/>
      <c r="E307" s="1833"/>
      <c r="F307" s="1833"/>
      <c r="G307" s="1833"/>
      <c r="H307" s="1833"/>
      <c r="I307" s="1833"/>
      <c r="J307" s="1833"/>
      <c r="K307" s="1833"/>
      <c r="L307" s="1833"/>
      <c r="M307" s="1833"/>
      <c r="N307" s="1833"/>
      <c r="O307" s="1833"/>
      <c r="P307" s="1833"/>
      <c r="Q307" s="1833"/>
      <c r="R307" s="1833"/>
    </row>
    <row r="308">
      <c r="A308" s="1833"/>
      <c r="B308" s="1833"/>
      <c r="C308" s="1833"/>
      <c r="D308" s="1833"/>
      <c r="E308" s="1833"/>
      <c r="F308" s="1833"/>
      <c r="G308" s="1833"/>
      <c r="H308" s="1833"/>
      <c r="I308" s="1833"/>
      <c r="J308" s="1833"/>
      <c r="K308" s="1833"/>
      <c r="L308" s="1833"/>
      <c r="M308" s="1833"/>
      <c r="N308" s="1833"/>
      <c r="O308" s="1833"/>
      <c r="P308" s="1833"/>
      <c r="Q308" s="1833"/>
      <c r="R308" s="1833"/>
    </row>
    <row r="309">
      <c r="A309" s="1833"/>
      <c r="B309" s="1833"/>
      <c r="C309" s="1833"/>
      <c r="D309" s="1833"/>
      <c r="E309" s="1833"/>
      <c r="F309" s="1833"/>
      <c r="G309" s="1833"/>
      <c r="H309" s="1833"/>
      <c r="I309" s="1833"/>
      <c r="J309" s="1833"/>
      <c r="K309" s="1833"/>
      <c r="L309" s="1833"/>
      <c r="M309" s="1833"/>
      <c r="N309" s="1833"/>
      <c r="O309" s="1833"/>
      <c r="P309" s="1833"/>
      <c r="Q309" s="1833"/>
      <c r="R309" s="1833"/>
    </row>
    <row r="310">
      <c r="A310" s="1833"/>
      <c r="B310" s="1833"/>
      <c r="C310" s="1833"/>
      <c r="D310" s="1833"/>
      <c r="E310" s="1833"/>
      <c r="F310" s="1833"/>
      <c r="G310" s="1833"/>
      <c r="H310" s="1833"/>
      <c r="I310" s="1833"/>
      <c r="J310" s="1833"/>
      <c r="K310" s="1833"/>
      <c r="L310" s="1833"/>
      <c r="M310" s="1833"/>
      <c r="N310" s="1833"/>
      <c r="O310" s="1833"/>
      <c r="P310" s="1833"/>
      <c r="Q310" s="1833"/>
      <c r="R310" s="1833"/>
    </row>
    <row r="311">
      <c r="A311" s="1833"/>
      <c r="B311" s="1833"/>
      <c r="C311" s="1833"/>
      <c r="D311" s="1833"/>
      <c r="E311" s="1833"/>
      <c r="F311" s="1833"/>
      <c r="G311" s="1833"/>
      <c r="H311" s="1833"/>
      <c r="I311" s="1833"/>
      <c r="J311" s="1833"/>
      <c r="K311" s="1833"/>
      <c r="L311" s="1833"/>
      <c r="M311" s="1833"/>
      <c r="N311" s="1833"/>
      <c r="O311" s="1833"/>
      <c r="P311" s="1833"/>
      <c r="Q311" s="1833"/>
      <c r="R311" s="1833"/>
    </row>
    <row r="312">
      <c r="A312" s="1833"/>
      <c r="B312" s="1833"/>
      <c r="C312" s="1833"/>
      <c r="D312" s="1833"/>
      <c r="E312" s="1833"/>
      <c r="F312" s="1833"/>
      <c r="G312" s="1833"/>
      <c r="H312" s="1833"/>
      <c r="I312" s="1833"/>
      <c r="J312" s="1833"/>
      <c r="K312" s="1833"/>
      <c r="L312" s="1833"/>
      <c r="M312" s="1833"/>
      <c r="N312" s="1833"/>
      <c r="O312" s="1833"/>
      <c r="P312" s="1833"/>
      <c r="Q312" s="1833"/>
      <c r="R312" s="1833"/>
    </row>
    <row r="313">
      <c r="A313" s="1833"/>
      <c r="B313" s="1833"/>
      <c r="C313" s="1833"/>
      <c r="D313" s="1833"/>
      <c r="E313" s="1833"/>
      <c r="F313" s="1833"/>
      <c r="G313" s="1833"/>
      <c r="H313" s="1833"/>
      <c r="I313" s="1833"/>
      <c r="J313" s="1833"/>
      <c r="K313" s="1833"/>
      <c r="L313" s="1833"/>
      <c r="M313" s="1833"/>
      <c r="N313" s="1833"/>
      <c r="O313" s="1833"/>
      <c r="P313" s="1833"/>
      <c r="Q313" s="1833"/>
      <c r="R313" s="1833"/>
    </row>
    <row r="314">
      <c r="A314" s="1833"/>
      <c r="B314" s="1833"/>
      <c r="C314" s="1833"/>
      <c r="D314" s="1833"/>
      <c r="E314" s="1833"/>
      <c r="F314" s="1833"/>
      <c r="G314" s="1833"/>
      <c r="H314" s="1833"/>
      <c r="I314" s="1833"/>
      <c r="J314" s="1833"/>
      <c r="K314" s="1833"/>
      <c r="L314" s="1833"/>
      <c r="M314" s="1833"/>
      <c r="N314" s="1833"/>
      <c r="O314" s="1833"/>
      <c r="P314" s="1833"/>
      <c r="Q314" s="1833"/>
      <c r="R314" s="1833"/>
    </row>
    <row r="315">
      <c r="A315" s="1833"/>
      <c r="B315" s="1833"/>
      <c r="C315" s="1833"/>
      <c r="D315" s="1833"/>
      <c r="E315" s="1833"/>
      <c r="F315" s="1833"/>
      <c r="G315" s="1833"/>
      <c r="H315" s="1833"/>
      <c r="I315" s="1833"/>
      <c r="J315" s="1833"/>
      <c r="K315" s="1833"/>
      <c r="L315" s="1833"/>
      <c r="M315" s="1833"/>
      <c r="N315" s="1833"/>
      <c r="O315" s="1833"/>
      <c r="P315" s="1833"/>
      <c r="Q315" s="1833"/>
      <c r="R315" s="1833"/>
    </row>
    <row r="316">
      <c r="A316" s="1833"/>
      <c r="B316" s="1833"/>
      <c r="C316" s="1833"/>
      <c r="D316" s="1833"/>
      <c r="E316" s="1833"/>
      <c r="F316" s="1833"/>
      <c r="G316" s="1833"/>
      <c r="H316" s="1833"/>
      <c r="I316" s="1833"/>
      <c r="J316" s="1833"/>
      <c r="K316" s="1833"/>
      <c r="L316" s="1833"/>
      <c r="M316" s="1833"/>
      <c r="N316" s="1833"/>
      <c r="O316" s="1833"/>
      <c r="P316" s="1833"/>
      <c r="Q316" s="1833"/>
      <c r="R316" s="1833"/>
    </row>
    <row r="317">
      <c r="A317" s="1833"/>
      <c r="B317" s="1833"/>
      <c r="C317" s="1833"/>
      <c r="D317" s="1833"/>
      <c r="E317" s="1833"/>
      <c r="F317" s="1833"/>
      <c r="G317" s="1833"/>
      <c r="H317" s="1833"/>
      <c r="I317" s="1833"/>
      <c r="J317" s="1833"/>
      <c r="K317" s="1833"/>
      <c r="L317" s="1833"/>
      <c r="M317" s="1833"/>
      <c r="N317" s="1833"/>
      <c r="O317" s="1833"/>
      <c r="P317" s="1833"/>
      <c r="Q317" s="1833"/>
      <c r="R317" s="1833"/>
    </row>
    <row r="318">
      <c r="A318" s="1833"/>
      <c r="B318" s="1833"/>
      <c r="C318" s="1833"/>
      <c r="D318" s="1833"/>
      <c r="E318" s="1833"/>
      <c r="F318" s="1833"/>
      <c r="G318" s="1833"/>
      <c r="H318" s="1833"/>
      <c r="I318" s="1833"/>
      <c r="J318" s="1833"/>
      <c r="K318" s="1833"/>
      <c r="L318" s="1833"/>
      <c r="M318" s="1833"/>
      <c r="N318" s="1833"/>
      <c r="O318" s="1833"/>
      <c r="P318" s="1833"/>
      <c r="Q318" s="1833"/>
      <c r="R318" s="1833"/>
    </row>
    <row r="319">
      <c r="A319" s="1833"/>
      <c r="B319" s="1833"/>
      <c r="C319" s="1833"/>
      <c r="D319" s="1833"/>
      <c r="E319" s="1833"/>
      <c r="F319" s="1833"/>
      <c r="G319" s="1833"/>
      <c r="H319" s="1833"/>
      <c r="I319" s="1833"/>
      <c r="J319" s="1833"/>
      <c r="K319" s="1833"/>
      <c r="L319" s="1833"/>
      <c r="M319" s="1833"/>
      <c r="N319" s="1833"/>
      <c r="O319" s="1833"/>
      <c r="P319" s="1833"/>
      <c r="Q319" s="1833"/>
      <c r="R319" s="1833"/>
    </row>
    <row r="320">
      <c r="A320" s="1833"/>
      <c r="B320" s="1833"/>
      <c r="C320" s="1833"/>
      <c r="D320" s="1833"/>
      <c r="E320" s="1833"/>
      <c r="F320" s="1833"/>
      <c r="G320" s="1833"/>
      <c r="H320" s="1833"/>
      <c r="I320" s="1833"/>
      <c r="J320" s="1833"/>
      <c r="K320" s="1833"/>
      <c r="L320" s="1833"/>
      <c r="M320" s="1833"/>
      <c r="N320" s="1833"/>
      <c r="O320" s="1833"/>
      <c r="P320" s="1833"/>
      <c r="Q320" s="1833"/>
      <c r="R320" s="1833"/>
    </row>
    <row r="321">
      <c r="A321" s="1833"/>
      <c r="B321" s="1833"/>
      <c r="C321" s="1833"/>
      <c r="D321" s="1833"/>
      <c r="E321" s="1833"/>
      <c r="F321" s="1833"/>
      <c r="G321" s="1833"/>
      <c r="H321" s="1833"/>
      <c r="I321" s="1833"/>
      <c r="J321" s="1833"/>
      <c r="K321" s="1833"/>
      <c r="L321" s="1833"/>
      <c r="M321" s="1833"/>
      <c r="N321" s="1833"/>
      <c r="O321" s="1833"/>
      <c r="P321" s="1833"/>
      <c r="Q321" s="1833"/>
      <c r="R321" s="1833"/>
    </row>
    <row r="322">
      <c r="A322" s="1833"/>
      <c r="B322" s="1833"/>
      <c r="C322" s="1833"/>
      <c r="D322" s="1833"/>
      <c r="E322" s="1833"/>
      <c r="F322" s="1833"/>
      <c r="G322" s="1833"/>
      <c r="H322" s="1833"/>
      <c r="I322" s="1833"/>
      <c r="J322" s="1833"/>
      <c r="K322" s="1833"/>
      <c r="L322" s="1833"/>
      <c r="M322" s="1833"/>
      <c r="N322" s="1833"/>
      <c r="O322" s="1833"/>
      <c r="P322" s="1833"/>
      <c r="Q322" s="1833"/>
      <c r="R322" s="1833"/>
    </row>
    <row r="323">
      <c r="A323" s="1833"/>
      <c r="B323" s="1833"/>
      <c r="C323" s="1833"/>
      <c r="D323" s="1833"/>
      <c r="E323" s="1833"/>
      <c r="F323" s="1833"/>
      <c r="G323" s="1833"/>
      <c r="H323" s="1833"/>
      <c r="I323" s="1833"/>
      <c r="J323" s="1833"/>
      <c r="K323" s="1833"/>
      <c r="L323" s="1833"/>
      <c r="M323" s="1833"/>
      <c r="N323" s="1833"/>
      <c r="O323" s="1833"/>
      <c r="P323" s="1833"/>
      <c r="Q323" s="1833"/>
      <c r="R323" s="1833"/>
    </row>
    <row r="324">
      <c r="A324" s="1833"/>
      <c r="B324" s="1833"/>
      <c r="C324" s="1833"/>
      <c r="D324" s="1833"/>
      <c r="E324" s="1833"/>
      <c r="F324" s="1833"/>
      <c r="G324" s="1833"/>
      <c r="H324" s="1833"/>
      <c r="I324" s="1833"/>
      <c r="J324" s="1833"/>
      <c r="K324" s="1833"/>
      <c r="L324" s="1833"/>
      <c r="M324" s="1833"/>
      <c r="N324" s="1833"/>
      <c r="O324" s="1833"/>
      <c r="P324" s="1833"/>
      <c r="Q324" s="1833"/>
      <c r="R324" s="1833"/>
    </row>
    <row r="325">
      <c r="A325" s="1833"/>
      <c r="B325" s="1833"/>
      <c r="C325" s="1833"/>
      <c r="D325" s="1833"/>
      <c r="E325" s="1833"/>
      <c r="F325" s="1833"/>
      <c r="G325" s="1833"/>
      <c r="H325" s="1833"/>
      <c r="I325" s="1833"/>
      <c r="J325" s="1833"/>
      <c r="K325" s="1833"/>
      <c r="L325" s="1833"/>
      <c r="M325" s="1833"/>
      <c r="N325" s="1833"/>
      <c r="O325" s="1833"/>
      <c r="P325" s="1833"/>
      <c r="Q325" s="1833"/>
      <c r="R325" s="1833"/>
    </row>
    <row r="326">
      <c r="A326" s="1833"/>
      <c r="B326" s="1833"/>
      <c r="C326" s="1833"/>
      <c r="D326" s="1833"/>
      <c r="E326" s="1833"/>
      <c r="F326" s="1833"/>
      <c r="G326" s="1833"/>
      <c r="H326" s="1833"/>
      <c r="I326" s="1833"/>
      <c r="J326" s="1833"/>
      <c r="K326" s="1833"/>
      <c r="L326" s="1833"/>
      <c r="M326" s="1833"/>
      <c r="N326" s="1833"/>
      <c r="O326" s="1833"/>
      <c r="P326" s="1833"/>
      <c r="Q326" s="1833"/>
      <c r="R326" s="1833"/>
    </row>
    <row r="327">
      <c r="A327" s="1833"/>
      <c r="B327" s="1833"/>
      <c r="C327" s="1833"/>
      <c r="D327" s="1833"/>
      <c r="E327" s="1833"/>
      <c r="F327" s="1833"/>
      <c r="G327" s="1833"/>
      <c r="H327" s="1833"/>
      <c r="I327" s="1833"/>
      <c r="J327" s="1833"/>
      <c r="K327" s="1833"/>
      <c r="L327" s="1833"/>
      <c r="M327" s="1833"/>
      <c r="N327" s="1833"/>
      <c r="O327" s="1833"/>
      <c r="P327" s="1833"/>
      <c r="Q327" s="1833"/>
      <c r="R327" s="1833"/>
    </row>
    <row r="328">
      <c r="A328" s="1833"/>
      <c r="B328" s="1833"/>
      <c r="C328" s="1833"/>
      <c r="D328" s="1833"/>
      <c r="E328" s="1833"/>
      <c r="F328" s="1833"/>
      <c r="G328" s="1833"/>
      <c r="H328" s="1833"/>
      <c r="I328" s="1833"/>
      <c r="J328" s="1833"/>
      <c r="K328" s="1833"/>
      <c r="L328" s="1833"/>
      <c r="M328" s="1833"/>
      <c r="N328" s="1833"/>
      <c r="O328" s="1833"/>
      <c r="P328" s="1833"/>
      <c r="Q328" s="1833"/>
      <c r="R328" s="1833"/>
    </row>
    <row r="329">
      <c r="A329" s="1833"/>
      <c r="B329" s="1833"/>
      <c r="C329" s="1833"/>
      <c r="D329" s="1833"/>
      <c r="E329" s="1833"/>
      <c r="F329" s="1833"/>
      <c r="G329" s="1833"/>
      <c r="H329" s="1833"/>
      <c r="I329" s="1833"/>
      <c r="J329" s="1833"/>
      <c r="K329" s="1833"/>
      <c r="L329" s="1833"/>
      <c r="M329" s="1833"/>
      <c r="N329" s="1833"/>
      <c r="O329" s="1833"/>
      <c r="P329" s="1833"/>
      <c r="Q329" s="1833"/>
      <c r="R329" s="1833"/>
    </row>
    <row r="330">
      <c r="A330" s="1833"/>
      <c r="B330" s="1833"/>
      <c r="C330" s="1833"/>
      <c r="D330" s="1833"/>
      <c r="E330" s="1833"/>
      <c r="F330" s="1833"/>
      <c r="G330" s="1833"/>
      <c r="H330" s="1833"/>
      <c r="I330" s="1833"/>
      <c r="J330" s="1833"/>
      <c r="K330" s="1833"/>
      <c r="L330" s="1833"/>
      <c r="M330" s="1833"/>
      <c r="N330" s="1833"/>
      <c r="O330" s="1833"/>
      <c r="P330" s="1833"/>
      <c r="Q330" s="1833"/>
      <c r="R330" s="1833"/>
    </row>
    <row r="331">
      <c r="A331" s="1833"/>
      <c r="B331" s="1833"/>
      <c r="C331" s="1833"/>
      <c r="D331" s="1833"/>
      <c r="E331" s="1833"/>
      <c r="F331" s="1833"/>
      <c r="G331" s="1833"/>
      <c r="H331" s="1833"/>
      <c r="I331" s="1833"/>
      <c r="J331" s="1833"/>
      <c r="K331" s="1833"/>
      <c r="L331" s="1833"/>
      <c r="M331" s="1833"/>
      <c r="N331" s="1833"/>
      <c r="O331" s="1833"/>
      <c r="P331" s="1833"/>
      <c r="Q331" s="1833"/>
      <c r="R331" s="1833"/>
    </row>
    <row r="332">
      <c r="A332" s="1833"/>
      <c r="B332" s="1833"/>
      <c r="C332" s="1833"/>
      <c r="D332" s="1833"/>
      <c r="E332" s="1833"/>
      <c r="F332" s="1833"/>
      <c r="G332" s="1833"/>
      <c r="H332" s="1833"/>
      <c r="I332" s="1833"/>
      <c r="J332" s="1833"/>
      <c r="K332" s="1833"/>
      <c r="L332" s="1833"/>
      <c r="M332" s="1833"/>
      <c r="N332" s="1833"/>
      <c r="O332" s="1833"/>
      <c r="P332" s="1833"/>
      <c r="Q332" s="1833"/>
      <c r="R332" s="1833"/>
    </row>
    <row r="333">
      <c r="A333" s="1833"/>
      <c r="B333" s="1833"/>
      <c r="C333" s="1833"/>
      <c r="D333" s="1833"/>
      <c r="E333" s="1833"/>
      <c r="F333" s="1833"/>
      <c r="G333" s="1833"/>
      <c r="H333" s="1833"/>
      <c r="I333" s="1833"/>
      <c r="J333" s="1833"/>
      <c r="K333" s="1833"/>
      <c r="L333" s="1833"/>
      <c r="M333" s="1833"/>
      <c r="N333" s="1833"/>
      <c r="O333" s="1833"/>
      <c r="P333" s="1833"/>
      <c r="Q333" s="1833"/>
      <c r="R333" s="1833"/>
    </row>
    <row r="334">
      <c r="A334" s="1833"/>
      <c r="B334" s="1833"/>
      <c r="C334" s="1833"/>
      <c r="D334" s="1833"/>
      <c r="E334" s="1833"/>
      <c r="F334" s="1833"/>
      <c r="G334" s="1833"/>
      <c r="H334" s="1833"/>
      <c r="I334" s="1833"/>
      <c r="J334" s="1833"/>
      <c r="K334" s="1833"/>
      <c r="L334" s="1833"/>
      <c r="M334" s="1833"/>
      <c r="N334" s="1833"/>
      <c r="O334" s="1833"/>
      <c r="P334" s="1833"/>
      <c r="Q334" s="1833"/>
      <c r="R334" s="1833"/>
    </row>
    <row r="335">
      <c r="A335" s="1833"/>
      <c r="B335" s="1833"/>
      <c r="C335" s="1833"/>
      <c r="D335" s="1833"/>
      <c r="E335" s="1833"/>
      <c r="F335" s="1833"/>
      <c r="G335" s="1833"/>
      <c r="H335" s="1833"/>
      <c r="I335" s="1833"/>
      <c r="J335" s="1833"/>
      <c r="K335" s="1833"/>
      <c r="L335" s="1833"/>
      <c r="M335" s="1833"/>
      <c r="N335" s="1833"/>
      <c r="O335" s="1833"/>
      <c r="P335" s="1833"/>
      <c r="Q335" s="1833"/>
      <c r="R335" s="1833"/>
    </row>
    <row r="336">
      <c r="A336" s="1833"/>
      <c r="B336" s="1833"/>
      <c r="C336" s="1833"/>
      <c r="D336" s="1833"/>
      <c r="E336" s="1833"/>
      <c r="F336" s="1833"/>
      <c r="G336" s="1833"/>
      <c r="H336" s="1833"/>
      <c r="I336" s="1833"/>
      <c r="J336" s="1833"/>
      <c r="K336" s="1833"/>
      <c r="L336" s="1833"/>
      <c r="M336" s="1833"/>
      <c r="N336" s="1833"/>
      <c r="O336" s="1833"/>
      <c r="P336" s="1833"/>
      <c r="Q336" s="1833"/>
      <c r="R336" s="1833"/>
    </row>
    <row r="337">
      <c r="A337" s="1833"/>
      <c r="B337" s="1833"/>
      <c r="C337" s="1833"/>
      <c r="D337" s="1833"/>
      <c r="E337" s="1833"/>
      <c r="F337" s="1833"/>
      <c r="G337" s="1833"/>
      <c r="H337" s="1833"/>
      <c r="I337" s="1833"/>
      <c r="J337" s="1833"/>
      <c r="K337" s="1833"/>
      <c r="L337" s="1833"/>
      <c r="M337" s="1833"/>
      <c r="N337" s="1833"/>
      <c r="O337" s="1833"/>
      <c r="P337" s="1833"/>
      <c r="Q337" s="1833"/>
      <c r="R337" s="1833"/>
    </row>
    <row r="338">
      <c r="A338" s="1833"/>
      <c r="B338" s="1833"/>
      <c r="C338" s="1833"/>
      <c r="D338" s="1833"/>
      <c r="E338" s="1833"/>
      <c r="F338" s="1833"/>
      <c r="G338" s="1833"/>
      <c r="H338" s="1833"/>
      <c r="I338" s="1833"/>
      <c r="J338" s="1833"/>
      <c r="K338" s="1833"/>
      <c r="L338" s="1833"/>
      <c r="M338" s="1833"/>
      <c r="N338" s="1833"/>
      <c r="O338" s="1833"/>
      <c r="P338" s="1833"/>
      <c r="Q338" s="1833"/>
      <c r="R338" s="1833"/>
    </row>
    <row r="339">
      <c r="A339" s="1833"/>
      <c r="B339" s="1833"/>
      <c r="C339" s="1833"/>
      <c r="D339" s="1833"/>
      <c r="E339" s="1833"/>
      <c r="F339" s="1833"/>
      <c r="G339" s="1833"/>
      <c r="H339" s="1833"/>
      <c r="I339" s="1833"/>
      <c r="J339" s="1833"/>
      <c r="K339" s="1833"/>
      <c r="L339" s="1833"/>
      <c r="M339" s="1833"/>
      <c r="N339" s="1833"/>
      <c r="O339" s="1833"/>
      <c r="P339" s="1833"/>
      <c r="Q339" s="1833"/>
      <c r="R339" s="1833"/>
    </row>
    <row r="340">
      <c r="A340" s="1833"/>
      <c r="B340" s="1833"/>
      <c r="C340" s="1833"/>
      <c r="D340" s="1833"/>
      <c r="E340" s="1833"/>
      <c r="F340" s="1833"/>
      <c r="G340" s="1833"/>
      <c r="H340" s="1833"/>
      <c r="I340" s="1833"/>
      <c r="J340" s="1833"/>
      <c r="K340" s="1833"/>
      <c r="L340" s="1833"/>
      <c r="M340" s="1833"/>
      <c r="N340" s="1833"/>
      <c r="O340" s="1833"/>
      <c r="P340" s="1833"/>
      <c r="Q340" s="1833"/>
      <c r="R340" s="1833"/>
    </row>
    <row r="341">
      <c r="A341" s="1833"/>
      <c r="B341" s="1833"/>
      <c r="C341" s="1833"/>
      <c r="D341" s="1833"/>
      <c r="E341" s="1833"/>
      <c r="F341" s="1833"/>
      <c r="G341" s="1833"/>
      <c r="H341" s="1833"/>
      <c r="I341" s="1833"/>
      <c r="J341" s="1833"/>
      <c r="K341" s="1833"/>
      <c r="L341" s="1833"/>
      <c r="M341" s="1833"/>
      <c r="N341" s="1833"/>
      <c r="O341" s="1833"/>
      <c r="P341" s="1833"/>
      <c r="Q341" s="1833"/>
      <c r="R341" s="1833"/>
    </row>
    <row r="342">
      <c r="A342" s="1833"/>
      <c r="B342" s="1833"/>
      <c r="C342" s="1833"/>
      <c r="D342" s="1833"/>
      <c r="E342" s="1833"/>
      <c r="F342" s="1833"/>
      <c r="G342" s="1833"/>
      <c r="H342" s="1833"/>
      <c r="I342" s="1833"/>
      <c r="J342" s="1833"/>
      <c r="K342" s="1833"/>
      <c r="L342" s="1833"/>
      <c r="M342" s="1833"/>
      <c r="N342" s="1833"/>
      <c r="O342" s="1833"/>
      <c r="P342" s="1833"/>
      <c r="Q342" s="1833"/>
      <c r="R342" s="1833"/>
    </row>
    <row r="343">
      <c r="A343" s="1833"/>
      <c r="B343" s="1833"/>
      <c r="C343" s="1833"/>
      <c r="D343" s="1833"/>
      <c r="E343" s="1833"/>
      <c r="F343" s="1833"/>
      <c r="G343" s="1833"/>
      <c r="H343" s="1833"/>
      <c r="I343" s="1833"/>
      <c r="J343" s="1833"/>
      <c r="K343" s="1833"/>
      <c r="L343" s="1833"/>
      <c r="M343" s="1833"/>
      <c r="N343" s="1833"/>
      <c r="O343" s="1833"/>
      <c r="P343" s="1833"/>
      <c r="Q343" s="1833"/>
      <c r="R343" s="1833"/>
    </row>
    <row r="344">
      <c r="A344" s="1833"/>
      <c r="B344" s="1833"/>
      <c r="C344" s="1833"/>
      <c r="D344" s="1833"/>
      <c r="E344" s="1833"/>
      <c r="F344" s="1833"/>
      <c r="G344" s="1833"/>
      <c r="H344" s="1833"/>
      <c r="I344" s="1833"/>
      <c r="J344" s="1833"/>
      <c r="K344" s="1833"/>
      <c r="L344" s="1833"/>
      <c r="M344" s="1833"/>
      <c r="N344" s="1833"/>
      <c r="O344" s="1833"/>
      <c r="P344" s="1833"/>
      <c r="Q344" s="1833"/>
      <c r="R344" s="1833"/>
    </row>
    <row r="345">
      <c r="A345" s="1833"/>
      <c r="B345" s="1833"/>
      <c r="C345" s="1833"/>
      <c r="D345" s="1833"/>
      <c r="E345" s="1833"/>
      <c r="F345" s="1833"/>
      <c r="G345" s="1833"/>
      <c r="H345" s="1833"/>
      <c r="I345" s="1833"/>
      <c r="J345" s="1833"/>
      <c r="K345" s="1833"/>
      <c r="L345" s="1833"/>
      <c r="M345" s="1833"/>
      <c r="N345" s="1833"/>
      <c r="O345" s="1833"/>
      <c r="P345" s="1833"/>
      <c r="Q345" s="1833"/>
      <c r="R345" s="1833"/>
    </row>
    <row r="346">
      <c r="A346" s="1833"/>
      <c r="B346" s="1833"/>
      <c r="C346" s="1833"/>
      <c r="D346" s="1833"/>
      <c r="E346" s="1833"/>
      <c r="F346" s="1833"/>
      <c r="G346" s="1833"/>
      <c r="H346" s="1833"/>
      <c r="I346" s="1833"/>
      <c r="J346" s="1833"/>
      <c r="K346" s="1833"/>
      <c r="L346" s="1833"/>
      <c r="M346" s="1833"/>
      <c r="N346" s="1833"/>
      <c r="O346" s="1833"/>
      <c r="P346" s="1833"/>
      <c r="Q346" s="1833"/>
      <c r="R346" s="1833"/>
    </row>
    <row r="347">
      <c r="A347" s="1833"/>
      <c r="B347" s="1833"/>
      <c r="C347" s="1833"/>
      <c r="D347" s="1833"/>
      <c r="E347" s="1833"/>
      <c r="F347" s="1833"/>
      <c r="G347" s="1833"/>
      <c r="H347" s="1833"/>
      <c r="I347" s="1833"/>
      <c r="J347" s="1833"/>
      <c r="K347" s="1833"/>
      <c r="L347" s="1833"/>
      <c r="M347" s="1833"/>
      <c r="N347" s="1833"/>
      <c r="O347" s="1833"/>
      <c r="P347" s="1833"/>
      <c r="Q347" s="1833"/>
      <c r="R347" s="1833"/>
    </row>
    <row r="348">
      <c r="A348" s="1833"/>
      <c r="B348" s="1833"/>
      <c r="C348" s="1833"/>
      <c r="D348" s="1833"/>
      <c r="E348" s="1833"/>
      <c r="F348" s="1833"/>
      <c r="G348" s="1833"/>
      <c r="H348" s="1833"/>
      <c r="I348" s="1833"/>
      <c r="J348" s="1833"/>
      <c r="K348" s="1833"/>
      <c r="L348" s="1833"/>
      <c r="M348" s="1833"/>
      <c r="N348" s="1833"/>
      <c r="O348" s="1833"/>
      <c r="P348" s="1833"/>
      <c r="Q348" s="1833"/>
      <c r="R348" s="1833"/>
    </row>
    <row r="349">
      <c r="A349" s="1833"/>
      <c r="B349" s="1833"/>
      <c r="C349" s="1833"/>
      <c r="D349" s="1833"/>
      <c r="E349" s="1833"/>
      <c r="F349" s="1833"/>
      <c r="G349" s="1833"/>
      <c r="H349" s="1833"/>
      <c r="I349" s="1833"/>
      <c r="J349" s="1833"/>
      <c r="K349" s="1833"/>
      <c r="L349" s="1833"/>
      <c r="M349" s="1833"/>
      <c r="N349" s="1833"/>
      <c r="O349" s="1833"/>
      <c r="P349" s="1833"/>
      <c r="Q349" s="1833"/>
      <c r="R349" s="1833"/>
    </row>
    <row r="350">
      <c r="A350" s="1833"/>
      <c r="B350" s="1833"/>
      <c r="C350" s="1833"/>
      <c r="D350" s="1833"/>
      <c r="E350" s="1833"/>
      <c r="F350" s="1833"/>
      <c r="G350" s="1833"/>
      <c r="H350" s="1833"/>
      <c r="I350" s="1833"/>
      <c r="J350" s="1833"/>
      <c r="K350" s="1833"/>
      <c r="L350" s="1833"/>
      <c r="M350" s="1833"/>
      <c r="N350" s="1833"/>
      <c r="O350" s="1833"/>
      <c r="P350" s="1833"/>
      <c r="Q350" s="1833"/>
      <c r="R350" s="1833"/>
    </row>
    <row r="351">
      <c r="A351" s="1833"/>
      <c r="B351" s="1833"/>
      <c r="C351" s="1833"/>
      <c r="D351" s="1833"/>
      <c r="E351" s="1833"/>
      <c r="F351" s="1833"/>
      <c r="G351" s="1833"/>
      <c r="H351" s="1833"/>
      <c r="I351" s="1833"/>
      <c r="J351" s="1833"/>
      <c r="K351" s="1833"/>
      <c r="L351" s="1833"/>
      <c r="M351" s="1833"/>
      <c r="N351" s="1833"/>
      <c r="O351" s="1833"/>
      <c r="P351" s="1833"/>
      <c r="Q351" s="1833"/>
      <c r="R351" s="1833"/>
    </row>
    <row r="352">
      <c r="A352" s="1833"/>
      <c r="B352" s="1833"/>
      <c r="C352" s="1833"/>
      <c r="D352" s="1833"/>
      <c r="E352" s="1833"/>
      <c r="F352" s="1833"/>
      <c r="G352" s="1833"/>
      <c r="H352" s="1833"/>
      <c r="I352" s="1833"/>
      <c r="J352" s="1833"/>
      <c r="K352" s="1833"/>
      <c r="L352" s="1833"/>
      <c r="M352" s="1833"/>
      <c r="N352" s="1833"/>
      <c r="O352" s="1833"/>
      <c r="P352" s="1833"/>
      <c r="Q352" s="1833"/>
      <c r="R352" s="1833"/>
    </row>
    <row r="353">
      <c r="A353" s="1833"/>
      <c r="B353" s="1833"/>
      <c r="C353" s="1833"/>
      <c r="D353" s="1833"/>
      <c r="E353" s="1833"/>
      <c r="F353" s="1833"/>
      <c r="G353" s="1833"/>
      <c r="H353" s="1833"/>
      <c r="I353" s="1833"/>
      <c r="J353" s="1833"/>
      <c r="K353" s="1833"/>
      <c r="L353" s="1833"/>
      <c r="M353" s="1833"/>
      <c r="N353" s="1833"/>
      <c r="O353" s="1833"/>
      <c r="P353" s="1833"/>
      <c r="Q353" s="1833"/>
      <c r="R353" s="1833"/>
    </row>
    <row r="354">
      <c r="A354" s="1833"/>
      <c r="B354" s="1833"/>
      <c r="C354" s="1833"/>
      <c r="D354" s="1833"/>
      <c r="E354" s="1833"/>
      <c r="F354" s="1833"/>
      <c r="G354" s="1833"/>
      <c r="H354" s="1833"/>
      <c r="I354" s="1833"/>
      <c r="J354" s="1833"/>
      <c r="K354" s="1833"/>
      <c r="L354" s="1833"/>
      <c r="M354" s="1833"/>
      <c r="N354" s="1833"/>
      <c r="O354" s="1833"/>
      <c r="P354" s="1833"/>
      <c r="Q354" s="1833"/>
      <c r="R354" s="1833"/>
    </row>
    <row r="355">
      <c r="A355" s="1833"/>
      <c r="B355" s="1833"/>
      <c r="C355" s="1833"/>
      <c r="D355" s="1833"/>
      <c r="E355" s="1833"/>
      <c r="F355" s="1833"/>
      <c r="G355" s="1833"/>
      <c r="H355" s="1833"/>
      <c r="I355" s="1833"/>
      <c r="J355" s="1833"/>
      <c r="K355" s="1833"/>
      <c r="L355" s="1833"/>
      <c r="M355" s="1833"/>
      <c r="N355" s="1833"/>
      <c r="O355" s="1833"/>
      <c r="P355" s="1833"/>
      <c r="Q355" s="1833"/>
      <c r="R355" s="1833"/>
    </row>
    <row r="356">
      <c r="A356" s="1833"/>
      <c r="B356" s="1833"/>
      <c r="C356" s="1833"/>
      <c r="D356" s="1833"/>
      <c r="E356" s="1833"/>
      <c r="F356" s="1833"/>
      <c r="G356" s="1833"/>
      <c r="H356" s="1833"/>
      <c r="I356" s="1833"/>
      <c r="J356" s="1833"/>
      <c r="K356" s="1833"/>
      <c r="L356" s="1833"/>
      <c r="M356" s="1833"/>
      <c r="N356" s="1833"/>
      <c r="O356" s="1833"/>
      <c r="P356" s="1833"/>
      <c r="Q356" s="1833"/>
      <c r="R356" s="1833"/>
    </row>
    <row r="357">
      <c r="A357" s="1833"/>
      <c r="B357" s="1833"/>
      <c r="C357" s="1833"/>
      <c r="D357" s="1833"/>
      <c r="E357" s="1833"/>
      <c r="F357" s="1833"/>
      <c r="G357" s="1833"/>
      <c r="H357" s="1833"/>
      <c r="I357" s="1833"/>
      <c r="J357" s="1833"/>
      <c r="K357" s="1833"/>
      <c r="L357" s="1833"/>
      <c r="M357" s="1833"/>
      <c r="N357" s="1833"/>
      <c r="O357" s="1833"/>
      <c r="P357" s="1833"/>
      <c r="Q357" s="1833"/>
      <c r="R357" s="1833"/>
    </row>
    <row r="358">
      <c r="A358" s="1833"/>
      <c r="B358" s="1833"/>
      <c r="C358" s="1833"/>
      <c r="D358" s="1833"/>
      <c r="E358" s="1833"/>
      <c r="F358" s="1833"/>
      <c r="G358" s="1833"/>
      <c r="H358" s="1833"/>
      <c r="I358" s="1833"/>
      <c r="J358" s="1833"/>
      <c r="K358" s="1833"/>
      <c r="L358" s="1833"/>
      <c r="M358" s="1833"/>
      <c r="N358" s="1833"/>
      <c r="O358" s="1833"/>
      <c r="P358" s="1833"/>
      <c r="Q358" s="1833"/>
      <c r="R358" s="1833"/>
    </row>
    <row r="359">
      <c r="A359" s="1833"/>
      <c r="B359" s="1833"/>
      <c r="C359" s="1833"/>
      <c r="D359" s="1833"/>
      <c r="E359" s="1833"/>
      <c r="F359" s="1833"/>
      <c r="G359" s="1833"/>
      <c r="H359" s="1833"/>
      <c r="I359" s="1833"/>
      <c r="J359" s="1833"/>
      <c r="K359" s="1833"/>
      <c r="L359" s="1833"/>
      <c r="M359" s="1833"/>
      <c r="N359" s="1833"/>
      <c r="O359" s="1833"/>
      <c r="P359" s="1833"/>
      <c r="Q359" s="1833"/>
      <c r="R359" s="1833"/>
    </row>
    <row r="360">
      <c r="A360" s="1833"/>
      <c r="B360" s="1833"/>
      <c r="C360" s="1833"/>
      <c r="D360" s="1833"/>
      <c r="E360" s="1833"/>
      <c r="F360" s="1833"/>
      <c r="G360" s="1833"/>
      <c r="H360" s="1833"/>
      <c r="I360" s="1833"/>
      <c r="J360" s="1833"/>
      <c r="K360" s="1833"/>
      <c r="L360" s="1833"/>
      <c r="M360" s="1833"/>
      <c r="N360" s="1833"/>
      <c r="O360" s="1833"/>
      <c r="P360" s="1833"/>
      <c r="Q360" s="1833"/>
      <c r="R360" s="1833"/>
    </row>
    <row r="361">
      <c r="A361" s="1833"/>
      <c r="B361" s="1833"/>
      <c r="C361" s="1833"/>
      <c r="D361" s="1833"/>
      <c r="E361" s="1833"/>
      <c r="F361" s="1833"/>
      <c r="G361" s="1833"/>
      <c r="H361" s="1833"/>
      <c r="I361" s="1833"/>
      <c r="J361" s="1833"/>
      <c r="K361" s="1833"/>
      <c r="L361" s="1833"/>
      <c r="M361" s="1833"/>
      <c r="N361" s="1833"/>
      <c r="O361" s="1833"/>
      <c r="P361" s="1833"/>
      <c r="Q361" s="1833"/>
      <c r="R361" s="1833"/>
    </row>
    <row r="362">
      <c r="A362" s="1833"/>
      <c r="B362" s="1833"/>
      <c r="C362" s="1833"/>
      <c r="D362" s="1833"/>
      <c r="E362" s="1833"/>
      <c r="F362" s="1833"/>
      <c r="G362" s="1833"/>
      <c r="H362" s="1833"/>
      <c r="I362" s="1833"/>
      <c r="J362" s="1833"/>
      <c r="K362" s="1833"/>
      <c r="L362" s="1833"/>
      <c r="M362" s="1833"/>
      <c r="N362" s="1833"/>
      <c r="O362" s="1833"/>
      <c r="P362" s="1833"/>
      <c r="Q362" s="1833"/>
      <c r="R362" s="1833"/>
    </row>
    <row r="363">
      <c r="A363" s="1833"/>
      <c r="B363" s="1833"/>
      <c r="C363" s="1833"/>
      <c r="D363" s="1833"/>
      <c r="E363" s="1833"/>
      <c r="F363" s="1833"/>
      <c r="G363" s="1833"/>
      <c r="H363" s="1833"/>
      <c r="I363" s="1833"/>
      <c r="J363" s="1833"/>
      <c r="K363" s="1833"/>
      <c r="L363" s="1833"/>
      <c r="M363" s="1833"/>
      <c r="N363" s="1833"/>
      <c r="O363" s="1833"/>
      <c r="P363" s="1833"/>
      <c r="Q363" s="1833"/>
      <c r="R363" s="1833"/>
    </row>
    <row r="364">
      <c r="A364" s="1833"/>
      <c r="B364" s="1833"/>
      <c r="C364" s="1833"/>
      <c r="D364" s="1833"/>
      <c r="E364" s="1833"/>
      <c r="F364" s="1833"/>
      <c r="G364" s="1833"/>
      <c r="H364" s="1833"/>
      <c r="I364" s="1833"/>
      <c r="J364" s="1833"/>
      <c r="K364" s="1833"/>
      <c r="L364" s="1833"/>
      <c r="M364" s="1833"/>
      <c r="N364" s="1833"/>
      <c r="O364" s="1833"/>
      <c r="P364" s="1833"/>
      <c r="Q364" s="1833"/>
      <c r="R364" s="1833"/>
    </row>
    <row r="365">
      <c r="A365" s="1833"/>
      <c r="B365" s="1833"/>
      <c r="C365" s="1833"/>
      <c r="D365" s="1833"/>
      <c r="E365" s="1833"/>
      <c r="F365" s="1833"/>
      <c r="G365" s="1833"/>
      <c r="H365" s="1833"/>
      <c r="I365" s="1833"/>
      <c r="J365" s="1833"/>
      <c r="K365" s="1833"/>
      <c r="L365" s="1833"/>
      <c r="M365" s="1833"/>
      <c r="N365" s="1833"/>
      <c r="O365" s="1833"/>
      <c r="P365" s="1833"/>
      <c r="Q365" s="1833"/>
      <c r="R365" s="1833"/>
    </row>
    <row r="366">
      <c r="A366" s="1833"/>
      <c r="B366" s="1833"/>
      <c r="C366" s="1833"/>
      <c r="D366" s="1833"/>
      <c r="E366" s="1833"/>
      <c r="F366" s="1833"/>
      <c r="G366" s="1833"/>
      <c r="H366" s="1833"/>
      <c r="I366" s="1833"/>
      <c r="J366" s="1833"/>
      <c r="K366" s="1833"/>
      <c r="L366" s="1833"/>
      <c r="M366" s="1833"/>
      <c r="N366" s="1833"/>
      <c r="O366" s="1833"/>
      <c r="P366" s="1833"/>
      <c r="Q366" s="1833"/>
      <c r="R366" s="1833"/>
    </row>
    <row r="367">
      <c r="A367" s="1833"/>
      <c r="B367" s="1833"/>
      <c r="C367" s="1833"/>
      <c r="D367" s="1833"/>
      <c r="E367" s="1833"/>
      <c r="F367" s="1833"/>
      <c r="G367" s="1833"/>
      <c r="H367" s="1833"/>
      <c r="I367" s="1833"/>
      <c r="J367" s="1833"/>
      <c r="K367" s="1833"/>
      <c r="L367" s="1833"/>
      <c r="M367" s="1833"/>
      <c r="N367" s="1833"/>
      <c r="O367" s="1833"/>
      <c r="P367" s="1833"/>
      <c r="Q367" s="1833"/>
      <c r="R367" s="1833"/>
    </row>
    <row r="368">
      <c r="A368" s="1833"/>
      <c r="B368" s="1833"/>
      <c r="C368" s="1833"/>
      <c r="D368" s="1833"/>
      <c r="E368" s="1833"/>
      <c r="F368" s="1833"/>
      <c r="G368" s="1833"/>
      <c r="H368" s="1833"/>
      <c r="I368" s="1833"/>
      <c r="J368" s="1833"/>
      <c r="K368" s="1833"/>
      <c r="L368" s="1833"/>
      <c r="M368" s="1833"/>
      <c r="N368" s="1833"/>
      <c r="O368" s="1833"/>
      <c r="P368" s="1833"/>
      <c r="Q368" s="1833"/>
      <c r="R368" s="1833"/>
    </row>
    <row r="369">
      <c r="A369" s="1833"/>
      <c r="B369" s="1833"/>
      <c r="C369" s="1833"/>
      <c r="D369" s="1833"/>
      <c r="E369" s="1833"/>
      <c r="F369" s="1833"/>
      <c r="G369" s="1833"/>
      <c r="H369" s="1833"/>
      <c r="I369" s="1833"/>
      <c r="J369" s="1833"/>
      <c r="K369" s="1833"/>
      <c r="L369" s="1833"/>
      <c r="M369" s="1833"/>
      <c r="N369" s="1833"/>
      <c r="O369" s="1833"/>
      <c r="P369" s="1833"/>
      <c r="Q369" s="1833"/>
      <c r="R369" s="1833"/>
    </row>
    <row r="370">
      <c r="A370" s="1833"/>
      <c r="B370" s="1833"/>
      <c r="C370" s="1833"/>
      <c r="D370" s="1833"/>
      <c r="E370" s="1833"/>
      <c r="F370" s="1833"/>
      <c r="G370" s="1833"/>
      <c r="H370" s="1833"/>
      <c r="I370" s="1833"/>
      <c r="J370" s="1833"/>
      <c r="K370" s="1833"/>
      <c r="L370" s="1833"/>
      <c r="M370" s="1833"/>
      <c r="N370" s="1833"/>
      <c r="O370" s="1833"/>
      <c r="P370" s="1833"/>
      <c r="Q370" s="1833"/>
      <c r="R370" s="1833"/>
    </row>
    <row r="371">
      <c r="A371" s="1833"/>
      <c r="B371" s="1833"/>
      <c r="C371" s="1833"/>
      <c r="D371" s="1833"/>
      <c r="E371" s="1833"/>
      <c r="F371" s="1833"/>
      <c r="G371" s="1833"/>
      <c r="H371" s="1833"/>
      <c r="I371" s="1833"/>
      <c r="J371" s="1833"/>
      <c r="K371" s="1833"/>
      <c r="L371" s="1833"/>
      <c r="M371" s="1833"/>
      <c r="N371" s="1833"/>
      <c r="O371" s="1833"/>
      <c r="P371" s="1833"/>
      <c r="Q371" s="1833"/>
      <c r="R371" s="1833"/>
    </row>
    <row r="372">
      <c r="A372" s="1833"/>
      <c r="B372" s="1833"/>
      <c r="C372" s="1833"/>
      <c r="D372" s="1833"/>
      <c r="E372" s="1833"/>
      <c r="F372" s="1833"/>
      <c r="G372" s="1833"/>
      <c r="H372" s="1833"/>
      <c r="I372" s="1833"/>
      <c r="J372" s="1833"/>
      <c r="K372" s="1833"/>
      <c r="L372" s="1833"/>
      <c r="M372" s="1833"/>
      <c r="N372" s="1833"/>
      <c r="O372" s="1833"/>
      <c r="P372" s="1833"/>
      <c r="Q372" s="1833"/>
      <c r="R372" s="1833"/>
    </row>
    <row r="373">
      <c r="A373" s="1833"/>
      <c r="B373" s="1833"/>
      <c r="C373" s="1833"/>
      <c r="D373" s="1833"/>
      <c r="E373" s="1833"/>
      <c r="F373" s="1833"/>
      <c r="G373" s="1833"/>
      <c r="H373" s="1833"/>
      <c r="I373" s="1833"/>
      <c r="J373" s="1833"/>
      <c r="K373" s="1833"/>
      <c r="L373" s="1833"/>
      <c r="M373" s="1833"/>
      <c r="N373" s="1833"/>
      <c r="O373" s="1833"/>
      <c r="P373" s="1833"/>
      <c r="Q373" s="1833"/>
      <c r="R373" s="1833"/>
    </row>
    <row r="374">
      <c r="A374" s="1833"/>
      <c r="B374" s="1833"/>
      <c r="C374" s="1833"/>
      <c r="D374" s="1833"/>
      <c r="E374" s="1833"/>
      <c r="F374" s="1833"/>
      <c r="G374" s="1833"/>
      <c r="H374" s="1833"/>
      <c r="I374" s="1833"/>
      <c r="J374" s="1833"/>
      <c r="K374" s="1833"/>
      <c r="L374" s="1833"/>
      <c r="M374" s="1833"/>
      <c r="N374" s="1833"/>
      <c r="O374" s="1833"/>
      <c r="P374" s="1833"/>
      <c r="Q374" s="1833"/>
      <c r="R374" s="1833"/>
    </row>
    <row r="375">
      <c r="A375" s="1833"/>
      <c r="B375" s="1833"/>
      <c r="C375" s="1833"/>
      <c r="D375" s="1833"/>
      <c r="E375" s="1833"/>
      <c r="F375" s="1833"/>
      <c r="G375" s="1833"/>
      <c r="H375" s="1833"/>
      <c r="I375" s="1833"/>
      <c r="J375" s="1833"/>
      <c r="K375" s="1833"/>
      <c r="L375" s="1833"/>
      <c r="M375" s="1833"/>
      <c r="N375" s="1833"/>
      <c r="O375" s="1833"/>
      <c r="P375" s="1833"/>
      <c r="Q375" s="1833"/>
      <c r="R375" s="1833"/>
    </row>
    <row r="376">
      <c r="A376" s="1833"/>
      <c r="B376" s="1833"/>
      <c r="C376" s="1833"/>
      <c r="D376" s="1833"/>
      <c r="E376" s="1833"/>
      <c r="F376" s="1833"/>
      <c r="G376" s="1833"/>
      <c r="H376" s="1833"/>
      <c r="I376" s="1833"/>
      <c r="J376" s="1833"/>
      <c r="K376" s="1833"/>
      <c r="L376" s="1833"/>
      <c r="M376" s="1833"/>
      <c r="N376" s="1833"/>
      <c r="O376" s="1833"/>
      <c r="P376" s="1833"/>
      <c r="Q376" s="1833"/>
      <c r="R376" s="1833"/>
    </row>
    <row r="377">
      <c r="A377" s="1833"/>
      <c r="B377" s="1833"/>
      <c r="C377" s="1833"/>
      <c r="D377" s="1833"/>
      <c r="E377" s="1833"/>
      <c r="F377" s="1833"/>
      <c r="G377" s="1833"/>
      <c r="H377" s="1833"/>
      <c r="I377" s="1833"/>
      <c r="J377" s="1833"/>
      <c r="K377" s="1833"/>
      <c r="L377" s="1833"/>
      <c r="M377" s="1833"/>
      <c r="N377" s="1833"/>
      <c r="O377" s="1833"/>
      <c r="P377" s="1833"/>
      <c r="Q377" s="1833"/>
      <c r="R377" s="1833"/>
    </row>
    <row r="378">
      <c r="A378" s="1833"/>
      <c r="B378" s="1833"/>
      <c r="C378" s="1833"/>
      <c r="D378" s="1833"/>
      <c r="E378" s="1833"/>
      <c r="F378" s="1833"/>
      <c r="G378" s="1833"/>
      <c r="H378" s="1833"/>
      <c r="I378" s="1833"/>
      <c r="J378" s="1833"/>
      <c r="K378" s="1833"/>
      <c r="L378" s="1833"/>
      <c r="M378" s="1833"/>
      <c r="N378" s="1833"/>
      <c r="O378" s="1833"/>
      <c r="P378" s="1833"/>
      <c r="Q378" s="1833"/>
      <c r="R378" s="1833"/>
    </row>
    <row r="379">
      <c r="A379" s="1833"/>
      <c r="B379" s="1833"/>
      <c r="C379" s="1833"/>
      <c r="D379" s="1833"/>
      <c r="E379" s="1833"/>
      <c r="F379" s="1833"/>
      <c r="G379" s="1833"/>
      <c r="H379" s="1833"/>
      <c r="I379" s="1833"/>
      <c r="J379" s="1833"/>
      <c r="K379" s="1833"/>
      <c r="L379" s="1833"/>
      <c r="M379" s="1833"/>
      <c r="N379" s="1833"/>
      <c r="O379" s="1833"/>
      <c r="P379" s="1833"/>
      <c r="Q379" s="1833"/>
      <c r="R379" s="1833"/>
    </row>
    <row r="380">
      <c r="A380" s="1833"/>
      <c r="B380" s="1833"/>
      <c r="C380" s="1833"/>
      <c r="D380" s="1833"/>
      <c r="E380" s="1833"/>
      <c r="F380" s="1833"/>
      <c r="G380" s="1833"/>
      <c r="H380" s="1833"/>
      <c r="I380" s="1833"/>
      <c r="J380" s="1833"/>
      <c r="K380" s="1833"/>
      <c r="L380" s="1833"/>
      <c r="M380" s="1833"/>
      <c r="N380" s="1833"/>
      <c r="O380" s="1833"/>
      <c r="P380" s="1833"/>
      <c r="Q380" s="1833"/>
      <c r="R380" s="1833"/>
    </row>
    <row r="381">
      <c r="A381" s="1833"/>
      <c r="B381" s="1833"/>
      <c r="C381" s="1833"/>
      <c r="D381" s="1833"/>
      <c r="E381" s="1833"/>
      <c r="F381" s="1833"/>
      <c r="G381" s="1833"/>
      <c r="H381" s="1833"/>
      <c r="I381" s="1833"/>
      <c r="J381" s="1833"/>
      <c r="K381" s="1833"/>
      <c r="L381" s="1833"/>
      <c r="M381" s="1833"/>
      <c r="N381" s="1833"/>
      <c r="O381" s="1833"/>
      <c r="P381" s="1833"/>
      <c r="Q381" s="1833"/>
      <c r="R381" s="1833"/>
    </row>
    <row r="382">
      <c r="A382" s="1833"/>
      <c r="B382" s="1833"/>
      <c r="C382" s="1833"/>
      <c r="D382" s="1833"/>
      <c r="E382" s="1833"/>
      <c r="F382" s="1833"/>
      <c r="G382" s="1833"/>
      <c r="H382" s="1833"/>
      <c r="I382" s="1833"/>
      <c r="J382" s="1833"/>
      <c r="K382" s="1833"/>
      <c r="L382" s="1833"/>
      <c r="M382" s="1833"/>
      <c r="N382" s="1833"/>
      <c r="O382" s="1833"/>
      <c r="P382" s="1833"/>
      <c r="Q382" s="1833"/>
      <c r="R382" s="1833"/>
    </row>
    <row r="383">
      <c r="A383" s="1833"/>
      <c r="B383" s="1833"/>
      <c r="C383" s="1833"/>
      <c r="D383" s="1833"/>
      <c r="E383" s="1833"/>
      <c r="F383" s="1833"/>
      <c r="G383" s="1833"/>
      <c r="H383" s="1833"/>
      <c r="I383" s="1833"/>
      <c r="J383" s="1833"/>
      <c r="K383" s="1833"/>
      <c r="L383" s="1833"/>
      <c r="M383" s="1833"/>
      <c r="N383" s="1833"/>
      <c r="O383" s="1833"/>
      <c r="P383" s="1833"/>
      <c r="Q383" s="1833"/>
      <c r="R383" s="1833"/>
    </row>
    <row r="384">
      <c r="A384" s="1833"/>
      <c r="B384" s="1833"/>
      <c r="C384" s="1833"/>
      <c r="D384" s="1833"/>
      <c r="E384" s="1833"/>
      <c r="F384" s="1833"/>
      <c r="G384" s="1833"/>
      <c r="H384" s="1833"/>
      <c r="I384" s="1833"/>
      <c r="J384" s="1833"/>
      <c r="K384" s="1833"/>
      <c r="L384" s="1833"/>
      <c r="M384" s="1833"/>
      <c r="N384" s="1833"/>
      <c r="O384" s="1833"/>
      <c r="P384" s="1833"/>
      <c r="Q384" s="1833"/>
      <c r="R384" s="1833"/>
    </row>
    <row r="385">
      <c r="A385" s="1833"/>
      <c r="B385" s="1833"/>
      <c r="C385" s="1833"/>
      <c r="D385" s="1833"/>
      <c r="E385" s="1833"/>
      <c r="F385" s="1833"/>
      <c r="G385" s="1833"/>
      <c r="H385" s="1833"/>
      <c r="I385" s="1833"/>
      <c r="J385" s="1833"/>
      <c r="K385" s="1833"/>
      <c r="L385" s="1833"/>
      <c r="M385" s="1833"/>
      <c r="N385" s="1833"/>
      <c r="O385" s="1833"/>
      <c r="P385" s="1833"/>
      <c r="Q385" s="1833"/>
      <c r="R385" s="1833"/>
    </row>
    <row r="386">
      <c r="A386" s="1833"/>
      <c r="B386" s="1833"/>
      <c r="C386" s="1833"/>
      <c r="D386" s="1833"/>
      <c r="E386" s="1833"/>
      <c r="F386" s="1833"/>
      <c r="G386" s="1833"/>
      <c r="H386" s="1833"/>
      <c r="I386" s="1833"/>
      <c r="J386" s="1833"/>
      <c r="K386" s="1833"/>
      <c r="L386" s="1833"/>
      <c r="M386" s="1833"/>
      <c r="N386" s="1833"/>
      <c r="O386" s="1833"/>
      <c r="P386" s="1833"/>
      <c r="Q386" s="1833"/>
      <c r="R386" s="1833"/>
    </row>
    <row r="387">
      <c r="A387" s="1833"/>
      <c r="B387" s="1833"/>
      <c r="C387" s="1833"/>
      <c r="D387" s="1833"/>
      <c r="E387" s="1833"/>
      <c r="F387" s="1833"/>
      <c r="G387" s="1833"/>
      <c r="H387" s="1833"/>
      <c r="I387" s="1833"/>
      <c r="J387" s="1833"/>
      <c r="K387" s="1833"/>
      <c r="L387" s="1833"/>
      <c r="M387" s="1833"/>
      <c r="N387" s="1833"/>
      <c r="O387" s="1833"/>
      <c r="P387" s="1833"/>
      <c r="Q387" s="1833"/>
      <c r="R387" s="1833"/>
    </row>
    <row r="388">
      <c r="A388" s="1833"/>
      <c r="B388" s="1833"/>
      <c r="C388" s="1833"/>
      <c r="D388" s="1833"/>
      <c r="E388" s="1833"/>
      <c r="F388" s="1833"/>
      <c r="G388" s="1833"/>
      <c r="H388" s="1833"/>
      <c r="I388" s="1833"/>
      <c r="J388" s="1833"/>
      <c r="K388" s="1833"/>
      <c r="L388" s="1833"/>
      <c r="M388" s="1833"/>
      <c r="N388" s="1833"/>
      <c r="O388" s="1833"/>
      <c r="P388" s="1833"/>
      <c r="Q388" s="1833"/>
      <c r="R388" s="1833"/>
    </row>
    <row r="389">
      <c r="A389" s="1833"/>
      <c r="B389" s="1833"/>
      <c r="C389" s="1833"/>
      <c r="D389" s="1833"/>
      <c r="E389" s="1833"/>
      <c r="F389" s="1833"/>
      <c r="G389" s="1833"/>
      <c r="H389" s="1833"/>
      <c r="I389" s="1833"/>
      <c r="J389" s="1833"/>
      <c r="K389" s="1833"/>
      <c r="L389" s="1833"/>
      <c r="M389" s="1833"/>
      <c r="N389" s="1833"/>
      <c r="O389" s="1833"/>
      <c r="P389" s="1833"/>
      <c r="Q389" s="1833"/>
      <c r="R389" s="1833"/>
    </row>
    <row r="390">
      <c r="A390" s="1833"/>
      <c r="B390" s="1833"/>
      <c r="C390" s="1833"/>
      <c r="D390" s="1833"/>
      <c r="E390" s="1833"/>
      <c r="F390" s="1833"/>
      <c r="G390" s="1833"/>
      <c r="H390" s="1833"/>
      <c r="I390" s="1833"/>
      <c r="J390" s="1833"/>
      <c r="K390" s="1833"/>
      <c r="L390" s="1833"/>
      <c r="M390" s="1833"/>
      <c r="N390" s="1833"/>
      <c r="O390" s="1833"/>
      <c r="P390" s="1833"/>
      <c r="Q390" s="1833"/>
      <c r="R390" s="1833"/>
    </row>
    <row r="391">
      <c r="A391" s="1833"/>
      <c r="B391" s="1833"/>
      <c r="C391" s="1833"/>
      <c r="D391" s="1833"/>
      <c r="E391" s="1833"/>
      <c r="F391" s="1833"/>
      <c r="G391" s="1833"/>
      <c r="H391" s="1833"/>
      <c r="I391" s="1833"/>
      <c r="J391" s="1833"/>
      <c r="K391" s="1833"/>
      <c r="L391" s="1833"/>
      <c r="M391" s="1833"/>
      <c r="N391" s="1833"/>
      <c r="O391" s="1833"/>
      <c r="P391" s="1833"/>
      <c r="Q391" s="1833"/>
      <c r="R391" s="1833"/>
    </row>
    <row r="392">
      <c r="A392" s="1833"/>
      <c r="B392" s="1833"/>
      <c r="C392" s="1833"/>
      <c r="D392" s="1833"/>
      <c r="E392" s="1833"/>
      <c r="F392" s="1833"/>
      <c r="G392" s="1833"/>
      <c r="H392" s="1833"/>
      <c r="I392" s="1833"/>
      <c r="J392" s="1833"/>
      <c r="K392" s="1833"/>
      <c r="L392" s="1833"/>
      <c r="M392" s="1833"/>
      <c r="N392" s="1833"/>
      <c r="O392" s="1833"/>
      <c r="P392" s="1833"/>
      <c r="Q392" s="1833"/>
      <c r="R392" s="1833"/>
    </row>
    <row r="393">
      <c r="A393" s="1833"/>
      <c r="B393" s="1833"/>
      <c r="C393" s="1833"/>
      <c r="D393" s="1833"/>
      <c r="E393" s="1833"/>
      <c r="F393" s="1833"/>
      <c r="G393" s="1833"/>
      <c r="H393" s="1833"/>
      <c r="I393" s="1833"/>
      <c r="J393" s="1833"/>
      <c r="K393" s="1833"/>
      <c r="L393" s="1833"/>
      <c r="M393" s="1833"/>
      <c r="N393" s="1833"/>
      <c r="O393" s="1833"/>
      <c r="P393" s="1833"/>
      <c r="Q393" s="1833"/>
      <c r="R393" s="1833"/>
    </row>
    <row r="394">
      <c r="A394" s="1833"/>
      <c r="B394" s="1833"/>
      <c r="C394" s="1833"/>
      <c r="D394" s="1833"/>
      <c r="E394" s="1833"/>
      <c r="F394" s="1833"/>
      <c r="G394" s="1833"/>
      <c r="H394" s="1833"/>
      <c r="I394" s="1833"/>
      <c r="J394" s="1833"/>
      <c r="K394" s="1833"/>
      <c r="L394" s="1833"/>
      <c r="M394" s="1833"/>
      <c r="N394" s="1833"/>
      <c r="O394" s="1833"/>
      <c r="P394" s="1833"/>
      <c r="Q394" s="1833"/>
      <c r="R394" s="1833"/>
    </row>
    <row r="395">
      <c r="A395" s="1833"/>
      <c r="B395" s="1833"/>
      <c r="C395" s="1833"/>
      <c r="D395" s="1833"/>
      <c r="E395" s="1833"/>
      <c r="F395" s="1833"/>
      <c r="G395" s="1833"/>
      <c r="H395" s="1833"/>
      <c r="I395" s="1833"/>
      <c r="J395" s="1833"/>
      <c r="K395" s="1833"/>
      <c r="L395" s="1833"/>
      <c r="M395" s="1833"/>
      <c r="N395" s="1833"/>
      <c r="O395" s="1833"/>
      <c r="P395" s="1833"/>
      <c r="Q395" s="1833"/>
      <c r="R395" s="1833"/>
    </row>
    <row r="396">
      <c r="A396" s="1833"/>
      <c r="B396" s="1833"/>
      <c r="C396" s="1833"/>
      <c r="D396" s="1833"/>
      <c r="E396" s="1833"/>
      <c r="F396" s="1833"/>
      <c r="G396" s="1833"/>
      <c r="H396" s="1833"/>
      <c r="I396" s="1833"/>
      <c r="J396" s="1833"/>
      <c r="K396" s="1833"/>
      <c r="L396" s="1833"/>
      <c r="M396" s="1833"/>
      <c r="N396" s="1833"/>
      <c r="O396" s="1833"/>
      <c r="P396" s="1833"/>
      <c r="Q396" s="1833"/>
      <c r="R396" s="1833"/>
    </row>
    <row r="397">
      <c r="A397" s="1833"/>
      <c r="B397" s="1833"/>
      <c r="C397" s="1833"/>
      <c r="D397" s="1833"/>
      <c r="E397" s="1833"/>
      <c r="F397" s="1833"/>
      <c r="G397" s="1833"/>
      <c r="H397" s="1833"/>
      <c r="I397" s="1833"/>
      <c r="J397" s="1833"/>
      <c r="K397" s="1833"/>
      <c r="L397" s="1833"/>
      <c r="M397" s="1833"/>
      <c r="N397" s="1833"/>
      <c r="O397" s="1833"/>
      <c r="P397" s="1833"/>
      <c r="Q397" s="1833"/>
      <c r="R397" s="1833"/>
    </row>
    <row r="398">
      <c r="A398" s="1833"/>
      <c r="B398" s="1833"/>
      <c r="C398" s="1833"/>
      <c r="D398" s="1833"/>
      <c r="E398" s="1833"/>
      <c r="F398" s="1833"/>
      <c r="G398" s="1833"/>
      <c r="H398" s="1833"/>
      <c r="I398" s="1833"/>
      <c r="J398" s="1833"/>
      <c r="K398" s="1833"/>
      <c r="L398" s="1833"/>
      <c r="M398" s="1833"/>
      <c r="N398" s="1833"/>
      <c r="O398" s="1833"/>
      <c r="P398" s="1833"/>
      <c r="Q398" s="1833"/>
      <c r="R398" s="1833"/>
    </row>
    <row r="399">
      <c r="A399" s="1833"/>
      <c r="B399" s="1833"/>
      <c r="C399" s="1833"/>
      <c r="D399" s="1833"/>
      <c r="E399" s="1833"/>
      <c r="F399" s="1833"/>
      <c r="G399" s="1833"/>
      <c r="H399" s="1833"/>
      <c r="I399" s="1833"/>
      <c r="J399" s="1833"/>
      <c r="K399" s="1833"/>
      <c r="L399" s="1833"/>
      <c r="M399" s="1833"/>
      <c r="N399" s="1833"/>
      <c r="O399" s="1833"/>
      <c r="P399" s="1833"/>
      <c r="Q399" s="1833"/>
      <c r="R399" s="1833"/>
    </row>
    <row r="400">
      <c r="A400" s="1833"/>
      <c r="B400" s="1833"/>
      <c r="C400" s="1833"/>
      <c r="D400" s="1833"/>
      <c r="E400" s="1833"/>
      <c r="F400" s="1833"/>
      <c r="G400" s="1833"/>
      <c r="H400" s="1833"/>
      <c r="I400" s="1833"/>
      <c r="J400" s="1833"/>
      <c r="K400" s="1833"/>
      <c r="L400" s="1833"/>
      <c r="M400" s="1833"/>
      <c r="N400" s="1833"/>
      <c r="O400" s="1833"/>
      <c r="P400" s="1833"/>
      <c r="Q400" s="1833"/>
      <c r="R400" s="1833"/>
    </row>
    <row r="401">
      <c r="A401" s="1833"/>
      <c r="B401" s="1833"/>
      <c r="C401" s="1833"/>
      <c r="D401" s="1833"/>
      <c r="E401" s="1833"/>
      <c r="F401" s="1833"/>
      <c r="G401" s="1833"/>
      <c r="H401" s="1833"/>
      <c r="I401" s="1833"/>
      <c r="J401" s="1833"/>
      <c r="K401" s="1833"/>
      <c r="L401" s="1833"/>
      <c r="M401" s="1833"/>
      <c r="N401" s="1833"/>
      <c r="O401" s="1833"/>
      <c r="P401" s="1833"/>
      <c r="Q401" s="1833"/>
      <c r="R401" s="1833"/>
    </row>
    <row r="402">
      <c r="A402" s="1833"/>
      <c r="B402" s="1833"/>
      <c r="C402" s="1833"/>
      <c r="D402" s="1833"/>
      <c r="E402" s="1833"/>
      <c r="F402" s="1833"/>
      <c r="G402" s="1833"/>
      <c r="H402" s="1833"/>
      <c r="I402" s="1833"/>
      <c r="J402" s="1833"/>
      <c r="K402" s="1833"/>
      <c r="L402" s="1833"/>
      <c r="M402" s="1833"/>
      <c r="N402" s="1833"/>
      <c r="O402" s="1833"/>
      <c r="P402" s="1833"/>
      <c r="Q402" s="1833"/>
      <c r="R402" s="1833"/>
    </row>
    <row r="403">
      <c r="A403" s="1833"/>
      <c r="B403" s="1833"/>
      <c r="C403" s="1833"/>
      <c r="D403" s="1833"/>
      <c r="E403" s="1833"/>
      <c r="F403" s="1833"/>
      <c r="G403" s="1833"/>
      <c r="H403" s="1833"/>
      <c r="I403" s="1833"/>
      <c r="J403" s="1833"/>
      <c r="K403" s="1833"/>
      <c r="L403" s="1833"/>
      <c r="M403" s="1833"/>
      <c r="N403" s="1833"/>
      <c r="O403" s="1833"/>
      <c r="P403" s="1833"/>
      <c r="Q403" s="1833"/>
      <c r="R403" s="1833"/>
    </row>
    <row r="404">
      <c r="A404" s="1833"/>
      <c r="B404" s="1833"/>
      <c r="C404" s="1833"/>
      <c r="D404" s="1833"/>
      <c r="E404" s="1833"/>
      <c r="F404" s="1833"/>
      <c r="G404" s="1833"/>
      <c r="H404" s="1833"/>
      <c r="I404" s="1833"/>
      <c r="J404" s="1833"/>
      <c r="K404" s="1833"/>
      <c r="L404" s="1833"/>
      <c r="M404" s="1833"/>
      <c r="N404" s="1833"/>
      <c r="O404" s="1833"/>
      <c r="P404" s="1833"/>
      <c r="Q404" s="1833"/>
      <c r="R404" s="1833"/>
    </row>
    <row r="405">
      <c r="A405" s="1833"/>
      <c r="B405" s="1833"/>
      <c r="C405" s="1833"/>
      <c r="D405" s="1833"/>
      <c r="E405" s="1833"/>
      <c r="F405" s="1833"/>
      <c r="G405" s="1833"/>
      <c r="H405" s="1833"/>
      <c r="I405" s="1833"/>
      <c r="J405" s="1833"/>
      <c r="K405" s="1833"/>
      <c r="L405" s="1833"/>
      <c r="M405" s="1833"/>
      <c r="N405" s="1833"/>
      <c r="O405" s="1833"/>
      <c r="P405" s="1833"/>
      <c r="Q405" s="1833"/>
      <c r="R405" s="1833"/>
    </row>
    <row r="406">
      <c r="A406" s="1833"/>
      <c r="B406" s="1833"/>
      <c r="C406" s="1833"/>
      <c r="D406" s="1833"/>
      <c r="E406" s="1833"/>
      <c r="F406" s="1833"/>
      <c r="G406" s="1833"/>
      <c r="H406" s="1833"/>
      <c r="I406" s="1833"/>
      <c r="J406" s="1833"/>
      <c r="K406" s="1833"/>
      <c r="L406" s="1833"/>
      <c r="M406" s="1833"/>
      <c r="N406" s="1833"/>
      <c r="O406" s="1833"/>
      <c r="P406" s="1833"/>
      <c r="Q406" s="1833"/>
      <c r="R406" s="1833"/>
    </row>
    <row r="407">
      <c r="A407" s="1833"/>
      <c r="B407" s="1833"/>
      <c r="C407" s="1833"/>
      <c r="D407" s="1833"/>
      <c r="E407" s="1833"/>
      <c r="F407" s="1833"/>
      <c r="G407" s="1833"/>
      <c r="H407" s="1833"/>
      <c r="I407" s="1833"/>
      <c r="J407" s="1833"/>
      <c r="K407" s="1833"/>
      <c r="L407" s="1833"/>
      <c r="M407" s="1833"/>
      <c r="N407" s="1833"/>
      <c r="O407" s="1833"/>
      <c r="P407" s="1833"/>
      <c r="Q407" s="1833"/>
      <c r="R407" s="1833"/>
    </row>
    <row r="408">
      <c r="A408" s="1833"/>
      <c r="B408" s="1833"/>
      <c r="C408" s="1833"/>
      <c r="D408" s="1833"/>
      <c r="E408" s="1833"/>
      <c r="F408" s="1833"/>
      <c r="G408" s="1833"/>
      <c r="H408" s="1833"/>
      <c r="I408" s="1833"/>
      <c r="J408" s="1833"/>
      <c r="K408" s="1833"/>
      <c r="L408" s="1833"/>
      <c r="M408" s="1833"/>
      <c r="N408" s="1833"/>
      <c r="O408" s="1833"/>
      <c r="P408" s="1833"/>
      <c r="Q408" s="1833"/>
      <c r="R408" s="1833"/>
    </row>
    <row r="409">
      <c r="A409" s="1833"/>
      <c r="B409" s="1833"/>
      <c r="C409" s="1833"/>
      <c r="D409" s="1833"/>
      <c r="E409" s="1833"/>
      <c r="F409" s="1833"/>
      <c r="G409" s="1833"/>
      <c r="H409" s="1833"/>
      <c r="I409" s="1833"/>
      <c r="J409" s="1833"/>
      <c r="K409" s="1833"/>
      <c r="L409" s="1833"/>
      <c r="M409" s="1833"/>
      <c r="N409" s="1833"/>
      <c r="O409" s="1833"/>
      <c r="P409" s="1833"/>
      <c r="Q409" s="1833"/>
      <c r="R409" s="1833"/>
    </row>
    <row r="410">
      <c r="A410" s="1833"/>
      <c r="B410" s="1833"/>
      <c r="C410" s="1833"/>
      <c r="D410" s="1833"/>
      <c r="E410" s="1833"/>
      <c r="F410" s="1833"/>
      <c r="G410" s="1833"/>
      <c r="H410" s="1833"/>
      <c r="I410" s="1833"/>
      <c r="J410" s="1833"/>
      <c r="K410" s="1833"/>
      <c r="L410" s="1833"/>
      <c r="M410" s="1833"/>
      <c r="N410" s="1833"/>
      <c r="O410" s="1833"/>
      <c r="P410" s="1833"/>
      <c r="Q410" s="1833"/>
      <c r="R410" s="1833"/>
    </row>
    <row r="411">
      <c r="A411" s="1833"/>
      <c r="B411" s="1833"/>
      <c r="C411" s="1833"/>
      <c r="D411" s="1833"/>
      <c r="E411" s="1833"/>
      <c r="F411" s="1833"/>
      <c r="G411" s="1833"/>
      <c r="H411" s="1833"/>
      <c r="I411" s="1833"/>
      <c r="J411" s="1833"/>
      <c r="K411" s="1833"/>
      <c r="L411" s="1833"/>
      <c r="M411" s="1833"/>
      <c r="N411" s="1833"/>
      <c r="O411" s="1833"/>
      <c r="P411" s="1833"/>
      <c r="Q411" s="1833"/>
      <c r="R411" s="1833"/>
    </row>
    <row r="412">
      <c r="A412" s="1833"/>
      <c r="B412" s="1833"/>
      <c r="C412" s="1833"/>
      <c r="D412" s="1833"/>
      <c r="E412" s="1833"/>
      <c r="F412" s="1833"/>
      <c r="G412" s="1833"/>
      <c r="H412" s="1833"/>
      <c r="I412" s="1833"/>
      <c r="J412" s="1833"/>
      <c r="K412" s="1833"/>
      <c r="L412" s="1833"/>
      <c r="M412" s="1833"/>
      <c r="N412" s="1833"/>
      <c r="O412" s="1833"/>
      <c r="P412" s="1833"/>
      <c r="Q412" s="1833"/>
      <c r="R412" s="1833"/>
    </row>
    <row r="413">
      <c r="A413" s="1833"/>
      <c r="B413" s="1833"/>
      <c r="C413" s="1833"/>
      <c r="D413" s="1833"/>
      <c r="E413" s="1833"/>
      <c r="F413" s="1833"/>
      <c r="G413" s="1833"/>
      <c r="H413" s="1833"/>
      <c r="I413" s="1833"/>
      <c r="J413" s="1833"/>
      <c r="K413" s="1833"/>
      <c r="L413" s="1833"/>
      <c r="M413" s="1833"/>
      <c r="N413" s="1833"/>
      <c r="O413" s="1833"/>
      <c r="P413" s="1833"/>
      <c r="Q413" s="1833"/>
      <c r="R413" s="1833"/>
    </row>
    <row r="414">
      <c r="A414" s="1833"/>
      <c r="B414" s="1833"/>
      <c r="C414" s="1833"/>
      <c r="D414" s="1833"/>
      <c r="E414" s="1833"/>
      <c r="F414" s="1833"/>
      <c r="G414" s="1833"/>
      <c r="H414" s="1833"/>
      <c r="I414" s="1833"/>
      <c r="J414" s="1833"/>
      <c r="K414" s="1833"/>
      <c r="L414" s="1833"/>
      <c r="M414" s="1833"/>
      <c r="N414" s="1833"/>
      <c r="O414" s="1833"/>
      <c r="P414" s="1833"/>
      <c r="Q414" s="1833"/>
      <c r="R414" s="1833"/>
    </row>
    <row r="415">
      <c r="A415" s="1833"/>
      <c r="B415" s="1833"/>
      <c r="C415" s="1833"/>
      <c r="D415" s="1833"/>
      <c r="E415" s="1833"/>
      <c r="F415" s="1833"/>
      <c r="G415" s="1833"/>
      <c r="H415" s="1833"/>
      <c r="I415" s="1833"/>
      <c r="J415" s="1833"/>
      <c r="K415" s="1833"/>
      <c r="L415" s="1833"/>
      <c r="M415" s="1833"/>
      <c r="N415" s="1833"/>
      <c r="O415" s="1833"/>
      <c r="P415" s="1833"/>
      <c r="Q415" s="1833"/>
      <c r="R415" s="1833"/>
    </row>
    <row r="416">
      <c r="A416" s="1833"/>
      <c r="B416" s="1833"/>
      <c r="C416" s="1833"/>
      <c r="D416" s="1833"/>
      <c r="E416" s="1833"/>
      <c r="F416" s="1833"/>
      <c r="G416" s="1833"/>
      <c r="H416" s="1833"/>
      <c r="I416" s="1833"/>
      <c r="J416" s="1833"/>
      <c r="K416" s="1833"/>
      <c r="L416" s="1833"/>
      <c r="M416" s="1833"/>
      <c r="N416" s="1833"/>
      <c r="O416" s="1833"/>
      <c r="P416" s="1833"/>
      <c r="Q416" s="1833"/>
      <c r="R416" s="1833"/>
    </row>
    <row r="417">
      <c r="A417" s="1833"/>
      <c r="B417" s="1833"/>
      <c r="C417" s="1833"/>
      <c r="D417" s="1833"/>
      <c r="E417" s="1833"/>
      <c r="F417" s="1833"/>
      <c r="G417" s="1833"/>
      <c r="H417" s="1833"/>
      <c r="I417" s="1833"/>
      <c r="J417" s="1833"/>
      <c r="K417" s="1833"/>
      <c r="L417" s="1833"/>
      <c r="M417" s="1833"/>
      <c r="N417" s="1833"/>
      <c r="O417" s="1833"/>
      <c r="P417" s="1833"/>
      <c r="Q417" s="1833"/>
      <c r="R417" s="1833"/>
    </row>
    <row r="418">
      <c r="A418" s="1833"/>
      <c r="B418" s="1833"/>
      <c r="C418" s="1833"/>
      <c r="D418" s="1833"/>
      <c r="E418" s="1833"/>
      <c r="F418" s="1833"/>
      <c r="G418" s="1833"/>
      <c r="H418" s="1833"/>
      <c r="I418" s="1833"/>
      <c r="J418" s="1833"/>
      <c r="K418" s="1833"/>
      <c r="L418" s="1833"/>
      <c r="M418" s="1833"/>
      <c r="N418" s="1833"/>
      <c r="O418" s="1833"/>
      <c r="P418" s="1833"/>
      <c r="Q418" s="1833"/>
      <c r="R418" s="1833"/>
    </row>
    <row r="419">
      <c r="A419" s="1833"/>
      <c r="B419" s="1833"/>
      <c r="C419" s="1833"/>
      <c r="D419" s="1833"/>
      <c r="E419" s="1833"/>
      <c r="F419" s="1833"/>
      <c r="G419" s="1833"/>
      <c r="H419" s="1833"/>
      <c r="I419" s="1833"/>
      <c r="J419" s="1833"/>
      <c r="K419" s="1833"/>
      <c r="L419" s="1833"/>
      <c r="M419" s="1833"/>
      <c r="N419" s="1833"/>
      <c r="O419" s="1833"/>
      <c r="P419" s="1833"/>
      <c r="Q419" s="1833"/>
      <c r="R419" s="1833"/>
    </row>
    <row r="420">
      <c r="A420" s="1833"/>
      <c r="B420" s="1833"/>
      <c r="C420" s="1833"/>
      <c r="D420" s="1833"/>
      <c r="E420" s="1833"/>
      <c r="F420" s="1833"/>
      <c r="G420" s="1833"/>
      <c r="H420" s="1833"/>
      <c r="I420" s="1833"/>
      <c r="J420" s="1833"/>
      <c r="K420" s="1833"/>
      <c r="L420" s="1833"/>
      <c r="M420" s="1833"/>
      <c r="N420" s="1833"/>
      <c r="O420" s="1833"/>
      <c r="P420" s="1833"/>
      <c r="Q420" s="1833"/>
      <c r="R420" s="1833"/>
    </row>
    <row r="421">
      <c r="A421" s="1833"/>
      <c r="B421" s="1833"/>
      <c r="C421" s="1833"/>
      <c r="D421" s="1833"/>
      <c r="E421" s="1833"/>
      <c r="F421" s="1833"/>
      <c r="G421" s="1833"/>
      <c r="H421" s="1833"/>
      <c r="I421" s="1833"/>
      <c r="J421" s="1833"/>
      <c r="K421" s="1833"/>
      <c r="L421" s="1833"/>
      <c r="M421" s="1833"/>
      <c r="N421" s="1833"/>
      <c r="O421" s="1833"/>
      <c r="P421" s="1833"/>
      <c r="Q421" s="1833"/>
      <c r="R421" s="1833"/>
    </row>
    <row r="422">
      <c r="A422" s="1833"/>
      <c r="B422" s="1833"/>
      <c r="C422" s="1833"/>
      <c r="D422" s="1833"/>
      <c r="E422" s="1833"/>
      <c r="F422" s="1833"/>
      <c r="G422" s="1833"/>
      <c r="H422" s="1833"/>
      <c r="I422" s="1833"/>
      <c r="J422" s="1833"/>
      <c r="K422" s="1833"/>
      <c r="L422" s="1833"/>
      <c r="M422" s="1833"/>
      <c r="N422" s="1833"/>
      <c r="O422" s="1833"/>
      <c r="P422" s="1833"/>
      <c r="Q422" s="1833"/>
      <c r="R422" s="1833"/>
    </row>
    <row r="423">
      <c r="A423" s="1833"/>
      <c r="B423" s="1833"/>
      <c r="C423" s="1833"/>
      <c r="D423" s="1833"/>
      <c r="E423" s="1833"/>
      <c r="F423" s="1833"/>
      <c r="G423" s="1833"/>
      <c r="H423" s="1833"/>
      <c r="I423" s="1833"/>
      <c r="J423" s="1833"/>
      <c r="K423" s="1833"/>
      <c r="L423" s="1833"/>
      <c r="M423" s="1833"/>
      <c r="N423" s="1833"/>
      <c r="O423" s="1833"/>
      <c r="P423" s="1833"/>
      <c r="Q423" s="1833"/>
      <c r="R423" s="1833"/>
    </row>
    <row r="424">
      <c r="A424" s="1833"/>
      <c r="B424" s="1833"/>
      <c r="C424" s="1833"/>
      <c r="D424" s="1833"/>
      <c r="E424" s="1833"/>
      <c r="F424" s="1833"/>
      <c r="G424" s="1833"/>
      <c r="H424" s="1833"/>
      <c r="I424" s="1833"/>
      <c r="J424" s="1833"/>
      <c r="K424" s="1833"/>
      <c r="L424" s="1833"/>
      <c r="M424" s="1833"/>
      <c r="N424" s="1833"/>
      <c r="O424" s="1833"/>
      <c r="P424" s="1833"/>
      <c r="Q424" s="1833"/>
      <c r="R424" s="1833"/>
    </row>
    <row r="425">
      <c r="A425" s="1833"/>
      <c r="B425" s="1833"/>
      <c r="C425" s="1833"/>
      <c r="D425" s="1833"/>
      <c r="E425" s="1833"/>
      <c r="F425" s="1833"/>
      <c r="G425" s="1833"/>
      <c r="H425" s="1833"/>
      <c r="I425" s="1833"/>
      <c r="J425" s="1833"/>
      <c r="K425" s="1833"/>
      <c r="L425" s="1833"/>
      <c r="M425" s="1833"/>
      <c r="N425" s="1833"/>
      <c r="O425" s="1833"/>
      <c r="P425" s="1833"/>
      <c r="Q425" s="1833"/>
      <c r="R425" s="1833"/>
    </row>
    <row r="426">
      <c r="A426" s="1833"/>
      <c r="B426" s="1833"/>
      <c r="C426" s="1833"/>
      <c r="D426" s="1833"/>
      <c r="E426" s="1833"/>
      <c r="F426" s="1833"/>
      <c r="G426" s="1833"/>
      <c r="H426" s="1833"/>
      <c r="I426" s="1833"/>
      <c r="J426" s="1833"/>
      <c r="K426" s="1833"/>
      <c r="L426" s="1833"/>
      <c r="M426" s="1833"/>
      <c r="N426" s="1833"/>
      <c r="O426" s="1833"/>
      <c r="P426" s="1833"/>
      <c r="Q426" s="1833"/>
      <c r="R426" s="1833"/>
    </row>
    <row r="427">
      <c r="A427" s="1833"/>
      <c r="B427" s="1833"/>
      <c r="C427" s="1833"/>
      <c r="D427" s="1833"/>
      <c r="E427" s="1833"/>
      <c r="F427" s="1833"/>
      <c r="G427" s="1833"/>
      <c r="H427" s="1833"/>
      <c r="I427" s="1833"/>
      <c r="J427" s="1833"/>
      <c r="K427" s="1833"/>
      <c r="L427" s="1833"/>
      <c r="M427" s="1833"/>
      <c r="N427" s="1833"/>
      <c r="O427" s="1833"/>
      <c r="P427" s="1833"/>
      <c r="Q427" s="1833"/>
      <c r="R427" s="1833"/>
    </row>
    <row r="428">
      <c r="A428" s="1833"/>
      <c r="B428" s="1833"/>
      <c r="C428" s="1833"/>
      <c r="D428" s="1833"/>
      <c r="E428" s="1833"/>
      <c r="F428" s="1833"/>
      <c r="G428" s="1833"/>
      <c r="H428" s="1833"/>
      <c r="I428" s="1833"/>
      <c r="J428" s="1833"/>
      <c r="K428" s="1833"/>
      <c r="L428" s="1833"/>
      <c r="M428" s="1833"/>
      <c r="N428" s="1833"/>
      <c r="O428" s="1833"/>
      <c r="P428" s="1833"/>
      <c r="Q428" s="1833"/>
      <c r="R428" s="1833"/>
    </row>
    <row r="429">
      <c r="A429" s="1833"/>
      <c r="B429" s="1833"/>
      <c r="C429" s="1833"/>
      <c r="D429" s="1833"/>
      <c r="E429" s="1833"/>
      <c r="F429" s="1833"/>
      <c r="G429" s="1833"/>
      <c r="H429" s="1833"/>
      <c r="I429" s="1833"/>
      <c r="J429" s="1833"/>
      <c r="K429" s="1833"/>
      <c r="L429" s="1833"/>
      <c r="M429" s="1833"/>
      <c r="N429" s="1833"/>
      <c r="O429" s="1833"/>
      <c r="P429" s="1833"/>
      <c r="Q429" s="1833"/>
      <c r="R429" s="1833"/>
    </row>
    <row r="430">
      <c r="A430" s="1833"/>
      <c r="B430" s="1833"/>
      <c r="C430" s="1833"/>
      <c r="D430" s="1833"/>
      <c r="E430" s="1833"/>
      <c r="F430" s="1833"/>
      <c r="G430" s="1833"/>
      <c r="H430" s="1833"/>
      <c r="I430" s="1833"/>
      <c r="J430" s="1833"/>
      <c r="K430" s="1833"/>
      <c r="L430" s="1833"/>
      <c r="M430" s="1833"/>
      <c r="N430" s="1833"/>
      <c r="O430" s="1833"/>
      <c r="P430" s="1833"/>
      <c r="Q430" s="1833"/>
      <c r="R430" s="1833"/>
    </row>
    <row r="431">
      <c r="A431" s="1833"/>
      <c r="B431" s="1833"/>
      <c r="C431" s="1833"/>
      <c r="D431" s="1833"/>
      <c r="E431" s="1833"/>
      <c r="F431" s="1833"/>
      <c r="G431" s="1833"/>
      <c r="H431" s="1833"/>
      <c r="I431" s="1833"/>
      <c r="J431" s="1833"/>
      <c r="K431" s="1833"/>
      <c r="L431" s="1833"/>
      <c r="M431" s="1833"/>
      <c r="N431" s="1833"/>
      <c r="O431" s="1833"/>
      <c r="P431" s="1833"/>
      <c r="Q431" s="1833"/>
      <c r="R431" s="1833"/>
    </row>
    <row r="432">
      <c r="A432" s="1833"/>
      <c r="B432" s="1833"/>
      <c r="C432" s="1833"/>
      <c r="D432" s="1833"/>
      <c r="E432" s="1833"/>
      <c r="F432" s="1833"/>
      <c r="G432" s="1833"/>
      <c r="H432" s="1833"/>
      <c r="I432" s="1833"/>
      <c r="J432" s="1833"/>
      <c r="K432" s="1833"/>
      <c r="L432" s="1833"/>
      <c r="M432" s="1833"/>
      <c r="N432" s="1833"/>
      <c r="O432" s="1833"/>
      <c r="P432" s="1833"/>
      <c r="Q432" s="1833"/>
      <c r="R432" s="1833"/>
    </row>
    <row r="433">
      <c r="A433" s="1833"/>
      <c r="B433" s="1833"/>
      <c r="C433" s="1833"/>
      <c r="D433" s="1833"/>
      <c r="E433" s="1833"/>
      <c r="F433" s="1833"/>
      <c r="G433" s="1833"/>
      <c r="H433" s="1833"/>
      <c r="I433" s="1833"/>
      <c r="J433" s="1833"/>
      <c r="K433" s="1833"/>
      <c r="L433" s="1833"/>
      <c r="M433" s="1833"/>
      <c r="N433" s="1833"/>
      <c r="O433" s="1833"/>
      <c r="P433" s="1833"/>
      <c r="Q433" s="1833"/>
      <c r="R433" s="1833"/>
    </row>
    <row r="434">
      <c r="A434" s="1833"/>
      <c r="B434" s="1833"/>
      <c r="C434" s="1833"/>
      <c r="D434" s="1833"/>
      <c r="E434" s="1833"/>
      <c r="F434" s="1833"/>
      <c r="G434" s="1833"/>
      <c r="H434" s="1833"/>
      <c r="I434" s="1833"/>
      <c r="J434" s="1833"/>
      <c r="K434" s="1833"/>
      <c r="L434" s="1833"/>
      <c r="M434" s="1833"/>
      <c r="N434" s="1833"/>
      <c r="O434" s="1833"/>
      <c r="P434" s="1833"/>
      <c r="Q434" s="1833"/>
      <c r="R434" s="1833"/>
    </row>
    <row r="435">
      <c r="A435" s="1833"/>
      <c r="B435" s="1833"/>
      <c r="C435" s="1833"/>
      <c r="D435" s="1833"/>
      <c r="E435" s="1833"/>
      <c r="F435" s="1833"/>
      <c r="G435" s="1833"/>
      <c r="H435" s="1833"/>
      <c r="I435" s="1833"/>
      <c r="J435" s="1833"/>
      <c r="K435" s="1833"/>
      <c r="L435" s="1833"/>
      <c r="M435" s="1833"/>
      <c r="N435" s="1833"/>
      <c r="O435" s="1833"/>
      <c r="P435" s="1833"/>
      <c r="Q435" s="1833"/>
      <c r="R435" s="1833"/>
    </row>
    <row r="436">
      <c r="A436" s="1833"/>
      <c r="B436" s="1833"/>
      <c r="C436" s="1833"/>
      <c r="D436" s="1833"/>
      <c r="E436" s="1833"/>
      <c r="F436" s="1833"/>
      <c r="G436" s="1833"/>
      <c r="H436" s="1833"/>
      <c r="I436" s="1833"/>
      <c r="J436" s="1833"/>
      <c r="K436" s="1833"/>
      <c r="L436" s="1833"/>
      <c r="M436" s="1833"/>
      <c r="N436" s="1833"/>
      <c r="O436" s="1833"/>
      <c r="P436" s="1833"/>
      <c r="Q436" s="1833"/>
      <c r="R436" s="1833"/>
    </row>
    <row r="437">
      <c r="A437" s="1833"/>
      <c r="B437" s="1833"/>
      <c r="C437" s="1833"/>
      <c r="D437" s="1833"/>
      <c r="E437" s="1833"/>
      <c r="F437" s="1833"/>
      <c r="G437" s="1833"/>
      <c r="H437" s="1833"/>
      <c r="I437" s="1833"/>
      <c r="J437" s="1833"/>
      <c r="K437" s="1833"/>
      <c r="L437" s="1833"/>
      <c r="M437" s="1833"/>
      <c r="N437" s="1833"/>
      <c r="O437" s="1833"/>
      <c r="P437" s="1833"/>
      <c r="Q437" s="1833"/>
      <c r="R437" s="1833"/>
    </row>
    <row r="438">
      <c r="A438" s="1833"/>
      <c r="B438" s="1833"/>
      <c r="C438" s="1833"/>
      <c r="D438" s="1833"/>
      <c r="E438" s="1833"/>
      <c r="F438" s="1833"/>
      <c r="G438" s="1833"/>
      <c r="H438" s="1833"/>
      <c r="I438" s="1833"/>
      <c r="J438" s="1833"/>
      <c r="K438" s="1833"/>
      <c r="L438" s="1833"/>
      <c r="M438" s="1833"/>
      <c r="N438" s="1833"/>
      <c r="O438" s="1833"/>
      <c r="P438" s="1833"/>
      <c r="Q438" s="1833"/>
      <c r="R438" s="1833"/>
    </row>
    <row r="439">
      <c r="A439" s="1833"/>
      <c r="B439" s="1833"/>
      <c r="C439" s="1833"/>
      <c r="D439" s="1833"/>
      <c r="E439" s="1833"/>
      <c r="F439" s="1833"/>
      <c r="G439" s="1833"/>
      <c r="H439" s="1833"/>
      <c r="I439" s="1833"/>
      <c r="J439" s="1833"/>
      <c r="K439" s="1833"/>
      <c r="L439" s="1833"/>
      <c r="M439" s="1833"/>
      <c r="N439" s="1833"/>
      <c r="O439" s="1833"/>
      <c r="P439" s="1833"/>
      <c r="Q439" s="1833"/>
      <c r="R439" s="1833"/>
    </row>
    <row r="440">
      <c r="A440" s="1833"/>
      <c r="B440" s="1833"/>
      <c r="C440" s="1833"/>
      <c r="D440" s="1833"/>
      <c r="E440" s="1833"/>
      <c r="F440" s="1833"/>
      <c r="G440" s="1833"/>
      <c r="H440" s="1833"/>
      <c r="I440" s="1833"/>
      <c r="J440" s="1833"/>
      <c r="K440" s="1833"/>
      <c r="L440" s="1833"/>
      <c r="M440" s="1833"/>
      <c r="N440" s="1833"/>
      <c r="O440" s="1833"/>
      <c r="P440" s="1833"/>
      <c r="Q440" s="1833"/>
      <c r="R440" s="1833"/>
    </row>
    <row r="441">
      <c r="A441" s="1833"/>
      <c r="B441" s="1833"/>
      <c r="C441" s="1833"/>
      <c r="D441" s="1833"/>
      <c r="E441" s="1833"/>
      <c r="F441" s="1833"/>
      <c r="G441" s="1833"/>
      <c r="H441" s="1833"/>
      <c r="I441" s="1833"/>
      <c r="J441" s="1833"/>
      <c r="K441" s="1833"/>
      <c r="L441" s="1833"/>
      <c r="M441" s="1833"/>
      <c r="N441" s="1833"/>
      <c r="O441" s="1833"/>
      <c r="P441" s="1833"/>
      <c r="Q441" s="1833"/>
      <c r="R441" s="1833"/>
    </row>
    <row r="442">
      <c r="A442" s="1833"/>
      <c r="B442" s="1833"/>
      <c r="C442" s="1833"/>
      <c r="D442" s="1833"/>
      <c r="E442" s="1833"/>
      <c r="F442" s="1833"/>
      <c r="G442" s="1833"/>
      <c r="H442" s="1833"/>
      <c r="I442" s="1833"/>
      <c r="J442" s="1833"/>
      <c r="K442" s="1833"/>
      <c r="L442" s="1833"/>
      <c r="M442" s="1833"/>
      <c r="N442" s="1833"/>
      <c r="O442" s="1833"/>
      <c r="P442" s="1833"/>
      <c r="Q442" s="1833"/>
      <c r="R442" s="1833"/>
    </row>
    <row r="443">
      <c r="A443" s="1833"/>
      <c r="B443" s="1833"/>
      <c r="C443" s="1833"/>
      <c r="D443" s="1833"/>
      <c r="E443" s="1833"/>
      <c r="F443" s="1833"/>
      <c r="G443" s="1833"/>
      <c r="H443" s="1833"/>
      <c r="I443" s="1833"/>
      <c r="J443" s="1833"/>
      <c r="K443" s="1833"/>
      <c r="L443" s="1833"/>
      <c r="M443" s="1833"/>
      <c r="N443" s="1833"/>
      <c r="O443" s="1833"/>
      <c r="P443" s="1833"/>
      <c r="Q443" s="1833"/>
      <c r="R443" s="1833"/>
    </row>
    <row r="444">
      <c r="A444" s="1833"/>
      <c r="B444" s="1833"/>
      <c r="C444" s="1833"/>
      <c r="D444" s="1833"/>
      <c r="E444" s="1833"/>
      <c r="F444" s="1833"/>
      <c r="G444" s="1833"/>
      <c r="H444" s="1833"/>
      <c r="I444" s="1833"/>
      <c r="J444" s="1833"/>
      <c r="K444" s="1833"/>
      <c r="L444" s="1833"/>
      <c r="M444" s="1833"/>
      <c r="N444" s="1833"/>
      <c r="O444" s="1833"/>
      <c r="P444" s="1833"/>
      <c r="Q444" s="1833"/>
      <c r="R444" s="1833"/>
    </row>
    <row r="445">
      <c r="A445" s="1833"/>
      <c r="B445" s="1833"/>
      <c r="C445" s="1833"/>
      <c r="D445" s="1833"/>
      <c r="E445" s="1833"/>
      <c r="F445" s="1833"/>
      <c r="G445" s="1833"/>
      <c r="H445" s="1833"/>
      <c r="I445" s="1833"/>
      <c r="J445" s="1833"/>
      <c r="K445" s="1833"/>
      <c r="L445" s="1833"/>
      <c r="M445" s="1833"/>
      <c r="N445" s="1833"/>
      <c r="O445" s="1833"/>
      <c r="P445" s="1833"/>
      <c r="Q445" s="1833"/>
      <c r="R445" s="1833"/>
    </row>
    <row r="446">
      <c r="A446" s="1833"/>
      <c r="B446" s="1833"/>
      <c r="C446" s="1833"/>
      <c r="D446" s="1833"/>
      <c r="E446" s="1833"/>
      <c r="F446" s="1833"/>
      <c r="G446" s="1833"/>
      <c r="H446" s="1833"/>
      <c r="I446" s="1833"/>
      <c r="J446" s="1833"/>
      <c r="K446" s="1833"/>
      <c r="L446" s="1833"/>
      <c r="M446" s="1833"/>
      <c r="N446" s="1833"/>
      <c r="O446" s="1833"/>
      <c r="P446" s="1833"/>
      <c r="Q446" s="1833"/>
      <c r="R446" s="1833"/>
    </row>
    <row r="447">
      <c r="A447" s="1833"/>
      <c r="B447" s="1833"/>
      <c r="C447" s="1833"/>
      <c r="D447" s="1833"/>
      <c r="E447" s="1833"/>
      <c r="F447" s="1833"/>
      <c r="G447" s="1833"/>
      <c r="H447" s="1833"/>
      <c r="I447" s="1833"/>
      <c r="J447" s="1833"/>
      <c r="K447" s="1833"/>
      <c r="L447" s="1833"/>
      <c r="M447" s="1833"/>
      <c r="N447" s="1833"/>
      <c r="O447" s="1833"/>
      <c r="P447" s="1833"/>
      <c r="Q447" s="1833"/>
      <c r="R447" s="1833"/>
    </row>
    <row r="448">
      <c r="A448" s="1833"/>
      <c r="B448" s="1833"/>
      <c r="C448" s="1833"/>
      <c r="D448" s="1833"/>
      <c r="E448" s="1833"/>
      <c r="F448" s="1833"/>
      <c r="G448" s="1833"/>
      <c r="H448" s="1833"/>
      <c r="I448" s="1833"/>
      <c r="J448" s="1833"/>
      <c r="K448" s="1833"/>
      <c r="L448" s="1833"/>
      <c r="M448" s="1833"/>
      <c r="N448" s="1833"/>
      <c r="O448" s="1833"/>
      <c r="P448" s="1833"/>
      <c r="Q448" s="1833"/>
      <c r="R448" s="1833"/>
    </row>
    <row r="449">
      <c r="A449" s="1833"/>
      <c r="B449" s="1833"/>
      <c r="C449" s="1833"/>
      <c r="D449" s="1833"/>
      <c r="E449" s="1833"/>
      <c r="F449" s="1833"/>
      <c r="G449" s="1833"/>
      <c r="H449" s="1833"/>
      <c r="I449" s="1833"/>
      <c r="J449" s="1833"/>
      <c r="K449" s="1833"/>
      <c r="L449" s="1833"/>
      <c r="M449" s="1833"/>
      <c r="N449" s="1833"/>
      <c r="O449" s="1833"/>
      <c r="P449" s="1833"/>
      <c r="Q449" s="1833"/>
      <c r="R449" s="1833"/>
    </row>
    <row r="450">
      <c r="A450" s="1833"/>
      <c r="B450" s="1833"/>
      <c r="C450" s="1833"/>
      <c r="D450" s="1833"/>
      <c r="E450" s="1833"/>
      <c r="F450" s="1833"/>
      <c r="G450" s="1833"/>
      <c r="H450" s="1833"/>
      <c r="I450" s="1833"/>
      <c r="J450" s="1833"/>
      <c r="K450" s="1833"/>
      <c r="L450" s="1833"/>
      <c r="M450" s="1833"/>
      <c r="N450" s="1833"/>
      <c r="O450" s="1833"/>
      <c r="P450" s="1833"/>
      <c r="Q450" s="1833"/>
      <c r="R450" s="1833"/>
    </row>
    <row r="451">
      <c r="A451" s="1833"/>
      <c r="B451" s="1833"/>
      <c r="C451" s="1833"/>
      <c r="D451" s="1833"/>
      <c r="E451" s="1833"/>
      <c r="F451" s="1833"/>
      <c r="G451" s="1833"/>
      <c r="H451" s="1833"/>
      <c r="I451" s="1833"/>
      <c r="J451" s="1833"/>
      <c r="K451" s="1833"/>
      <c r="L451" s="1833"/>
      <c r="M451" s="1833"/>
      <c r="N451" s="1833"/>
      <c r="O451" s="1833"/>
      <c r="P451" s="1833"/>
      <c r="Q451" s="1833"/>
      <c r="R451" s="1833"/>
    </row>
    <row r="452">
      <c r="A452" s="1833"/>
      <c r="B452" s="1833"/>
      <c r="C452" s="1833"/>
      <c r="D452" s="1833"/>
      <c r="E452" s="1833"/>
      <c r="F452" s="1833"/>
      <c r="G452" s="1833"/>
      <c r="H452" s="1833"/>
      <c r="I452" s="1833"/>
      <c r="J452" s="1833"/>
      <c r="K452" s="1833"/>
      <c r="L452" s="1833"/>
      <c r="M452" s="1833"/>
      <c r="N452" s="1833"/>
      <c r="O452" s="1833"/>
      <c r="P452" s="1833"/>
      <c r="Q452" s="1833"/>
      <c r="R452" s="1833"/>
    </row>
    <row r="453">
      <c r="A453" s="1833"/>
      <c r="B453" s="1833"/>
      <c r="C453" s="1833"/>
      <c r="D453" s="1833"/>
      <c r="E453" s="1833"/>
      <c r="F453" s="1833"/>
      <c r="G453" s="1833"/>
      <c r="H453" s="1833"/>
      <c r="I453" s="1833"/>
      <c r="J453" s="1833"/>
      <c r="K453" s="1833"/>
      <c r="L453" s="1833"/>
      <c r="M453" s="1833"/>
      <c r="N453" s="1833"/>
      <c r="O453" s="1833"/>
      <c r="P453" s="1833"/>
      <c r="Q453" s="1833"/>
      <c r="R453" s="1833"/>
    </row>
    <row r="454">
      <c r="A454" s="1833"/>
      <c r="B454" s="1833"/>
      <c r="C454" s="1833"/>
      <c r="D454" s="1833"/>
      <c r="E454" s="1833"/>
      <c r="F454" s="1833"/>
      <c r="G454" s="1833"/>
      <c r="H454" s="1833"/>
      <c r="I454" s="1833"/>
      <c r="J454" s="1833"/>
      <c r="K454" s="1833"/>
      <c r="L454" s="1833"/>
      <c r="M454" s="1833"/>
      <c r="N454" s="1833"/>
      <c r="O454" s="1833"/>
      <c r="P454" s="1833"/>
      <c r="Q454" s="1833"/>
      <c r="R454" s="1833"/>
    </row>
    <row r="455">
      <c r="A455" s="1833"/>
      <c r="B455" s="1833"/>
      <c r="C455" s="1833"/>
      <c r="D455" s="1833"/>
      <c r="E455" s="1833"/>
      <c r="F455" s="1833"/>
      <c r="G455" s="1833"/>
      <c r="H455" s="1833"/>
      <c r="I455" s="1833"/>
      <c r="J455" s="1833"/>
      <c r="K455" s="1833"/>
      <c r="L455" s="1833"/>
      <c r="M455" s="1833"/>
      <c r="N455" s="1833"/>
      <c r="O455" s="1833"/>
      <c r="P455" s="1833"/>
      <c r="Q455" s="1833"/>
      <c r="R455" s="1833"/>
    </row>
    <row r="456">
      <c r="A456" s="1833"/>
      <c r="B456" s="1833"/>
      <c r="C456" s="1833"/>
      <c r="D456" s="1833"/>
      <c r="E456" s="1833"/>
      <c r="F456" s="1833"/>
      <c r="G456" s="1833"/>
      <c r="H456" s="1833"/>
      <c r="I456" s="1833"/>
      <c r="J456" s="1833"/>
      <c r="K456" s="1833"/>
      <c r="L456" s="1833"/>
      <c r="M456" s="1833"/>
      <c r="N456" s="1833"/>
      <c r="O456" s="1833"/>
      <c r="P456" s="1833"/>
      <c r="Q456" s="1833"/>
      <c r="R456" s="1833"/>
    </row>
    <row r="457">
      <c r="A457" s="1833"/>
      <c r="B457" s="1833"/>
      <c r="C457" s="1833"/>
      <c r="D457" s="1833"/>
      <c r="E457" s="1833"/>
      <c r="F457" s="1833"/>
      <c r="G457" s="1833"/>
      <c r="H457" s="1833"/>
      <c r="I457" s="1833"/>
      <c r="J457" s="1833"/>
      <c r="K457" s="1833"/>
      <c r="L457" s="1833"/>
      <c r="M457" s="1833"/>
      <c r="N457" s="1833"/>
      <c r="O457" s="1833"/>
      <c r="P457" s="1833"/>
      <c r="Q457" s="1833"/>
      <c r="R457" s="1833"/>
    </row>
    <row r="458">
      <c r="A458" s="1833"/>
      <c r="B458" s="1833"/>
      <c r="C458" s="1833"/>
      <c r="D458" s="1833"/>
      <c r="E458" s="1833"/>
      <c r="F458" s="1833"/>
      <c r="G458" s="1833"/>
      <c r="H458" s="1833"/>
      <c r="I458" s="1833"/>
      <c r="J458" s="1833"/>
      <c r="K458" s="1833"/>
      <c r="L458" s="1833"/>
      <c r="M458" s="1833"/>
      <c r="N458" s="1833"/>
      <c r="O458" s="1833"/>
      <c r="P458" s="1833"/>
      <c r="Q458" s="1833"/>
      <c r="R458" s="1833"/>
    </row>
    <row r="459">
      <c r="A459" s="1833"/>
      <c r="B459" s="1833"/>
      <c r="C459" s="1833"/>
      <c r="D459" s="1833"/>
      <c r="E459" s="1833"/>
      <c r="F459" s="1833"/>
      <c r="G459" s="1833"/>
      <c r="H459" s="1833"/>
      <c r="I459" s="1833"/>
      <c r="J459" s="1833"/>
      <c r="K459" s="1833"/>
      <c r="L459" s="1833"/>
      <c r="M459" s="1833"/>
      <c r="N459" s="1833"/>
      <c r="O459" s="1833"/>
      <c r="P459" s="1833"/>
      <c r="Q459" s="1833"/>
      <c r="R459" s="1833"/>
    </row>
    <row r="460">
      <c r="A460" s="1833"/>
      <c r="B460" s="1833"/>
      <c r="C460" s="1833"/>
      <c r="D460" s="1833"/>
      <c r="E460" s="1833"/>
      <c r="F460" s="1833"/>
      <c r="G460" s="1833"/>
      <c r="H460" s="1833"/>
      <c r="I460" s="1833"/>
      <c r="J460" s="1833"/>
      <c r="K460" s="1833"/>
      <c r="L460" s="1833"/>
      <c r="M460" s="1833"/>
      <c r="N460" s="1833"/>
      <c r="O460" s="1833"/>
      <c r="P460" s="1833"/>
      <c r="Q460" s="1833"/>
      <c r="R460" s="1833"/>
    </row>
    <row r="461">
      <c r="A461" s="1833"/>
      <c r="B461" s="1833"/>
      <c r="C461" s="1833"/>
      <c r="D461" s="1833"/>
      <c r="E461" s="1833"/>
      <c r="F461" s="1833"/>
      <c r="G461" s="1833"/>
      <c r="H461" s="1833"/>
      <c r="I461" s="1833"/>
      <c r="J461" s="1833"/>
      <c r="K461" s="1833"/>
      <c r="L461" s="1833"/>
      <c r="M461" s="1833"/>
      <c r="N461" s="1833"/>
      <c r="O461" s="1833"/>
      <c r="P461" s="1833"/>
      <c r="Q461" s="1833"/>
      <c r="R461" s="1833"/>
    </row>
    <row r="462">
      <c r="A462" s="1833"/>
      <c r="B462" s="1833"/>
      <c r="C462" s="1833"/>
      <c r="D462" s="1833"/>
      <c r="E462" s="1833"/>
      <c r="F462" s="1833"/>
      <c r="G462" s="1833"/>
      <c r="H462" s="1833"/>
      <c r="I462" s="1833"/>
      <c r="J462" s="1833"/>
      <c r="K462" s="1833"/>
      <c r="L462" s="1833"/>
      <c r="M462" s="1833"/>
      <c r="N462" s="1833"/>
      <c r="O462" s="1833"/>
      <c r="P462" s="1833"/>
      <c r="Q462" s="1833"/>
      <c r="R462" s="1833"/>
    </row>
    <row r="463">
      <c r="A463" s="1833"/>
      <c r="B463" s="1833"/>
      <c r="C463" s="1833"/>
      <c r="D463" s="1833"/>
      <c r="E463" s="1833"/>
      <c r="F463" s="1833"/>
      <c r="G463" s="1833"/>
      <c r="H463" s="1833"/>
      <c r="I463" s="1833"/>
      <c r="J463" s="1833"/>
      <c r="K463" s="1833"/>
      <c r="L463" s="1833"/>
      <c r="M463" s="1833"/>
      <c r="N463" s="1833"/>
      <c r="O463" s="1833"/>
      <c r="P463" s="1833"/>
      <c r="Q463" s="1833"/>
      <c r="R463" s="1833"/>
    </row>
    <row r="464">
      <c r="A464" s="1833"/>
      <c r="B464" s="1833"/>
      <c r="C464" s="1833"/>
      <c r="D464" s="1833"/>
      <c r="E464" s="1833"/>
      <c r="F464" s="1833"/>
      <c r="G464" s="1833"/>
      <c r="H464" s="1833"/>
      <c r="I464" s="1833"/>
      <c r="J464" s="1833"/>
      <c r="K464" s="1833"/>
      <c r="L464" s="1833"/>
      <c r="M464" s="1833"/>
      <c r="N464" s="1833"/>
      <c r="O464" s="1833"/>
      <c r="P464" s="1833"/>
      <c r="Q464" s="1833"/>
      <c r="R464" s="1833"/>
    </row>
    <row r="465">
      <c r="A465" s="1833"/>
      <c r="B465" s="1833"/>
      <c r="C465" s="1833"/>
      <c r="D465" s="1833"/>
      <c r="E465" s="1833"/>
      <c r="F465" s="1833"/>
      <c r="G465" s="1833"/>
      <c r="H465" s="1833"/>
      <c r="I465" s="1833"/>
      <c r="J465" s="1833"/>
      <c r="K465" s="1833"/>
      <c r="L465" s="1833"/>
      <c r="M465" s="1833"/>
      <c r="N465" s="1833"/>
      <c r="O465" s="1833"/>
      <c r="P465" s="1833"/>
      <c r="Q465" s="1833"/>
      <c r="R465" s="1833"/>
    </row>
    <row r="466">
      <c r="A466" s="1833"/>
      <c r="B466" s="1833"/>
      <c r="C466" s="1833"/>
      <c r="D466" s="1833"/>
      <c r="E466" s="1833"/>
      <c r="F466" s="1833"/>
      <c r="G466" s="1833"/>
      <c r="H466" s="1833"/>
      <c r="I466" s="1833"/>
      <c r="J466" s="1833"/>
      <c r="K466" s="1833"/>
      <c r="L466" s="1833"/>
      <c r="M466" s="1833"/>
      <c r="N466" s="1833"/>
      <c r="O466" s="1833"/>
      <c r="P466" s="1833"/>
      <c r="Q466" s="1833"/>
      <c r="R466" s="1833"/>
    </row>
    <row r="467">
      <c r="A467" s="1833"/>
      <c r="B467" s="1833"/>
      <c r="C467" s="1833"/>
      <c r="D467" s="1833"/>
      <c r="E467" s="1833"/>
      <c r="F467" s="1833"/>
      <c r="G467" s="1833"/>
      <c r="H467" s="1833"/>
      <c r="I467" s="1833"/>
      <c r="J467" s="1833"/>
      <c r="K467" s="1833"/>
      <c r="L467" s="1833"/>
      <c r="M467" s="1833"/>
      <c r="N467" s="1833"/>
      <c r="O467" s="1833"/>
      <c r="P467" s="1833"/>
      <c r="Q467" s="1833"/>
      <c r="R467" s="1833"/>
    </row>
    <row r="468">
      <c r="A468" s="1833"/>
      <c r="B468" s="1833"/>
      <c r="C468" s="1833"/>
      <c r="D468" s="1833"/>
      <c r="E468" s="1833"/>
      <c r="F468" s="1833"/>
      <c r="G468" s="1833"/>
      <c r="H468" s="1833"/>
      <c r="I468" s="1833"/>
      <c r="J468" s="1833"/>
      <c r="K468" s="1833"/>
      <c r="L468" s="1833"/>
      <c r="M468" s="1833"/>
      <c r="N468" s="1833"/>
      <c r="O468" s="1833"/>
      <c r="P468" s="1833"/>
      <c r="Q468" s="1833"/>
      <c r="R468" s="1833"/>
    </row>
    <row r="469">
      <c r="A469" s="1833"/>
      <c r="B469" s="1833"/>
      <c r="C469" s="1833"/>
      <c r="D469" s="1833"/>
      <c r="E469" s="1833"/>
      <c r="F469" s="1833"/>
      <c r="G469" s="1833"/>
      <c r="H469" s="1833"/>
      <c r="I469" s="1833"/>
      <c r="J469" s="1833"/>
      <c r="K469" s="1833"/>
      <c r="L469" s="1833"/>
      <c r="M469" s="1833"/>
      <c r="N469" s="1833"/>
      <c r="O469" s="1833"/>
      <c r="P469" s="1833"/>
      <c r="Q469" s="1833"/>
      <c r="R469" s="1833"/>
    </row>
    <row r="470">
      <c r="A470" s="1833"/>
      <c r="B470" s="1833"/>
      <c r="C470" s="1833"/>
      <c r="D470" s="1833"/>
      <c r="E470" s="1833"/>
      <c r="F470" s="1833"/>
      <c r="G470" s="1833"/>
      <c r="H470" s="1833"/>
      <c r="I470" s="1833"/>
      <c r="J470" s="1833"/>
      <c r="K470" s="1833"/>
      <c r="L470" s="1833"/>
      <c r="M470" s="1833"/>
      <c r="N470" s="1833"/>
      <c r="O470" s="1833"/>
      <c r="P470" s="1833"/>
      <c r="Q470" s="1833"/>
      <c r="R470" s="1833"/>
    </row>
    <row r="471">
      <c r="A471" s="1833"/>
      <c r="B471" s="1833"/>
      <c r="C471" s="1833"/>
      <c r="D471" s="1833"/>
      <c r="E471" s="1833"/>
      <c r="F471" s="1833"/>
      <c r="G471" s="1833"/>
      <c r="H471" s="1833"/>
      <c r="I471" s="1833"/>
      <c r="J471" s="1833"/>
      <c r="K471" s="1833"/>
      <c r="L471" s="1833"/>
      <c r="M471" s="1833"/>
      <c r="N471" s="1833"/>
      <c r="O471" s="1833"/>
      <c r="P471" s="1833"/>
      <c r="Q471" s="1833"/>
      <c r="R471" s="1833"/>
    </row>
    <row r="472">
      <c r="A472" s="1833"/>
      <c r="B472" s="1833"/>
      <c r="C472" s="1833"/>
      <c r="D472" s="1833"/>
      <c r="E472" s="1833"/>
      <c r="F472" s="1833"/>
      <c r="G472" s="1833"/>
      <c r="H472" s="1833"/>
      <c r="I472" s="1833"/>
      <c r="J472" s="1833"/>
      <c r="K472" s="1833"/>
      <c r="L472" s="1833"/>
      <c r="M472" s="1833"/>
      <c r="N472" s="1833"/>
      <c r="O472" s="1833"/>
      <c r="P472" s="1833"/>
      <c r="Q472" s="1833"/>
      <c r="R472" s="1833"/>
    </row>
    <row r="473">
      <c r="A473" s="1833"/>
      <c r="B473" s="1833"/>
      <c r="C473" s="1833"/>
      <c r="D473" s="1833"/>
      <c r="E473" s="1833"/>
      <c r="F473" s="1833"/>
      <c r="G473" s="1833"/>
      <c r="H473" s="1833"/>
      <c r="I473" s="1833"/>
      <c r="J473" s="1833"/>
      <c r="K473" s="1833"/>
      <c r="L473" s="1833"/>
      <c r="M473" s="1833"/>
      <c r="N473" s="1833"/>
      <c r="O473" s="1833"/>
      <c r="P473" s="1833"/>
      <c r="Q473" s="1833"/>
      <c r="R473" s="1833"/>
    </row>
    <row r="474">
      <c r="A474" s="1833"/>
      <c r="B474" s="1833"/>
      <c r="C474" s="1833"/>
      <c r="D474" s="1833"/>
      <c r="E474" s="1833"/>
      <c r="F474" s="1833"/>
      <c r="G474" s="1833"/>
      <c r="H474" s="1833"/>
      <c r="I474" s="1833"/>
      <c r="J474" s="1833"/>
      <c r="K474" s="1833"/>
      <c r="L474" s="1833"/>
      <c r="M474" s="1833"/>
      <c r="N474" s="1833"/>
      <c r="O474" s="1833"/>
      <c r="P474" s="1833"/>
      <c r="Q474" s="1833"/>
      <c r="R474" s="1833"/>
    </row>
    <row r="475">
      <c r="A475" s="1833"/>
      <c r="B475" s="1833"/>
      <c r="C475" s="1833"/>
      <c r="D475" s="1833"/>
      <c r="E475" s="1833"/>
      <c r="F475" s="1833"/>
      <c r="G475" s="1833"/>
      <c r="H475" s="1833"/>
      <c r="I475" s="1833"/>
      <c r="J475" s="1833"/>
      <c r="K475" s="1833"/>
      <c r="L475" s="1833"/>
      <c r="M475" s="1833"/>
      <c r="N475" s="1833"/>
      <c r="O475" s="1833"/>
      <c r="P475" s="1833"/>
      <c r="Q475" s="1833"/>
      <c r="R475" s="1833"/>
    </row>
    <row r="476">
      <c r="A476" s="1833"/>
      <c r="B476" s="1833"/>
      <c r="C476" s="1833"/>
      <c r="D476" s="1833"/>
      <c r="E476" s="1833"/>
      <c r="F476" s="1833"/>
      <c r="G476" s="1833"/>
      <c r="H476" s="1833"/>
      <c r="I476" s="1833"/>
      <c r="J476" s="1833"/>
      <c r="K476" s="1833"/>
      <c r="L476" s="1833"/>
      <c r="M476" s="1833"/>
      <c r="N476" s="1833"/>
      <c r="O476" s="1833"/>
      <c r="P476" s="1833"/>
      <c r="Q476" s="1833"/>
      <c r="R476" s="1833"/>
    </row>
    <row r="477">
      <c r="A477" s="1833"/>
      <c r="B477" s="1833"/>
      <c r="C477" s="1833"/>
      <c r="D477" s="1833"/>
      <c r="E477" s="1833"/>
      <c r="F477" s="1833"/>
      <c r="G477" s="1833"/>
      <c r="H477" s="1833"/>
      <c r="I477" s="1833"/>
      <c r="J477" s="1833"/>
      <c r="K477" s="1833"/>
      <c r="L477" s="1833"/>
      <c r="M477" s="1833"/>
      <c r="N477" s="1833"/>
      <c r="O477" s="1833"/>
      <c r="P477" s="1833"/>
      <c r="Q477" s="1833"/>
      <c r="R477" s="1833"/>
    </row>
    <row r="478">
      <c r="A478" s="1833"/>
      <c r="B478" s="1833"/>
      <c r="C478" s="1833"/>
      <c r="D478" s="1833"/>
      <c r="E478" s="1833"/>
      <c r="F478" s="1833"/>
      <c r="G478" s="1833"/>
      <c r="H478" s="1833"/>
      <c r="I478" s="1833"/>
      <c r="J478" s="1833"/>
      <c r="K478" s="1833"/>
      <c r="L478" s="1833"/>
      <c r="M478" s="1833"/>
      <c r="N478" s="1833"/>
      <c r="O478" s="1833"/>
      <c r="P478" s="1833"/>
      <c r="Q478" s="1833"/>
      <c r="R478" s="1833"/>
    </row>
    <row r="479">
      <c r="A479" s="1833"/>
      <c r="B479" s="1833"/>
      <c r="C479" s="1833"/>
      <c r="D479" s="1833"/>
      <c r="E479" s="1833"/>
      <c r="F479" s="1833"/>
      <c r="G479" s="1833"/>
      <c r="H479" s="1833"/>
      <c r="I479" s="1833"/>
      <c r="J479" s="1833"/>
      <c r="K479" s="1833"/>
      <c r="L479" s="1833"/>
      <c r="M479" s="1833"/>
      <c r="N479" s="1833"/>
      <c r="O479" s="1833"/>
      <c r="P479" s="1833"/>
      <c r="Q479" s="1833"/>
      <c r="R479" s="1833"/>
    </row>
    <row r="480">
      <c r="A480" s="1833"/>
      <c r="B480" s="1833"/>
      <c r="C480" s="1833"/>
      <c r="D480" s="1833"/>
      <c r="E480" s="1833"/>
      <c r="F480" s="1833"/>
      <c r="G480" s="1833"/>
      <c r="H480" s="1833"/>
      <c r="I480" s="1833"/>
      <c r="J480" s="1833"/>
      <c r="K480" s="1833"/>
      <c r="L480" s="1833"/>
      <c r="M480" s="1833"/>
      <c r="N480" s="1833"/>
      <c r="O480" s="1833"/>
      <c r="P480" s="1833"/>
      <c r="Q480" s="1833"/>
      <c r="R480" s="1833"/>
    </row>
    <row r="481">
      <c r="A481" s="1833"/>
      <c r="B481" s="1833"/>
      <c r="C481" s="1833"/>
      <c r="D481" s="1833"/>
      <c r="E481" s="1833"/>
      <c r="F481" s="1833"/>
      <c r="G481" s="1833"/>
      <c r="H481" s="1833"/>
      <c r="I481" s="1833"/>
      <c r="J481" s="1833"/>
      <c r="K481" s="1833"/>
      <c r="L481" s="1833"/>
      <c r="M481" s="1833"/>
      <c r="N481" s="1833"/>
      <c r="O481" s="1833"/>
      <c r="P481" s="1833"/>
      <c r="Q481" s="1833"/>
      <c r="R481" s="1833"/>
    </row>
    <row r="482">
      <c r="A482" s="1833"/>
      <c r="B482" s="1833"/>
      <c r="C482" s="1833"/>
      <c r="D482" s="1833"/>
      <c r="E482" s="1833"/>
      <c r="F482" s="1833"/>
      <c r="G482" s="1833"/>
      <c r="H482" s="1833"/>
      <c r="I482" s="1833"/>
      <c r="J482" s="1833"/>
      <c r="K482" s="1833"/>
      <c r="L482" s="1833"/>
      <c r="M482" s="1833"/>
      <c r="N482" s="1833"/>
      <c r="O482" s="1833"/>
      <c r="P482" s="1833"/>
      <c r="Q482" s="1833"/>
      <c r="R482" s="1833"/>
    </row>
    <row r="483">
      <c r="A483" s="1833"/>
      <c r="B483" s="1833"/>
      <c r="C483" s="1833"/>
      <c r="D483" s="1833"/>
      <c r="E483" s="1833"/>
      <c r="F483" s="1833"/>
      <c r="G483" s="1833"/>
      <c r="H483" s="1833"/>
      <c r="I483" s="1833"/>
      <c r="J483" s="1833"/>
      <c r="K483" s="1833"/>
      <c r="L483" s="1833"/>
      <c r="M483" s="1833"/>
      <c r="N483" s="1833"/>
      <c r="O483" s="1833"/>
      <c r="P483" s="1833"/>
      <c r="Q483" s="1833"/>
      <c r="R483" s="1833"/>
    </row>
    <row r="484">
      <c r="A484" s="1833"/>
      <c r="B484" s="1833"/>
      <c r="C484" s="1833"/>
      <c r="D484" s="1833"/>
      <c r="E484" s="1833"/>
      <c r="F484" s="1833"/>
      <c r="G484" s="1833"/>
      <c r="H484" s="1833"/>
      <c r="I484" s="1833"/>
      <c r="J484" s="1833"/>
      <c r="K484" s="1833"/>
      <c r="L484" s="1833"/>
      <c r="M484" s="1833"/>
      <c r="N484" s="1833"/>
      <c r="O484" s="1833"/>
      <c r="P484" s="1833"/>
      <c r="Q484" s="1833"/>
      <c r="R484" s="1833"/>
    </row>
    <row r="485">
      <c r="A485" s="1833"/>
      <c r="B485" s="1833"/>
      <c r="C485" s="1833"/>
      <c r="D485" s="1833"/>
      <c r="E485" s="1833"/>
      <c r="F485" s="1833"/>
      <c r="G485" s="1833"/>
      <c r="H485" s="1833"/>
      <c r="I485" s="1833"/>
      <c r="J485" s="1833"/>
      <c r="K485" s="1833"/>
      <c r="L485" s="1833"/>
      <c r="M485" s="1833"/>
      <c r="N485" s="1833"/>
      <c r="O485" s="1833"/>
      <c r="P485" s="1833"/>
      <c r="Q485" s="1833"/>
      <c r="R485" s="1833"/>
    </row>
    <row r="486">
      <c r="A486" s="1833"/>
      <c r="B486" s="1833"/>
      <c r="C486" s="1833"/>
      <c r="D486" s="1833"/>
      <c r="E486" s="1833"/>
      <c r="F486" s="1833"/>
      <c r="G486" s="1833"/>
      <c r="H486" s="1833"/>
      <c r="I486" s="1833"/>
      <c r="J486" s="1833"/>
      <c r="K486" s="1833"/>
      <c r="L486" s="1833"/>
      <c r="M486" s="1833"/>
      <c r="N486" s="1833"/>
      <c r="O486" s="1833"/>
      <c r="P486" s="1833"/>
      <c r="Q486" s="1833"/>
      <c r="R486" s="1833"/>
    </row>
    <row r="487">
      <c r="A487" s="1833"/>
      <c r="B487" s="1833"/>
      <c r="C487" s="1833"/>
      <c r="D487" s="1833"/>
      <c r="E487" s="1833"/>
      <c r="F487" s="1833"/>
      <c r="G487" s="1833"/>
      <c r="H487" s="1833"/>
      <c r="I487" s="1833"/>
      <c r="J487" s="1833"/>
      <c r="K487" s="1833"/>
      <c r="L487" s="1833"/>
      <c r="M487" s="1833"/>
      <c r="N487" s="1833"/>
      <c r="O487" s="1833"/>
      <c r="P487" s="1833"/>
      <c r="Q487" s="1833"/>
      <c r="R487" s="1833"/>
    </row>
    <row r="488">
      <c r="A488" s="1833"/>
      <c r="B488" s="1833"/>
      <c r="C488" s="1833"/>
      <c r="D488" s="1833"/>
      <c r="E488" s="1833"/>
      <c r="F488" s="1833"/>
      <c r="G488" s="1833"/>
      <c r="H488" s="1833"/>
      <c r="I488" s="1833"/>
      <c r="J488" s="1833"/>
      <c r="K488" s="1833"/>
      <c r="L488" s="1833"/>
      <c r="M488" s="1833"/>
      <c r="N488" s="1833"/>
      <c r="O488" s="1833"/>
      <c r="P488" s="1833"/>
      <c r="Q488" s="1833"/>
      <c r="R488" s="1833"/>
    </row>
    <row r="489">
      <c r="A489" s="1833"/>
      <c r="B489" s="1833"/>
      <c r="C489" s="1833"/>
      <c r="D489" s="1833"/>
      <c r="E489" s="1833"/>
      <c r="F489" s="1833"/>
      <c r="G489" s="1833"/>
      <c r="H489" s="1833"/>
      <c r="I489" s="1833"/>
      <c r="J489" s="1833"/>
      <c r="K489" s="1833"/>
      <c r="L489" s="1833"/>
      <c r="M489" s="1833"/>
      <c r="N489" s="1833"/>
      <c r="O489" s="1833"/>
      <c r="P489" s="1833"/>
      <c r="Q489" s="1833"/>
      <c r="R489" s="1833"/>
    </row>
    <row r="490">
      <c r="A490" s="1833"/>
      <c r="B490" s="1833"/>
      <c r="C490" s="1833"/>
      <c r="D490" s="1833"/>
      <c r="E490" s="1833"/>
      <c r="F490" s="1833"/>
      <c r="G490" s="1833"/>
      <c r="H490" s="1833"/>
      <c r="I490" s="1833"/>
      <c r="J490" s="1833"/>
      <c r="K490" s="1833"/>
      <c r="L490" s="1833"/>
      <c r="M490" s="1833"/>
      <c r="N490" s="1833"/>
      <c r="O490" s="1833"/>
      <c r="P490" s="1833"/>
      <c r="Q490" s="1833"/>
      <c r="R490" s="1833"/>
    </row>
    <row r="491">
      <c r="A491" s="1833"/>
      <c r="B491" s="1833"/>
      <c r="C491" s="1833"/>
      <c r="D491" s="1833"/>
      <c r="E491" s="1833"/>
      <c r="F491" s="1833"/>
      <c r="G491" s="1833"/>
      <c r="H491" s="1833"/>
      <c r="I491" s="1833"/>
      <c r="J491" s="1833"/>
      <c r="K491" s="1833"/>
      <c r="L491" s="1833"/>
      <c r="M491" s="1833"/>
      <c r="N491" s="1833"/>
      <c r="O491" s="1833"/>
      <c r="P491" s="1833"/>
      <c r="Q491" s="1833"/>
      <c r="R491" s="1833"/>
    </row>
    <row r="492">
      <c r="A492" s="1833"/>
      <c r="B492" s="1833"/>
      <c r="C492" s="1833"/>
      <c r="D492" s="1833"/>
      <c r="E492" s="1833"/>
      <c r="F492" s="1833"/>
      <c r="G492" s="1833"/>
      <c r="H492" s="1833"/>
      <c r="I492" s="1833"/>
      <c r="J492" s="1833"/>
      <c r="K492" s="1833"/>
      <c r="L492" s="1833"/>
      <c r="M492" s="1833"/>
      <c r="N492" s="1833"/>
      <c r="O492" s="1833"/>
      <c r="P492" s="1833"/>
      <c r="Q492" s="1833"/>
      <c r="R492" s="1833"/>
    </row>
    <row r="493">
      <c r="A493" s="1833"/>
      <c r="B493" s="1833"/>
      <c r="C493" s="1833"/>
      <c r="D493" s="1833"/>
      <c r="E493" s="1833"/>
      <c r="F493" s="1833"/>
      <c r="G493" s="1833"/>
      <c r="H493" s="1833"/>
      <c r="I493" s="1833"/>
      <c r="J493" s="1833"/>
      <c r="K493" s="1833"/>
      <c r="L493" s="1833"/>
      <c r="M493" s="1833"/>
      <c r="N493" s="1833"/>
      <c r="O493" s="1833"/>
      <c r="P493" s="1833"/>
      <c r="Q493" s="1833"/>
      <c r="R493" s="1833"/>
    </row>
    <row r="494">
      <c r="A494" s="1833"/>
      <c r="B494" s="1833"/>
      <c r="C494" s="1833"/>
      <c r="D494" s="1833"/>
      <c r="E494" s="1833"/>
      <c r="F494" s="1833"/>
      <c r="G494" s="1833"/>
      <c r="H494" s="1833"/>
      <c r="I494" s="1833"/>
      <c r="J494" s="1833"/>
      <c r="K494" s="1833"/>
      <c r="L494" s="1833"/>
      <c r="M494" s="1833"/>
      <c r="N494" s="1833"/>
      <c r="O494" s="1833"/>
      <c r="P494" s="1833"/>
      <c r="Q494" s="1833"/>
      <c r="R494" s="1833"/>
    </row>
    <row r="495">
      <c r="A495" s="1833"/>
      <c r="B495" s="1833"/>
      <c r="C495" s="1833"/>
      <c r="D495" s="1833"/>
      <c r="E495" s="1833"/>
      <c r="F495" s="1833"/>
      <c r="G495" s="1833"/>
      <c r="H495" s="1833"/>
      <c r="I495" s="1833"/>
      <c r="J495" s="1833"/>
      <c r="K495" s="1833"/>
      <c r="L495" s="1833"/>
      <c r="M495" s="1833"/>
      <c r="N495" s="1833"/>
      <c r="O495" s="1833"/>
      <c r="P495" s="1833"/>
      <c r="Q495" s="1833"/>
      <c r="R495" s="1833"/>
    </row>
    <row r="496">
      <c r="A496" s="1833"/>
      <c r="B496" s="1833"/>
      <c r="C496" s="1833"/>
      <c r="D496" s="1833"/>
      <c r="E496" s="1833"/>
      <c r="F496" s="1833"/>
      <c r="G496" s="1833"/>
      <c r="H496" s="1833"/>
      <c r="I496" s="1833"/>
      <c r="J496" s="1833"/>
      <c r="K496" s="1833"/>
      <c r="L496" s="1833"/>
      <c r="M496" s="1833"/>
      <c r="N496" s="1833"/>
      <c r="O496" s="1833"/>
      <c r="P496" s="1833"/>
      <c r="Q496" s="1833"/>
      <c r="R496" s="1833"/>
    </row>
    <row r="497">
      <c r="A497" s="1833"/>
      <c r="B497" s="1833"/>
      <c r="C497" s="1833"/>
      <c r="D497" s="1833"/>
      <c r="E497" s="1833"/>
      <c r="F497" s="1833"/>
      <c r="G497" s="1833"/>
      <c r="H497" s="1833"/>
      <c r="I497" s="1833"/>
      <c r="J497" s="1833"/>
      <c r="K497" s="1833"/>
      <c r="L497" s="1833"/>
      <c r="M497" s="1833"/>
      <c r="N497" s="1833"/>
      <c r="O497" s="1833"/>
      <c r="P497" s="1833"/>
      <c r="Q497" s="1833"/>
      <c r="R497" s="1833"/>
    </row>
    <row r="498">
      <c r="A498" s="1833"/>
      <c r="B498" s="1833"/>
      <c r="C498" s="1833"/>
      <c r="D498" s="1833"/>
      <c r="E498" s="1833"/>
      <c r="F498" s="1833"/>
      <c r="G498" s="1833"/>
      <c r="H498" s="1833"/>
      <c r="I498" s="1833"/>
      <c r="J498" s="1833"/>
      <c r="K498" s="1833"/>
      <c r="L498" s="1833"/>
      <c r="M498" s="1833"/>
      <c r="N498" s="1833"/>
      <c r="O498" s="1833"/>
      <c r="P498" s="1833"/>
      <c r="Q498" s="1833"/>
      <c r="R498" s="1833"/>
    </row>
    <row r="499">
      <c r="A499" s="1833"/>
      <c r="B499" s="1833"/>
      <c r="C499" s="1833"/>
      <c r="D499" s="1833"/>
      <c r="E499" s="1833"/>
      <c r="F499" s="1833"/>
      <c r="G499" s="1833"/>
      <c r="H499" s="1833"/>
      <c r="I499" s="1833"/>
      <c r="J499" s="1833"/>
      <c r="K499" s="1833"/>
      <c r="L499" s="1833"/>
      <c r="M499" s="1833"/>
      <c r="N499" s="1833"/>
      <c r="O499" s="1833"/>
      <c r="P499" s="1833"/>
      <c r="Q499" s="1833"/>
      <c r="R499" s="1833"/>
    </row>
    <row r="500">
      <c r="A500" s="1833"/>
      <c r="B500" s="1833"/>
      <c r="C500" s="1833"/>
      <c r="D500" s="1833"/>
      <c r="E500" s="1833"/>
      <c r="F500" s="1833"/>
      <c r="G500" s="1833"/>
      <c r="H500" s="1833"/>
      <c r="I500" s="1833"/>
      <c r="J500" s="1833"/>
      <c r="K500" s="1833"/>
      <c r="L500" s="1833"/>
      <c r="M500" s="1833"/>
      <c r="N500" s="1833"/>
      <c r="O500" s="1833"/>
      <c r="P500" s="1833"/>
      <c r="Q500" s="1833"/>
      <c r="R500" s="1833"/>
    </row>
    <row r="501">
      <c r="A501" s="1833"/>
      <c r="B501" s="1833"/>
      <c r="C501" s="1833"/>
      <c r="D501" s="1833"/>
      <c r="E501" s="1833"/>
      <c r="F501" s="1833"/>
      <c r="G501" s="1833"/>
      <c r="H501" s="1833"/>
      <c r="I501" s="1833"/>
      <c r="J501" s="1833"/>
      <c r="K501" s="1833"/>
      <c r="L501" s="1833"/>
      <c r="M501" s="1833"/>
      <c r="N501" s="1833"/>
      <c r="O501" s="1833"/>
      <c r="P501" s="1833"/>
      <c r="Q501" s="1833"/>
      <c r="R501" s="1833"/>
    </row>
    <row r="502">
      <c r="A502" s="1833"/>
      <c r="B502" s="1833"/>
      <c r="C502" s="1833"/>
      <c r="D502" s="1833"/>
      <c r="E502" s="1833"/>
      <c r="F502" s="1833"/>
      <c r="G502" s="1833"/>
      <c r="H502" s="1833"/>
      <c r="I502" s="1833"/>
      <c r="J502" s="1833"/>
      <c r="K502" s="1833"/>
      <c r="L502" s="1833"/>
      <c r="M502" s="1833"/>
      <c r="N502" s="1833"/>
      <c r="O502" s="1833"/>
      <c r="P502" s="1833"/>
      <c r="Q502" s="1833"/>
      <c r="R502" s="1833"/>
    </row>
    <row r="503">
      <c r="A503" s="1833"/>
      <c r="B503" s="1833"/>
      <c r="C503" s="1833"/>
      <c r="D503" s="1833"/>
      <c r="E503" s="1833"/>
      <c r="F503" s="1833"/>
      <c r="G503" s="1833"/>
      <c r="H503" s="1833"/>
      <c r="I503" s="1833"/>
      <c r="J503" s="1833"/>
      <c r="K503" s="1833"/>
      <c r="L503" s="1833"/>
      <c r="M503" s="1833"/>
      <c r="N503" s="1833"/>
      <c r="O503" s="1833"/>
      <c r="P503" s="1833"/>
      <c r="Q503" s="1833"/>
      <c r="R503" s="1833"/>
    </row>
    <row r="504">
      <c r="A504" s="1833"/>
      <c r="B504" s="1833"/>
      <c r="C504" s="1833"/>
      <c r="D504" s="1833"/>
      <c r="E504" s="1833"/>
      <c r="F504" s="1833"/>
      <c r="G504" s="1833"/>
      <c r="H504" s="1833"/>
      <c r="I504" s="1833"/>
      <c r="J504" s="1833"/>
      <c r="K504" s="1833"/>
      <c r="L504" s="1833"/>
      <c r="M504" s="1833"/>
      <c r="N504" s="1833"/>
      <c r="O504" s="1833"/>
      <c r="P504" s="1833"/>
      <c r="Q504" s="1833"/>
      <c r="R504" s="1833"/>
    </row>
    <row r="505">
      <c r="A505" s="1833"/>
      <c r="B505" s="1833"/>
      <c r="C505" s="1833"/>
      <c r="D505" s="1833"/>
      <c r="E505" s="1833"/>
      <c r="F505" s="1833"/>
      <c r="G505" s="1833"/>
      <c r="H505" s="1833"/>
      <c r="I505" s="1833"/>
      <c r="J505" s="1833"/>
      <c r="K505" s="1833"/>
      <c r="L505" s="1833"/>
      <c r="M505" s="1833"/>
      <c r="N505" s="1833"/>
      <c r="O505" s="1833"/>
      <c r="P505" s="1833"/>
      <c r="Q505" s="1833"/>
      <c r="R505" s="1833"/>
    </row>
    <row r="506">
      <c r="A506" s="1833"/>
      <c r="B506" s="1833"/>
      <c r="C506" s="1833"/>
      <c r="D506" s="1833"/>
      <c r="E506" s="1833"/>
      <c r="F506" s="1833"/>
      <c r="G506" s="1833"/>
      <c r="H506" s="1833"/>
      <c r="I506" s="1833"/>
      <c r="J506" s="1833"/>
      <c r="K506" s="1833"/>
      <c r="L506" s="1833"/>
      <c r="M506" s="1833"/>
      <c r="N506" s="1833"/>
      <c r="O506" s="1833"/>
      <c r="P506" s="1833"/>
      <c r="Q506" s="1833"/>
      <c r="R506" s="1833"/>
    </row>
    <row r="507">
      <c r="A507" s="1833"/>
      <c r="B507" s="1833"/>
      <c r="C507" s="1833"/>
      <c r="D507" s="1833"/>
      <c r="E507" s="1833"/>
      <c r="F507" s="1833"/>
      <c r="G507" s="1833"/>
      <c r="H507" s="1833"/>
      <c r="I507" s="1833"/>
      <c r="J507" s="1833"/>
      <c r="K507" s="1833"/>
      <c r="L507" s="1833"/>
      <c r="M507" s="1833"/>
      <c r="N507" s="1833"/>
      <c r="O507" s="1833"/>
      <c r="P507" s="1833"/>
      <c r="Q507" s="1833"/>
      <c r="R507" s="1833"/>
    </row>
    <row r="508">
      <c r="A508" s="1833"/>
      <c r="B508" s="1833"/>
      <c r="C508" s="1833"/>
      <c r="D508" s="1833"/>
      <c r="E508" s="1833"/>
      <c r="F508" s="1833"/>
      <c r="G508" s="1833"/>
      <c r="H508" s="1833"/>
      <c r="I508" s="1833"/>
      <c r="J508" s="1833"/>
      <c r="K508" s="1833"/>
      <c r="L508" s="1833"/>
      <c r="M508" s="1833"/>
      <c r="N508" s="1833"/>
      <c r="O508" s="1833"/>
      <c r="P508" s="1833"/>
      <c r="Q508" s="1833"/>
      <c r="R508" s="1833"/>
    </row>
    <row r="509">
      <c r="A509" s="1833"/>
      <c r="B509" s="1833"/>
      <c r="C509" s="1833"/>
      <c r="D509" s="1833"/>
      <c r="E509" s="1833"/>
      <c r="F509" s="1833"/>
      <c r="G509" s="1833"/>
      <c r="H509" s="1833"/>
      <c r="I509" s="1833"/>
      <c r="J509" s="1833"/>
      <c r="K509" s="1833"/>
      <c r="L509" s="1833"/>
      <c r="M509" s="1833"/>
      <c r="N509" s="1833"/>
      <c r="O509" s="1833"/>
      <c r="P509" s="1833"/>
      <c r="Q509" s="1833"/>
      <c r="R509" s="1833"/>
    </row>
    <row r="510">
      <c r="A510" s="1833"/>
      <c r="B510" s="1833"/>
      <c r="C510" s="1833"/>
      <c r="D510" s="1833"/>
      <c r="E510" s="1833"/>
      <c r="F510" s="1833"/>
      <c r="G510" s="1833"/>
      <c r="H510" s="1833"/>
      <c r="I510" s="1833"/>
      <c r="J510" s="1833"/>
      <c r="K510" s="1833"/>
      <c r="L510" s="1833"/>
      <c r="M510" s="1833"/>
      <c r="N510" s="1833"/>
      <c r="O510" s="1833"/>
      <c r="P510" s="1833"/>
      <c r="Q510" s="1833"/>
      <c r="R510" s="1833"/>
    </row>
    <row r="511">
      <c r="A511" s="1833"/>
      <c r="B511" s="1833"/>
      <c r="C511" s="1833"/>
      <c r="D511" s="1833"/>
      <c r="E511" s="1833"/>
      <c r="F511" s="1833"/>
      <c r="G511" s="1833"/>
      <c r="H511" s="1833"/>
      <c r="I511" s="1833"/>
      <c r="J511" s="1833"/>
      <c r="K511" s="1833"/>
      <c r="L511" s="1833"/>
      <c r="M511" s="1833"/>
      <c r="N511" s="1833"/>
      <c r="O511" s="1833"/>
      <c r="P511" s="1833"/>
      <c r="Q511" s="1833"/>
      <c r="R511" s="1833"/>
    </row>
    <row r="512">
      <c r="A512" s="1833"/>
      <c r="B512" s="1833"/>
      <c r="C512" s="1833"/>
      <c r="D512" s="1833"/>
      <c r="E512" s="1833"/>
      <c r="F512" s="1833"/>
      <c r="G512" s="1833"/>
      <c r="H512" s="1833"/>
      <c r="I512" s="1833"/>
      <c r="J512" s="1833"/>
      <c r="K512" s="1833"/>
      <c r="L512" s="1833"/>
      <c r="M512" s="1833"/>
      <c r="N512" s="1833"/>
      <c r="O512" s="1833"/>
      <c r="P512" s="1833"/>
      <c r="Q512" s="1833"/>
      <c r="R512" s="1833"/>
    </row>
    <row r="513">
      <c r="A513" s="1833"/>
      <c r="B513" s="1833"/>
      <c r="C513" s="1833"/>
      <c r="D513" s="1833"/>
      <c r="E513" s="1833"/>
      <c r="F513" s="1833"/>
      <c r="G513" s="1833"/>
      <c r="H513" s="1833"/>
      <c r="I513" s="1833"/>
      <c r="J513" s="1833"/>
      <c r="K513" s="1833"/>
      <c r="L513" s="1833"/>
      <c r="M513" s="1833"/>
      <c r="N513" s="1833"/>
      <c r="O513" s="1833"/>
      <c r="P513" s="1833"/>
      <c r="Q513" s="1833"/>
      <c r="R513" s="1833"/>
    </row>
    <row r="514">
      <c r="A514" s="1833"/>
      <c r="B514" s="1833"/>
      <c r="C514" s="1833"/>
      <c r="D514" s="1833"/>
      <c r="E514" s="1833"/>
      <c r="F514" s="1833"/>
      <c r="G514" s="1833"/>
      <c r="H514" s="1833"/>
      <c r="I514" s="1833"/>
      <c r="J514" s="1833"/>
      <c r="K514" s="1833"/>
      <c r="L514" s="1833"/>
      <c r="M514" s="1833"/>
      <c r="N514" s="1833"/>
      <c r="O514" s="1833"/>
      <c r="P514" s="1833"/>
      <c r="Q514" s="1833"/>
      <c r="R514" s="1833"/>
    </row>
    <row r="515">
      <c r="A515" s="1833"/>
      <c r="B515" s="1833"/>
      <c r="C515" s="1833"/>
      <c r="D515" s="1833"/>
      <c r="E515" s="1833"/>
      <c r="F515" s="1833"/>
      <c r="G515" s="1833"/>
      <c r="H515" s="1833"/>
      <c r="I515" s="1833"/>
      <c r="J515" s="1833"/>
      <c r="K515" s="1833"/>
      <c r="L515" s="1833"/>
      <c r="M515" s="1833"/>
      <c r="N515" s="1833"/>
      <c r="O515" s="1833"/>
      <c r="P515" s="1833"/>
      <c r="Q515" s="1833"/>
      <c r="R515" s="1833"/>
    </row>
    <row r="516">
      <c r="A516" s="1833"/>
      <c r="B516" s="1833"/>
      <c r="C516" s="1833"/>
      <c r="D516" s="1833"/>
      <c r="E516" s="1833"/>
      <c r="F516" s="1833"/>
      <c r="G516" s="1833"/>
      <c r="H516" s="1833"/>
      <c r="I516" s="1833"/>
      <c r="J516" s="1833"/>
      <c r="K516" s="1833"/>
      <c r="L516" s="1833"/>
      <c r="M516" s="1833"/>
      <c r="N516" s="1833"/>
      <c r="O516" s="1833"/>
      <c r="P516" s="1833"/>
      <c r="Q516" s="1833"/>
      <c r="R516" s="1833"/>
    </row>
    <row r="517">
      <c r="A517" s="1833"/>
      <c r="B517" s="1833"/>
      <c r="C517" s="1833"/>
      <c r="D517" s="1833"/>
      <c r="E517" s="1833"/>
      <c r="F517" s="1833"/>
      <c r="G517" s="1833"/>
      <c r="H517" s="1833"/>
      <c r="I517" s="1833"/>
      <c r="J517" s="1833"/>
      <c r="K517" s="1833"/>
      <c r="L517" s="1833"/>
      <c r="M517" s="1833"/>
      <c r="N517" s="1833"/>
      <c r="O517" s="1833"/>
      <c r="P517" s="1833"/>
      <c r="Q517" s="1833"/>
      <c r="R517" s="1833"/>
    </row>
    <row r="518">
      <c r="A518" s="1833"/>
      <c r="B518" s="1833"/>
      <c r="C518" s="1833"/>
      <c r="D518" s="1833"/>
      <c r="E518" s="1833"/>
      <c r="F518" s="1833"/>
      <c r="G518" s="1833"/>
      <c r="H518" s="1833"/>
      <c r="I518" s="1833"/>
      <c r="J518" s="1833"/>
      <c r="K518" s="1833"/>
      <c r="L518" s="1833"/>
      <c r="M518" s="1833"/>
      <c r="N518" s="1833"/>
      <c r="O518" s="1833"/>
      <c r="P518" s="1833"/>
      <c r="Q518" s="1833"/>
      <c r="R518" s="1833"/>
    </row>
    <row r="519">
      <c r="A519" s="1833"/>
      <c r="B519" s="1833"/>
      <c r="C519" s="1833"/>
      <c r="D519" s="1833"/>
      <c r="E519" s="1833"/>
      <c r="F519" s="1833"/>
      <c r="G519" s="1833"/>
      <c r="H519" s="1833"/>
      <c r="I519" s="1833"/>
      <c r="J519" s="1833"/>
      <c r="K519" s="1833"/>
      <c r="L519" s="1833"/>
      <c r="M519" s="1833"/>
      <c r="N519" s="1833"/>
      <c r="O519" s="1833"/>
      <c r="P519" s="1833"/>
      <c r="Q519" s="1833"/>
      <c r="R519" s="1833"/>
    </row>
    <row r="520">
      <c r="A520" s="1833"/>
      <c r="B520" s="1833"/>
      <c r="C520" s="1833"/>
      <c r="D520" s="1833"/>
      <c r="E520" s="1833"/>
      <c r="F520" s="1833"/>
      <c r="G520" s="1833"/>
      <c r="H520" s="1833"/>
      <c r="I520" s="1833"/>
      <c r="J520" s="1833"/>
      <c r="K520" s="1833"/>
      <c r="L520" s="1833"/>
      <c r="M520" s="1833"/>
      <c r="N520" s="1833"/>
      <c r="O520" s="1833"/>
      <c r="P520" s="1833"/>
      <c r="Q520" s="1833"/>
      <c r="R520" s="1833"/>
    </row>
    <row r="521">
      <c r="A521" s="1833"/>
      <c r="B521" s="1833"/>
      <c r="C521" s="1833"/>
      <c r="D521" s="1833"/>
      <c r="E521" s="1833"/>
      <c r="F521" s="1833"/>
      <c r="G521" s="1833"/>
      <c r="H521" s="1833"/>
      <c r="I521" s="1833"/>
      <c r="J521" s="1833"/>
      <c r="K521" s="1833"/>
      <c r="L521" s="1833"/>
      <c r="M521" s="1833"/>
      <c r="N521" s="1833"/>
      <c r="O521" s="1833"/>
      <c r="P521" s="1833"/>
      <c r="Q521" s="1833"/>
      <c r="R521" s="1833"/>
    </row>
    <row r="522">
      <c r="A522" s="1833"/>
      <c r="B522" s="1833"/>
      <c r="C522" s="1833"/>
      <c r="D522" s="1833"/>
      <c r="E522" s="1833"/>
      <c r="F522" s="1833"/>
      <c r="G522" s="1833"/>
      <c r="H522" s="1833"/>
      <c r="I522" s="1833"/>
      <c r="J522" s="1833"/>
      <c r="K522" s="1833"/>
      <c r="L522" s="1833"/>
      <c r="M522" s="1833"/>
      <c r="N522" s="1833"/>
      <c r="O522" s="1833"/>
      <c r="P522" s="1833"/>
      <c r="Q522" s="1833"/>
      <c r="R522" s="1833"/>
    </row>
    <row r="523">
      <c r="A523" s="1833"/>
      <c r="B523" s="1833"/>
      <c r="C523" s="1833"/>
      <c r="D523" s="1833"/>
      <c r="E523" s="1833"/>
      <c r="F523" s="1833"/>
      <c r="G523" s="1833"/>
      <c r="H523" s="1833"/>
      <c r="I523" s="1833"/>
      <c r="J523" s="1833"/>
      <c r="K523" s="1833"/>
      <c r="L523" s="1833"/>
      <c r="M523" s="1833"/>
      <c r="N523" s="1833"/>
      <c r="O523" s="1833"/>
      <c r="P523" s="1833"/>
      <c r="Q523" s="1833"/>
      <c r="R523" s="1833"/>
    </row>
    <row r="524">
      <c r="A524" s="1833"/>
      <c r="B524" s="1833"/>
      <c r="C524" s="1833"/>
      <c r="D524" s="1833"/>
      <c r="E524" s="1833"/>
      <c r="F524" s="1833"/>
      <c r="G524" s="1833"/>
      <c r="H524" s="1833"/>
      <c r="I524" s="1833"/>
      <c r="J524" s="1833"/>
      <c r="K524" s="1833"/>
      <c r="L524" s="1833"/>
      <c r="M524" s="1833"/>
      <c r="N524" s="1833"/>
      <c r="O524" s="1833"/>
      <c r="P524" s="1833"/>
      <c r="Q524" s="1833"/>
      <c r="R524" s="1833"/>
    </row>
    <row r="525">
      <c r="A525" s="1833"/>
      <c r="B525" s="1833"/>
      <c r="C525" s="1833"/>
      <c r="D525" s="1833"/>
      <c r="E525" s="1833"/>
      <c r="F525" s="1833"/>
      <c r="G525" s="1833"/>
      <c r="H525" s="1833"/>
      <c r="I525" s="1833"/>
      <c r="J525" s="1833"/>
      <c r="K525" s="1833"/>
      <c r="L525" s="1833"/>
      <c r="M525" s="1833"/>
      <c r="N525" s="1833"/>
      <c r="O525" s="1833"/>
      <c r="P525" s="1833"/>
      <c r="Q525" s="1833"/>
      <c r="R525" s="1833"/>
    </row>
    <row r="526">
      <c r="A526" s="1833"/>
      <c r="B526" s="1833"/>
      <c r="C526" s="1833"/>
      <c r="D526" s="1833"/>
      <c r="E526" s="1833"/>
      <c r="F526" s="1833"/>
      <c r="G526" s="1833"/>
      <c r="H526" s="1833"/>
      <c r="I526" s="1833"/>
      <c r="J526" s="1833"/>
      <c r="K526" s="1833"/>
      <c r="L526" s="1833"/>
      <c r="M526" s="1833"/>
      <c r="N526" s="1833"/>
      <c r="O526" s="1833"/>
      <c r="P526" s="1833"/>
      <c r="Q526" s="1833"/>
      <c r="R526" s="1833"/>
    </row>
    <row r="527">
      <c r="A527" s="1833"/>
      <c r="B527" s="1833"/>
      <c r="C527" s="1833"/>
      <c r="D527" s="1833"/>
      <c r="E527" s="1833"/>
      <c r="F527" s="1833"/>
      <c r="G527" s="1833"/>
      <c r="H527" s="1833"/>
      <c r="I527" s="1833"/>
      <c r="J527" s="1833"/>
      <c r="K527" s="1833"/>
      <c r="L527" s="1833"/>
      <c r="M527" s="1833"/>
      <c r="N527" s="1833"/>
      <c r="O527" s="1833"/>
      <c r="P527" s="1833"/>
      <c r="Q527" s="1833"/>
      <c r="R527" s="1833"/>
    </row>
    <row r="528">
      <c r="A528" s="1833"/>
      <c r="B528" s="1833"/>
      <c r="C528" s="1833"/>
      <c r="D528" s="1833"/>
      <c r="E528" s="1833"/>
      <c r="F528" s="1833"/>
      <c r="G528" s="1833"/>
      <c r="H528" s="1833"/>
      <c r="I528" s="1833"/>
      <c r="J528" s="1833"/>
      <c r="K528" s="1833"/>
      <c r="L528" s="1833"/>
      <c r="M528" s="1833"/>
      <c r="N528" s="1833"/>
      <c r="O528" s="1833"/>
      <c r="P528" s="1833"/>
      <c r="Q528" s="1833"/>
      <c r="R528" s="1833"/>
    </row>
    <row r="529">
      <c r="A529" s="1833"/>
      <c r="B529" s="1833"/>
      <c r="C529" s="1833"/>
      <c r="D529" s="1833"/>
      <c r="E529" s="1833"/>
      <c r="F529" s="1833"/>
      <c r="G529" s="1833"/>
      <c r="H529" s="1833"/>
      <c r="I529" s="1833"/>
      <c r="J529" s="1833"/>
      <c r="K529" s="1833"/>
      <c r="L529" s="1833"/>
      <c r="M529" s="1833"/>
      <c r="N529" s="1833"/>
      <c r="O529" s="1833"/>
      <c r="P529" s="1833"/>
      <c r="Q529" s="1833"/>
      <c r="R529" s="1833"/>
    </row>
    <row r="530">
      <c r="A530" s="1833"/>
      <c r="B530" s="1833"/>
      <c r="C530" s="1833"/>
      <c r="D530" s="1833"/>
      <c r="E530" s="1833"/>
      <c r="F530" s="1833"/>
      <c r="G530" s="1833"/>
      <c r="H530" s="1833"/>
      <c r="I530" s="1833"/>
      <c r="J530" s="1833"/>
      <c r="K530" s="1833"/>
      <c r="L530" s="1833"/>
      <c r="M530" s="1833"/>
      <c r="N530" s="1833"/>
      <c r="O530" s="1833"/>
      <c r="P530" s="1833"/>
      <c r="Q530" s="1833"/>
      <c r="R530" s="1833"/>
    </row>
    <row r="531">
      <c r="A531" s="1833"/>
      <c r="B531" s="1833"/>
      <c r="C531" s="1833"/>
      <c r="D531" s="1833"/>
      <c r="E531" s="1833"/>
      <c r="F531" s="1833"/>
      <c r="G531" s="1833"/>
      <c r="H531" s="1833"/>
      <c r="I531" s="1833"/>
      <c r="J531" s="1833"/>
      <c r="K531" s="1833"/>
      <c r="L531" s="1833"/>
      <c r="M531" s="1833"/>
      <c r="N531" s="1833"/>
      <c r="O531" s="1833"/>
      <c r="P531" s="1833"/>
      <c r="Q531" s="1833"/>
      <c r="R531" s="1833"/>
    </row>
    <row r="532">
      <c r="A532" s="1833"/>
      <c r="B532" s="1833"/>
      <c r="C532" s="1833"/>
      <c r="D532" s="1833"/>
      <c r="E532" s="1833"/>
      <c r="F532" s="1833"/>
      <c r="G532" s="1833"/>
      <c r="H532" s="1833"/>
      <c r="I532" s="1833"/>
      <c r="J532" s="1833"/>
      <c r="K532" s="1833"/>
      <c r="L532" s="1833"/>
      <c r="M532" s="1833"/>
      <c r="N532" s="1833"/>
      <c r="O532" s="1833"/>
      <c r="P532" s="1833"/>
      <c r="Q532" s="1833"/>
      <c r="R532" s="1833"/>
    </row>
    <row r="533">
      <c r="A533" s="1833"/>
      <c r="B533" s="1833"/>
      <c r="C533" s="1833"/>
      <c r="D533" s="1833"/>
      <c r="E533" s="1833"/>
      <c r="F533" s="1833"/>
      <c r="G533" s="1833"/>
      <c r="H533" s="1833"/>
      <c r="I533" s="1833"/>
      <c r="J533" s="1833"/>
      <c r="K533" s="1833"/>
      <c r="L533" s="1833"/>
      <c r="M533" s="1833"/>
      <c r="N533" s="1833"/>
      <c r="O533" s="1833"/>
      <c r="P533" s="1833"/>
      <c r="Q533" s="1833"/>
      <c r="R533" s="1833"/>
    </row>
    <row r="534">
      <c r="A534" s="1833"/>
      <c r="B534" s="1833"/>
      <c r="C534" s="1833"/>
      <c r="D534" s="1833"/>
      <c r="E534" s="1833"/>
      <c r="F534" s="1833"/>
      <c r="G534" s="1833"/>
      <c r="H534" s="1833"/>
      <c r="I534" s="1833"/>
      <c r="J534" s="1833"/>
      <c r="K534" s="1833"/>
      <c r="L534" s="1833"/>
      <c r="M534" s="1833"/>
      <c r="N534" s="1833"/>
      <c r="O534" s="1833"/>
      <c r="P534" s="1833"/>
      <c r="Q534" s="1833"/>
      <c r="R534" s="1833"/>
    </row>
    <row r="535">
      <c r="A535" s="1833"/>
      <c r="B535" s="1833"/>
      <c r="C535" s="1833"/>
      <c r="D535" s="1833"/>
      <c r="E535" s="1833"/>
      <c r="F535" s="1833"/>
      <c r="G535" s="1833"/>
      <c r="H535" s="1833"/>
      <c r="I535" s="1833"/>
      <c r="J535" s="1833"/>
      <c r="K535" s="1833"/>
      <c r="L535" s="1833"/>
      <c r="M535" s="1833"/>
      <c r="N535" s="1833"/>
      <c r="O535" s="1833"/>
      <c r="P535" s="1833"/>
      <c r="Q535" s="1833"/>
      <c r="R535" s="1833"/>
    </row>
    <row r="536">
      <c r="A536" s="1833"/>
      <c r="B536" s="1833"/>
      <c r="C536" s="1833"/>
      <c r="D536" s="1833"/>
      <c r="E536" s="1833"/>
      <c r="F536" s="1833"/>
      <c r="G536" s="1833"/>
      <c r="H536" s="1833"/>
      <c r="I536" s="1833"/>
      <c r="J536" s="1833"/>
      <c r="K536" s="1833"/>
      <c r="L536" s="1833"/>
      <c r="M536" s="1833"/>
      <c r="N536" s="1833"/>
      <c r="O536" s="1833"/>
      <c r="P536" s="1833"/>
      <c r="Q536" s="1833"/>
      <c r="R536" s="1833"/>
    </row>
    <row r="537">
      <c r="A537" s="1833"/>
      <c r="B537" s="1833"/>
      <c r="C537" s="1833"/>
      <c r="D537" s="1833"/>
      <c r="E537" s="1833"/>
      <c r="F537" s="1833"/>
      <c r="G537" s="1833"/>
      <c r="H537" s="1833"/>
      <c r="I537" s="1833"/>
      <c r="J537" s="1833"/>
      <c r="K537" s="1833"/>
      <c r="L537" s="1833"/>
      <c r="M537" s="1833"/>
      <c r="N537" s="1833"/>
      <c r="O537" s="1833"/>
      <c r="P537" s="1833"/>
      <c r="Q537" s="1833"/>
      <c r="R537" s="1833"/>
    </row>
    <row r="538">
      <c r="A538" s="1833"/>
      <c r="B538" s="1833"/>
      <c r="C538" s="1833"/>
      <c r="D538" s="1833"/>
      <c r="E538" s="1833"/>
      <c r="F538" s="1833"/>
      <c r="G538" s="1833"/>
      <c r="H538" s="1833"/>
      <c r="I538" s="1833"/>
      <c r="J538" s="1833"/>
      <c r="K538" s="1833"/>
      <c r="L538" s="1833"/>
      <c r="M538" s="1833"/>
      <c r="N538" s="1833"/>
      <c r="O538" s="1833"/>
      <c r="P538" s="1833"/>
      <c r="Q538" s="1833"/>
      <c r="R538" s="1833"/>
    </row>
    <row r="539">
      <c r="A539" s="1833"/>
      <c r="B539" s="1833"/>
      <c r="C539" s="1833"/>
      <c r="D539" s="1833"/>
      <c r="E539" s="1833"/>
      <c r="F539" s="1833"/>
      <c r="G539" s="1833"/>
      <c r="H539" s="1833"/>
      <c r="I539" s="1833"/>
      <c r="J539" s="1833"/>
      <c r="K539" s="1833"/>
      <c r="L539" s="1833"/>
      <c r="M539" s="1833"/>
      <c r="N539" s="1833"/>
      <c r="O539" s="1833"/>
      <c r="P539" s="1833"/>
      <c r="Q539" s="1833"/>
      <c r="R539" s="1833"/>
    </row>
    <row r="540">
      <c r="A540" s="1833"/>
      <c r="B540" s="1833"/>
      <c r="C540" s="1833"/>
      <c r="D540" s="1833"/>
      <c r="E540" s="1833"/>
      <c r="F540" s="1833"/>
      <c r="G540" s="1833"/>
      <c r="H540" s="1833"/>
      <c r="I540" s="1833"/>
      <c r="J540" s="1833"/>
      <c r="K540" s="1833"/>
      <c r="L540" s="1833"/>
      <c r="M540" s="1833"/>
      <c r="N540" s="1833"/>
      <c r="O540" s="1833"/>
      <c r="P540" s="1833"/>
      <c r="Q540" s="1833"/>
      <c r="R540" s="1833"/>
    </row>
    <row r="541">
      <c r="A541" s="1833"/>
      <c r="B541" s="1833"/>
      <c r="C541" s="1833"/>
      <c r="D541" s="1833"/>
      <c r="E541" s="1833"/>
      <c r="F541" s="1833"/>
      <c r="G541" s="1833"/>
      <c r="H541" s="1833"/>
      <c r="I541" s="1833"/>
      <c r="J541" s="1833"/>
      <c r="K541" s="1833"/>
      <c r="L541" s="1833"/>
      <c r="M541" s="1833"/>
      <c r="N541" s="1833"/>
      <c r="O541" s="1833"/>
      <c r="P541" s="1833"/>
      <c r="Q541" s="1833"/>
      <c r="R541" s="1833"/>
    </row>
    <row r="542">
      <c r="A542" s="1833"/>
      <c r="B542" s="1833"/>
      <c r="C542" s="1833"/>
      <c r="D542" s="1833"/>
      <c r="E542" s="1833"/>
      <c r="F542" s="1833"/>
      <c r="G542" s="1833"/>
      <c r="H542" s="1833"/>
      <c r="I542" s="1833"/>
      <c r="J542" s="1833"/>
      <c r="K542" s="1833"/>
      <c r="L542" s="1833"/>
      <c r="M542" s="1833"/>
      <c r="N542" s="1833"/>
      <c r="O542" s="1833"/>
      <c r="P542" s="1833"/>
      <c r="Q542" s="1833"/>
      <c r="R542" s="1833"/>
    </row>
    <row r="543">
      <c r="A543" s="1833"/>
      <c r="B543" s="1833"/>
      <c r="C543" s="1833"/>
      <c r="D543" s="1833"/>
      <c r="E543" s="1833"/>
      <c r="F543" s="1833"/>
      <c r="G543" s="1833"/>
      <c r="H543" s="1833"/>
      <c r="I543" s="1833"/>
      <c r="J543" s="1833"/>
      <c r="K543" s="1833"/>
      <c r="L543" s="1833"/>
      <c r="M543" s="1833"/>
      <c r="N543" s="1833"/>
      <c r="O543" s="1833"/>
      <c r="P543" s="1833"/>
      <c r="Q543" s="1833"/>
      <c r="R543" s="1833"/>
    </row>
    <row r="544">
      <c r="A544" s="1833"/>
      <c r="B544" s="1833"/>
      <c r="C544" s="1833"/>
      <c r="D544" s="1833"/>
      <c r="E544" s="1833"/>
      <c r="F544" s="1833"/>
      <c r="G544" s="1833"/>
      <c r="H544" s="1833"/>
      <c r="I544" s="1833"/>
      <c r="J544" s="1833"/>
      <c r="K544" s="1833"/>
      <c r="L544" s="1833"/>
      <c r="M544" s="1833"/>
      <c r="N544" s="1833"/>
      <c r="O544" s="1833"/>
      <c r="P544" s="1833"/>
      <c r="Q544" s="1833"/>
      <c r="R544" s="1833"/>
    </row>
    <row r="545">
      <c r="A545" s="1833"/>
      <c r="B545" s="1833"/>
      <c r="C545" s="1833"/>
      <c r="D545" s="1833"/>
      <c r="E545" s="1833"/>
      <c r="F545" s="1833"/>
      <c r="G545" s="1833"/>
      <c r="H545" s="1833"/>
      <c r="I545" s="1833"/>
      <c r="J545" s="1833"/>
      <c r="K545" s="1833"/>
      <c r="L545" s="1833"/>
      <c r="M545" s="1833"/>
      <c r="N545" s="1833"/>
      <c r="O545" s="1833"/>
      <c r="P545" s="1833"/>
      <c r="Q545" s="1833"/>
      <c r="R545" s="1833"/>
    </row>
    <row r="546">
      <c r="A546" s="1833"/>
      <c r="B546" s="1833"/>
      <c r="C546" s="1833"/>
      <c r="D546" s="1833"/>
      <c r="E546" s="1833"/>
      <c r="F546" s="1833"/>
      <c r="G546" s="1833"/>
      <c r="H546" s="1833"/>
      <c r="I546" s="1833"/>
      <c r="J546" s="1833"/>
      <c r="K546" s="1833"/>
      <c r="L546" s="1833"/>
      <c r="M546" s="1833"/>
      <c r="N546" s="1833"/>
      <c r="O546" s="1833"/>
      <c r="P546" s="1833"/>
      <c r="Q546" s="1833"/>
      <c r="R546" s="1833"/>
    </row>
    <row r="547">
      <c r="A547" s="1833"/>
      <c r="B547" s="1833"/>
      <c r="C547" s="1833"/>
      <c r="D547" s="1833"/>
      <c r="E547" s="1833"/>
      <c r="F547" s="1833"/>
      <c r="G547" s="1833"/>
      <c r="H547" s="1833"/>
      <c r="I547" s="1833"/>
      <c r="J547" s="1833"/>
      <c r="K547" s="1833"/>
      <c r="L547" s="1833"/>
      <c r="M547" s="1833"/>
      <c r="N547" s="1833"/>
      <c r="O547" s="1833"/>
      <c r="P547" s="1833"/>
      <c r="Q547" s="1833"/>
      <c r="R547" s="1833"/>
    </row>
    <row r="548">
      <c r="A548" s="1833"/>
      <c r="B548" s="1833"/>
      <c r="C548" s="1833"/>
      <c r="D548" s="1833"/>
      <c r="E548" s="1833"/>
      <c r="F548" s="1833"/>
      <c r="G548" s="1833"/>
      <c r="H548" s="1833"/>
      <c r="I548" s="1833"/>
      <c r="J548" s="1833"/>
      <c r="K548" s="1833"/>
      <c r="L548" s="1833"/>
      <c r="M548" s="1833"/>
      <c r="N548" s="1833"/>
      <c r="O548" s="1833"/>
      <c r="P548" s="1833"/>
      <c r="Q548" s="1833"/>
      <c r="R548" s="1833"/>
    </row>
    <row r="549">
      <c r="A549" s="1833"/>
      <c r="B549" s="1833"/>
      <c r="C549" s="1833"/>
      <c r="D549" s="1833"/>
      <c r="E549" s="1833"/>
      <c r="F549" s="1833"/>
      <c r="G549" s="1833"/>
      <c r="H549" s="1833"/>
      <c r="I549" s="1833"/>
      <c r="J549" s="1833"/>
      <c r="K549" s="1833"/>
      <c r="L549" s="1833"/>
      <c r="M549" s="1833"/>
      <c r="N549" s="1833"/>
      <c r="O549" s="1833"/>
      <c r="P549" s="1833"/>
      <c r="Q549" s="1833"/>
      <c r="R549" s="1833"/>
    </row>
    <row r="550">
      <c r="A550" s="1833"/>
      <c r="B550" s="1833"/>
      <c r="C550" s="1833"/>
      <c r="D550" s="1833"/>
      <c r="E550" s="1833"/>
      <c r="F550" s="1833"/>
      <c r="G550" s="1833"/>
      <c r="H550" s="1833"/>
      <c r="I550" s="1833"/>
      <c r="J550" s="1833"/>
      <c r="K550" s="1833"/>
      <c r="L550" s="1833"/>
      <c r="M550" s="1833"/>
      <c r="N550" s="1833"/>
      <c r="O550" s="1833"/>
      <c r="P550" s="1833"/>
      <c r="Q550" s="1833"/>
      <c r="R550" s="1833"/>
    </row>
    <row r="551">
      <c r="A551" s="1833"/>
      <c r="B551" s="1833"/>
      <c r="C551" s="1833"/>
      <c r="D551" s="1833"/>
      <c r="E551" s="1833"/>
      <c r="F551" s="1833"/>
      <c r="G551" s="1833"/>
      <c r="H551" s="1833"/>
      <c r="I551" s="1833"/>
      <c r="J551" s="1833"/>
      <c r="K551" s="1833"/>
      <c r="L551" s="1833"/>
      <c r="M551" s="1833"/>
      <c r="N551" s="1833"/>
      <c r="O551" s="1833"/>
      <c r="P551" s="1833"/>
      <c r="Q551" s="1833"/>
      <c r="R551" s="1833"/>
    </row>
    <row r="552">
      <c r="A552" s="1833"/>
      <c r="B552" s="1833"/>
      <c r="C552" s="1833"/>
      <c r="D552" s="1833"/>
      <c r="E552" s="1833"/>
      <c r="F552" s="1833"/>
      <c r="G552" s="1833"/>
      <c r="H552" s="1833"/>
      <c r="I552" s="1833"/>
      <c r="J552" s="1833"/>
      <c r="K552" s="1833"/>
      <c r="L552" s="1833"/>
      <c r="M552" s="1833"/>
      <c r="N552" s="1833"/>
      <c r="O552" s="1833"/>
      <c r="P552" s="1833"/>
      <c r="Q552" s="1833"/>
      <c r="R552" s="1833"/>
    </row>
    <row r="553">
      <c r="A553" s="1833"/>
      <c r="B553" s="1833"/>
      <c r="C553" s="1833"/>
      <c r="D553" s="1833"/>
      <c r="E553" s="1833"/>
      <c r="F553" s="1833"/>
      <c r="G553" s="1833"/>
      <c r="H553" s="1833"/>
      <c r="I553" s="1833"/>
      <c r="J553" s="1833"/>
      <c r="K553" s="1833"/>
      <c r="L553" s="1833"/>
      <c r="M553" s="1833"/>
      <c r="N553" s="1833"/>
      <c r="O553" s="1833"/>
      <c r="P553" s="1833"/>
      <c r="Q553" s="1833"/>
      <c r="R553" s="1833"/>
    </row>
    <row r="554">
      <c r="A554" s="1833"/>
      <c r="B554" s="1833"/>
      <c r="C554" s="1833"/>
      <c r="D554" s="1833"/>
      <c r="E554" s="1833"/>
      <c r="F554" s="1833"/>
      <c r="G554" s="1833"/>
      <c r="H554" s="1833"/>
      <c r="I554" s="1833"/>
      <c r="J554" s="1833"/>
      <c r="K554" s="1833"/>
      <c r="L554" s="1833"/>
      <c r="M554" s="1833"/>
      <c r="N554" s="1833"/>
      <c r="O554" s="1833"/>
      <c r="P554" s="1833"/>
      <c r="Q554" s="1833"/>
      <c r="R554" s="1833"/>
    </row>
    <row r="555">
      <c r="A555" s="1833"/>
      <c r="B555" s="1833"/>
      <c r="C555" s="1833"/>
      <c r="D555" s="1833"/>
      <c r="E555" s="1833"/>
      <c r="F555" s="1833"/>
      <c r="G555" s="1833"/>
      <c r="H555" s="1833"/>
      <c r="I555" s="1833"/>
      <c r="J555" s="1833"/>
      <c r="K555" s="1833"/>
      <c r="L555" s="1833"/>
      <c r="M555" s="1833"/>
      <c r="N555" s="1833"/>
      <c r="O555" s="1833"/>
      <c r="P555" s="1833"/>
      <c r="Q555" s="1833"/>
      <c r="R555" s="1833"/>
    </row>
    <row r="556">
      <c r="A556" s="1833"/>
      <c r="B556" s="1833"/>
      <c r="C556" s="1833"/>
      <c r="D556" s="1833"/>
      <c r="E556" s="1833"/>
      <c r="F556" s="1833"/>
      <c r="G556" s="1833"/>
      <c r="H556" s="1833"/>
      <c r="I556" s="1833"/>
      <c r="J556" s="1833"/>
      <c r="K556" s="1833"/>
      <c r="L556" s="1833"/>
      <c r="M556" s="1833"/>
      <c r="N556" s="1833"/>
      <c r="O556" s="1833"/>
      <c r="P556" s="1833"/>
      <c r="Q556" s="1833"/>
      <c r="R556" s="1833"/>
    </row>
    <row r="557">
      <c r="A557" s="1833"/>
      <c r="B557" s="1833"/>
      <c r="C557" s="1833"/>
      <c r="D557" s="1833"/>
      <c r="E557" s="1833"/>
      <c r="F557" s="1833"/>
      <c r="G557" s="1833"/>
      <c r="H557" s="1833"/>
      <c r="I557" s="1833"/>
      <c r="J557" s="1833"/>
      <c r="K557" s="1833"/>
      <c r="L557" s="1833"/>
      <c r="M557" s="1833"/>
      <c r="N557" s="1833"/>
      <c r="O557" s="1833"/>
      <c r="P557" s="1833"/>
      <c r="Q557" s="1833"/>
      <c r="R557" s="1833"/>
    </row>
    <row r="558">
      <c r="A558" s="1833"/>
      <c r="B558" s="1833"/>
      <c r="C558" s="1833"/>
      <c r="D558" s="1833"/>
      <c r="E558" s="1833"/>
      <c r="F558" s="1833"/>
      <c r="G558" s="1833"/>
      <c r="H558" s="1833"/>
      <c r="I558" s="1833"/>
      <c r="J558" s="1833"/>
      <c r="K558" s="1833"/>
      <c r="L558" s="1833"/>
      <c r="M558" s="1833"/>
      <c r="N558" s="1833"/>
      <c r="O558" s="1833"/>
      <c r="P558" s="1833"/>
      <c r="Q558" s="1833"/>
      <c r="R558" s="1833"/>
    </row>
    <row r="559">
      <c r="A559" s="1833"/>
      <c r="B559" s="1833"/>
      <c r="C559" s="1833"/>
      <c r="D559" s="1833"/>
      <c r="E559" s="1833"/>
      <c r="F559" s="1833"/>
      <c r="G559" s="1833"/>
      <c r="H559" s="1833"/>
      <c r="I559" s="1833"/>
      <c r="J559" s="1833"/>
      <c r="K559" s="1833"/>
      <c r="L559" s="1833"/>
      <c r="M559" s="1833"/>
      <c r="N559" s="1833"/>
      <c r="O559" s="1833"/>
      <c r="P559" s="1833"/>
      <c r="Q559" s="1833"/>
      <c r="R559" s="1833"/>
    </row>
    <row r="560">
      <c r="A560" s="1833"/>
      <c r="B560" s="1833"/>
      <c r="C560" s="1833"/>
      <c r="D560" s="1833"/>
      <c r="E560" s="1833"/>
      <c r="F560" s="1833"/>
      <c r="G560" s="1833"/>
      <c r="H560" s="1833"/>
      <c r="I560" s="1833"/>
      <c r="J560" s="1833"/>
      <c r="K560" s="1833"/>
      <c r="L560" s="1833"/>
      <c r="M560" s="1833"/>
      <c r="N560" s="1833"/>
      <c r="O560" s="1833"/>
      <c r="P560" s="1833"/>
      <c r="Q560" s="1833"/>
      <c r="R560" s="1833"/>
    </row>
    <row r="561">
      <c r="A561" s="1833"/>
      <c r="B561" s="1833"/>
      <c r="C561" s="1833"/>
      <c r="D561" s="1833"/>
      <c r="E561" s="1833"/>
      <c r="F561" s="1833"/>
      <c r="G561" s="1833"/>
      <c r="H561" s="1833"/>
      <c r="I561" s="1833"/>
      <c r="J561" s="1833"/>
      <c r="K561" s="1833"/>
      <c r="L561" s="1833"/>
      <c r="M561" s="1833"/>
      <c r="N561" s="1833"/>
      <c r="O561" s="1833"/>
      <c r="P561" s="1833"/>
      <c r="Q561" s="1833"/>
      <c r="R561" s="1833"/>
    </row>
    <row r="562">
      <c r="A562" s="1833"/>
      <c r="B562" s="1833"/>
      <c r="C562" s="1833"/>
      <c r="D562" s="1833"/>
      <c r="E562" s="1833"/>
      <c r="F562" s="1833"/>
      <c r="G562" s="1833"/>
      <c r="H562" s="1833"/>
      <c r="I562" s="1833"/>
      <c r="J562" s="1833"/>
      <c r="K562" s="1833"/>
      <c r="L562" s="1833"/>
      <c r="M562" s="1833"/>
      <c r="N562" s="1833"/>
      <c r="O562" s="1833"/>
      <c r="P562" s="1833"/>
      <c r="Q562" s="1833"/>
      <c r="R562" s="1833"/>
    </row>
    <row r="563">
      <c r="A563" s="1833"/>
      <c r="B563" s="1833"/>
      <c r="C563" s="1833"/>
      <c r="D563" s="1833"/>
      <c r="E563" s="1833"/>
      <c r="F563" s="1833"/>
      <c r="G563" s="1833"/>
      <c r="H563" s="1833"/>
      <c r="I563" s="1833"/>
      <c r="J563" s="1833"/>
      <c r="K563" s="1833"/>
      <c r="L563" s="1833"/>
      <c r="M563" s="1833"/>
      <c r="N563" s="1833"/>
      <c r="O563" s="1833"/>
      <c r="P563" s="1833"/>
      <c r="Q563" s="1833"/>
      <c r="R563" s="1833"/>
    </row>
    <row r="564">
      <c r="A564" s="1833"/>
      <c r="B564" s="1833"/>
      <c r="C564" s="1833"/>
      <c r="D564" s="1833"/>
      <c r="E564" s="1833"/>
      <c r="F564" s="1833"/>
      <c r="G564" s="1833"/>
      <c r="H564" s="1833"/>
      <c r="I564" s="1833"/>
      <c r="J564" s="1833"/>
      <c r="K564" s="1833"/>
      <c r="L564" s="1833"/>
      <c r="M564" s="1833"/>
      <c r="N564" s="1833"/>
      <c r="O564" s="1833"/>
      <c r="P564" s="1833"/>
      <c r="Q564" s="1833"/>
      <c r="R564" s="1833"/>
    </row>
    <row r="565">
      <c r="A565" s="1833"/>
      <c r="B565" s="1833"/>
      <c r="C565" s="1833"/>
      <c r="D565" s="1833"/>
      <c r="E565" s="1833"/>
      <c r="F565" s="1833"/>
      <c r="G565" s="1833"/>
      <c r="H565" s="1833"/>
      <c r="I565" s="1833"/>
      <c r="J565" s="1833"/>
      <c r="K565" s="1833"/>
      <c r="L565" s="1833"/>
      <c r="M565" s="1833"/>
      <c r="N565" s="1833"/>
      <c r="O565" s="1833"/>
      <c r="P565" s="1833"/>
      <c r="Q565" s="1833"/>
      <c r="R565" s="1833"/>
    </row>
    <row r="566">
      <c r="A566" s="1833"/>
      <c r="B566" s="1833"/>
      <c r="C566" s="1833"/>
      <c r="D566" s="1833"/>
      <c r="E566" s="1833"/>
      <c r="F566" s="1833"/>
      <c r="G566" s="1833"/>
      <c r="H566" s="1833"/>
      <c r="I566" s="1833"/>
      <c r="J566" s="1833"/>
      <c r="K566" s="1833"/>
      <c r="L566" s="1833"/>
      <c r="M566" s="1833"/>
      <c r="N566" s="1833"/>
      <c r="O566" s="1833"/>
      <c r="P566" s="1833"/>
      <c r="Q566" s="1833"/>
      <c r="R566" s="1833"/>
    </row>
    <row r="567">
      <c r="A567" s="1833"/>
      <c r="B567" s="1833"/>
      <c r="C567" s="1833"/>
      <c r="D567" s="1833"/>
      <c r="E567" s="1833"/>
      <c r="F567" s="1833"/>
      <c r="G567" s="1833"/>
      <c r="H567" s="1833"/>
      <c r="I567" s="1833"/>
      <c r="J567" s="1833"/>
      <c r="K567" s="1833"/>
      <c r="L567" s="1833"/>
      <c r="M567" s="1833"/>
      <c r="N567" s="1833"/>
      <c r="O567" s="1833"/>
      <c r="P567" s="1833"/>
      <c r="Q567" s="1833"/>
      <c r="R567" s="1833"/>
    </row>
    <row r="568">
      <c r="A568" s="1833"/>
      <c r="B568" s="1833"/>
      <c r="C568" s="1833"/>
      <c r="D568" s="1833"/>
      <c r="E568" s="1833"/>
      <c r="F568" s="1833"/>
      <c r="G568" s="1833"/>
      <c r="H568" s="1833"/>
      <c r="I568" s="1833"/>
      <c r="J568" s="1833"/>
      <c r="K568" s="1833"/>
      <c r="L568" s="1833"/>
      <c r="M568" s="1833"/>
      <c r="N568" s="1833"/>
      <c r="O568" s="1833"/>
      <c r="P568" s="1833"/>
      <c r="Q568" s="1833"/>
      <c r="R568" s="1833"/>
    </row>
    <row r="569">
      <c r="A569" s="1833"/>
      <c r="B569" s="1833"/>
      <c r="C569" s="1833"/>
      <c r="D569" s="1833"/>
      <c r="E569" s="1833"/>
      <c r="F569" s="1833"/>
      <c r="G569" s="1833"/>
      <c r="H569" s="1833"/>
      <c r="I569" s="1833"/>
      <c r="J569" s="1833"/>
      <c r="K569" s="1833"/>
      <c r="L569" s="1833"/>
      <c r="M569" s="1833"/>
      <c r="N569" s="1833"/>
      <c r="O569" s="1833"/>
      <c r="P569" s="1833"/>
      <c r="Q569" s="1833"/>
      <c r="R569" s="1833"/>
    </row>
    <row r="570">
      <c r="A570" s="1833"/>
      <c r="B570" s="1833"/>
      <c r="C570" s="1833"/>
      <c r="D570" s="1833"/>
      <c r="E570" s="1833"/>
      <c r="F570" s="1833"/>
      <c r="G570" s="1833"/>
      <c r="H570" s="1833"/>
      <c r="I570" s="1833"/>
      <c r="J570" s="1833"/>
      <c r="K570" s="1833"/>
      <c r="L570" s="1833"/>
      <c r="M570" s="1833"/>
      <c r="N570" s="1833"/>
      <c r="O570" s="1833"/>
      <c r="P570" s="1833"/>
      <c r="Q570" s="1833"/>
      <c r="R570" s="1833"/>
    </row>
    <row r="571">
      <c r="A571" s="1833"/>
      <c r="B571" s="1833"/>
      <c r="C571" s="1833"/>
      <c r="D571" s="1833"/>
      <c r="E571" s="1833"/>
      <c r="F571" s="1833"/>
      <c r="G571" s="1833"/>
      <c r="H571" s="1833"/>
      <c r="I571" s="1833"/>
      <c r="J571" s="1833"/>
      <c r="K571" s="1833"/>
      <c r="L571" s="1833"/>
      <c r="M571" s="1833"/>
      <c r="N571" s="1833"/>
      <c r="O571" s="1833"/>
      <c r="P571" s="1833"/>
      <c r="Q571" s="1833"/>
      <c r="R571" s="1833"/>
    </row>
    <row r="572">
      <c r="A572" s="1833"/>
      <c r="B572" s="1833"/>
      <c r="C572" s="1833"/>
      <c r="D572" s="1833"/>
      <c r="E572" s="1833"/>
      <c r="F572" s="1833"/>
      <c r="G572" s="1833"/>
      <c r="H572" s="1833"/>
      <c r="I572" s="1833"/>
      <c r="J572" s="1833"/>
      <c r="K572" s="1833"/>
      <c r="L572" s="1833"/>
      <c r="M572" s="1833"/>
      <c r="N572" s="1833"/>
      <c r="O572" s="1833"/>
      <c r="P572" s="1833"/>
      <c r="Q572" s="1833"/>
      <c r="R572" s="1833"/>
    </row>
    <row r="573">
      <c r="A573" s="1833"/>
      <c r="B573" s="1833"/>
      <c r="C573" s="1833"/>
      <c r="D573" s="1833"/>
      <c r="E573" s="1833"/>
      <c r="F573" s="1833"/>
      <c r="G573" s="1833"/>
      <c r="H573" s="1833"/>
      <c r="I573" s="1833"/>
      <c r="J573" s="1833"/>
      <c r="K573" s="1833"/>
      <c r="L573" s="1833"/>
      <c r="M573" s="1833"/>
      <c r="N573" s="1833"/>
      <c r="O573" s="1833"/>
      <c r="P573" s="1833"/>
      <c r="Q573" s="1833"/>
      <c r="R573" s="1833"/>
    </row>
    <row r="574">
      <c r="A574" s="1833"/>
      <c r="B574" s="1833"/>
      <c r="C574" s="1833"/>
      <c r="D574" s="1833"/>
      <c r="E574" s="1833"/>
      <c r="F574" s="1833"/>
      <c r="G574" s="1833"/>
      <c r="H574" s="1833"/>
      <c r="I574" s="1833"/>
      <c r="J574" s="1833"/>
      <c r="K574" s="1833"/>
      <c r="L574" s="1833"/>
      <c r="M574" s="1833"/>
      <c r="N574" s="1833"/>
      <c r="O574" s="1833"/>
      <c r="P574" s="1833"/>
      <c r="Q574" s="1833"/>
      <c r="R574" s="1833"/>
    </row>
    <row r="575">
      <c r="A575" s="1833"/>
      <c r="B575" s="1833"/>
      <c r="C575" s="1833"/>
      <c r="D575" s="1833"/>
      <c r="E575" s="1833"/>
      <c r="F575" s="1833"/>
      <c r="G575" s="1833"/>
      <c r="H575" s="1833"/>
      <c r="I575" s="1833"/>
      <c r="J575" s="1833"/>
      <c r="K575" s="1833"/>
      <c r="L575" s="1833"/>
      <c r="M575" s="1833"/>
      <c r="N575" s="1833"/>
      <c r="O575" s="1833"/>
      <c r="P575" s="1833"/>
      <c r="Q575" s="1833"/>
      <c r="R575" s="1833"/>
    </row>
    <row r="576">
      <c r="A576" s="1833"/>
      <c r="B576" s="1833"/>
      <c r="C576" s="1833"/>
      <c r="D576" s="1833"/>
      <c r="E576" s="1833"/>
      <c r="F576" s="1833"/>
      <c r="G576" s="1833"/>
      <c r="H576" s="1833"/>
      <c r="I576" s="1833"/>
      <c r="J576" s="1833"/>
      <c r="K576" s="1833"/>
      <c r="L576" s="1833"/>
      <c r="M576" s="1833"/>
      <c r="N576" s="1833"/>
      <c r="O576" s="1833"/>
      <c r="P576" s="1833"/>
      <c r="Q576" s="1833"/>
      <c r="R576" s="1833"/>
    </row>
    <row r="577">
      <c r="A577" s="1833"/>
      <c r="B577" s="1833"/>
      <c r="C577" s="1833"/>
      <c r="D577" s="1833"/>
      <c r="E577" s="1833"/>
      <c r="F577" s="1833"/>
      <c r="G577" s="1833"/>
      <c r="H577" s="1833"/>
      <c r="I577" s="1833"/>
      <c r="J577" s="1833"/>
      <c r="K577" s="1833"/>
      <c r="L577" s="1833"/>
      <c r="M577" s="1833"/>
      <c r="N577" s="1833"/>
      <c r="O577" s="1833"/>
      <c r="P577" s="1833"/>
      <c r="Q577" s="1833"/>
      <c r="R577" s="1833"/>
    </row>
    <row r="578">
      <c r="A578" s="1833"/>
      <c r="B578" s="1833"/>
      <c r="C578" s="1833"/>
      <c r="D578" s="1833"/>
      <c r="E578" s="1833"/>
      <c r="F578" s="1833"/>
      <c r="G578" s="1833"/>
      <c r="H578" s="1833"/>
      <c r="I578" s="1833"/>
      <c r="J578" s="1833"/>
      <c r="K578" s="1833"/>
      <c r="L578" s="1833"/>
      <c r="M578" s="1833"/>
      <c r="N578" s="1833"/>
      <c r="O578" s="1833"/>
      <c r="P578" s="1833"/>
      <c r="Q578" s="1833"/>
      <c r="R578" s="1833"/>
    </row>
    <row r="579">
      <c r="A579" s="1833"/>
      <c r="B579" s="1833"/>
      <c r="C579" s="1833"/>
      <c r="D579" s="1833"/>
      <c r="E579" s="1833"/>
      <c r="F579" s="1833"/>
      <c r="G579" s="1833"/>
      <c r="H579" s="1833"/>
      <c r="I579" s="1833"/>
      <c r="J579" s="1833"/>
      <c r="K579" s="1833"/>
      <c r="L579" s="1833"/>
      <c r="M579" s="1833"/>
      <c r="N579" s="1833"/>
      <c r="O579" s="1833"/>
      <c r="P579" s="1833"/>
      <c r="Q579" s="1833"/>
      <c r="R579" s="1833"/>
    </row>
    <row r="580">
      <c r="A580" s="1833"/>
      <c r="B580" s="1833"/>
      <c r="C580" s="1833"/>
      <c r="D580" s="1833"/>
      <c r="E580" s="1833"/>
      <c r="F580" s="1833"/>
      <c r="G580" s="1833"/>
      <c r="H580" s="1833"/>
      <c r="I580" s="1833"/>
      <c r="J580" s="1833"/>
      <c r="K580" s="1833"/>
      <c r="L580" s="1833"/>
      <c r="M580" s="1833"/>
      <c r="N580" s="1833"/>
      <c r="O580" s="1833"/>
      <c r="P580" s="1833"/>
      <c r="Q580" s="1833"/>
      <c r="R580" s="1833"/>
    </row>
    <row r="581">
      <c r="A581" s="1833"/>
      <c r="B581" s="1833"/>
      <c r="C581" s="1833"/>
      <c r="D581" s="1833"/>
      <c r="E581" s="1833"/>
      <c r="F581" s="1833"/>
      <c r="G581" s="1833"/>
      <c r="H581" s="1833"/>
      <c r="I581" s="1833"/>
      <c r="J581" s="1833"/>
      <c r="K581" s="1833"/>
      <c r="L581" s="1833"/>
      <c r="M581" s="1833"/>
      <c r="N581" s="1833"/>
      <c r="O581" s="1833"/>
      <c r="P581" s="1833"/>
      <c r="Q581" s="1833"/>
      <c r="R581" s="1833"/>
    </row>
    <row r="582">
      <c r="A582" s="1833"/>
      <c r="B582" s="1833"/>
      <c r="C582" s="1833"/>
      <c r="D582" s="1833"/>
      <c r="E582" s="1833"/>
      <c r="F582" s="1833"/>
      <c r="G582" s="1833"/>
      <c r="H582" s="1833"/>
      <c r="I582" s="1833"/>
      <c r="J582" s="1833"/>
      <c r="K582" s="1833"/>
      <c r="L582" s="1833"/>
      <c r="M582" s="1833"/>
      <c r="N582" s="1833"/>
      <c r="O582" s="1833"/>
      <c r="P582" s="1833"/>
      <c r="Q582" s="1833"/>
      <c r="R582" s="1833"/>
    </row>
    <row r="583">
      <c r="A583" s="1833"/>
      <c r="B583" s="1833"/>
      <c r="C583" s="1833"/>
      <c r="D583" s="1833"/>
      <c r="E583" s="1833"/>
      <c r="F583" s="1833"/>
      <c r="G583" s="1833"/>
      <c r="H583" s="1833"/>
      <c r="I583" s="1833"/>
      <c r="J583" s="1833"/>
      <c r="K583" s="1833"/>
      <c r="L583" s="1833"/>
      <c r="M583" s="1833"/>
      <c r="N583" s="1833"/>
      <c r="O583" s="1833"/>
      <c r="P583" s="1833"/>
      <c r="Q583" s="1833"/>
      <c r="R583" s="1833"/>
    </row>
    <row r="584">
      <c r="A584" s="1833"/>
      <c r="B584" s="1833"/>
      <c r="C584" s="1833"/>
      <c r="D584" s="1833"/>
      <c r="E584" s="1833"/>
      <c r="F584" s="1833"/>
      <c r="G584" s="1833"/>
      <c r="H584" s="1833"/>
      <c r="I584" s="1833"/>
      <c r="J584" s="1833"/>
      <c r="K584" s="1833"/>
      <c r="L584" s="1833"/>
      <c r="M584" s="1833"/>
      <c r="N584" s="1833"/>
      <c r="O584" s="1833"/>
      <c r="P584" s="1833"/>
      <c r="Q584" s="1833"/>
      <c r="R584" s="1833"/>
    </row>
    <row r="585">
      <c r="A585" s="1833"/>
      <c r="B585" s="1833"/>
      <c r="C585" s="1833"/>
      <c r="D585" s="1833"/>
      <c r="E585" s="1833"/>
      <c r="F585" s="1833"/>
      <c r="G585" s="1833"/>
      <c r="H585" s="1833"/>
      <c r="I585" s="1833"/>
      <c r="J585" s="1833"/>
      <c r="K585" s="1833"/>
      <c r="L585" s="1833"/>
      <c r="M585" s="1833"/>
      <c r="N585" s="1833"/>
      <c r="O585" s="1833"/>
      <c r="P585" s="1833"/>
      <c r="Q585" s="1833"/>
      <c r="R585" s="1833"/>
    </row>
    <row r="586">
      <c r="A586" s="1833"/>
      <c r="B586" s="1833"/>
      <c r="C586" s="1833"/>
      <c r="D586" s="1833"/>
      <c r="E586" s="1833"/>
      <c r="F586" s="1833"/>
      <c r="G586" s="1833"/>
      <c r="H586" s="1833"/>
      <c r="I586" s="1833"/>
      <c r="J586" s="1833"/>
      <c r="K586" s="1833"/>
      <c r="L586" s="1833"/>
      <c r="M586" s="1833"/>
      <c r="N586" s="1833"/>
      <c r="O586" s="1833"/>
      <c r="P586" s="1833"/>
      <c r="Q586" s="1833"/>
      <c r="R586" s="1833"/>
    </row>
    <row r="587">
      <c r="A587" s="1833"/>
      <c r="B587" s="1833"/>
      <c r="C587" s="1833"/>
      <c r="D587" s="1833"/>
      <c r="E587" s="1833"/>
      <c r="F587" s="1833"/>
      <c r="G587" s="1833"/>
      <c r="H587" s="1833"/>
      <c r="I587" s="1833"/>
      <c r="J587" s="1833"/>
      <c r="K587" s="1833"/>
      <c r="L587" s="1833"/>
      <c r="M587" s="1833"/>
      <c r="N587" s="1833"/>
      <c r="O587" s="1833"/>
      <c r="P587" s="1833"/>
      <c r="Q587" s="1833"/>
      <c r="R587" s="1833"/>
    </row>
    <row r="588">
      <c r="A588" s="1833"/>
      <c r="B588" s="1833"/>
      <c r="C588" s="1833"/>
      <c r="D588" s="1833"/>
      <c r="E588" s="1833"/>
      <c r="F588" s="1833"/>
      <c r="G588" s="1833"/>
      <c r="H588" s="1833"/>
      <c r="I588" s="1833"/>
      <c r="J588" s="1833"/>
      <c r="K588" s="1833"/>
      <c r="L588" s="1833"/>
      <c r="M588" s="1833"/>
      <c r="N588" s="1833"/>
      <c r="O588" s="1833"/>
      <c r="P588" s="1833"/>
      <c r="Q588" s="1833"/>
      <c r="R588" s="1833"/>
    </row>
    <row r="589">
      <c r="A589" s="1833"/>
      <c r="B589" s="1833"/>
      <c r="C589" s="1833"/>
      <c r="D589" s="1833"/>
      <c r="E589" s="1833"/>
      <c r="F589" s="1833"/>
      <c r="G589" s="1833"/>
      <c r="H589" s="1833"/>
      <c r="I589" s="1833"/>
      <c r="J589" s="1833"/>
      <c r="K589" s="1833"/>
      <c r="L589" s="1833"/>
      <c r="M589" s="1833"/>
      <c r="N589" s="1833"/>
      <c r="O589" s="1833"/>
      <c r="P589" s="1833"/>
      <c r="Q589" s="1833"/>
      <c r="R589" s="1833"/>
    </row>
    <row r="590">
      <c r="A590" s="1833"/>
      <c r="B590" s="1833"/>
      <c r="C590" s="1833"/>
      <c r="D590" s="1833"/>
      <c r="E590" s="1833"/>
      <c r="F590" s="1833"/>
      <c r="G590" s="1833"/>
      <c r="H590" s="1833"/>
      <c r="I590" s="1833"/>
      <c r="J590" s="1833"/>
      <c r="K590" s="1833"/>
      <c r="L590" s="1833"/>
      <c r="M590" s="1833"/>
      <c r="N590" s="1833"/>
      <c r="O590" s="1833"/>
      <c r="P590" s="1833"/>
      <c r="Q590" s="1833"/>
      <c r="R590" s="1833"/>
    </row>
    <row r="591">
      <c r="A591" s="1833"/>
      <c r="B591" s="1833"/>
      <c r="C591" s="1833"/>
      <c r="D591" s="1833"/>
      <c r="E591" s="1833"/>
      <c r="F591" s="1833"/>
      <c r="G591" s="1833"/>
      <c r="H591" s="1833"/>
      <c r="I591" s="1833"/>
      <c r="J591" s="1833"/>
      <c r="K591" s="1833"/>
      <c r="L591" s="1833"/>
      <c r="M591" s="1833"/>
      <c r="N591" s="1833"/>
      <c r="O591" s="1833"/>
      <c r="P591" s="1833"/>
      <c r="Q591" s="1833"/>
      <c r="R591" s="1833"/>
    </row>
    <row r="592">
      <c r="A592" s="1833"/>
      <c r="B592" s="1833"/>
      <c r="C592" s="1833"/>
      <c r="D592" s="1833"/>
      <c r="E592" s="1833"/>
      <c r="F592" s="1833"/>
      <c r="G592" s="1833"/>
      <c r="H592" s="1833"/>
      <c r="I592" s="1833"/>
      <c r="J592" s="1833"/>
      <c r="K592" s="1833"/>
      <c r="L592" s="1833"/>
      <c r="M592" s="1833"/>
      <c r="N592" s="1833"/>
      <c r="O592" s="1833"/>
      <c r="P592" s="1833"/>
      <c r="Q592" s="1833"/>
      <c r="R592" s="1833"/>
    </row>
    <row r="593">
      <c r="A593" s="1833"/>
      <c r="B593" s="1833"/>
      <c r="C593" s="1833"/>
      <c r="D593" s="1833"/>
      <c r="E593" s="1833"/>
      <c r="F593" s="1833"/>
      <c r="G593" s="1833"/>
      <c r="H593" s="1833"/>
      <c r="I593" s="1833"/>
      <c r="J593" s="1833"/>
      <c r="K593" s="1833"/>
      <c r="L593" s="1833"/>
      <c r="M593" s="1833"/>
      <c r="N593" s="1833"/>
      <c r="O593" s="1833"/>
      <c r="P593" s="1833"/>
      <c r="Q593" s="1833"/>
      <c r="R593" s="1833"/>
    </row>
    <row r="594">
      <c r="A594" s="1833"/>
      <c r="B594" s="1833"/>
      <c r="C594" s="1833"/>
      <c r="D594" s="1833"/>
      <c r="E594" s="1833"/>
      <c r="F594" s="1833"/>
      <c r="G594" s="1833"/>
      <c r="H594" s="1833"/>
      <c r="I594" s="1833"/>
      <c r="J594" s="1833"/>
      <c r="K594" s="1833"/>
      <c r="L594" s="1833"/>
      <c r="M594" s="1833"/>
      <c r="N594" s="1833"/>
      <c r="O594" s="1833"/>
      <c r="P594" s="1833"/>
      <c r="Q594" s="1833"/>
      <c r="R594" s="1833"/>
    </row>
    <row r="595">
      <c r="A595" s="1833"/>
      <c r="B595" s="1833"/>
      <c r="C595" s="1833"/>
      <c r="D595" s="1833"/>
      <c r="E595" s="1833"/>
      <c r="F595" s="1833"/>
      <c r="G595" s="1833"/>
      <c r="H595" s="1833"/>
      <c r="I595" s="1833"/>
      <c r="J595" s="1833"/>
      <c r="K595" s="1833"/>
      <c r="L595" s="1833"/>
      <c r="M595" s="1833"/>
      <c r="N595" s="1833"/>
      <c r="O595" s="1833"/>
      <c r="P595" s="1833"/>
      <c r="Q595" s="1833"/>
      <c r="R595" s="1833"/>
    </row>
    <row r="596">
      <c r="A596" s="1833"/>
      <c r="B596" s="1833"/>
      <c r="C596" s="1833"/>
      <c r="D596" s="1833"/>
      <c r="E596" s="1833"/>
      <c r="F596" s="1833"/>
      <c r="G596" s="1833"/>
      <c r="H596" s="1833"/>
      <c r="I596" s="1833"/>
      <c r="J596" s="1833"/>
      <c r="K596" s="1833"/>
      <c r="L596" s="1833"/>
      <c r="M596" s="1833"/>
      <c r="N596" s="1833"/>
      <c r="O596" s="1833"/>
      <c r="P596" s="1833"/>
      <c r="Q596" s="1833"/>
      <c r="R596" s="1833"/>
    </row>
    <row r="597">
      <c r="A597" s="1833"/>
      <c r="B597" s="1833"/>
      <c r="C597" s="1833"/>
      <c r="D597" s="1833"/>
      <c r="E597" s="1833"/>
      <c r="F597" s="1833"/>
      <c r="G597" s="1833"/>
      <c r="H597" s="1833"/>
      <c r="I597" s="1833"/>
      <c r="J597" s="1833"/>
      <c r="K597" s="1833"/>
      <c r="L597" s="1833"/>
      <c r="M597" s="1833"/>
      <c r="N597" s="1833"/>
      <c r="O597" s="1833"/>
      <c r="P597" s="1833"/>
      <c r="Q597" s="1833"/>
      <c r="R597" s="1833"/>
    </row>
    <row r="598">
      <c r="A598" s="1833"/>
      <c r="B598" s="1833"/>
      <c r="C598" s="1833"/>
      <c r="D598" s="1833"/>
      <c r="E598" s="1833"/>
      <c r="F598" s="1833"/>
      <c r="G598" s="1833"/>
      <c r="H598" s="1833"/>
      <c r="I598" s="1833"/>
      <c r="J598" s="1833"/>
      <c r="K598" s="1833"/>
      <c r="L598" s="1833"/>
      <c r="M598" s="1833"/>
      <c r="N598" s="1833"/>
      <c r="O598" s="1833"/>
      <c r="P598" s="1833"/>
      <c r="Q598" s="1833"/>
      <c r="R598" s="1833"/>
    </row>
    <row r="599">
      <c r="A599" s="1833"/>
      <c r="B599" s="1833"/>
      <c r="C599" s="1833"/>
      <c r="D599" s="1833"/>
      <c r="E599" s="1833"/>
      <c r="F599" s="1833"/>
      <c r="G599" s="1833"/>
      <c r="H599" s="1833"/>
      <c r="I599" s="1833"/>
      <c r="J599" s="1833"/>
      <c r="K599" s="1833"/>
      <c r="L599" s="1833"/>
      <c r="M599" s="1833"/>
      <c r="N599" s="1833"/>
      <c r="O599" s="1833"/>
      <c r="P599" s="1833"/>
      <c r="Q599" s="1833"/>
      <c r="R599" s="1833"/>
    </row>
    <row r="600">
      <c r="A600" s="1833"/>
      <c r="B600" s="1833"/>
      <c r="C600" s="1833"/>
      <c r="D600" s="1833"/>
      <c r="E600" s="1833"/>
      <c r="F600" s="1833"/>
      <c r="G600" s="1833"/>
      <c r="H600" s="1833"/>
      <c r="I600" s="1833"/>
      <c r="J600" s="1833"/>
      <c r="K600" s="1833"/>
      <c r="L600" s="1833"/>
      <c r="M600" s="1833"/>
      <c r="N600" s="1833"/>
      <c r="O600" s="1833"/>
      <c r="P600" s="1833"/>
      <c r="Q600" s="1833"/>
      <c r="R600" s="1833"/>
    </row>
    <row r="601">
      <c r="A601" s="1833"/>
      <c r="B601" s="1833"/>
      <c r="C601" s="1833"/>
      <c r="D601" s="1833"/>
      <c r="E601" s="1833"/>
      <c r="F601" s="1833"/>
      <c r="G601" s="1833"/>
      <c r="H601" s="1833"/>
      <c r="I601" s="1833"/>
      <c r="J601" s="1833"/>
      <c r="K601" s="1833"/>
      <c r="L601" s="1833"/>
      <c r="M601" s="1833"/>
      <c r="N601" s="1833"/>
      <c r="O601" s="1833"/>
      <c r="P601" s="1833"/>
      <c r="Q601" s="1833"/>
      <c r="R601" s="1833"/>
    </row>
    <row r="602">
      <c r="A602" s="1833"/>
      <c r="B602" s="1833"/>
      <c r="C602" s="1833"/>
      <c r="D602" s="1833"/>
      <c r="E602" s="1833"/>
      <c r="F602" s="1833"/>
      <c r="G602" s="1833"/>
      <c r="H602" s="1833"/>
      <c r="I602" s="1833"/>
      <c r="J602" s="1833"/>
      <c r="K602" s="1833"/>
      <c r="L602" s="1833"/>
      <c r="M602" s="1833"/>
      <c r="N602" s="1833"/>
      <c r="O602" s="1833"/>
      <c r="P602" s="1833"/>
      <c r="Q602" s="1833"/>
      <c r="R602" s="1833"/>
    </row>
    <row r="603">
      <c r="A603" s="1833"/>
      <c r="B603" s="1833"/>
      <c r="C603" s="1833"/>
      <c r="D603" s="1833"/>
      <c r="E603" s="1833"/>
      <c r="F603" s="1833"/>
      <c r="G603" s="1833"/>
      <c r="H603" s="1833"/>
      <c r="I603" s="1833"/>
      <c r="J603" s="1833"/>
      <c r="K603" s="1833"/>
      <c r="L603" s="1833"/>
      <c r="M603" s="1833"/>
      <c r="N603" s="1833"/>
      <c r="O603" s="1833"/>
      <c r="P603" s="1833"/>
      <c r="Q603" s="1833"/>
      <c r="R603" s="1833"/>
    </row>
    <row r="604">
      <c r="A604" s="1833"/>
      <c r="B604" s="1833"/>
      <c r="C604" s="1833"/>
      <c r="D604" s="1833"/>
      <c r="E604" s="1833"/>
      <c r="F604" s="1833"/>
      <c r="G604" s="1833"/>
      <c r="H604" s="1833"/>
      <c r="I604" s="1833"/>
      <c r="J604" s="1833"/>
      <c r="K604" s="1833"/>
      <c r="L604" s="1833"/>
      <c r="M604" s="1833"/>
      <c r="N604" s="1833"/>
      <c r="O604" s="1833"/>
      <c r="P604" s="1833"/>
      <c r="Q604" s="1833"/>
      <c r="R604" s="1833"/>
    </row>
    <row r="605">
      <c r="A605" s="1833"/>
      <c r="B605" s="1833"/>
      <c r="C605" s="1833"/>
      <c r="D605" s="1833"/>
      <c r="E605" s="1833"/>
      <c r="F605" s="1833"/>
      <c r="G605" s="1833"/>
      <c r="H605" s="1833"/>
      <c r="I605" s="1833"/>
      <c r="J605" s="1833"/>
      <c r="K605" s="1833"/>
      <c r="L605" s="1833"/>
      <c r="M605" s="1833"/>
      <c r="N605" s="1833"/>
      <c r="O605" s="1833"/>
      <c r="P605" s="1833"/>
      <c r="Q605" s="1833"/>
      <c r="R605" s="1833"/>
    </row>
    <row r="606">
      <c r="A606" s="1833"/>
      <c r="B606" s="1833"/>
      <c r="C606" s="1833"/>
      <c r="D606" s="1833"/>
      <c r="E606" s="1833"/>
      <c r="F606" s="1833"/>
      <c r="G606" s="1833"/>
      <c r="H606" s="1833"/>
      <c r="I606" s="1833"/>
      <c r="J606" s="1833"/>
      <c r="K606" s="1833"/>
      <c r="L606" s="1833"/>
      <c r="M606" s="1833"/>
      <c r="N606" s="1833"/>
      <c r="O606" s="1833"/>
      <c r="P606" s="1833"/>
      <c r="Q606" s="1833"/>
      <c r="R606" s="1833"/>
    </row>
    <row r="607">
      <c r="A607" s="1833"/>
      <c r="B607" s="1833"/>
      <c r="C607" s="1833"/>
      <c r="D607" s="1833"/>
      <c r="E607" s="1833"/>
      <c r="F607" s="1833"/>
      <c r="G607" s="1833"/>
      <c r="H607" s="1833"/>
      <c r="I607" s="1833"/>
      <c r="J607" s="1833"/>
      <c r="K607" s="1833"/>
      <c r="L607" s="1833"/>
      <c r="M607" s="1833"/>
      <c r="N607" s="1833"/>
      <c r="O607" s="1833"/>
      <c r="P607" s="1833"/>
      <c r="Q607" s="1833"/>
      <c r="R607" s="1833"/>
    </row>
    <row r="608">
      <c r="A608" s="1833"/>
      <c r="B608" s="1833"/>
      <c r="C608" s="1833"/>
      <c r="D608" s="1833"/>
      <c r="E608" s="1833"/>
      <c r="F608" s="1833"/>
      <c r="G608" s="1833"/>
      <c r="H608" s="1833"/>
      <c r="I608" s="1833"/>
      <c r="J608" s="1833"/>
      <c r="K608" s="1833"/>
      <c r="L608" s="1833"/>
      <c r="M608" s="1833"/>
      <c r="N608" s="1833"/>
      <c r="O608" s="1833"/>
      <c r="P608" s="1833"/>
      <c r="Q608" s="1833"/>
      <c r="R608" s="1833"/>
    </row>
    <row r="609">
      <c r="A609" s="1833"/>
      <c r="B609" s="1833"/>
      <c r="C609" s="1833"/>
      <c r="D609" s="1833"/>
      <c r="E609" s="1833"/>
      <c r="F609" s="1833"/>
      <c r="G609" s="1833"/>
      <c r="H609" s="1833"/>
      <c r="I609" s="1833"/>
      <c r="J609" s="1833"/>
      <c r="K609" s="1833"/>
      <c r="L609" s="1833"/>
      <c r="M609" s="1833"/>
      <c r="N609" s="1833"/>
      <c r="O609" s="1833"/>
      <c r="P609" s="1833"/>
      <c r="Q609" s="1833"/>
      <c r="R609" s="1833"/>
    </row>
    <row r="610">
      <c r="A610" s="1833"/>
      <c r="B610" s="1833"/>
      <c r="C610" s="1833"/>
      <c r="D610" s="1833"/>
      <c r="E610" s="1833"/>
      <c r="F610" s="1833"/>
      <c r="G610" s="1833"/>
      <c r="H610" s="1833"/>
      <c r="I610" s="1833"/>
      <c r="J610" s="1833"/>
      <c r="K610" s="1833"/>
      <c r="L610" s="1833"/>
      <c r="M610" s="1833"/>
      <c r="N610" s="1833"/>
      <c r="O610" s="1833"/>
      <c r="P610" s="1833"/>
      <c r="Q610" s="1833"/>
      <c r="R610" s="1833"/>
    </row>
    <row r="611">
      <c r="A611" s="1833"/>
      <c r="B611" s="1833"/>
      <c r="C611" s="1833"/>
      <c r="D611" s="1833"/>
      <c r="E611" s="1833"/>
      <c r="F611" s="1833"/>
      <c r="G611" s="1833"/>
      <c r="H611" s="1833"/>
      <c r="I611" s="1833"/>
      <c r="J611" s="1833"/>
      <c r="K611" s="1833"/>
      <c r="L611" s="1833"/>
      <c r="M611" s="1833"/>
      <c r="N611" s="1833"/>
      <c r="O611" s="1833"/>
      <c r="P611" s="1833"/>
      <c r="Q611" s="1833"/>
      <c r="R611" s="1833"/>
    </row>
    <row r="612">
      <c r="A612" s="1833"/>
      <c r="B612" s="1833"/>
      <c r="C612" s="1833"/>
      <c r="D612" s="1833"/>
      <c r="E612" s="1833"/>
      <c r="F612" s="1833"/>
      <c r="G612" s="1833"/>
      <c r="H612" s="1833"/>
      <c r="I612" s="1833"/>
      <c r="J612" s="1833"/>
      <c r="K612" s="1833"/>
      <c r="L612" s="1833"/>
      <c r="M612" s="1833"/>
      <c r="N612" s="1833"/>
      <c r="O612" s="1833"/>
      <c r="P612" s="1833"/>
      <c r="Q612" s="1833"/>
      <c r="R612" s="1833"/>
    </row>
    <row r="613">
      <c r="A613" s="1833"/>
      <c r="B613" s="1833"/>
      <c r="C613" s="1833"/>
      <c r="D613" s="1833"/>
      <c r="E613" s="1833"/>
      <c r="F613" s="1833"/>
      <c r="G613" s="1833"/>
      <c r="H613" s="1833"/>
      <c r="I613" s="1833"/>
      <c r="J613" s="1833"/>
      <c r="K613" s="1833"/>
      <c r="L613" s="1833"/>
      <c r="M613" s="1833"/>
      <c r="N613" s="1833"/>
      <c r="O613" s="1833"/>
      <c r="P613" s="1833"/>
      <c r="Q613" s="1833"/>
      <c r="R613" s="1833"/>
    </row>
    <row r="614">
      <c r="A614" s="1833"/>
      <c r="B614" s="1833"/>
      <c r="C614" s="1833"/>
      <c r="D614" s="1833"/>
      <c r="E614" s="1833"/>
      <c r="F614" s="1833"/>
      <c r="G614" s="1833"/>
      <c r="H614" s="1833"/>
      <c r="I614" s="1833"/>
      <c r="J614" s="1833"/>
      <c r="K614" s="1833"/>
      <c r="L614" s="1833"/>
      <c r="M614" s="1833"/>
      <c r="N614" s="1833"/>
      <c r="O614" s="1833"/>
      <c r="P614" s="1833"/>
      <c r="Q614" s="1833"/>
      <c r="R614" s="1833"/>
    </row>
    <row r="615">
      <c r="A615" s="1833"/>
      <c r="B615" s="1833"/>
      <c r="C615" s="1833"/>
      <c r="D615" s="1833"/>
      <c r="E615" s="1833"/>
      <c r="F615" s="1833"/>
      <c r="G615" s="1833"/>
      <c r="H615" s="1833"/>
      <c r="I615" s="1833"/>
      <c r="J615" s="1833"/>
      <c r="K615" s="1833"/>
      <c r="L615" s="1833"/>
      <c r="M615" s="1833"/>
      <c r="N615" s="1833"/>
      <c r="O615" s="1833"/>
      <c r="P615" s="1833"/>
      <c r="Q615" s="1833"/>
      <c r="R615" s="1833"/>
    </row>
    <row r="616">
      <c r="A616" s="1833"/>
      <c r="B616" s="1833"/>
      <c r="C616" s="1833"/>
      <c r="D616" s="1833"/>
      <c r="E616" s="1833"/>
      <c r="F616" s="1833"/>
      <c r="G616" s="1833"/>
      <c r="H616" s="1833"/>
      <c r="I616" s="1833"/>
      <c r="J616" s="1833"/>
      <c r="K616" s="1833"/>
      <c r="L616" s="1833"/>
      <c r="M616" s="1833"/>
      <c r="N616" s="1833"/>
      <c r="O616" s="1833"/>
      <c r="P616" s="1833"/>
      <c r="Q616" s="1833"/>
      <c r="R616" s="1833"/>
    </row>
    <row r="617">
      <c r="A617" s="1833"/>
      <c r="B617" s="1833"/>
      <c r="C617" s="1833"/>
      <c r="D617" s="1833"/>
      <c r="E617" s="1833"/>
      <c r="F617" s="1833"/>
      <c r="G617" s="1833"/>
      <c r="H617" s="1833"/>
      <c r="I617" s="1833"/>
      <c r="J617" s="1833"/>
      <c r="K617" s="1833"/>
      <c r="L617" s="1833"/>
      <c r="M617" s="1833"/>
      <c r="N617" s="1833"/>
      <c r="O617" s="1833"/>
      <c r="P617" s="1833"/>
      <c r="Q617" s="1833"/>
      <c r="R617" s="1833"/>
    </row>
    <row r="618">
      <c r="A618" s="1833"/>
      <c r="B618" s="1833"/>
      <c r="C618" s="1833"/>
      <c r="D618" s="1833"/>
      <c r="E618" s="1833"/>
      <c r="F618" s="1833"/>
      <c r="G618" s="1833"/>
      <c r="H618" s="1833"/>
      <c r="I618" s="1833"/>
      <c r="J618" s="1833"/>
      <c r="K618" s="1833"/>
      <c r="L618" s="1833"/>
      <c r="M618" s="1833"/>
      <c r="N618" s="1833"/>
      <c r="O618" s="1833"/>
      <c r="P618" s="1833"/>
      <c r="Q618" s="1833"/>
      <c r="R618" s="1833"/>
    </row>
    <row r="619">
      <c r="A619" s="1833"/>
      <c r="B619" s="1833"/>
      <c r="C619" s="1833"/>
      <c r="D619" s="1833"/>
      <c r="E619" s="1833"/>
      <c r="F619" s="1833"/>
      <c r="G619" s="1833"/>
      <c r="H619" s="1833"/>
      <c r="I619" s="1833"/>
      <c r="J619" s="1833"/>
      <c r="K619" s="1833"/>
      <c r="L619" s="1833"/>
      <c r="M619" s="1833"/>
      <c r="N619" s="1833"/>
      <c r="O619" s="1833"/>
      <c r="P619" s="1833"/>
      <c r="Q619" s="1833"/>
      <c r="R619" s="1833"/>
    </row>
    <row r="620">
      <c r="A620" s="1833"/>
      <c r="B620" s="1833"/>
      <c r="C620" s="1833"/>
      <c r="D620" s="1833"/>
      <c r="E620" s="1833"/>
      <c r="F620" s="1833"/>
      <c r="G620" s="1833"/>
      <c r="H620" s="1833"/>
      <c r="I620" s="1833"/>
      <c r="J620" s="1833"/>
      <c r="K620" s="1833"/>
      <c r="L620" s="1833"/>
      <c r="M620" s="1833"/>
      <c r="N620" s="1833"/>
      <c r="O620" s="1833"/>
      <c r="P620" s="1833"/>
      <c r="Q620" s="1833"/>
      <c r="R620" s="1833"/>
    </row>
    <row r="621">
      <c r="A621" s="1833"/>
      <c r="B621" s="1833"/>
      <c r="C621" s="1833"/>
      <c r="D621" s="1833"/>
      <c r="E621" s="1833"/>
      <c r="F621" s="1833"/>
      <c r="G621" s="1833"/>
      <c r="H621" s="1833"/>
      <c r="I621" s="1833"/>
      <c r="J621" s="1833"/>
      <c r="K621" s="1833"/>
      <c r="L621" s="1833"/>
      <c r="M621" s="1833"/>
      <c r="N621" s="1833"/>
      <c r="O621" s="1833"/>
      <c r="P621" s="1833"/>
      <c r="Q621" s="1833"/>
      <c r="R621" s="1833"/>
    </row>
    <row r="622">
      <c r="A622" s="1833"/>
      <c r="B622" s="1833"/>
      <c r="C622" s="1833"/>
      <c r="D622" s="1833"/>
      <c r="E622" s="1833"/>
      <c r="F622" s="1833"/>
      <c r="G622" s="1833"/>
      <c r="H622" s="1833"/>
      <c r="I622" s="1833"/>
      <c r="J622" s="1833"/>
      <c r="K622" s="1833"/>
      <c r="L622" s="1833"/>
      <c r="M622" s="1833"/>
      <c r="N622" s="1833"/>
      <c r="O622" s="1833"/>
      <c r="P622" s="1833"/>
      <c r="Q622" s="1833"/>
      <c r="R622" s="1833"/>
    </row>
    <row r="623">
      <c r="A623" s="1833"/>
      <c r="B623" s="1833"/>
      <c r="C623" s="1833"/>
      <c r="D623" s="1833"/>
      <c r="E623" s="1833"/>
      <c r="F623" s="1833"/>
      <c r="G623" s="1833"/>
      <c r="H623" s="1833"/>
      <c r="I623" s="1833"/>
      <c r="J623" s="1833"/>
      <c r="K623" s="1833"/>
      <c r="L623" s="1833"/>
      <c r="M623" s="1833"/>
      <c r="N623" s="1833"/>
      <c r="O623" s="1833"/>
      <c r="P623" s="1833"/>
      <c r="Q623" s="1833"/>
      <c r="R623" s="1833"/>
    </row>
    <row r="624">
      <c r="A624" s="1833"/>
      <c r="B624" s="1833"/>
      <c r="C624" s="1833"/>
      <c r="D624" s="1833"/>
      <c r="E624" s="1833"/>
      <c r="F624" s="1833"/>
      <c r="G624" s="1833"/>
      <c r="H624" s="1833"/>
      <c r="I624" s="1833"/>
      <c r="J624" s="1833"/>
      <c r="K624" s="1833"/>
      <c r="L624" s="1833"/>
      <c r="M624" s="1833"/>
      <c r="N624" s="1833"/>
      <c r="O624" s="1833"/>
      <c r="P624" s="1833"/>
      <c r="Q624" s="1833"/>
      <c r="R624" s="1833"/>
    </row>
    <row r="625">
      <c r="A625" s="1833"/>
      <c r="B625" s="1833"/>
      <c r="C625" s="1833"/>
      <c r="D625" s="1833"/>
      <c r="E625" s="1833"/>
      <c r="F625" s="1833"/>
      <c r="G625" s="1833"/>
      <c r="H625" s="1833"/>
      <c r="I625" s="1833"/>
      <c r="J625" s="1833"/>
      <c r="K625" s="1833"/>
      <c r="L625" s="1833"/>
      <c r="M625" s="1833"/>
      <c r="N625" s="1833"/>
      <c r="O625" s="1833"/>
      <c r="P625" s="1833"/>
      <c r="Q625" s="1833"/>
      <c r="R625" s="1833"/>
    </row>
    <row r="626">
      <c r="A626" s="1833"/>
      <c r="B626" s="1833"/>
      <c r="C626" s="1833"/>
      <c r="D626" s="1833"/>
      <c r="E626" s="1833"/>
      <c r="F626" s="1833"/>
      <c r="G626" s="1833"/>
      <c r="H626" s="1833"/>
      <c r="I626" s="1833"/>
      <c r="J626" s="1833"/>
      <c r="K626" s="1833"/>
      <c r="L626" s="1833"/>
      <c r="M626" s="1833"/>
      <c r="N626" s="1833"/>
      <c r="O626" s="1833"/>
      <c r="P626" s="1833"/>
      <c r="Q626" s="1833"/>
      <c r="R626" s="1833"/>
    </row>
    <row r="627">
      <c r="A627" s="1833"/>
      <c r="B627" s="1833"/>
      <c r="C627" s="1833"/>
      <c r="D627" s="1833"/>
      <c r="E627" s="1833"/>
      <c r="F627" s="1833"/>
      <c r="G627" s="1833"/>
      <c r="H627" s="1833"/>
      <c r="I627" s="1833"/>
      <c r="J627" s="1833"/>
      <c r="K627" s="1833"/>
      <c r="L627" s="1833"/>
      <c r="M627" s="1833"/>
      <c r="N627" s="1833"/>
      <c r="O627" s="1833"/>
      <c r="P627" s="1833"/>
      <c r="Q627" s="1833"/>
      <c r="R627" s="1833"/>
    </row>
    <row r="628">
      <c r="A628" s="1833"/>
      <c r="B628" s="1833"/>
      <c r="C628" s="1833"/>
      <c r="D628" s="1833"/>
      <c r="E628" s="1833"/>
      <c r="F628" s="1833"/>
      <c r="G628" s="1833"/>
      <c r="H628" s="1833"/>
      <c r="I628" s="1833"/>
      <c r="J628" s="1833"/>
      <c r="K628" s="1833"/>
      <c r="L628" s="1833"/>
      <c r="M628" s="1833"/>
      <c r="N628" s="1833"/>
      <c r="O628" s="1833"/>
      <c r="P628" s="1833"/>
      <c r="Q628" s="1833"/>
      <c r="R628" s="1833"/>
    </row>
    <row r="629">
      <c r="A629" s="1833"/>
      <c r="B629" s="1833"/>
      <c r="C629" s="1833"/>
      <c r="D629" s="1833"/>
      <c r="E629" s="1833"/>
      <c r="F629" s="1833"/>
      <c r="G629" s="1833"/>
      <c r="H629" s="1833"/>
      <c r="I629" s="1833"/>
      <c r="J629" s="1833"/>
      <c r="K629" s="1833"/>
      <c r="L629" s="1833"/>
      <c r="M629" s="1833"/>
      <c r="N629" s="1833"/>
      <c r="O629" s="1833"/>
      <c r="P629" s="1833"/>
      <c r="Q629" s="1833"/>
      <c r="R629" s="1833"/>
    </row>
    <row r="630">
      <c r="A630" s="1833"/>
      <c r="B630" s="1833"/>
      <c r="C630" s="1833"/>
      <c r="D630" s="1833"/>
      <c r="E630" s="1833"/>
      <c r="F630" s="1833"/>
      <c r="G630" s="1833"/>
      <c r="H630" s="1833"/>
      <c r="I630" s="1833"/>
      <c r="J630" s="1833"/>
      <c r="K630" s="1833"/>
      <c r="L630" s="1833"/>
      <c r="M630" s="1833"/>
      <c r="N630" s="1833"/>
      <c r="O630" s="1833"/>
      <c r="P630" s="1833"/>
      <c r="Q630" s="1833"/>
      <c r="R630" s="1833"/>
    </row>
    <row r="631">
      <c r="A631" s="1833"/>
      <c r="B631" s="1833"/>
      <c r="C631" s="1833"/>
      <c r="D631" s="1833"/>
      <c r="E631" s="1833"/>
      <c r="F631" s="1833"/>
      <c r="G631" s="1833"/>
      <c r="H631" s="1833"/>
      <c r="I631" s="1833"/>
      <c r="J631" s="1833"/>
      <c r="K631" s="1833"/>
      <c r="L631" s="1833"/>
      <c r="M631" s="1833"/>
      <c r="N631" s="1833"/>
      <c r="O631" s="1833"/>
      <c r="P631" s="1833"/>
      <c r="Q631" s="1833"/>
      <c r="R631" s="1833"/>
    </row>
    <row r="632">
      <c r="A632" s="1833"/>
      <c r="B632" s="1833"/>
      <c r="C632" s="1833"/>
      <c r="D632" s="1833"/>
      <c r="E632" s="1833"/>
      <c r="F632" s="1833"/>
      <c r="G632" s="1833"/>
      <c r="H632" s="1833"/>
      <c r="I632" s="1833"/>
      <c r="J632" s="1833"/>
      <c r="K632" s="1833"/>
      <c r="L632" s="1833"/>
      <c r="M632" s="1833"/>
      <c r="N632" s="1833"/>
      <c r="O632" s="1833"/>
      <c r="P632" s="1833"/>
      <c r="Q632" s="1833"/>
      <c r="R632" s="1833"/>
    </row>
    <row r="633">
      <c r="A633" s="1833"/>
      <c r="B633" s="1833"/>
      <c r="C633" s="1833"/>
      <c r="D633" s="1833"/>
      <c r="E633" s="1833"/>
      <c r="F633" s="1833"/>
      <c r="G633" s="1833"/>
      <c r="H633" s="1833"/>
      <c r="I633" s="1833"/>
      <c r="J633" s="1833"/>
      <c r="K633" s="1833"/>
      <c r="L633" s="1833"/>
      <c r="M633" s="1833"/>
      <c r="N633" s="1833"/>
      <c r="O633" s="1833"/>
      <c r="P633" s="1833"/>
      <c r="Q633" s="1833"/>
      <c r="R633" s="1833"/>
    </row>
    <row r="634">
      <c r="A634" s="1833"/>
      <c r="B634" s="1833"/>
      <c r="C634" s="1833"/>
      <c r="D634" s="1833"/>
      <c r="E634" s="1833"/>
      <c r="F634" s="1833"/>
      <c r="G634" s="1833"/>
      <c r="H634" s="1833"/>
      <c r="I634" s="1833"/>
      <c r="J634" s="1833"/>
      <c r="K634" s="1833"/>
      <c r="L634" s="1833"/>
      <c r="M634" s="1833"/>
      <c r="N634" s="1833"/>
      <c r="O634" s="1833"/>
      <c r="P634" s="1833"/>
      <c r="Q634" s="1833"/>
      <c r="R634" s="1833"/>
    </row>
    <row r="635">
      <c r="A635" s="1833"/>
      <c r="B635" s="1833"/>
      <c r="C635" s="1833"/>
      <c r="D635" s="1833"/>
      <c r="E635" s="1833"/>
      <c r="F635" s="1833"/>
      <c r="G635" s="1833"/>
      <c r="H635" s="1833"/>
      <c r="I635" s="1833"/>
      <c r="J635" s="1833"/>
      <c r="K635" s="1833"/>
      <c r="L635" s="1833"/>
      <c r="M635" s="1833"/>
      <c r="N635" s="1833"/>
      <c r="O635" s="1833"/>
      <c r="P635" s="1833"/>
      <c r="Q635" s="1833"/>
      <c r="R635" s="1833"/>
    </row>
    <row r="636">
      <c r="A636" s="1833"/>
      <c r="B636" s="1833"/>
      <c r="C636" s="1833"/>
      <c r="D636" s="1833"/>
      <c r="E636" s="1833"/>
      <c r="F636" s="1833"/>
      <c r="G636" s="1833"/>
      <c r="H636" s="1833"/>
      <c r="I636" s="1833"/>
      <c r="J636" s="1833"/>
      <c r="K636" s="1833"/>
      <c r="L636" s="1833"/>
      <c r="M636" s="1833"/>
      <c r="N636" s="1833"/>
      <c r="O636" s="1833"/>
      <c r="P636" s="1833"/>
      <c r="Q636" s="1833"/>
      <c r="R636" s="1833"/>
    </row>
    <row r="637">
      <c r="A637" s="1833"/>
      <c r="B637" s="1833"/>
      <c r="C637" s="1833"/>
      <c r="D637" s="1833"/>
      <c r="E637" s="1833"/>
      <c r="F637" s="1833"/>
      <c r="G637" s="1833"/>
      <c r="H637" s="1833"/>
      <c r="I637" s="1833"/>
      <c r="J637" s="1833"/>
      <c r="K637" s="1833"/>
      <c r="L637" s="1833"/>
      <c r="M637" s="1833"/>
      <c r="N637" s="1833"/>
      <c r="O637" s="1833"/>
      <c r="P637" s="1833"/>
      <c r="Q637" s="1833"/>
      <c r="R637" s="1833"/>
    </row>
    <row r="638">
      <c r="A638" s="1833"/>
      <c r="B638" s="1833"/>
      <c r="C638" s="1833"/>
      <c r="D638" s="1833"/>
      <c r="E638" s="1833"/>
      <c r="F638" s="1833"/>
      <c r="G638" s="1833"/>
      <c r="H638" s="1833"/>
      <c r="I638" s="1833"/>
      <c r="J638" s="1833"/>
      <c r="K638" s="1833"/>
      <c r="L638" s="1833"/>
      <c r="M638" s="1833"/>
      <c r="N638" s="1833"/>
      <c r="O638" s="1833"/>
      <c r="P638" s="1833"/>
      <c r="Q638" s="1833"/>
      <c r="R638" s="1833"/>
    </row>
    <row r="639">
      <c r="A639" s="1833"/>
      <c r="B639" s="1833"/>
      <c r="C639" s="1833"/>
      <c r="D639" s="1833"/>
      <c r="E639" s="1833"/>
      <c r="F639" s="1833"/>
      <c r="G639" s="1833"/>
      <c r="H639" s="1833"/>
      <c r="I639" s="1833"/>
      <c r="J639" s="1833"/>
      <c r="K639" s="1833"/>
      <c r="L639" s="1833"/>
      <c r="M639" s="1833"/>
      <c r="N639" s="1833"/>
      <c r="O639" s="1833"/>
      <c r="P639" s="1833"/>
      <c r="Q639" s="1833"/>
      <c r="R639" s="1833"/>
    </row>
    <row r="640">
      <c r="A640" s="1833"/>
      <c r="B640" s="1833"/>
      <c r="C640" s="1833"/>
      <c r="D640" s="1833"/>
      <c r="E640" s="1833"/>
      <c r="F640" s="1833"/>
      <c r="G640" s="1833"/>
      <c r="H640" s="1833"/>
      <c r="I640" s="1833"/>
      <c r="J640" s="1833"/>
      <c r="K640" s="1833"/>
      <c r="L640" s="1833"/>
      <c r="M640" s="1833"/>
      <c r="N640" s="1833"/>
      <c r="O640" s="1833"/>
      <c r="P640" s="1833"/>
      <c r="Q640" s="1833"/>
      <c r="R640" s="1833"/>
    </row>
    <row r="641">
      <c r="A641" s="1833"/>
      <c r="B641" s="1833"/>
      <c r="C641" s="1833"/>
      <c r="D641" s="1833"/>
      <c r="E641" s="1833"/>
      <c r="F641" s="1833"/>
      <c r="G641" s="1833"/>
      <c r="H641" s="1833"/>
      <c r="I641" s="1833"/>
      <c r="J641" s="1833"/>
      <c r="K641" s="1833"/>
      <c r="L641" s="1833"/>
      <c r="M641" s="1833"/>
      <c r="N641" s="1833"/>
      <c r="O641" s="1833"/>
      <c r="P641" s="1833"/>
      <c r="Q641" s="1833"/>
      <c r="R641" s="1833"/>
    </row>
    <row r="642">
      <c r="A642" s="1833"/>
      <c r="B642" s="1833"/>
      <c r="C642" s="1833"/>
      <c r="D642" s="1833"/>
      <c r="E642" s="1833"/>
      <c r="F642" s="1833"/>
      <c r="G642" s="1833"/>
      <c r="H642" s="1833"/>
      <c r="I642" s="1833"/>
      <c r="J642" s="1833"/>
      <c r="K642" s="1833"/>
      <c r="L642" s="1833"/>
      <c r="M642" s="1833"/>
      <c r="N642" s="1833"/>
      <c r="O642" s="1833"/>
      <c r="P642" s="1833"/>
      <c r="Q642" s="1833"/>
      <c r="R642" s="1833"/>
    </row>
    <row r="643">
      <c r="A643" s="1833"/>
      <c r="B643" s="1833"/>
      <c r="C643" s="1833"/>
      <c r="D643" s="1833"/>
      <c r="E643" s="1833"/>
      <c r="F643" s="1833"/>
      <c r="G643" s="1833"/>
      <c r="H643" s="1833"/>
      <c r="I643" s="1833"/>
      <c r="J643" s="1833"/>
      <c r="K643" s="1833"/>
      <c r="L643" s="1833"/>
      <c r="M643" s="1833"/>
      <c r="N643" s="1833"/>
      <c r="O643" s="1833"/>
      <c r="P643" s="1833"/>
      <c r="Q643" s="1833"/>
      <c r="R643" s="1833"/>
    </row>
    <row r="644">
      <c r="A644" s="1833"/>
      <c r="B644" s="1833"/>
      <c r="C644" s="1833"/>
      <c r="D644" s="1833"/>
      <c r="E644" s="1833"/>
      <c r="F644" s="1833"/>
      <c r="G644" s="1833"/>
      <c r="H644" s="1833"/>
      <c r="I644" s="1833"/>
      <c r="J644" s="1833"/>
      <c r="K644" s="1833"/>
      <c r="L644" s="1833"/>
      <c r="M644" s="1833"/>
      <c r="N644" s="1833"/>
      <c r="O644" s="1833"/>
      <c r="P644" s="1833"/>
      <c r="Q644" s="1833"/>
      <c r="R644" s="1833"/>
    </row>
    <row r="645">
      <c r="A645" s="1833"/>
      <c r="B645" s="1833"/>
      <c r="C645" s="1833"/>
      <c r="D645" s="1833"/>
      <c r="E645" s="1833"/>
      <c r="F645" s="1833"/>
      <c r="G645" s="1833"/>
      <c r="H645" s="1833"/>
      <c r="I645" s="1833"/>
      <c r="J645" s="1833"/>
      <c r="K645" s="1833"/>
      <c r="L645" s="1833"/>
      <c r="M645" s="1833"/>
      <c r="N645" s="1833"/>
      <c r="O645" s="1833"/>
      <c r="P645" s="1833"/>
      <c r="Q645" s="1833"/>
      <c r="R645" s="1833"/>
    </row>
    <row r="646">
      <c r="A646" s="1833"/>
      <c r="B646" s="1833"/>
      <c r="C646" s="1833"/>
      <c r="D646" s="1833"/>
      <c r="E646" s="1833"/>
      <c r="F646" s="1833"/>
      <c r="G646" s="1833"/>
      <c r="H646" s="1833"/>
      <c r="I646" s="1833"/>
      <c r="J646" s="1833"/>
      <c r="K646" s="1833"/>
      <c r="L646" s="1833"/>
      <c r="M646" s="1833"/>
      <c r="N646" s="1833"/>
      <c r="O646" s="1833"/>
      <c r="P646" s="1833"/>
      <c r="Q646" s="1833"/>
      <c r="R646" s="1833"/>
    </row>
    <row r="647">
      <c r="A647" s="1833"/>
      <c r="B647" s="1833"/>
      <c r="C647" s="1833"/>
      <c r="D647" s="1833"/>
      <c r="E647" s="1833"/>
      <c r="F647" s="1833"/>
      <c r="G647" s="1833"/>
      <c r="H647" s="1833"/>
      <c r="I647" s="1833"/>
      <c r="J647" s="1833"/>
      <c r="K647" s="1833"/>
      <c r="L647" s="1833"/>
      <c r="M647" s="1833"/>
      <c r="N647" s="1833"/>
      <c r="O647" s="1833"/>
      <c r="P647" s="1833"/>
      <c r="Q647" s="1833"/>
      <c r="R647" s="1833"/>
    </row>
    <row r="648">
      <c r="A648" s="1833"/>
      <c r="B648" s="1833"/>
      <c r="C648" s="1833"/>
      <c r="D648" s="1833"/>
      <c r="E648" s="1833"/>
      <c r="F648" s="1833"/>
      <c r="G648" s="1833"/>
      <c r="H648" s="1833"/>
      <c r="I648" s="1833"/>
      <c r="J648" s="1833"/>
      <c r="K648" s="1833"/>
      <c r="L648" s="1833"/>
      <c r="M648" s="1833"/>
      <c r="N648" s="1833"/>
      <c r="O648" s="1833"/>
      <c r="P648" s="1833"/>
      <c r="Q648" s="1833"/>
      <c r="R648" s="1833"/>
    </row>
    <row r="649">
      <c r="A649" s="1833"/>
      <c r="B649" s="1833"/>
      <c r="C649" s="1833"/>
      <c r="D649" s="1833"/>
      <c r="E649" s="1833"/>
      <c r="F649" s="1833"/>
      <c r="G649" s="1833"/>
      <c r="H649" s="1833"/>
      <c r="I649" s="1833"/>
      <c r="J649" s="1833"/>
      <c r="K649" s="1833"/>
      <c r="L649" s="1833"/>
      <c r="M649" s="1833"/>
      <c r="N649" s="1833"/>
      <c r="O649" s="1833"/>
      <c r="P649" s="1833"/>
      <c r="Q649" s="1833"/>
      <c r="R649" s="1833"/>
    </row>
    <row r="650">
      <c r="A650" s="1833"/>
      <c r="B650" s="1833"/>
      <c r="C650" s="1833"/>
      <c r="D650" s="1833"/>
      <c r="E650" s="1833"/>
      <c r="F650" s="1833"/>
      <c r="G650" s="1833"/>
      <c r="H650" s="1833"/>
      <c r="I650" s="1833"/>
      <c r="J650" s="1833"/>
      <c r="K650" s="1833"/>
      <c r="L650" s="1833"/>
      <c r="M650" s="1833"/>
      <c r="N650" s="1833"/>
      <c r="O650" s="1833"/>
      <c r="P650" s="1833"/>
      <c r="Q650" s="1833"/>
      <c r="R650" s="1833"/>
    </row>
    <row r="651">
      <c r="A651" s="1833"/>
      <c r="B651" s="1833"/>
      <c r="C651" s="1833"/>
      <c r="D651" s="1833"/>
      <c r="E651" s="1833"/>
      <c r="F651" s="1833"/>
      <c r="G651" s="1833"/>
      <c r="H651" s="1833"/>
      <c r="I651" s="1833"/>
      <c r="J651" s="1833"/>
      <c r="K651" s="1833"/>
      <c r="L651" s="1833"/>
      <c r="M651" s="1833"/>
      <c r="N651" s="1833"/>
      <c r="O651" s="1833"/>
      <c r="P651" s="1833"/>
      <c r="Q651" s="1833"/>
      <c r="R651" s="1833"/>
    </row>
    <row r="652">
      <c r="A652" s="1833"/>
      <c r="B652" s="1833"/>
      <c r="C652" s="1833"/>
      <c r="D652" s="1833"/>
      <c r="E652" s="1833"/>
      <c r="F652" s="1833"/>
      <c r="G652" s="1833"/>
      <c r="H652" s="1833"/>
      <c r="I652" s="1833"/>
      <c r="J652" s="1833"/>
      <c r="K652" s="1833"/>
      <c r="L652" s="1833"/>
      <c r="M652" s="1833"/>
      <c r="N652" s="1833"/>
      <c r="O652" s="1833"/>
      <c r="P652" s="1833"/>
      <c r="Q652" s="1833"/>
      <c r="R652" s="1833"/>
    </row>
    <row r="653">
      <c r="A653" s="1833"/>
      <c r="B653" s="1833"/>
      <c r="C653" s="1833"/>
      <c r="D653" s="1833"/>
      <c r="E653" s="1833"/>
      <c r="F653" s="1833"/>
      <c r="G653" s="1833"/>
      <c r="H653" s="1833"/>
      <c r="I653" s="1833"/>
      <c r="J653" s="1833"/>
      <c r="K653" s="1833"/>
      <c r="L653" s="1833"/>
      <c r="M653" s="1833"/>
      <c r="N653" s="1833"/>
      <c r="O653" s="1833"/>
      <c r="P653" s="1833"/>
      <c r="Q653" s="1833"/>
      <c r="R653" s="1833"/>
    </row>
    <row r="654">
      <c r="A654" s="1833"/>
      <c r="B654" s="1833"/>
      <c r="C654" s="1833"/>
      <c r="D654" s="1833"/>
      <c r="E654" s="1833"/>
      <c r="F654" s="1833"/>
      <c r="G654" s="1833"/>
      <c r="H654" s="1833"/>
      <c r="I654" s="1833"/>
      <c r="J654" s="1833"/>
      <c r="K654" s="1833"/>
      <c r="L654" s="1833"/>
      <c r="M654" s="1833"/>
      <c r="N654" s="1833"/>
      <c r="O654" s="1833"/>
      <c r="P654" s="1833"/>
      <c r="Q654" s="1833"/>
      <c r="R654" s="1833"/>
    </row>
    <row r="655">
      <c r="A655" s="1833"/>
      <c r="B655" s="1833"/>
      <c r="C655" s="1833"/>
      <c r="D655" s="1833"/>
      <c r="E655" s="1833"/>
      <c r="F655" s="1833"/>
      <c r="G655" s="1833"/>
      <c r="H655" s="1833"/>
      <c r="I655" s="1833"/>
      <c r="J655" s="1833"/>
      <c r="K655" s="1833"/>
      <c r="L655" s="1833"/>
      <c r="M655" s="1833"/>
      <c r="N655" s="1833"/>
      <c r="O655" s="1833"/>
      <c r="P655" s="1833"/>
      <c r="Q655" s="1833"/>
      <c r="R655" s="1833"/>
    </row>
    <row r="656">
      <c r="A656" s="1833"/>
      <c r="B656" s="1833"/>
      <c r="C656" s="1833"/>
      <c r="D656" s="1833"/>
      <c r="E656" s="1833"/>
      <c r="F656" s="1833"/>
      <c r="G656" s="1833"/>
      <c r="H656" s="1833"/>
      <c r="I656" s="1833"/>
      <c r="J656" s="1833"/>
      <c r="K656" s="1833"/>
      <c r="L656" s="1833"/>
      <c r="M656" s="1833"/>
      <c r="N656" s="1833"/>
      <c r="O656" s="1833"/>
      <c r="P656" s="1833"/>
      <c r="Q656" s="1833"/>
      <c r="R656" s="1833"/>
    </row>
    <row r="657">
      <c r="A657" s="1833"/>
      <c r="B657" s="1833"/>
      <c r="C657" s="1833"/>
      <c r="D657" s="1833"/>
      <c r="E657" s="1833"/>
      <c r="F657" s="1833"/>
      <c r="G657" s="1833"/>
      <c r="H657" s="1833"/>
      <c r="I657" s="1833"/>
      <c r="J657" s="1833"/>
      <c r="K657" s="1833"/>
      <c r="L657" s="1833"/>
      <c r="M657" s="1833"/>
      <c r="N657" s="1833"/>
      <c r="O657" s="1833"/>
      <c r="P657" s="1833"/>
      <c r="Q657" s="1833"/>
      <c r="R657" s="1833"/>
    </row>
    <row r="658">
      <c r="A658" s="1833"/>
      <c r="B658" s="1833"/>
      <c r="C658" s="1833"/>
      <c r="D658" s="1833"/>
      <c r="E658" s="1833"/>
      <c r="F658" s="1833"/>
      <c r="G658" s="1833"/>
      <c r="H658" s="1833"/>
      <c r="I658" s="1833"/>
      <c r="J658" s="1833"/>
      <c r="K658" s="1833"/>
      <c r="L658" s="1833"/>
      <c r="M658" s="1833"/>
      <c r="N658" s="1833"/>
      <c r="O658" s="1833"/>
      <c r="P658" s="1833"/>
      <c r="Q658" s="1833"/>
      <c r="R658" s="1833"/>
    </row>
    <row r="659">
      <c r="A659" s="1833"/>
      <c r="B659" s="1833"/>
      <c r="C659" s="1833"/>
      <c r="D659" s="1833"/>
      <c r="E659" s="1833"/>
      <c r="F659" s="1833"/>
      <c r="G659" s="1833"/>
      <c r="H659" s="1833"/>
      <c r="I659" s="1833"/>
      <c r="J659" s="1833"/>
      <c r="K659" s="1833"/>
      <c r="L659" s="1833"/>
      <c r="M659" s="1833"/>
      <c r="N659" s="1833"/>
      <c r="O659" s="1833"/>
      <c r="P659" s="1833"/>
      <c r="Q659" s="1833"/>
      <c r="R659" s="1833"/>
    </row>
    <row r="660">
      <c r="A660" s="1833"/>
      <c r="B660" s="1833"/>
      <c r="C660" s="1833"/>
      <c r="D660" s="1833"/>
      <c r="E660" s="1833"/>
      <c r="F660" s="1833"/>
      <c r="G660" s="1833"/>
      <c r="H660" s="1833"/>
      <c r="I660" s="1833"/>
      <c r="J660" s="1833"/>
      <c r="K660" s="1833"/>
      <c r="L660" s="1833"/>
      <c r="M660" s="1833"/>
      <c r="N660" s="1833"/>
      <c r="O660" s="1833"/>
      <c r="P660" s="1833"/>
      <c r="Q660" s="1833"/>
      <c r="R660" s="1833"/>
    </row>
    <row r="661">
      <c r="A661" s="1833"/>
      <c r="B661" s="1833"/>
      <c r="C661" s="1833"/>
      <c r="D661" s="1833"/>
      <c r="E661" s="1833"/>
      <c r="F661" s="1833"/>
      <c r="G661" s="1833"/>
      <c r="H661" s="1833"/>
      <c r="I661" s="1833"/>
      <c r="J661" s="1833"/>
      <c r="K661" s="1833"/>
      <c r="L661" s="1833"/>
      <c r="M661" s="1833"/>
      <c r="N661" s="1833"/>
      <c r="O661" s="1833"/>
      <c r="P661" s="1833"/>
      <c r="Q661" s="1833"/>
      <c r="R661" s="1833"/>
    </row>
    <row r="662">
      <c r="A662" s="1833"/>
      <c r="B662" s="1833"/>
      <c r="C662" s="1833"/>
      <c r="D662" s="1833"/>
      <c r="E662" s="1833"/>
      <c r="F662" s="1833"/>
      <c r="G662" s="1833"/>
      <c r="H662" s="1833"/>
      <c r="I662" s="1833"/>
      <c r="J662" s="1833"/>
      <c r="K662" s="1833"/>
      <c r="L662" s="1833"/>
      <c r="M662" s="1833"/>
      <c r="N662" s="1833"/>
      <c r="O662" s="1833"/>
      <c r="P662" s="1833"/>
      <c r="Q662" s="1833"/>
      <c r="R662" s="1833"/>
    </row>
    <row r="663">
      <c r="A663" s="1833"/>
      <c r="B663" s="1833"/>
      <c r="C663" s="1833"/>
      <c r="D663" s="1833"/>
      <c r="E663" s="1833"/>
      <c r="F663" s="1833"/>
      <c r="G663" s="1833"/>
      <c r="H663" s="1833"/>
      <c r="I663" s="1833"/>
      <c r="J663" s="1833"/>
      <c r="K663" s="1833"/>
      <c r="L663" s="1833"/>
      <c r="M663" s="1833"/>
      <c r="N663" s="1833"/>
      <c r="O663" s="1833"/>
      <c r="P663" s="1833"/>
      <c r="Q663" s="1833"/>
      <c r="R663" s="1833"/>
    </row>
    <row r="664">
      <c r="A664" s="1833"/>
      <c r="B664" s="1833"/>
      <c r="C664" s="1833"/>
      <c r="D664" s="1833"/>
      <c r="E664" s="1833"/>
      <c r="F664" s="1833"/>
      <c r="G664" s="1833"/>
      <c r="H664" s="1833"/>
      <c r="I664" s="1833"/>
      <c r="J664" s="1833"/>
      <c r="K664" s="1833"/>
      <c r="L664" s="1833"/>
      <c r="M664" s="1833"/>
      <c r="N664" s="1833"/>
      <c r="O664" s="1833"/>
      <c r="P664" s="1833"/>
      <c r="Q664" s="1833"/>
      <c r="R664" s="1833"/>
    </row>
    <row r="665">
      <c r="A665" s="1833"/>
      <c r="B665" s="1833"/>
      <c r="C665" s="1833"/>
      <c r="D665" s="1833"/>
      <c r="E665" s="1833"/>
      <c r="F665" s="1833"/>
      <c r="G665" s="1833"/>
      <c r="H665" s="1833"/>
      <c r="I665" s="1833"/>
      <c r="J665" s="1833"/>
      <c r="K665" s="1833"/>
      <c r="L665" s="1833"/>
      <c r="M665" s="1833"/>
      <c r="N665" s="1833"/>
      <c r="O665" s="1833"/>
      <c r="P665" s="1833"/>
      <c r="Q665" s="1833"/>
      <c r="R665" s="1833"/>
    </row>
    <row r="666">
      <c r="A666" s="1833"/>
      <c r="B666" s="1833"/>
      <c r="C666" s="1833"/>
      <c r="D666" s="1833"/>
      <c r="E666" s="1833"/>
      <c r="F666" s="1833"/>
      <c r="G666" s="1833"/>
      <c r="H666" s="1833"/>
      <c r="I666" s="1833"/>
      <c r="J666" s="1833"/>
      <c r="K666" s="1833"/>
      <c r="L666" s="1833"/>
      <c r="M666" s="1833"/>
      <c r="N666" s="1833"/>
      <c r="O666" s="1833"/>
      <c r="P666" s="1833"/>
      <c r="Q666" s="1833"/>
      <c r="R666" s="1833"/>
    </row>
    <row r="667">
      <c r="A667" s="1833"/>
      <c r="B667" s="1833"/>
      <c r="C667" s="1833"/>
      <c r="D667" s="1833"/>
      <c r="E667" s="1833"/>
      <c r="F667" s="1833"/>
      <c r="G667" s="1833"/>
      <c r="H667" s="1833"/>
      <c r="I667" s="1833"/>
      <c r="J667" s="1833"/>
      <c r="K667" s="1833"/>
      <c r="L667" s="1833"/>
      <c r="M667" s="1833"/>
      <c r="N667" s="1833"/>
      <c r="O667" s="1833"/>
      <c r="P667" s="1833"/>
      <c r="Q667" s="1833"/>
      <c r="R667" s="1833"/>
    </row>
    <row r="668">
      <c r="A668" s="1833"/>
      <c r="B668" s="1833"/>
      <c r="C668" s="1833"/>
      <c r="D668" s="1833"/>
      <c r="E668" s="1833"/>
      <c r="F668" s="1833"/>
      <c r="G668" s="1833"/>
      <c r="H668" s="1833"/>
      <c r="I668" s="1833"/>
      <c r="J668" s="1833"/>
      <c r="K668" s="1833"/>
      <c r="L668" s="1833"/>
      <c r="M668" s="1833"/>
      <c r="N668" s="1833"/>
      <c r="O668" s="1833"/>
      <c r="P668" s="1833"/>
      <c r="Q668" s="1833"/>
      <c r="R668" s="1833"/>
    </row>
    <row r="669">
      <c r="A669" s="1833"/>
      <c r="B669" s="1833"/>
      <c r="C669" s="1833"/>
      <c r="D669" s="1833"/>
      <c r="E669" s="1833"/>
      <c r="F669" s="1833"/>
      <c r="G669" s="1833"/>
      <c r="H669" s="1833"/>
      <c r="I669" s="1833"/>
      <c r="J669" s="1833"/>
      <c r="K669" s="1833"/>
      <c r="L669" s="1833"/>
      <c r="M669" s="1833"/>
      <c r="N669" s="1833"/>
      <c r="O669" s="1833"/>
      <c r="P669" s="1833"/>
      <c r="Q669" s="1833"/>
      <c r="R669" s="1833"/>
    </row>
    <row r="670">
      <c r="A670" s="1833"/>
      <c r="B670" s="1833"/>
      <c r="C670" s="1833"/>
      <c r="D670" s="1833"/>
      <c r="E670" s="1833"/>
      <c r="F670" s="1833"/>
      <c r="G670" s="1833"/>
      <c r="H670" s="1833"/>
      <c r="I670" s="1833"/>
      <c r="J670" s="1833"/>
      <c r="K670" s="1833"/>
      <c r="L670" s="1833"/>
      <c r="M670" s="1833"/>
      <c r="N670" s="1833"/>
      <c r="O670" s="1833"/>
      <c r="P670" s="1833"/>
      <c r="Q670" s="1833"/>
      <c r="R670" s="1833"/>
    </row>
    <row r="671">
      <c r="A671" s="1833"/>
      <c r="B671" s="1833"/>
      <c r="C671" s="1833"/>
      <c r="D671" s="1833"/>
      <c r="E671" s="1833"/>
      <c r="F671" s="1833"/>
      <c r="G671" s="1833"/>
      <c r="H671" s="1833"/>
      <c r="I671" s="1833"/>
      <c r="J671" s="1833"/>
      <c r="K671" s="1833"/>
      <c r="L671" s="1833"/>
      <c r="M671" s="1833"/>
      <c r="N671" s="1833"/>
      <c r="O671" s="1833"/>
      <c r="P671" s="1833"/>
      <c r="Q671" s="1833"/>
      <c r="R671" s="1833"/>
    </row>
    <row r="672">
      <c r="A672" s="1833"/>
      <c r="B672" s="1833"/>
      <c r="C672" s="1833"/>
      <c r="D672" s="1833"/>
      <c r="E672" s="1833"/>
      <c r="F672" s="1833"/>
      <c r="G672" s="1833"/>
      <c r="H672" s="1833"/>
      <c r="I672" s="1833"/>
      <c r="J672" s="1833"/>
      <c r="K672" s="1833"/>
      <c r="L672" s="1833"/>
      <c r="M672" s="1833"/>
      <c r="N672" s="1833"/>
      <c r="O672" s="1833"/>
      <c r="P672" s="1833"/>
      <c r="Q672" s="1833"/>
      <c r="R672" s="1833"/>
    </row>
    <row r="673">
      <c r="A673" s="1833"/>
      <c r="B673" s="1833"/>
      <c r="C673" s="1833"/>
      <c r="D673" s="1833"/>
      <c r="E673" s="1833"/>
      <c r="F673" s="1833"/>
      <c r="G673" s="1833"/>
      <c r="H673" s="1833"/>
      <c r="I673" s="1833"/>
      <c r="J673" s="1833"/>
      <c r="K673" s="1833"/>
      <c r="L673" s="1833"/>
      <c r="M673" s="1833"/>
      <c r="N673" s="1833"/>
      <c r="O673" s="1833"/>
      <c r="P673" s="1833"/>
      <c r="Q673" s="1833"/>
      <c r="R673" s="1833"/>
    </row>
    <row r="674">
      <c r="A674" s="1833"/>
      <c r="B674" s="1833"/>
      <c r="C674" s="1833"/>
      <c r="D674" s="1833"/>
      <c r="E674" s="1833"/>
      <c r="F674" s="1833"/>
      <c r="G674" s="1833"/>
      <c r="H674" s="1833"/>
      <c r="I674" s="1833"/>
      <c r="J674" s="1833"/>
      <c r="K674" s="1833"/>
      <c r="L674" s="1833"/>
      <c r="M674" s="1833"/>
      <c r="N674" s="1833"/>
      <c r="O674" s="1833"/>
      <c r="P674" s="1833"/>
      <c r="Q674" s="1833"/>
      <c r="R674" s="1833"/>
    </row>
    <row r="675">
      <c r="A675" s="1833"/>
      <c r="B675" s="1833"/>
      <c r="C675" s="1833"/>
      <c r="D675" s="1833"/>
      <c r="E675" s="1833"/>
      <c r="F675" s="1833"/>
      <c r="G675" s="1833"/>
      <c r="H675" s="1833"/>
      <c r="I675" s="1833"/>
      <c r="J675" s="1833"/>
      <c r="K675" s="1833"/>
      <c r="L675" s="1833"/>
      <c r="M675" s="1833"/>
      <c r="N675" s="1833"/>
      <c r="O675" s="1833"/>
      <c r="P675" s="1833"/>
      <c r="Q675" s="1833"/>
      <c r="R675" s="1833"/>
    </row>
    <row r="676">
      <c r="A676" s="1833"/>
      <c r="B676" s="1833"/>
      <c r="C676" s="1833"/>
      <c r="D676" s="1833"/>
      <c r="E676" s="1833"/>
      <c r="F676" s="1833"/>
      <c r="G676" s="1833"/>
      <c r="H676" s="1833"/>
      <c r="I676" s="1833"/>
      <c r="J676" s="1833"/>
      <c r="K676" s="1833"/>
      <c r="L676" s="1833"/>
      <c r="M676" s="1833"/>
      <c r="N676" s="1833"/>
      <c r="O676" s="1833"/>
      <c r="P676" s="1833"/>
      <c r="Q676" s="1833"/>
      <c r="R676" s="1833"/>
    </row>
    <row r="677">
      <c r="A677" s="1833"/>
      <c r="B677" s="1833"/>
      <c r="C677" s="1833"/>
      <c r="D677" s="1833"/>
      <c r="E677" s="1833"/>
      <c r="F677" s="1833"/>
      <c r="G677" s="1833"/>
      <c r="H677" s="1833"/>
      <c r="I677" s="1833"/>
      <c r="J677" s="1833"/>
      <c r="K677" s="1833"/>
      <c r="L677" s="1833"/>
      <c r="M677" s="1833"/>
      <c r="N677" s="1833"/>
      <c r="O677" s="1833"/>
      <c r="P677" s="1833"/>
      <c r="Q677" s="1833"/>
      <c r="R677" s="1833"/>
    </row>
    <row r="678">
      <c r="A678" s="1833"/>
      <c r="B678" s="1833"/>
      <c r="C678" s="1833"/>
      <c r="D678" s="1833"/>
      <c r="E678" s="1833"/>
      <c r="F678" s="1833"/>
      <c r="G678" s="1833"/>
      <c r="H678" s="1833"/>
      <c r="I678" s="1833"/>
      <c r="J678" s="1833"/>
      <c r="K678" s="1833"/>
      <c r="L678" s="1833"/>
      <c r="M678" s="1833"/>
      <c r="N678" s="1833"/>
      <c r="O678" s="1833"/>
      <c r="P678" s="1833"/>
      <c r="Q678" s="1833"/>
      <c r="R678" s="1833"/>
    </row>
    <row r="679">
      <c r="A679" s="1833"/>
      <c r="B679" s="1833"/>
      <c r="C679" s="1833"/>
      <c r="D679" s="1833"/>
      <c r="E679" s="1833"/>
      <c r="F679" s="1833"/>
      <c r="G679" s="1833"/>
      <c r="H679" s="1833"/>
      <c r="I679" s="1833"/>
      <c r="J679" s="1833"/>
      <c r="K679" s="1833"/>
      <c r="L679" s="1833"/>
      <c r="M679" s="1833"/>
      <c r="N679" s="1833"/>
      <c r="O679" s="1833"/>
      <c r="P679" s="1833"/>
      <c r="Q679" s="1833"/>
      <c r="R679" s="1833"/>
    </row>
    <row r="680">
      <c r="A680" s="1833"/>
      <c r="B680" s="1833"/>
      <c r="C680" s="1833"/>
      <c r="D680" s="1833"/>
      <c r="E680" s="1833"/>
      <c r="F680" s="1833"/>
      <c r="G680" s="1833"/>
      <c r="H680" s="1833"/>
      <c r="I680" s="1833"/>
      <c r="J680" s="1833"/>
      <c r="K680" s="1833"/>
      <c r="L680" s="1833"/>
      <c r="M680" s="1833"/>
      <c r="N680" s="1833"/>
      <c r="O680" s="1833"/>
      <c r="P680" s="1833"/>
      <c r="Q680" s="1833"/>
      <c r="R680" s="1833"/>
    </row>
    <row r="681">
      <c r="A681" s="1833"/>
      <c r="B681" s="1833"/>
      <c r="C681" s="1833"/>
      <c r="D681" s="1833"/>
      <c r="E681" s="1833"/>
      <c r="F681" s="1833"/>
      <c r="G681" s="1833"/>
      <c r="H681" s="1833"/>
      <c r="I681" s="1833"/>
      <c r="J681" s="1833"/>
      <c r="K681" s="1833"/>
      <c r="L681" s="1833"/>
      <c r="M681" s="1833"/>
      <c r="N681" s="1833"/>
      <c r="O681" s="1833"/>
      <c r="P681" s="1833"/>
      <c r="Q681" s="1833"/>
      <c r="R681" s="1833"/>
    </row>
    <row r="682">
      <c r="A682" s="1833"/>
      <c r="B682" s="1833"/>
      <c r="C682" s="1833"/>
      <c r="D682" s="1833"/>
      <c r="E682" s="1833"/>
      <c r="F682" s="1833"/>
      <c r="G682" s="1833"/>
      <c r="H682" s="1833"/>
      <c r="I682" s="1833"/>
      <c r="J682" s="1833"/>
      <c r="K682" s="1833"/>
      <c r="L682" s="1833"/>
      <c r="M682" s="1833"/>
      <c r="N682" s="1833"/>
      <c r="O682" s="1833"/>
      <c r="P682" s="1833"/>
      <c r="Q682" s="1833"/>
      <c r="R682" s="1833"/>
    </row>
    <row r="683">
      <c r="A683" s="1833"/>
      <c r="B683" s="1833"/>
      <c r="C683" s="1833"/>
      <c r="D683" s="1833"/>
      <c r="E683" s="1833"/>
      <c r="F683" s="1833"/>
      <c r="G683" s="1833"/>
      <c r="H683" s="1833"/>
      <c r="I683" s="1833"/>
      <c r="J683" s="1833"/>
      <c r="K683" s="1833"/>
      <c r="L683" s="1833"/>
      <c r="M683" s="1833"/>
      <c r="N683" s="1833"/>
      <c r="O683" s="1833"/>
      <c r="P683" s="1833"/>
      <c r="Q683" s="1833"/>
      <c r="R683" s="1833"/>
    </row>
    <row r="684">
      <c r="A684" s="1833"/>
      <c r="B684" s="1833"/>
      <c r="C684" s="1833"/>
      <c r="D684" s="1833"/>
      <c r="E684" s="1833"/>
      <c r="F684" s="1833"/>
      <c r="G684" s="1833"/>
      <c r="H684" s="1833"/>
      <c r="I684" s="1833"/>
      <c r="J684" s="1833"/>
      <c r="K684" s="1833"/>
      <c r="L684" s="1833"/>
      <c r="M684" s="1833"/>
      <c r="N684" s="1833"/>
      <c r="O684" s="1833"/>
      <c r="P684" s="1833"/>
      <c r="Q684" s="1833"/>
      <c r="R684" s="1833"/>
    </row>
    <row r="685">
      <c r="A685" s="1833"/>
      <c r="B685" s="1833"/>
      <c r="C685" s="1833"/>
      <c r="D685" s="1833"/>
      <c r="E685" s="1833"/>
      <c r="F685" s="1833"/>
      <c r="G685" s="1833"/>
      <c r="H685" s="1833"/>
      <c r="I685" s="1833"/>
      <c r="J685" s="1833"/>
      <c r="K685" s="1833"/>
      <c r="L685" s="1833"/>
      <c r="M685" s="1833"/>
      <c r="N685" s="1833"/>
      <c r="O685" s="1833"/>
      <c r="P685" s="1833"/>
      <c r="Q685" s="1833"/>
      <c r="R685" s="1833"/>
    </row>
    <row r="686">
      <c r="A686" s="1833"/>
      <c r="B686" s="1833"/>
      <c r="C686" s="1833"/>
      <c r="D686" s="1833"/>
      <c r="E686" s="1833"/>
      <c r="F686" s="1833"/>
      <c r="G686" s="1833"/>
      <c r="H686" s="1833"/>
      <c r="I686" s="1833"/>
      <c r="J686" s="1833"/>
      <c r="K686" s="1833"/>
      <c r="L686" s="1833"/>
      <c r="M686" s="1833"/>
      <c r="N686" s="1833"/>
      <c r="O686" s="1833"/>
      <c r="P686" s="1833"/>
      <c r="Q686" s="1833"/>
      <c r="R686" s="1833"/>
    </row>
    <row r="687">
      <c r="A687" s="1833"/>
      <c r="B687" s="1833"/>
      <c r="C687" s="1833"/>
      <c r="D687" s="1833"/>
      <c r="E687" s="1833"/>
      <c r="F687" s="1833"/>
      <c r="G687" s="1833"/>
      <c r="H687" s="1833"/>
      <c r="I687" s="1833"/>
      <c r="J687" s="1833"/>
      <c r="K687" s="1833"/>
      <c r="L687" s="1833"/>
      <c r="M687" s="1833"/>
      <c r="N687" s="1833"/>
      <c r="O687" s="1833"/>
      <c r="P687" s="1833"/>
      <c r="Q687" s="1833"/>
      <c r="R687" s="1833"/>
    </row>
    <row r="688">
      <c r="A688" s="1833"/>
      <c r="B688" s="1833"/>
      <c r="C688" s="1833"/>
      <c r="D688" s="1833"/>
      <c r="E688" s="1833"/>
      <c r="F688" s="1833"/>
      <c r="G688" s="1833"/>
      <c r="H688" s="1833"/>
      <c r="I688" s="1833"/>
      <c r="J688" s="1833"/>
      <c r="K688" s="1833"/>
      <c r="L688" s="1833"/>
      <c r="M688" s="1833"/>
      <c r="N688" s="1833"/>
      <c r="O688" s="1833"/>
      <c r="P688" s="1833"/>
      <c r="Q688" s="1833"/>
      <c r="R688" s="1833"/>
    </row>
    <row r="689">
      <c r="A689" s="1833"/>
      <c r="B689" s="1833"/>
      <c r="C689" s="1833"/>
      <c r="D689" s="1833"/>
      <c r="E689" s="1833"/>
      <c r="F689" s="1833"/>
      <c r="G689" s="1833"/>
      <c r="H689" s="1833"/>
      <c r="I689" s="1833"/>
      <c r="J689" s="1833"/>
      <c r="K689" s="1833"/>
      <c r="L689" s="1833"/>
      <c r="M689" s="1833"/>
      <c r="N689" s="1833"/>
      <c r="O689" s="1833"/>
      <c r="P689" s="1833"/>
      <c r="Q689" s="1833"/>
      <c r="R689" s="1833"/>
    </row>
    <row r="690">
      <c r="A690" s="1833"/>
      <c r="B690" s="1833"/>
      <c r="C690" s="1833"/>
      <c r="D690" s="1833"/>
      <c r="E690" s="1833"/>
      <c r="F690" s="1833"/>
      <c r="G690" s="1833"/>
      <c r="H690" s="1833"/>
      <c r="I690" s="1833"/>
      <c r="J690" s="1833"/>
      <c r="K690" s="1833"/>
      <c r="L690" s="1833"/>
      <c r="M690" s="1833"/>
      <c r="N690" s="1833"/>
      <c r="O690" s="1833"/>
      <c r="P690" s="1833"/>
      <c r="Q690" s="1833"/>
      <c r="R690" s="1833"/>
    </row>
    <row r="691">
      <c r="A691" s="1833"/>
      <c r="B691" s="1833"/>
      <c r="C691" s="1833"/>
      <c r="D691" s="1833"/>
      <c r="E691" s="1833"/>
      <c r="F691" s="1833"/>
      <c r="G691" s="1833"/>
      <c r="H691" s="1833"/>
      <c r="I691" s="1833"/>
      <c r="J691" s="1833"/>
      <c r="K691" s="1833"/>
      <c r="L691" s="1833"/>
      <c r="M691" s="1833"/>
      <c r="N691" s="1833"/>
      <c r="O691" s="1833"/>
      <c r="P691" s="1833"/>
      <c r="Q691" s="1833"/>
      <c r="R691" s="1833"/>
    </row>
    <row r="692">
      <c r="A692" s="1833"/>
      <c r="B692" s="1833"/>
      <c r="C692" s="1833"/>
      <c r="D692" s="1833"/>
      <c r="E692" s="1833"/>
      <c r="F692" s="1833"/>
      <c r="G692" s="1833"/>
      <c r="H692" s="1833"/>
      <c r="I692" s="1833"/>
      <c r="J692" s="1833"/>
      <c r="K692" s="1833"/>
      <c r="L692" s="1833"/>
      <c r="M692" s="1833"/>
      <c r="N692" s="1833"/>
      <c r="O692" s="1833"/>
      <c r="P692" s="1833"/>
      <c r="Q692" s="1833"/>
      <c r="R692" s="1833"/>
    </row>
    <row r="693">
      <c r="A693" s="1833"/>
      <c r="B693" s="1833"/>
      <c r="C693" s="1833"/>
      <c r="D693" s="1833"/>
      <c r="E693" s="1833"/>
      <c r="F693" s="1833"/>
      <c r="G693" s="1833"/>
      <c r="H693" s="1833"/>
      <c r="I693" s="1833"/>
      <c r="J693" s="1833"/>
      <c r="K693" s="1833"/>
      <c r="L693" s="1833"/>
      <c r="M693" s="1833"/>
      <c r="N693" s="1833"/>
      <c r="O693" s="1833"/>
      <c r="P693" s="1833"/>
      <c r="Q693" s="1833"/>
      <c r="R693" s="1833"/>
    </row>
    <row r="694">
      <c r="A694" s="1833"/>
      <c r="B694" s="1833"/>
      <c r="C694" s="1833"/>
      <c r="D694" s="1833"/>
      <c r="E694" s="1833"/>
      <c r="F694" s="1833"/>
      <c r="G694" s="1833"/>
      <c r="H694" s="1833"/>
      <c r="I694" s="1833"/>
      <c r="J694" s="1833"/>
      <c r="K694" s="1833"/>
      <c r="L694" s="1833"/>
      <c r="M694" s="1833"/>
      <c r="N694" s="1833"/>
      <c r="O694" s="1833"/>
      <c r="P694" s="1833"/>
      <c r="Q694" s="1833"/>
      <c r="R694" s="1833"/>
    </row>
    <row r="695">
      <c r="A695" s="1833"/>
      <c r="B695" s="1833"/>
      <c r="C695" s="1833"/>
      <c r="D695" s="1833"/>
      <c r="E695" s="1833"/>
      <c r="F695" s="1833"/>
      <c r="G695" s="1833"/>
      <c r="H695" s="1833"/>
      <c r="I695" s="1833"/>
      <c r="J695" s="1833"/>
      <c r="K695" s="1833"/>
      <c r="L695" s="1833"/>
      <c r="M695" s="1833"/>
      <c r="N695" s="1833"/>
      <c r="O695" s="1833"/>
      <c r="P695" s="1833"/>
      <c r="Q695" s="1833"/>
      <c r="R695" s="1833"/>
    </row>
    <row r="696">
      <c r="A696" s="1833"/>
      <c r="B696" s="1833"/>
      <c r="C696" s="1833"/>
      <c r="D696" s="1833"/>
      <c r="E696" s="1833"/>
      <c r="F696" s="1833"/>
      <c r="G696" s="1833"/>
      <c r="H696" s="1833"/>
      <c r="I696" s="1833"/>
      <c r="J696" s="1833"/>
      <c r="K696" s="1833"/>
      <c r="L696" s="1833"/>
      <c r="M696" s="1833"/>
      <c r="N696" s="1833"/>
      <c r="O696" s="1833"/>
      <c r="P696" s="1833"/>
      <c r="Q696" s="1833"/>
      <c r="R696" s="1833"/>
    </row>
    <row r="697">
      <c r="A697" s="1833"/>
      <c r="B697" s="1833"/>
      <c r="C697" s="1833"/>
      <c r="D697" s="1833"/>
      <c r="E697" s="1833"/>
      <c r="F697" s="1833"/>
      <c r="G697" s="1833"/>
      <c r="H697" s="1833"/>
      <c r="I697" s="1833"/>
      <c r="J697" s="1833"/>
      <c r="K697" s="1833"/>
      <c r="L697" s="1833"/>
      <c r="M697" s="1833"/>
      <c r="N697" s="1833"/>
      <c r="O697" s="1833"/>
      <c r="P697" s="1833"/>
      <c r="Q697" s="1833"/>
      <c r="R697" s="1833"/>
    </row>
    <row r="698">
      <c r="A698" s="1833"/>
      <c r="B698" s="1833"/>
      <c r="C698" s="1833"/>
      <c r="D698" s="1833"/>
      <c r="E698" s="1833"/>
      <c r="F698" s="1833"/>
      <c r="G698" s="1833"/>
      <c r="H698" s="1833"/>
      <c r="I698" s="1833"/>
      <c r="J698" s="1833"/>
      <c r="K698" s="1833"/>
      <c r="L698" s="1833"/>
      <c r="M698" s="1833"/>
      <c r="N698" s="1833"/>
      <c r="O698" s="1833"/>
      <c r="P698" s="1833"/>
      <c r="Q698" s="1833"/>
      <c r="R698" s="1833"/>
    </row>
    <row r="699">
      <c r="A699" s="1833"/>
      <c r="B699" s="1833"/>
      <c r="C699" s="1833"/>
      <c r="D699" s="1833"/>
      <c r="E699" s="1833"/>
      <c r="F699" s="1833"/>
      <c r="G699" s="1833"/>
      <c r="H699" s="1833"/>
      <c r="I699" s="1833"/>
      <c r="J699" s="1833"/>
      <c r="K699" s="1833"/>
      <c r="L699" s="1833"/>
      <c r="M699" s="1833"/>
      <c r="N699" s="1833"/>
      <c r="O699" s="1833"/>
      <c r="P699" s="1833"/>
      <c r="Q699" s="1833"/>
      <c r="R699" s="1833"/>
    </row>
    <row r="700">
      <c r="A700" s="1833"/>
      <c r="B700" s="1833"/>
      <c r="C700" s="1833"/>
      <c r="D700" s="1833"/>
      <c r="E700" s="1833"/>
      <c r="F700" s="1833"/>
      <c r="G700" s="1833"/>
      <c r="H700" s="1833"/>
      <c r="I700" s="1833"/>
      <c r="J700" s="1833"/>
      <c r="K700" s="1833"/>
      <c r="L700" s="1833"/>
      <c r="M700" s="1833"/>
      <c r="N700" s="1833"/>
      <c r="O700" s="1833"/>
      <c r="P700" s="1833"/>
      <c r="Q700" s="1833"/>
      <c r="R700" s="1833"/>
    </row>
    <row r="701">
      <c r="A701" s="1833"/>
      <c r="B701" s="1833"/>
      <c r="C701" s="1833"/>
      <c r="D701" s="1833"/>
      <c r="E701" s="1833"/>
      <c r="F701" s="1833"/>
      <c r="G701" s="1833"/>
      <c r="H701" s="1833"/>
      <c r="I701" s="1833"/>
      <c r="J701" s="1833"/>
      <c r="K701" s="1833"/>
      <c r="L701" s="1833"/>
      <c r="M701" s="1833"/>
      <c r="N701" s="1833"/>
      <c r="O701" s="1833"/>
      <c r="P701" s="1833"/>
      <c r="Q701" s="1833"/>
      <c r="R701" s="1833"/>
    </row>
    <row r="702">
      <c r="A702" s="1833"/>
      <c r="B702" s="1833"/>
      <c r="C702" s="1833"/>
      <c r="D702" s="1833"/>
      <c r="E702" s="1833"/>
      <c r="F702" s="1833"/>
      <c r="G702" s="1833"/>
      <c r="H702" s="1833"/>
      <c r="I702" s="1833"/>
      <c r="J702" s="1833"/>
      <c r="K702" s="1833"/>
      <c r="L702" s="1833"/>
      <c r="M702" s="1833"/>
      <c r="N702" s="1833"/>
      <c r="O702" s="1833"/>
      <c r="P702" s="1833"/>
      <c r="Q702" s="1833"/>
      <c r="R702" s="1833"/>
    </row>
    <row r="703">
      <c r="A703" s="1833"/>
      <c r="B703" s="1833"/>
      <c r="C703" s="1833"/>
      <c r="D703" s="1833"/>
      <c r="E703" s="1833"/>
      <c r="F703" s="1833"/>
      <c r="G703" s="1833"/>
      <c r="H703" s="1833"/>
      <c r="I703" s="1833"/>
      <c r="J703" s="1833"/>
      <c r="K703" s="1833"/>
      <c r="L703" s="1833"/>
      <c r="M703" s="1833"/>
      <c r="N703" s="1833"/>
      <c r="O703" s="1833"/>
      <c r="P703" s="1833"/>
      <c r="Q703" s="1833"/>
      <c r="R703" s="1833"/>
    </row>
    <row r="704">
      <c r="A704" s="1833"/>
      <c r="B704" s="1833"/>
      <c r="C704" s="1833"/>
      <c r="D704" s="1833"/>
      <c r="E704" s="1833"/>
      <c r="F704" s="1833"/>
      <c r="G704" s="1833"/>
      <c r="H704" s="1833"/>
      <c r="I704" s="1833"/>
      <c r="J704" s="1833"/>
      <c r="K704" s="1833"/>
      <c r="L704" s="1833"/>
      <c r="M704" s="1833"/>
      <c r="N704" s="1833"/>
      <c r="O704" s="1833"/>
      <c r="P704" s="1833"/>
      <c r="Q704" s="1833"/>
      <c r="R704" s="1833"/>
    </row>
    <row r="705">
      <c r="A705" s="1833"/>
      <c r="B705" s="1833"/>
      <c r="C705" s="1833"/>
      <c r="D705" s="1833"/>
      <c r="E705" s="1833"/>
      <c r="F705" s="1833"/>
      <c r="G705" s="1833"/>
      <c r="H705" s="1833"/>
      <c r="I705" s="1833"/>
      <c r="J705" s="1833"/>
      <c r="K705" s="1833"/>
      <c r="L705" s="1833"/>
      <c r="M705" s="1833"/>
      <c r="N705" s="1833"/>
      <c r="O705" s="1833"/>
      <c r="P705" s="1833"/>
      <c r="Q705" s="1833"/>
      <c r="R705" s="1833"/>
    </row>
    <row r="706">
      <c r="A706" s="1833"/>
      <c r="B706" s="1833"/>
      <c r="C706" s="1833"/>
      <c r="D706" s="1833"/>
      <c r="E706" s="1833"/>
      <c r="F706" s="1833"/>
      <c r="G706" s="1833"/>
      <c r="H706" s="1833"/>
      <c r="I706" s="1833"/>
      <c r="J706" s="1833"/>
      <c r="K706" s="1833"/>
      <c r="L706" s="1833"/>
      <c r="M706" s="1833"/>
      <c r="N706" s="1833"/>
      <c r="O706" s="1833"/>
      <c r="P706" s="1833"/>
      <c r="Q706" s="1833"/>
      <c r="R706" s="1833"/>
    </row>
    <row r="707">
      <c r="A707" s="1833"/>
      <c r="B707" s="1833"/>
      <c r="C707" s="1833"/>
      <c r="D707" s="1833"/>
      <c r="E707" s="1833"/>
      <c r="F707" s="1833"/>
      <c r="G707" s="1833"/>
      <c r="H707" s="1833"/>
      <c r="I707" s="1833"/>
      <c r="J707" s="1833"/>
      <c r="K707" s="1833"/>
      <c r="L707" s="1833"/>
      <c r="M707" s="1833"/>
      <c r="N707" s="1833"/>
      <c r="O707" s="1833"/>
      <c r="P707" s="1833"/>
      <c r="Q707" s="1833"/>
      <c r="R707" s="1833"/>
    </row>
    <row r="708">
      <c r="A708" s="1833"/>
      <c r="B708" s="1833"/>
      <c r="C708" s="1833"/>
      <c r="D708" s="1833"/>
      <c r="E708" s="1833"/>
      <c r="F708" s="1833"/>
      <c r="G708" s="1833"/>
      <c r="H708" s="1833"/>
      <c r="I708" s="1833"/>
      <c r="J708" s="1833"/>
      <c r="K708" s="1833"/>
      <c r="L708" s="1833"/>
      <c r="M708" s="1833"/>
      <c r="N708" s="1833"/>
      <c r="O708" s="1833"/>
      <c r="P708" s="1833"/>
      <c r="Q708" s="1833"/>
      <c r="R708" s="1833"/>
    </row>
    <row r="709">
      <c r="A709" s="1833"/>
      <c r="B709" s="1833"/>
      <c r="C709" s="1833"/>
      <c r="D709" s="1833"/>
      <c r="E709" s="1833"/>
      <c r="F709" s="1833"/>
      <c r="G709" s="1833"/>
      <c r="H709" s="1833"/>
      <c r="I709" s="1833"/>
      <c r="J709" s="1833"/>
      <c r="K709" s="1833"/>
      <c r="L709" s="1833"/>
      <c r="M709" s="1833"/>
      <c r="N709" s="1833"/>
      <c r="O709" s="1833"/>
      <c r="P709" s="1833"/>
      <c r="Q709" s="1833"/>
      <c r="R709" s="1833"/>
    </row>
    <row r="710">
      <c r="A710" s="1833"/>
      <c r="B710" s="1833"/>
      <c r="C710" s="1833"/>
      <c r="D710" s="1833"/>
      <c r="E710" s="1833"/>
      <c r="F710" s="1833"/>
      <c r="G710" s="1833"/>
      <c r="H710" s="1833"/>
      <c r="I710" s="1833"/>
      <c r="J710" s="1833"/>
      <c r="K710" s="1833"/>
      <c r="L710" s="1833"/>
      <c r="M710" s="1833"/>
      <c r="N710" s="1833"/>
      <c r="O710" s="1833"/>
      <c r="P710" s="1833"/>
      <c r="Q710" s="1833"/>
      <c r="R710" s="1833"/>
    </row>
    <row r="711">
      <c r="A711" s="1833"/>
      <c r="B711" s="1833"/>
      <c r="C711" s="1833"/>
      <c r="D711" s="1833"/>
      <c r="E711" s="1833"/>
      <c r="F711" s="1833"/>
      <c r="G711" s="1833"/>
      <c r="H711" s="1833"/>
      <c r="I711" s="1833"/>
      <c r="J711" s="1833"/>
      <c r="K711" s="1833"/>
      <c r="L711" s="1833"/>
      <c r="M711" s="1833"/>
      <c r="N711" s="1833"/>
      <c r="O711" s="1833"/>
      <c r="P711" s="1833"/>
      <c r="Q711" s="1833"/>
      <c r="R711" s="1833"/>
    </row>
    <row r="712">
      <c r="A712" s="1833"/>
      <c r="B712" s="1833"/>
      <c r="C712" s="1833"/>
      <c r="D712" s="1833"/>
      <c r="E712" s="1833"/>
      <c r="F712" s="1833"/>
      <c r="G712" s="1833"/>
      <c r="H712" s="1833"/>
      <c r="I712" s="1833"/>
      <c r="J712" s="1833"/>
      <c r="K712" s="1833"/>
      <c r="L712" s="1833"/>
      <c r="M712" s="1833"/>
      <c r="N712" s="1833"/>
      <c r="O712" s="1833"/>
      <c r="P712" s="1833"/>
      <c r="Q712" s="1833"/>
      <c r="R712" s="1833"/>
    </row>
    <row r="713">
      <c r="A713" s="1833"/>
      <c r="B713" s="1833"/>
      <c r="C713" s="1833"/>
      <c r="D713" s="1833"/>
      <c r="E713" s="1833"/>
      <c r="F713" s="1833"/>
      <c r="G713" s="1833"/>
      <c r="H713" s="1833"/>
      <c r="I713" s="1833"/>
      <c r="J713" s="1833"/>
      <c r="K713" s="1833"/>
      <c r="L713" s="1833"/>
      <c r="M713" s="1833"/>
      <c r="N713" s="1833"/>
      <c r="O713" s="1833"/>
      <c r="P713" s="1833"/>
      <c r="Q713" s="1833"/>
      <c r="R713" s="1833"/>
    </row>
    <row r="714">
      <c r="A714" s="1833"/>
      <c r="B714" s="1833"/>
      <c r="C714" s="1833"/>
      <c r="D714" s="1833"/>
      <c r="E714" s="1833"/>
      <c r="F714" s="1833"/>
      <c r="G714" s="1833"/>
      <c r="H714" s="1833"/>
      <c r="I714" s="1833"/>
      <c r="J714" s="1833"/>
      <c r="K714" s="1833"/>
      <c r="L714" s="1833"/>
      <c r="M714" s="1833"/>
      <c r="N714" s="1833"/>
      <c r="O714" s="1833"/>
      <c r="P714" s="1833"/>
      <c r="Q714" s="1833"/>
      <c r="R714" s="1833"/>
    </row>
    <row r="715">
      <c r="A715" s="1833"/>
      <c r="B715" s="1833"/>
      <c r="C715" s="1833"/>
      <c r="D715" s="1833"/>
      <c r="E715" s="1833"/>
      <c r="F715" s="1833"/>
      <c r="G715" s="1833"/>
      <c r="H715" s="1833"/>
      <c r="I715" s="1833"/>
      <c r="J715" s="1833"/>
      <c r="K715" s="1833"/>
      <c r="L715" s="1833"/>
      <c r="M715" s="1833"/>
      <c r="N715" s="1833"/>
      <c r="O715" s="1833"/>
      <c r="P715" s="1833"/>
      <c r="Q715" s="1833"/>
      <c r="R715" s="1833"/>
    </row>
    <row r="716">
      <c r="A716" s="1833"/>
      <c r="B716" s="1833"/>
      <c r="C716" s="1833"/>
      <c r="D716" s="1833"/>
      <c r="E716" s="1833"/>
      <c r="F716" s="1833"/>
      <c r="G716" s="1833"/>
      <c r="H716" s="1833"/>
      <c r="I716" s="1833"/>
      <c r="J716" s="1833"/>
      <c r="K716" s="1833"/>
      <c r="L716" s="1833"/>
      <c r="M716" s="1833"/>
      <c r="N716" s="1833"/>
      <c r="O716" s="1833"/>
      <c r="P716" s="1833"/>
      <c r="Q716" s="1833"/>
      <c r="R716" s="1833"/>
    </row>
    <row r="717">
      <c r="A717" s="1833"/>
      <c r="B717" s="1833"/>
      <c r="C717" s="1833"/>
      <c r="D717" s="1833"/>
      <c r="E717" s="1833"/>
      <c r="F717" s="1833"/>
      <c r="G717" s="1833"/>
      <c r="H717" s="1833"/>
      <c r="I717" s="1833"/>
      <c r="J717" s="1833"/>
      <c r="K717" s="1833"/>
      <c r="L717" s="1833"/>
      <c r="M717" s="1833"/>
      <c r="N717" s="1833"/>
      <c r="O717" s="1833"/>
      <c r="P717" s="1833"/>
      <c r="Q717" s="1833"/>
      <c r="R717" s="1833"/>
    </row>
    <row r="718">
      <c r="A718" s="1833"/>
      <c r="B718" s="1833"/>
      <c r="C718" s="1833"/>
      <c r="D718" s="1833"/>
      <c r="E718" s="1833"/>
      <c r="F718" s="1833"/>
      <c r="G718" s="1833"/>
      <c r="H718" s="1833"/>
      <c r="I718" s="1833"/>
      <c r="J718" s="1833"/>
      <c r="K718" s="1833"/>
      <c r="L718" s="1833"/>
      <c r="M718" s="1833"/>
      <c r="N718" s="1833"/>
      <c r="O718" s="1833"/>
      <c r="P718" s="1833"/>
      <c r="Q718" s="1833"/>
      <c r="R718" s="1833"/>
    </row>
    <row r="719">
      <c r="A719" s="1833"/>
      <c r="B719" s="1833"/>
      <c r="C719" s="1833"/>
      <c r="D719" s="1833"/>
      <c r="E719" s="1833"/>
      <c r="F719" s="1833"/>
      <c r="G719" s="1833"/>
      <c r="H719" s="1833"/>
      <c r="I719" s="1833"/>
      <c r="J719" s="1833"/>
      <c r="K719" s="1833"/>
      <c r="L719" s="1833"/>
      <c r="M719" s="1833"/>
      <c r="N719" s="1833"/>
      <c r="O719" s="1833"/>
      <c r="P719" s="1833"/>
      <c r="Q719" s="1833"/>
      <c r="R719" s="1833"/>
    </row>
    <row r="720">
      <c r="A720" s="1833"/>
      <c r="B720" s="1833"/>
      <c r="C720" s="1833"/>
      <c r="D720" s="1833"/>
      <c r="E720" s="1833"/>
      <c r="F720" s="1833"/>
      <c r="G720" s="1833"/>
      <c r="H720" s="1833"/>
      <c r="I720" s="1833"/>
      <c r="J720" s="1833"/>
      <c r="K720" s="1833"/>
      <c r="L720" s="1833"/>
      <c r="M720" s="1833"/>
      <c r="N720" s="1833"/>
      <c r="O720" s="1833"/>
      <c r="P720" s="1833"/>
      <c r="Q720" s="1833"/>
      <c r="R720" s="1833"/>
    </row>
    <row r="721">
      <c r="A721" s="1833"/>
      <c r="B721" s="1833"/>
      <c r="C721" s="1833"/>
      <c r="D721" s="1833"/>
      <c r="E721" s="1833"/>
      <c r="F721" s="1833"/>
      <c r="G721" s="1833"/>
      <c r="H721" s="1833"/>
      <c r="I721" s="1833"/>
      <c r="J721" s="1833"/>
      <c r="K721" s="1833"/>
      <c r="L721" s="1833"/>
      <c r="M721" s="1833"/>
      <c r="N721" s="1833"/>
      <c r="O721" s="1833"/>
      <c r="P721" s="1833"/>
      <c r="Q721" s="1833"/>
      <c r="R721" s="1833"/>
    </row>
    <row r="722">
      <c r="A722" s="1833"/>
      <c r="B722" s="1833"/>
      <c r="C722" s="1833"/>
      <c r="D722" s="1833"/>
      <c r="E722" s="1833"/>
      <c r="F722" s="1833"/>
      <c r="G722" s="1833"/>
      <c r="H722" s="1833"/>
      <c r="I722" s="1833"/>
      <c r="J722" s="1833"/>
      <c r="K722" s="1833"/>
      <c r="L722" s="1833"/>
      <c r="M722" s="1833"/>
      <c r="N722" s="1833"/>
      <c r="O722" s="1833"/>
      <c r="P722" s="1833"/>
      <c r="Q722" s="1833"/>
      <c r="R722" s="1833"/>
    </row>
    <row r="723">
      <c r="A723" s="1833"/>
      <c r="B723" s="1833"/>
      <c r="C723" s="1833"/>
      <c r="D723" s="1833"/>
      <c r="E723" s="1833"/>
      <c r="F723" s="1833"/>
      <c r="G723" s="1833"/>
      <c r="H723" s="1833"/>
      <c r="I723" s="1833"/>
      <c r="J723" s="1833"/>
      <c r="K723" s="1833"/>
      <c r="L723" s="1833"/>
      <c r="M723" s="1833"/>
      <c r="N723" s="1833"/>
      <c r="O723" s="1833"/>
      <c r="P723" s="1833"/>
      <c r="Q723" s="1833"/>
      <c r="R723" s="1833"/>
    </row>
    <row r="724">
      <c r="A724" s="1833"/>
      <c r="B724" s="1833"/>
      <c r="C724" s="1833"/>
      <c r="D724" s="1833"/>
      <c r="E724" s="1833"/>
      <c r="F724" s="1833"/>
      <c r="G724" s="1833"/>
      <c r="H724" s="1833"/>
      <c r="I724" s="1833"/>
      <c r="J724" s="1833"/>
      <c r="K724" s="1833"/>
      <c r="L724" s="1833"/>
      <c r="M724" s="1833"/>
      <c r="N724" s="1833"/>
      <c r="O724" s="1833"/>
      <c r="P724" s="1833"/>
      <c r="Q724" s="1833"/>
      <c r="R724" s="1833"/>
    </row>
    <row r="725">
      <c r="A725" s="1833"/>
      <c r="B725" s="1833"/>
      <c r="C725" s="1833"/>
      <c r="D725" s="1833"/>
      <c r="E725" s="1833"/>
      <c r="F725" s="1833"/>
      <c r="G725" s="1833"/>
      <c r="H725" s="1833"/>
      <c r="I725" s="1833"/>
      <c r="J725" s="1833"/>
      <c r="K725" s="1833"/>
      <c r="L725" s="1833"/>
      <c r="M725" s="1833"/>
      <c r="N725" s="1833"/>
      <c r="O725" s="1833"/>
      <c r="P725" s="1833"/>
      <c r="Q725" s="1833"/>
      <c r="R725" s="1833"/>
    </row>
    <row r="726">
      <c r="A726" s="1833"/>
      <c r="B726" s="1833"/>
      <c r="C726" s="1833"/>
      <c r="D726" s="1833"/>
      <c r="E726" s="1833"/>
      <c r="F726" s="1833"/>
      <c r="G726" s="1833"/>
      <c r="H726" s="1833"/>
      <c r="I726" s="1833"/>
      <c r="J726" s="1833"/>
      <c r="K726" s="1833"/>
      <c r="L726" s="1833"/>
      <c r="M726" s="1833"/>
      <c r="N726" s="1833"/>
      <c r="O726" s="1833"/>
      <c r="P726" s="1833"/>
      <c r="Q726" s="1833"/>
      <c r="R726" s="1833"/>
    </row>
    <row r="727">
      <c r="A727" s="1833"/>
      <c r="B727" s="1833"/>
      <c r="C727" s="1833"/>
      <c r="D727" s="1833"/>
      <c r="E727" s="1833"/>
      <c r="F727" s="1833"/>
      <c r="G727" s="1833"/>
      <c r="H727" s="1833"/>
      <c r="I727" s="1833"/>
      <c r="J727" s="1833"/>
      <c r="K727" s="1833"/>
      <c r="L727" s="1833"/>
      <c r="M727" s="1833"/>
      <c r="N727" s="1833"/>
      <c r="O727" s="1833"/>
      <c r="P727" s="1833"/>
      <c r="Q727" s="1833"/>
      <c r="R727" s="1833"/>
    </row>
    <row r="728">
      <c r="A728" s="1833"/>
      <c r="B728" s="1833"/>
      <c r="C728" s="1833"/>
      <c r="D728" s="1833"/>
      <c r="E728" s="1833"/>
      <c r="F728" s="1833"/>
      <c r="G728" s="1833"/>
      <c r="H728" s="1833"/>
      <c r="I728" s="1833"/>
      <c r="J728" s="1833"/>
      <c r="K728" s="1833"/>
      <c r="L728" s="1833"/>
      <c r="M728" s="1833"/>
      <c r="N728" s="1833"/>
      <c r="O728" s="1833"/>
      <c r="P728" s="1833"/>
      <c r="Q728" s="1833"/>
      <c r="R728" s="1833"/>
    </row>
    <row r="729">
      <c r="A729" s="1833"/>
      <c r="B729" s="1833"/>
      <c r="C729" s="1833"/>
      <c r="D729" s="1833"/>
      <c r="E729" s="1833"/>
      <c r="F729" s="1833"/>
      <c r="G729" s="1833"/>
      <c r="H729" s="1833"/>
      <c r="I729" s="1833"/>
      <c r="J729" s="1833"/>
      <c r="K729" s="1833"/>
      <c r="L729" s="1833"/>
      <c r="M729" s="1833"/>
      <c r="N729" s="1833"/>
      <c r="O729" s="1833"/>
      <c r="P729" s="1833"/>
      <c r="Q729" s="1833"/>
      <c r="R729" s="1833"/>
    </row>
    <row r="730">
      <c r="A730" s="1833"/>
      <c r="B730" s="1833"/>
      <c r="C730" s="1833"/>
      <c r="D730" s="1833"/>
      <c r="E730" s="1833"/>
      <c r="F730" s="1833"/>
      <c r="G730" s="1833"/>
      <c r="H730" s="1833"/>
      <c r="I730" s="1833"/>
      <c r="J730" s="1833"/>
      <c r="K730" s="1833"/>
      <c r="L730" s="1833"/>
      <c r="M730" s="1833"/>
      <c r="N730" s="1833"/>
      <c r="O730" s="1833"/>
      <c r="P730" s="1833"/>
      <c r="Q730" s="1833"/>
      <c r="R730" s="1833"/>
    </row>
    <row r="731">
      <c r="A731" s="1833"/>
      <c r="B731" s="1833"/>
      <c r="C731" s="1833"/>
      <c r="D731" s="1833"/>
      <c r="E731" s="1833"/>
      <c r="F731" s="1833"/>
      <c r="G731" s="1833"/>
      <c r="H731" s="1833"/>
      <c r="I731" s="1833"/>
      <c r="J731" s="1833"/>
      <c r="K731" s="1833"/>
      <c r="L731" s="1833"/>
      <c r="M731" s="1833"/>
      <c r="N731" s="1833"/>
      <c r="O731" s="1833"/>
      <c r="P731" s="1833"/>
      <c r="Q731" s="1833"/>
      <c r="R731" s="1833"/>
    </row>
    <row r="732">
      <c r="A732" s="1833"/>
      <c r="B732" s="1833"/>
      <c r="C732" s="1833"/>
      <c r="D732" s="1833"/>
      <c r="E732" s="1833"/>
      <c r="F732" s="1833"/>
      <c r="G732" s="1833"/>
      <c r="H732" s="1833"/>
      <c r="I732" s="1833"/>
      <c r="J732" s="1833"/>
      <c r="K732" s="1833"/>
      <c r="L732" s="1833"/>
      <c r="M732" s="1833"/>
      <c r="N732" s="1833"/>
      <c r="O732" s="1833"/>
      <c r="P732" s="1833"/>
      <c r="Q732" s="1833"/>
      <c r="R732" s="1833"/>
    </row>
    <row r="733">
      <c r="A733" s="1833"/>
      <c r="B733" s="1833"/>
      <c r="C733" s="1833"/>
      <c r="D733" s="1833"/>
      <c r="E733" s="1833"/>
      <c r="F733" s="1833"/>
      <c r="G733" s="1833"/>
      <c r="H733" s="1833"/>
      <c r="I733" s="1833"/>
      <c r="J733" s="1833"/>
      <c r="K733" s="1833"/>
      <c r="L733" s="1833"/>
      <c r="M733" s="1833"/>
      <c r="N733" s="1833"/>
      <c r="O733" s="1833"/>
      <c r="P733" s="1833"/>
      <c r="Q733" s="1833"/>
      <c r="R733" s="1833"/>
    </row>
    <row r="734">
      <c r="A734" s="1833"/>
      <c r="B734" s="1833"/>
      <c r="C734" s="1833"/>
      <c r="D734" s="1833"/>
      <c r="E734" s="1833"/>
      <c r="F734" s="1833"/>
      <c r="G734" s="1833"/>
      <c r="H734" s="1833"/>
      <c r="I734" s="1833"/>
      <c r="J734" s="1833"/>
      <c r="K734" s="1833"/>
      <c r="L734" s="1833"/>
      <c r="M734" s="1833"/>
      <c r="N734" s="1833"/>
      <c r="O734" s="1833"/>
      <c r="P734" s="1833"/>
      <c r="Q734" s="1833"/>
      <c r="R734" s="1833"/>
    </row>
    <row r="735">
      <c r="A735" s="1833"/>
      <c r="B735" s="1833"/>
      <c r="C735" s="1833"/>
      <c r="D735" s="1833"/>
      <c r="E735" s="1833"/>
      <c r="F735" s="1833"/>
      <c r="G735" s="1833"/>
      <c r="H735" s="1833"/>
      <c r="I735" s="1833"/>
      <c r="J735" s="1833"/>
      <c r="K735" s="1833"/>
      <c r="L735" s="1833"/>
      <c r="M735" s="1833"/>
      <c r="N735" s="1833"/>
      <c r="O735" s="1833"/>
      <c r="P735" s="1833"/>
      <c r="Q735" s="1833"/>
      <c r="R735" s="1833"/>
    </row>
    <row r="736">
      <c r="A736" s="1833"/>
      <c r="B736" s="1833"/>
      <c r="C736" s="1833"/>
      <c r="D736" s="1833"/>
      <c r="E736" s="1833"/>
      <c r="F736" s="1833"/>
      <c r="G736" s="1833"/>
      <c r="H736" s="1833"/>
      <c r="I736" s="1833"/>
      <c r="J736" s="1833"/>
      <c r="K736" s="1833"/>
      <c r="L736" s="1833"/>
      <c r="M736" s="1833"/>
      <c r="N736" s="1833"/>
      <c r="O736" s="1833"/>
      <c r="P736" s="1833"/>
      <c r="Q736" s="1833"/>
      <c r="R736" s="1833"/>
    </row>
    <row r="737">
      <c r="A737" s="1833"/>
      <c r="B737" s="1833"/>
      <c r="C737" s="1833"/>
      <c r="D737" s="1833"/>
      <c r="E737" s="1833"/>
      <c r="F737" s="1833"/>
      <c r="G737" s="1833"/>
      <c r="H737" s="1833"/>
      <c r="I737" s="1833"/>
      <c r="J737" s="1833"/>
      <c r="K737" s="1833"/>
      <c r="L737" s="1833"/>
      <c r="M737" s="1833"/>
      <c r="N737" s="1833"/>
      <c r="O737" s="1833"/>
      <c r="P737" s="1833"/>
      <c r="Q737" s="1833"/>
      <c r="R737" s="1833"/>
    </row>
    <row r="738">
      <c r="A738" s="1833"/>
      <c r="B738" s="1833"/>
      <c r="C738" s="1833"/>
      <c r="D738" s="1833"/>
      <c r="E738" s="1833"/>
      <c r="F738" s="1833"/>
      <c r="G738" s="1833"/>
      <c r="H738" s="1833"/>
      <c r="I738" s="1833"/>
      <c r="J738" s="1833"/>
      <c r="K738" s="1833"/>
      <c r="L738" s="1833"/>
      <c r="M738" s="1833"/>
      <c r="N738" s="1833"/>
      <c r="O738" s="1833"/>
      <c r="P738" s="1833"/>
      <c r="Q738" s="1833"/>
      <c r="R738" s="1833"/>
    </row>
    <row r="739">
      <c r="A739" s="1833"/>
      <c r="B739" s="1833"/>
      <c r="C739" s="1833"/>
      <c r="D739" s="1833"/>
      <c r="E739" s="1833"/>
      <c r="F739" s="1833"/>
      <c r="G739" s="1833"/>
      <c r="H739" s="1833"/>
      <c r="I739" s="1833"/>
      <c r="J739" s="1833"/>
      <c r="K739" s="1833"/>
      <c r="L739" s="1833"/>
      <c r="M739" s="1833"/>
      <c r="N739" s="1833"/>
      <c r="O739" s="1833"/>
      <c r="P739" s="1833"/>
      <c r="Q739" s="1833"/>
      <c r="R739" s="1833"/>
    </row>
    <row r="740">
      <c r="A740" s="1833"/>
      <c r="B740" s="1833"/>
      <c r="C740" s="1833"/>
      <c r="D740" s="1833"/>
      <c r="E740" s="1833"/>
      <c r="F740" s="1833"/>
      <c r="G740" s="1833"/>
      <c r="H740" s="1833"/>
      <c r="I740" s="1833"/>
      <c r="J740" s="1833"/>
      <c r="K740" s="1833"/>
      <c r="L740" s="1833"/>
      <c r="M740" s="1833"/>
      <c r="N740" s="1833"/>
      <c r="O740" s="1833"/>
      <c r="P740" s="1833"/>
      <c r="Q740" s="1833"/>
      <c r="R740" s="1833"/>
    </row>
    <row r="741">
      <c r="A741" s="1833"/>
      <c r="B741" s="1833"/>
      <c r="C741" s="1833"/>
      <c r="D741" s="1833"/>
      <c r="E741" s="1833"/>
      <c r="F741" s="1833"/>
      <c r="G741" s="1833"/>
      <c r="H741" s="1833"/>
      <c r="I741" s="1833"/>
      <c r="J741" s="1833"/>
      <c r="K741" s="1833"/>
      <c r="L741" s="1833"/>
      <c r="M741" s="1833"/>
      <c r="N741" s="1833"/>
      <c r="O741" s="1833"/>
      <c r="P741" s="1833"/>
      <c r="Q741" s="1833"/>
      <c r="R741" s="1833"/>
    </row>
    <row r="742">
      <c r="A742" s="1833"/>
      <c r="B742" s="1833"/>
      <c r="C742" s="1833"/>
      <c r="D742" s="1833"/>
      <c r="E742" s="1833"/>
      <c r="F742" s="1833"/>
      <c r="G742" s="1833"/>
      <c r="H742" s="1833"/>
      <c r="I742" s="1833"/>
      <c r="J742" s="1833"/>
      <c r="K742" s="1833"/>
      <c r="L742" s="1833"/>
      <c r="M742" s="1833"/>
      <c r="N742" s="1833"/>
      <c r="O742" s="1833"/>
      <c r="P742" s="1833"/>
      <c r="Q742" s="1833"/>
      <c r="R742" s="1833"/>
    </row>
    <row r="743">
      <c r="A743" s="1833"/>
      <c r="B743" s="1833"/>
      <c r="C743" s="1833"/>
      <c r="D743" s="1833"/>
      <c r="E743" s="1833"/>
      <c r="F743" s="1833"/>
      <c r="G743" s="1833"/>
      <c r="H743" s="1833"/>
      <c r="I743" s="1833"/>
      <c r="J743" s="1833"/>
      <c r="K743" s="1833"/>
      <c r="L743" s="1833"/>
      <c r="M743" s="1833"/>
      <c r="N743" s="1833"/>
      <c r="O743" s="1833"/>
      <c r="P743" s="1833"/>
      <c r="Q743" s="1833"/>
      <c r="R743" s="1833"/>
    </row>
    <row r="744">
      <c r="A744" s="1833"/>
      <c r="B744" s="1833"/>
      <c r="C744" s="1833"/>
      <c r="D744" s="1833"/>
      <c r="E744" s="1833"/>
      <c r="F744" s="1833"/>
      <c r="G744" s="1833"/>
      <c r="H744" s="1833"/>
      <c r="I744" s="1833"/>
      <c r="J744" s="1833"/>
      <c r="K744" s="1833"/>
      <c r="L744" s="1833"/>
      <c r="M744" s="1833"/>
      <c r="N744" s="1833"/>
      <c r="O744" s="1833"/>
      <c r="P744" s="1833"/>
      <c r="Q744" s="1833"/>
      <c r="R744" s="1833"/>
    </row>
    <row r="745">
      <c r="A745" s="1833"/>
      <c r="B745" s="1833"/>
      <c r="C745" s="1833"/>
      <c r="D745" s="1833"/>
      <c r="E745" s="1833"/>
      <c r="F745" s="1833"/>
      <c r="G745" s="1833"/>
      <c r="H745" s="1833"/>
      <c r="I745" s="1833"/>
      <c r="J745" s="1833"/>
      <c r="K745" s="1833"/>
      <c r="L745" s="1833"/>
      <c r="M745" s="1833"/>
      <c r="N745" s="1833"/>
      <c r="O745" s="1833"/>
      <c r="P745" s="1833"/>
      <c r="Q745" s="1833"/>
      <c r="R745" s="1833"/>
    </row>
    <row r="746">
      <c r="A746" s="1833"/>
      <c r="B746" s="1833"/>
      <c r="C746" s="1833"/>
      <c r="D746" s="1833"/>
      <c r="E746" s="1833"/>
      <c r="F746" s="1833"/>
      <c r="G746" s="1833"/>
      <c r="H746" s="1833"/>
      <c r="I746" s="1833"/>
      <c r="J746" s="1833"/>
      <c r="K746" s="1833"/>
      <c r="L746" s="1833"/>
      <c r="M746" s="1833"/>
      <c r="N746" s="1833"/>
      <c r="O746" s="1833"/>
      <c r="P746" s="1833"/>
      <c r="Q746" s="1833"/>
      <c r="R746" s="1833"/>
    </row>
    <row r="747">
      <c r="A747" s="1833"/>
      <c r="B747" s="1833"/>
      <c r="C747" s="1833"/>
      <c r="D747" s="1833"/>
      <c r="E747" s="1833"/>
      <c r="F747" s="1833"/>
      <c r="G747" s="1833"/>
      <c r="H747" s="1833"/>
      <c r="I747" s="1833"/>
      <c r="J747" s="1833"/>
      <c r="K747" s="1833"/>
      <c r="L747" s="1833"/>
      <c r="M747" s="1833"/>
      <c r="N747" s="1833"/>
      <c r="O747" s="1833"/>
      <c r="P747" s="1833"/>
      <c r="Q747" s="1833"/>
      <c r="R747" s="1833"/>
    </row>
    <row r="748">
      <c r="A748" s="1833"/>
      <c r="B748" s="1833"/>
      <c r="C748" s="1833"/>
      <c r="D748" s="1833"/>
      <c r="E748" s="1833"/>
      <c r="F748" s="1833"/>
      <c r="G748" s="1833"/>
      <c r="H748" s="1833"/>
      <c r="I748" s="1833"/>
      <c r="J748" s="1833"/>
      <c r="K748" s="1833"/>
      <c r="L748" s="1833"/>
      <c r="M748" s="1833"/>
      <c r="N748" s="1833"/>
      <c r="O748" s="1833"/>
      <c r="P748" s="1833"/>
      <c r="Q748" s="1833"/>
      <c r="R748" s="1833"/>
    </row>
    <row r="749">
      <c r="A749" s="1833"/>
      <c r="B749" s="1833"/>
      <c r="C749" s="1833"/>
      <c r="D749" s="1833"/>
      <c r="E749" s="1833"/>
      <c r="F749" s="1833"/>
      <c r="G749" s="1833"/>
      <c r="H749" s="1833"/>
      <c r="I749" s="1833"/>
      <c r="J749" s="1833"/>
      <c r="K749" s="1833"/>
      <c r="L749" s="1833"/>
      <c r="M749" s="1833"/>
      <c r="N749" s="1833"/>
      <c r="O749" s="1833"/>
      <c r="P749" s="1833"/>
      <c r="Q749" s="1833"/>
      <c r="R749" s="1833"/>
    </row>
    <row r="750">
      <c r="A750" s="1833"/>
      <c r="B750" s="1833"/>
      <c r="C750" s="1833"/>
      <c r="D750" s="1833"/>
      <c r="E750" s="1833"/>
      <c r="F750" s="1833"/>
      <c r="G750" s="1833"/>
      <c r="H750" s="1833"/>
      <c r="I750" s="1833"/>
      <c r="J750" s="1833"/>
      <c r="K750" s="1833"/>
      <c r="L750" s="1833"/>
      <c r="M750" s="1833"/>
      <c r="N750" s="1833"/>
      <c r="O750" s="1833"/>
      <c r="P750" s="1833"/>
      <c r="Q750" s="1833"/>
      <c r="R750" s="1833"/>
    </row>
    <row r="751">
      <c r="A751" s="1833"/>
      <c r="B751" s="1833"/>
      <c r="C751" s="1833"/>
      <c r="D751" s="1833"/>
      <c r="E751" s="1833"/>
      <c r="F751" s="1833"/>
      <c r="G751" s="1833"/>
      <c r="H751" s="1833"/>
      <c r="I751" s="1833"/>
      <c r="J751" s="1833"/>
      <c r="K751" s="1833"/>
      <c r="L751" s="1833"/>
      <c r="M751" s="1833"/>
      <c r="N751" s="1833"/>
      <c r="O751" s="1833"/>
      <c r="P751" s="1833"/>
      <c r="Q751" s="1833"/>
      <c r="R751" s="1833"/>
    </row>
    <row r="752">
      <c r="A752" s="1833"/>
      <c r="B752" s="1833"/>
      <c r="C752" s="1833"/>
      <c r="D752" s="1833"/>
      <c r="E752" s="1833"/>
      <c r="F752" s="1833"/>
      <c r="G752" s="1833"/>
      <c r="H752" s="1833"/>
      <c r="I752" s="1833"/>
      <c r="J752" s="1833"/>
      <c r="K752" s="1833"/>
      <c r="L752" s="1833"/>
      <c r="M752" s="1833"/>
      <c r="N752" s="1833"/>
      <c r="O752" s="1833"/>
      <c r="P752" s="1833"/>
      <c r="Q752" s="1833"/>
      <c r="R752" s="1833"/>
    </row>
    <row r="753">
      <c r="A753" s="1833"/>
      <c r="B753" s="1833"/>
      <c r="C753" s="1833"/>
      <c r="D753" s="1833"/>
      <c r="E753" s="1833"/>
      <c r="F753" s="1833"/>
      <c r="G753" s="1833"/>
      <c r="H753" s="1833"/>
      <c r="I753" s="1833"/>
      <c r="J753" s="1833"/>
      <c r="K753" s="1833"/>
      <c r="L753" s="1833"/>
      <c r="M753" s="1833"/>
      <c r="N753" s="1833"/>
      <c r="O753" s="1833"/>
      <c r="P753" s="1833"/>
      <c r="Q753" s="1833"/>
      <c r="R753" s="1833"/>
    </row>
    <row r="754">
      <c r="A754" s="1833"/>
      <c r="B754" s="1833"/>
      <c r="C754" s="1833"/>
      <c r="D754" s="1833"/>
      <c r="E754" s="1833"/>
      <c r="F754" s="1833"/>
      <c r="G754" s="1833"/>
      <c r="H754" s="1833"/>
      <c r="I754" s="1833"/>
      <c r="J754" s="1833"/>
      <c r="K754" s="1833"/>
      <c r="L754" s="1833"/>
      <c r="M754" s="1833"/>
      <c r="N754" s="1833"/>
      <c r="O754" s="1833"/>
      <c r="P754" s="1833"/>
      <c r="Q754" s="1833"/>
      <c r="R754" s="1833"/>
    </row>
    <row r="755">
      <c r="A755" s="1833"/>
      <c r="B755" s="1833"/>
      <c r="C755" s="1833"/>
      <c r="D755" s="1833"/>
      <c r="E755" s="1833"/>
      <c r="F755" s="1833"/>
      <c r="G755" s="1833"/>
      <c r="H755" s="1833"/>
      <c r="I755" s="1833"/>
      <c r="J755" s="1833"/>
      <c r="K755" s="1833"/>
      <c r="L755" s="1833"/>
      <c r="M755" s="1833"/>
      <c r="N755" s="1833"/>
      <c r="O755" s="1833"/>
      <c r="P755" s="1833"/>
      <c r="Q755" s="1833"/>
      <c r="R755" s="1833"/>
    </row>
    <row r="756">
      <c r="A756" s="1833"/>
      <c r="B756" s="1833"/>
      <c r="C756" s="1833"/>
      <c r="D756" s="1833"/>
      <c r="E756" s="1833"/>
      <c r="F756" s="1833"/>
      <c r="G756" s="1833"/>
      <c r="H756" s="1833"/>
      <c r="I756" s="1833"/>
      <c r="J756" s="1833"/>
      <c r="K756" s="1833"/>
      <c r="L756" s="1833"/>
      <c r="M756" s="1833"/>
      <c r="N756" s="1833"/>
      <c r="O756" s="1833"/>
      <c r="P756" s="1833"/>
      <c r="Q756" s="1833"/>
      <c r="R756" s="1833"/>
    </row>
    <row r="757">
      <c r="A757" s="1833"/>
      <c r="B757" s="1833"/>
      <c r="C757" s="1833"/>
      <c r="D757" s="1833"/>
      <c r="E757" s="1833"/>
      <c r="F757" s="1833"/>
      <c r="G757" s="1833"/>
      <c r="H757" s="1833"/>
      <c r="I757" s="1833"/>
      <c r="J757" s="1833"/>
      <c r="K757" s="1833"/>
      <c r="L757" s="1833"/>
      <c r="M757" s="1833"/>
      <c r="N757" s="1833"/>
      <c r="O757" s="1833"/>
      <c r="P757" s="1833"/>
      <c r="Q757" s="1833"/>
      <c r="R757" s="1833"/>
    </row>
    <row r="758">
      <c r="A758" s="1833"/>
      <c r="B758" s="1833"/>
      <c r="C758" s="1833"/>
      <c r="D758" s="1833"/>
      <c r="E758" s="1833"/>
      <c r="F758" s="1833"/>
      <c r="G758" s="1833"/>
      <c r="H758" s="1833"/>
      <c r="I758" s="1833"/>
      <c r="J758" s="1833"/>
      <c r="K758" s="1833"/>
      <c r="L758" s="1833"/>
      <c r="M758" s="1833"/>
      <c r="N758" s="1833"/>
      <c r="O758" s="1833"/>
      <c r="P758" s="1833"/>
      <c r="Q758" s="1833"/>
      <c r="R758" s="1833"/>
    </row>
    <row r="759">
      <c r="A759" s="1833"/>
      <c r="B759" s="1833"/>
      <c r="C759" s="1833"/>
      <c r="D759" s="1833"/>
      <c r="E759" s="1833"/>
      <c r="F759" s="1833"/>
      <c r="G759" s="1833"/>
      <c r="H759" s="1833"/>
      <c r="I759" s="1833"/>
      <c r="J759" s="1833"/>
      <c r="K759" s="1833"/>
      <c r="L759" s="1833"/>
      <c r="M759" s="1833"/>
      <c r="N759" s="1833"/>
      <c r="O759" s="1833"/>
      <c r="P759" s="1833"/>
      <c r="Q759" s="1833"/>
      <c r="R759" s="1833"/>
    </row>
    <row r="760">
      <c r="A760" s="1833"/>
      <c r="B760" s="1833"/>
      <c r="C760" s="1833"/>
      <c r="D760" s="1833"/>
      <c r="E760" s="1833"/>
      <c r="F760" s="1833"/>
      <c r="G760" s="1833"/>
      <c r="H760" s="1833"/>
      <c r="I760" s="1833"/>
      <c r="J760" s="1833"/>
      <c r="K760" s="1833"/>
      <c r="L760" s="1833"/>
      <c r="M760" s="1833"/>
      <c r="N760" s="1833"/>
      <c r="O760" s="1833"/>
      <c r="P760" s="1833"/>
      <c r="Q760" s="1833"/>
      <c r="R760" s="1833"/>
    </row>
    <row r="761">
      <c r="A761" s="1833"/>
      <c r="B761" s="1833"/>
      <c r="C761" s="1833"/>
      <c r="D761" s="1833"/>
      <c r="E761" s="1833"/>
      <c r="F761" s="1833"/>
      <c r="G761" s="1833"/>
      <c r="H761" s="1833"/>
      <c r="I761" s="1833"/>
      <c r="J761" s="1833"/>
      <c r="K761" s="1833"/>
      <c r="L761" s="1833"/>
      <c r="M761" s="1833"/>
      <c r="N761" s="1833"/>
      <c r="O761" s="1833"/>
      <c r="P761" s="1833"/>
      <c r="Q761" s="1833"/>
      <c r="R761" s="1833"/>
    </row>
    <row r="762">
      <c r="A762" s="1833"/>
      <c r="B762" s="1833"/>
      <c r="C762" s="1833"/>
      <c r="D762" s="1833"/>
      <c r="E762" s="1833"/>
      <c r="F762" s="1833"/>
      <c r="G762" s="1833"/>
      <c r="H762" s="1833"/>
      <c r="I762" s="1833"/>
      <c r="J762" s="1833"/>
      <c r="K762" s="1833"/>
      <c r="L762" s="1833"/>
      <c r="M762" s="1833"/>
      <c r="N762" s="1833"/>
      <c r="O762" s="1833"/>
      <c r="P762" s="1833"/>
      <c r="Q762" s="1833"/>
      <c r="R762" s="1833"/>
    </row>
    <row r="763">
      <c r="A763" s="1833"/>
      <c r="B763" s="1833"/>
      <c r="C763" s="1833"/>
      <c r="D763" s="1833"/>
      <c r="E763" s="1833"/>
      <c r="F763" s="1833"/>
      <c r="G763" s="1833"/>
      <c r="H763" s="1833"/>
      <c r="I763" s="1833"/>
      <c r="J763" s="1833"/>
      <c r="K763" s="1833"/>
      <c r="L763" s="1833"/>
      <c r="M763" s="1833"/>
      <c r="N763" s="1833"/>
      <c r="O763" s="1833"/>
      <c r="P763" s="1833"/>
      <c r="Q763" s="1833"/>
      <c r="R763" s="1833"/>
    </row>
    <row r="764">
      <c r="A764" s="1833"/>
      <c r="B764" s="1833"/>
      <c r="C764" s="1833"/>
      <c r="D764" s="1833"/>
      <c r="E764" s="1833"/>
      <c r="F764" s="1833"/>
      <c r="G764" s="1833"/>
      <c r="H764" s="1833"/>
      <c r="I764" s="1833"/>
      <c r="J764" s="1833"/>
      <c r="K764" s="1833"/>
      <c r="L764" s="1833"/>
      <c r="M764" s="1833"/>
      <c r="N764" s="1833"/>
      <c r="O764" s="1833"/>
      <c r="P764" s="1833"/>
      <c r="Q764" s="1833"/>
      <c r="R764" s="1833"/>
    </row>
    <row r="765">
      <c r="A765" s="1833"/>
      <c r="B765" s="1833"/>
      <c r="C765" s="1833"/>
      <c r="D765" s="1833"/>
      <c r="E765" s="1833"/>
      <c r="F765" s="1833"/>
      <c r="G765" s="1833"/>
      <c r="H765" s="1833"/>
      <c r="I765" s="1833"/>
      <c r="J765" s="1833"/>
      <c r="K765" s="1833"/>
      <c r="L765" s="1833"/>
      <c r="M765" s="1833"/>
      <c r="N765" s="1833"/>
      <c r="O765" s="1833"/>
      <c r="P765" s="1833"/>
      <c r="Q765" s="1833"/>
      <c r="R765" s="1833"/>
    </row>
    <row r="766">
      <c r="A766" s="1833"/>
      <c r="B766" s="1833"/>
      <c r="C766" s="1833"/>
      <c r="D766" s="1833"/>
      <c r="E766" s="1833"/>
      <c r="F766" s="1833"/>
      <c r="G766" s="1833"/>
      <c r="H766" s="1833"/>
      <c r="I766" s="1833"/>
      <c r="J766" s="1833"/>
      <c r="K766" s="1833"/>
      <c r="L766" s="1833"/>
      <c r="M766" s="1833"/>
      <c r="N766" s="1833"/>
      <c r="O766" s="1833"/>
      <c r="P766" s="1833"/>
      <c r="Q766" s="1833"/>
      <c r="R766" s="1833"/>
    </row>
    <row r="767">
      <c r="A767" s="1833"/>
      <c r="B767" s="1833"/>
      <c r="C767" s="1833"/>
      <c r="D767" s="1833"/>
      <c r="E767" s="1833"/>
      <c r="F767" s="1833"/>
      <c r="G767" s="1833"/>
      <c r="H767" s="1833"/>
      <c r="I767" s="1833"/>
      <c r="J767" s="1833"/>
      <c r="K767" s="1833"/>
      <c r="L767" s="1833"/>
      <c r="M767" s="1833"/>
      <c r="N767" s="1833"/>
      <c r="O767" s="1833"/>
      <c r="P767" s="1833"/>
      <c r="Q767" s="1833"/>
      <c r="R767" s="1833"/>
    </row>
    <row r="768">
      <c r="A768" s="1833"/>
      <c r="B768" s="1833"/>
      <c r="C768" s="1833"/>
      <c r="D768" s="1833"/>
      <c r="E768" s="1833"/>
      <c r="F768" s="1833"/>
      <c r="G768" s="1833"/>
      <c r="H768" s="1833"/>
      <c r="I768" s="1833"/>
      <c r="J768" s="1833"/>
      <c r="K768" s="1833"/>
      <c r="L768" s="1833"/>
      <c r="M768" s="1833"/>
      <c r="N768" s="1833"/>
      <c r="O768" s="1833"/>
      <c r="P768" s="1833"/>
      <c r="Q768" s="1833"/>
      <c r="R768" s="1833"/>
    </row>
    <row r="769">
      <c r="A769" s="1833"/>
      <c r="B769" s="1833"/>
      <c r="C769" s="1833"/>
      <c r="D769" s="1833"/>
      <c r="E769" s="1833"/>
      <c r="F769" s="1833"/>
      <c r="G769" s="1833"/>
      <c r="H769" s="1833"/>
      <c r="I769" s="1833"/>
      <c r="J769" s="1833"/>
      <c r="K769" s="1833"/>
      <c r="L769" s="1833"/>
      <c r="M769" s="1833"/>
      <c r="N769" s="1833"/>
      <c r="O769" s="1833"/>
      <c r="P769" s="1833"/>
      <c r="Q769" s="1833"/>
      <c r="R769" s="1833"/>
    </row>
    <row r="770">
      <c r="A770" s="1833"/>
      <c r="B770" s="1833"/>
      <c r="C770" s="1833"/>
      <c r="D770" s="1833"/>
      <c r="E770" s="1833"/>
      <c r="F770" s="1833"/>
      <c r="G770" s="1833"/>
      <c r="H770" s="1833"/>
      <c r="I770" s="1833"/>
      <c r="J770" s="1833"/>
      <c r="K770" s="1833"/>
      <c r="L770" s="1833"/>
      <c r="M770" s="1833"/>
      <c r="N770" s="1833"/>
      <c r="O770" s="1833"/>
      <c r="P770" s="1833"/>
      <c r="Q770" s="1833"/>
      <c r="R770" s="1833"/>
    </row>
    <row r="771">
      <c r="A771" s="1833"/>
      <c r="B771" s="1833"/>
      <c r="C771" s="1833"/>
      <c r="D771" s="1833"/>
      <c r="E771" s="1833"/>
      <c r="F771" s="1833"/>
      <c r="G771" s="1833"/>
      <c r="H771" s="1833"/>
      <c r="I771" s="1833"/>
      <c r="J771" s="1833"/>
      <c r="K771" s="1833"/>
      <c r="L771" s="1833"/>
      <c r="M771" s="1833"/>
      <c r="N771" s="1833"/>
      <c r="O771" s="1833"/>
      <c r="P771" s="1833"/>
      <c r="Q771" s="1833"/>
      <c r="R771" s="1833"/>
    </row>
    <row r="772">
      <c r="A772" s="1833"/>
      <c r="B772" s="1833"/>
      <c r="C772" s="1833"/>
      <c r="D772" s="1833"/>
      <c r="E772" s="1833"/>
      <c r="F772" s="1833"/>
      <c r="G772" s="1833"/>
      <c r="H772" s="1833"/>
      <c r="I772" s="1833"/>
      <c r="J772" s="1833"/>
      <c r="K772" s="1833"/>
      <c r="L772" s="1833"/>
      <c r="M772" s="1833"/>
      <c r="N772" s="1833"/>
      <c r="O772" s="1833"/>
      <c r="P772" s="1833"/>
      <c r="Q772" s="1833"/>
      <c r="R772" s="1833"/>
    </row>
    <row r="773">
      <c r="A773" s="1833"/>
      <c r="B773" s="1833"/>
      <c r="C773" s="1833"/>
      <c r="D773" s="1833"/>
      <c r="E773" s="1833"/>
      <c r="F773" s="1833"/>
      <c r="G773" s="1833"/>
      <c r="H773" s="1833"/>
      <c r="I773" s="1833"/>
      <c r="J773" s="1833"/>
      <c r="K773" s="1833"/>
      <c r="L773" s="1833"/>
      <c r="M773" s="1833"/>
      <c r="N773" s="1833"/>
      <c r="O773" s="1833"/>
      <c r="P773" s="1833"/>
      <c r="Q773" s="1833"/>
      <c r="R773" s="1833"/>
    </row>
    <row r="774">
      <c r="A774" s="1833"/>
      <c r="B774" s="1833"/>
      <c r="C774" s="1833"/>
      <c r="D774" s="1833"/>
      <c r="E774" s="1833"/>
      <c r="F774" s="1833"/>
      <c r="G774" s="1833"/>
      <c r="H774" s="1833"/>
      <c r="I774" s="1833"/>
      <c r="J774" s="1833"/>
      <c r="K774" s="1833"/>
      <c r="L774" s="1833"/>
      <c r="M774" s="1833"/>
      <c r="N774" s="1833"/>
      <c r="O774" s="1833"/>
      <c r="P774" s="1833"/>
      <c r="Q774" s="1833"/>
      <c r="R774" s="1833"/>
    </row>
    <row r="775">
      <c r="A775" s="1833"/>
      <c r="B775" s="1833"/>
      <c r="C775" s="1833"/>
      <c r="D775" s="1833"/>
      <c r="E775" s="1833"/>
      <c r="F775" s="1833"/>
      <c r="G775" s="1833"/>
      <c r="H775" s="1833"/>
      <c r="I775" s="1833"/>
      <c r="J775" s="1833"/>
      <c r="K775" s="1833"/>
      <c r="L775" s="1833"/>
      <c r="M775" s="1833"/>
      <c r="N775" s="1833"/>
      <c r="O775" s="1833"/>
      <c r="P775" s="1833"/>
      <c r="Q775" s="1833"/>
      <c r="R775" s="1833"/>
    </row>
    <row r="776">
      <c r="A776" s="1833"/>
      <c r="B776" s="1833"/>
      <c r="C776" s="1833"/>
      <c r="D776" s="1833"/>
      <c r="E776" s="1833"/>
      <c r="F776" s="1833"/>
      <c r="G776" s="1833"/>
      <c r="H776" s="1833"/>
      <c r="I776" s="1833"/>
      <c r="J776" s="1833"/>
      <c r="K776" s="1833"/>
      <c r="L776" s="1833"/>
      <c r="M776" s="1833"/>
      <c r="N776" s="1833"/>
      <c r="O776" s="1833"/>
      <c r="P776" s="1833"/>
      <c r="Q776" s="1833"/>
      <c r="R776" s="1833"/>
    </row>
    <row r="777">
      <c r="A777" s="1833"/>
      <c r="B777" s="1833"/>
      <c r="C777" s="1833"/>
      <c r="D777" s="1833"/>
      <c r="E777" s="1833"/>
      <c r="F777" s="1833"/>
      <c r="G777" s="1833"/>
      <c r="H777" s="1833"/>
      <c r="I777" s="1833"/>
      <c r="J777" s="1833"/>
      <c r="K777" s="1833"/>
      <c r="L777" s="1833"/>
      <c r="M777" s="1833"/>
      <c r="N777" s="1833"/>
      <c r="O777" s="1833"/>
      <c r="P777" s="1833"/>
      <c r="Q777" s="1833"/>
      <c r="R777" s="1833"/>
    </row>
    <row r="778">
      <c r="A778" s="1833"/>
      <c r="B778" s="1833"/>
      <c r="C778" s="1833"/>
      <c r="D778" s="1833"/>
      <c r="E778" s="1833"/>
      <c r="F778" s="1833"/>
      <c r="G778" s="1833"/>
      <c r="H778" s="1833"/>
      <c r="I778" s="1833"/>
      <c r="J778" s="1833"/>
      <c r="K778" s="1833"/>
      <c r="L778" s="1833"/>
      <c r="M778" s="1833"/>
      <c r="N778" s="1833"/>
      <c r="O778" s="1833"/>
      <c r="P778" s="1833"/>
      <c r="Q778" s="1833"/>
      <c r="R778" s="1833"/>
    </row>
    <row r="779">
      <c r="A779" s="1833"/>
      <c r="B779" s="1833"/>
      <c r="C779" s="1833"/>
      <c r="D779" s="1833"/>
      <c r="E779" s="1833"/>
      <c r="F779" s="1833"/>
      <c r="G779" s="1833"/>
      <c r="H779" s="1833"/>
      <c r="I779" s="1833"/>
      <c r="J779" s="1833"/>
      <c r="K779" s="1833"/>
      <c r="L779" s="1833"/>
      <c r="M779" s="1833"/>
      <c r="N779" s="1833"/>
      <c r="O779" s="1833"/>
      <c r="P779" s="1833"/>
      <c r="Q779" s="1833"/>
      <c r="R779" s="1833"/>
    </row>
    <row r="780">
      <c r="A780" s="1833"/>
      <c r="B780" s="1833"/>
      <c r="C780" s="1833"/>
      <c r="D780" s="1833"/>
      <c r="E780" s="1833"/>
      <c r="F780" s="1833"/>
      <c r="G780" s="1833"/>
      <c r="H780" s="1833"/>
      <c r="I780" s="1833"/>
      <c r="J780" s="1833"/>
      <c r="K780" s="1833"/>
      <c r="L780" s="1833"/>
      <c r="M780" s="1833"/>
      <c r="N780" s="1833"/>
      <c r="O780" s="1833"/>
      <c r="P780" s="1833"/>
      <c r="Q780" s="1833"/>
      <c r="R780" s="1833"/>
    </row>
    <row r="781">
      <c r="A781" s="1833"/>
      <c r="B781" s="1833"/>
      <c r="C781" s="1833"/>
      <c r="D781" s="1833"/>
      <c r="E781" s="1833"/>
      <c r="F781" s="1833"/>
      <c r="G781" s="1833"/>
      <c r="H781" s="1833"/>
      <c r="I781" s="1833"/>
      <c r="J781" s="1833"/>
      <c r="K781" s="1833"/>
      <c r="L781" s="1833"/>
      <c r="M781" s="1833"/>
      <c r="N781" s="1833"/>
      <c r="O781" s="1833"/>
      <c r="P781" s="1833"/>
      <c r="Q781" s="1833"/>
      <c r="R781" s="1833"/>
    </row>
    <row r="782">
      <c r="A782" s="1833"/>
      <c r="B782" s="1833"/>
      <c r="C782" s="1833"/>
      <c r="D782" s="1833"/>
      <c r="E782" s="1833"/>
      <c r="F782" s="1833"/>
      <c r="G782" s="1833"/>
      <c r="H782" s="1833"/>
      <c r="I782" s="1833"/>
      <c r="J782" s="1833"/>
      <c r="K782" s="1833"/>
      <c r="L782" s="1833"/>
      <c r="M782" s="1833"/>
      <c r="N782" s="1833"/>
      <c r="O782" s="1833"/>
      <c r="P782" s="1833"/>
      <c r="Q782" s="1833"/>
      <c r="R782" s="1833"/>
    </row>
    <row r="783">
      <c r="A783" s="1833"/>
      <c r="B783" s="1833"/>
      <c r="C783" s="1833"/>
      <c r="D783" s="1833"/>
      <c r="E783" s="1833"/>
      <c r="F783" s="1833"/>
      <c r="G783" s="1833"/>
      <c r="H783" s="1833"/>
      <c r="I783" s="1833"/>
      <c r="J783" s="1833"/>
      <c r="K783" s="1833"/>
      <c r="L783" s="1833"/>
      <c r="M783" s="1833"/>
      <c r="N783" s="1833"/>
      <c r="O783" s="1833"/>
      <c r="P783" s="1833"/>
      <c r="Q783" s="1833"/>
      <c r="R783" s="1833"/>
    </row>
    <row r="784">
      <c r="A784" s="1833"/>
      <c r="B784" s="1833"/>
      <c r="C784" s="1833"/>
      <c r="D784" s="1833"/>
      <c r="E784" s="1833"/>
      <c r="F784" s="1833"/>
      <c r="G784" s="1833"/>
      <c r="H784" s="1833"/>
      <c r="I784" s="1833"/>
      <c r="J784" s="1833"/>
      <c r="K784" s="1833"/>
      <c r="L784" s="1833"/>
      <c r="M784" s="1833"/>
      <c r="N784" s="1833"/>
      <c r="O784" s="1833"/>
      <c r="P784" s="1833"/>
      <c r="Q784" s="1833"/>
      <c r="R784" s="1833"/>
    </row>
    <row r="785">
      <c r="A785" s="1833"/>
      <c r="B785" s="1833"/>
      <c r="C785" s="1833"/>
      <c r="D785" s="1833"/>
      <c r="E785" s="1833"/>
      <c r="F785" s="1833"/>
      <c r="G785" s="1833"/>
      <c r="H785" s="1833"/>
      <c r="I785" s="1833"/>
      <c r="J785" s="1833"/>
      <c r="K785" s="1833"/>
      <c r="L785" s="1833"/>
      <c r="M785" s="1833"/>
      <c r="N785" s="1833"/>
      <c r="O785" s="1833"/>
      <c r="P785" s="1833"/>
      <c r="Q785" s="1833"/>
      <c r="R785" s="1833"/>
    </row>
    <row r="786">
      <c r="A786" s="1833"/>
      <c r="B786" s="1833"/>
      <c r="C786" s="1833"/>
      <c r="D786" s="1833"/>
      <c r="E786" s="1833"/>
      <c r="F786" s="1833"/>
      <c r="G786" s="1833"/>
      <c r="H786" s="1833"/>
      <c r="I786" s="1833"/>
      <c r="J786" s="1833"/>
      <c r="K786" s="1833"/>
      <c r="L786" s="1833"/>
      <c r="M786" s="1833"/>
      <c r="N786" s="1833"/>
      <c r="O786" s="1833"/>
      <c r="P786" s="1833"/>
      <c r="Q786" s="1833"/>
      <c r="R786" s="1833"/>
    </row>
    <row r="787">
      <c r="A787" s="1833"/>
      <c r="B787" s="1833"/>
      <c r="C787" s="1833"/>
      <c r="D787" s="1833"/>
      <c r="E787" s="1833"/>
      <c r="F787" s="1833"/>
      <c r="G787" s="1833"/>
      <c r="H787" s="1833"/>
      <c r="I787" s="1833"/>
      <c r="J787" s="1833"/>
      <c r="K787" s="1833"/>
      <c r="L787" s="1833"/>
      <c r="M787" s="1833"/>
      <c r="N787" s="1833"/>
      <c r="O787" s="1833"/>
      <c r="P787" s="1833"/>
      <c r="Q787" s="1833"/>
      <c r="R787" s="1833"/>
    </row>
    <row r="788">
      <c r="A788" s="1833"/>
      <c r="B788" s="1833"/>
      <c r="C788" s="1833"/>
      <c r="D788" s="1833"/>
      <c r="E788" s="1833"/>
      <c r="F788" s="1833"/>
      <c r="G788" s="1833"/>
      <c r="H788" s="1833"/>
      <c r="I788" s="1833"/>
      <c r="J788" s="1833"/>
      <c r="K788" s="1833"/>
      <c r="L788" s="1833"/>
      <c r="M788" s="1833"/>
      <c r="N788" s="1833"/>
      <c r="O788" s="1833"/>
      <c r="P788" s="1833"/>
      <c r="Q788" s="1833"/>
      <c r="R788" s="1833"/>
    </row>
    <row r="789">
      <c r="A789" s="1833"/>
      <c r="B789" s="1833"/>
      <c r="C789" s="1833"/>
      <c r="D789" s="1833"/>
      <c r="E789" s="1833"/>
      <c r="F789" s="1833"/>
      <c r="G789" s="1833"/>
      <c r="H789" s="1833"/>
      <c r="I789" s="1833"/>
      <c r="J789" s="1833"/>
      <c r="K789" s="1833"/>
      <c r="L789" s="1833"/>
      <c r="M789" s="1833"/>
      <c r="N789" s="1833"/>
      <c r="O789" s="1833"/>
      <c r="P789" s="1833"/>
      <c r="Q789" s="1833"/>
      <c r="R789" s="1833"/>
    </row>
    <row r="790">
      <c r="A790" s="1833"/>
      <c r="B790" s="1833"/>
      <c r="C790" s="1833"/>
      <c r="D790" s="1833"/>
      <c r="E790" s="1833"/>
      <c r="F790" s="1833"/>
      <c r="G790" s="1833"/>
      <c r="H790" s="1833"/>
      <c r="I790" s="1833"/>
      <c r="J790" s="1833"/>
      <c r="K790" s="1833"/>
      <c r="L790" s="1833"/>
      <c r="M790" s="1833"/>
      <c r="N790" s="1833"/>
      <c r="O790" s="1833"/>
      <c r="P790" s="1833"/>
      <c r="Q790" s="1833"/>
      <c r="R790" s="1833"/>
    </row>
    <row r="791">
      <c r="A791" s="1833"/>
      <c r="B791" s="1833"/>
      <c r="C791" s="1833"/>
      <c r="D791" s="1833"/>
      <c r="E791" s="1833"/>
      <c r="F791" s="1833"/>
      <c r="G791" s="1833"/>
      <c r="H791" s="1833"/>
      <c r="I791" s="1833"/>
      <c r="J791" s="1833"/>
      <c r="K791" s="1833"/>
      <c r="L791" s="1833"/>
      <c r="M791" s="1833"/>
      <c r="N791" s="1833"/>
      <c r="O791" s="1833"/>
      <c r="P791" s="1833"/>
      <c r="Q791" s="1833"/>
      <c r="R791" s="1833"/>
    </row>
    <row r="792">
      <c r="A792" s="1833"/>
      <c r="B792" s="1833"/>
      <c r="C792" s="1833"/>
      <c r="D792" s="1833"/>
      <c r="E792" s="1833"/>
      <c r="F792" s="1833"/>
      <c r="G792" s="1833"/>
      <c r="H792" s="1833"/>
      <c r="I792" s="1833"/>
      <c r="J792" s="1833"/>
      <c r="K792" s="1833"/>
      <c r="L792" s="1833"/>
      <c r="M792" s="1833"/>
      <c r="N792" s="1833"/>
      <c r="O792" s="1833"/>
      <c r="P792" s="1833"/>
      <c r="Q792" s="1833"/>
      <c r="R792" s="1833"/>
    </row>
    <row r="793">
      <c r="A793" s="1833"/>
      <c r="B793" s="1833"/>
      <c r="C793" s="1833"/>
      <c r="D793" s="1833"/>
      <c r="E793" s="1833"/>
      <c r="F793" s="1833"/>
      <c r="G793" s="1833"/>
      <c r="H793" s="1833"/>
      <c r="I793" s="1833"/>
      <c r="J793" s="1833"/>
      <c r="K793" s="1833"/>
      <c r="L793" s="1833"/>
      <c r="M793" s="1833"/>
      <c r="N793" s="1833"/>
      <c r="O793" s="1833"/>
      <c r="P793" s="1833"/>
      <c r="Q793" s="1833"/>
      <c r="R793" s="1833"/>
    </row>
    <row r="794">
      <c r="A794" s="1833"/>
      <c r="B794" s="1833"/>
      <c r="C794" s="1833"/>
      <c r="D794" s="1833"/>
      <c r="E794" s="1833"/>
      <c r="F794" s="1833"/>
      <c r="G794" s="1833"/>
      <c r="H794" s="1833"/>
      <c r="I794" s="1833"/>
      <c r="J794" s="1833"/>
      <c r="K794" s="1833"/>
      <c r="L794" s="1833"/>
      <c r="M794" s="1833"/>
      <c r="N794" s="1833"/>
      <c r="O794" s="1833"/>
      <c r="P794" s="1833"/>
      <c r="Q794" s="1833"/>
      <c r="R794" s="1833"/>
    </row>
    <row r="795">
      <c r="A795" s="1833"/>
      <c r="B795" s="1833"/>
      <c r="C795" s="1833"/>
      <c r="D795" s="1833"/>
      <c r="E795" s="1833"/>
      <c r="F795" s="1833"/>
      <c r="G795" s="1833"/>
      <c r="H795" s="1833"/>
      <c r="I795" s="1833"/>
      <c r="J795" s="1833"/>
      <c r="K795" s="1833"/>
      <c r="L795" s="1833"/>
      <c r="M795" s="1833"/>
      <c r="N795" s="1833"/>
      <c r="O795" s="1833"/>
      <c r="P795" s="1833"/>
      <c r="Q795" s="1833"/>
      <c r="R795" s="1833"/>
    </row>
    <row r="796">
      <c r="A796" s="1833"/>
      <c r="B796" s="1833"/>
      <c r="C796" s="1833"/>
      <c r="D796" s="1833"/>
      <c r="E796" s="1833"/>
      <c r="F796" s="1833"/>
      <c r="G796" s="1833"/>
      <c r="H796" s="1833"/>
      <c r="I796" s="1833"/>
      <c r="J796" s="1833"/>
      <c r="K796" s="1833"/>
      <c r="L796" s="1833"/>
      <c r="M796" s="1833"/>
      <c r="N796" s="1833"/>
      <c r="O796" s="1833"/>
      <c r="P796" s="1833"/>
      <c r="Q796" s="1833"/>
      <c r="R796" s="1833"/>
    </row>
    <row r="797">
      <c r="A797" s="1833"/>
      <c r="B797" s="1833"/>
      <c r="C797" s="1833"/>
      <c r="D797" s="1833"/>
      <c r="E797" s="1833"/>
      <c r="F797" s="1833"/>
      <c r="G797" s="1833"/>
      <c r="H797" s="1833"/>
      <c r="I797" s="1833"/>
      <c r="J797" s="1833"/>
      <c r="K797" s="1833"/>
      <c r="L797" s="1833"/>
      <c r="M797" s="1833"/>
      <c r="N797" s="1833"/>
      <c r="O797" s="1833"/>
      <c r="P797" s="1833"/>
      <c r="Q797" s="1833"/>
      <c r="R797" s="1833"/>
    </row>
    <row r="798">
      <c r="A798" s="1833"/>
      <c r="B798" s="1833"/>
      <c r="C798" s="1833"/>
      <c r="D798" s="1833"/>
      <c r="E798" s="1833"/>
      <c r="F798" s="1833"/>
      <c r="G798" s="1833"/>
      <c r="H798" s="1833"/>
      <c r="I798" s="1833"/>
      <c r="J798" s="1833"/>
      <c r="K798" s="1833"/>
      <c r="L798" s="1833"/>
      <c r="M798" s="1833"/>
      <c r="N798" s="1833"/>
      <c r="O798" s="1833"/>
      <c r="P798" s="1833"/>
      <c r="Q798" s="1833"/>
      <c r="R798" s="1833"/>
    </row>
    <row r="799">
      <c r="A799" s="1833"/>
      <c r="B799" s="1833"/>
      <c r="C799" s="1833"/>
      <c r="D799" s="1833"/>
      <c r="E799" s="1833"/>
      <c r="F799" s="1833"/>
      <c r="G799" s="1833"/>
      <c r="H799" s="1833"/>
      <c r="I799" s="1833"/>
      <c r="J799" s="1833"/>
      <c r="K799" s="1833"/>
      <c r="L799" s="1833"/>
      <c r="M799" s="1833"/>
      <c r="N799" s="1833"/>
      <c r="O799" s="1833"/>
      <c r="P799" s="1833"/>
      <c r="Q799" s="1833"/>
      <c r="R799" s="1833"/>
    </row>
    <row r="800">
      <c r="A800" s="1833"/>
      <c r="B800" s="1833"/>
      <c r="C800" s="1833"/>
      <c r="D800" s="1833"/>
      <c r="E800" s="1833"/>
      <c r="F800" s="1833"/>
      <c r="G800" s="1833"/>
      <c r="H800" s="1833"/>
      <c r="I800" s="1833"/>
      <c r="J800" s="1833"/>
      <c r="K800" s="1833"/>
      <c r="L800" s="1833"/>
      <c r="M800" s="1833"/>
      <c r="N800" s="1833"/>
      <c r="O800" s="1833"/>
      <c r="P800" s="1833"/>
      <c r="Q800" s="1833"/>
      <c r="R800" s="1833"/>
    </row>
    <row r="801">
      <c r="A801" s="1833"/>
      <c r="B801" s="1833"/>
      <c r="C801" s="1833"/>
      <c r="D801" s="1833"/>
      <c r="E801" s="1833"/>
      <c r="F801" s="1833"/>
      <c r="G801" s="1833"/>
      <c r="H801" s="1833"/>
      <c r="I801" s="1833"/>
      <c r="J801" s="1833"/>
      <c r="K801" s="1833"/>
      <c r="L801" s="1833"/>
      <c r="M801" s="1833"/>
      <c r="N801" s="1833"/>
      <c r="O801" s="1833"/>
      <c r="P801" s="1833"/>
      <c r="Q801" s="1833"/>
      <c r="R801" s="1833"/>
    </row>
    <row r="802">
      <c r="A802" s="1833"/>
      <c r="B802" s="1833"/>
      <c r="C802" s="1833"/>
      <c r="D802" s="1833"/>
      <c r="E802" s="1833"/>
      <c r="F802" s="1833"/>
      <c r="G802" s="1833"/>
      <c r="H802" s="1833"/>
      <c r="I802" s="1833"/>
      <c r="J802" s="1833"/>
      <c r="K802" s="1833"/>
      <c r="L802" s="1833"/>
      <c r="M802" s="1833"/>
      <c r="N802" s="1833"/>
      <c r="O802" s="1833"/>
      <c r="P802" s="1833"/>
      <c r="Q802" s="1833"/>
      <c r="R802" s="1833"/>
    </row>
    <row r="803">
      <c r="A803" s="1833"/>
      <c r="B803" s="1833"/>
      <c r="C803" s="1833"/>
      <c r="D803" s="1833"/>
      <c r="E803" s="1833"/>
      <c r="F803" s="1833"/>
      <c r="G803" s="1833"/>
      <c r="H803" s="1833"/>
      <c r="I803" s="1833"/>
      <c r="J803" s="1833"/>
      <c r="K803" s="1833"/>
      <c r="L803" s="1833"/>
      <c r="M803" s="1833"/>
      <c r="N803" s="1833"/>
      <c r="O803" s="1833"/>
      <c r="P803" s="1833"/>
      <c r="Q803" s="1833"/>
      <c r="R803" s="1833"/>
    </row>
    <row r="804">
      <c r="A804" s="1833"/>
      <c r="B804" s="1833"/>
      <c r="C804" s="1833"/>
      <c r="D804" s="1833"/>
      <c r="E804" s="1833"/>
      <c r="F804" s="1833"/>
      <c r="G804" s="1833"/>
      <c r="H804" s="1833"/>
      <c r="I804" s="1833"/>
      <c r="J804" s="1833"/>
      <c r="K804" s="1833"/>
      <c r="L804" s="1833"/>
      <c r="M804" s="1833"/>
      <c r="N804" s="1833"/>
      <c r="O804" s="1833"/>
      <c r="P804" s="1833"/>
      <c r="Q804" s="1833"/>
      <c r="R804" s="1833"/>
    </row>
    <row r="805">
      <c r="A805" s="1833"/>
      <c r="B805" s="1833"/>
      <c r="C805" s="1833"/>
      <c r="D805" s="1833"/>
      <c r="E805" s="1833"/>
      <c r="F805" s="1833"/>
      <c r="G805" s="1833"/>
      <c r="H805" s="1833"/>
      <c r="I805" s="1833"/>
      <c r="J805" s="1833"/>
      <c r="K805" s="1833"/>
      <c r="L805" s="1833"/>
      <c r="M805" s="1833"/>
      <c r="N805" s="1833"/>
      <c r="O805" s="1833"/>
      <c r="P805" s="1833"/>
      <c r="Q805" s="1833"/>
      <c r="R805" s="1833"/>
    </row>
    <row r="806">
      <c r="A806" s="1833"/>
      <c r="B806" s="1833"/>
      <c r="C806" s="1833"/>
      <c r="D806" s="1833"/>
      <c r="E806" s="1833"/>
      <c r="F806" s="1833"/>
      <c r="G806" s="1833"/>
      <c r="H806" s="1833"/>
      <c r="I806" s="1833"/>
      <c r="J806" s="1833"/>
      <c r="K806" s="1833"/>
      <c r="L806" s="1833"/>
      <c r="M806" s="1833"/>
      <c r="N806" s="1833"/>
      <c r="O806" s="1833"/>
      <c r="P806" s="1833"/>
      <c r="Q806" s="1833"/>
      <c r="R806" s="1833"/>
    </row>
    <row r="807">
      <c r="A807" s="1833"/>
      <c r="B807" s="1833"/>
      <c r="C807" s="1833"/>
      <c r="D807" s="1833"/>
      <c r="E807" s="1833"/>
      <c r="F807" s="1833"/>
      <c r="G807" s="1833"/>
      <c r="H807" s="1833"/>
      <c r="I807" s="1833"/>
      <c r="J807" s="1833"/>
      <c r="K807" s="1833"/>
      <c r="L807" s="1833"/>
      <c r="M807" s="1833"/>
      <c r="N807" s="1833"/>
      <c r="O807" s="1833"/>
      <c r="P807" s="1833"/>
      <c r="Q807" s="1833"/>
      <c r="R807" s="1833"/>
    </row>
    <row r="808">
      <c r="A808" s="1833"/>
      <c r="B808" s="1833"/>
      <c r="C808" s="1833"/>
      <c r="D808" s="1833"/>
      <c r="E808" s="1833"/>
      <c r="F808" s="1833"/>
      <c r="G808" s="1833"/>
      <c r="H808" s="1833"/>
      <c r="I808" s="1833"/>
      <c r="J808" s="1833"/>
      <c r="K808" s="1833"/>
      <c r="L808" s="1833"/>
      <c r="M808" s="1833"/>
      <c r="N808" s="1833"/>
      <c r="O808" s="1833"/>
      <c r="P808" s="1833"/>
      <c r="Q808" s="1833"/>
      <c r="R808" s="1833"/>
    </row>
    <row r="809">
      <c r="A809" s="1833"/>
      <c r="B809" s="1833"/>
      <c r="C809" s="1833"/>
      <c r="D809" s="1833"/>
      <c r="E809" s="1833"/>
      <c r="F809" s="1833"/>
      <c r="G809" s="1833"/>
      <c r="H809" s="1833"/>
      <c r="I809" s="1833"/>
      <c r="J809" s="1833"/>
      <c r="K809" s="1833"/>
      <c r="L809" s="1833"/>
      <c r="M809" s="1833"/>
      <c r="N809" s="1833"/>
      <c r="O809" s="1833"/>
      <c r="P809" s="1833"/>
      <c r="Q809" s="1833"/>
      <c r="R809" s="1833"/>
    </row>
    <row r="810">
      <c r="A810" s="1833"/>
      <c r="B810" s="1833"/>
      <c r="C810" s="1833"/>
      <c r="D810" s="1833"/>
      <c r="E810" s="1833"/>
      <c r="F810" s="1833"/>
      <c r="G810" s="1833"/>
      <c r="H810" s="1833"/>
      <c r="I810" s="1833"/>
      <c r="J810" s="1833"/>
      <c r="K810" s="1833"/>
      <c r="L810" s="1833"/>
      <c r="M810" s="1833"/>
      <c r="N810" s="1833"/>
      <c r="O810" s="1833"/>
      <c r="P810" s="1833"/>
      <c r="Q810" s="1833"/>
      <c r="R810" s="1833"/>
    </row>
    <row r="811">
      <c r="A811" s="1833"/>
      <c r="B811" s="1833"/>
      <c r="C811" s="1833"/>
      <c r="D811" s="1833"/>
      <c r="E811" s="1833"/>
      <c r="F811" s="1833"/>
      <c r="G811" s="1833"/>
      <c r="H811" s="1833"/>
      <c r="I811" s="1833"/>
      <c r="J811" s="1833"/>
      <c r="K811" s="1833"/>
      <c r="L811" s="1833"/>
      <c r="M811" s="1833"/>
      <c r="N811" s="1833"/>
      <c r="O811" s="1833"/>
      <c r="P811" s="1833"/>
      <c r="Q811" s="1833"/>
      <c r="R811" s="1833"/>
    </row>
    <row r="812">
      <c r="A812" s="1833"/>
      <c r="B812" s="1833"/>
      <c r="C812" s="1833"/>
      <c r="D812" s="1833"/>
      <c r="E812" s="1833"/>
      <c r="F812" s="1833"/>
      <c r="G812" s="1833"/>
      <c r="H812" s="1833"/>
      <c r="I812" s="1833"/>
      <c r="J812" s="1833"/>
      <c r="K812" s="1833"/>
      <c r="L812" s="1833"/>
      <c r="M812" s="1833"/>
      <c r="N812" s="1833"/>
      <c r="O812" s="1833"/>
      <c r="P812" s="1833"/>
      <c r="Q812" s="1833"/>
      <c r="R812" s="1833"/>
    </row>
    <row r="813">
      <c r="A813" s="1833"/>
      <c r="B813" s="1833"/>
      <c r="C813" s="1833"/>
      <c r="D813" s="1833"/>
      <c r="E813" s="1833"/>
      <c r="F813" s="1833"/>
      <c r="G813" s="1833"/>
      <c r="H813" s="1833"/>
      <c r="I813" s="1833"/>
      <c r="J813" s="1833"/>
      <c r="K813" s="1833"/>
      <c r="L813" s="1833"/>
      <c r="M813" s="1833"/>
      <c r="N813" s="1833"/>
      <c r="O813" s="1833"/>
      <c r="P813" s="1833"/>
      <c r="Q813" s="1833"/>
      <c r="R813" s="1833"/>
    </row>
    <row r="814">
      <c r="A814" s="1833"/>
      <c r="B814" s="1833"/>
      <c r="C814" s="1833"/>
      <c r="D814" s="1833"/>
      <c r="E814" s="1833"/>
      <c r="F814" s="1833"/>
      <c r="G814" s="1833"/>
      <c r="H814" s="1833"/>
      <c r="I814" s="1833"/>
      <c r="J814" s="1833"/>
      <c r="K814" s="1833"/>
      <c r="L814" s="1833"/>
      <c r="M814" s="1833"/>
      <c r="N814" s="1833"/>
      <c r="O814" s="1833"/>
      <c r="P814" s="1833"/>
      <c r="Q814" s="1833"/>
      <c r="R814" s="1833"/>
    </row>
    <row r="815">
      <c r="A815" s="1833"/>
      <c r="B815" s="1833"/>
      <c r="C815" s="1833"/>
      <c r="D815" s="1833"/>
      <c r="E815" s="1833"/>
      <c r="F815" s="1833"/>
      <c r="G815" s="1833"/>
      <c r="H815" s="1833"/>
      <c r="I815" s="1833"/>
      <c r="J815" s="1833"/>
      <c r="K815" s="1833"/>
      <c r="L815" s="1833"/>
      <c r="M815" s="1833"/>
      <c r="N815" s="1833"/>
      <c r="O815" s="1833"/>
      <c r="P815" s="1833"/>
      <c r="Q815" s="1833"/>
      <c r="R815" s="1833"/>
    </row>
    <row r="816">
      <c r="A816" s="1833"/>
      <c r="B816" s="1833"/>
      <c r="C816" s="1833"/>
      <c r="D816" s="1833"/>
      <c r="E816" s="1833"/>
      <c r="F816" s="1833"/>
      <c r="G816" s="1833"/>
      <c r="H816" s="1833"/>
      <c r="I816" s="1833"/>
      <c r="J816" s="1833"/>
      <c r="K816" s="1833"/>
      <c r="L816" s="1833"/>
      <c r="M816" s="1833"/>
      <c r="N816" s="1833"/>
      <c r="O816" s="1833"/>
      <c r="P816" s="1833"/>
      <c r="Q816" s="1833"/>
      <c r="R816" s="1833"/>
    </row>
    <row r="817">
      <c r="A817" s="1833"/>
      <c r="B817" s="1833"/>
      <c r="C817" s="1833"/>
      <c r="D817" s="1833"/>
      <c r="E817" s="1833"/>
      <c r="F817" s="1833"/>
      <c r="G817" s="1833"/>
      <c r="H817" s="1833"/>
      <c r="I817" s="1833"/>
      <c r="J817" s="1833"/>
      <c r="K817" s="1833"/>
      <c r="L817" s="1833"/>
      <c r="M817" s="1833"/>
      <c r="N817" s="1833"/>
      <c r="O817" s="1833"/>
      <c r="P817" s="1833"/>
      <c r="Q817" s="1833"/>
      <c r="R817" s="1833"/>
    </row>
    <row r="818">
      <c r="A818" s="1833"/>
      <c r="B818" s="1833"/>
      <c r="C818" s="1833"/>
      <c r="D818" s="1833"/>
      <c r="E818" s="1833"/>
      <c r="F818" s="1833"/>
      <c r="G818" s="1833"/>
      <c r="H818" s="1833"/>
      <c r="I818" s="1833"/>
      <c r="J818" s="1833"/>
      <c r="K818" s="1833"/>
      <c r="L818" s="1833"/>
      <c r="M818" s="1833"/>
      <c r="N818" s="1833"/>
      <c r="O818" s="1833"/>
      <c r="P818" s="1833"/>
      <c r="Q818" s="1833"/>
      <c r="R818" s="1833"/>
    </row>
    <row r="819">
      <c r="A819" s="1833"/>
      <c r="B819" s="1833"/>
      <c r="C819" s="1833"/>
      <c r="D819" s="1833"/>
      <c r="E819" s="1833"/>
      <c r="F819" s="1833"/>
      <c r="G819" s="1833"/>
      <c r="H819" s="1833"/>
      <c r="I819" s="1833"/>
      <c r="J819" s="1833"/>
      <c r="K819" s="1833"/>
      <c r="L819" s="1833"/>
      <c r="M819" s="1833"/>
      <c r="N819" s="1833"/>
      <c r="O819" s="1833"/>
      <c r="P819" s="1833"/>
      <c r="Q819" s="1833"/>
      <c r="R819" s="1833"/>
    </row>
    <row r="820">
      <c r="A820" s="1833"/>
      <c r="B820" s="1833"/>
      <c r="C820" s="1833"/>
      <c r="D820" s="1833"/>
      <c r="E820" s="1833"/>
      <c r="F820" s="1833"/>
      <c r="G820" s="1833"/>
      <c r="H820" s="1833"/>
      <c r="I820" s="1833"/>
      <c r="J820" s="1833"/>
      <c r="K820" s="1833"/>
      <c r="L820" s="1833"/>
      <c r="M820" s="1833"/>
      <c r="N820" s="1833"/>
      <c r="O820" s="1833"/>
      <c r="P820" s="1833"/>
      <c r="Q820" s="1833"/>
      <c r="R820" s="1833"/>
    </row>
    <row r="821">
      <c r="A821" s="1833"/>
      <c r="B821" s="1833"/>
      <c r="C821" s="1833"/>
      <c r="D821" s="1833"/>
      <c r="E821" s="1833"/>
      <c r="F821" s="1833"/>
      <c r="G821" s="1833"/>
      <c r="H821" s="1833"/>
      <c r="I821" s="1833"/>
      <c r="J821" s="1833"/>
      <c r="K821" s="1833"/>
      <c r="L821" s="1833"/>
      <c r="M821" s="1833"/>
      <c r="N821" s="1833"/>
      <c r="O821" s="1833"/>
      <c r="P821" s="1833"/>
      <c r="Q821" s="1833"/>
      <c r="R821" s="1833"/>
    </row>
    <row r="822">
      <c r="A822" s="1833"/>
      <c r="B822" s="1833"/>
      <c r="C822" s="1833"/>
      <c r="D822" s="1833"/>
      <c r="E822" s="1833"/>
      <c r="F822" s="1833"/>
      <c r="G822" s="1833"/>
      <c r="H822" s="1833"/>
      <c r="I822" s="1833"/>
      <c r="J822" s="1833"/>
      <c r="K822" s="1833"/>
      <c r="L822" s="1833"/>
      <c r="M822" s="1833"/>
      <c r="N822" s="1833"/>
      <c r="O822" s="1833"/>
      <c r="P822" s="1833"/>
      <c r="Q822" s="1833"/>
      <c r="R822" s="1833"/>
    </row>
    <row r="823">
      <c r="A823" s="1833"/>
      <c r="B823" s="1833"/>
      <c r="C823" s="1833"/>
      <c r="D823" s="1833"/>
      <c r="E823" s="1833"/>
      <c r="F823" s="1833"/>
      <c r="G823" s="1833"/>
      <c r="H823" s="1833"/>
      <c r="I823" s="1833"/>
      <c r="J823" s="1833"/>
      <c r="K823" s="1833"/>
      <c r="L823" s="1833"/>
      <c r="M823" s="1833"/>
      <c r="N823" s="1833"/>
      <c r="O823" s="1833"/>
      <c r="P823" s="1833"/>
      <c r="Q823" s="1833"/>
      <c r="R823" s="1833"/>
    </row>
    <row r="824">
      <c r="A824" s="1833"/>
      <c r="B824" s="1833"/>
      <c r="C824" s="1833"/>
      <c r="D824" s="1833"/>
      <c r="E824" s="1833"/>
      <c r="F824" s="1833"/>
      <c r="G824" s="1833"/>
      <c r="H824" s="1833"/>
      <c r="I824" s="1833"/>
      <c r="J824" s="1833"/>
      <c r="K824" s="1833"/>
      <c r="L824" s="1833"/>
      <c r="M824" s="1833"/>
      <c r="N824" s="1833"/>
      <c r="O824" s="1833"/>
      <c r="P824" s="1833"/>
      <c r="Q824" s="1833"/>
      <c r="R824" s="1833"/>
    </row>
    <row r="825">
      <c r="A825" s="1833"/>
      <c r="B825" s="1833"/>
      <c r="C825" s="1833"/>
      <c r="D825" s="1833"/>
      <c r="E825" s="1833"/>
      <c r="F825" s="1833"/>
      <c r="G825" s="1833"/>
      <c r="H825" s="1833"/>
      <c r="I825" s="1833"/>
      <c r="J825" s="1833"/>
      <c r="K825" s="1833"/>
      <c r="L825" s="1833"/>
      <c r="M825" s="1833"/>
      <c r="N825" s="1833"/>
      <c r="O825" s="1833"/>
      <c r="P825" s="1833"/>
      <c r="Q825" s="1833"/>
      <c r="R825" s="1833"/>
    </row>
    <row r="826">
      <c r="A826" s="1833"/>
      <c r="B826" s="1833"/>
      <c r="C826" s="1833"/>
      <c r="D826" s="1833"/>
      <c r="E826" s="1833"/>
      <c r="F826" s="1833"/>
      <c r="G826" s="1833"/>
      <c r="H826" s="1833"/>
      <c r="I826" s="1833"/>
      <c r="J826" s="1833"/>
      <c r="K826" s="1833"/>
      <c r="L826" s="1833"/>
      <c r="M826" s="1833"/>
      <c r="N826" s="1833"/>
      <c r="O826" s="1833"/>
      <c r="P826" s="1833"/>
      <c r="Q826" s="1833"/>
      <c r="R826" s="1833"/>
    </row>
    <row r="827">
      <c r="A827" s="1833"/>
      <c r="B827" s="1833"/>
      <c r="C827" s="1833"/>
      <c r="D827" s="1833"/>
      <c r="E827" s="1833"/>
      <c r="F827" s="1833"/>
      <c r="G827" s="1833"/>
      <c r="H827" s="1833"/>
      <c r="I827" s="1833"/>
      <c r="J827" s="1833"/>
      <c r="K827" s="1833"/>
      <c r="L827" s="1833"/>
      <c r="M827" s="1833"/>
      <c r="N827" s="1833"/>
      <c r="O827" s="1833"/>
      <c r="P827" s="1833"/>
      <c r="Q827" s="1833"/>
      <c r="R827" s="1833"/>
    </row>
    <row r="828">
      <c r="A828" s="1833"/>
      <c r="B828" s="1833"/>
      <c r="C828" s="1833"/>
      <c r="D828" s="1833"/>
      <c r="E828" s="1833"/>
      <c r="F828" s="1833"/>
      <c r="G828" s="1833"/>
      <c r="H828" s="1833"/>
      <c r="I828" s="1833"/>
      <c r="J828" s="1833"/>
      <c r="K828" s="1833"/>
      <c r="L828" s="1833"/>
      <c r="M828" s="1833"/>
      <c r="N828" s="1833"/>
      <c r="O828" s="1833"/>
      <c r="P828" s="1833"/>
      <c r="Q828" s="1833"/>
      <c r="R828" s="1833"/>
    </row>
    <row r="829">
      <c r="A829" s="1833"/>
      <c r="B829" s="1833"/>
      <c r="C829" s="1833"/>
      <c r="D829" s="1833"/>
      <c r="E829" s="1833"/>
      <c r="F829" s="1833"/>
      <c r="G829" s="1833"/>
      <c r="H829" s="1833"/>
      <c r="I829" s="1833"/>
      <c r="J829" s="1833"/>
      <c r="K829" s="1833"/>
      <c r="L829" s="1833"/>
      <c r="M829" s="1833"/>
      <c r="N829" s="1833"/>
      <c r="O829" s="1833"/>
      <c r="P829" s="1833"/>
      <c r="Q829" s="1833"/>
      <c r="R829" s="1833"/>
    </row>
    <row r="830">
      <c r="A830" s="1833"/>
      <c r="B830" s="1833"/>
      <c r="C830" s="1833"/>
      <c r="D830" s="1833"/>
      <c r="E830" s="1833"/>
      <c r="F830" s="1833"/>
      <c r="G830" s="1833"/>
      <c r="H830" s="1833"/>
      <c r="I830" s="1833"/>
      <c r="J830" s="1833"/>
      <c r="K830" s="1833"/>
      <c r="L830" s="1833"/>
      <c r="M830" s="1833"/>
      <c r="N830" s="1833"/>
      <c r="O830" s="1833"/>
      <c r="P830" s="1833"/>
      <c r="Q830" s="1833"/>
      <c r="R830" s="1833"/>
    </row>
    <row r="831">
      <c r="A831" s="1833"/>
      <c r="B831" s="1833"/>
      <c r="C831" s="1833"/>
      <c r="D831" s="1833"/>
      <c r="E831" s="1833"/>
      <c r="F831" s="1833"/>
      <c r="G831" s="1833"/>
      <c r="H831" s="1833"/>
      <c r="I831" s="1833"/>
      <c r="J831" s="1833"/>
      <c r="K831" s="1833"/>
      <c r="L831" s="1833"/>
      <c r="M831" s="1833"/>
      <c r="N831" s="1833"/>
      <c r="O831" s="1833"/>
      <c r="P831" s="1833"/>
      <c r="Q831" s="1833"/>
      <c r="R831" s="1833"/>
    </row>
    <row r="832">
      <c r="A832" s="1833"/>
      <c r="B832" s="1833"/>
      <c r="C832" s="1833"/>
      <c r="D832" s="1833"/>
      <c r="E832" s="1833"/>
      <c r="F832" s="1833"/>
      <c r="G832" s="1833"/>
      <c r="H832" s="1833"/>
      <c r="I832" s="1833"/>
      <c r="J832" s="1833"/>
      <c r="K832" s="1833"/>
      <c r="L832" s="1833"/>
      <c r="M832" s="1833"/>
      <c r="N832" s="1833"/>
      <c r="O832" s="1833"/>
      <c r="P832" s="1833"/>
      <c r="Q832" s="1833"/>
      <c r="R832" s="1833"/>
    </row>
    <row r="833">
      <c r="A833" s="1833"/>
      <c r="B833" s="1833"/>
      <c r="C833" s="1833"/>
      <c r="D833" s="1833"/>
      <c r="E833" s="1833"/>
      <c r="F833" s="1833"/>
      <c r="G833" s="1833"/>
      <c r="H833" s="1833"/>
      <c r="I833" s="1833"/>
      <c r="J833" s="1833"/>
      <c r="K833" s="1833"/>
      <c r="L833" s="1833"/>
      <c r="M833" s="1833"/>
      <c r="N833" s="1833"/>
      <c r="O833" s="1833"/>
      <c r="P833" s="1833"/>
      <c r="Q833" s="1833"/>
      <c r="R833" s="1833"/>
    </row>
    <row r="834">
      <c r="A834" s="1833"/>
      <c r="B834" s="1833"/>
      <c r="C834" s="1833"/>
      <c r="D834" s="1833"/>
      <c r="E834" s="1833"/>
      <c r="F834" s="1833"/>
      <c r="G834" s="1833"/>
      <c r="H834" s="1833"/>
      <c r="I834" s="1833"/>
      <c r="J834" s="1833"/>
      <c r="K834" s="1833"/>
      <c r="L834" s="1833"/>
      <c r="M834" s="1833"/>
      <c r="N834" s="1833"/>
      <c r="O834" s="1833"/>
      <c r="P834" s="1833"/>
      <c r="Q834" s="1833"/>
      <c r="R834" s="1833"/>
    </row>
    <row r="835">
      <c r="A835" s="1833"/>
      <c r="B835" s="1833"/>
      <c r="C835" s="1833"/>
      <c r="D835" s="1833"/>
      <c r="E835" s="1833"/>
      <c r="F835" s="1833"/>
      <c r="G835" s="1833"/>
      <c r="H835" s="1833"/>
      <c r="I835" s="1833"/>
      <c r="J835" s="1833"/>
      <c r="K835" s="1833"/>
      <c r="L835" s="1833"/>
      <c r="M835" s="1833"/>
      <c r="N835" s="1833"/>
      <c r="O835" s="1833"/>
      <c r="P835" s="1833"/>
      <c r="Q835" s="1833"/>
      <c r="R835" s="1833"/>
    </row>
    <row r="836">
      <c r="A836" s="1833"/>
      <c r="B836" s="1833"/>
      <c r="C836" s="1833"/>
      <c r="D836" s="1833"/>
      <c r="E836" s="1833"/>
      <c r="F836" s="1833"/>
      <c r="G836" s="1833"/>
      <c r="H836" s="1833"/>
      <c r="I836" s="1833"/>
      <c r="J836" s="1833"/>
      <c r="K836" s="1833"/>
      <c r="L836" s="1833"/>
      <c r="M836" s="1833"/>
      <c r="N836" s="1833"/>
      <c r="O836" s="1833"/>
      <c r="P836" s="1833"/>
      <c r="Q836" s="1833"/>
      <c r="R836" s="1833"/>
    </row>
    <row r="837">
      <c r="A837" s="1833"/>
      <c r="B837" s="1833"/>
      <c r="C837" s="1833"/>
      <c r="D837" s="1833"/>
      <c r="E837" s="1833"/>
      <c r="F837" s="1833"/>
      <c r="G837" s="1833"/>
      <c r="H837" s="1833"/>
      <c r="I837" s="1833"/>
      <c r="J837" s="1833"/>
      <c r="K837" s="1833"/>
      <c r="L837" s="1833"/>
      <c r="M837" s="1833"/>
      <c r="N837" s="1833"/>
      <c r="O837" s="1833"/>
      <c r="P837" s="1833"/>
      <c r="Q837" s="1833"/>
      <c r="R837" s="1833"/>
    </row>
    <row r="838">
      <c r="A838" s="1833"/>
      <c r="B838" s="1833"/>
      <c r="C838" s="1833"/>
      <c r="D838" s="1833"/>
      <c r="E838" s="1833"/>
      <c r="F838" s="1833"/>
      <c r="G838" s="1833"/>
      <c r="H838" s="1833"/>
      <c r="I838" s="1833"/>
      <c r="J838" s="1833"/>
      <c r="K838" s="1833"/>
      <c r="L838" s="1833"/>
      <c r="M838" s="1833"/>
      <c r="N838" s="1833"/>
      <c r="O838" s="1833"/>
      <c r="P838" s="1833"/>
      <c r="Q838" s="1833"/>
      <c r="R838" s="1833"/>
    </row>
    <row r="839">
      <c r="A839" s="1833"/>
      <c r="B839" s="1833"/>
      <c r="C839" s="1833"/>
      <c r="D839" s="1833"/>
      <c r="E839" s="1833"/>
      <c r="F839" s="1833"/>
      <c r="G839" s="1833"/>
      <c r="H839" s="1833"/>
      <c r="I839" s="1833"/>
      <c r="J839" s="1833"/>
      <c r="K839" s="1833"/>
      <c r="L839" s="1833"/>
      <c r="M839" s="1833"/>
      <c r="N839" s="1833"/>
      <c r="O839" s="1833"/>
      <c r="P839" s="1833"/>
      <c r="Q839" s="1833"/>
      <c r="R839" s="1833"/>
    </row>
    <row r="840">
      <c r="A840" s="1833"/>
      <c r="B840" s="1833"/>
      <c r="C840" s="1833"/>
      <c r="D840" s="1833"/>
      <c r="E840" s="1833"/>
      <c r="F840" s="1833"/>
      <c r="G840" s="1833"/>
      <c r="H840" s="1833"/>
      <c r="I840" s="1833"/>
      <c r="J840" s="1833"/>
      <c r="K840" s="1833"/>
      <c r="L840" s="1833"/>
      <c r="M840" s="1833"/>
      <c r="N840" s="1833"/>
      <c r="O840" s="1833"/>
      <c r="P840" s="1833"/>
      <c r="Q840" s="1833"/>
      <c r="R840" s="1833"/>
    </row>
    <row r="841">
      <c r="A841" s="1833"/>
      <c r="B841" s="1833"/>
      <c r="C841" s="1833"/>
      <c r="D841" s="1833"/>
      <c r="E841" s="1833"/>
      <c r="F841" s="1833"/>
      <c r="G841" s="1833"/>
      <c r="H841" s="1833"/>
      <c r="I841" s="1833"/>
      <c r="J841" s="1833"/>
      <c r="K841" s="1833"/>
      <c r="L841" s="1833"/>
      <c r="M841" s="1833"/>
      <c r="N841" s="1833"/>
      <c r="O841" s="1833"/>
      <c r="P841" s="1833"/>
      <c r="Q841" s="1833"/>
      <c r="R841" s="1833"/>
    </row>
    <row r="842">
      <c r="A842" s="1833"/>
      <c r="B842" s="1833"/>
      <c r="C842" s="1833"/>
      <c r="D842" s="1833"/>
      <c r="E842" s="1833"/>
      <c r="F842" s="1833"/>
      <c r="G842" s="1833"/>
      <c r="H842" s="1833"/>
      <c r="I842" s="1833"/>
      <c r="J842" s="1833"/>
      <c r="K842" s="1833"/>
      <c r="L842" s="1833"/>
      <c r="M842" s="1833"/>
      <c r="N842" s="1833"/>
      <c r="O842" s="1833"/>
      <c r="P842" s="1833"/>
      <c r="Q842" s="1833"/>
      <c r="R842" s="1833"/>
    </row>
    <row r="843">
      <c r="A843" s="1833"/>
      <c r="B843" s="1833"/>
      <c r="C843" s="1833"/>
      <c r="D843" s="1833"/>
      <c r="E843" s="1833"/>
      <c r="F843" s="1833"/>
      <c r="G843" s="1833"/>
      <c r="H843" s="1833"/>
      <c r="I843" s="1833"/>
      <c r="J843" s="1833"/>
      <c r="K843" s="1833"/>
      <c r="L843" s="1833"/>
      <c r="M843" s="1833"/>
      <c r="N843" s="1833"/>
      <c r="O843" s="1833"/>
      <c r="P843" s="1833"/>
      <c r="Q843" s="1833"/>
      <c r="R843" s="1833"/>
    </row>
    <row r="844">
      <c r="A844" s="1833"/>
      <c r="B844" s="1833"/>
      <c r="C844" s="1833"/>
      <c r="D844" s="1833"/>
      <c r="E844" s="1833"/>
      <c r="F844" s="1833"/>
      <c r="G844" s="1833"/>
      <c r="H844" s="1833"/>
      <c r="I844" s="1833"/>
      <c r="J844" s="1833"/>
      <c r="K844" s="1833"/>
      <c r="L844" s="1833"/>
      <c r="M844" s="1833"/>
      <c r="N844" s="1833"/>
      <c r="O844" s="1833"/>
      <c r="P844" s="1833"/>
      <c r="Q844" s="1833"/>
      <c r="R844" s="1833"/>
    </row>
    <row r="845">
      <c r="A845" s="1833"/>
      <c r="B845" s="1833"/>
      <c r="C845" s="1833"/>
      <c r="D845" s="1833"/>
      <c r="E845" s="1833"/>
      <c r="F845" s="1833"/>
      <c r="G845" s="1833"/>
      <c r="H845" s="1833"/>
      <c r="I845" s="1833"/>
      <c r="J845" s="1833"/>
      <c r="K845" s="1833"/>
      <c r="L845" s="1833"/>
      <c r="M845" s="1833"/>
      <c r="N845" s="1833"/>
      <c r="O845" s="1833"/>
      <c r="P845" s="1833"/>
      <c r="Q845" s="1833"/>
      <c r="R845" s="1833"/>
    </row>
    <row r="846">
      <c r="A846" s="1833"/>
      <c r="B846" s="1833"/>
      <c r="C846" s="1833"/>
      <c r="D846" s="1833"/>
      <c r="E846" s="1833"/>
      <c r="F846" s="1833"/>
      <c r="G846" s="1833"/>
      <c r="H846" s="1833"/>
      <c r="I846" s="1833"/>
      <c r="J846" s="1833"/>
      <c r="K846" s="1833"/>
      <c r="L846" s="1833"/>
      <c r="M846" s="1833"/>
      <c r="N846" s="1833"/>
      <c r="O846" s="1833"/>
      <c r="P846" s="1833"/>
      <c r="Q846" s="1833"/>
      <c r="R846" s="1833"/>
    </row>
    <row r="847">
      <c r="A847" s="1833"/>
      <c r="B847" s="1833"/>
      <c r="C847" s="1833"/>
      <c r="D847" s="1833"/>
      <c r="E847" s="1833"/>
      <c r="F847" s="1833"/>
      <c r="G847" s="1833"/>
      <c r="H847" s="1833"/>
      <c r="I847" s="1833"/>
      <c r="J847" s="1833"/>
      <c r="K847" s="1833"/>
      <c r="L847" s="1833"/>
      <c r="M847" s="1833"/>
      <c r="N847" s="1833"/>
      <c r="O847" s="1833"/>
      <c r="P847" s="1833"/>
      <c r="Q847" s="1833"/>
      <c r="R847" s="1833"/>
    </row>
    <row r="848">
      <c r="A848" s="1833"/>
      <c r="B848" s="1833"/>
      <c r="C848" s="1833"/>
      <c r="D848" s="1833"/>
      <c r="E848" s="1833"/>
      <c r="F848" s="1833"/>
      <c r="G848" s="1833"/>
      <c r="H848" s="1833"/>
      <c r="I848" s="1833"/>
      <c r="J848" s="1833"/>
      <c r="K848" s="1833"/>
      <c r="L848" s="1833"/>
      <c r="M848" s="1833"/>
      <c r="N848" s="1833"/>
      <c r="O848" s="1833"/>
      <c r="P848" s="1833"/>
      <c r="Q848" s="1833"/>
      <c r="R848" s="1833"/>
    </row>
    <row r="849">
      <c r="A849" s="1833"/>
      <c r="B849" s="1833"/>
      <c r="C849" s="1833"/>
      <c r="D849" s="1833"/>
      <c r="E849" s="1833"/>
      <c r="F849" s="1833"/>
      <c r="G849" s="1833"/>
      <c r="H849" s="1833"/>
      <c r="I849" s="1833"/>
      <c r="J849" s="1833"/>
      <c r="K849" s="1833"/>
      <c r="L849" s="1833"/>
      <c r="M849" s="1833"/>
      <c r="N849" s="1833"/>
      <c r="O849" s="1833"/>
      <c r="P849" s="1833"/>
      <c r="Q849" s="1833"/>
      <c r="R849" s="1833"/>
    </row>
    <row r="850">
      <c r="A850" s="1833"/>
      <c r="B850" s="1833"/>
      <c r="C850" s="1833"/>
      <c r="D850" s="1833"/>
      <c r="E850" s="1833"/>
      <c r="F850" s="1833"/>
      <c r="G850" s="1833"/>
      <c r="H850" s="1833"/>
      <c r="I850" s="1833"/>
      <c r="J850" s="1833"/>
      <c r="K850" s="1833"/>
      <c r="L850" s="1833"/>
      <c r="M850" s="1833"/>
      <c r="N850" s="1833"/>
      <c r="O850" s="1833"/>
      <c r="P850" s="1833"/>
      <c r="Q850" s="1833"/>
      <c r="R850" s="1833"/>
    </row>
    <row r="851">
      <c r="A851" s="1833"/>
      <c r="B851" s="1833"/>
      <c r="C851" s="1833"/>
      <c r="D851" s="1833"/>
      <c r="E851" s="1833"/>
      <c r="F851" s="1833"/>
      <c r="G851" s="1833"/>
      <c r="H851" s="1833"/>
      <c r="I851" s="1833"/>
      <c r="J851" s="1833"/>
      <c r="K851" s="1833"/>
      <c r="L851" s="1833"/>
      <c r="M851" s="1833"/>
      <c r="N851" s="1833"/>
      <c r="O851" s="1833"/>
      <c r="P851" s="1833"/>
      <c r="Q851" s="1833"/>
      <c r="R851" s="1833"/>
    </row>
    <row r="852">
      <c r="A852" s="1833"/>
      <c r="B852" s="1833"/>
      <c r="C852" s="1833"/>
      <c r="D852" s="1833"/>
      <c r="E852" s="1833"/>
      <c r="F852" s="1833"/>
      <c r="G852" s="1833"/>
      <c r="H852" s="1833"/>
      <c r="I852" s="1833"/>
      <c r="J852" s="1833"/>
      <c r="K852" s="1833"/>
      <c r="L852" s="1833"/>
      <c r="M852" s="1833"/>
      <c r="N852" s="1833"/>
      <c r="O852" s="1833"/>
      <c r="P852" s="1833"/>
      <c r="Q852" s="1833"/>
      <c r="R852" s="1833"/>
    </row>
    <row r="853">
      <c r="A853" s="1833"/>
      <c r="B853" s="1833"/>
      <c r="C853" s="1833"/>
      <c r="D853" s="1833"/>
      <c r="E853" s="1833"/>
      <c r="F853" s="1833"/>
      <c r="G853" s="1833"/>
      <c r="H853" s="1833"/>
      <c r="I853" s="1833"/>
      <c r="J853" s="1833"/>
      <c r="K853" s="1833"/>
      <c r="L853" s="1833"/>
      <c r="M853" s="1833"/>
      <c r="N853" s="1833"/>
      <c r="O853" s="1833"/>
      <c r="P853" s="1833"/>
      <c r="Q853" s="1833"/>
      <c r="R853" s="1833"/>
    </row>
    <row r="854">
      <c r="A854" s="1833"/>
      <c r="B854" s="1833"/>
      <c r="C854" s="1833"/>
      <c r="D854" s="1833"/>
      <c r="E854" s="1833"/>
      <c r="F854" s="1833"/>
      <c r="G854" s="1833"/>
      <c r="H854" s="1833"/>
      <c r="I854" s="1833"/>
      <c r="J854" s="1833"/>
      <c r="K854" s="1833"/>
      <c r="L854" s="1833"/>
      <c r="M854" s="1833"/>
      <c r="N854" s="1833"/>
      <c r="O854" s="1833"/>
      <c r="P854" s="1833"/>
      <c r="Q854" s="1833"/>
      <c r="R854" s="1833"/>
    </row>
    <row r="855">
      <c r="A855" s="1833"/>
      <c r="B855" s="1833"/>
      <c r="C855" s="1833"/>
      <c r="D855" s="1833"/>
      <c r="E855" s="1833"/>
      <c r="F855" s="1833"/>
      <c r="G855" s="1833"/>
      <c r="H855" s="1833"/>
      <c r="I855" s="1833"/>
      <c r="J855" s="1833"/>
      <c r="K855" s="1833"/>
      <c r="L855" s="1833"/>
      <c r="M855" s="1833"/>
      <c r="N855" s="1833"/>
      <c r="O855" s="1833"/>
      <c r="P855" s="1833"/>
      <c r="Q855" s="1833"/>
      <c r="R855" s="1833"/>
    </row>
    <row r="856">
      <c r="A856" s="1833"/>
      <c r="B856" s="1833"/>
      <c r="C856" s="1833"/>
      <c r="D856" s="1833"/>
      <c r="E856" s="1833"/>
      <c r="F856" s="1833"/>
      <c r="G856" s="1833"/>
      <c r="H856" s="1833"/>
      <c r="I856" s="1833"/>
      <c r="J856" s="1833"/>
      <c r="K856" s="1833"/>
      <c r="L856" s="1833"/>
      <c r="M856" s="1833"/>
      <c r="N856" s="1833"/>
      <c r="O856" s="1833"/>
      <c r="P856" s="1833"/>
      <c r="Q856" s="1833"/>
      <c r="R856" s="1833"/>
    </row>
    <row r="857">
      <c r="A857" s="1833"/>
      <c r="B857" s="1833"/>
      <c r="C857" s="1833"/>
      <c r="D857" s="1833"/>
      <c r="E857" s="1833"/>
      <c r="F857" s="1833"/>
      <c r="G857" s="1833"/>
      <c r="H857" s="1833"/>
      <c r="I857" s="1833"/>
      <c r="J857" s="1833"/>
      <c r="K857" s="1833"/>
      <c r="L857" s="1833"/>
      <c r="M857" s="1833"/>
      <c r="N857" s="1833"/>
      <c r="O857" s="1833"/>
      <c r="P857" s="1833"/>
      <c r="Q857" s="1833"/>
      <c r="R857" s="1833"/>
    </row>
    <row r="858">
      <c r="A858" s="1833"/>
      <c r="B858" s="1833"/>
      <c r="C858" s="1833"/>
      <c r="D858" s="1833"/>
      <c r="E858" s="1833"/>
      <c r="F858" s="1833"/>
      <c r="G858" s="1833"/>
      <c r="H858" s="1833"/>
      <c r="I858" s="1833"/>
      <c r="J858" s="1833"/>
      <c r="K858" s="1833"/>
      <c r="L858" s="1833"/>
      <c r="M858" s="1833"/>
      <c r="N858" s="1833"/>
      <c r="O858" s="1833"/>
      <c r="P858" s="1833"/>
      <c r="Q858" s="1833"/>
      <c r="R858" s="1833"/>
    </row>
    <row r="859">
      <c r="A859" s="1833"/>
      <c r="B859" s="1833"/>
      <c r="C859" s="1833"/>
      <c r="D859" s="1833"/>
      <c r="E859" s="1833"/>
      <c r="F859" s="1833"/>
      <c r="G859" s="1833"/>
      <c r="H859" s="1833"/>
      <c r="I859" s="1833"/>
      <c r="J859" s="1833"/>
      <c r="K859" s="1833"/>
      <c r="L859" s="1833"/>
      <c r="M859" s="1833"/>
      <c r="N859" s="1833"/>
      <c r="O859" s="1833"/>
      <c r="P859" s="1833"/>
      <c r="Q859" s="1833"/>
      <c r="R859" s="1833"/>
    </row>
    <row r="860">
      <c r="A860" s="1833"/>
      <c r="B860" s="1833"/>
      <c r="C860" s="1833"/>
      <c r="D860" s="1833"/>
      <c r="E860" s="1833"/>
      <c r="F860" s="1833"/>
      <c r="G860" s="1833"/>
      <c r="H860" s="1833"/>
      <c r="I860" s="1833"/>
      <c r="J860" s="1833"/>
      <c r="K860" s="1833"/>
      <c r="L860" s="1833"/>
      <c r="M860" s="1833"/>
      <c r="N860" s="1833"/>
      <c r="O860" s="1833"/>
      <c r="P860" s="1833"/>
      <c r="Q860" s="1833"/>
      <c r="R860" s="1833"/>
    </row>
    <row r="861">
      <c r="A861" s="1833"/>
      <c r="B861" s="1833"/>
      <c r="C861" s="1833"/>
      <c r="D861" s="1833"/>
      <c r="E861" s="1833"/>
      <c r="F861" s="1833"/>
      <c r="G861" s="1833"/>
      <c r="H861" s="1833"/>
      <c r="I861" s="1833"/>
      <c r="J861" s="1833"/>
      <c r="K861" s="1833"/>
      <c r="L861" s="1833"/>
      <c r="M861" s="1833"/>
      <c r="N861" s="1833"/>
      <c r="O861" s="1833"/>
      <c r="P861" s="1833"/>
      <c r="Q861" s="1833"/>
      <c r="R861" s="1833"/>
    </row>
    <row r="862">
      <c r="A862" s="1833"/>
      <c r="B862" s="1833"/>
      <c r="C862" s="1833"/>
      <c r="D862" s="1833"/>
      <c r="E862" s="1833"/>
      <c r="F862" s="1833"/>
      <c r="G862" s="1833"/>
      <c r="H862" s="1833"/>
      <c r="I862" s="1833"/>
      <c r="J862" s="1833"/>
      <c r="K862" s="1833"/>
      <c r="L862" s="1833"/>
      <c r="M862" s="1833"/>
      <c r="N862" s="1833"/>
      <c r="O862" s="1833"/>
      <c r="P862" s="1833"/>
      <c r="Q862" s="1833"/>
      <c r="R862" s="1833"/>
    </row>
    <row r="863">
      <c r="A863" s="1833"/>
      <c r="B863" s="1833"/>
      <c r="C863" s="1833"/>
      <c r="D863" s="1833"/>
      <c r="E863" s="1833"/>
      <c r="F863" s="1833"/>
      <c r="G863" s="1833"/>
      <c r="H863" s="1833"/>
      <c r="I863" s="1833"/>
      <c r="J863" s="1833"/>
      <c r="K863" s="1833"/>
      <c r="L863" s="1833"/>
      <c r="M863" s="1833"/>
      <c r="N863" s="1833"/>
      <c r="O863" s="1833"/>
      <c r="P863" s="1833"/>
      <c r="Q863" s="1833"/>
      <c r="R863" s="1833"/>
    </row>
    <row r="864">
      <c r="A864" s="1833"/>
      <c r="B864" s="1833"/>
      <c r="C864" s="1833"/>
      <c r="D864" s="1833"/>
      <c r="E864" s="1833"/>
      <c r="F864" s="1833"/>
      <c r="G864" s="1833"/>
      <c r="H864" s="1833"/>
      <c r="I864" s="1833"/>
      <c r="J864" s="1833"/>
      <c r="K864" s="1833"/>
      <c r="L864" s="1833"/>
      <c r="M864" s="1833"/>
      <c r="N864" s="1833"/>
      <c r="O864" s="1833"/>
      <c r="P864" s="1833"/>
      <c r="Q864" s="1833"/>
      <c r="R864" s="1833"/>
    </row>
    <row r="865">
      <c r="A865" s="1833"/>
      <c r="B865" s="1833"/>
      <c r="C865" s="1833"/>
      <c r="D865" s="1833"/>
      <c r="E865" s="1833"/>
      <c r="F865" s="1833"/>
      <c r="G865" s="1833"/>
      <c r="H865" s="1833"/>
      <c r="I865" s="1833"/>
      <c r="J865" s="1833"/>
      <c r="K865" s="1833"/>
      <c r="L865" s="1833"/>
      <c r="M865" s="1833"/>
      <c r="N865" s="1833"/>
      <c r="O865" s="1833"/>
      <c r="P865" s="1833"/>
      <c r="Q865" s="1833"/>
      <c r="R865" s="1833"/>
    </row>
    <row r="866">
      <c r="A866" s="1833"/>
      <c r="B866" s="1833"/>
      <c r="C866" s="1833"/>
      <c r="D866" s="1833"/>
      <c r="E866" s="1833"/>
      <c r="F866" s="1833"/>
      <c r="G866" s="1833"/>
      <c r="H866" s="1833"/>
      <c r="I866" s="1833"/>
      <c r="J866" s="1833"/>
      <c r="K866" s="1833"/>
      <c r="L866" s="1833"/>
      <c r="M866" s="1833"/>
      <c r="N866" s="1833"/>
      <c r="O866" s="1833"/>
      <c r="P866" s="1833"/>
      <c r="Q866" s="1833"/>
      <c r="R866" s="1833"/>
    </row>
    <row r="867">
      <c r="A867" s="1833"/>
      <c r="B867" s="1833"/>
      <c r="C867" s="1833"/>
      <c r="D867" s="1833"/>
      <c r="E867" s="1833"/>
      <c r="F867" s="1833"/>
      <c r="G867" s="1833"/>
      <c r="H867" s="1833"/>
      <c r="I867" s="1833"/>
      <c r="J867" s="1833"/>
      <c r="K867" s="1833"/>
      <c r="L867" s="1833"/>
      <c r="M867" s="1833"/>
      <c r="N867" s="1833"/>
      <c r="O867" s="1833"/>
      <c r="P867" s="1833"/>
      <c r="Q867" s="1833"/>
      <c r="R867" s="1833"/>
    </row>
    <row r="868">
      <c r="A868" s="1833"/>
      <c r="B868" s="1833"/>
      <c r="C868" s="1833"/>
      <c r="D868" s="1833"/>
      <c r="E868" s="1833"/>
      <c r="F868" s="1833"/>
      <c r="G868" s="1833"/>
      <c r="H868" s="1833"/>
      <c r="I868" s="1833"/>
      <c r="J868" s="1833"/>
      <c r="K868" s="1833"/>
      <c r="L868" s="1833"/>
      <c r="M868" s="1833"/>
      <c r="N868" s="1833"/>
      <c r="O868" s="1833"/>
      <c r="P868" s="1833"/>
      <c r="Q868" s="1833"/>
      <c r="R868" s="1833"/>
    </row>
    <row r="869">
      <c r="A869" s="1833"/>
      <c r="B869" s="1833"/>
      <c r="C869" s="1833"/>
      <c r="D869" s="1833"/>
      <c r="E869" s="1833"/>
      <c r="F869" s="1833"/>
      <c r="G869" s="1833"/>
      <c r="H869" s="1833"/>
      <c r="I869" s="1833"/>
      <c r="J869" s="1833"/>
      <c r="K869" s="1833"/>
      <c r="L869" s="1833"/>
      <c r="M869" s="1833"/>
      <c r="N869" s="1833"/>
      <c r="O869" s="1833"/>
      <c r="P869" s="1833"/>
      <c r="Q869" s="1833"/>
      <c r="R869" s="1833"/>
    </row>
    <row r="870">
      <c r="A870" s="1833"/>
      <c r="B870" s="1833"/>
      <c r="C870" s="1833"/>
      <c r="D870" s="1833"/>
      <c r="E870" s="1833"/>
      <c r="F870" s="1833"/>
      <c r="G870" s="1833"/>
      <c r="H870" s="1833"/>
      <c r="I870" s="1833"/>
      <c r="J870" s="1833"/>
      <c r="K870" s="1833"/>
      <c r="L870" s="1833"/>
      <c r="M870" s="1833"/>
      <c r="N870" s="1833"/>
      <c r="O870" s="1833"/>
      <c r="P870" s="1833"/>
      <c r="Q870" s="1833"/>
      <c r="R870" s="1833"/>
    </row>
    <row r="871">
      <c r="A871" s="1833"/>
      <c r="B871" s="1833"/>
      <c r="C871" s="1833"/>
      <c r="D871" s="1833"/>
      <c r="E871" s="1833"/>
      <c r="F871" s="1833"/>
      <c r="G871" s="1833"/>
      <c r="H871" s="1833"/>
      <c r="I871" s="1833"/>
      <c r="J871" s="1833"/>
      <c r="K871" s="1833"/>
      <c r="L871" s="1833"/>
      <c r="M871" s="1833"/>
      <c r="N871" s="1833"/>
      <c r="O871" s="1833"/>
      <c r="P871" s="1833"/>
      <c r="Q871" s="1833"/>
      <c r="R871" s="1833"/>
    </row>
    <row r="872">
      <c r="A872" s="1833"/>
      <c r="B872" s="1833"/>
      <c r="C872" s="1833"/>
      <c r="D872" s="1833"/>
      <c r="E872" s="1833"/>
      <c r="F872" s="1833"/>
      <c r="G872" s="1833"/>
      <c r="H872" s="1833"/>
      <c r="I872" s="1833"/>
      <c r="J872" s="1833"/>
      <c r="K872" s="1833"/>
      <c r="L872" s="1833"/>
      <c r="M872" s="1833"/>
      <c r="N872" s="1833"/>
      <c r="O872" s="1833"/>
      <c r="P872" s="1833"/>
      <c r="Q872" s="1833"/>
      <c r="R872" s="1833"/>
    </row>
    <row r="873">
      <c r="A873" s="1833"/>
      <c r="B873" s="1833"/>
      <c r="C873" s="1833"/>
      <c r="D873" s="1833"/>
      <c r="E873" s="1833"/>
      <c r="F873" s="1833"/>
      <c r="G873" s="1833"/>
      <c r="H873" s="1833"/>
      <c r="I873" s="1833"/>
      <c r="J873" s="1833"/>
      <c r="K873" s="1833"/>
      <c r="L873" s="1833"/>
      <c r="M873" s="1833"/>
      <c r="N873" s="1833"/>
      <c r="O873" s="1833"/>
      <c r="P873" s="1833"/>
      <c r="Q873" s="1833"/>
      <c r="R873" s="1833"/>
    </row>
    <row r="874">
      <c r="A874" s="1833"/>
      <c r="B874" s="1833"/>
      <c r="C874" s="1833"/>
      <c r="D874" s="1833"/>
      <c r="E874" s="1833"/>
      <c r="F874" s="1833"/>
      <c r="G874" s="1833"/>
      <c r="H874" s="1833"/>
      <c r="I874" s="1833"/>
      <c r="J874" s="1833"/>
      <c r="K874" s="1833"/>
      <c r="L874" s="1833"/>
      <c r="M874" s="1833"/>
      <c r="N874" s="1833"/>
      <c r="O874" s="1833"/>
      <c r="P874" s="1833"/>
      <c r="Q874" s="1833"/>
      <c r="R874" s="1833"/>
    </row>
    <row r="875">
      <c r="A875" s="1833"/>
      <c r="B875" s="1833"/>
      <c r="C875" s="1833"/>
      <c r="D875" s="1833"/>
      <c r="E875" s="1833"/>
      <c r="F875" s="1833"/>
      <c r="G875" s="1833"/>
      <c r="H875" s="1833"/>
      <c r="I875" s="1833"/>
      <c r="J875" s="1833"/>
      <c r="K875" s="1833"/>
      <c r="L875" s="1833"/>
      <c r="M875" s="1833"/>
      <c r="N875" s="1833"/>
      <c r="O875" s="1833"/>
      <c r="P875" s="1833"/>
      <c r="Q875" s="1833"/>
      <c r="R875" s="1833"/>
    </row>
    <row r="876">
      <c r="A876" s="1833"/>
      <c r="B876" s="1833"/>
      <c r="C876" s="1833"/>
      <c r="D876" s="1833"/>
      <c r="E876" s="1833"/>
      <c r="F876" s="1833"/>
      <c r="G876" s="1833"/>
      <c r="H876" s="1833"/>
      <c r="I876" s="1833"/>
      <c r="J876" s="1833"/>
      <c r="K876" s="1833"/>
      <c r="L876" s="1833"/>
      <c r="M876" s="1833"/>
      <c r="N876" s="1833"/>
      <c r="O876" s="1833"/>
      <c r="P876" s="1833"/>
      <c r="Q876" s="1833"/>
      <c r="R876" s="1833"/>
    </row>
    <row r="877">
      <c r="A877" s="1833"/>
      <c r="B877" s="1833"/>
      <c r="C877" s="1833"/>
      <c r="D877" s="1833"/>
      <c r="E877" s="1833"/>
      <c r="F877" s="1833"/>
      <c r="G877" s="1833"/>
      <c r="H877" s="1833"/>
      <c r="I877" s="1833"/>
      <c r="J877" s="1833"/>
      <c r="K877" s="1833"/>
      <c r="L877" s="1833"/>
      <c r="M877" s="1833"/>
      <c r="N877" s="1833"/>
      <c r="O877" s="1833"/>
      <c r="P877" s="1833"/>
      <c r="Q877" s="1833"/>
      <c r="R877" s="1833"/>
    </row>
    <row r="878">
      <c r="A878" s="1833"/>
      <c r="B878" s="1833"/>
      <c r="C878" s="1833"/>
      <c r="D878" s="1833"/>
      <c r="E878" s="1833"/>
      <c r="F878" s="1833"/>
      <c r="G878" s="1833"/>
      <c r="H878" s="1833"/>
      <c r="I878" s="1833"/>
      <c r="J878" s="1833"/>
      <c r="K878" s="1833"/>
      <c r="L878" s="1833"/>
      <c r="M878" s="1833"/>
      <c r="N878" s="1833"/>
      <c r="O878" s="1833"/>
      <c r="P878" s="1833"/>
      <c r="Q878" s="1833"/>
      <c r="R878" s="1833"/>
    </row>
    <row r="879">
      <c r="A879" s="1833"/>
      <c r="B879" s="1833"/>
      <c r="C879" s="1833"/>
      <c r="D879" s="1833"/>
      <c r="E879" s="1833"/>
      <c r="F879" s="1833"/>
      <c r="G879" s="1833"/>
      <c r="H879" s="1833"/>
      <c r="I879" s="1833"/>
      <c r="J879" s="1833"/>
      <c r="K879" s="1833"/>
      <c r="L879" s="1833"/>
      <c r="M879" s="1833"/>
      <c r="N879" s="1833"/>
      <c r="O879" s="1833"/>
      <c r="P879" s="1833"/>
      <c r="Q879" s="1833"/>
      <c r="R879" s="1833"/>
    </row>
    <row r="880">
      <c r="A880" s="1833"/>
      <c r="B880" s="1833"/>
      <c r="C880" s="1833"/>
      <c r="D880" s="1833"/>
      <c r="E880" s="1833"/>
      <c r="F880" s="1833"/>
      <c r="G880" s="1833"/>
      <c r="H880" s="1833"/>
      <c r="I880" s="1833"/>
      <c r="J880" s="1833"/>
      <c r="K880" s="1833"/>
      <c r="L880" s="1833"/>
      <c r="M880" s="1833"/>
      <c r="N880" s="1833"/>
      <c r="O880" s="1833"/>
      <c r="P880" s="1833"/>
      <c r="Q880" s="1833"/>
      <c r="R880" s="1833"/>
    </row>
    <row r="881">
      <c r="A881" s="1833"/>
      <c r="B881" s="1833"/>
      <c r="C881" s="1833"/>
      <c r="D881" s="1833"/>
      <c r="E881" s="1833"/>
      <c r="F881" s="1833"/>
      <c r="G881" s="1833"/>
      <c r="H881" s="1833"/>
      <c r="I881" s="1833"/>
      <c r="J881" s="1833"/>
      <c r="K881" s="1833"/>
      <c r="L881" s="1833"/>
      <c r="M881" s="1833"/>
      <c r="N881" s="1833"/>
      <c r="O881" s="1833"/>
      <c r="P881" s="1833"/>
      <c r="Q881" s="1833"/>
      <c r="R881" s="1833"/>
    </row>
    <row r="882">
      <c r="A882" s="1833"/>
      <c r="B882" s="1833"/>
      <c r="C882" s="1833"/>
      <c r="D882" s="1833"/>
      <c r="E882" s="1833"/>
      <c r="F882" s="1833"/>
      <c r="G882" s="1833"/>
      <c r="H882" s="1833"/>
      <c r="I882" s="1833"/>
      <c r="J882" s="1833"/>
      <c r="K882" s="1833"/>
      <c r="L882" s="1833"/>
      <c r="M882" s="1833"/>
      <c r="N882" s="1833"/>
      <c r="O882" s="1833"/>
      <c r="P882" s="1833"/>
      <c r="Q882" s="1833"/>
      <c r="R882" s="1833"/>
    </row>
    <row r="883">
      <c r="A883" s="1833"/>
      <c r="B883" s="1833"/>
      <c r="C883" s="1833"/>
      <c r="D883" s="1833"/>
      <c r="E883" s="1833"/>
      <c r="F883" s="1833"/>
      <c r="G883" s="1833"/>
      <c r="H883" s="1833"/>
      <c r="I883" s="1833"/>
      <c r="J883" s="1833"/>
      <c r="K883" s="1833"/>
      <c r="L883" s="1833"/>
      <c r="M883" s="1833"/>
      <c r="N883" s="1833"/>
      <c r="O883" s="1833"/>
      <c r="P883" s="1833"/>
      <c r="Q883" s="1833"/>
      <c r="R883" s="1833"/>
    </row>
    <row r="884">
      <c r="A884" s="1833"/>
      <c r="B884" s="1833"/>
      <c r="C884" s="1833"/>
      <c r="D884" s="1833"/>
      <c r="E884" s="1833"/>
      <c r="F884" s="1833"/>
      <c r="G884" s="1833"/>
      <c r="H884" s="1833"/>
      <c r="I884" s="1833"/>
      <c r="J884" s="1833"/>
      <c r="K884" s="1833"/>
      <c r="L884" s="1833"/>
      <c r="M884" s="1833"/>
      <c r="N884" s="1833"/>
      <c r="O884" s="1833"/>
      <c r="P884" s="1833"/>
      <c r="Q884" s="1833"/>
      <c r="R884" s="1833"/>
    </row>
    <row r="885">
      <c r="A885" s="1833"/>
      <c r="B885" s="1833"/>
      <c r="C885" s="1833"/>
      <c r="D885" s="1833"/>
      <c r="E885" s="1833"/>
      <c r="F885" s="1833"/>
      <c r="G885" s="1833"/>
      <c r="H885" s="1833"/>
      <c r="I885" s="1833"/>
      <c r="J885" s="1833"/>
      <c r="K885" s="1833"/>
      <c r="L885" s="1833"/>
      <c r="M885" s="1833"/>
      <c r="N885" s="1833"/>
      <c r="O885" s="1833"/>
      <c r="P885" s="1833"/>
      <c r="Q885" s="1833"/>
      <c r="R885" s="1833"/>
    </row>
    <row r="886">
      <c r="A886" s="1833"/>
      <c r="B886" s="1833"/>
      <c r="C886" s="1833"/>
      <c r="D886" s="1833"/>
      <c r="E886" s="1833"/>
      <c r="F886" s="1833"/>
      <c r="G886" s="1833"/>
      <c r="H886" s="1833"/>
      <c r="I886" s="1833"/>
      <c r="J886" s="1833"/>
      <c r="K886" s="1833"/>
      <c r="L886" s="1833"/>
      <c r="M886" s="1833"/>
      <c r="N886" s="1833"/>
      <c r="O886" s="1833"/>
      <c r="P886" s="1833"/>
      <c r="Q886" s="1833"/>
      <c r="R886" s="1833"/>
    </row>
    <row r="887">
      <c r="A887" s="1833"/>
      <c r="B887" s="1833"/>
      <c r="C887" s="1833"/>
      <c r="D887" s="1833"/>
      <c r="E887" s="1833"/>
      <c r="F887" s="1833"/>
      <c r="G887" s="1833"/>
      <c r="H887" s="1833"/>
      <c r="I887" s="1833"/>
      <c r="J887" s="1833"/>
      <c r="K887" s="1833"/>
      <c r="L887" s="1833"/>
      <c r="M887" s="1833"/>
      <c r="N887" s="1833"/>
      <c r="O887" s="1833"/>
      <c r="P887" s="1833"/>
      <c r="Q887" s="1833"/>
      <c r="R887" s="1833"/>
    </row>
    <row r="888">
      <c r="A888" s="1833"/>
      <c r="B888" s="1833"/>
      <c r="C888" s="1833"/>
      <c r="D888" s="1833"/>
      <c r="E888" s="1833"/>
      <c r="F888" s="1833"/>
      <c r="G888" s="1833"/>
      <c r="H888" s="1833"/>
      <c r="I888" s="1833"/>
      <c r="J888" s="1833"/>
      <c r="K888" s="1833"/>
      <c r="L888" s="1833"/>
      <c r="M888" s="1833"/>
      <c r="N888" s="1833"/>
      <c r="O888" s="1833"/>
      <c r="P888" s="1833"/>
      <c r="Q888" s="1833"/>
      <c r="R888" s="1833"/>
    </row>
    <row r="889">
      <c r="A889" s="1833"/>
      <c r="B889" s="1833"/>
      <c r="C889" s="1833"/>
      <c r="D889" s="1833"/>
      <c r="E889" s="1833"/>
      <c r="F889" s="1833"/>
      <c r="G889" s="1833"/>
      <c r="H889" s="1833"/>
      <c r="I889" s="1833"/>
      <c r="J889" s="1833"/>
      <c r="K889" s="1833"/>
      <c r="L889" s="1833"/>
      <c r="M889" s="1833"/>
      <c r="N889" s="1833"/>
      <c r="O889" s="1833"/>
      <c r="P889" s="1833"/>
      <c r="Q889" s="1833"/>
      <c r="R889" s="1833"/>
    </row>
    <row r="890">
      <c r="A890" s="1833"/>
      <c r="B890" s="1833"/>
      <c r="C890" s="1833"/>
      <c r="D890" s="1833"/>
      <c r="E890" s="1833"/>
      <c r="F890" s="1833"/>
      <c r="G890" s="1833"/>
      <c r="H890" s="1833"/>
      <c r="I890" s="1833"/>
      <c r="J890" s="1833"/>
      <c r="K890" s="1833"/>
      <c r="L890" s="1833"/>
      <c r="M890" s="1833"/>
      <c r="N890" s="1833"/>
      <c r="O890" s="1833"/>
      <c r="P890" s="1833"/>
      <c r="Q890" s="1833"/>
      <c r="R890" s="1833"/>
    </row>
    <row r="891">
      <c r="A891" s="1833"/>
      <c r="B891" s="1833"/>
      <c r="C891" s="1833"/>
      <c r="D891" s="1833"/>
      <c r="E891" s="1833"/>
      <c r="F891" s="1833"/>
      <c r="G891" s="1833"/>
      <c r="H891" s="1833"/>
      <c r="I891" s="1833"/>
      <c r="J891" s="1833"/>
      <c r="K891" s="1833"/>
      <c r="L891" s="1833"/>
      <c r="M891" s="1833"/>
      <c r="N891" s="1833"/>
      <c r="O891" s="1833"/>
      <c r="P891" s="1833"/>
      <c r="Q891" s="1833"/>
      <c r="R891" s="1833"/>
    </row>
    <row r="892">
      <c r="A892" s="1833"/>
      <c r="B892" s="1833"/>
      <c r="C892" s="1833"/>
      <c r="D892" s="1833"/>
      <c r="E892" s="1833"/>
      <c r="F892" s="1833"/>
      <c r="G892" s="1833"/>
      <c r="H892" s="1833"/>
      <c r="I892" s="1833"/>
      <c r="J892" s="1833"/>
      <c r="K892" s="1833"/>
      <c r="L892" s="1833"/>
      <c r="M892" s="1833"/>
      <c r="N892" s="1833"/>
      <c r="O892" s="1833"/>
      <c r="P892" s="1833"/>
      <c r="Q892" s="1833"/>
      <c r="R892" s="1833"/>
    </row>
    <row r="893">
      <c r="A893" s="1833"/>
      <c r="B893" s="1833"/>
      <c r="C893" s="1833"/>
      <c r="D893" s="1833"/>
      <c r="E893" s="1833"/>
      <c r="F893" s="1833"/>
      <c r="G893" s="1833"/>
      <c r="H893" s="1833"/>
      <c r="I893" s="1833"/>
      <c r="J893" s="1833"/>
      <c r="K893" s="1833"/>
      <c r="L893" s="1833"/>
      <c r="M893" s="1833"/>
      <c r="N893" s="1833"/>
      <c r="O893" s="1833"/>
      <c r="P893" s="1833"/>
      <c r="Q893" s="1833"/>
      <c r="R893" s="1833"/>
    </row>
    <row r="894">
      <c r="A894" s="1833"/>
      <c r="B894" s="1833"/>
      <c r="C894" s="1833"/>
      <c r="D894" s="1833"/>
      <c r="E894" s="1833"/>
      <c r="F894" s="1833"/>
      <c r="G894" s="1833"/>
      <c r="H894" s="1833"/>
      <c r="I894" s="1833"/>
      <c r="J894" s="1833"/>
      <c r="K894" s="1833"/>
      <c r="L894" s="1833"/>
      <c r="M894" s="1833"/>
      <c r="N894" s="1833"/>
      <c r="O894" s="1833"/>
      <c r="P894" s="1833"/>
      <c r="Q894" s="1833"/>
      <c r="R894" s="1833"/>
    </row>
    <row r="895">
      <c r="A895" s="1833"/>
      <c r="B895" s="1833"/>
      <c r="C895" s="1833"/>
      <c r="D895" s="1833"/>
      <c r="E895" s="1833"/>
      <c r="F895" s="1833"/>
      <c r="G895" s="1833"/>
      <c r="H895" s="1833"/>
      <c r="I895" s="1833"/>
      <c r="J895" s="1833"/>
      <c r="K895" s="1833"/>
      <c r="L895" s="1833"/>
      <c r="M895" s="1833"/>
      <c r="N895" s="1833"/>
      <c r="O895" s="1833"/>
      <c r="P895" s="1833"/>
      <c r="Q895" s="1833"/>
      <c r="R895" s="1833"/>
    </row>
    <row r="896">
      <c r="A896" s="1833"/>
      <c r="B896" s="1833"/>
      <c r="C896" s="1833"/>
      <c r="D896" s="1833"/>
      <c r="E896" s="1833"/>
      <c r="F896" s="1833"/>
      <c r="G896" s="1833"/>
      <c r="H896" s="1833"/>
      <c r="I896" s="1833"/>
      <c r="J896" s="1833"/>
      <c r="K896" s="1833"/>
      <c r="L896" s="1833"/>
      <c r="M896" s="1833"/>
      <c r="N896" s="1833"/>
      <c r="O896" s="1833"/>
      <c r="P896" s="1833"/>
      <c r="Q896" s="1833"/>
      <c r="R896" s="1833"/>
    </row>
    <row r="897">
      <c r="A897" s="1833"/>
      <c r="B897" s="1833"/>
      <c r="C897" s="1833"/>
      <c r="D897" s="1833"/>
      <c r="E897" s="1833"/>
      <c r="F897" s="1833"/>
      <c r="G897" s="1833"/>
      <c r="H897" s="1833"/>
      <c r="I897" s="1833"/>
      <c r="J897" s="1833"/>
      <c r="K897" s="1833"/>
      <c r="L897" s="1833"/>
      <c r="M897" s="1833"/>
      <c r="N897" s="1833"/>
      <c r="O897" s="1833"/>
      <c r="P897" s="1833"/>
      <c r="Q897" s="1833"/>
      <c r="R897" s="1833"/>
    </row>
    <row r="898">
      <c r="A898" s="1833"/>
      <c r="B898" s="1833"/>
      <c r="C898" s="1833"/>
      <c r="D898" s="1833"/>
      <c r="E898" s="1833"/>
      <c r="F898" s="1833"/>
      <c r="G898" s="1833"/>
      <c r="H898" s="1833"/>
      <c r="I898" s="1833"/>
      <c r="J898" s="1833"/>
      <c r="K898" s="1833"/>
      <c r="L898" s="1833"/>
      <c r="M898" s="1833"/>
      <c r="N898" s="1833"/>
      <c r="O898" s="1833"/>
      <c r="P898" s="1833"/>
      <c r="Q898" s="1833"/>
      <c r="R898" s="1833"/>
    </row>
    <row r="899">
      <c r="A899" s="1833"/>
      <c r="B899" s="1833"/>
      <c r="C899" s="1833"/>
      <c r="D899" s="1833"/>
      <c r="E899" s="1833"/>
      <c r="F899" s="1833"/>
      <c r="G899" s="1833"/>
      <c r="H899" s="1833"/>
      <c r="I899" s="1833"/>
      <c r="J899" s="1833"/>
      <c r="K899" s="1833"/>
      <c r="L899" s="1833"/>
      <c r="M899" s="1833"/>
      <c r="N899" s="1833"/>
      <c r="O899" s="1833"/>
      <c r="P899" s="1833"/>
      <c r="Q899" s="1833"/>
      <c r="R899" s="1833"/>
    </row>
    <row r="900">
      <c r="A900" s="1833"/>
      <c r="B900" s="1833"/>
      <c r="C900" s="1833"/>
      <c r="D900" s="1833"/>
      <c r="E900" s="1833"/>
      <c r="F900" s="1833"/>
      <c r="G900" s="1833"/>
      <c r="H900" s="1833"/>
      <c r="I900" s="1833"/>
      <c r="J900" s="1833"/>
      <c r="K900" s="1833"/>
      <c r="L900" s="1833"/>
      <c r="M900" s="1833"/>
      <c r="N900" s="1833"/>
      <c r="O900" s="1833"/>
      <c r="P900" s="1833"/>
      <c r="Q900" s="1833"/>
      <c r="R900" s="1833"/>
    </row>
    <row r="901">
      <c r="A901" s="1833"/>
      <c r="B901" s="1833"/>
      <c r="C901" s="1833"/>
      <c r="D901" s="1833"/>
      <c r="E901" s="1833"/>
      <c r="F901" s="1833"/>
      <c r="G901" s="1833"/>
      <c r="H901" s="1833"/>
      <c r="I901" s="1833"/>
      <c r="J901" s="1833"/>
      <c r="K901" s="1833"/>
      <c r="L901" s="1833"/>
      <c r="M901" s="1833"/>
      <c r="N901" s="1833"/>
      <c r="O901" s="1833"/>
      <c r="P901" s="1833"/>
      <c r="Q901" s="1833"/>
      <c r="R901" s="1833"/>
    </row>
    <row r="902">
      <c r="A902" s="1833"/>
      <c r="B902" s="1833"/>
      <c r="C902" s="1833"/>
      <c r="D902" s="1833"/>
      <c r="E902" s="1833"/>
      <c r="F902" s="1833"/>
      <c r="G902" s="1833"/>
      <c r="H902" s="1833"/>
      <c r="I902" s="1833"/>
      <c r="J902" s="1833"/>
      <c r="K902" s="1833"/>
      <c r="L902" s="1833"/>
      <c r="M902" s="1833"/>
      <c r="N902" s="1833"/>
      <c r="O902" s="1833"/>
      <c r="P902" s="1833"/>
      <c r="Q902" s="1833"/>
      <c r="R902" s="1833"/>
    </row>
    <row r="903">
      <c r="A903" s="1833"/>
      <c r="B903" s="1833"/>
      <c r="C903" s="1833"/>
      <c r="D903" s="1833"/>
      <c r="E903" s="1833"/>
      <c r="F903" s="1833"/>
      <c r="G903" s="1833"/>
      <c r="H903" s="1833"/>
      <c r="I903" s="1833"/>
      <c r="J903" s="1833"/>
      <c r="K903" s="1833"/>
      <c r="L903" s="1833"/>
      <c r="M903" s="1833"/>
      <c r="N903" s="1833"/>
      <c r="O903" s="1833"/>
      <c r="P903" s="1833"/>
      <c r="Q903" s="1833"/>
      <c r="R903" s="1833"/>
    </row>
    <row r="904">
      <c r="A904" s="1833"/>
      <c r="B904" s="1833"/>
      <c r="C904" s="1833"/>
      <c r="D904" s="1833"/>
      <c r="E904" s="1833"/>
      <c r="F904" s="1833"/>
      <c r="G904" s="1833"/>
      <c r="H904" s="1833"/>
      <c r="I904" s="1833"/>
      <c r="J904" s="1833"/>
      <c r="K904" s="1833"/>
      <c r="L904" s="1833"/>
      <c r="M904" s="1833"/>
      <c r="N904" s="1833"/>
      <c r="O904" s="1833"/>
      <c r="P904" s="1833"/>
      <c r="Q904" s="1833"/>
      <c r="R904" s="1833"/>
    </row>
    <row r="905">
      <c r="A905" s="1833"/>
      <c r="B905" s="1833"/>
      <c r="C905" s="1833"/>
      <c r="D905" s="1833"/>
      <c r="E905" s="1833"/>
      <c r="F905" s="1833"/>
      <c r="G905" s="1833"/>
      <c r="H905" s="1833"/>
      <c r="I905" s="1833"/>
      <c r="J905" s="1833"/>
      <c r="K905" s="1833"/>
      <c r="L905" s="1833"/>
      <c r="M905" s="1833"/>
      <c r="N905" s="1833"/>
      <c r="O905" s="1833"/>
      <c r="P905" s="1833"/>
      <c r="Q905" s="1833"/>
      <c r="R905" s="1833"/>
    </row>
    <row r="906">
      <c r="A906" s="1833"/>
      <c r="B906" s="1833"/>
      <c r="C906" s="1833"/>
      <c r="D906" s="1833"/>
      <c r="E906" s="1833"/>
      <c r="F906" s="1833"/>
      <c r="G906" s="1833"/>
      <c r="H906" s="1833"/>
      <c r="I906" s="1833"/>
      <c r="J906" s="1833"/>
      <c r="K906" s="1833"/>
      <c r="L906" s="1833"/>
      <c r="M906" s="1833"/>
      <c r="N906" s="1833"/>
      <c r="O906" s="1833"/>
      <c r="P906" s="1833"/>
      <c r="Q906" s="1833"/>
      <c r="R906" s="1833"/>
    </row>
    <row r="907">
      <c r="A907" s="1833"/>
      <c r="B907" s="1833"/>
      <c r="C907" s="1833"/>
      <c r="D907" s="1833"/>
      <c r="E907" s="1833"/>
      <c r="F907" s="1833"/>
      <c r="G907" s="1833"/>
      <c r="H907" s="1833"/>
      <c r="I907" s="1833"/>
      <c r="J907" s="1833"/>
      <c r="K907" s="1833"/>
      <c r="L907" s="1833"/>
      <c r="M907" s="1833"/>
      <c r="N907" s="1833"/>
      <c r="O907" s="1833"/>
      <c r="P907" s="1833"/>
      <c r="Q907" s="1833"/>
      <c r="R907" s="1833"/>
    </row>
    <row r="908">
      <c r="A908" s="1833"/>
      <c r="B908" s="1833"/>
      <c r="C908" s="1833"/>
      <c r="D908" s="1833"/>
      <c r="E908" s="1833"/>
      <c r="F908" s="1833"/>
      <c r="G908" s="1833"/>
      <c r="H908" s="1833"/>
      <c r="I908" s="1833"/>
      <c r="J908" s="1833"/>
      <c r="K908" s="1833"/>
      <c r="L908" s="1833"/>
      <c r="M908" s="1833"/>
      <c r="N908" s="1833"/>
      <c r="O908" s="1833"/>
      <c r="P908" s="1833"/>
      <c r="Q908" s="1833"/>
      <c r="R908" s="1833"/>
    </row>
    <row r="909">
      <c r="A909" s="1833"/>
      <c r="B909" s="1833"/>
      <c r="C909" s="1833"/>
      <c r="D909" s="1833"/>
      <c r="E909" s="1833"/>
      <c r="F909" s="1833"/>
      <c r="G909" s="1833"/>
      <c r="H909" s="1833"/>
      <c r="I909" s="1833"/>
      <c r="J909" s="1833"/>
      <c r="K909" s="1833"/>
      <c r="L909" s="1833"/>
      <c r="M909" s="1833"/>
      <c r="N909" s="1833"/>
      <c r="O909" s="1833"/>
      <c r="P909" s="1833"/>
      <c r="Q909" s="1833"/>
      <c r="R909" s="1833"/>
    </row>
    <row r="910">
      <c r="A910" s="1833"/>
      <c r="B910" s="1833"/>
      <c r="C910" s="1833"/>
      <c r="D910" s="1833"/>
      <c r="E910" s="1833"/>
      <c r="F910" s="1833"/>
      <c r="G910" s="1833"/>
      <c r="H910" s="1833"/>
      <c r="I910" s="1833"/>
      <c r="J910" s="1833"/>
      <c r="K910" s="1833"/>
      <c r="L910" s="1833"/>
      <c r="M910" s="1833"/>
      <c r="N910" s="1833"/>
      <c r="O910" s="1833"/>
      <c r="P910" s="1833"/>
      <c r="Q910" s="1833"/>
      <c r="R910" s="1833"/>
    </row>
    <row r="911">
      <c r="A911" s="1833"/>
      <c r="B911" s="1833"/>
      <c r="C911" s="1833"/>
      <c r="D911" s="1833"/>
      <c r="E911" s="1833"/>
      <c r="F911" s="1833"/>
      <c r="G911" s="1833"/>
      <c r="H911" s="1833"/>
      <c r="I911" s="1833"/>
      <c r="J911" s="1833"/>
      <c r="K911" s="1833"/>
      <c r="L911" s="1833"/>
      <c r="M911" s="1833"/>
      <c r="N911" s="1833"/>
      <c r="O911" s="1833"/>
      <c r="P911" s="1833"/>
      <c r="Q911" s="1833"/>
      <c r="R911" s="1833"/>
    </row>
    <row r="912">
      <c r="A912" s="1833"/>
      <c r="B912" s="1833"/>
      <c r="C912" s="1833"/>
      <c r="D912" s="1833"/>
      <c r="E912" s="1833"/>
      <c r="F912" s="1833"/>
      <c r="G912" s="1833"/>
      <c r="H912" s="1833"/>
      <c r="I912" s="1833"/>
      <c r="J912" s="1833"/>
      <c r="K912" s="1833"/>
      <c r="L912" s="1833"/>
      <c r="M912" s="1833"/>
      <c r="N912" s="1833"/>
      <c r="O912" s="1833"/>
      <c r="P912" s="1833"/>
      <c r="Q912" s="1833"/>
      <c r="R912" s="1833"/>
    </row>
    <row r="913">
      <c r="A913" s="1833"/>
      <c r="B913" s="1833"/>
      <c r="C913" s="1833"/>
      <c r="D913" s="1833"/>
      <c r="E913" s="1833"/>
      <c r="F913" s="1833"/>
      <c r="G913" s="1833"/>
      <c r="H913" s="1833"/>
      <c r="I913" s="1833"/>
      <c r="J913" s="1833"/>
      <c r="K913" s="1833"/>
      <c r="L913" s="1833"/>
      <c r="M913" s="1833"/>
      <c r="N913" s="1833"/>
      <c r="O913" s="1833"/>
      <c r="P913" s="1833"/>
      <c r="Q913" s="1833"/>
      <c r="R913" s="1833"/>
    </row>
    <row r="914">
      <c r="A914" s="1833"/>
      <c r="B914" s="1833"/>
      <c r="C914" s="1833"/>
      <c r="D914" s="1833"/>
      <c r="E914" s="1833"/>
      <c r="F914" s="1833"/>
      <c r="G914" s="1833"/>
      <c r="H914" s="1833"/>
      <c r="I914" s="1833"/>
      <c r="J914" s="1833"/>
      <c r="K914" s="1833"/>
      <c r="L914" s="1833"/>
      <c r="M914" s="1833"/>
      <c r="N914" s="1833"/>
      <c r="O914" s="1833"/>
      <c r="P914" s="1833"/>
      <c r="Q914" s="1833"/>
      <c r="R914" s="1833"/>
    </row>
    <row r="915">
      <c r="A915" s="1833"/>
      <c r="B915" s="1833"/>
      <c r="C915" s="1833"/>
      <c r="D915" s="1833"/>
      <c r="E915" s="1833"/>
      <c r="F915" s="1833"/>
      <c r="G915" s="1833"/>
      <c r="H915" s="1833"/>
      <c r="I915" s="1833"/>
      <c r="J915" s="1833"/>
      <c r="K915" s="1833"/>
      <c r="L915" s="1833"/>
      <c r="M915" s="1833"/>
      <c r="N915" s="1833"/>
      <c r="O915" s="1833"/>
      <c r="P915" s="1833"/>
      <c r="Q915" s="1833"/>
      <c r="R915" s="1833"/>
    </row>
    <row r="916">
      <c r="A916" s="1833"/>
      <c r="B916" s="1833"/>
      <c r="C916" s="1833"/>
      <c r="D916" s="1833"/>
      <c r="E916" s="1833"/>
      <c r="F916" s="1833"/>
      <c r="G916" s="1833"/>
      <c r="H916" s="1833"/>
      <c r="I916" s="1833"/>
      <c r="J916" s="1833"/>
      <c r="K916" s="1833"/>
      <c r="L916" s="1833"/>
      <c r="M916" s="1833"/>
      <c r="N916" s="1833"/>
      <c r="O916" s="1833"/>
      <c r="P916" s="1833"/>
      <c r="Q916" s="1833"/>
      <c r="R916" s="1833"/>
    </row>
    <row r="917">
      <c r="A917" s="1833"/>
      <c r="B917" s="1833"/>
      <c r="C917" s="1833"/>
      <c r="D917" s="1833"/>
      <c r="E917" s="1833"/>
      <c r="F917" s="1833"/>
      <c r="G917" s="1833"/>
      <c r="H917" s="1833"/>
      <c r="I917" s="1833"/>
      <c r="J917" s="1833"/>
      <c r="K917" s="1833"/>
      <c r="L917" s="1833"/>
      <c r="M917" s="1833"/>
      <c r="N917" s="1833"/>
      <c r="O917" s="1833"/>
      <c r="P917" s="1833"/>
      <c r="Q917" s="1833"/>
      <c r="R917" s="1833"/>
    </row>
    <row r="918">
      <c r="A918" s="1833"/>
      <c r="B918" s="1833"/>
      <c r="C918" s="1833"/>
      <c r="D918" s="1833"/>
      <c r="E918" s="1833"/>
      <c r="F918" s="1833"/>
      <c r="G918" s="1833"/>
      <c r="H918" s="1833"/>
      <c r="I918" s="1833"/>
      <c r="J918" s="1833"/>
      <c r="K918" s="1833"/>
      <c r="L918" s="1833"/>
      <c r="M918" s="1833"/>
      <c r="N918" s="1833"/>
      <c r="O918" s="1833"/>
      <c r="P918" s="1833"/>
      <c r="Q918" s="1833"/>
      <c r="R918" s="1833"/>
    </row>
    <row r="919">
      <c r="A919" s="1833"/>
      <c r="B919" s="1833"/>
      <c r="C919" s="1833"/>
      <c r="D919" s="1833"/>
      <c r="E919" s="1833"/>
      <c r="F919" s="1833"/>
      <c r="G919" s="1833"/>
      <c r="H919" s="1833"/>
      <c r="I919" s="1833"/>
      <c r="J919" s="1833"/>
      <c r="K919" s="1833"/>
      <c r="L919" s="1833"/>
      <c r="M919" s="1833"/>
      <c r="N919" s="1833"/>
      <c r="O919" s="1833"/>
      <c r="P919" s="1833"/>
      <c r="Q919" s="1833"/>
      <c r="R919" s="1833"/>
    </row>
    <row r="920">
      <c r="A920" s="1833"/>
      <c r="B920" s="1833"/>
      <c r="C920" s="1833"/>
      <c r="D920" s="1833"/>
      <c r="E920" s="1833"/>
      <c r="F920" s="1833"/>
      <c r="G920" s="1833"/>
      <c r="H920" s="1833"/>
      <c r="I920" s="1833"/>
      <c r="J920" s="1833"/>
      <c r="K920" s="1833"/>
      <c r="L920" s="1833"/>
      <c r="M920" s="1833"/>
      <c r="N920" s="1833"/>
      <c r="O920" s="1833"/>
      <c r="P920" s="1833"/>
      <c r="Q920" s="1833"/>
      <c r="R920" s="1833"/>
    </row>
    <row r="921">
      <c r="A921" s="1833"/>
      <c r="B921" s="1833"/>
      <c r="C921" s="1833"/>
      <c r="D921" s="1833"/>
      <c r="E921" s="1833"/>
      <c r="F921" s="1833"/>
      <c r="G921" s="1833"/>
      <c r="H921" s="1833"/>
      <c r="I921" s="1833"/>
      <c r="J921" s="1833"/>
      <c r="K921" s="1833"/>
      <c r="L921" s="1833"/>
      <c r="M921" s="1833"/>
      <c r="N921" s="1833"/>
      <c r="O921" s="1833"/>
      <c r="P921" s="1833"/>
      <c r="Q921" s="1833"/>
      <c r="R921" s="1833"/>
    </row>
    <row r="922">
      <c r="A922" s="1833"/>
      <c r="B922" s="1833"/>
      <c r="C922" s="1833"/>
      <c r="D922" s="1833"/>
      <c r="E922" s="1833"/>
      <c r="F922" s="1833"/>
      <c r="G922" s="1833"/>
      <c r="H922" s="1833"/>
      <c r="I922" s="1833"/>
      <c r="J922" s="1833"/>
      <c r="K922" s="1833"/>
      <c r="L922" s="1833"/>
      <c r="M922" s="1833"/>
      <c r="N922" s="1833"/>
      <c r="O922" s="1833"/>
      <c r="P922" s="1833"/>
      <c r="Q922" s="1833"/>
      <c r="R922" s="1833"/>
    </row>
    <row r="923">
      <c r="A923" s="1833"/>
      <c r="B923" s="1833"/>
      <c r="C923" s="1833"/>
      <c r="D923" s="1833"/>
      <c r="E923" s="1833"/>
      <c r="F923" s="1833"/>
      <c r="G923" s="1833"/>
      <c r="H923" s="1833"/>
      <c r="I923" s="1833"/>
      <c r="J923" s="1833"/>
      <c r="K923" s="1833"/>
      <c r="L923" s="1833"/>
      <c r="M923" s="1833"/>
      <c r="N923" s="1833"/>
      <c r="O923" s="1833"/>
      <c r="P923" s="1833"/>
      <c r="Q923" s="1833"/>
      <c r="R923" s="1833"/>
    </row>
    <row r="924">
      <c r="A924" s="1833"/>
      <c r="B924" s="1833"/>
      <c r="C924" s="1833"/>
      <c r="D924" s="1833"/>
      <c r="E924" s="1833"/>
      <c r="F924" s="1833"/>
      <c r="G924" s="1833"/>
      <c r="H924" s="1833"/>
      <c r="I924" s="1833"/>
      <c r="J924" s="1833"/>
      <c r="K924" s="1833"/>
      <c r="L924" s="1833"/>
      <c r="M924" s="1833"/>
      <c r="N924" s="1833"/>
      <c r="O924" s="1833"/>
      <c r="P924" s="1833"/>
      <c r="Q924" s="1833"/>
      <c r="R924" s="1833"/>
    </row>
    <row r="925">
      <c r="A925" s="1833"/>
      <c r="B925" s="1833"/>
      <c r="C925" s="1833"/>
      <c r="D925" s="1833"/>
      <c r="E925" s="1833"/>
      <c r="F925" s="1833"/>
      <c r="G925" s="1833"/>
      <c r="H925" s="1833"/>
      <c r="I925" s="1833"/>
      <c r="J925" s="1833"/>
      <c r="K925" s="1833"/>
      <c r="L925" s="1833"/>
      <c r="M925" s="1833"/>
      <c r="N925" s="1833"/>
      <c r="O925" s="1833"/>
      <c r="P925" s="1833"/>
      <c r="Q925" s="1833"/>
      <c r="R925" s="1833"/>
    </row>
    <row r="926">
      <c r="A926" s="1833"/>
      <c r="B926" s="1833"/>
      <c r="C926" s="1833"/>
      <c r="D926" s="1833"/>
      <c r="E926" s="1833"/>
      <c r="F926" s="1833"/>
      <c r="G926" s="1833"/>
      <c r="H926" s="1833"/>
      <c r="I926" s="1833"/>
      <c r="J926" s="1833"/>
      <c r="K926" s="1833"/>
      <c r="L926" s="1833"/>
      <c r="M926" s="1833"/>
      <c r="N926" s="1833"/>
      <c r="O926" s="1833"/>
      <c r="P926" s="1833"/>
      <c r="Q926" s="1833"/>
      <c r="R926" s="1833"/>
    </row>
    <row r="927">
      <c r="A927" s="1833"/>
      <c r="B927" s="1833"/>
      <c r="C927" s="1833"/>
      <c r="D927" s="1833"/>
      <c r="E927" s="1833"/>
      <c r="F927" s="1833"/>
      <c r="G927" s="1833"/>
      <c r="H927" s="1833"/>
      <c r="I927" s="1833"/>
      <c r="J927" s="1833"/>
      <c r="K927" s="1833"/>
      <c r="L927" s="1833"/>
      <c r="M927" s="1833"/>
      <c r="N927" s="1833"/>
      <c r="O927" s="1833"/>
      <c r="P927" s="1833"/>
      <c r="Q927" s="1833"/>
      <c r="R927" s="1833"/>
    </row>
    <row r="928">
      <c r="A928" s="1833"/>
      <c r="B928" s="1833"/>
      <c r="C928" s="1833"/>
      <c r="D928" s="1833"/>
      <c r="E928" s="1833"/>
      <c r="F928" s="1833"/>
      <c r="G928" s="1833"/>
      <c r="H928" s="1833"/>
      <c r="I928" s="1833"/>
      <c r="J928" s="1833"/>
      <c r="K928" s="1833"/>
      <c r="L928" s="1833"/>
      <c r="M928" s="1833"/>
      <c r="N928" s="1833"/>
      <c r="O928" s="1833"/>
      <c r="P928" s="1833"/>
      <c r="Q928" s="1833"/>
      <c r="R928" s="1833"/>
    </row>
    <row r="929">
      <c r="A929" s="1833"/>
      <c r="B929" s="1833"/>
      <c r="C929" s="1833"/>
      <c r="D929" s="1833"/>
      <c r="E929" s="1833"/>
      <c r="F929" s="1833"/>
      <c r="G929" s="1833"/>
      <c r="H929" s="1833"/>
      <c r="I929" s="1833"/>
      <c r="J929" s="1833"/>
      <c r="K929" s="1833"/>
      <c r="L929" s="1833"/>
      <c r="M929" s="1833"/>
      <c r="N929" s="1833"/>
      <c r="O929" s="1833"/>
      <c r="P929" s="1833"/>
      <c r="Q929" s="1833"/>
      <c r="R929" s="1833"/>
    </row>
    <row r="930">
      <c r="A930" s="1833"/>
      <c r="B930" s="1833"/>
      <c r="C930" s="1833"/>
      <c r="D930" s="1833"/>
      <c r="E930" s="1833"/>
      <c r="F930" s="1833"/>
      <c r="G930" s="1833"/>
      <c r="H930" s="1833"/>
      <c r="I930" s="1833"/>
      <c r="J930" s="1833"/>
      <c r="K930" s="1833"/>
      <c r="L930" s="1833"/>
      <c r="M930" s="1833"/>
      <c r="N930" s="1833"/>
      <c r="O930" s="1833"/>
      <c r="P930" s="1833"/>
      <c r="Q930" s="1833"/>
      <c r="R930" s="1833"/>
    </row>
    <row r="931">
      <c r="A931" s="1833"/>
      <c r="B931" s="1833"/>
      <c r="C931" s="1833"/>
      <c r="D931" s="1833"/>
      <c r="E931" s="1833"/>
      <c r="F931" s="1833"/>
      <c r="G931" s="1833"/>
      <c r="H931" s="1833"/>
      <c r="I931" s="1833"/>
      <c r="J931" s="1833"/>
      <c r="K931" s="1833"/>
      <c r="L931" s="1833"/>
      <c r="M931" s="1833"/>
      <c r="N931" s="1833"/>
      <c r="O931" s="1833"/>
      <c r="P931" s="1833"/>
      <c r="Q931" s="1833"/>
      <c r="R931" s="1833"/>
    </row>
    <row r="932">
      <c r="A932" s="1833"/>
      <c r="B932" s="1833"/>
      <c r="C932" s="1833"/>
      <c r="D932" s="1833"/>
      <c r="E932" s="1833"/>
      <c r="F932" s="1833"/>
      <c r="G932" s="1833"/>
      <c r="H932" s="1833"/>
      <c r="I932" s="1833"/>
      <c r="J932" s="1833"/>
      <c r="K932" s="1833"/>
      <c r="L932" s="1833"/>
      <c r="M932" s="1833"/>
      <c r="N932" s="1833"/>
      <c r="O932" s="1833"/>
      <c r="P932" s="1833"/>
      <c r="Q932" s="1833"/>
      <c r="R932" s="1833"/>
    </row>
    <row r="933">
      <c r="A933" s="1833"/>
      <c r="B933" s="1833"/>
      <c r="C933" s="1833"/>
      <c r="D933" s="1833"/>
      <c r="E933" s="1833"/>
      <c r="F933" s="1833"/>
      <c r="G933" s="1833"/>
      <c r="H933" s="1833"/>
      <c r="I933" s="1833"/>
      <c r="J933" s="1833"/>
      <c r="K933" s="1833"/>
      <c r="L933" s="1833"/>
      <c r="M933" s="1833"/>
      <c r="N933" s="1833"/>
      <c r="O933" s="1833"/>
      <c r="P933" s="1833"/>
      <c r="Q933" s="1833"/>
      <c r="R933" s="1833"/>
    </row>
    <row r="934">
      <c r="A934" s="1833"/>
      <c r="B934" s="1833"/>
      <c r="C934" s="1833"/>
      <c r="D934" s="1833"/>
      <c r="E934" s="1833"/>
      <c r="F934" s="1833"/>
      <c r="G934" s="1833"/>
      <c r="H934" s="1833"/>
      <c r="I934" s="1833"/>
      <c r="J934" s="1833"/>
      <c r="K934" s="1833"/>
      <c r="L934" s="1833"/>
      <c r="M934" s="1833"/>
      <c r="N934" s="1833"/>
      <c r="O934" s="1833"/>
      <c r="P934" s="1833"/>
      <c r="Q934" s="1833"/>
      <c r="R934" s="1833"/>
    </row>
    <row r="935">
      <c r="A935" s="1833"/>
      <c r="B935" s="1833"/>
      <c r="C935" s="1833"/>
      <c r="D935" s="1833"/>
      <c r="E935" s="1833"/>
      <c r="F935" s="1833"/>
      <c r="G935" s="1833"/>
      <c r="H935" s="1833"/>
      <c r="I935" s="1833"/>
      <c r="J935" s="1833"/>
      <c r="K935" s="1833"/>
      <c r="L935" s="1833"/>
      <c r="M935" s="1833"/>
      <c r="N935" s="1833"/>
      <c r="O935" s="1833"/>
      <c r="P935" s="1833"/>
      <c r="Q935" s="1833"/>
      <c r="R935" s="1833"/>
    </row>
    <row r="936">
      <c r="A936" s="1833"/>
      <c r="B936" s="1833"/>
      <c r="C936" s="1833"/>
      <c r="D936" s="1833"/>
      <c r="E936" s="1833"/>
      <c r="F936" s="1833"/>
      <c r="G936" s="1833"/>
      <c r="H936" s="1833"/>
      <c r="I936" s="1833"/>
      <c r="J936" s="1833"/>
      <c r="K936" s="1833"/>
      <c r="L936" s="1833"/>
      <c r="M936" s="1833"/>
      <c r="N936" s="1833"/>
      <c r="O936" s="1833"/>
      <c r="P936" s="1833"/>
      <c r="Q936" s="1833"/>
      <c r="R936" s="1833"/>
    </row>
    <row r="937">
      <c r="A937" s="1833"/>
      <c r="B937" s="1833"/>
      <c r="C937" s="1833"/>
      <c r="D937" s="1833"/>
      <c r="E937" s="1833"/>
      <c r="F937" s="1833"/>
      <c r="G937" s="1833"/>
      <c r="H937" s="1833"/>
      <c r="I937" s="1833"/>
      <c r="J937" s="1833"/>
      <c r="K937" s="1833"/>
      <c r="L937" s="1833"/>
      <c r="M937" s="1833"/>
      <c r="N937" s="1833"/>
      <c r="O937" s="1833"/>
      <c r="P937" s="1833"/>
      <c r="Q937" s="1833"/>
      <c r="R937" s="1833"/>
    </row>
    <row r="938">
      <c r="A938" s="1833"/>
      <c r="B938" s="1833"/>
      <c r="C938" s="1833"/>
      <c r="D938" s="1833"/>
      <c r="E938" s="1833"/>
      <c r="F938" s="1833"/>
      <c r="G938" s="1833"/>
      <c r="H938" s="1833"/>
      <c r="I938" s="1833"/>
      <c r="J938" s="1833"/>
      <c r="K938" s="1833"/>
      <c r="L938" s="1833"/>
      <c r="M938" s="1833"/>
      <c r="N938" s="1833"/>
      <c r="O938" s="1833"/>
      <c r="P938" s="1833"/>
      <c r="Q938" s="1833"/>
      <c r="R938" s="1833"/>
    </row>
    <row r="939">
      <c r="A939" s="1833"/>
      <c r="B939" s="1833"/>
      <c r="C939" s="1833"/>
      <c r="D939" s="1833"/>
      <c r="E939" s="1833"/>
      <c r="F939" s="1833"/>
      <c r="G939" s="1833"/>
      <c r="H939" s="1833"/>
      <c r="I939" s="1833"/>
      <c r="J939" s="1833"/>
      <c r="K939" s="1833"/>
      <c r="L939" s="1833"/>
      <c r="M939" s="1833"/>
      <c r="N939" s="1833"/>
      <c r="O939" s="1833"/>
      <c r="P939" s="1833"/>
      <c r="Q939" s="1833"/>
      <c r="R939" s="1833"/>
    </row>
    <row r="940">
      <c r="A940" s="1833"/>
      <c r="B940" s="1833"/>
      <c r="C940" s="1833"/>
      <c r="D940" s="1833"/>
      <c r="E940" s="1833"/>
      <c r="F940" s="1833"/>
      <c r="G940" s="1833"/>
      <c r="H940" s="1833"/>
      <c r="I940" s="1833"/>
      <c r="J940" s="1833"/>
      <c r="K940" s="1833"/>
      <c r="L940" s="1833"/>
      <c r="M940" s="1833"/>
      <c r="N940" s="1833"/>
      <c r="O940" s="1833"/>
      <c r="P940" s="1833"/>
      <c r="Q940" s="1833"/>
      <c r="R940" s="1833"/>
    </row>
    <row r="941">
      <c r="A941" s="1833"/>
      <c r="B941" s="1833"/>
      <c r="C941" s="1833"/>
      <c r="D941" s="1833"/>
      <c r="E941" s="1833"/>
      <c r="F941" s="1833"/>
      <c r="G941" s="1833"/>
      <c r="H941" s="1833"/>
      <c r="I941" s="1833"/>
      <c r="J941" s="1833"/>
      <c r="K941" s="1833"/>
      <c r="L941" s="1833"/>
      <c r="M941" s="1833"/>
      <c r="N941" s="1833"/>
      <c r="O941" s="1833"/>
      <c r="P941" s="1833"/>
      <c r="Q941" s="1833"/>
      <c r="R941" s="1833"/>
    </row>
    <row r="942">
      <c r="A942" s="1833"/>
      <c r="B942" s="1833"/>
      <c r="C942" s="1833"/>
      <c r="D942" s="1833"/>
      <c r="E942" s="1833"/>
      <c r="F942" s="1833"/>
      <c r="G942" s="1833"/>
      <c r="H942" s="1833"/>
      <c r="I942" s="1833"/>
      <c r="J942" s="1833"/>
      <c r="K942" s="1833"/>
      <c r="L942" s="1833"/>
      <c r="M942" s="1833"/>
      <c r="N942" s="1833"/>
      <c r="O942" s="1833"/>
      <c r="P942" s="1833"/>
      <c r="Q942" s="1833"/>
      <c r="R942" s="1833"/>
    </row>
    <row r="943">
      <c r="A943" s="1833"/>
      <c r="B943" s="1833"/>
      <c r="C943" s="1833"/>
      <c r="D943" s="1833"/>
      <c r="E943" s="1833"/>
      <c r="F943" s="1833"/>
      <c r="G943" s="1833"/>
      <c r="H943" s="1833"/>
      <c r="I943" s="1833"/>
      <c r="J943" s="1833"/>
      <c r="K943" s="1833"/>
      <c r="L943" s="1833"/>
      <c r="M943" s="1833"/>
      <c r="N943" s="1833"/>
      <c r="O943" s="1833"/>
      <c r="P943" s="1833"/>
      <c r="Q943" s="1833"/>
      <c r="R943" s="1833"/>
    </row>
    <row r="944">
      <c r="A944" s="1833"/>
      <c r="B944" s="1833"/>
      <c r="C944" s="1833"/>
      <c r="D944" s="1833"/>
      <c r="E944" s="1833"/>
      <c r="F944" s="1833"/>
      <c r="G944" s="1833"/>
      <c r="H944" s="1833"/>
      <c r="I944" s="1833"/>
      <c r="J944" s="1833"/>
      <c r="K944" s="1833"/>
      <c r="L944" s="1833"/>
      <c r="M944" s="1833"/>
      <c r="N944" s="1833"/>
      <c r="O944" s="1833"/>
      <c r="P944" s="1833"/>
      <c r="Q944" s="1833"/>
      <c r="R944" s="1833"/>
    </row>
    <row r="945">
      <c r="A945" s="1833"/>
      <c r="B945" s="1833"/>
      <c r="C945" s="1833"/>
      <c r="D945" s="1833"/>
      <c r="E945" s="1833"/>
      <c r="F945" s="1833"/>
      <c r="G945" s="1833"/>
      <c r="H945" s="1833"/>
      <c r="I945" s="1833"/>
      <c r="J945" s="1833"/>
      <c r="K945" s="1833"/>
      <c r="L945" s="1833"/>
      <c r="M945" s="1833"/>
      <c r="N945" s="1833"/>
      <c r="O945" s="1833"/>
      <c r="P945" s="1833"/>
      <c r="Q945" s="1833"/>
      <c r="R945" s="1833"/>
    </row>
    <row r="946">
      <c r="A946" s="1833"/>
      <c r="B946" s="1833"/>
      <c r="C946" s="1833"/>
      <c r="D946" s="1833"/>
      <c r="E946" s="1833"/>
      <c r="F946" s="1833"/>
      <c r="G946" s="1833"/>
      <c r="H946" s="1833"/>
      <c r="I946" s="1833"/>
      <c r="J946" s="1833"/>
      <c r="K946" s="1833"/>
      <c r="L946" s="1833"/>
      <c r="M946" s="1833"/>
      <c r="N946" s="1833"/>
      <c r="O946" s="1833"/>
      <c r="P946" s="1833"/>
      <c r="Q946" s="1833"/>
      <c r="R946" s="1833"/>
    </row>
    <row r="947">
      <c r="A947" s="1833"/>
      <c r="B947" s="1833"/>
      <c r="C947" s="1833"/>
      <c r="D947" s="1833"/>
      <c r="E947" s="1833"/>
      <c r="F947" s="1833"/>
      <c r="G947" s="1833"/>
      <c r="H947" s="1833"/>
      <c r="I947" s="1833"/>
      <c r="J947" s="1833"/>
      <c r="K947" s="1833"/>
      <c r="L947" s="1833"/>
      <c r="M947" s="1833"/>
      <c r="N947" s="1833"/>
      <c r="O947" s="1833"/>
      <c r="P947" s="1833"/>
      <c r="Q947" s="1833"/>
      <c r="R947" s="1833"/>
    </row>
    <row r="948">
      <c r="A948" s="1833"/>
      <c r="B948" s="1833"/>
      <c r="C948" s="1833"/>
      <c r="D948" s="1833"/>
      <c r="E948" s="1833"/>
      <c r="F948" s="1833"/>
      <c r="G948" s="1833"/>
      <c r="H948" s="1833"/>
      <c r="I948" s="1833"/>
      <c r="J948" s="1833"/>
      <c r="K948" s="1833"/>
      <c r="L948" s="1833"/>
      <c r="M948" s="1833"/>
      <c r="N948" s="1833"/>
      <c r="O948" s="1833"/>
      <c r="P948" s="1833"/>
      <c r="Q948" s="1833"/>
      <c r="R948" s="1833"/>
    </row>
    <row r="949">
      <c r="A949" s="1833"/>
      <c r="B949" s="1833"/>
      <c r="C949" s="1833"/>
      <c r="D949" s="1833"/>
      <c r="E949" s="1833"/>
      <c r="F949" s="1833"/>
      <c r="G949" s="1833"/>
      <c r="H949" s="1833"/>
      <c r="I949" s="1833"/>
      <c r="J949" s="1833"/>
      <c r="K949" s="1833"/>
      <c r="L949" s="1833"/>
      <c r="M949" s="1833"/>
      <c r="N949" s="1833"/>
      <c r="O949" s="1833"/>
      <c r="P949" s="1833"/>
      <c r="Q949" s="1833"/>
      <c r="R949" s="1833"/>
    </row>
    <row r="950">
      <c r="A950" s="1833"/>
      <c r="B950" s="1833"/>
      <c r="C950" s="1833"/>
      <c r="D950" s="1833"/>
      <c r="E950" s="1833"/>
      <c r="F950" s="1833"/>
      <c r="G950" s="1833"/>
      <c r="H950" s="1833"/>
      <c r="I950" s="1833"/>
      <c r="J950" s="1833"/>
      <c r="K950" s="1833"/>
      <c r="L950" s="1833"/>
      <c r="M950" s="1833"/>
      <c r="N950" s="1833"/>
      <c r="O950" s="1833"/>
      <c r="P950" s="1833"/>
      <c r="Q950" s="1833"/>
      <c r="R950" s="1833"/>
    </row>
    <row r="951">
      <c r="A951" s="1833"/>
      <c r="B951" s="1833"/>
      <c r="C951" s="1833"/>
      <c r="D951" s="1833"/>
      <c r="E951" s="1833"/>
      <c r="F951" s="1833"/>
      <c r="G951" s="1833"/>
      <c r="H951" s="1833"/>
      <c r="I951" s="1833"/>
      <c r="J951" s="1833"/>
      <c r="K951" s="1833"/>
      <c r="L951" s="1833"/>
      <c r="M951" s="1833"/>
      <c r="N951" s="1833"/>
      <c r="O951" s="1833"/>
      <c r="P951" s="1833"/>
      <c r="Q951" s="1833"/>
      <c r="R951" s="1833"/>
    </row>
    <row r="952">
      <c r="A952" s="1833"/>
      <c r="B952" s="1833"/>
      <c r="C952" s="1833"/>
      <c r="D952" s="1833"/>
      <c r="E952" s="1833"/>
      <c r="F952" s="1833"/>
      <c r="G952" s="1833"/>
      <c r="H952" s="1833"/>
      <c r="I952" s="1833"/>
      <c r="J952" s="1833"/>
      <c r="K952" s="1833"/>
      <c r="L952" s="1833"/>
      <c r="M952" s="1833"/>
      <c r="N952" s="1833"/>
      <c r="O952" s="1833"/>
      <c r="P952" s="1833"/>
      <c r="Q952" s="1833"/>
      <c r="R952" s="1833"/>
    </row>
    <row r="953">
      <c r="A953" s="1833"/>
      <c r="B953" s="1833"/>
      <c r="C953" s="1833"/>
      <c r="D953" s="1833"/>
      <c r="E953" s="1833"/>
      <c r="F953" s="1833"/>
      <c r="G953" s="1833"/>
      <c r="H953" s="1833"/>
      <c r="I953" s="1833"/>
      <c r="J953" s="1833"/>
      <c r="K953" s="1833"/>
      <c r="L953" s="1833"/>
      <c r="M953" s="1833"/>
      <c r="N953" s="1833"/>
      <c r="O953" s="1833"/>
      <c r="P953" s="1833"/>
      <c r="Q953" s="1833"/>
      <c r="R953" s="1833"/>
    </row>
    <row r="954">
      <c r="A954" s="1833"/>
      <c r="B954" s="1833"/>
      <c r="C954" s="1833"/>
      <c r="D954" s="1833"/>
      <c r="E954" s="1833"/>
      <c r="F954" s="1833"/>
      <c r="G954" s="1833"/>
      <c r="H954" s="1833"/>
      <c r="I954" s="1833"/>
      <c r="J954" s="1833"/>
      <c r="K954" s="1833"/>
      <c r="L954" s="1833"/>
      <c r="M954" s="1833"/>
      <c r="N954" s="1833"/>
      <c r="O954" s="1833"/>
      <c r="P954" s="1833"/>
      <c r="Q954" s="1833"/>
      <c r="R954" s="1833"/>
    </row>
    <row r="955">
      <c r="A955" s="1833"/>
      <c r="B955" s="1833"/>
      <c r="C955" s="1833"/>
      <c r="D955" s="1833"/>
      <c r="E955" s="1833"/>
      <c r="F955" s="1833"/>
      <c r="G955" s="1833"/>
      <c r="H955" s="1833"/>
      <c r="I955" s="1833"/>
      <c r="J955" s="1833"/>
      <c r="K955" s="1833"/>
      <c r="L955" s="1833"/>
      <c r="M955" s="1833"/>
      <c r="N955" s="1833"/>
      <c r="O955" s="1833"/>
      <c r="P955" s="1833"/>
      <c r="Q955" s="1833"/>
      <c r="R955" s="1833"/>
    </row>
    <row r="956">
      <c r="A956" s="1833"/>
      <c r="B956" s="1833"/>
      <c r="C956" s="1833"/>
      <c r="D956" s="1833"/>
      <c r="E956" s="1833"/>
      <c r="F956" s="1833"/>
      <c r="G956" s="1833"/>
      <c r="H956" s="1833"/>
      <c r="I956" s="1833"/>
      <c r="J956" s="1833"/>
      <c r="K956" s="1833"/>
      <c r="L956" s="1833"/>
      <c r="M956" s="1833"/>
      <c r="N956" s="1833"/>
      <c r="O956" s="1833"/>
      <c r="P956" s="1833"/>
      <c r="Q956" s="1833"/>
      <c r="R956" s="1833"/>
    </row>
    <row r="957">
      <c r="A957" s="1833"/>
      <c r="B957" s="1833"/>
      <c r="C957" s="1833"/>
      <c r="D957" s="1833"/>
      <c r="E957" s="1833"/>
      <c r="F957" s="1833"/>
      <c r="G957" s="1833"/>
      <c r="H957" s="1833"/>
      <c r="I957" s="1833"/>
      <c r="J957" s="1833"/>
      <c r="K957" s="1833"/>
      <c r="L957" s="1833"/>
      <c r="M957" s="1833"/>
      <c r="N957" s="1833"/>
      <c r="O957" s="1833"/>
      <c r="P957" s="1833"/>
      <c r="Q957" s="1833"/>
      <c r="R957" s="1833"/>
    </row>
    <row r="958">
      <c r="A958" s="1833"/>
      <c r="B958" s="1833"/>
      <c r="C958" s="1833"/>
      <c r="D958" s="1833"/>
      <c r="E958" s="1833"/>
      <c r="F958" s="1833"/>
      <c r="G958" s="1833"/>
      <c r="H958" s="1833"/>
      <c r="I958" s="1833"/>
      <c r="J958" s="1833"/>
      <c r="K958" s="1833"/>
      <c r="L958" s="1833"/>
      <c r="M958" s="1833"/>
      <c r="N958" s="1833"/>
      <c r="O958" s="1833"/>
      <c r="P958" s="1833"/>
      <c r="Q958" s="1833"/>
      <c r="R958" s="1833"/>
    </row>
    <row r="959">
      <c r="A959" s="1833"/>
      <c r="B959" s="1833"/>
      <c r="C959" s="1833"/>
      <c r="D959" s="1833"/>
      <c r="E959" s="1833"/>
      <c r="F959" s="1833"/>
      <c r="G959" s="1833"/>
      <c r="H959" s="1833"/>
      <c r="I959" s="1833"/>
      <c r="J959" s="1833"/>
      <c r="K959" s="1833"/>
      <c r="L959" s="1833"/>
      <c r="M959" s="1833"/>
      <c r="N959" s="1833"/>
      <c r="O959" s="1833"/>
      <c r="P959" s="1833"/>
      <c r="Q959" s="1833"/>
      <c r="R959" s="1833"/>
    </row>
    <row r="960">
      <c r="A960" s="1833"/>
      <c r="B960" s="1833"/>
      <c r="C960" s="1833"/>
      <c r="D960" s="1833"/>
      <c r="E960" s="1833"/>
      <c r="F960" s="1833"/>
      <c r="G960" s="1833"/>
      <c r="H960" s="1833"/>
      <c r="I960" s="1833"/>
      <c r="J960" s="1833"/>
      <c r="K960" s="1833"/>
      <c r="L960" s="1833"/>
      <c r="M960" s="1833"/>
      <c r="N960" s="1833"/>
      <c r="O960" s="1833"/>
      <c r="P960" s="1833"/>
      <c r="Q960" s="1833"/>
      <c r="R960" s="1833"/>
    </row>
    <row r="961">
      <c r="A961" s="1833"/>
      <c r="B961" s="1833"/>
      <c r="C961" s="1833"/>
      <c r="D961" s="1833"/>
      <c r="E961" s="1833"/>
      <c r="F961" s="1833"/>
      <c r="G961" s="1833"/>
      <c r="H961" s="1833"/>
      <c r="I961" s="1833"/>
      <c r="J961" s="1833"/>
      <c r="K961" s="1833"/>
      <c r="L961" s="1833"/>
      <c r="M961" s="1833"/>
      <c r="N961" s="1833"/>
      <c r="O961" s="1833"/>
      <c r="P961" s="1833"/>
      <c r="Q961" s="1833"/>
      <c r="R961" s="1833"/>
    </row>
    <row r="962">
      <c r="A962" s="1833"/>
      <c r="B962" s="1833"/>
      <c r="C962" s="1833"/>
      <c r="D962" s="1833"/>
      <c r="E962" s="1833"/>
      <c r="F962" s="1833"/>
      <c r="G962" s="1833"/>
      <c r="H962" s="1833"/>
      <c r="I962" s="1833"/>
      <c r="J962" s="1833"/>
      <c r="K962" s="1833"/>
      <c r="L962" s="1833"/>
      <c r="M962" s="1833"/>
      <c r="N962" s="1833"/>
      <c r="O962" s="1833"/>
      <c r="P962" s="1833"/>
      <c r="Q962" s="1833"/>
      <c r="R962" s="1833"/>
    </row>
    <row r="963">
      <c r="A963" s="1833"/>
      <c r="B963" s="1833"/>
      <c r="C963" s="1833"/>
      <c r="D963" s="1833"/>
      <c r="E963" s="1833"/>
      <c r="F963" s="1833"/>
      <c r="G963" s="1833"/>
      <c r="H963" s="1833"/>
      <c r="I963" s="1833"/>
      <c r="J963" s="1833"/>
      <c r="K963" s="1833"/>
      <c r="L963" s="1833"/>
      <c r="M963" s="1833"/>
      <c r="N963" s="1833"/>
      <c r="O963" s="1833"/>
      <c r="P963" s="1833"/>
      <c r="Q963" s="1833"/>
      <c r="R963" s="1833"/>
    </row>
    <row r="964">
      <c r="A964" s="1833"/>
      <c r="B964" s="1833"/>
      <c r="C964" s="1833"/>
      <c r="D964" s="1833"/>
      <c r="E964" s="1833"/>
      <c r="F964" s="1833"/>
      <c r="G964" s="1833"/>
      <c r="H964" s="1833"/>
      <c r="I964" s="1833"/>
      <c r="J964" s="1833"/>
      <c r="K964" s="1833"/>
      <c r="L964" s="1833"/>
      <c r="M964" s="1833"/>
      <c r="N964" s="1833"/>
      <c r="O964" s="1833"/>
      <c r="P964" s="1833"/>
      <c r="Q964" s="1833"/>
      <c r="R964" s="1833"/>
    </row>
    <row r="965">
      <c r="A965" s="1833"/>
      <c r="B965" s="1833"/>
      <c r="C965" s="1833"/>
      <c r="D965" s="1833"/>
      <c r="E965" s="1833"/>
      <c r="F965" s="1833"/>
      <c r="G965" s="1833"/>
      <c r="H965" s="1833"/>
      <c r="I965" s="1833"/>
      <c r="J965" s="1833"/>
      <c r="K965" s="1833"/>
      <c r="L965" s="1833"/>
      <c r="M965" s="1833"/>
      <c r="N965" s="1833"/>
      <c r="O965" s="1833"/>
      <c r="P965" s="1833"/>
      <c r="Q965" s="1833"/>
      <c r="R965" s="1833"/>
    </row>
    <row r="966">
      <c r="A966" s="1833"/>
      <c r="B966" s="1833"/>
      <c r="C966" s="1833"/>
      <c r="D966" s="1833"/>
      <c r="E966" s="1833"/>
      <c r="F966" s="1833"/>
      <c r="G966" s="1833"/>
      <c r="H966" s="1833"/>
      <c r="I966" s="1833"/>
      <c r="J966" s="1833"/>
      <c r="K966" s="1833"/>
      <c r="L966" s="1833"/>
      <c r="M966" s="1833"/>
      <c r="N966" s="1833"/>
      <c r="O966" s="1833"/>
      <c r="P966" s="1833"/>
      <c r="Q966" s="1833"/>
      <c r="R966" s="1833"/>
    </row>
    <row r="967">
      <c r="A967" s="1833"/>
      <c r="B967" s="1833"/>
      <c r="C967" s="1833"/>
      <c r="D967" s="1833"/>
      <c r="E967" s="1833"/>
      <c r="F967" s="1833"/>
      <c r="G967" s="1833"/>
      <c r="H967" s="1833"/>
      <c r="I967" s="1833"/>
      <c r="J967" s="1833"/>
      <c r="K967" s="1833"/>
      <c r="L967" s="1833"/>
      <c r="M967" s="1833"/>
      <c r="N967" s="1833"/>
      <c r="O967" s="1833"/>
      <c r="P967" s="1833"/>
      <c r="Q967" s="1833"/>
      <c r="R967" s="1833"/>
    </row>
    <row r="968">
      <c r="A968" s="1833"/>
      <c r="B968" s="1833"/>
      <c r="C968" s="1833"/>
      <c r="D968" s="1833"/>
      <c r="E968" s="1833"/>
      <c r="F968" s="1833"/>
      <c r="G968" s="1833"/>
      <c r="H968" s="1833"/>
      <c r="I968" s="1833"/>
      <c r="J968" s="1833"/>
      <c r="K968" s="1833"/>
      <c r="L968" s="1833"/>
      <c r="M968" s="1833"/>
      <c r="N968" s="1833"/>
      <c r="O968" s="1833"/>
      <c r="P968" s="1833"/>
      <c r="Q968" s="1833"/>
      <c r="R968" s="1833"/>
    </row>
    <row r="969">
      <c r="A969" s="1833"/>
      <c r="B969" s="1833"/>
      <c r="C969" s="1833"/>
      <c r="D969" s="1833"/>
      <c r="E969" s="1833"/>
      <c r="F969" s="1833"/>
      <c r="G969" s="1833"/>
      <c r="H969" s="1833"/>
      <c r="I969" s="1833"/>
      <c r="J969" s="1833"/>
      <c r="K969" s="1833"/>
      <c r="L969" s="1833"/>
      <c r="M969" s="1833"/>
      <c r="N969" s="1833"/>
      <c r="O969" s="1833"/>
      <c r="P969" s="1833"/>
      <c r="Q969" s="1833"/>
      <c r="R969" s="1833"/>
    </row>
    <row r="970">
      <c r="A970" s="1833"/>
      <c r="B970" s="1833"/>
      <c r="C970" s="1833"/>
      <c r="D970" s="1833"/>
      <c r="E970" s="1833"/>
      <c r="F970" s="1833"/>
      <c r="G970" s="1833"/>
      <c r="H970" s="1833"/>
      <c r="I970" s="1833"/>
      <c r="J970" s="1833"/>
      <c r="K970" s="1833"/>
      <c r="L970" s="1833"/>
      <c r="M970" s="1833"/>
      <c r="N970" s="1833"/>
      <c r="O970" s="1833"/>
      <c r="P970" s="1833"/>
      <c r="Q970" s="1833"/>
      <c r="R970" s="1833"/>
    </row>
    <row r="971">
      <c r="A971" s="1833"/>
      <c r="B971" s="1833"/>
      <c r="C971" s="1833"/>
      <c r="D971" s="1833"/>
      <c r="E971" s="1833"/>
      <c r="F971" s="1833"/>
      <c r="G971" s="1833"/>
      <c r="H971" s="1833"/>
      <c r="I971" s="1833"/>
      <c r="J971" s="1833"/>
      <c r="K971" s="1833"/>
      <c r="L971" s="1833"/>
      <c r="M971" s="1833"/>
      <c r="N971" s="1833"/>
      <c r="O971" s="1833"/>
      <c r="P971" s="1833"/>
      <c r="Q971" s="1833"/>
      <c r="R971" s="1833"/>
    </row>
    <row r="972">
      <c r="A972" s="1833"/>
      <c r="B972" s="1833"/>
      <c r="C972" s="1833"/>
      <c r="D972" s="1833"/>
      <c r="E972" s="1833"/>
      <c r="F972" s="1833"/>
      <c r="G972" s="1833"/>
      <c r="H972" s="1833"/>
      <c r="I972" s="1833"/>
      <c r="J972" s="1833"/>
      <c r="K972" s="1833"/>
      <c r="L972" s="1833"/>
      <c r="M972" s="1833"/>
      <c r="N972" s="1833"/>
      <c r="O972" s="1833"/>
      <c r="P972" s="1833"/>
      <c r="Q972" s="1833"/>
      <c r="R972" s="1833"/>
    </row>
    <row r="973">
      <c r="A973" s="1833"/>
      <c r="B973" s="1833"/>
      <c r="C973" s="1833"/>
      <c r="D973" s="1833"/>
      <c r="E973" s="1833"/>
      <c r="F973" s="1833"/>
      <c r="G973" s="1833"/>
      <c r="H973" s="1833"/>
      <c r="I973" s="1833"/>
      <c r="J973" s="1833"/>
      <c r="K973" s="1833"/>
      <c r="L973" s="1833"/>
      <c r="M973" s="1833"/>
      <c r="N973" s="1833"/>
      <c r="O973" s="1833"/>
      <c r="P973" s="1833"/>
      <c r="Q973" s="1833"/>
      <c r="R973" s="1833"/>
    </row>
    <row r="974">
      <c r="A974" s="1833"/>
      <c r="B974" s="1833"/>
      <c r="C974" s="1833"/>
      <c r="D974" s="1833"/>
      <c r="E974" s="1833"/>
      <c r="F974" s="1833"/>
      <c r="G974" s="1833"/>
      <c r="H974" s="1833"/>
      <c r="I974" s="1833"/>
      <c r="J974" s="1833"/>
      <c r="K974" s="1833"/>
      <c r="L974" s="1833"/>
      <c r="M974" s="1833"/>
      <c r="N974" s="1833"/>
      <c r="O974" s="1833"/>
      <c r="P974" s="1833"/>
      <c r="Q974" s="1833"/>
      <c r="R974" s="1833"/>
    </row>
    <row r="975">
      <c r="A975" s="1833"/>
      <c r="B975" s="1833"/>
      <c r="C975" s="1833"/>
      <c r="D975" s="1833"/>
      <c r="E975" s="1833"/>
      <c r="F975" s="1833"/>
      <c r="G975" s="1833"/>
      <c r="H975" s="1833"/>
      <c r="I975" s="1833"/>
      <c r="J975" s="1833"/>
      <c r="K975" s="1833"/>
      <c r="L975" s="1833"/>
      <c r="M975" s="1833"/>
      <c r="N975" s="1833"/>
      <c r="O975" s="1833"/>
      <c r="P975" s="1833"/>
      <c r="Q975" s="1833"/>
      <c r="R975" s="1833"/>
    </row>
    <row r="976">
      <c r="A976" s="1833"/>
      <c r="B976" s="1833"/>
      <c r="C976" s="1833"/>
      <c r="D976" s="1833"/>
      <c r="E976" s="1833"/>
      <c r="F976" s="1833"/>
      <c r="G976" s="1833"/>
      <c r="H976" s="1833"/>
      <c r="I976" s="1833"/>
      <c r="J976" s="1833"/>
      <c r="K976" s="1833"/>
      <c r="L976" s="1833"/>
      <c r="M976" s="1833"/>
      <c r="N976" s="1833"/>
      <c r="O976" s="1833"/>
      <c r="P976" s="1833"/>
      <c r="Q976" s="1833"/>
      <c r="R976" s="1833"/>
    </row>
    <row r="977">
      <c r="A977" s="1833"/>
      <c r="B977" s="1833"/>
      <c r="C977" s="1833"/>
      <c r="D977" s="1833"/>
      <c r="E977" s="1833"/>
      <c r="F977" s="1833"/>
      <c r="G977" s="1833"/>
      <c r="H977" s="1833"/>
      <c r="I977" s="1833"/>
      <c r="J977" s="1833"/>
      <c r="K977" s="1833"/>
      <c r="L977" s="1833"/>
      <c r="M977" s="1833"/>
      <c r="N977" s="1833"/>
      <c r="O977" s="1833"/>
      <c r="P977" s="1833"/>
      <c r="Q977" s="1833"/>
      <c r="R977" s="1833"/>
    </row>
    <row r="978">
      <c r="A978" s="1833"/>
      <c r="B978" s="1833"/>
      <c r="C978" s="1833"/>
      <c r="D978" s="1833"/>
      <c r="E978" s="1833"/>
      <c r="F978" s="1833"/>
      <c r="G978" s="1833"/>
      <c r="H978" s="1833"/>
      <c r="I978" s="1833"/>
      <c r="J978" s="1833"/>
      <c r="K978" s="1833"/>
      <c r="L978" s="1833"/>
      <c r="M978" s="1833"/>
      <c r="N978" s="1833"/>
      <c r="O978" s="1833"/>
      <c r="P978" s="1833"/>
      <c r="Q978" s="1833"/>
      <c r="R978" s="1833"/>
    </row>
    <row r="979">
      <c r="A979" s="1833"/>
      <c r="B979" s="1833"/>
      <c r="C979" s="1833"/>
      <c r="D979" s="1833"/>
      <c r="E979" s="1833"/>
      <c r="F979" s="1833"/>
      <c r="G979" s="1833"/>
      <c r="H979" s="1833"/>
      <c r="I979" s="1833"/>
      <c r="J979" s="1833"/>
      <c r="K979" s="1833"/>
      <c r="L979" s="1833"/>
      <c r="M979" s="1833"/>
      <c r="N979" s="1833"/>
      <c r="O979" s="1833"/>
      <c r="P979" s="1833"/>
      <c r="Q979" s="1833"/>
      <c r="R979" s="1833"/>
    </row>
    <row r="980">
      <c r="A980" s="1833"/>
      <c r="B980" s="1833"/>
      <c r="C980" s="1833"/>
      <c r="D980" s="1833"/>
      <c r="E980" s="1833"/>
      <c r="F980" s="1833"/>
      <c r="G980" s="1833"/>
      <c r="H980" s="1833"/>
      <c r="I980" s="1833"/>
      <c r="J980" s="1833"/>
      <c r="K980" s="1833"/>
      <c r="L980" s="1833"/>
      <c r="M980" s="1833"/>
      <c r="N980" s="1833"/>
      <c r="O980" s="1833"/>
      <c r="P980" s="1833"/>
      <c r="Q980" s="1833"/>
      <c r="R980" s="1833"/>
    </row>
    <row r="981">
      <c r="A981" s="1833"/>
      <c r="B981" s="1833"/>
      <c r="C981" s="1833"/>
      <c r="D981" s="1833"/>
      <c r="E981" s="1833"/>
      <c r="F981" s="1833"/>
      <c r="G981" s="1833"/>
      <c r="H981" s="1833"/>
      <c r="I981" s="1833"/>
      <c r="J981" s="1833"/>
      <c r="K981" s="1833"/>
      <c r="L981" s="1833"/>
      <c r="M981" s="1833"/>
      <c r="N981" s="1833"/>
      <c r="O981" s="1833"/>
      <c r="P981" s="1833"/>
      <c r="Q981" s="1833"/>
      <c r="R981" s="1833"/>
    </row>
    <row r="982">
      <c r="A982" s="1833"/>
      <c r="B982" s="1833"/>
      <c r="C982" s="1833"/>
      <c r="D982" s="1833"/>
      <c r="E982" s="1833"/>
      <c r="F982" s="1833"/>
      <c r="G982" s="1833"/>
      <c r="H982" s="1833"/>
      <c r="I982" s="1833"/>
      <c r="J982" s="1833"/>
      <c r="K982" s="1833"/>
      <c r="L982" s="1833"/>
      <c r="M982" s="1833"/>
      <c r="N982" s="1833"/>
      <c r="O982" s="1833"/>
      <c r="P982" s="1833"/>
      <c r="Q982" s="1833"/>
      <c r="R982" s="1833"/>
    </row>
    <row r="983">
      <c r="A983" s="1833"/>
      <c r="B983" s="1833"/>
      <c r="C983" s="1833"/>
      <c r="D983" s="1833"/>
      <c r="E983" s="1833"/>
      <c r="F983" s="1833"/>
      <c r="G983" s="1833"/>
      <c r="H983" s="1833"/>
      <c r="I983" s="1833"/>
      <c r="J983" s="1833"/>
      <c r="K983" s="1833"/>
      <c r="L983" s="1833"/>
      <c r="M983" s="1833"/>
      <c r="N983" s="1833"/>
      <c r="O983" s="1833"/>
      <c r="P983" s="1833"/>
      <c r="Q983" s="1833"/>
      <c r="R983" s="1833"/>
    </row>
    <row r="984">
      <c r="A984" s="1833"/>
      <c r="B984" s="1833"/>
      <c r="C984" s="1833"/>
      <c r="D984" s="1833"/>
      <c r="E984" s="1833"/>
      <c r="F984" s="1833"/>
      <c r="G984" s="1833"/>
      <c r="H984" s="1833"/>
      <c r="I984" s="1833"/>
      <c r="J984" s="1833"/>
      <c r="K984" s="1833"/>
      <c r="L984" s="1833"/>
      <c r="M984" s="1833"/>
      <c r="N984" s="1833"/>
      <c r="O984" s="1833"/>
      <c r="P984" s="1833"/>
      <c r="Q984" s="1833"/>
      <c r="R984" s="1833"/>
    </row>
    <row r="985">
      <c r="A985" s="1833"/>
      <c r="B985" s="1833"/>
      <c r="C985" s="1833"/>
      <c r="D985" s="1833"/>
      <c r="E985" s="1833"/>
      <c r="F985" s="1833"/>
      <c r="G985" s="1833"/>
      <c r="H985" s="1833"/>
      <c r="I985" s="1833"/>
      <c r="J985" s="1833"/>
      <c r="K985" s="1833"/>
      <c r="L985" s="1833"/>
      <c r="M985" s="1833"/>
      <c r="N985" s="1833"/>
      <c r="O985" s="1833"/>
      <c r="P985" s="1833"/>
      <c r="Q985" s="1833"/>
      <c r="R985" s="1833"/>
    </row>
    <row r="986">
      <c r="A986" s="1833"/>
      <c r="B986" s="1833"/>
      <c r="C986" s="1833"/>
      <c r="D986" s="1833"/>
      <c r="E986" s="1833"/>
      <c r="F986" s="1833"/>
      <c r="G986" s="1833"/>
      <c r="H986" s="1833"/>
      <c r="I986" s="1833"/>
      <c r="J986" s="1833"/>
      <c r="K986" s="1833"/>
      <c r="L986" s="1833"/>
      <c r="M986" s="1833"/>
      <c r="N986" s="1833"/>
      <c r="O986" s="1833"/>
      <c r="P986" s="1833"/>
      <c r="Q986" s="1833"/>
      <c r="R986" s="1833"/>
    </row>
    <row r="987">
      <c r="A987" s="1833"/>
      <c r="B987" s="1833"/>
      <c r="C987" s="1833"/>
      <c r="D987" s="1833"/>
      <c r="E987" s="1833"/>
      <c r="F987" s="1833"/>
      <c r="G987" s="1833"/>
      <c r="H987" s="1833"/>
      <c r="I987" s="1833"/>
      <c r="J987" s="1833"/>
      <c r="K987" s="1833"/>
      <c r="L987" s="1833"/>
      <c r="M987" s="1833"/>
      <c r="N987" s="1833"/>
      <c r="O987" s="1833"/>
      <c r="P987" s="1833"/>
      <c r="Q987" s="1833"/>
      <c r="R987" s="1833"/>
    </row>
    <row r="988">
      <c r="A988" s="1833"/>
      <c r="B988" s="1833"/>
      <c r="C988" s="1833"/>
      <c r="D988" s="1833"/>
      <c r="E988" s="1833"/>
      <c r="F988" s="1833"/>
      <c r="G988" s="1833"/>
      <c r="H988" s="1833"/>
      <c r="I988" s="1833"/>
      <c r="J988" s="1833"/>
      <c r="K988" s="1833"/>
      <c r="L988" s="1833"/>
      <c r="M988" s="1833"/>
      <c r="N988" s="1833"/>
      <c r="O988" s="1833"/>
      <c r="P988" s="1833"/>
      <c r="Q988" s="1833"/>
      <c r="R988" s="1833"/>
    </row>
    <row r="989">
      <c r="A989" s="1833"/>
      <c r="B989" s="1833"/>
      <c r="C989" s="1833"/>
      <c r="D989" s="1833"/>
      <c r="E989" s="1833"/>
      <c r="F989" s="1833"/>
      <c r="G989" s="1833"/>
      <c r="H989" s="1833"/>
      <c r="I989" s="1833"/>
      <c r="J989" s="1833"/>
      <c r="K989" s="1833"/>
      <c r="L989" s="1833"/>
      <c r="M989" s="1833"/>
      <c r="N989" s="1833"/>
      <c r="O989" s="1833"/>
      <c r="P989" s="1833"/>
      <c r="Q989" s="1833"/>
      <c r="R989" s="1833"/>
    </row>
    <row r="990">
      <c r="A990" s="1833"/>
      <c r="B990" s="1833"/>
      <c r="C990" s="1833"/>
      <c r="D990" s="1833"/>
      <c r="E990" s="1833"/>
      <c r="F990" s="1833"/>
      <c r="G990" s="1833"/>
      <c r="H990" s="1833"/>
      <c r="I990" s="1833"/>
      <c r="J990" s="1833"/>
      <c r="K990" s="1833"/>
      <c r="L990" s="1833"/>
      <c r="M990" s="1833"/>
      <c r="N990" s="1833"/>
      <c r="O990" s="1833"/>
      <c r="P990" s="1833"/>
      <c r="Q990" s="1833"/>
      <c r="R990" s="1833"/>
    </row>
    <row r="991">
      <c r="A991" s="1833"/>
      <c r="B991" s="1833"/>
      <c r="C991" s="1833"/>
      <c r="D991" s="1833"/>
      <c r="E991" s="1833"/>
      <c r="F991" s="1833"/>
      <c r="G991" s="1833"/>
      <c r="H991" s="1833"/>
      <c r="I991" s="1833"/>
      <c r="J991" s="1833"/>
      <c r="K991" s="1833"/>
      <c r="L991" s="1833"/>
      <c r="M991" s="1833"/>
      <c r="N991" s="1833"/>
      <c r="O991" s="1833"/>
      <c r="P991" s="1833"/>
      <c r="Q991" s="1833"/>
      <c r="R991" s="1833"/>
    </row>
    <row r="992">
      <c r="A992" s="1833"/>
      <c r="B992" s="1833"/>
      <c r="C992" s="1833"/>
      <c r="D992" s="1833"/>
      <c r="E992" s="1833"/>
      <c r="F992" s="1833"/>
      <c r="G992" s="1833"/>
      <c r="H992" s="1833"/>
      <c r="I992" s="1833"/>
      <c r="J992" s="1833"/>
      <c r="K992" s="1833"/>
      <c r="L992" s="1833"/>
      <c r="M992" s="1833"/>
      <c r="N992" s="1833"/>
      <c r="O992" s="1833"/>
      <c r="P992" s="1833"/>
      <c r="Q992" s="1833"/>
      <c r="R992" s="1833"/>
    </row>
    <row r="993">
      <c r="A993" s="1833"/>
      <c r="B993" s="1833"/>
      <c r="C993" s="1833"/>
      <c r="D993" s="1833"/>
      <c r="E993" s="1833"/>
      <c r="F993" s="1833"/>
      <c r="G993" s="1833"/>
      <c r="H993" s="1833"/>
      <c r="I993" s="1833"/>
      <c r="J993" s="1833"/>
      <c r="K993" s="1833"/>
      <c r="L993" s="1833"/>
      <c r="M993" s="1833"/>
      <c r="N993" s="1833"/>
      <c r="O993" s="1833"/>
      <c r="P993" s="1833"/>
      <c r="Q993" s="1833"/>
      <c r="R993" s="1833"/>
    </row>
    <row r="994">
      <c r="A994" s="1833"/>
      <c r="B994" s="1833"/>
      <c r="C994" s="1833"/>
      <c r="D994" s="1833"/>
      <c r="E994" s="1833"/>
      <c r="F994" s="1833"/>
      <c r="G994" s="1833"/>
      <c r="H994" s="1833"/>
      <c r="I994" s="1833"/>
      <c r="J994" s="1833"/>
      <c r="K994" s="1833"/>
      <c r="L994" s="1833"/>
      <c r="M994" s="1833"/>
      <c r="N994" s="1833"/>
      <c r="O994" s="1833"/>
      <c r="P994" s="1833"/>
      <c r="Q994" s="1833"/>
      <c r="R994" s="1833"/>
    </row>
    <row r="995">
      <c r="A995" s="1833"/>
      <c r="B995" s="1833"/>
      <c r="C995" s="1833"/>
      <c r="D995" s="1833"/>
      <c r="E995" s="1833"/>
      <c r="F995" s="1833"/>
      <c r="G995" s="1833"/>
      <c r="H995" s="1833"/>
      <c r="I995" s="1833"/>
      <c r="J995" s="1833"/>
      <c r="K995" s="1833"/>
      <c r="L995" s="1833"/>
      <c r="M995" s="1833"/>
      <c r="N995" s="1833"/>
      <c r="O995" s="1833"/>
      <c r="P995" s="1833"/>
      <c r="Q995" s="1833"/>
      <c r="R995" s="1833"/>
    </row>
    <row r="996">
      <c r="A996" s="1833"/>
      <c r="I996" s="1833"/>
      <c r="J996" s="1833"/>
      <c r="K996" s="1833"/>
      <c r="L996" s="1833"/>
      <c r="M996" s="1833"/>
      <c r="N996" s="1833"/>
      <c r="O996" s="1833"/>
      <c r="P996" s="1833"/>
      <c r="Q996" s="1833"/>
      <c r="R996" s="1833"/>
    </row>
  </sheetData>
  <conditionalFormatting sqref="L2">
    <cfRule type="expression" dxfId="38" priority="1">
      <formula>$L$8&lt;0.1</formula>
    </cfRule>
  </conditionalFormatting>
  <conditionalFormatting sqref="L2">
    <cfRule type="expression" dxfId="30" priority="2">
      <formula>AND($L$8&gt;=0.1,$L$8&lt;0.2)</formula>
    </cfRule>
  </conditionalFormatting>
  <conditionalFormatting sqref="L2">
    <cfRule type="expression" dxfId="39" priority="3">
      <formula>AND($L$8&gt;=0.2,$L$8&lt;0.3)</formula>
    </cfRule>
  </conditionalFormatting>
  <conditionalFormatting sqref="L2">
    <cfRule type="expression" dxfId="40" priority="4">
      <formula>AND($L$8&gt;=0.3,$L$8&lt;0.4)</formula>
    </cfRule>
  </conditionalFormatting>
  <conditionalFormatting sqref="L2">
    <cfRule type="expression" dxfId="41" priority="5">
      <formula>AND($L$8&gt;=0.4,$L$8&lt;0.5)</formula>
    </cfRule>
  </conditionalFormatting>
  <conditionalFormatting sqref="L2">
    <cfRule type="expression" dxfId="42" priority="6">
      <formula>AND($L$8&gt;=0.5,$L$8&lt;0.6)</formula>
    </cfRule>
  </conditionalFormatting>
  <conditionalFormatting sqref="L2">
    <cfRule type="expression" dxfId="43" priority="7">
      <formula>AND($L$8&gt;=0.6,$L$8&lt;0.7)</formula>
    </cfRule>
  </conditionalFormatting>
  <conditionalFormatting sqref="L2">
    <cfRule type="expression" dxfId="43" priority="8">
      <formula>AND($L$8&gt;=0.7,$L$8&lt;0.8)</formula>
    </cfRule>
  </conditionalFormatting>
  <conditionalFormatting sqref="L2">
    <cfRule type="expression" dxfId="44" priority="9">
      <formula>AND($L$8&gt;=0.8,$L$8&lt;0.9)</formula>
    </cfRule>
  </conditionalFormatting>
  <conditionalFormatting sqref="L2">
    <cfRule type="expression" dxfId="45" priority="10">
      <formula>$L$8&gt;=0.9</formula>
    </cfRule>
  </conditionalFormatting>
  <dataValidations>
    <dataValidation type="custom" allowBlank="1" showDropDown="1" sqref="L2 N2:Q2 C2:E7 G2:H7">
      <formula1>AND(ISNUMBER(C2),(NOT(OR(NOT(ISERROR(DATEVALUE(C2))), AND(ISNUMBER(C2), LEFT(CELL("format", C2))="D")))))</formula1>
    </dataValidation>
  </dataValidations>
  <drawing r:id="rId1"/>
  <tableParts count="3">
    <tablePart r:id="rId5"/>
    <tablePart r:id="rId6"/>
    <tablePart r:id="rId7"/>
  </tableParts>
</worksheet>
</file>

<file path=xl/worksheets/sheet10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3.29"/>
    <col customWidth="1" min="2" max="2" width="4.14"/>
    <col customWidth="1" min="3" max="3" width="24.0"/>
    <col customWidth="1" min="4" max="5" width="2.43"/>
    <col customWidth="1" min="6" max="6" width="13.29"/>
    <col customWidth="1" min="7" max="7" width="18.29"/>
    <col customWidth="1" min="8" max="8" width="11.86"/>
    <col customWidth="1" min="9" max="9" width="12.29"/>
    <col customWidth="1" min="10" max="10" width="3.71"/>
    <col customWidth="1" min="11" max="13" width="22.29"/>
    <col customWidth="1" min="14" max="14" width="3.43"/>
  </cols>
  <sheetData>
    <row r="1">
      <c r="A1" s="1848"/>
      <c r="B1" s="1848"/>
      <c r="C1" s="1848"/>
      <c r="D1" s="1848"/>
      <c r="E1" s="1848"/>
      <c r="F1" s="1848"/>
      <c r="G1" s="1848"/>
      <c r="H1" s="1848"/>
      <c r="I1" s="1848"/>
      <c r="J1" s="1848"/>
      <c r="K1" s="1848"/>
      <c r="L1" s="1849"/>
      <c r="M1" s="1848"/>
      <c r="N1" s="1848"/>
    </row>
    <row r="2">
      <c r="A2" s="1848"/>
      <c r="B2" s="1850"/>
      <c r="C2" s="1851"/>
      <c r="D2" s="1851"/>
      <c r="E2" s="1851"/>
      <c r="F2" s="1851"/>
      <c r="G2" s="1851"/>
      <c r="H2" s="1851"/>
      <c r="I2" s="1852" t="s">
        <v>1076</v>
      </c>
      <c r="J2" s="1848"/>
      <c r="K2" s="1853" t="s">
        <v>470</v>
      </c>
      <c r="L2" s="1132"/>
      <c r="M2" s="1133"/>
      <c r="N2" s="1848"/>
    </row>
    <row r="3">
      <c r="A3" s="1848"/>
      <c r="B3" s="1854" t="s">
        <v>598</v>
      </c>
      <c r="C3" s="1855" t="s">
        <v>140</v>
      </c>
      <c r="D3" s="862"/>
      <c r="E3" s="862"/>
      <c r="F3" s="1855" t="s">
        <v>55</v>
      </c>
      <c r="G3" s="1856" t="s">
        <v>44</v>
      </c>
      <c r="H3" s="1855" t="s">
        <v>2</v>
      </c>
      <c r="I3" s="1857" t="s">
        <v>67</v>
      </c>
      <c r="J3" s="1848"/>
      <c r="K3" s="1858" t="str">
        <f>'08) Drop Down Menus'!A2</f>
        <v>Groceries</v>
      </c>
      <c r="L3" s="1545">
        <f>sumifs(H$4:H$34,G$4:G$34,K3,B$4:B$34,false)</f>
        <v>242.92</v>
      </c>
      <c r="M3" s="1107"/>
      <c r="N3" s="1848"/>
    </row>
    <row r="4">
      <c r="A4" s="1848"/>
      <c r="B4" s="1859" t="b">
        <v>0</v>
      </c>
      <c r="C4" s="1860" t="s">
        <v>808</v>
      </c>
      <c r="D4" s="1135"/>
      <c r="E4" s="1135"/>
      <c r="F4" s="1861">
        <v>45989.0</v>
      </c>
      <c r="G4" s="1862" t="s">
        <v>110</v>
      </c>
      <c r="H4" s="1863">
        <f>M35</f>
        <v>0</v>
      </c>
      <c r="I4" s="1864">
        <f>H4</f>
        <v>0</v>
      </c>
      <c r="J4" s="1848"/>
      <c r="K4" s="1865" t="str">
        <f>'08) Drop Down Menus'!A3</f>
        <v>Cigarettes</v>
      </c>
      <c r="L4" s="1866">
        <f t="shared" ref="L4:L14" si="1">sumifs(H$4:H$26,G$4:G$26,K4,B$4:B$26,false)</f>
        <v>81.56</v>
      </c>
      <c r="M4" s="1140"/>
      <c r="N4" s="1848"/>
    </row>
    <row r="5">
      <c r="A5" s="1848"/>
      <c r="B5" s="1867" t="b">
        <v>0</v>
      </c>
      <c r="C5" s="1868" t="s">
        <v>806</v>
      </c>
      <c r="D5" s="862"/>
      <c r="E5" s="862"/>
      <c r="F5" s="1869">
        <v>45989.0</v>
      </c>
      <c r="G5" s="1870" t="s">
        <v>61</v>
      </c>
      <c r="H5" s="1871">
        <v>48.47</v>
      </c>
      <c r="I5" s="1872">
        <f t="shared" ref="I5:I34" si="2">I4+H5</f>
        <v>48.47</v>
      </c>
      <c r="J5" s="1848"/>
      <c r="K5" s="1858" t="str">
        <f>'08) Drop Down Menus'!A4</f>
        <v>Gas</v>
      </c>
      <c r="L5" s="1545">
        <f t="shared" si="1"/>
        <v>19.78</v>
      </c>
      <c r="M5" s="1107"/>
      <c r="N5" s="1848"/>
    </row>
    <row r="6">
      <c r="A6" s="1848"/>
      <c r="B6" s="1859" t="b">
        <v>0</v>
      </c>
      <c r="C6" s="1873" t="s">
        <v>553</v>
      </c>
      <c r="D6" s="1135"/>
      <c r="E6" s="1135"/>
      <c r="F6" s="1874">
        <v>45990.0</v>
      </c>
      <c r="G6" s="1875" t="s">
        <v>144</v>
      </c>
      <c r="H6" s="1876">
        <v>25.09</v>
      </c>
      <c r="I6" s="1864">
        <f t="shared" si="2"/>
        <v>73.56</v>
      </c>
      <c r="J6" s="1848"/>
      <c r="K6" s="1865" t="str">
        <f>'08) Drop Down Menus'!A5</f>
        <v>Entertainment</v>
      </c>
      <c r="L6" s="1866">
        <f t="shared" si="1"/>
        <v>11.79</v>
      </c>
      <c r="M6" s="1140"/>
      <c r="N6" s="1848"/>
    </row>
    <row r="7">
      <c r="A7" s="1848"/>
      <c r="B7" s="1867" t="b">
        <v>0</v>
      </c>
      <c r="C7" s="1877" t="s">
        <v>1077</v>
      </c>
      <c r="D7" s="862"/>
      <c r="E7" s="862"/>
      <c r="F7" s="1878">
        <v>45992.0</v>
      </c>
      <c r="G7" s="1879" t="s">
        <v>61</v>
      </c>
      <c r="H7" s="1880">
        <v>-0.14</v>
      </c>
      <c r="I7" s="1872">
        <f t="shared" si="2"/>
        <v>73.42</v>
      </c>
      <c r="J7" s="1848"/>
      <c r="K7" s="1858" t="str">
        <f>'08) Drop Down Menus'!A6</f>
        <v>Medical</v>
      </c>
      <c r="L7" s="1545">
        <f t="shared" si="1"/>
        <v>48.36</v>
      </c>
      <c r="M7" s="1107"/>
      <c r="N7" s="1848"/>
    </row>
    <row r="8">
      <c r="A8" s="1848"/>
      <c r="B8" s="1859" t="b">
        <v>0</v>
      </c>
      <c r="C8" s="1873" t="s">
        <v>472</v>
      </c>
      <c r="D8" s="1135"/>
      <c r="E8" s="1135"/>
      <c r="F8" s="1874">
        <v>45993.0</v>
      </c>
      <c r="G8" s="1875" t="s">
        <v>110</v>
      </c>
      <c r="H8" s="1876">
        <v>87.57</v>
      </c>
      <c r="I8" s="1864">
        <f t="shared" si="2"/>
        <v>160.99</v>
      </c>
      <c r="J8" s="1848"/>
      <c r="K8" s="1865" t="str">
        <f>'08) Drop Down Menus'!A7</f>
        <v>Vehicle</v>
      </c>
      <c r="L8" s="1866">
        <f t="shared" si="1"/>
        <v>0</v>
      </c>
      <c r="M8" s="1140"/>
      <c r="N8" s="1848"/>
    </row>
    <row r="9">
      <c r="A9" s="1848"/>
      <c r="B9" s="1867" t="b">
        <v>0</v>
      </c>
      <c r="C9" s="1877" t="s">
        <v>472</v>
      </c>
      <c r="D9" s="862"/>
      <c r="E9" s="862"/>
      <c r="F9" s="1878">
        <v>45994.0</v>
      </c>
      <c r="G9" s="1879" t="s">
        <v>132</v>
      </c>
      <c r="H9" s="1880">
        <v>48.36</v>
      </c>
      <c r="I9" s="1872">
        <f t="shared" si="2"/>
        <v>209.35</v>
      </c>
      <c r="J9" s="1848"/>
      <c r="K9" s="1858" t="str">
        <f>'08) Drop Down Menus'!A8</f>
        <v>Maintenance</v>
      </c>
      <c r="L9" s="1545">
        <f t="shared" si="1"/>
        <v>64.68</v>
      </c>
      <c r="M9" s="1107"/>
      <c r="N9" s="1848"/>
    </row>
    <row r="10">
      <c r="A10" s="1848"/>
      <c r="B10" s="1859" t="b">
        <v>0</v>
      </c>
      <c r="C10" s="1873" t="s">
        <v>472</v>
      </c>
      <c r="D10" s="1135"/>
      <c r="E10" s="1135"/>
      <c r="F10" s="1874">
        <v>45994.0</v>
      </c>
      <c r="G10" s="1875" t="s">
        <v>110</v>
      </c>
      <c r="H10" s="1876">
        <v>155.35</v>
      </c>
      <c r="I10" s="1864">
        <f t="shared" si="2"/>
        <v>364.7</v>
      </c>
      <c r="J10" s="1848"/>
      <c r="K10" s="1865" t="str">
        <f>'08) Drop Down Menus'!A9</f>
        <v>Debt</v>
      </c>
      <c r="L10" s="1866">
        <f t="shared" si="1"/>
        <v>48.33</v>
      </c>
      <c r="M10" s="1140"/>
      <c r="N10" s="1848"/>
    </row>
    <row r="11">
      <c r="A11" s="1848"/>
      <c r="B11" s="1867" t="b">
        <v>0</v>
      </c>
      <c r="C11" s="1877" t="s">
        <v>796</v>
      </c>
      <c r="D11" s="862"/>
      <c r="E11" s="862"/>
      <c r="F11" s="1878">
        <v>45995.0</v>
      </c>
      <c r="G11" s="1879" t="s">
        <v>21</v>
      </c>
      <c r="H11" s="1880">
        <v>64.68</v>
      </c>
      <c r="I11" s="1872">
        <f t="shared" si="2"/>
        <v>429.38</v>
      </c>
      <c r="J11" s="1848"/>
      <c r="K11" s="1858" t="str">
        <f>'08) Drop Down Menus'!A10</f>
        <v>Holiday Gifts</v>
      </c>
      <c r="L11" s="1545">
        <f t="shared" si="1"/>
        <v>0</v>
      </c>
      <c r="M11" s="1107"/>
      <c r="N11" s="1848"/>
    </row>
    <row r="12">
      <c r="A12" s="1848"/>
      <c r="B12" s="1859" t="b">
        <v>0</v>
      </c>
      <c r="C12" s="1873" t="s">
        <v>588</v>
      </c>
      <c r="D12" s="1135"/>
      <c r="E12" s="1135"/>
      <c r="F12" s="1874">
        <v>45995.0</v>
      </c>
      <c r="G12" s="1875" t="s">
        <v>146</v>
      </c>
      <c r="H12" s="1876">
        <v>11.79</v>
      </c>
      <c r="I12" s="1864">
        <f t="shared" si="2"/>
        <v>441.17</v>
      </c>
      <c r="J12" s="1848"/>
      <c r="K12" s="1865" t="str">
        <f>'08) Drop Down Menus'!A11</f>
        <v>Haircut</v>
      </c>
      <c r="L12" s="1866">
        <f t="shared" si="1"/>
        <v>0</v>
      </c>
      <c r="M12" s="1140"/>
      <c r="N12" s="1848"/>
    </row>
    <row r="13">
      <c r="A13" s="1848"/>
      <c r="B13" s="1867" t="b">
        <v>0</v>
      </c>
      <c r="C13" s="1877" t="s">
        <v>508</v>
      </c>
      <c r="D13" s="862"/>
      <c r="E13" s="862"/>
      <c r="F13" s="1881">
        <v>45996.0</v>
      </c>
      <c r="G13" s="1879" t="s">
        <v>144</v>
      </c>
      <c r="H13" s="1880">
        <v>28.72</v>
      </c>
      <c r="I13" s="1872">
        <f t="shared" si="2"/>
        <v>469.89</v>
      </c>
      <c r="J13" s="1848"/>
      <c r="K13" s="1858" t="str">
        <f>'08) Drop Down Menus'!A12</f>
        <v>Subscription - Video</v>
      </c>
      <c r="L13" s="1545">
        <f t="shared" si="1"/>
        <v>0</v>
      </c>
      <c r="M13" s="1107"/>
      <c r="N13" s="1848"/>
    </row>
    <row r="14">
      <c r="A14" s="1848"/>
      <c r="B14" s="1859" t="b">
        <v>0</v>
      </c>
      <c r="C14" s="1873" t="s">
        <v>474</v>
      </c>
      <c r="D14" s="1135"/>
      <c r="E14" s="1135"/>
      <c r="F14" s="1882">
        <v>46002.0</v>
      </c>
      <c r="G14" s="1875" t="s">
        <v>144</v>
      </c>
      <c r="H14" s="1876">
        <v>27.75</v>
      </c>
      <c r="I14" s="1864">
        <f t="shared" si="2"/>
        <v>497.64</v>
      </c>
      <c r="J14" s="1848"/>
      <c r="K14" s="1883" t="str">
        <f>'08) Drop Down Menus'!A13</f>
        <v>Subscription - Game</v>
      </c>
      <c r="L14" s="1884">
        <f t="shared" si="1"/>
        <v>0</v>
      </c>
      <c r="M14" s="1144"/>
      <c r="N14" s="1848"/>
    </row>
    <row r="15">
      <c r="A15" s="1848"/>
      <c r="B15" s="1867" t="b">
        <v>0</v>
      </c>
      <c r="C15" s="1877" t="s">
        <v>474</v>
      </c>
      <c r="D15" s="862"/>
      <c r="E15" s="862"/>
      <c r="F15" s="1881">
        <v>46002.0</v>
      </c>
      <c r="G15" s="1879" t="s">
        <v>145</v>
      </c>
      <c r="H15" s="1880">
        <v>19.78</v>
      </c>
      <c r="I15" s="1872">
        <f t="shared" si="2"/>
        <v>517.42</v>
      </c>
      <c r="J15" s="1848"/>
      <c r="K15" s="1848"/>
      <c r="L15" s="1848"/>
      <c r="M15" s="1848"/>
      <c r="N15" s="1848"/>
    </row>
    <row r="16">
      <c r="A16" s="1848"/>
      <c r="B16" s="1859" t="b">
        <v>0</v>
      </c>
      <c r="C16" s="1860"/>
      <c r="D16" s="1135"/>
      <c r="E16" s="1135"/>
      <c r="F16" s="1885"/>
      <c r="G16" s="1862"/>
      <c r="H16" s="1863">
        <v>0.0</v>
      </c>
      <c r="I16" s="1864">
        <f t="shared" si="2"/>
        <v>517.42</v>
      </c>
      <c r="J16" s="1848"/>
      <c r="K16" s="1886" t="s">
        <v>44</v>
      </c>
      <c r="L16" s="1887" t="s">
        <v>572</v>
      </c>
      <c r="M16" s="1888" t="s">
        <v>573</v>
      </c>
      <c r="N16" s="1848"/>
    </row>
    <row r="17">
      <c r="A17" s="1848"/>
      <c r="B17" s="1867" t="b">
        <v>0</v>
      </c>
      <c r="C17" s="1868"/>
      <c r="D17" s="862"/>
      <c r="E17" s="862"/>
      <c r="F17" s="1889"/>
      <c r="G17" s="1870"/>
      <c r="H17" s="1871">
        <v>0.0</v>
      </c>
      <c r="I17" s="1872">
        <f t="shared" si="2"/>
        <v>517.42</v>
      </c>
      <c r="J17" s="1848"/>
      <c r="K17" s="1890" t="str">
        <f>'08) Drop Down Menus'!A2</f>
        <v>Groceries</v>
      </c>
      <c r="L17" s="1545">
        <f>SUMIF('01) BudgetBill Breakdown'!B36:B$594,K3, '01) BudgetBill Breakdown'!G36:G$594)</f>
        <v>-8428.89</v>
      </c>
      <c r="M17" s="1550">
        <f t="shared" ref="M17:M28" si="3">L17/M$29</f>
        <v>-351.20375</v>
      </c>
      <c r="N17" s="1848"/>
    </row>
    <row r="18">
      <c r="A18" s="1848"/>
      <c r="B18" s="1859" t="b">
        <v>0</v>
      </c>
      <c r="C18" s="1860"/>
      <c r="D18" s="1135"/>
      <c r="E18" s="1135"/>
      <c r="F18" s="1885"/>
      <c r="G18" s="1862"/>
      <c r="H18" s="1863">
        <v>0.0</v>
      </c>
      <c r="I18" s="1864">
        <f t="shared" si="2"/>
        <v>517.42</v>
      </c>
      <c r="J18" s="1848"/>
      <c r="K18" s="1891" t="str">
        <f>'08) Drop Down Menus'!A3</f>
        <v>Cigarettes</v>
      </c>
      <c r="L18" s="1866">
        <f>SUMIF('01) BudgetBill Breakdown'!B36:B$594,K4, '01) BudgetBill Breakdown'!G36:G$594)</f>
        <v>-1936.99</v>
      </c>
      <c r="M18" s="1892">
        <f t="shared" si="3"/>
        <v>-80.70791667</v>
      </c>
      <c r="N18" s="1848"/>
    </row>
    <row r="19">
      <c r="A19" s="1848"/>
      <c r="B19" s="1867" t="b">
        <v>0</v>
      </c>
      <c r="C19" s="1868"/>
      <c r="D19" s="862"/>
      <c r="E19" s="862"/>
      <c r="F19" s="1889"/>
      <c r="G19" s="1870"/>
      <c r="H19" s="1871">
        <v>0.0</v>
      </c>
      <c r="I19" s="1872">
        <f t="shared" si="2"/>
        <v>517.42</v>
      </c>
      <c r="J19" s="1848"/>
      <c r="K19" s="1890" t="str">
        <f>'08) Drop Down Menus'!A4</f>
        <v>Gas</v>
      </c>
      <c r="L19" s="1545">
        <f>SUMIF('01) BudgetBill Breakdown'!B36:B$594,K5, '01) BudgetBill Breakdown'!G36:G$594)</f>
        <v>-667.74</v>
      </c>
      <c r="M19" s="1550">
        <f t="shared" si="3"/>
        <v>-27.8225</v>
      </c>
      <c r="N19" s="1848"/>
    </row>
    <row r="20">
      <c r="A20" s="1848"/>
      <c r="B20" s="1859" t="b">
        <v>0</v>
      </c>
      <c r="C20" s="1860"/>
      <c r="D20" s="1135"/>
      <c r="E20" s="1135"/>
      <c r="F20" s="1885"/>
      <c r="G20" s="1862"/>
      <c r="H20" s="1863">
        <v>0.0</v>
      </c>
      <c r="I20" s="1864">
        <f t="shared" si="2"/>
        <v>517.42</v>
      </c>
      <c r="J20" s="1848"/>
      <c r="K20" s="1891" t="str">
        <f>'08) Drop Down Menus'!A5</f>
        <v>Entertainment</v>
      </c>
      <c r="L20" s="1866">
        <f>SUMIF('01) BudgetBill Breakdown'!B36:B$594,K6, '01) BudgetBill Breakdown'!G36:G$594)</f>
        <v>-2661.86</v>
      </c>
      <c r="M20" s="1892">
        <f t="shared" si="3"/>
        <v>-110.9108333</v>
      </c>
      <c r="N20" s="1848"/>
    </row>
    <row r="21">
      <c r="A21" s="1848"/>
      <c r="B21" s="1867" t="b">
        <v>0</v>
      </c>
      <c r="C21" s="1868"/>
      <c r="D21" s="862"/>
      <c r="E21" s="862"/>
      <c r="F21" s="1889"/>
      <c r="G21" s="1870"/>
      <c r="H21" s="1871">
        <v>0.0</v>
      </c>
      <c r="I21" s="1872">
        <f t="shared" si="2"/>
        <v>517.42</v>
      </c>
      <c r="J21" s="1848"/>
      <c r="K21" s="1890" t="str">
        <f>'08) Drop Down Menus'!A6</f>
        <v>Medical</v>
      </c>
      <c r="L21" s="1545">
        <f>SUMIF('01) BudgetBill Breakdown'!B36:B$594,K7, '01) BudgetBill Breakdown'!G36:G$594)</f>
        <v>-584.63</v>
      </c>
      <c r="M21" s="1550">
        <f t="shared" si="3"/>
        <v>-24.35958333</v>
      </c>
      <c r="N21" s="1848"/>
    </row>
    <row r="22">
      <c r="A22" s="1848"/>
      <c r="B22" s="1859" t="b">
        <v>0</v>
      </c>
      <c r="C22" s="1860"/>
      <c r="D22" s="1135"/>
      <c r="E22" s="1135"/>
      <c r="F22" s="1885"/>
      <c r="G22" s="1862"/>
      <c r="H22" s="1863">
        <v>0.0</v>
      </c>
      <c r="I22" s="1864">
        <f t="shared" si="2"/>
        <v>517.42</v>
      </c>
      <c r="J22" s="1848"/>
      <c r="K22" s="1891" t="str">
        <f>'08) Drop Down Menus'!A7</f>
        <v>Vehicle</v>
      </c>
      <c r="L22" s="1866">
        <f>SUMIF('01) BudgetBill Breakdown'!B36:B$594,K8, '01) BudgetBill Breakdown'!G36:G$594)</f>
        <v>-437.78</v>
      </c>
      <c r="M22" s="1892">
        <f t="shared" si="3"/>
        <v>-18.24083333</v>
      </c>
      <c r="N22" s="1848"/>
    </row>
    <row r="23">
      <c r="A23" s="1848"/>
      <c r="B23" s="1867" t="b">
        <v>0</v>
      </c>
      <c r="C23" s="1868"/>
      <c r="D23" s="862"/>
      <c r="E23" s="862"/>
      <c r="F23" s="1889"/>
      <c r="G23" s="1870"/>
      <c r="H23" s="1871">
        <v>0.0</v>
      </c>
      <c r="I23" s="1872">
        <f t="shared" si="2"/>
        <v>517.42</v>
      </c>
      <c r="J23" s="1848"/>
      <c r="K23" s="1890" t="str">
        <f>'08) Drop Down Menus'!A8</f>
        <v>Maintenance</v>
      </c>
      <c r="L23" s="1545">
        <f>SUMIF('01) BudgetBill Breakdown'!B36:B$594,K9, '01) BudgetBill Breakdown'!G36:G$594)</f>
        <v>-1710.62</v>
      </c>
      <c r="M23" s="1550">
        <f t="shared" si="3"/>
        <v>-71.27583333</v>
      </c>
      <c r="N23" s="1848"/>
    </row>
    <row r="24">
      <c r="A24" s="1848"/>
      <c r="B24" s="1859" t="b">
        <v>0</v>
      </c>
      <c r="C24" s="1860"/>
      <c r="D24" s="1135"/>
      <c r="E24" s="1135"/>
      <c r="F24" s="1885"/>
      <c r="G24" s="1862"/>
      <c r="H24" s="1863">
        <v>0.0</v>
      </c>
      <c r="I24" s="1864">
        <f t="shared" si="2"/>
        <v>517.42</v>
      </c>
      <c r="J24" s="1848"/>
      <c r="K24" s="1891" t="str">
        <f>'08) Drop Down Menus'!A9</f>
        <v>Debt</v>
      </c>
      <c r="L24" s="1866">
        <f>SUMIF('01) BudgetBill Breakdown'!B36:B$594,K10, '01) BudgetBill Breakdown'!G36:G$594)</f>
        <v>-2031.77</v>
      </c>
      <c r="M24" s="1892">
        <f t="shared" si="3"/>
        <v>-84.65708333</v>
      </c>
      <c r="N24" s="1848"/>
    </row>
    <row r="25">
      <c r="A25" s="1848"/>
      <c r="B25" s="1867" t="b">
        <v>0</v>
      </c>
      <c r="C25" s="1868"/>
      <c r="D25" s="862"/>
      <c r="E25" s="862"/>
      <c r="F25" s="1889"/>
      <c r="G25" s="1870"/>
      <c r="H25" s="1871">
        <v>0.0</v>
      </c>
      <c r="I25" s="1872">
        <f t="shared" si="2"/>
        <v>517.42</v>
      </c>
      <c r="J25" s="1848"/>
      <c r="K25" s="1890" t="str">
        <f>'08) Drop Down Menus'!A10</f>
        <v>Holiday Gifts</v>
      </c>
      <c r="L25" s="1545">
        <f>SUMIF('01) BudgetBill Breakdown'!B36:B$594,K11, '01) BudgetBill Breakdown'!G36:G$594)</f>
        <v>-410.56</v>
      </c>
      <c r="M25" s="1550">
        <f t="shared" si="3"/>
        <v>-17.10666667</v>
      </c>
      <c r="N25" s="1848"/>
    </row>
    <row r="26">
      <c r="A26" s="1848"/>
      <c r="B26" s="1859" t="b">
        <v>0</v>
      </c>
      <c r="C26" s="1860"/>
      <c r="D26" s="1135"/>
      <c r="E26" s="1135"/>
      <c r="F26" s="1885"/>
      <c r="G26" s="1862"/>
      <c r="H26" s="1863">
        <v>0.0</v>
      </c>
      <c r="I26" s="1864">
        <f t="shared" si="2"/>
        <v>517.42</v>
      </c>
      <c r="J26" s="1848"/>
      <c r="K26" s="1891" t="str">
        <f>'08) Drop Down Menus'!A11</f>
        <v>Haircut</v>
      </c>
      <c r="L26" s="1866">
        <f>SUMIF('01) BudgetBill Breakdown'!B36:B$594,K12, '01) BudgetBill Breakdown'!G36:G$594)</f>
        <v>-238</v>
      </c>
      <c r="M26" s="1892">
        <f t="shared" si="3"/>
        <v>-9.916666667</v>
      </c>
      <c r="N26" s="1848"/>
    </row>
    <row r="27">
      <c r="A27" s="1848"/>
      <c r="B27" s="1867" t="b">
        <v>0</v>
      </c>
      <c r="C27" s="1868"/>
      <c r="D27" s="1868"/>
      <c r="E27" s="1868"/>
      <c r="F27" s="1889"/>
      <c r="G27" s="1870"/>
      <c r="H27" s="1871">
        <v>0.0</v>
      </c>
      <c r="I27" s="1872">
        <f t="shared" si="2"/>
        <v>517.42</v>
      </c>
      <c r="J27" s="1848"/>
      <c r="K27" s="1890" t="str">
        <f>'08) Drop Down Menus'!A12</f>
        <v>Subscription - Video</v>
      </c>
      <c r="L27" s="1545">
        <f>SUMIF('01) BudgetBill Breakdown'!B36:B$594,K13, '01) BudgetBill Breakdown'!G36:G$594)</f>
        <v>-343.35</v>
      </c>
      <c r="M27" s="1550">
        <f t="shared" si="3"/>
        <v>-14.30625</v>
      </c>
      <c r="N27" s="1848"/>
    </row>
    <row r="28">
      <c r="A28" s="1848"/>
      <c r="B28" s="1859" t="b">
        <v>0</v>
      </c>
      <c r="C28" s="1860"/>
      <c r="D28" s="1860"/>
      <c r="E28" s="1860"/>
      <c r="F28" s="1885"/>
      <c r="G28" s="1862"/>
      <c r="H28" s="1863">
        <v>0.0</v>
      </c>
      <c r="I28" s="1864">
        <f t="shared" si="2"/>
        <v>517.42</v>
      </c>
      <c r="J28" s="1848"/>
      <c r="K28" s="1891" t="str">
        <f>'08) Drop Down Menus'!A13</f>
        <v>Subscription - Game</v>
      </c>
      <c r="L28" s="1866">
        <f>SUMIF('01) BudgetBill Breakdown'!B36:B$594,K14, '01) BudgetBill Breakdown'!G36:G$594)</f>
        <v>-26.38</v>
      </c>
      <c r="M28" s="1892">
        <f t="shared" si="3"/>
        <v>-1.099166667</v>
      </c>
      <c r="N28" s="1848"/>
    </row>
    <row r="29">
      <c r="A29" s="1848"/>
      <c r="B29" s="1867" t="b">
        <v>0</v>
      </c>
      <c r="C29" s="1868"/>
      <c r="D29" s="1868"/>
      <c r="E29" s="1868"/>
      <c r="F29" s="1889"/>
      <c r="G29" s="1870"/>
      <c r="H29" s="1871">
        <v>0.0</v>
      </c>
      <c r="I29" s="1872">
        <f t="shared" si="2"/>
        <v>517.42</v>
      </c>
      <c r="J29" s="1848"/>
      <c r="K29" s="1893" t="s">
        <v>574</v>
      </c>
      <c r="L29" s="1093"/>
      <c r="M29" s="1894" t="s">
        <v>659</v>
      </c>
      <c r="N29" s="1848"/>
    </row>
    <row r="30">
      <c r="A30" s="1848"/>
      <c r="B30" s="1859" t="b">
        <v>0</v>
      </c>
      <c r="C30" s="1860"/>
      <c r="D30" s="1135"/>
      <c r="E30" s="1135"/>
      <c r="F30" s="1885"/>
      <c r="G30" s="1862"/>
      <c r="H30" s="1863">
        <v>0.0</v>
      </c>
      <c r="I30" s="1864">
        <f t="shared" si="2"/>
        <v>517.42</v>
      </c>
      <c r="J30" s="1848"/>
      <c r="K30" s="1895"/>
      <c r="L30" s="1895"/>
      <c r="M30" s="1895"/>
      <c r="N30" s="1848"/>
    </row>
    <row r="31">
      <c r="A31" s="1848"/>
      <c r="B31" s="1867" t="b">
        <v>0</v>
      </c>
      <c r="C31" s="1868"/>
      <c r="D31" s="862"/>
      <c r="E31" s="862"/>
      <c r="F31" s="1889"/>
      <c r="G31" s="1870"/>
      <c r="H31" s="1871">
        <v>0.0</v>
      </c>
      <c r="I31" s="1872">
        <f t="shared" si="2"/>
        <v>517.42</v>
      </c>
      <c r="J31" s="1848"/>
      <c r="K31" s="1886" t="s">
        <v>804</v>
      </c>
      <c r="L31" s="1129"/>
      <c r="M31" s="1130"/>
      <c r="N31" s="1848"/>
    </row>
    <row r="32">
      <c r="A32" s="1848"/>
      <c r="B32" s="1859" t="b">
        <v>0</v>
      </c>
      <c r="C32" s="1860"/>
      <c r="D32" s="1135"/>
      <c r="E32" s="1135"/>
      <c r="F32" s="1885"/>
      <c r="G32" s="1862"/>
      <c r="H32" s="1863">
        <v>0.0</v>
      </c>
      <c r="I32" s="1864">
        <f t="shared" si="2"/>
        <v>517.42</v>
      </c>
      <c r="J32" s="1848"/>
      <c r="K32" s="1896">
        <v>0.0</v>
      </c>
      <c r="L32" s="1897">
        <v>0.0</v>
      </c>
      <c r="M32" s="1546">
        <v>0.0</v>
      </c>
      <c r="N32" s="1848"/>
    </row>
    <row r="33" ht="18.0" customHeight="1">
      <c r="A33" s="1848"/>
      <c r="B33" s="1867" t="b">
        <v>0</v>
      </c>
      <c r="C33" s="1868"/>
      <c r="D33" s="1868"/>
      <c r="E33" s="1868"/>
      <c r="F33" s="1889"/>
      <c r="G33" s="1870"/>
      <c r="H33" s="1871">
        <v>0.0</v>
      </c>
      <c r="I33" s="1872">
        <f t="shared" si="2"/>
        <v>517.42</v>
      </c>
      <c r="J33" s="1848"/>
      <c r="K33" s="1898">
        <v>0.0</v>
      </c>
      <c r="L33" s="1899">
        <v>0.0</v>
      </c>
      <c r="M33" s="1900">
        <v>0.0</v>
      </c>
      <c r="N33" s="1848"/>
    </row>
    <row r="34" ht="18.0" customHeight="1">
      <c r="A34" s="1848"/>
      <c r="B34" s="1859" t="b">
        <v>0</v>
      </c>
      <c r="C34" s="1860"/>
      <c r="D34" s="1135"/>
      <c r="E34" s="1135"/>
      <c r="F34" s="1885"/>
      <c r="G34" s="1862"/>
      <c r="H34" s="1863">
        <v>0.0</v>
      </c>
      <c r="I34" s="1864">
        <f t="shared" si="2"/>
        <v>517.42</v>
      </c>
      <c r="J34" s="1848"/>
      <c r="K34" s="1896">
        <v>0.0</v>
      </c>
      <c r="L34" s="1897">
        <v>0.0</v>
      </c>
      <c r="M34" s="1546">
        <v>0.0</v>
      </c>
      <c r="N34" s="1848"/>
    </row>
    <row r="35" ht="18.0" customHeight="1">
      <c r="A35" s="1848"/>
      <c r="B35" s="1901"/>
      <c r="C35" s="1902"/>
      <c r="D35" s="1902"/>
      <c r="E35" s="1902"/>
      <c r="F35" s="1902"/>
      <c r="G35" s="1903" t="s">
        <v>947</v>
      </c>
      <c r="H35" s="1904">
        <f>I34</f>
        <v>517.42</v>
      </c>
      <c r="I35" s="1152"/>
      <c r="J35" s="1848"/>
      <c r="K35" s="1905" t="s">
        <v>948</v>
      </c>
      <c r="L35" s="1263"/>
      <c r="M35" s="1906">
        <f>sum(K32:K34)+sum(L32:L34)+sum(M32:M34)</f>
        <v>0</v>
      </c>
      <c r="N35" s="1848"/>
    </row>
    <row r="36" ht="18.0" customHeight="1">
      <c r="A36" s="1907"/>
      <c r="B36" s="1907"/>
      <c r="C36" s="1907"/>
      <c r="D36" s="1907"/>
      <c r="E36" s="1907"/>
      <c r="F36" s="1907"/>
      <c r="G36" s="1849"/>
      <c r="H36" s="1849"/>
      <c r="I36" s="1907"/>
      <c r="J36" s="1848"/>
      <c r="K36" s="1907"/>
      <c r="L36" s="1849"/>
      <c r="M36" s="1908">
        <v>45983.0</v>
      </c>
      <c r="N36" s="1848"/>
    </row>
  </sheetData>
  <mergeCells count="45">
    <mergeCell ref="L5:M5"/>
    <mergeCell ref="L6:M6"/>
    <mergeCell ref="L4:M4"/>
    <mergeCell ref="L7:M7"/>
    <mergeCell ref="L12:M12"/>
    <mergeCell ref="L13:M13"/>
    <mergeCell ref="L14:M14"/>
    <mergeCell ref="K2:M2"/>
    <mergeCell ref="C3:E3"/>
    <mergeCell ref="L3:M3"/>
    <mergeCell ref="C4:E4"/>
    <mergeCell ref="C5:E5"/>
    <mergeCell ref="C6:E6"/>
    <mergeCell ref="C7:E7"/>
    <mergeCell ref="C8:E8"/>
    <mergeCell ref="L8:M8"/>
    <mergeCell ref="C9:E9"/>
    <mergeCell ref="L9:M9"/>
    <mergeCell ref="C10:E10"/>
    <mergeCell ref="L10:M10"/>
    <mergeCell ref="L11:M11"/>
    <mergeCell ref="C11:E11"/>
    <mergeCell ref="C12:E12"/>
    <mergeCell ref="C13:E13"/>
    <mergeCell ref="C14:E14"/>
    <mergeCell ref="C15:E15"/>
    <mergeCell ref="C16:E16"/>
    <mergeCell ref="C17:E17"/>
    <mergeCell ref="C18:E18"/>
    <mergeCell ref="C19:E19"/>
    <mergeCell ref="C20:E20"/>
    <mergeCell ref="C21:E21"/>
    <mergeCell ref="C22:E22"/>
    <mergeCell ref="C23:E23"/>
    <mergeCell ref="C24:E24"/>
    <mergeCell ref="C34:E34"/>
    <mergeCell ref="H35:I35"/>
    <mergeCell ref="K35:L35"/>
    <mergeCell ref="C25:E25"/>
    <mergeCell ref="C26:E26"/>
    <mergeCell ref="K29:L29"/>
    <mergeCell ref="C30:E30"/>
    <mergeCell ref="C31:E31"/>
    <mergeCell ref="K31:M31"/>
    <mergeCell ref="C32:E32"/>
  </mergeCells>
  <dataValidations>
    <dataValidation type="list" allowBlank="1" sqref="G4:G34">
      <formula1>'08) Drop Down Menus'!$A$2:$A$17</formula1>
    </dataValidation>
  </dataValidations>
  <drawing r:id="rId1"/>
</worksheet>
</file>

<file path=xl/worksheets/sheet10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3.29"/>
    <col customWidth="1" min="2" max="2" width="4.71"/>
    <col customWidth="1" min="3" max="3" width="32.57"/>
    <col customWidth="1" min="4" max="4" width="10.0"/>
    <col customWidth="1" min="5" max="5" width="25.71"/>
    <col customWidth="1" min="6" max="6" width="13.0"/>
    <col customWidth="1" min="7" max="7" width="23.86"/>
    <col customWidth="1" min="8" max="8" width="15.29"/>
    <col customWidth="1" min="9" max="9" width="14.29"/>
    <col customWidth="1" min="10" max="10" width="3.71"/>
    <col customWidth="1" min="11" max="11" width="23.86"/>
    <col customWidth="1" min="12" max="12" width="15.0"/>
    <col customWidth="1" min="13" max="13" width="16.57"/>
    <col customWidth="1" min="14" max="14" width="3.43"/>
  </cols>
  <sheetData>
    <row r="1">
      <c r="A1" s="25"/>
      <c r="B1" s="25"/>
      <c r="C1" s="25"/>
      <c r="D1" s="25"/>
      <c r="E1" s="25"/>
      <c r="F1" s="25"/>
      <c r="G1" s="24"/>
      <c r="H1" s="25"/>
      <c r="I1" s="25"/>
      <c r="J1" s="25"/>
      <c r="K1" s="25"/>
      <c r="L1" s="138"/>
      <c r="M1" s="25"/>
      <c r="N1" s="25"/>
    </row>
    <row r="2">
      <c r="A2" s="25"/>
      <c r="B2" s="1207" t="s">
        <v>1078</v>
      </c>
      <c r="C2" s="1129"/>
      <c r="D2" s="1129"/>
      <c r="E2" s="1129"/>
      <c r="F2" s="1129"/>
      <c r="G2" s="1129"/>
      <c r="H2" s="1129"/>
      <c r="I2" s="1130"/>
      <c r="J2" s="25"/>
      <c r="K2" s="1131" t="s">
        <v>470</v>
      </c>
      <c r="L2" s="1132"/>
      <c r="M2" s="1133"/>
      <c r="N2" s="25"/>
    </row>
    <row r="3">
      <c r="A3" s="25"/>
      <c r="B3" s="1079" t="s">
        <v>598</v>
      </c>
      <c r="C3" s="974" t="s">
        <v>140</v>
      </c>
      <c r="D3" s="862"/>
      <c r="E3" s="862"/>
      <c r="F3" s="974" t="s">
        <v>55</v>
      </c>
      <c r="G3" s="974" t="s">
        <v>44</v>
      </c>
      <c r="H3" s="974" t="s">
        <v>2</v>
      </c>
      <c r="I3" s="1080" t="s">
        <v>67</v>
      </c>
      <c r="J3" s="25"/>
      <c r="K3" s="1081" t="str">
        <f>'08) Drop Down Menus'!A2</f>
        <v>Groceries</v>
      </c>
      <c r="L3" s="85">
        <f>sumifs(H$4:H$33,G$4:G$33,K3,B$4:B$33,false)</f>
        <v>287.78</v>
      </c>
      <c r="M3" s="1107"/>
      <c r="N3" s="25"/>
    </row>
    <row r="4">
      <c r="A4" s="25"/>
      <c r="B4" s="1134" t="b">
        <v>0</v>
      </c>
      <c r="C4" s="1042" t="s">
        <v>808</v>
      </c>
      <c r="D4" s="1135"/>
      <c r="E4" s="1135"/>
      <c r="F4" s="1172">
        <v>46003.0</v>
      </c>
      <c r="G4" s="1137" t="s">
        <v>110</v>
      </c>
      <c r="H4" s="1138">
        <f>sum(M31:M58)</f>
        <v>0</v>
      </c>
      <c r="I4" s="92">
        <f>H4</f>
        <v>0</v>
      </c>
      <c r="J4" s="25"/>
      <c r="K4" s="1139" t="str">
        <f>'08) Drop Down Menus'!A3</f>
        <v>Cigarettes</v>
      </c>
      <c r="L4" s="91">
        <f t="shared" ref="L4:L14" si="1">sumifs(H$4:H$26,G$4:G$26,K4,B$4:B$26,false)</f>
        <v>50.39</v>
      </c>
      <c r="M4" s="1140"/>
      <c r="N4" s="25"/>
    </row>
    <row r="5">
      <c r="A5" s="25"/>
      <c r="B5" s="925" t="b">
        <v>0</v>
      </c>
      <c r="C5" s="1022" t="s">
        <v>806</v>
      </c>
      <c r="D5" s="862"/>
      <c r="E5" s="862"/>
      <c r="F5" s="1206">
        <v>46003.0</v>
      </c>
      <c r="G5" s="983" t="s">
        <v>61</v>
      </c>
      <c r="H5" s="1023">
        <v>48.47</v>
      </c>
      <c r="I5" s="86">
        <f t="shared" ref="I5:I33" si="2">I4+H5</f>
        <v>48.47</v>
      </c>
      <c r="J5" s="25"/>
      <c r="K5" s="1081" t="str">
        <f>'08) Drop Down Menus'!A4</f>
        <v>Gas</v>
      </c>
      <c r="L5" s="85">
        <f t="shared" si="1"/>
        <v>0</v>
      </c>
      <c r="M5" s="1107"/>
      <c r="N5" s="25"/>
    </row>
    <row r="6">
      <c r="A6" s="25"/>
      <c r="B6" s="1134" t="b">
        <v>0</v>
      </c>
      <c r="C6" s="1042" t="s">
        <v>620</v>
      </c>
      <c r="D6" s="1135"/>
      <c r="E6" s="1135"/>
      <c r="F6" s="1179">
        <v>46008.0</v>
      </c>
      <c r="G6" s="1137" t="s">
        <v>144</v>
      </c>
      <c r="H6" s="1138">
        <v>25.3</v>
      </c>
      <c r="I6" s="92">
        <f t="shared" si="2"/>
        <v>73.77</v>
      </c>
      <c r="J6" s="25"/>
      <c r="K6" s="1139" t="str">
        <f>'08) Drop Down Menus'!A5</f>
        <v>Entertainment</v>
      </c>
      <c r="L6" s="91">
        <f t="shared" si="1"/>
        <v>0</v>
      </c>
      <c r="M6" s="1140"/>
      <c r="N6" s="25"/>
    </row>
    <row r="7">
      <c r="A7" s="25"/>
      <c r="B7" s="925" t="b">
        <v>0</v>
      </c>
      <c r="C7" s="1022" t="s">
        <v>1079</v>
      </c>
      <c r="D7" s="862"/>
      <c r="E7" s="862"/>
      <c r="F7" s="1180">
        <v>46008.0</v>
      </c>
      <c r="G7" s="983" t="s">
        <v>132</v>
      </c>
      <c r="H7" s="1023">
        <v>80.0</v>
      </c>
      <c r="I7" s="86">
        <f t="shared" si="2"/>
        <v>153.77</v>
      </c>
      <c r="J7" s="25"/>
      <c r="K7" s="1081" t="str">
        <f>'08) Drop Down Menus'!A6</f>
        <v>Medical</v>
      </c>
      <c r="L7" s="85">
        <f t="shared" si="1"/>
        <v>120</v>
      </c>
      <c r="M7" s="1107"/>
      <c r="N7" s="25"/>
    </row>
    <row r="8">
      <c r="A8" s="25"/>
      <c r="B8" s="1134" t="b">
        <v>0</v>
      </c>
      <c r="C8" s="1042" t="s">
        <v>1080</v>
      </c>
      <c r="D8" s="1135"/>
      <c r="E8" s="1135"/>
      <c r="F8" s="1179">
        <v>46008.0</v>
      </c>
      <c r="G8" s="1137" t="s">
        <v>132</v>
      </c>
      <c r="H8" s="1138">
        <v>40.0</v>
      </c>
      <c r="I8" s="92">
        <f t="shared" si="2"/>
        <v>193.77</v>
      </c>
      <c r="J8" s="25"/>
      <c r="K8" s="1139" t="str">
        <f>'08) Drop Down Menus'!A7</f>
        <v>Vehicle</v>
      </c>
      <c r="L8" s="91">
        <f t="shared" si="1"/>
        <v>0</v>
      </c>
      <c r="M8" s="1140"/>
      <c r="N8" s="25"/>
    </row>
    <row r="9">
      <c r="A9" s="25"/>
      <c r="B9" s="925" t="b">
        <v>0</v>
      </c>
      <c r="C9" s="1022" t="s">
        <v>472</v>
      </c>
      <c r="D9" s="862"/>
      <c r="E9" s="862"/>
      <c r="F9" s="1180">
        <v>46003.0</v>
      </c>
      <c r="G9" s="983" t="s">
        <v>110</v>
      </c>
      <c r="H9" s="1023">
        <v>178.34</v>
      </c>
      <c r="I9" s="86">
        <f t="shared" si="2"/>
        <v>372.11</v>
      </c>
      <c r="J9" s="25"/>
      <c r="K9" s="1081" t="str">
        <f>'08) Drop Down Menus'!A8</f>
        <v>Maintenance</v>
      </c>
      <c r="L9" s="85">
        <f t="shared" si="1"/>
        <v>0</v>
      </c>
      <c r="M9" s="1107"/>
      <c r="N9" s="25"/>
    </row>
    <row r="10">
      <c r="A10" s="25"/>
      <c r="B10" s="1134" t="b">
        <v>0</v>
      </c>
      <c r="C10" s="1042" t="s">
        <v>472</v>
      </c>
      <c r="D10" s="1135"/>
      <c r="E10" s="1135"/>
      <c r="F10" s="1179">
        <v>46012.0</v>
      </c>
      <c r="G10" s="1137" t="s">
        <v>149</v>
      </c>
      <c r="H10" s="1138">
        <v>124.11</v>
      </c>
      <c r="I10" s="92">
        <f t="shared" si="2"/>
        <v>496.22</v>
      </c>
      <c r="J10" s="25"/>
      <c r="K10" s="1139" t="str">
        <f>'08) Drop Down Menus'!A9</f>
        <v>Debt</v>
      </c>
      <c r="L10" s="91">
        <f t="shared" si="1"/>
        <v>48.47</v>
      </c>
      <c r="M10" s="1140"/>
      <c r="N10" s="25"/>
    </row>
    <row r="11">
      <c r="A11" s="25"/>
      <c r="B11" s="925" t="b">
        <v>0</v>
      </c>
      <c r="C11" s="1022" t="s">
        <v>553</v>
      </c>
      <c r="D11" s="862"/>
      <c r="E11" s="862"/>
      <c r="F11" s="1180">
        <v>46013.0</v>
      </c>
      <c r="G11" s="983" t="s">
        <v>144</v>
      </c>
      <c r="H11" s="1023">
        <v>25.09</v>
      </c>
      <c r="I11" s="86">
        <f t="shared" si="2"/>
        <v>521.31</v>
      </c>
      <c r="J11" s="25"/>
      <c r="K11" s="1081" t="str">
        <f>'08) Drop Down Menus'!A10</f>
        <v>Holiday Gifts</v>
      </c>
      <c r="L11" s="85">
        <f t="shared" si="1"/>
        <v>410.56</v>
      </c>
      <c r="M11" s="1107"/>
      <c r="N11" s="25"/>
    </row>
    <row r="12">
      <c r="A12" s="25"/>
      <c r="B12" s="1134" t="b">
        <v>0</v>
      </c>
      <c r="C12" s="1042" t="s">
        <v>472</v>
      </c>
      <c r="D12" s="1135"/>
      <c r="E12" s="1135"/>
      <c r="F12" s="1179">
        <v>46014.0</v>
      </c>
      <c r="G12" s="1137" t="s">
        <v>110</v>
      </c>
      <c r="H12" s="1138">
        <v>16.17</v>
      </c>
      <c r="I12" s="92">
        <f t="shared" si="2"/>
        <v>537.48</v>
      </c>
      <c r="J12" s="25"/>
      <c r="K12" s="1139" t="str">
        <f>'08) Drop Down Menus'!A11</f>
        <v>Haircut</v>
      </c>
      <c r="L12" s="91">
        <f t="shared" si="1"/>
        <v>22</v>
      </c>
      <c r="M12" s="1140"/>
      <c r="N12" s="25"/>
    </row>
    <row r="13">
      <c r="A13" s="25"/>
      <c r="B13" s="925" t="b">
        <v>0</v>
      </c>
      <c r="C13" s="1022" t="s">
        <v>477</v>
      </c>
      <c r="D13" s="862"/>
      <c r="E13" s="862"/>
      <c r="F13" s="1180">
        <v>46014.0</v>
      </c>
      <c r="G13" s="983" t="s">
        <v>150</v>
      </c>
      <c r="H13" s="1023">
        <v>22.0</v>
      </c>
      <c r="I13" s="86">
        <f t="shared" si="2"/>
        <v>559.48</v>
      </c>
      <c r="J13" s="25"/>
      <c r="K13" s="1081" t="str">
        <f>'08) Drop Down Menus'!A12</f>
        <v>Subscription - Video</v>
      </c>
      <c r="L13" s="85">
        <f t="shared" si="1"/>
        <v>0</v>
      </c>
      <c r="M13" s="1107"/>
      <c r="N13" s="25"/>
    </row>
    <row r="14">
      <c r="A14" s="25"/>
      <c r="B14" s="1134" t="b">
        <v>0</v>
      </c>
      <c r="C14" s="1042" t="s">
        <v>472</v>
      </c>
      <c r="D14" s="1135"/>
      <c r="E14" s="1135"/>
      <c r="F14" s="1179">
        <v>46015.0</v>
      </c>
      <c r="G14" s="1137" t="s">
        <v>149</v>
      </c>
      <c r="H14" s="1138">
        <v>286.45</v>
      </c>
      <c r="I14" s="92">
        <f t="shared" si="2"/>
        <v>845.93</v>
      </c>
      <c r="J14" s="25"/>
      <c r="K14" s="1141" t="str">
        <f>'08) Drop Down Menus'!A13</f>
        <v>Subscription - Game</v>
      </c>
      <c r="L14" s="1142">
        <f t="shared" si="1"/>
        <v>0</v>
      </c>
      <c r="M14" s="1144"/>
      <c r="N14" s="25"/>
    </row>
    <row r="15">
      <c r="A15" s="25"/>
      <c r="B15" s="925" t="b">
        <v>0</v>
      </c>
      <c r="C15" s="1022" t="s">
        <v>472</v>
      </c>
      <c r="D15" s="862"/>
      <c r="E15" s="862"/>
      <c r="F15" s="1180">
        <v>46015.0</v>
      </c>
      <c r="G15" s="983" t="s">
        <v>110</v>
      </c>
      <c r="H15" s="1023">
        <v>93.27</v>
      </c>
      <c r="I15" s="86">
        <f t="shared" si="2"/>
        <v>939.2</v>
      </c>
      <c r="J15" s="25"/>
      <c r="K15" s="25"/>
      <c r="L15" s="25"/>
      <c r="M15" s="25"/>
      <c r="N15" s="25"/>
    </row>
    <row r="16">
      <c r="A16" s="25"/>
      <c r="B16" s="1134" t="b">
        <v>0</v>
      </c>
      <c r="C16" s="1042"/>
      <c r="D16" s="1135"/>
      <c r="E16" s="1135"/>
      <c r="F16" s="1179"/>
      <c r="G16" s="1137"/>
      <c r="H16" s="1138">
        <v>0.0</v>
      </c>
      <c r="I16" s="92">
        <f t="shared" si="2"/>
        <v>939.2</v>
      </c>
      <c r="J16" s="25"/>
      <c r="K16" s="1085" t="s">
        <v>44</v>
      </c>
      <c r="L16" s="1086" t="s">
        <v>572</v>
      </c>
      <c r="M16" s="1087" t="s">
        <v>573</v>
      </c>
      <c r="N16" s="25"/>
    </row>
    <row r="17">
      <c r="A17" s="25"/>
      <c r="B17" s="925" t="b">
        <v>0</v>
      </c>
      <c r="C17" s="1022"/>
      <c r="D17" s="862"/>
      <c r="E17" s="862"/>
      <c r="F17" s="1180"/>
      <c r="G17" s="983"/>
      <c r="H17" s="1023">
        <v>0.0</v>
      </c>
      <c r="I17" s="86">
        <f t="shared" si="2"/>
        <v>939.2</v>
      </c>
      <c r="J17" s="25"/>
      <c r="K17" s="1088" t="str">
        <f>'08) Drop Down Menus'!A2</f>
        <v>Groceries</v>
      </c>
      <c r="L17" s="930">
        <f>SUMIF('01) BudgetBill Breakdown'!B89:B$594,K3, '01) BudgetBill Breakdown'!G89:G$594)</f>
        <v>-8428.89</v>
      </c>
      <c r="M17" s="1089">
        <f t="shared" ref="M17:M28" si="3">L17/M$29</f>
        <v>-337.1556</v>
      </c>
      <c r="N17" s="25"/>
    </row>
    <row r="18">
      <c r="A18" s="25"/>
      <c r="B18" s="1134" t="b">
        <v>0</v>
      </c>
      <c r="C18" s="1042"/>
      <c r="D18" s="1135"/>
      <c r="E18" s="1135"/>
      <c r="F18" s="1179"/>
      <c r="G18" s="1137"/>
      <c r="H18" s="1138">
        <v>0.0</v>
      </c>
      <c r="I18" s="92">
        <f t="shared" si="2"/>
        <v>939.2</v>
      </c>
      <c r="J18" s="25"/>
      <c r="K18" s="1090" t="str">
        <f>'08) Drop Down Menus'!A3</f>
        <v>Cigarettes</v>
      </c>
      <c r="L18" s="994">
        <f>SUMIF('01) BudgetBill Breakdown'!B89:B$594,K4, '01) BudgetBill Breakdown'!G89:G$594)</f>
        <v>-1936.99</v>
      </c>
      <c r="M18" s="1091">
        <f t="shared" si="3"/>
        <v>-77.4796</v>
      </c>
      <c r="N18" s="25"/>
    </row>
    <row r="19">
      <c r="A19" s="25"/>
      <c r="B19" s="925" t="b">
        <v>0</v>
      </c>
      <c r="C19" s="1022"/>
      <c r="D19" s="862"/>
      <c r="E19" s="862"/>
      <c r="F19" s="1180"/>
      <c r="G19" s="983"/>
      <c r="H19" s="1023">
        <v>0.0</v>
      </c>
      <c r="I19" s="86">
        <f t="shared" si="2"/>
        <v>939.2</v>
      </c>
      <c r="J19" s="25"/>
      <c r="K19" s="1088" t="str">
        <f>'08) Drop Down Menus'!A4</f>
        <v>Gas</v>
      </c>
      <c r="L19" s="930">
        <f>SUMIF('01) BudgetBill Breakdown'!B89:B$594,K5, '01) BudgetBill Breakdown'!G89:G$594)</f>
        <v>-667.74</v>
      </c>
      <c r="M19" s="1089">
        <f t="shared" si="3"/>
        <v>-26.7096</v>
      </c>
      <c r="N19" s="25"/>
    </row>
    <row r="20">
      <c r="A20" s="25"/>
      <c r="B20" s="1134" t="b">
        <v>0</v>
      </c>
      <c r="C20" s="1042"/>
      <c r="D20" s="1135"/>
      <c r="E20" s="1135"/>
      <c r="F20" s="1179"/>
      <c r="G20" s="1137"/>
      <c r="H20" s="1138">
        <v>0.0</v>
      </c>
      <c r="I20" s="92">
        <f t="shared" si="2"/>
        <v>939.2</v>
      </c>
      <c r="J20" s="25"/>
      <c r="K20" s="1090" t="str">
        <f>'08) Drop Down Menus'!A5</f>
        <v>Entertainment</v>
      </c>
      <c r="L20" s="994">
        <f>SUMIF('01) BudgetBill Breakdown'!B89:B$594,K6, '01) BudgetBill Breakdown'!G89:G$594)</f>
        <v>-2661.86</v>
      </c>
      <c r="M20" s="1091">
        <f t="shared" si="3"/>
        <v>-106.4744</v>
      </c>
      <c r="N20" s="25"/>
    </row>
    <row r="21">
      <c r="A21" s="25"/>
      <c r="B21" s="925" t="b">
        <v>0</v>
      </c>
      <c r="C21" s="1022"/>
      <c r="D21" s="862"/>
      <c r="E21" s="862"/>
      <c r="F21" s="1180"/>
      <c r="G21" s="983"/>
      <c r="H21" s="1023">
        <v>0.0</v>
      </c>
      <c r="I21" s="86">
        <f t="shared" si="2"/>
        <v>939.2</v>
      </c>
      <c r="J21" s="25"/>
      <c r="K21" s="1088" t="str">
        <f>'08) Drop Down Menus'!A6</f>
        <v>Medical</v>
      </c>
      <c r="L21" s="930">
        <f>SUMIF('01) BudgetBill Breakdown'!B89:B$594,K7, '01) BudgetBill Breakdown'!G89:G$594)</f>
        <v>-584.63</v>
      </c>
      <c r="M21" s="1089">
        <f t="shared" si="3"/>
        <v>-23.3852</v>
      </c>
      <c r="N21" s="25"/>
    </row>
    <row r="22">
      <c r="A22" s="25"/>
      <c r="B22" s="1134" t="b">
        <v>0</v>
      </c>
      <c r="C22" s="1042"/>
      <c r="D22" s="1135"/>
      <c r="E22" s="1135"/>
      <c r="F22" s="1179"/>
      <c r="G22" s="1137"/>
      <c r="H22" s="1138">
        <v>0.0</v>
      </c>
      <c r="I22" s="92">
        <f t="shared" si="2"/>
        <v>939.2</v>
      </c>
      <c r="J22" s="25"/>
      <c r="K22" s="1090" t="str">
        <f>'08) Drop Down Menus'!A7</f>
        <v>Vehicle</v>
      </c>
      <c r="L22" s="994">
        <f>SUMIF('01) BudgetBill Breakdown'!B89:B$594,K8, '01) BudgetBill Breakdown'!G89:G$594)</f>
        <v>-437.78</v>
      </c>
      <c r="M22" s="1091">
        <f t="shared" si="3"/>
        <v>-17.5112</v>
      </c>
      <c r="N22" s="25"/>
    </row>
    <row r="23">
      <c r="A23" s="25"/>
      <c r="B23" s="925" t="b">
        <v>0</v>
      </c>
      <c r="C23" s="1022"/>
      <c r="D23" s="862"/>
      <c r="E23" s="862"/>
      <c r="F23" s="1180"/>
      <c r="G23" s="983"/>
      <c r="H23" s="1023">
        <v>0.0</v>
      </c>
      <c r="I23" s="86">
        <f t="shared" si="2"/>
        <v>939.2</v>
      </c>
      <c r="J23" s="25"/>
      <c r="K23" s="1088" t="str">
        <f>'08) Drop Down Menus'!A8</f>
        <v>Maintenance</v>
      </c>
      <c r="L23" s="930">
        <f>SUMIF('01) BudgetBill Breakdown'!B89:B$594,K9, '01) BudgetBill Breakdown'!G89:G$594)</f>
        <v>-1710.62</v>
      </c>
      <c r="M23" s="1089">
        <f t="shared" si="3"/>
        <v>-68.4248</v>
      </c>
      <c r="N23" s="25"/>
    </row>
    <row r="24">
      <c r="A24" s="25"/>
      <c r="B24" s="1134" t="b">
        <v>0</v>
      </c>
      <c r="C24" s="1042"/>
      <c r="D24" s="1135"/>
      <c r="E24" s="1135"/>
      <c r="F24" s="1179"/>
      <c r="G24" s="1137"/>
      <c r="H24" s="1138">
        <v>0.0</v>
      </c>
      <c r="I24" s="92">
        <f t="shared" si="2"/>
        <v>939.2</v>
      </c>
      <c r="J24" s="25"/>
      <c r="K24" s="1090" t="str">
        <f>'08) Drop Down Menus'!A9</f>
        <v>Debt</v>
      </c>
      <c r="L24" s="994">
        <f>SUMIF('01) BudgetBill Breakdown'!B89:B$594,K10, '01) BudgetBill Breakdown'!G89:G$594)</f>
        <v>-2031.77</v>
      </c>
      <c r="M24" s="1091">
        <f t="shared" si="3"/>
        <v>-81.2708</v>
      </c>
      <c r="N24" s="25"/>
    </row>
    <row r="25">
      <c r="A25" s="25"/>
      <c r="B25" s="925" t="b">
        <v>0</v>
      </c>
      <c r="C25" s="1022"/>
      <c r="D25" s="862"/>
      <c r="E25" s="862"/>
      <c r="F25" s="1180"/>
      <c r="G25" s="983"/>
      <c r="H25" s="1023">
        <v>0.0</v>
      </c>
      <c r="I25" s="86">
        <f t="shared" si="2"/>
        <v>939.2</v>
      </c>
      <c r="J25" s="25"/>
      <c r="K25" s="1088" t="str">
        <f>'08) Drop Down Menus'!A10</f>
        <v>Holiday Gifts</v>
      </c>
      <c r="L25" s="930">
        <f>SUMIF('01) BudgetBill Breakdown'!B89:B$594,K11, '01) BudgetBill Breakdown'!G89:G$594)</f>
        <v>-410.56</v>
      </c>
      <c r="M25" s="1089">
        <f t="shared" si="3"/>
        <v>-16.4224</v>
      </c>
      <c r="N25" s="25"/>
    </row>
    <row r="26">
      <c r="A26" s="25"/>
      <c r="B26" s="1134" t="b">
        <v>0</v>
      </c>
      <c r="C26" s="1042"/>
      <c r="D26" s="1135"/>
      <c r="E26" s="1135"/>
      <c r="F26" s="1179"/>
      <c r="G26" s="1137"/>
      <c r="H26" s="1138">
        <v>0.0</v>
      </c>
      <c r="I26" s="92">
        <f t="shared" si="2"/>
        <v>939.2</v>
      </c>
      <c r="J26" s="25"/>
      <c r="K26" s="1090" t="str">
        <f>'08) Drop Down Menus'!A11</f>
        <v>Haircut</v>
      </c>
      <c r="L26" s="994">
        <f>SUMIF('01) BudgetBill Breakdown'!B89:B$594,K12, '01) BudgetBill Breakdown'!G89:G$594)</f>
        <v>-238</v>
      </c>
      <c r="M26" s="1091">
        <f t="shared" si="3"/>
        <v>-9.52</v>
      </c>
      <c r="N26" s="25"/>
    </row>
    <row r="27">
      <c r="A27" s="25"/>
      <c r="B27" s="925" t="b">
        <v>0</v>
      </c>
      <c r="C27" s="1022"/>
      <c r="D27" s="1022"/>
      <c r="E27" s="1022"/>
      <c r="F27" s="1180"/>
      <c r="G27" s="983"/>
      <c r="H27" s="1023">
        <v>0.0</v>
      </c>
      <c r="I27" s="86">
        <f t="shared" si="2"/>
        <v>939.2</v>
      </c>
      <c r="J27" s="25"/>
      <c r="K27" s="1088" t="str">
        <f>'08) Drop Down Menus'!A12</f>
        <v>Subscription - Video</v>
      </c>
      <c r="L27" s="930">
        <f>SUMIF('01) BudgetBill Breakdown'!B89:B$594,K13, '01) BudgetBill Breakdown'!G89:G$594)</f>
        <v>-343.35</v>
      </c>
      <c r="M27" s="1089">
        <f t="shared" si="3"/>
        <v>-13.734</v>
      </c>
      <c r="N27" s="25"/>
    </row>
    <row r="28">
      <c r="A28" s="25"/>
      <c r="B28" s="1134" t="b">
        <v>0</v>
      </c>
      <c r="C28" s="1042"/>
      <c r="D28" s="1042"/>
      <c r="E28" s="1042"/>
      <c r="F28" s="1179"/>
      <c r="G28" s="1137"/>
      <c r="H28" s="1138">
        <v>0.0</v>
      </c>
      <c r="I28" s="92">
        <f t="shared" si="2"/>
        <v>939.2</v>
      </c>
      <c r="J28" s="25"/>
      <c r="K28" s="1090" t="str">
        <f>'08) Drop Down Menus'!A13</f>
        <v>Subscription - Game</v>
      </c>
      <c r="L28" s="994">
        <f>SUMIF('01) BudgetBill Breakdown'!B89:B$594,K14, '01) BudgetBill Breakdown'!G89:G$594)</f>
        <v>-26.38</v>
      </c>
      <c r="M28" s="1091">
        <f t="shared" si="3"/>
        <v>-1.0552</v>
      </c>
      <c r="N28" s="25"/>
    </row>
    <row r="29">
      <c r="A29" s="25"/>
      <c r="B29" s="925" t="b">
        <v>0</v>
      </c>
      <c r="C29" s="1022"/>
      <c r="D29" s="1022"/>
      <c r="E29" s="1022"/>
      <c r="F29" s="1180"/>
      <c r="G29" s="983"/>
      <c r="H29" s="1023">
        <v>0.0</v>
      </c>
      <c r="I29" s="86">
        <f t="shared" si="2"/>
        <v>939.2</v>
      </c>
      <c r="J29" s="25"/>
      <c r="K29" s="1092" t="s">
        <v>574</v>
      </c>
      <c r="L29" s="1093"/>
      <c r="M29" s="1094" t="s">
        <v>669</v>
      </c>
      <c r="N29" s="25"/>
    </row>
    <row r="30">
      <c r="A30" s="25"/>
      <c r="B30" s="1134" t="b">
        <v>0</v>
      </c>
      <c r="C30" s="1042"/>
      <c r="D30" s="1135"/>
      <c r="E30" s="1135"/>
      <c r="F30" s="1179"/>
      <c r="G30" s="1137"/>
      <c r="H30" s="1138">
        <v>0.0</v>
      </c>
      <c r="I30" s="92">
        <f t="shared" si="2"/>
        <v>939.2</v>
      </c>
      <c r="J30" s="25"/>
      <c r="N30" s="25"/>
    </row>
    <row r="31">
      <c r="A31" s="25"/>
      <c r="B31" s="925" t="b">
        <v>0</v>
      </c>
      <c r="C31" s="1022"/>
      <c r="D31" s="862"/>
      <c r="E31" s="862"/>
      <c r="F31" s="1180"/>
      <c r="G31" s="983"/>
      <c r="H31" s="1023">
        <v>0.0</v>
      </c>
      <c r="I31" s="86">
        <f t="shared" si="2"/>
        <v>939.2</v>
      </c>
      <c r="J31" s="25"/>
      <c r="K31" s="126" t="s">
        <v>804</v>
      </c>
      <c r="N31" s="25"/>
    </row>
    <row r="32">
      <c r="A32" s="25"/>
      <c r="B32" s="1134" t="b">
        <v>0</v>
      </c>
      <c r="C32" s="1042"/>
      <c r="D32" s="1135"/>
      <c r="E32" s="1135"/>
      <c r="F32" s="1179"/>
      <c r="G32" s="1137"/>
      <c r="H32" s="1138">
        <v>0.0</v>
      </c>
      <c r="I32" s="92">
        <f t="shared" si="2"/>
        <v>939.2</v>
      </c>
      <c r="J32" s="25"/>
      <c r="K32" s="1208">
        <v>45849.0</v>
      </c>
      <c r="L32" s="1128"/>
      <c r="M32" s="125">
        <v>0.0</v>
      </c>
      <c r="N32" s="25"/>
    </row>
    <row r="33" ht="18.0" customHeight="1">
      <c r="A33" s="25"/>
      <c r="B33" s="925" t="b">
        <v>0</v>
      </c>
      <c r="C33" s="1022"/>
      <c r="D33" s="862"/>
      <c r="E33" s="862"/>
      <c r="F33" s="1180"/>
      <c r="G33" s="983"/>
      <c r="H33" s="1023">
        <v>0.0</v>
      </c>
      <c r="I33" s="86">
        <f t="shared" si="2"/>
        <v>939.2</v>
      </c>
      <c r="J33" s="25"/>
      <c r="K33" s="136" t="str">
        <f t="shared" ref="K33:K44" si="4">TEXT(K32+14, "mm/dd/yyyy")</f>
        <v>07/25/2025</v>
      </c>
      <c r="L33" s="1128"/>
      <c r="M33" s="125">
        <v>0.0</v>
      </c>
      <c r="N33" s="25"/>
    </row>
    <row r="34" ht="18.0" customHeight="1">
      <c r="A34" s="25"/>
      <c r="B34" s="1148"/>
      <c r="C34" s="1149" t="s">
        <v>455</v>
      </c>
      <c r="D34" s="1150"/>
      <c r="E34" s="1150"/>
      <c r="F34" s="1150"/>
      <c r="G34" s="1150"/>
      <c r="H34" s="1151">
        <f>I26</f>
        <v>939.2</v>
      </c>
      <c r="I34" s="1152"/>
      <c r="J34" s="25"/>
      <c r="K34" s="136" t="str">
        <f t="shared" si="4"/>
        <v>08/08/2025</v>
      </c>
      <c r="L34" s="1128"/>
      <c r="M34" s="125">
        <v>0.0</v>
      </c>
      <c r="N34" s="25"/>
    </row>
    <row r="35" ht="18.0" customHeight="1">
      <c r="A35" s="65"/>
      <c r="B35" s="65"/>
      <c r="C35" s="65"/>
      <c r="D35" s="65"/>
      <c r="E35" s="65"/>
      <c r="F35" s="65"/>
      <c r="G35" s="75"/>
      <c r="H35" s="75"/>
      <c r="I35" s="65"/>
      <c r="J35" s="25"/>
      <c r="K35" s="136" t="str">
        <f t="shared" si="4"/>
        <v>08/22/2025</v>
      </c>
      <c r="L35" s="1128"/>
      <c r="M35" s="125">
        <v>0.0</v>
      </c>
      <c r="N35" s="25"/>
    </row>
    <row r="36" ht="18.0" customHeight="1">
      <c r="A36" s="65"/>
      <c r="B36" s="65" t="s">
        <v>609</v>
      </c>
      <c r="J36" s="25"/>
      <c r="K36" s="136" t="str">
        <f t="shared" si="4"/>
        <v>09/05/2025</v>
      </c>
      <c r="L36" s="1128"/>
      <c r="M36" s="125">
        <v>0.0</v>
      </c>
      <c r="N36" s="25"/>
    </row>
    <row r="37" ht="18.0" customHeight="1">
      <c r="A37" s="80"/>
      <c r="B37" s="1085" t="s">
        <v>102</v>
      </c>
      <c r="C37" s="1086" t="s">
        <v>103</v>
      </c>
      <c r="D37" s="1086" t="s">
        <v>104</v>
      </c>
      <c r="E37" s="1086" t="s">
        <v>105</v>
      </c>
      <c r="F37" s="1086" t="s">
        <v>49</v>
      </c>
      <c r="G37" s="1106" t="s">
        <v>106</v>
      </c>
      <c r="H37" s="1106" t="s">
        <v>107</v>
      </c>
      <c r="I37" s="1130"/>
      <c r="J37" s="25"/>
      <c r="K37" s="136" t="str">
        <f t="shared" si="4"/>
        <v>09/19/2025</v>
      </c>
      <c r="L37" s="1128"/>
      <c r="M37" s="125">
        <v>0.0</v>
      </c>
      <c r="N37" s="25"/>
    </row>
    <row r="38" ht="18.0" customHeight="1">
      <c r="A38" s="80"/>
      <c r="B38" s="1108" t="b">
        <v>0</v>
      </c>
      <c r="C38" s="1022"/>
      <c r="D38" s="95"/>
      <c r="E38" s="95"/>
      <c r="F38" s="96"/>
      <c r="G38" s="85">
        <v>0.0</v>
      </c>
      <c r="H38" s="930">
        <f t="shared" ref="H38:H86" si="5">IF( B38 = TRUE ,(G38*F38)*0.05+(G38*F38) , G38*F38 )</f>
        <v>0</v>
      </c>
      <c r="I38" s="1107"/>
      <c r="J38" s="25"/>
      <c r="K38" s="136" t="str">
        <f t="shared" si="4"/>
        <v>10/03/2025</v>
      </c>
      <c r="L38" s="1128"/>
      <c r="M38" s="125">
        <v>0.0</v>
      </c>
      <c r="N38" s="25"/>
    </row>
    <row r="39" ht="18.0" customHeight="1">
      <c r="A39" s="80"/>
      <c r="B39" s="1111" t="b">
        <v>0</v>
      </c>
      <c r="C39" s="88"/>
      <c r="D39" s="89"/>
      <c r="E39" s="89"/>
      <c r="F39" s="90"/>
      <c r="G39" s="91">
        <v>0.0</v>
      </c>
      <c r="H39" s="994">
        <f t="shared" si="5"/>
        <v>0</v>
      </c>
      <c r="I39" s="1140"/>
      <c r="J39" s="25"/>
      <c r="K39" s="136" t="str">
        <f t="shared" si="4"/>
        <v>10/17/2025</v>
      </c>
      <c r="L39" s="1128"/>
      <c r="M39" s="125">
        <v>0.0</v>
      </c>
      <c r="N39" s="25"/>
    </row>
    <row r="40" ht="18.0" customHeight="1">
      <c r="A40" s="97"/>
      <c r="B40" s="1108" t="b">
        <v>0</v>
      </c>
      <c r="C40" s="94"/>
      <c r="D40" s="95"/>
      <c r="E40" s="95"/>
      <c r="F40" s="96"/>
      <c r="G40" s="85">
        <v>0.0</v>
      </c>
      <c r="H40" s="930">
        <f t="shared" si="5"/>
        <v>0</v>
      </c>
      <c r="I40" s="1107"/>
      <c r="J40" s="25"/>
      <c r="K40" s="136" t="str">
        <f t="shared" si="4"/>
        <v>10/31/2025</v>
      </c>
      <c r="L40" s="1128"/>
      <c r="M40" s="125">
        <v>0.0</v>
      </c>
      <c r="N40" s="25"/>
    </row>
    <row r="41" ht="18.0" customHeight="1">
      <c r="A41" s="80"/>
      <c r="B41" s="1111" t="b">
        <v>0</v>
      </c>
      <c r="C41" s="88"/>
      <c r="D41" s="89"/>
      <c r="E41" s="89"/>
      <c r="F41" s="90"/>
      <c r="G41" s="91">
        <v>0.0</v>
      </c>
      <c r="H41" s="994">
        <f t="shared" si="5"/>
        <v>0</v>
      </c>
      <c r="I41" s="1140"/>
      <c r="J41" s="25"/>
      <c r="K41" s="136" t="str">
        <f t="shared" si="4"/>
        <v>11/14/2025</v>
      </c>
      <c r="L41" s="1128"/>
      <c r="M41" s="125">
        <v>0.0</v>
      </c>
      <c r="N41" s="25"/>
    </row>
    <row r="42" ht="18.0" customHeight="1">
      <c r="A42" s="80"/>
      <c r="B42" s="1108" t="b">
        <v>0</v>
      </c>
      <c r="C42" s="94"/>
      <c r="D42" s="95"/>
      <c r="E42" s="95"/>
      <c r="F42" s="96"/>
      <c r="G42" s="85">
        <v>0.0</v>
      </c>
      <c r="H42" s="930">
        <f t="shared" si="5"/>
        <v>0</v>
      </c>
      <c r="I42" s="1107"/>
      <c r="J42" s="25"/>
      <c r="K42" s="136" t="str">
        <f t="shared" si="4"/>
        <v>11/28/2025</v>
      </c>
      <c r="L42" s="1128"/>
      <c r="M42" s="125">
        <v>0.0</v>
      </c>
      <c r="N42" s="25"/>
    </row>
    <row r="43" ht="18.0" customHeight="1">
      <c r="A43" s="80"/>
      <c r="B43" s="1111" t="b">
        <v>0</v>
      </c>
      <c r="C43" s="88"/>
      <c r="D43" s="89"/>
      <c r="E43" s="89"/>
      <c r="F43" s="90"/>
      <c r="G43" s="91">
        <v>0.0</v>
      </c>
      <c r="H43" s="994">
        <f t="shared" si="5"/>
        <v>0</v>
      </c>
      <c r="I43" s="1140"/>
      <c r="J43" s="25"/>
      <c r="K43" s="136" t="str">
        <f t="shared" si="4"/>
        <v>12/12/2025</v>
      </c>
      <c r="L43" s="1128"/>
      <c r="M43" s="125">
        <v>0.0</v>
      </c>
      <c r="N43" s="25"/>
    </row>
    <row r="44" ht="18.0" customHeight="1">
      <c r="A44" s="97"/>
      <c r="B44" s="1108" t="b">
        <v>0</v>
      </c>
      <c r="C44" s="94"/>
      <c r="D44" s="95"/>
      <c r="E44" s="95"/>
      <c r="F44" s="96"/>
      <c r="G44" s="85">
        <v>0.0</v>
      </c>
      <c r="H44" s="930">
        <f t="shared" si="5"/>
        <v>0</v>
      </c>
      <c r="I44" s="1107"/>
      <c r="J44" s="25"/>
      <c r="K44" s="136" t="str">
        <f t="shared" si="4"/>
        <v>12/26/2025</v>
      </c>
      <c r="L44" s="1128"/>
      <c r="M44" s="125">
        <v>0.0</v>
      </c>
      <c r="N44" s="25"/>
    </row>
    <row r="45" ht="18.0" customHeight="1">
      <c r="A45" s="97"/>
      <c r="B45" s="1111" t="b">
        <v>0</v>
      </c>
      <c r="C45" s="88"/>
      <c r="D45" s="89"/>
      <c r="E45" s="89"/>
      <c r="F45" s="90"/>
      <c r="G45" s="91">
        <v>0.0</v>
      </c>
      <c r="H45" s="994">
        <f t="shared" si="5"/>
        <v>0</v>
      </c>
      <c r="I45" s="1140"/>
      <c r="J45" s="25"/>
      <c r="K45" s="167"/>
      <c r="L45" s="1128"/>
      <c r="M45" s="125">
        <v>0.0</v>
      </c>
      <c r="N45" s="25"/>
    </row>
    <row r="46" ht="18.0" customHeight="1">
      <c r="A46" s="97"/>
      <c r="B46" s="1108" t="b">
        <v>0</v>
      </c>
      <c r="C46" s="94"/>
      <c r="D46" s="95"/>
      <c r="E46" s="95"/>
      <c r="F46" s="96"/>
      <c r="G46" s="85">
        <v>0.0</v>
      </c>
      <c r="H46" s="930">
        <f t="shared" si="5"/>
        <v>0</v>
      </c>
      <c r="I46" s="1107"/>
      <c r="J46" s="25"/>
      <c r="K46" s="167"/>
      <c r="L46" s="1128"/>
      <c r="M46" s="125">
        <v>0.0</v>
      </c>
      <c r="N46" s="25"/>
    </row>
    <row r="47" ht="18.0" customHeight="1">
      <c r="A47" s="97"/>
      <c r="B47" s="1111" t="b">
        <v>0</v>
      </c>
      <c r="C47" s="88"/>
      <c r="D47" s="89"/>
      <c r="E47" s="89"/>
      <c r="F47" s="90"/>
      <c r="G47" s="91">
        <v>0.0</v>
      </c>
      <c r="H47" s="994">
        <f t="shared" si="5"/>
        <v>0</v>
      </c>
      <c r="I47" s="1140"/>
      <c r="J47" s="25"/>
      <c r="K47" s="167"/>
      <c r="L47" s="1128"/>
      <c r="M47" s="125">
        <v>0.0</v>
      </c>
      <c r="N47" s="25"/>
    </row>
    <row r="48" ht="18.0" customHeight="1">
      <c r="A48" s="97"/>
      <c r="B48" s="1108" t="b">
        <v>0</v>
      </c>
      <c r="C48" s="94"/>
      <c r="D48" s="95"/>
      <c r="E48" s="95"/>
      <c r="F48" s="96"/>
      <c r="G48" s="85">
        <v>0.0</v>
      </c>
      <c r="H48" s="930">
        <f t="shared" si="5"/>
        <v>0</v>
      </c>
      <c r="I48" s="1107"/>
      <c r="J48" s="25"/>
      <c r="K48" s="167"/>
      <c r="L48" s="1128"/>
      <c r="M48" s="125">
        <v>0.0</v>
      </c>
    </row>
    <row r="49" ht="18.0" customHeight="1">
      <c r="A49" s="97"/>
      <c r="B49" s="1111" t="b">
        <v>0</v>
      </c>
      <c r="C49" s="88"/>
      <c r="D49" s="89"/>
      <c r="E49" s="89"/>
      <c r="F49" s="90"/>
      <c r="G49" s="91">
        <v>0.0</v>
      </c>
      <c r="H49" s="994">
        <f t="shared" si="5"/>
        <v>0</v>
      </c>
      <c r="I49" s="1140"/>
      <c r="J49" s="25"/>
      <c r="K49" s="167"/>
      <c r="L49" s="1128"/>
      <c r="M49" s="125">
        <v>0.0</v>
      </c>
    </row>
    <row r="50" ht="18.0" customHeight="1">
      <c r="A50" s="97"/>
      <c r="B50" s="1108" t="b">
        <v>0</v>
      </c>
      <c r="C50" s="94"/>
      <c r="D50" s="95"/>
      <c r="E50" s="95"/>
      <c r="F50" s="96"/>
      <c r="G50" s="85">
        <v>0.0</v>
      </c>
      <c r="H50" s="930">
        <f t="shared" si="5"/>
        <v>0</v>
      </c>
      <c r="I50" s="1107"/>
      <c r="J50" s="25"/>
      <c r="K50" s="167"/>
      <c r="L50" s="1128"/>
      <c r="M50" s="125">
        <v>0.0</v>
      </c>
    </row>
    <row r="51" ht="18.0" customHeight="1">
      <c r="A51" s="97"/>
      <c r="B51" s="1111" t="b">
        <v>0</v>
      </c>
      <c r="C51" s="88"/>
      <c r="D51" s="89"/>
      <c r="E51" s="89"/>
      <c r="F51" s="90"/>
      <c r="G51" s="91">
        <v>0.0</v>
      </c>
      <c r="H51" s="994">
        <f t="shared" si="5"/>
        <v>0</v>
      </c>
      <c r="I51" s="1140"/>
      <c r="J51" s="25"/>
      <c r="K51" s="167"/>
      <c r="L51" s="1128"/>
      <c r="M51" s="125">
        <v>0.0</v>
      </c>
    </row>
    <row r="52" ht="18.0" customHeight="1">
      <c r="A52" s="97"/>
      <c r="B52" s="1108" t="b">
        <v>0</v>
      </c>
      <c r="C52" s="94"/>
      <c r="D52" s="95"/>
      <c r="E52" s="95"/>
      <c r="F52" s="96"/>
      <c r="G52" s="85">
        <v>0.0</v>
      </c>
      <c r="H52" s="930">
        <f t="shared" si="5"/>
        <v>0</v>
      </c>
      <c r="I52" s="1107"/>
      <c r="J52" s="25"/>
      <c r="K52" s="167"/>
      <c r="L52" s="1128"/>
      <c r="M52" s="125">
        <v>0.0</v>
      </c>
    </row>
    <row r="53" ht="18.0" customHeight="1">
      <c r="A53" s="97"/>
      <c r="B53" s="1111" t="b">
        <v>0</v>
      </c>
      <c r="C53" s="88"/>
      <c r="D53" s="89"/>
      <c r="E53" s="89"/>
      <c r="F53" s="90"/>
      <c r="G53" s="91">
        <v>0.0</v>
      </c>
      <c r="H53" s="994">
        <f t="shared" si="5"/>
        <v>0</v>
      </c>
      <c r="I53" s="1140"/>
      <c r="J53" s="25"/>
      <c r="K53" s="167"/>
      <c r="L53" s="1128"/>
      <c r="M53" s="125">
        <v>0.0</v>
      </c>
      <c r="N53" s="25"/>
    </row>
    <row r="54" ht="18.0" customHeight="1">
      <c r="A54" s="97"/>
      <c r="B54" s="1108" t="b">
        <v>0</v>
      </c>
      <c r="C54" s="94"/>
      <c r="D54" s="95"/>
      <c r="E54" s="95"/>
      <c r="F54" s="96"/>
      <c r="G54" s="85">
        <v>0.0</v>
      </c>
      <c r="H54" s="930">
        <f t="shared" si="5"/>
        <v>0</v>
      </c>
      <c r="I54" s="1107"/>
      <c r="J54" s="25"/>
      <c r="K54" s="167"/>
      <c r="L54" s="1128"/>
      <c r="M54" s="125">
        <v>0.0</v>
      </c>
      <c r="N54" s="25"/>
    </row>
    <row r="55" ht="18.0" customHeight="1">
      <c r="A55" s="97"/>
      <c r="B55" s="1111" t="b">
        <v>0</v>
      </c>
      <c r="C55" s="88"/>
      <c r="D55" s="89"/>
      <c r="E55" s="89"/>
      <c r="F55" s="90"/>
      <c r="G55" s="91">
        <v>0.0</v>
      </c>
      <c r="H55" s="994">
        <f t="shared" si="5"/>
        <v>0</v>
      </c>
      <c r="I55" s="1140"/>
      <c r="J55" s="25"/>
      <c r="K55" s="167"/>
      <c r="L55" s="1128"/>
      <c r="M55" s="125">
        <v>0.0</v>
      </c>
      <c r="N55" s="25"/>
    </row>
    <row r="56" ht="18.0" customHeight="1">
      <c r="A56" s="97"/>
      <c r="B56" s="1108" t="b">
        <v>0</v>
      </c>
      <c r="C56" s="94"/>
      <c r="D56" s="95"/>
      <c r="E56" s="95"/>
      <c r="F56" s="96"/>
      <c r="G56" s="85">
        <v>0.0</v>
      </c>
      <c r="H56" s="930">
        <f t="shared" si="5"/>
        <v>0</v>
      </c>
      <c r="I56" s="1107"/>
      <c r="J56" s="25"/>
      <c r="K56" s="167"/>
      <c r="L56" s="1128"/>
      <c r="M56" s="125">
        <v>0.0</v>
      </c>
      <c r="N56" s="25"/>
    </row>
    <row r="57" ht="18.0" customHeight="1">
      <c r="A57" s="97"/>
      <c r="B57" s="1111" t="b">
        <v>0</v>
      </c>
      <c r="C57" s="88"/>
      <c r="D57" s="89"/>
      <c r="E57" s="89"/>
      <c r="F57" s="90"/>
      <c r="G57" s="91">
        <v>0.0</v>
      </c>
      <c r="H57" s="994">
        <f t="shared" si="5"/>
        <v>0</v>
      </c>
      <c r="I57" s="1140"/>
      <c r="J57" s="25"/>
      <c r="K57" s="167"/>
      <c r="L57" s="1128"/>
      <c r="M57" s="125">
        <v>0.0</v>
      </c>
      <c r="N57" s="25"/>
    </row>
    <row r="58" ht="18.0" customHeight="1">
      <c r="A58" s="97"/>
      <c r="B58" s="1108" t="b">
        <v>0</v>
      </c>
      <c r="C58" s="94"/>
      <c r="D58" s="95"/>
      <c r="E58" s="95"/>
      <c r="F58" s="96"/>
      <c r="G58" s="85">
        <v>0.0</v>
      </c>
      <c r="H58" s="930">
        <f t="shared" si="5"/>
        <v>0</v>
      </c>
      <c r="I58" s="1107"/>
      <c r="J58" s="25"/>
      <c r="K58" s="167"/>
      <c r="L58" s="1128"/>
      <c r="M58" s="125">
        <v>0.0</v>
      </c>
      <c r="N58" s="25"/>
    </row>
    <row r="59" ht="18.0" customHeight="1">
      <c r="A59" s="97"/>
      <c r="B59" s="1111" t="b">
        <v>0</v>
      </c>
      <c r="C59" s="88"/>
      <c r="D59" s="89"/>
      <c r="E59" s="89"/>
      <c r="F59" s="90"/>
      <c r="G59" s="91">
        <v>0.0</v>
      </c>
      <c r="H59" s="994">
        <f t="shared" si="5"/>
        <v>0</v>
      </c>
      <c r="I59" s="1140"/>
      <c r="J59" s="25"/>
      <c r="K59" s="167"/>
      <c r="L59" s="1128"/>
      <c r="M59" s="125"/>
      <c r="N59" s="25"/>
    </row>
    <row r="60" ht="18.0" customHeight="1">
      <c r="A60" s="97"/>
      <c r="B60" s="1108" t="b">
        <v>0</v>
      </c>
      <c r="C60" s="94"/>
      <c r="D60" s="95"/>
      <c r="E60" s="95"/>
      <c r="F60" s="96"/>
      <c r="G60" s="85">
        <v>0.0</v>
      </c>
      <c r="H60" s="930">
        <f t="shared" si="5"/>
        <v>0</v>
      </c>
      <c r="I60" s="1107"/>
      <c r="J60" s="25"/>
      <c r="K60" s="1128"/>
      <c r="N60" s="25"/>
    </row>
    <row r="61" ht="18.0" customHeight="1">
      <c r="A61" s="97"/>
      <c r="B61" s="1111" t="b">
        <v>0</v>
      </c>
      <c r="C61" s="88"/>
      <c r="D61" s="89"/>
      <c r="E61" s="89"/>
      <c r="F61" s="90"/>
      <c r="G61" s="91">
        <v>0.0</v>
      </c>
      <c r="H61" s="994">
        <f t="shared" si="5"/>
        <v>0</v>
      </c>
      <c r="I61" s="1140"/>
      <c r="J61" s="25"/>
      <c r="K61" s="25"/>
      <c r="L61" s="25"/>
      <c r="M61" s="25"/>
      <c r="N61" s="25"/>
    </row>
    <row r="62" ht="18.0" customHeight="1">
      <c r="A62" s="97"/>
      <c r="B62" s="1108" t="b">
        <v>0</v>
      </c>
      <c r="C62" s="94"/>
      <c r="D62" s="95"/>
      <c r="E62" s="95"/>
      <c r="F62" s="96"/>
      <c r="G62" s="85">
        <v>0.0</v>
      </c>
      <c r="H62" s="930">
        <f t="shared" si="5"/>
        <v>0</v>
      </c>
      <c r="I62" s="1107"/>
      <c r="J62" s="25"/>
      <c r="N62" s="25"/>
    </row>
    <row r="63" ht="18.0" customHeight="1">
      <c r="A63" s="97"/>
      <c r="B63" s="1111" t="b">
        <v>0</v>
      </c>
      <c r="C63" s="88"/>
      <c r="D63" s="89"/>
      <c r="E63" s="89"/>
      <c r="F63" s="90"/>
      <c r="G63" s="91">
        <v>0.0</v>
      </c>
      <c r="H63" s="994">
        <f t="shared" si="5"/>
        <v>0</v>
      </c>
      <c r="I63" s="1140"/>
      <c r="J63" s="25"/>
      <c r="N63" s="25"/>
    </row>
    <row r="64" ht="18.0" customHeight="1">
      <c r="A64" s="97"/>
      <c r="B64" s="1108" t="b">
        <v>0</v>
      </c>
      <c r="C64" s="94"/>
      <c r="D64" s="95"/>
      <c r="E64" s="95"/>
      <c r="F64" s="96"/>
      <c r="G64" s="85">
        <v>0.0</v>
      </c>
      <c r="H64" s="930">
        <f t="shared" si="5"/>
        <v>0</v>
      </c>
      <c r="I64" s="1107"/>
      <c r="J64" s="25"/>
      <c r="N64" s="25"/>
    </row>
    <row r="65" ht="18.0" customHeight="1">
      <c r="A65" s="97"/>
      <c r="B65" s="1111" t="b">
        <v>0</v>
      </c>
      <c r="C65" s="88"/>
      <c r="D65" s="89"/>
      <c r="E65" s="89"/>
      <c r="F65" s="90"/>
      <c r="G65" s="91">
        <v>0.0</v>
      </c>
      <c r="H65" s="994">
        <f t="shared" si="5"/>
        <v>0</v>
      </c>
      <c r="I65" s="1140"/>
      <c r="J65" s="25"/>
      <c r="N65" s="25"/>
    </row>
    <row r="66" ht="18.0" customHeight="1">
      <c r="A66" s="97"/>
      <c r="B66" s="1108" t="b">
        <v>0</v>
      </c>
      <c r="C66" s="94"/>
      <c r="D66" s="95"/>
      <c r="E66" s="95"/>
      <c r="F66" s="96"/>
      <c r="G66" s="85">
        <v>0.0</v>
      </c>
      <c r="H66" s="930">
        <f t="shared" si="5"/>
        <v>0</v>
      </c>
      <c r="I66" s="1107"/>
      <c r="J66" s="25"/>
      <c r="N66" s="25"/>
    </row>
    <row r="67" ht="18.0" customHeight="1">
      <c r="A67" s="97"/>
      <c r="B67" s="1111" t="b">
        <v>0</v>
      </c>
      <c r="C67" s="88"/>
      <c r="D67" s="89"/>
      <c r="E67" s="89"/>
      <c r="F67" s="90"/>
      <c r="G67" s="91">
        <v>0.0</v>
      </c>
      <c r="H67" s="994">
        <f t="shared" si="5"/>
        <v>0</v>
      </c>
      <c r="I67" s="1140"/>
      <c r="J67" s="25"/>
      <c r="N67" s="25"/>
    </row>
    <row r="68" ht="18.0" customHeight="1">
      <c r="A68" s="97"/>
      <c r="B68" s="1108" t="b">
        <v>0</v>
      </c>
      <c r="C68" s="94"/>
      <c r="D68" s="95"/>
      <c r="E68" s="95"/>
      <c r="F68" s="96"/>
      <c r="G68" s="85">
        <v>0.0</v>
      </c>
      <c r="H68" s="930">
        <f t="shared" si="5"/>
        <v>0</v>
      </c>
      <c r="I68" s="1107"/>
      <c r="J68" s="25"/>
      <c r="N68" s="25"/>
    </row>
    <row r="69" ht="18.0" customHeight="1">
      <c r="A69" s="97"/>
      <c r="B69" s="1111" t="b">
        <v>0</v>
      </c>
      <c r="C69" s="88"/>
      <c r="D69" s="89"/>
      <c r="E69" s="89"/>
      <c r="F69" s="90"/>
      <c r="G69" s="91">
        <v>0.0</v>
      </c>
      <c r="H69" s="994">
        <f t="shared" si="5"/>
        <v>0</v>
      </c>
      <c r="I69" s="1140"/>
      <c r="J69" s="25"/>
      <c r="N69" s="25"/>
    </row>
    <row r="70" ht="18.0" customHeight="1">
      <c r="A70" s="97"/>
      <c r="B70" s="1108" t="b">
        <v>0</v>
      </c>
      <c r="C70" s="94"/>
      <c r="D70" s="95"/>
      <c r="E70" s="95"/>
      <c r="F70" s="96"/>
      <c r="G70" s="85">
        <v>0.0</v>
      </c>
      <c r="H70" s="930">
        <f t="shared" si="5"/>
        <v>0</v>
      </c>
      <c r="I70" s="1107"/>
      <c r="J70" s="25"/>
      <c r="N70" s="25"/>
    </row>
    <row r="71" ht="18.0" customHeight="1">
      <c r="A71" s="97"/>
      <c r="B71" s="1111" t="b">
        <v>0</v>
      </c>
      <c r="C71" s="88"/>
      <c r="D71" s="89"/>
      <c r="E71" s="89"/>
      <c r="F71" s="90"/>
      <c r="G71" s="91">
        <v>0.0</v>
      </c>
      <c r="H71" s="994">
        <f t="shared" si="5"/>
        <v>0</v>
      </c>
      <c r="I71" s="1140"/>
      <c r="J71" s="25"/>
      <c r="N71" s="25"/>
    </row>
    <row r="72" ht="18.0" customHeight="1">
      <c r="A72" s="97"/>
      <c r="B72" s="1108" t="b">
        <v>0</v>
      </c>
      <c r="C72" s="94"/>
      <c r="D72" s="95"/>
      <c r="E72" s="95"/>
      <c r="F72" s="96"/>
      <c r="G72" s="85">
        <v>0.0</v>
      </c>
      <c r="H72" s="930">
        <f t="shared" si="5"/>
        <v>0</v>
      </c>
      <c r="I72" s="1107"/>
      <c r="J72" s="25"/>
      <c r="N72" s="25"/>
    </row>
    <row r="73" ht="18.0" customHeight="1">
      <c r="A73" s="97"/>
      <c r="B73" s="1111" t="b">
        <v>0</v>
      </c>
      <c r="C73" s="88"/>
      <c r="D73" s="89"/>
      <c r="E73" s="89"/>
      <c r="F73" s="90"/>
      <c r="G73" s="91">
        <v>0.0</v>
      </c>
      <c r="H73" s="994">
        <f t="shared" si="5"/>
        <v>0</v>
      </c>
      <c r="I73" s="1140"/>
      <c r="J73" s="25"/>
      <c r="N73" s="25"/>
    </row>
    <row r="74" ht="18.0" customHeight="1">
      <c r="A74" s="97"/>
      <c r="B74" s="1108" t="b">
        <v>0</v>
      </c>
      <c r="C74" s="94"/>
      <c r="D74" s="95"/>
      <c r="E74" s="95"/>
      <c r="F74" s="96"/>
      <c r="G74" s="85">
        <v>0.0</v>
      </c>
      <c r="H74" s="930">
        <f t="shared" si="5"/>
        <v>0</v>
      </c>
      <c r="I74" s="1107"/>
      <c r="J74" s="25"/>
      <c r="N74" s="25"/>
    </row>
    <row r="75" ht="18.0" customHeight="1">
      <c r="A75" s="97"/>
      <c r="B75" s="1111" t="b">
        <v>0</v>
      </c>
      <c r="C75" s="88"/>
      <c r="D75" s="89"/>
      <c r="E75" s="89"/>
      <c r="F75" s="90"/>
      <c r="G75" s="91">
        <v>0.0</v>
      </c>
      <c r="H75" s="994">
        <f t="shared" si="5"/>
        <v>0</v>
      </c>
      <c r="I75" s="1140"/>
      <c r="J75" s="25"/>
      <c r="N75" s="25"/>
    </row>
    <row r="76" ht="18.0" customHeight="1">
      <c r="A76" s="97"/>
      <c r="B76" s="1108" t="b">
        <v>0</v>
      </c>
      <c r="C76" s="94"/>
      <c r="D76" s="95"/>
      <c r="E76" s="95"/>
      <c r="F76" s="96"/>
      <c r="G76" s="85">
        <v>0.0</v>
      </c>
      <c r="H76" s="930">
        <f t="shared" si="5"/>
        <v>0</v>
      </c>
      <c r="I76" s="1107"/>
      <c r="J76" s="25"/>
      <c r="N76" s="25"/>
    </row>
    <row r="77" ht="18.0" customHeight="1">
      <c r="A77" s="97"/>
      <c r="B77" s="1111" t="b">
        <v>0</v>
      </c>
      <c r="C77" s="88"/>
      <c r="D77" s="89"/>
      <c r="E77" s="89"/>
      <c r="F77" s="90"/>
      <c r="G77" s="91">
        <v>0.0</v>
      </c>
      <c r="H77" s="994">
        <f t="shared" si="5"/>
        <v>0</v>
      </c>
      <c r="I77" s="1140"/>
      <c r="J77" s="25"/>
      <c r="N77" s="25"/>
    </row>
    <row r="78" ht="18.0" customHeight="1">
      <c r="A78" s="97"/>
      <c r="B78" s="1108" t="b">
        <v>0</v>
      </c>
      <c r="C78" s="94"/>
      <c r="D78" s="95"/>
      <c r="E78" s="95"/>
      <c r="F78" s="96"/>
      <c r="G78" s="85">
        <v>0.0</v>
      </c>
      <c r="H78" s="930">
        <f t="shared" si="5"/>
        <v>0</v>
      </c>
      <c r="I78" s="1107"/>
      <c r="J78" s="25"/>
      <c r="N78" s="25"/>
    </row>
    <row r="79" ht="18.0" customHeight="1">
      <c r="A79" s="97"/>
      <c r="B79" s="1111" t="b">
        <v>0</v>
      </c>
      <c r="C79" s="88"/>
      <c r="D79" s="89"/>
      <c r="E79" s="89"/>
      <c r="F79" s="90"/>
      <c r="G79" s="91">
        <v>0.0</v>
      </c>
      <c r="H79" s="994">
        <f t="shared" si="5"/>
        <v>0</v>
      </c>
      <c r="I79" s="1140"/>
      <c r="J79" s="25"/>
      <c r="N79" s="25"/>
    </row>
    <row r="80" ht="18.0" customHeight="1">
      <c r="A80" s="97"/>
      <c r="B80" s="1108" t="b">
        <v>0</v>
      </c>
      <c r="C80" s="94"/>
      <c r="D80" s="95"/>
      <c r="E80" s="95"/>
      <c r="F80" s="96"/>
      <c r="G80" s="85">
        <v>0.0</v>
      </c>
      <c r="H80" s="930">
        <f t="shared" si="5"/>
        <v>0</v>
      </c>
      <c r="I80" s="1107"/>
      <c r="J80" s="25"/>
      <c r="N80" s="25"/>
    </row>
    <row r="81" ht="18.0" customHeight="1">
      <c r="A81" s="97"/>
      <c r="B81" s="1111" t="b">
        <v>0</v>
      </c>
      <c r="C81" s="88"/>
      <c r="D81" s="89"/>
      <c r="E81" s="89"/>
      <c r="F81" s="90"/>
      <c r="G81" s="91">
        <v>0.0</v>
      </c>
      <c r="H81" s="994">
        <f t="shared" si="5"/>
        <v>0</v>
      </c>
      <c r="I81" s="1140"/>
      <c r="J81" s="25"/>
      <c r="N81" s="25"/>
    </row>
    <row r="82" ht="18.0" customHeight="1">
      <c r="A82" s="97"/>
      <c r="B82" s="1108" t="b">
        <v>0</v>
      </c>
      <c r="C82" s="94"/>
      <c r="D82" s="95"/>
      <c r="E82" s="95"/>
      <c r="F82" s="96"/>
      <c r="G82" s="85">
        <v>0.0</v>
      </c>
      <c r="H82" s="930">
        <f t="shared" si="5"/>
        <v>0</v>
      </c>
      <c r="I82" s="1107"/>
      <c r="J82" s="25"/>
      <c r="N82" s="25"/>
    </row>
    <row r="83" ht="18.0" customHeight="1">
      <c r="A83" s="97"/>
      <c r="B83" s="1111" t="b">
        <v>0</v>
      </c>
      <c r="C83" s="88"/>
      <c r="D83" s="89"/>
      <c r="E83" s="89"/>
      <c r="F83" s="90"/>
      <c r="G83" s="91">
        <v>0.0</v>
      </c>
      <c r="H83" s="994">
        <f t="shared" si="5"/>
        <v>0</v>
      </c>
      <c r="I83" s="1140"/>
      <c r="J83" s="25"/>
      <c r="N83" s="25"/>
    </row>
    <row r="84" ht="18.0" customHeight="1">
      <c r="A84" s="97"/>
      <c r="B84" s="1108" t="b">
        <v>0</v>
      </c>
      <c r="C84" s="94"/>
      <c r="D84" s="95"/>
      <c r="E84" s="95"/>
      <c r="F84" s="96"/>
      <c r="G84" s="85">
        <v>0.0</v>
      </c>
      <c r="H84" s="930">
        <f t="shared" si="5"/>
        <v>0</v>
      </c>
      <c r="I84" s="1107"/>
      <c r="J84" s="25"/>
      <c r="N84" s="25"/>
    </row>
    <row r="85" ht="18.0" customHeight="1">
      <c r="A85" s="97"/>
      <c r="B85" s="1111" t="b">
        <v>0</v>
      </c>
      <c r="C85" s="88"/>
      <c r="D85" s="89"/>
      <c r="E85" s="89"/>
      <c r="F85" s="90"/>
      <c r="G85" s="91">
        <v>0.0</v>
      </c>
      <c r="H85" s="994">
        <f t="shared" si="5"/>
        <v>0</v>
      </c>
      <c r="I85" s="1140"/>
      <c r="J85" s="25"/>
      <c r="N85" s="25"/>
    </row>
    <row r="86" ht="18.0" customHeight="1">
      <c r="A86" s="65"/>
      <c r="B86" s="1108" t="b">
        <v>0</v>
      </c>
      <c r="C86" s="94"/>
      <c r="D86" s="95"/>
      <c r="E86" s="95"/>
      <c r="F86" s="96"/>
      <c r="G86" s="85">
        <v>0.0</v>
      </c>
      <c r="H86" s="930">
        <f t="shared" si="5"/>
        <v>0</v>
      </c>
      <c r="I86" s="1107"/>
      <c r="J86" s="25"/>
      <c r="N86" s="25"/>
    </row>
    <row r="87">
      <c r="A87" s="126"/>
      <c r="B87" s="1125"/>
      <c r="C87" s="1126" t="s">
        <v>610</v>
      </c>
      <c r="D87" s="1093"/>
      <c r="E87" s="1093"/>
      <c r="F87" s="1093"/>
      <c r="G87" s="1093"/>
      <c r="H87" s="1127">
        <f>sum(H38:H86)</f>
        <v>0</v>
      </c>
      <c r="I87" s="1155"/>
      <c r="J87" s="25"/>
      <c r="N87" s="25"/>
    </row>
    <row r="88">
      <c r="A88" s="126"/>
      <c r="B88" s="126" t="s">
        <v>134</v>
      </c>
      <c r="H88" s="127">
        <f>'01) BudgetBill Breakdown'!J882-H87</f>
        <v>1413.26</v>
      </c>
      <c r="J88" s="25"/>
      <c r="M88" s="13">
        <v>45829.0</v>
      </c>
      <c r="N88" s="25"/>
    </row>
    <row r="89">
      <c r="A89" s="126"/>
      <c r="B89" s="126"/>
      <c r="C89" s="126"/>
      <c r="D89" s="126"/>
      <c r="E89" s="126"/>
      <c r="F89" s="126"/>
      <c r="G89" s="126"/>
      <c r="H89" s="128"/>
      <c r="I89" s="128"/>
      <c r="J89" s="25"/>
      <c r="N89" s="25"/>
    </row>
  </sheetData>
  <mergeCells count="102">
    <mergeCell ref="H34:I34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K60:M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2:I72"/>
    <mergeCell ref="H73:I73"/>
    <mergeCell ref="H74:I74"/>
    <mergeCell ref="H75:I75"/>
    <mergeCell ref="H76:I76"/>
    <mergeCell ref="H84:I84"/>
    <mergeCell ref="H85:I85"/>
    <mergeCell ref="H86:I86"/>
    <mergeCell ref="C87:G87"/>
    <mergeCell ref="H87:I87"/>
    <mergeCell ref="B88:G88"/>
    <mergeCell ref="H88:I88"/>
    <mergeCell ref="H77:I77"/>
    <mergeCell ref="H78:I78"/>
    <mergeCell ref="H79:I79"/>
    <mergeCell ref="H80:I80"/>
    <mergeCell ref="H81:I81"/>
    <mergeCell ref="H82:I82"/>
    <mergeCell ref="H83:I83"/>
    <mergeCell ref="B2:I2"/>
    <mergeCell ref="K2:M2"/>
    <mergeCell ref="C3:E3"/>
    <mergeCell ref="L3:M3"/>
    <mergeCell ref="C4:E4"/>
    <mergeCell ref="L4:M4"/>
    <mergeCell ref="L5:M5"/>
    <mergeCell ref="C5:E5"/>
    <mergeCell ref="C6:E6"/>
    <mergeCell ref="C7:E7"/>
    <mergeCell ref="C8:E8"/>
    <mergeCell ref="C9:E9"/>
    <mergeCell ref="C10:E10"/>
    <mergeCell ref="C11:E11"/>
    <mergeCell ref="L13:M13"/>
    <mergeCell ref="L14:M14"/>
    <mergeCell ref="K29:L29"/>
    <mergeCell ref="K31:M31"/>
    <mergeCell ref="L6:M6"/>
    <mergeCell ref="L7:M7"/>
    <mergeCell ref="L8:M8"/>
    <mergeCell ref="L9:M9"/>
    <mergeCell ref="L10:M10"/>
    <mergeCell ref="L11:M11"/>
    <mergeCell ref="L12:M12"/>
    <mergeCell ref="C12:E12"/>
    <mergeCell ref="C13:E13"/>
    <mergeCell ref="C14:E14"/>
    <mergeCell ref="C15:E15"/>
    <mergeCell ref="C16:E16"/>
    <mergeCell ref="C17:E17"/>
    <mergeCell ref="C18:E18"/>
    <mergeCell ref="C19:E19"/>
    <mergeCell ref="C20:E20"/>
    <mergeCell ref="C21:E21"/>
    <mergeCell ref="C22:E22"/>
    <mergeCell ref="C23:E23"/>
    <mergeCell ref="C24:E24"/>
    <mergeCell ref="C25:E25"/>
    <mergeCell ref="C26:E26"/>
    <mergeCell ref="C30:E30"/>
    <mergeCell ref="C31:E31"/>
    <mergeCell ref="C32:E32"/>
    <mergeCell ref="C33:E33"/>
    <mergeCell ref="C34:G34"/>
    <mergeCell ref="B36:I36"/>
  </mergeCells>
  <conditionalFormatting sqref="B2">
    <cfRule type="cellIs" dxfId="30" priority="1" operator="lessThan">
      <formula>0</formula>
    </cfRule>
  </conditionalFormatting>
  <conditionalFormatting sqref="B2">
    <cfRule type="cellIs" dxfId="23" priority="2" operator="greaterThan">
      <formula>0</formula>
    </cfRule>
  </conditionalFormatting>
  <conditionalFormatting sqref="B2">
    <cfRule type="cellIs" dxfId="32" priority="3" operator="equal">
      <formula>0</formula>
    </cfRule>
  </conditionalFormatting>
  <dataValidations>
    <dataValidation type="list" allowBlank="1" showErrorMessage="1" sqref="E38:E86">
      <formula1>'08) Drop Down Menus'!$B$2:$B$17</formula1>
    </dataValidation>
    <dataValidation type="list" allowBlank="1" sqref="G4:G33">
      <formula1>'08) Drop Down Menus'!$A$2:$A$17</formula1>
    </dataValidation>
  </dataValidations>
  <drawing r:id="rId1"/>
</worksheet>
</file>

<file path=xl/worksheets/sheet10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3.29"/>
    <col customWidth="1" min="2" max="2" width="4.71"/>
    <col customWidth="1" min="3" max="3" width="32.57"/>
    <col customWidth="1" min="4" max="4" width="10.0"/>
    <col customWidth="1" min="5" max="5" width="25.71"/>
    <col customWidth="1" min="6" max="6" width="13.0"/>
    <col customWidth="1" min="7" max="7" width="23.86"/>
    <col customWidth="1" min="8" max="8" width="15.29"/>
    <col customWidth="1" min="9" max="9" width="14.29"/>
    <col customWidth="1" min="10" max="10" width="3.71"/>
    <col customWidth="1" min="11" max="11" width="23.86"/>
    <col customWidth="1" min="12" max="12" width="15.0"/>
    <col customWidth="1" min="13" max="13" width="16.57"/>
    <col customWidth="1" min="14" max="14" width="3.43"/>
  </cols>
  <sheetData>
    <row r="1">
      <c r="A1" s="25"/>
      <c r="B1" s="25"/>
      <c r="C1" s="25"/>
      <c r="D1" s="25"/>
      <c r="E1" s="25"/>
      <c r="F1" s="25"/>
      <c r="G1" s="24"/>
      <c r="H1" s="25"/>
      <c r="I1" s="25"/>
      <c r="J1" s="25"/>
      <c r="K1" s="25"/>
      <c r="L1" s="138"/>
      <c r="M1" s="25"/>
      <c r="N1" s="25"/>
    </row>
    <row r="2">
      <c r="A2" s="25"/>
      <c r="B2" s="1207" t="s">
        <v>1081</v>
      </c>
      <c r="C2" s="1129"/>
      <c r="D2" s="1129"/>
      <c r="E2" s="1129"/>
      <c r="F2" s="1129"/>
      <c r="G2" s="1129"/>
      <c r="H2" s="1129"/>
      <c r="I2" s="1130"/>
      <c r="J2" s="25"/>
      <c r="K2" s="1131" t="s">
        <v>470</v>
      </c>
      <c r="L2" s="1132"/>
      <c r="M2" s="1133"/>
      <c r="N2" s="25"/>
    </row>
    <row r="3">
      <c r="A3" s="25"/>
      <c r="B3" s="1079" t="s">
        <v>598</v>
      </c>
      <c r="C3" s="974" t="s">
        <v>140</v>
      </c>
      <c r="D3" s="862"/>
      <c r="E3" s="862"/>
      <c r="F3" s="974" t="s">
        <v>55</v>
      </c>
      <c r="G3" s="974" t="s">
        <v>44</v>
      </c>
      <c r="H3" s="974" t="s">
        <v>2</v>
      </c>
      <c r="I3" s="1080" t="s">
        <v>67</v>
      </c>
      <c r="J3" s="25"/>
      <c r="K3" s="1081" t="str">
        <f>'08) Drop Down Menus'!A2</f>
        <v>Groceries</v>
      </c>
      <c r="L3" s="85">
        <f>sumifs(H$4:H$33,G$4:G$33,K3,B$4:B$33,false)</f>
        <v>135.12</v>
      </c>
      <c r="M3" s="1107"/>
      <c r="N3" s="25"/>
    </row>
    <row r="4">
      <c r="A4" s="25"/>
      <c r="B4" s="1134" t="b">
        <v>0</v>
      </c>
      <c r="C4" s="1042" t="s">
        <v>808</v>
      </c>
      <c r="D4" s="1135"/>
      <c r="E4" s="1135"/>
      <c r="F4" s="1172">
        <v>46017.0</v>
      </c>
      <c r="G4" s="1137" t="s">
        <v>110</v>
      </c>
      <c r="H4" s="1138">
        <f>sum(M31:M58)</f>
        <v>6.34</v>
      </c>
      <c r="I4" s="92">
        <f>H4</f>
        <v>6.34</v>
      </c>
      <c r="J4" s="25"/>
      <c r="K4" s="1139" t="str">
        <f>'08) Drop Down Menus'!A3</f>
        <v>Cigarettes</v>
      </c>
      <c r="L4" s="91">
        <f t="shared" ref="L4:L14" si="1">sumifs(H$4:H$26,G$4:G$26,K4,B$4:B$26,false)</f>
        <v>75.22</v>
      </c>
      <c r="M4" s="1140"/>
      <c r="N4" s="25"/>
    </row>
    <row r="5">
      <c r="A5" s="25"/>
      <c r="B5" s="925" t="b">
        <v>0</v>
      </c>
      <c r="C5" s="1022" t="s">
        <v>806</v>
      </c>
      <c r="D5" s="862"/>
      <c r="E5" s="862"/>
      <c r="F5" s="1206">
        <v>46017.0</v>
      </c>
      <c r="G5" s="983" t="s">
        <v>61</v>
      </c>
      <c r="H5" s="1023">
        <v>48.47</v>
      </c>
      <c r="I5" s="86">
        <f t="shared" ref="I5:I33" si="2">I4+H5</f>
        <v>54.81</v>
      </c>
      <c r="J5" s="25"/>
      <c r="K5" s="1081" t="str">
        <f>'08) Drop Down Menus'!A4</f>
        <v>Gas</v>
      </c>
      <c r="L5" s="85">
        <f t="shared" si="1"/>
        <v>47.75</v>
      </c>
      <c r="M5" s="1107"/>
      <c r="N5" s="25"/>
    </row>
    <row r="6">
      <c r="A6" s="25"/>
      <c r="B6" s="1134" t="b">
        <v>0</v>
      </c>
      <c r="C6" s="1042" t="s">
        <v>1082</v>
      </c>
      <c r="D6" s="1135"/>
      <c r="E6" s="1135"/>
      <c r="F6" s="1179">
        <v>46016.0</v>
      </c>
      <c r="G6" s="1137" t="s">
        <v>146</v>
      </c>
      <c r="H6" s="1138">
        <v>14.76</v>
      </c>
      <c r="I6" s="92">
        <f t="shared" si="2"/>
        <v>69.57</v>
      </c>
      <c r="J6" s="25"/>
      <c r="K6" s="1139" t="str">
        <f>'08) Drop Down Menus'!A5</f>
        <v>Entertainment</v>
      </c>
      <c r="L6" s="91">
        <f t="shared" si="1"/>
        <v>57.26</v>
      </c>
      <c r="M6" s="1140"/>
      <c r="N6" s="25"/>
    </row>
    <row r="7">
      <c r="A7" s="25"/>
      <c r="B7" s="925" t="b">
        <v>0</v>
      </c>
      <c r="C7" s="1022" t="s">
        <v>474</v>
      </c>
      <c r="D7" s="862"/>
      <c r="E7" s="862"/>
      <c r="F7" s="1180">
        <v>46018.0</v>
      </c>
      <c r="G7" s="983" t="s">
        <v>144</v>
      </c>
      <c r="H7" s="1023">
        <v>25.74</v>
      </c>
      <c r="I7" s="86">
        <f t="shared" si="2"/>
        <v>95.31</v>
      </c>
      <c r="J7" s="25"/>
      <c r="K7" s="1081" t="str">
        <f>'08) Drop Down Menus'!A6</f>
        <v>Medical</v>
      </c>
      <c r="L7" s="85">
        <f t="shared" si="1"/>
        <v>25</v>
      </c>
      <c r="M7" s="1107"/>
      <c r="N7" s="25"/>
    </row>
    <row r="8">
      <c r="A8" s="25"/>
      <c r="B8" s="1134" t="b">
        <v>0</v>
      </c>
      <c r="C8" s="1042" t="s">
        <v>474</v>
      </c>
      <c r="D8" s="1135"/>
      <c r="E8" s="1135"/>
      <c r="F8" s="1179">
        <v>46018.0</v>
      </c>
      <c r="G8" s="1137" t="s">
        <v>145</v>
      </c>
      <c r="H8" s="1138">
        <v>25.0</v>
      </c>
      <c r="I8" s="92">
        <f t="shared" si="2"/>
        <v>120.31</v>
      </c>
      <c r="J8" s="25"/>
      <c r="K8" s="1139" t="str">
        <f>'08) Drop Down Menus'!A7</f>
        <v>Vehicle</v>
      </c>
      <c r="L8" s="91">
        <f t="shared" si="1"/>
        <v>0</v>
      </c>
      <c r="M8" s="1140"/>
      <c r="N8" s="25"/>
    </row>
    <row r="9">
      <c r="A9" s="25"/>
      <c r="B9" s="925" t="b">
        <v>0</v>
      </c>
      <c r="C9" s="1022" t="s">
        <v>753</v>
      </c>
      <c r="D9" s="862"/>
      <c r="E9" s="862"/>
      <c r="F9" s="1180">
        <v>46018.0</v>
      </c>
      <c r="G9" s="983" t="s">
        <v>146</v>
      </c>
      <c r="H9" s="1023">
        <v>42.5</v>
      </c>
      <c r="I9" s="86">
        <f t="shared" si="2"/>
        <v>162.81</v>
      </c>
      <c r="J9" s="25"/>
      <c r="K9" s="1081" t="str">
        <f>'08) Drop Down Menus'!A8</f>
        <v>Maintenance</v>
      </c>
      <c r="L9" s="85">
        <f t="shared" si="1"/>
        <v>179.76</v>
      </c>
      <c r="M9" s="1107"/>
      <c r="N9" s="25"/>
    </row>
    <row r="10">
      <c r="A10" s="25"/>
      <c r="B10" s="1134" t="b">
        <v>0</v>
      </c>
      <c r="C10" s="1042" t="s">
        <v>1083</v>
      </c>
      <c r="D10" s="1135"/>
      <c r="E10" s="1135"/>
      <c r="F10" s="1179">
        <v>46020.0</v>
      </c>
      <c r="G10" s="1137" t="s">
        <v>21</v>
      </c>
      <c r="H10" s="1138">
        <v>20.0</v>
      </c>
      <c r="I10" s="92">
        <f t="shared" si="2"/>
        <v>182.81</v>
      </c>
      <c r="J10" s="25"/>
      <c r="K10" s="1139" t="str">
        <f>'08) Drop Down Menus'!A9</f>
        <v>Debt</v>
      </c>
      <c r="L10" s="91">
        <f t="shared" si="1"/>
        <v>43.33</v>
      </c>
      <c r="M10" s="1140"/>
      <c r="N10" s="25"/>
    </row>
    <row r="11">
      <c r="A11" s="25"/>
      <c r="B11" s="925" t="b">
        <v>0</v>
      </c>
      <c r="C11" s="1022" t="s">
        <v>472</v>
      </c>
      <c r="D11" s="862"/>
      <c r="E11" s="862"/>
      <c r="F11" s="1180">
        <v>46021.0</v>
      </c>
      <c r="G11" s="983" t="s">
        <v>110</v>
      </c>
      <c r="H11" s="1023">
        <v>110.87</v>
      </c>
      <c r="I11" s="86">
        <f t="shared" si="2"/>
        <v>293.68</v>
      </c>
      <c r="J11" s="25"/>
      <c r="K11" s="1081" t="str">
        <f>'08) Drop Down Menus'!A10</f>
        <v>Holiday Gifts</v>
      </c>
      <c r="L11" s="85">
        <f t="shared" si="1"/>
        <v>0</v>
      </c>
      <c r="M11" s="1107"/>
      <c r="N11" s="25"/>
    </row>
    <row r="12">
      <c r="A12" s="25"/>
      <c r="B12" s="1134" t="b">
        <v>0</v>
      </c>
      <c r="C12" s="1042" t="s">
        <v>717</v>
      </c>
      <c r="D12" s="1135"/>
      <c r="E12" s="1135"/>
      <c r="F12" s="1179">
        <v>46023.0</v>
      </c>
      <c r="G12" s="1137" t="s">
        <v>61</v>
      </c>
      <c r="H12" s="1138">
        <v>-0.14</v>
      </c>
      <c r="I12" s="92">
        <f t="shared" si="2"/>
        <v>293.54</v>
      </c>
      <c r="J12" s="25"/>
      <c r="K12" s="1139" t="str">
        <f>'08) Drop Down Menus'!A11</f>
        <v>Haircut</v>
      </c>
      <c r="L12" s="91">
        <f t="shared" si="1"/>
        <v>0</v>
      </c>
      <c r="M12" s="1140"/>
      <c r="N12" s="25"/>
    </row>
    <row r="13">
      <c r="A13" s="25"/>
      <c r="B13" s="925" t="b">
        <v>0</v>
      </c>
      <c r="C13" s="1022" t="s">
        <v>622</v>
      </c>
      <c r="D13" s="862"/>
      <c r="E13" s="862"/>
      <c r="F13" s="1180">
        <v>46023.0</v>
      </c>
      <c r="G13" s="983" t="s">
        <v>21</v>
      </c>
      <c r="H13" s="1023">
        <v>99.38</v>
      </c>
      <c r="I13" s="86">
        <f t="shared" si="2"/>
        <v>392.92</v>
      </c>
      <c r="J13" s="25"/>
      <c r="K13" s="1081" t="str">
        <f>'08) Drop Down Menus'!A12</f>
        <v>Subscription - Video</v>
      </c>
      <c r="L13" s="85">
        <f t="shared" si="1"/>
        <v>0</v>
      </c>
      <c r="M13" s="1107"/>
      <c r="N13" s="25"/>
    </row>
    <row r="14">
      <c r="A14" s="25"/>
      <c r="B14" s="1134" t="b">
        <v>0</v>
      </c>
      <c r="C14" s="1042" t="s">
        <v>474</v>
      </c>
      <c r="D14" s="1135"/>
      <c r="E14" s="1135"/>
      <c r="F14" s="1179">
        <v>46023.0</v>
      </c>
      <c r="G14" s="1137" t="s">
        <v>145</v>
      </c>
      <c r="H14" s="1138">
        <v>22.75</v>
      </c>
      <c r="I14" s="92">
        <f t="shared" si="2"/>
        <v>415.67</v>
      </c>
      <c r="J14" s="25"/>
      <c r="K14" s="1141" t="str">
        <f>'08) Drop Down Menus'!A13</f>
        <v>Subscription - Game</v>
      </c>
      <c r="L14" s="1142">
        <f t="shared" si="1"/>
        <v>0</v>
      </c>
      <c r="M14" s="1144"/>
      <c r="N14" s="25"/>
    </row>
    <row r="15">
      <c r="A15" s="25"/>
      <c r="B15" s="925" t="b">
        <v>0</v>
      </c>
      <c r="C15" s="1022" t="s">
        <v>474</v>
      </c>
      <c r="D15" s="862"/>
      <c r="E15" s="862"/>
      <c r="F15" s="1180">
        <v>46023.0</v>
      </c>
      <c r="G15" s="983" t="s">
        <v>144</v>
      </c>
      <c r="H15" s="1023">
        <v>20.76</v>
      </c>
      <c r="I15" s="86">
        <f t="shared" si="2"/>
        <v>436.43</v>
      </c>
      <c r="J15" s="25"/>
      <c r="K15" s="25"/>
      <c r="L15" s="25"/>
      <c r="M15" s="25"/>
      <c r="N15" s="25"/>
    </row>
    <row r="16">
      <c r="A16" s="25"/>
      <c r="B16" s="1134" t="b">
        <v>0</v>
      </c>
      <c r="C16" s="1042" t="s">
        <v>472</v>
      </c>
      <c r="D16" s="1135"/>
      <c r="E16" s="1135"/>
      <c r="F16" s="1179">
        <v>46025.0</v>
      </c>
      <c r="G16" s="1137" t="s">
        <v>132</v>
      </c>
      <c r="H16" s="1138">
        <v>25.0</v>
      </c>
      <c r="I16" s="92">
        <f t="shared" si="2"/>
        <v>461.43</v>
      </c>
      <c r="J16" s="25"/>
      <c r="K16" s="1085" t="s">
        <v>44</v>
      </c>
      <c r="L16" s="1086" t="s">
        <v>572</v>
      </c>
      <c r="M16" s="1087" t="s">
        <v>573</v>
      </c>
      <c r="N16" s="25"/>
    </row>
    <row r="17">
      <c r="A17" s="25"/>
      <c r="B17" s="925" t="b">
        <v>0</v>
      </c>
      <c r="C17" s="1022" t="s">
        <v>472</v>
      </c>
      <c r="D17" s="862"/>
      <c r="E17" s="862"/>
      <c r="F17" s="1180">
        <v>46025.0</v>
      </c>
      <c r="G17" s="983" t="s">
        <v>110</v>
      </c>
      <c r="H17" s="1023">
        <v>17.91</v>
      </c>
      <c r="I17" s="86">
        <f t="shared" si="2"/>
        <v>479.34</v>
      </c>
      <c r="J17" s="25"/>
      <c r="K17" s="1088" t="str">
        <f>'08) Drop Down Menus'!A2</f>
        <v>Groceries</v>
      </c>
      <c r="L17" s="930">
        <f>SUMIF('01) BudgetBill Breakdown'!B89:B$594,K3, '01) BudgetBill Breakdown'!G89:G$594)</f>
        <v>-8428.89</v>
      </c>
      <c r="M17" s="1089">
        <f t="shared" ref="M17:M28" si="3">L17/M$29</f>
        <v>-324.1880769</v>
      </c>
      <c r="N17" s="25"/>
    </row>
    <row r="18">
      <c r="A18" s="25"/>
      <c r="B18" s="1134" t="b">
        <v>0</v>
      </c>
      <c r="C18" s="1042" t="s">
        <v>796</v>
      </c>
      <c r="D18" s="1135"/>
      <c r="E18" s="1135"/>
      <c r="F18" s="1179">
        <v>46026.0</v>
      </c>
      <c r="G18" s="1137" t="s">
        <v>21</v>
      </c>
      <c r="H18" s="1138">
        <v>60.38</v>
      </c>
      <c r="I18" s="92">
        <f t="shared" si="2"/>
        <v>539.72</v>
      </c>
      <c r="J18" s="25"/>
      <c r="K18" s="1090" t="str">
        <f>'08) Drop Down Menus'!A3</f>
        <v>Cigarettes</v>
      </c>
      <c r="L18" s="994">
        <f>SUMIF('01) BudgetBill Breakdown'!B89:B$594,K4, '01) BudgetBill Breakdown'!G89:G$594)</f>
        <v>-1936.99</v>
      </c>
      <c r="M18" s="1091">
        <f t="shared" si="3"/>
        <v>-74.49961538</v>
      </c>
      <c r="N18" s="25"/>
    </row>
    <row r="19">
      <c r="A19" s="25"/>
      <c r="B19" s="925" t="b">
        <v>0</v>
      </c>
      <c r="C19" s="1909" t="s">
        <v>1084</v>
      </c>
      <c r="D19" s="862"/>
      <c r="E19" s="862"/>
      <c r="F19" s="1180">
        <v>46028.0</v>
      </c>
      <c r="G19" s="983" t="s">
        <v>61</v>
      </c>
      <c r="H19" s="1023">
        <v>-5.0</v>
      </c>
      <c r="I19" s="86">
        <f t="shared" si="2"/>
        <v>534.72</v>
      </c>
      <c r="J19" s="25"/>
      <c r="K19" s="1088" t="str">
        <f>'08) Drop Down Menus'!A4</f>
        <v>Gas</v>
      </c>
      <c r="L19" s="930">
        <f>SUMIF('01) BudgetBill Breakdown'!B89:B$594,K5, '01) BudgetBill Breakdown'!G89:G$594)</f>
        <v>-667.74</v>
      </c>
      <c r="M19" s="1089">
        <f t="shared" si="3"/>
        <v>-25.68230769</v>
      </c>
      <c r="N19" s="25"/>
    </row>
    <row r="20">
      <c r="A20" s="25"/>
      <c r="B20" s="1134" t="b">
        <v>0</v>
      </c>
      <c r="C20" s="1042" t="s">
        <v>508</v>
      </c>
      <c r="D20" s="1135"/>
      <c r="E20" s="1135"/>
      <c r="F20" s="1179">
        <v>46029.0</v>
      </c>
      <c r="G20" s="1137" t="s">
        <v>144</v>
      </c>
      <c r="H20" s="1138">
        <v>28.72</v>
      </c>
      <c r="I20" s="92">
        <f t="shared" si="2"/>
        <v>563.44</v>
      </c>
      <c r="J20" s="25"/>
      <c r="K20" s="1090" t="str">
        <f>'08) Drop Down Menus'!A5</f>
        <v>Entertainment</v>
      </c>
      <c r="L20" s="994">
        <f>SUMIF('01) BudgetBill Breakdown'!B89:B$594,K6, '01) BudgetBill Breakdown'!G89:G$594)</f>
        <v>-2661.86</v>
      </c>
      <c r="M20" s="1091">
        <f t="shared" si="3"/>
        <v>-102.3792308</v>
      </c>
      <c r="N20" s="25"/>
    </row>
    <row r="21">
      <c r="A21" s="25"/>
      <c r="B21" s="925" t="b">
        <v>0</v>
      </c>
      <c r="C21" s="1022"/>
      <c r="D21" s="862"/>
      <c r="E21" s="862"/>
      <c r="F21" s="1180"/>
      <c r="G21" s="983"/>
      <c r="H21" s="1023">
        <v>0.0</v>
      </c>
      <c r="I21" s="86">
        <f t="shared" si="2"/>
        <v>563.44</v>
      </c>
      <c r="J21" s="25"/>
      <c r="K21" s="1088" t="str">
        <f>'08) Drop Down Menus'!A6</f>
        <v>Medical</v>
      </c>
      <c r="L21" s="930">
        <f>SUMIF('01) BudgetBill Breakdown'!B89:B$594,K7, '01) BudgetBill Breakdown'!G89:G$594)</f>
        <v>-584.63</v>
      </c>
      <c r="M21" s="1089">
        <f t="shared" si="3"/>
        <v>-22.48576923</v>
      </c>
      <c r="N21" s="25"/>
    </row>
    <row r="22">
      <c r="A22" s="25"/>
      <c r="B22" s="1134" t="b">
        <v>0</v>
      </c>
      <c r="C22" s="1042"/>
      <c r="D22" s="1135"/>
      <c r="E22" s="1135"/>
      <c r="F22" s="1179"/>
      <c r="G22" s="1137"/>
      <c r="H22" s="1138">
        <v>0.0</v>
      </c>
      <c r="I22" s="92">
        <f t="shared" si="2"/>
        <v>563.44</v>
      </c>
      <c r="J22" s="25"/>
      <c r="K22" s="1090" t="str">
        <f>'08) Drop Down Menus'!A7</f>
        <v>Vehicle</v>
      </c>
      <c r="L22" s="994">
        <f>SUMIF('01) BudgetBill Breakdown'!B89:B$594,K8, '01) BudgetBill Breakdown'!G89:G$594)</f>
        <v>-437.78</v>
      </c>
      <c r="M22" s="1091">
        <f t="shared" si="3"/>
        <v>-16.83769231</v>
      </c>
      <c r="N22" s="25"/>
    </row>
    <row r="23">
      <c r="A23" s="25"/>
      <c r="B23" s="925" t="b">
        <v>0</v>
      </c>
      <c r="C23" s="1022"/>
      <c r="D23" s="862"/>
      <c r="E23" s="862"/>
      <c r="F23" s="1180"/>
      <c r="G23" s="983"/>
      <c r="H23" s="1023">
        <v>0.0</v>
      </c>
      <c r="I23" s="86">
        <f t="shared" si="2"/>
        <v>563.44</v>
      </c>
      <c r="J23" s="25"/>
      <c r="K23" s="1088" t="str">
        <f>'08) Drop Down Menus'!A8</f>
        <v>Maintenance</v>
      </c>
      <c r="L23" s="930">
        <f>SUMIF('01) BudgetBill Breakdown'!B89:B$594,K9, '01) BudgetBill Breakdown'!G89:G$594)</f>
        <v>-1710.62</v>
      </c>
      <c r="M23" s="1089">
        <f t="shared" si="3"/>
        <v>-65.79307692</v>
      </c>
      <c r="N23" s="25"/>
    </row>
    <row r="24">
      <c r="A24" s="25"/>
      <c r="B24" s="1134" t="b">
        <v>0</v>
      </c>
      <c r="C24" s="1042"/>
      <c r="D24" s="1135"/>
      <c r="E24" s="1135"/>
      <c r="F24" s="1179"/>
      <c r="G24" s="1137"/>
      <c r="H24" s="1138">
        <v>0.0</v>
      </c>
      <c r="I24" s="92">
        <f t="shared" si="2"/>
        <v>563.44</v>
      </c>
      <c r="J24" s="25"/>
      <c r="K24" s="1090" t="str">
        <f>'08) Drop Down Menus'!A9</f>
        <v>Debt</v>
      </c>
      <c r="L24" s="994">
        <f>SUMIF('01) BudgetBill Breakdown'!B89:B$594,K10, '01) BudgetBill Breakdown'!G89:G$594)</f>
        <v>-2031.77</v>
      </c>
      <c r="M24" s="1091">
        <f t="shared" si="3"/>
        <v>-78.145</v>
      </c>
      <c r="N24" s="25"/>
    </row>
    <row r="25">
      <c r="A25" s="25"/>
      <c r="B25" s="925" t="b">
        <v>0</v>
      </c>
      <c r="C25" s="1022"/>
      <c r="D25" s="862"/>
      <c r="E25" s="862"/>
      <c r="F25" s="1180"/>
      <c r="G25" s="983"/>
      <c r="H25" s="1023">
        <v>0.0</v>
      </c>
      <c r="I25" s="86">
        <f t="shared" si="2"/>
        <v>563.44</v>
      </c>
      <c r="J25" s="25"/>
      <c r="K25" s="1088" t="str">
        <f>'08) Drop Down Menus'!A10</f>
        <v>Holiday Gifts</v>
      </c>
      <c r="L25" s="930">
        <f>SUMIF('01) BudgetBill Breakdown'!B89:B$594,K11, '01) BudgetBill Breakdown'!G89:G$594)</f>
        <v>-410.56</v>
      </c>
      <c r="M25" s="1089">
        <f t="shared" si="3"/>
        <v>-15.79076923</v>
      </c>
      <c r="N25" s="25"/>
    </row>
    <row r="26">
      <c r="A26" s="25"/>
      <c r="B26" s="1134" t="b">
        <v>0</v>
      </c>
      <c r="C26" s="1042"/>
      <c r="D26" s="1135"/>
      <c r="E26" s="1135"/>
      <c r="F26" s="1179"/>
      <c r="G26" s="1137"/>
      <c r="H26" s="1138">
        <v>0.0</v>
      </c>
      <c r="I26" s="92">
        <f t="shared" si="2"/>
        <v>563.44</v>
      </c>
      <c r="J26" s="25"/>
      <c r="K26" s="1090" t="str">
        <f>'08) Drop Down Menus'!A11</f>
        <v>Haircut</v>
      </c>
      <c r="L26" s="994">
        <f>SUMIF('01) BudgetBill Breakdown'!B89:B$594,K12, '01) BudgetBill Breakdown'!G89:G$594)</f>
        <v>-238</v>
      </c>
      <c r="M26" s="1091">
        <f t="shared" si="3"/>
        <v>-9.153846154</v>
      </c>
      <c r="N26" s="25"/>
    </row>
    <row r="27">
      <c r="A27" s="25"/>
      <c r="B27" s="925" t="b">
        <v>0</v>
      </c>
      <c r="C27" s="1022"/>
      <c r="D27" s="1022"/>
      <c r="E27" s="1022"/>
      <c r="F27" s="1180"/>
      <c r="G27" s="983"/>
      <c r="H27" s="1023">
        <v>0.0</v>
      </c>
      <c r="I27" s="86">
        <f t="shared" si="2"/>
        <v>563.44</v>
      </c>
      <c r="J27" s="25"/>
      <c r="K27" s="1088" t="str">
        <f>'08) Drop Down Menus'!A12</f>
        <v>Subscription - Video</v>
      </c>
      <c r="L27" s="930">
        <f>SUMIF('01) BudgetBill Breakdown'!B89:B$594,K13, '01) BudgetBill Breakdown'!G89:G$594)</f>
        <v>-343.35</v>
      </c>
      <c r="M27" s="1089">
        <f t="shared" si="3"/>
        <v>-13.20576923</v>
      </c>
      <c r="N27" s="25"/>
    </row>
    <row r="28">
      <c r="A28" s="25"/>
      <c r="B28" s="1134" t="b">
        <v>0</v>
      </c>
      <c r="C28" s="1042"/>
      <c r="D28" s="1042"/>
      <c r="E28" s="1042"/>
      <c r="F28" s="1179"/>
      <c r="G28" s="1137"/>
      <c r="H28" s="1138">
        <v>0.0</v>
      </c>
      <c r="I28" s="92">
        <f t="shared" si="2"/>
        <v>563.44</v>
      </c>
      <c r="J28" s="25"/>
      <c r="K28" s="1090" t="str">
        <f>'08) Drop Down Menus'!A13</f>
        <v>Subscription - Game</v>
      </c>
      <c r="L28" s="994">
        <f>SUMIF('01) BudgetBill Breakdown'!B89:B$594,K14, '01) BudgetBill Breakdown'!G89:G$594)</f>
        <v>-26.38</v>
      </c>
      <c r="M28" s="1091">
        <f t="shared" si="3"/>
        <v>-1.014615385</v>
      </c>
      <c r="N28" s="25"/>
    </row>
    <row r="29">
      <c r="A29" s="25"/>
      <c r="B29" s="925" t="b">
        <v>0</v>
      </c>
      <c r="C29" s="1022"/>
      <c r="D29" s="1022"/>
      <c r="E29" s="1022"/>
      <c r="F29" s="1180"/>
      <c r="G29" s="983"/>
      <c r="H29" s="1023">
        <v>0.0</v>
      </c>
      <c r="I29" s="86">
        <f t="shared" si="2"/>
        <v>563.44</v>
      </c>
      <c r="J29" s="25"/>
      <c r="K29" s="1092" t="s">
        <v>574</v>
      </c>
      <c r="L29" s="1093"/>
      <c r="M29" s="1094" t="s">
        <v>1085</v>
      </c>
      <c r="N29" s="25"/>
    </row>
    <row r="30">
      <c r="A30" s="25"/>
      <c r="B30" s="1134" t="b">
        <v>0</v>
      </c>
      <c r="C30" s="1042"/>
      <c r="D30" s="1135"/>
      <c r="E30" s="1135"/>
      <c r="F30" s="1179"/>
      <c r="G30" s="1137"/>
      <c r="H30" s="1138">
        <v>0.0</v>
      </c>
      <c r="I30" s="92">
        <f t="shared" si="2"/>
        <v>563.44</v>
      </c>
      <c r="J30" s="25"/>
      <c r="N30" s="25"/>
    </row>
    <row r="31">
      <c r="A31" s="25"/>
      <c r="B31" s="925" t="b">
        <v>0</v>
      </c>
      <c r="C31" s="1022"/>
      <c r="D31" s="862"/>
      <c r="E31" s="862"/>
      <c r="F31" s="1180"/>
      <c r="G31" s="983"/>
      <c r="H31" s="1023">
        <v>0.0</v>
      </c>
      <c r="I31" s="86">
        <f t="shared" si="2"/>
        <v>563.44</v>
      </c>
      <c r="J31" s="25"/>
      <c r="K31" s="126" t="s">
        <v>804</v>
      </c>
      <c r="N31" s="25"/>
    </row>
    <row r="32">
      <c r="A32" s="25"/>
      <c r="B32" s="1134" t="b">
        <v>0</v>
      </c>
      <c r="C32" s="1042"/>
      <c r="D32" s="1135"/>
      <c r="E32" s="1135"/>
      <c r="F32" s="1179"/>
      <c r="G32" s="1137"/>
      <c r="H32" s="1138">
        <v>0.0</v>
      </c>
      <c r="I32" s="92">
        <f t="shared" si="2"/>
        <v>563.44</v>
      </c>
      <c r="J32" s="25"/>
      <c r="K32" s="1208"/>
      <c r="L32" s="1128">
        <v>46021.0</v>
      </c>
      <c r="M32" s="125">
        <v>3.17</v>
      </c>
      <c r="N32" s="25"/>
    </row>
    <row r="33" ht="18.0" customHeight="1">
      <c r="A33" s="25"/>
      <c r="B33" s="925" t="b">
        <v>0</v>
      </c>
      <c r="C33" s="1022"/>
      <c r="D33" s="862"/>
      <c r="E33" s="862"/>
      <c r="F33" s="1180"/>
      <c r="G33" s="983"/>
      <c r="H33" s="1023">
        <v>0.0</v>
      </c>
      <c r="I33" s="86">
        <f t="shared" si="2"/>
        <v>563.44</v>
      </c>
      <c r="J33" s="25"/>
      <c r="K33" s="136"/>
      <c r="L33" s="1128">
        <v>46026.0</v>
      </c>
      <c r="M33" s="125">
        <v>3.17</v>
      </c>
      <c r="N33" s="25"/>
    </row>
    <row r="34" ht="18.0" customHeight="1">
      <c r="A34" s="25"/>
      <c r="B34" s="1148"/>
      <c r="C34" s="1149" t="s">
        <v>455</v>
      </c>
      <c r="D34" s="1150"/>
      <c r="E34" s="1150"/>
      <c r="F34" s="1150"/>
      <c r="G34" s="1150"/>
      <c r="H34" s="1151">
        <f>I26</f>
        <v>563.44</v>
      </c>
      <c r="I34" s="1152"/>
      <c r="J34" s="25"/>
      <c r="K34" s="136"/>
      <c r="L34" s="1128"/>
      <c r="M34" s="125">
        <v>0.0</v>
      </c>
      <c r="N34" s="25"/>
    </row>
    <row r="35" ht="18.0" customHeight="1">
      <c r="A35" s="65"/>
      <c r="B35" s="65"/>
      <c r="C35" s="65"/>
      <c r="D35" s="65"/>
      <c r="E35" s="65"/>
      <c r="F35" s="65"/>
      <c r="G35" s="75"/>
      <c r="H35" s="75"/>
      <c r="I35" s="65"/>
      <c r="J35" s="25"/>
      <c r="K35" s="136"/>
      <c r="L35" s="1128"/>
      <c r="M35" s="125">
        <v>0.0</v>
      </c>
      <c r="N35" s="25"/>
    </row>
    <row r="36" ht="18.0" customHeight="1">
      <c r="A36" s="65"/>
      <c r="B36" s="65" t="s">
        <v>609</v>
      </c>
      <c r="J36" s="25"/>
      <c r="K36" s="136"/>
      <c r="L36" s="1128"/>
      <c r="M36" s="125">
        <v>0.0</v>
      </c>
      <c r="N36" s="25"/>
    </row>
    <row r="37" ht="18.0" customHeight="1">
      <c r="A37" s="80"/>
      <c r="B37" s="1085" t="s">
        <v>102</v>
      </c>
      <c r="C37" s="1086" t="s">
        <v>103</v>
      </c>
      <c r="D37" s="1086" t="s">
        <v>104</v>
      </c>
      <c r="E37" s="1086" t="s">
        <v>105</v>
      </c>
      <c r="F37" s="1086" t="s">
        <v>49</v>
      </c>
      <c r="G37" s="1106" t="s">
        <v>106</v>
      </c>
      <c r="H37" s="1106" t="s">
        <v>107</v>
      </c>
      <c r="I37" s="1130"/>
      <c r="J37" s="25"/>
      <c r="K37" s="136"/>
      <c r="L37" s="1128"/>
      <c r="M37" s="125">
        <v>0.0</v>
      </c>
      <c r="N37" s="25"/>
    </row>
    <row r="38" ht="18.0" customHeight="1">
      <c r="A38" s="80"/>
      <c r="B38" s="1108" t="b">
        <v>0</v>
      </c>
      <c r="C38" s="1022"/>
      <c r="D38" s="95"/>
      <c r="E38" s="95"/>
      <c r="F38" s="96"/>
      <c r="G38" s="85">
        <v>0.0</v>
      </c>
      <c r="H38" s="930">
        <f t="shared" ref="H38:H86" si="4">IF( B38 = TRUE ,(G38*F38)*0.05+(G38*F38) , G38*F38 )</f>
        <v>0</v>
      </c>
      <c r="I38" s="1107"/>
      <c r="J38" s="25"/>
      <c r="K38" s="136"/>
      <c r="L38" s="1128"/>
      <c r="M38" s="125">
        <v>0.0</v>
      </c>
      <c r="N38" s="25"/>
    </row>
    <row r="39" ht="18.0" customHeight="1">
      <c r="A39" s="80"/>
      <c r="B39" s="1111" t="b">
        <v>0</v>
      </c>
      <c r="C39" s="88"/>
      <c r="D39" s="89"/>
      <c r="E39" s="89"/>
      <c r="F39" s="90"/>
      <c r="G39" s="91">
        <v>0.0</v>
      </c>
      <c r="H39" s="994">
        <f t="shared" si="4"/>
        <v>0</v>
      </c>
      <c r="I39" s="1140"/>
      <c r="J39" s="25"/>
      <c r="K39" s="136"/>
      <c r="L39" s="1128"/>
      <c r="M39" s="125">
        <v>0.0</v>
      </c>
      <c r="N39" s="25"/>
    </row>
    <row r="40" ht="18.0" customHeight="1">
      <c r="A40" s="97"/>
      <c r="B40" s="1108" t="b">
        <v>0</v>
      </c>
      <c r="C40" s="94"/>
      <c r="D40" s="95"/>
      <c r="E40" s="95"/>
      <c r="F40" s="96"/>
      <c r="G40" s="85">
        <v>0.0</v>
      </c>
      <c r="H40" s="930">
        <f t="shared" si="4"/>
        <v>0</v>
      </c>
      <c r="I40" s="1107"/>
      <c r="J40" s="25"/>
      <c r="K40" s="136"/>
      <c r="L40" s="1128"/>
      <c r="M40" s="125">
        <v>0.0</v>
      </c>
      <c r="N40" s="25"/>
    </row>
    <row r="41" ht="18.0" customHeight="1">
      <c r="A41" s="80"/>
      <c r="B41" s="1111" t="b">
        <v>0</v>
      </c>
      <c r="C41" s="88"/>
      <c r="D41" s="89"/>
      <c r="E41" s="89"/>
      <c r="F41" s="90"/>
      <c r="G41" s="91">
        <v>0.0</v>
      </c>
      <c r="H41" s="994">
        <f t="shared" si="4"/>
        <v>0</v>
      </c>
      <c r="I41" s="1140"/>
      <c r="J41" s="25"/>
      <c r="K41" s="136"/>
      <c r="L41" s="1128"/>
      <c r="M41" s="125">
        <v>0.0</v>
      </c>
      <c r="N41" s="25"/>
    </row>
    <row r="42" ht="18.0" customHeight="1">
      <c r="A42" s="80"/>
      <c r="B42" s="1108" t="b">
        <v>0</v>
      </c>
      <c r="C42" s="94"/>
      <c r="D42" s="95"/>
      <c r="E42" s="95"/>
      <c r="F42" s="96"/>
      <c r="G42" s="85">
        <v>0.0</v>
      </c>
      <c r="H42" s="930">
        <f t="shared" si="4"/>
        <v>0</v>
      </c>
      <c r="I42" s="1107"/>
      <c r="J42" s="25"/>
      <c r="K42" s="136"/>
      <c r="L42" s="1128"/>
      <c r="M42" s="125">
        <v>0.0</v>
      </c>
      <c r="N42" s="25"/>
    </row>
    <row r="43" ht="18.0" customHeight="1">
      <c r="A43" s="80"/>
      <c r="B43" s="1111" t="b">
        <v>0</v>
      </c>
      <c r="C43" s="88"/>
      <c r="D43" s="89"/>
      <c r="E43" s="89"/>
      <c r="F43" s="90"/>
      <c r="G43" s="91">
        <v>0.0</v>
      </c>
      <c r="H43" s="994">
        <f t="shared" si="4"/>
        <v>0</v>
      </c>
      <c r="I43" s="1140"/>
      <c r="J43" s="25"/>
      <c r="K43" s="136"/>
      <c r="L43" s="1128"/>
      <c r="M43" s="125">
        <v>0.0</v>
      </c>
      <c r="N43" s="25"/>
    </row>
    <row r="44" ht="18.0" customHeight="1">
      <c r="A44" s="97"/>
      <c r="B44" s="1108" t="b">
        <v>0</v>
      </c>
      <c r="C44" s="94"/>
      <c r="D44" s="95"/>
      <c r="E44" s="95"/>
      <c r="F44" s="96"/>
      <c r="G44" s="85">
        <v>0.0</v>
      </c>
      <c r="H44" s="930">
        <f t="shared" si="4"/>
        <v>0</v>
      </c>
      <c r="I44" s="1107"/>
      <c r="J44" s="25"/>
      <c r="K44" s="136"/>
      <c r="L44" s="1128"/>
      <c r="M44" s="125">
        <v>0.0</v>
      </c>
      <c r="N44" s="25"/>
    </row>
    <row r="45" ht="18.0" customHeight="1">
      <c r="A45" s="97"/>
      <c r="B45" s="1111" t="b">
        <v>0</v>
      </c>
      <c r="C45" s="88"/>
      <c r="D45" s="89"/>
      <c r="E45" s="89"/>
      <c r="F45" s="90"/>
      <c r="G45" s="91">
        <v>0.0</v>
      </c>
      <c r="H45" s="994">
        <f t="shared" si="4"/>
        <v>0</v>
      </c>
      <c r="I45" s="1140"/>
      <c r="J45" s="25"/>
      <c r="K45" s="167"/>
      <c r="L45" s="1128"/>
      <c r="M45" s="125">
        <v>0.0</v>
      </c>
      <c r="N45" s="25"/>
    </row>
    <row r="46" ht="18.0" customHeight="1">
      <c r="A46" s="97"/>
      <c r="B46" s="1108" t="b">
        <v>0</v>
      </c>
      <c r="C46" s="94"/>
      <c r="D46" s="95"/>
      <c r="E46" s="95"/>
      <c r="F46" s="96"/>
      <c r="G46" s="85">
        <v>0.0</v>
      </c>
      <c r="H46" s="930">
        <f t="shared" si="4"/>
        <v>0</v>
      </c>
      <c r="I46" s="1107"/>
      <c r="J46" s="25"/>
      <c r="K46" s="167"/>
      <c r="L46" s="1128"/>
      <c r="M46" s="125">
        <v>0.0</v>
      </c>
      <c r="N46" s="25"/>
    </row>
    <row r="47" ht="18.0" customHeight="1">
      <c r="A47" s="97"/>
      <c r="B47" s="1111" t="b">
        <v>0</v>
      </c>
      <c r="C47" s="88"/>
      <c r="D47" s="89"/>
      <c r="E47" s="89"/>
      <c r="F47" s="90"/>
      <c r="G47" s="91">
        <v>0.0</v>
      </c>
      <c r="H47" s="994">
        <f t="shared" si="4"/>
        <v>0</v>
      </c>
      <c r="I47" s="1140"/>
      <c r="J47" s="25"/>
      <c r="K47" s="167"/>
      <c r="L47" s="1128"/>
      <c r="M47" s="125">
        <v>0.0</v>
      </c>
      <c r="N47" s="25"/>
    </row>
    <row r="48" ht="18.0" customHeight="1">
      <c r="A48" s="97"/>
      <c r="B48" s="1108" t="b">
        <v>0</v>
      </c>
      <c r="C48" s="94"/>
      <c r="D48" s="95"/>
      <c r="E48" s="95"/>
      <c r="F48" s="96"/>
      <c r="G48" s="85">
        <v>0.0</v>
      </c>
      <c r="H48" s="930">
        <f t="shared" si="4"/>
        <v>0</v>
      </c>
      <c r="I48" s="1107"/>
      <c r="J48" s="25"/>
      <c r="K48" s="167"/>
      <c r="L48" s="1128"/>
      <c r="M48" s="125">
        <v>0.0</v>
      </c>
    </row>
    <row r="49" ht="18.0" customHeight="1">
      <c r="A49" s="97"/>
      <c r="B49" s="1111" t="b">
        <v>0</v>
      </c>
      <c r="C49" s="88"/>
      <c r="D49" s="89"/>
      <c r="E49" s="89"/>
      <c r="F49" s="90"/>
      <c r="G49" s="91">
        <v>0.0</v>
      </c>
      <c r="H49" s="994">
        <f t="shared" si="4"/>
        <v>0</v>
      </c>
      <c r="I49" s="1140"/>
      <c r="J49" s="25"/>
      <c r="K49" s="167"/>
      <c r="L49" s="1128"/>
      <c r="M49" s="125">
        <v>0.0</v>
      </c>
    </row>
    <row r="50" ht="18.0" customHeight="1">
      <c r="A50" s="97"/>
      <c r="B50" s="1108" t="b">
        <v>0</v>
      </c>
      <c r="C50" s="94"/>
      <c r="D50" s="95"/>
      <c r="E50" s="95"/>
      <c r="F50" s="96"/>
      <c r="G50" s="85">
        <v>0.0</v>
      </c>
      <c r="H50" s="930">
        <f t="shared" si="4"/>
        <v>0</v>
      </c>
      <c r="I50" s="1107"/>
      <c r="J50" s="25"/>
      <c r="K50" s="167"/>
      <c r="L50" s="1128"/>
      <c r="M50" s="125">
        <v>0.0</v>
      </c>
    </row>
    <row r="51" ht="18.0" customHeight="1">
      <c r="A51" s="97"/>
      <c r="B51" s="1111" t="b">
        <v>0</v>
      </c>
      <c r="C51" s="88"/>
      <c r="D51" s="89"/>
      <c r="E51" s="89"/>
      <c r="F51" s="90"/>
      <c r="G51" s="91">
        <v>0.0</v>
      </c>
      <c r="H51" s="994">
        <f t="shared" si="4"/>
        <v>0</v>
      </c>
      <c r="I51" s="1140"/>
      <c r="J51" s="25"/>
      <c r="K51" s="167"/>
      <c r="L51" s="1128"/>
      <c r="M51" s="125">
        <v>0.0</v>
      </c>
    </row>
    <row r="52" ht="18.0" customHeight="1">
      <c r="A52" s="97"/>
      <c r="B52" s="1108" t="b">
        <v>0</v>
      </c>
      <c r="C52" s="94"/>
      <c r="D52" s="95"/>
      <c r="E52" s="95"/>
      <c r="F52" s="96"/>
      <c r="G52" s="85">
        <v>0.0</v>
      </c>
      <c r="H52" s="930">
        <f t="shared" si="4"/>
        <v>0</v>
      </c>
      <c r="I52" s="1107"/>
      <c r="J52" s="25"/>
      <c r="K52" s="167"/>
      <c r="L52" s="1128"/>
      <c r="M52" s="125">
        <v>0.0</v>
      </c>
    </row>
    <row r="53" ht="18.0" customHeight="1">
      <c r="A53" s="97"/>
      <c r="B53" s="1111" t="b">
        <v>0</v>
      </c>
      <c r="C53" s="88"/>
      <c r="D53" s="89"/>
      <c r="E53" s="89"/>
      <c r="F53" s="90"/>
      <c r="G53" s="91">
        <v>0.0</v>
      </c>
      <c r="H53" s="994">
        <f t="shared" si="4"/>
        <v>0</v>
      </c>
      <c r="I53" s="1140"/>
      <c r="J53" s="25"/>
      <c r="K53" s="167"/>
      <c r="L53" s="1128"/>
      <c r="M53" s="125">
        <v>0.0</v>
      </c>
      <c r="N53" s="25"/>
    </row>
    <row r="54" ht="18.0" customHeight="1">
      <c r="A54" s="97"/>
      <c r="B54" s="1108" t="b">
        <v>0</v>
      </c>
      <c r="C54" s="94"/>
      <c r="D54" s="95"/>
      <c r="E54" s="95"/>
      <c r="F54" s="96"/>
      <c r="G54" s="85">
        <v>0.0</v>
      </c>
      <c r="H54" s="930">
        <f t="shared" si="4"/>
        <v>0</v>
      </c>
      <c r="I54" s="1107"/>
      <c r="J54" s="25"/>
      <c r="K54" s="167"/>
      <c r="L54" s="1128"/>
      <c r="M54" s="125">
        <v>0.0</v>
      </c>
      <c r="N54" s="25"/>
    </row>
    <row r="55" ht="18.0" customHeight="1">
      <c r="A55" s="97"/>
      <c r="B55" s="1111" t="b">
        <v>0</v>
      </c>
      <c r="C55" s="88"/>
      <c r="D55" s="89"/>
      <c r="E55" s="89"/>
      <c r="F55" s="90"/>
      <c r="G55" s="91">
        <v>0.0</v>
      </c>
      <c r="H55" s="994">
        <f t="shared" si="4"/>
        <v>0</v>
      </c>
      <c r="I55" s="1140"/>
      <c r="J55" s="25"/>
      <c r="K55" s="167"/>
      <c r="L55" s="1128"/>
      <c r="M55" s="125">
        <v>0.0</v>
      </c>
      <c r="N55" s="25"/>
    </row>
    <row r="56" ht="18.0" customHeight="1">
      <c r="A56" s="97"/>
      <c r="B56" s="1108" t="b">
        <v>0</v>
      </c>
      <c r="C56" s="94"/>
      <c r="D56" s="95"/>
      <c r="E56" s="95"/>
      <c r="F56" s="96"/>
      <c r="G56" s="85">
        <v>0.0</v>
      </c>
      <c r="H56" s="930">
        <f t="shared" si="4"/>
        <v>0</v>
      </c>
      <c r="I56" s="1107"/>
      <c r="J56" s="25"/>
      <c r="K56" s="167"/>
      <c r="L56" s="1128"/>
      <c r="M56" s="125">
        <v>0.0</v>
      </c>
      <c r="N56" s="25"/>
    </row>
    <row r="57" ht="18.0" customHeight="1">
      <c r="A57" s="97"/>
      <c r="B57" s="1111" t="b">
        <v>0</v>
      </c>
      <c r="C57" s="88"/>
      <c r="D57" s="89"/>
      <c r="E57" s="89"/>
      <c r="F57" s="90"/>
      <c r="G57" s="91">
        <v>0.0</v>
      </c>
      <c r="H57" s="994">
        <f t="shared" si="4"/>
        <v>0</v>
      </c>
      <c r="I57" s="1140"/>
      <c r="J57" s="25"/>
      <c r="K57" s="167"/>
      <c r="L57" s="1128"/>
      <c r="M57" s="125">
        <v>0.0</v>
      </c>
      <c r="N57" s="25"/>
    </row>
    <row r="58" ht="18.0" customHeight="1">
      <c r="A58" s="97"/>
      <c r="B58" s="1108" t="b">
        <v>0</v>
      </c>
      <c r="C58" s="94"/>
      <c r="D58" s="95"/>
      <c r="E58" s="95"/>
      <c r="F58" s="96"/>
      <c r="G58" s="85">
        <v>0.0</v>
      </c>
      <c r="H58" s="930">
        <f t="shared" si="4"/>
        <v>0</v>
      </c>
      <c r="I58" s="1107"/>
      <c r="J58" s="25"/>
      <c r="K58" s="167"/>
      <c r="L58" s="1128"/>
      <c r="M58" s="125">
        <v>0.0</v>
      </c>
      <c r="N58" s="25"/>
    </row>
    <row r="59" ht="18.0" customHeight="1">
      <c r="A59" s="97"/>
      <c r="B59" s="1111" t="b">
        <v>0</v>
      </c>
      <c r="C59" s="88"/>
      <c r="D59" s="89"/>
      <c r="E59" s="89"/>
      <c r="F59" s="90"/>
      <c r="G59" s="91">
        <v>0.0</v>
      </c>
      <c r="H59" s="994">
        <f t="shared" si="4"/>
        <v>0</v>
      </c>
      <c r="I59" s="1140"/>
      <c r="J59" s="25"/>
      <c r="K59" s="167"/>
      <c r="L59" s="1128"/>
      <c r="M59" s="125"/>
      <c r="N59" s="25"/>
    </row>
    <row r="60" ht="18.0" customHeight="1">
      <c r="A60" s="97"/>
      <c r="B60" s="1108" t="b">
        <v>0</v>
      </c>
      <c r="C60" s="94"/>
      <c r="D60" s="95"/>
      <c r="E60" s="95"/>
      <c r="F60" s="96"/>
      <c r="G60" s="85">
        <v>0.0</v>
      </c>
      <c r="H60" s="930">
        <f t="shared" si="4"/>
        <v>0</v>
      </c>
      <c r="I60" s="1107"/>
      <c r="J60" s="25"/>
      <c r="K60" s="1128"/>
      <c r="N60" s="25"/>
    </row>
    <row r="61" ht="18.0" customHeight="1">
      <c r="A61" s="97"/>
      <c r="B61" s="1111" t="b">
        <v>0</v>
      </c>
      <c r="C61" s="88"/>
      <c r="D61" s="89"/>
      <c r="E61" s="89"/>
      <c r="F61" s="90"/>
      <c r="G61" s="91">
        <v>0.0</v>
      </c>
      <c r="H61" s="994">
        <f t="shared" si="4"/>
        <v>0</v>
      </c>
      <c r="I61" s="1140"/>
      <c r="J61" s="25"/>
      <c r="K61" s="25"/>
      <c r="L61" s="25"/>
      <c r="M61" s="25"/>
      <c r="N61" s="25"/>
    </row>
    <row r="62" ht="18.0" customHeight="1">
      <c r="A62" s="97"/>
      <c r="B62" s="1108" t="b">
        <v>0</v>
      </c>
      <c r="C62" s="94"/>
      <c r="D62" s="95"/>
      <c r="E62" s="95"/>
      <c r="F62" s="96"/>
      <c r="G62" s="85">
        <v>0.0</v>
      </c>
      <c r="H62" s="930">
        <f t="shared" si="4"/>
        <v>0</v>
      </c>
      <c r="I62" s="1107"/>
      <c r="J62" s="25"/>
      <c r="N62" s="25"/>
    </row>
    <row r="63" ht="18.0" customHeight="1">
      <c r="A63" s="97"/>
      <c r="B63" s="1111" t="b">
        <v>0</v>
      </c>
      <c r="C63" s="88"/>
      <c r="D63" s="89"/>
      <c r="E63" s="89"/>
      <c r="F63" s="90"/>
      <c r="G63" s="91">
        <v>0.0</v>
      </c>
      <c r="H63" s="994">
        <f t="shared" si="4"/>
        <v>0</v>
      </c>
      <c r="I63" s="1140"/>
      <c r="J63" s="25"/>
      <c r="N63" s="25"/>
    </row>
    <row r="64" ht="18.0" customHeight="1">
      <c r="A64" s="97"/>
      <c r="B64" s="1108" t="b">
        <v>0</v>
      </c>
      <c r="C64" s="94"/>
      <c r="D64" s="95"/>
      <c r="E64" s="95"/>
      <c r="F64" s="96"/>
      <c r="G64" s="85">
        <v>0.0</v>
      </c>
      <c r="H64" s="930">
        <f t="shared" si="4"/>
        <v>0</v>
      </c>
      <c r="I64" s="1107"/>
      <c r="J64" s="25"/>
      <c r="N64" s="25"/>
    </row>
    <row r="65" ht="18.0" customHeight="1">
      <c r="A65" s="97"/>
      <c r="B65" s="1111" t="b">
        <v>0</v>
      </c>
      <c r="C65" s="88"/>
      <c r="D65" s="89"/>
      <c r="E65" s="89"/>
      <c r="F65" s="90"/>
      <c r="G65" s="91">
        <v>0.0</v>
      </c>
      <c r="H65" s="994">
        <f t="shared" si="4"/>
        <v>0</v>
      </c>
      <c r="I65" s="1140"/>
      <c r="J65" s="25"/>
      <c r="N65" s="25"/>
    </row>
    <row r="66" ht="18.0" customHeight="1">
      <c r="A66" s="97"/>
      <c r="B66" s="1108" t="b">
        <v>0</v>
      </c>
      <c r="C66" s="94"/>
      <c r="D66" s="95"/>
      <c r="E66" s="95"/>
      <c r="F66" s="96"/>
      <c r="G66" s="85">
        <v>0.0</v>
      </c>
      <c r="H66" s="930">
        <f t="shared" si="4"/>
        <v>0</v>
      </c>
      <c r="I66" s="1107"/>
      <c r="J66" s="25"/>
      <c r="N66" s="25"/>
    </row>
    <row r="67" ht="18.0" customHeight="1">
      <c r="A67" s="97"/>
      <c r="B67" s="1111" t="b">
        <v>0</v>
      </c>
      <c r="C67" s="88"/>
      <c r="D67" s="89"/>
      <c r="E67" s="89"/>
      <c r="F67" s="90"/>
      <c r="G67" s="91">
        <v>0.0</v>
      </c>
      <c r="H67" s="994">
        <f t="shared" si="4"/>
        <v>0</v>
      </c>
      <c r="I67" s="1140"/>
      <c r="J67" s="25"/>
      <c r="N67" s="25"/>
    </row>
    <row r="68" ht="18.0" customHeight="1">
      <c r="A68" s="97"/>
      <c r="B68" s="1108" t="b">
        <v>0</v>
      </c>
      <c r="C68" s="94"/>
      <c r="D68" s="95"/>
      <c r="E68" s="95"/>
      <c r="F68" s="96"/>
      <c r="G68" s="85">
        <v>0.0</v>
      </c>
      <c r="H68" s="930">
        <f t="shared" si="4"/>
        <v>0</v>
      </c>
      <c r="I68" s="1107"/>
      <c r="J68" s="25"/>
      <c r="N68" s="25"/>
    </row>
    <row r="69" ht="18.0" customHeight="1">
      <c r="A69" s="97"/>
      <c r="B69" s="1111" t="b">
        <v>0</v>
      </c>
      <c r="C69" s="88"/>
      <c r="D69" s="89"/>
      <c r="E69" s="89"/>
      <c r="F69" s="90"/>
      <c r="G69" s="91">
        <v>0.0</v>
      </c>
      <c r="H69" s="994">
        <f t="shared" si="4"/>
        <v>0</v>
      </c>
      <c r="I69" s="1140"/>
      <c r="J69" s="25"/>
      <c r="N69" s="25"/>
    </row>
    <row r="70" ht="18.0" customHeight="1">
      <c r="A70" s="97"/>
      <c r="B70" s="1108" t="b">
        <v>0</v>
      </c>
      <c r="C70" s="94"/>
      <c r="D70" s="95"/>
      <c r="E70" s="95"/>
      <c r="F70" s="96"/>
      <c r="G70" s="85">
        <v>0.0</v>
      </c>
      <c r="H70" s="930">
        <f t="shared" si="4"/>
        <v>0</v>
      </c>
      <c r="I70" s="1107"/>
      <c r="J70" s="25"/>
      <c r="N70" s="25"/>
    </row>
    <row r="71" ht="18.0" customHeight="1">
      <c r="A71" s="97"/>
      <c r="B71" s="1111" t="b">
        <v>0</v>
      </c>
      <c r="C71" s="88"/>
      <c r="D71" s="89"/>
      <c r="E71" s="89"/>
      <c r="F71" s="90"/>
      <c r="G71" s="91">
        <v>0.0</v>
      </c>
      <c r="H71" s="994">
        <f t="shared" si="4"/>
        <v>0</v>
      </c>
      <c r="I71" s="1140"/>
      <c r="J71" s="25"/>
      <c r="N71" s="25"/>
    </row>
    <row r="72" ht="18.0" customHeight="1">
      <c r="A72" s="97"/>
      <c r="B72" s="1108" t="b">
        <v>0</v>
      </c>
      <c r="C72" s="94"/>
      <c r="D72" s="95"/>
      <c r="E72" s="95"/>
      <c r="F72" s="96"/>
      <c r="G72" s="85">
        <v>0.0</v>
      </c>
      <c r="H72" s="930">
        <f t="shared" si="4"/>
        <v>0</v>
      </c>
      <c r="I72" s="1107"/>
      <c r="J72" s="25"/>
      <c r="N72" s="25"/>
    </row>
    <row r="73" ht="18.0" customHeight="1">
      <c r="A73" s="97"/>
      <c r="B73" s="1111" t="b">
        <v>0</v>
      </c>
      <c r="C73" s="88"/>
      <c r="D73" s="89"/>
      <c r="E73" s="89"/>
      <c r="F73" s="90"/>
      <c r="G73" s="91">
        <v>0.0</v>
      </c>
      <c r="H73" s="994">
        <f t="shared" si="4"/>
        <v>0</v>
      </c>
      <c r="I73" s="1140"/>
      <c r="J73" s="25"/>
      <c r="N73" s="25"/>
    </row>
    <row r="74" ht="18.0" customHeight="1">
      <c r="A74" s="97"/>
      <c r="B74" s="1108" t="b">
        <v>0</v>
      </c>
      <c r="C74" s="94"/>
      <c r="D74" s="95"/>
      <c r="E74" s="95"/>
      <c r="F74" s="96"/>
      <c r="G74" s="85">
        <v>0.0</v>
      </c>
      <c r="H74" s="930">
        <f t="shared" si="4"/>
        <v>0</v>
      </c>
      <c r="I74" s="1107"/>
      <c r="J74" s="25"/>
      <c r="N74" s="25"/>
    </row>
    <row r="75" ht="18.0" customHeight="1">
      <c r="A75" s="97"/>
      <c r="B75" s="1111" t="b">
        <v>0</v>
      </c>
      <c r="C75" s="88"/>
      <c r="D75" s="89"/>
      <c r="E75" s="89"/>
      <c r="F75" s="90"/>
      <c r="G75" s="91">
        <v>0.0</v>
      </c>
      <c r="H75" s="994">
        <f t="shared" si="4"/>
        <v>0</v>
      </c>
      <c r="I75" s="1140"/>
      <c r="J75" s="25"/>
      <c r="N75" s="25"/>
    </row>
    <row r="76" ht="18.0" customHeight="1">
      <c r="A76" s="97"/>
      <c r="B76" s="1108" t="b">
        <v>0</v>
      </c>
      <c r="C76" s="94"/>
      <c r="D76" s="95"/>
      <c r="E76" s="95"/>
      <c r="F76" s="96"/>
      <c r="G76" s="85">
        <v>0.0</v>
      </c>
      <c r="H76" s="930">
        <f t="shared" si="4"/>
        <v>0</v>
      </c>
      <c r="I76" s="1107"/>
      <c r="J76" s="25"/>
      <c r="N76" s="25"/>
    </row>
    <row r="77" ht="18.0" customHeight="1">
      <c r="A77" s="97"/>
      <c r="B77" s="1111" t="b">
        <v>0</v>
      </c>
      <c r="C77" s="88"/>
      <c r="D77" s="89"/>
      <c r="E77" s="89"/>
      <c r="F77" s="90"/>
      <c r="G77" s="91">
        <v>0.0</v>
      </c>
      <c r="H77" s="994">
        <f t="shared" si="4"/>
        <v>0</v>
      </c>
      <c r="I77" s="1140"/>
      <c r="J77" s="25"/>
      <c r="N77" s="25"/>
    </row>
    <row r="78" ht="18.0" customHeight="1">
      <c r="A78" s="97"/>
      <c r="B78" s="1108" t="b">
        <v>0</v>
      </c>
      <c r="C78" s="94"/>
      <c r="D78" s="95"/>
      <c r="E78" s="95"/>
      <c r="F78" s="96"/>
      <c r="G78" s="85">
        <v>0.0</v>
      </c>
      <c r="H78" s="930">
        <f t="shared" si="4"/>
        <v>0</v>
      </c>
      <c r="I78" s="1107"/>
      <c r="J78" s="25"/>
      <c r="N78" s="25"/>
    </row>
    <row r="79" ht="18.0" customHeight="1">
      <c r="A79" s="97"/>
      <c r="B79" s="1111" t="b">
        <v>0</v>
      </c>
      <c r="C79" s="88"/>
      <c r="D79" s="89"/>
      <c r="E79" s="89"/>
      <c r="F79" s="90"/>
      <c r="G79" s="91">
        <v>0.0</v>
      </c>
      <c r="H79" s="994">
        <f t="shared" si="4"/>
        <v>0</v>
      </c>
      <c r="I79" s="1140"/>
      <c r="J79" s="25"/>
      <c r="N79" s="25"/>
    </row>
    <row r="80" ht="18.0" customHeight="1">
      <c r="A80" s="97"/>
      <c r="B80" s="1108" t="b">
        <v>0</v>
      </c>
      <c r="C80" s="94"/>
      <c r="D80" s="95"/>
      <c r="E80" s="95"/>
      <c r="F80" s="96"/>
      <c r="G80" s="85">
        <v>0.0</v>
      </c>
      <c r="H80" s="930">
        <f t="shared" si="4"/>
        <v>0</v>
      </c>
      <c r="I80" s="1107"/>
      <c r="J80" s="25"/>
      <c r="N80" s="25"/>
    </row>
    <row r="81" ht="18.0" customHeight="1">
      <c r="A81" s="97"/>
      <c r="B81" s="1111" t="b">
        <v>0</v>
      </c>
      <c r="C81" s="88"/>
      <c r="D81" s="89"/>
      <c r="E81" s="89"/>
      <c r="F81" s="90"/>
      <c r="G81" s="91">
        <v>0.0</v>
      </c>
      <c r="H81" s="994">
        <f t="shared" si="4"/>
        <v>0</v>
      </c>
      <c r="I81" s="1140"/>
      <c r="J81" s="25"/>
      <c r="N81" s="25"/>
    </row>
    <row r="82" ht="18.0" customHeight="1">
      <c r="A82" s="97"/>
      <c r="B82" s="1108" t="b">
        <v>0</v>
      </c>
      <c r="C82" s="94"/>
      <c r="D82" s="95"/>
      <c r="E82" s="95"/>
      <c r="F82" s="96"/>
      <c r="G82" s="85">
        <v>0.0</v>
      </c>
      <c r="H82" s="930">
        <f t="shared" si="4"/>
        <v>0</v>
      </c>
      <c r="I82" s="1107"/>
      <c r="J82" s="25"/>
      <c r="N82" s="25"/>
    </row>
    <row r="83" ht="18.0" customHeight="1">
      <c r="A83" s="97"/>
      <c r="B83" s="1111" t="b">
        <v>0</v>
      </c>
      <c r="C83" s="88"/>
      <c r="D83" s="89"/>
      <c r="E83" s="89"/>
      <c r="F83" s="90"/>
      <c r="G83" s="91">
        <v>0.0</v>
      </c>
      <c r="H83" s="994">
        <f t="shared" si="4"/>
        <v>0</v>
      </c>
      <c r="I83" s="1140"/>
      <c r="J83" s="25"/>
      <c r="N83" s="25"/>
    </row>
    <row r="84" ht="18.0" customHeight="1">
      <c r="A84" s="97"/>
      <c r="B84" s="1108" t="b">
        <v>0</v>
      </c>
      <c r="C84" s="94"/>
      <c r="D84" s="95"/>
      <c r="E84" s="95"/>
      <c r="F84" s="96"/>
      <c r="G84" s="85">
        <v>0.0</v>
      </c>
      <c r="H84" s="930">
        <f t="shared" si="4"/>
        <v>0</v>
      </c>
      <c r="I84" s="1107"/>
      <c r="J84" s="25"/>
      <c r="N84" s="25"/>
    </row>
    <row r="85" ht="18.0" customHeight="1">
      <c r="A85" s="97"/>
      <c r="B85" s="1111" t="b">
        <v>0</v>
      </c>
      <c r="C85" s="88"/>
      <c r="D85" s="89"/>
      <c r="E85" s="89"/>
      <c r="F85" s="90"/>
      <c r="G85" s="91">
        <v>0.0</v>
      </c>
      <c r="H85" s="994">
        <f t="shared" si="4"/>
        <v>0</v>
      </c>
      <c r="I85" s="1140"/>
      <c r="J85" s="25"/>
      <c r="N85" s="25"/>
    </row>
    <row r="86" ht="18.0" customHeight="1">
      <c r="A86" s="65"/>
      <c r="B86" s="1108" t="b">
        <v>0</v>
      </c>
      <c r="C86" s="94"/>
      <c r="D86" s="95"/>
      <c r="E86" s="95"/>
      <c r="F86" s="96"/>
      <c r="G86" s="85">
        <v>0.0</v>
      </c>
      <c r="H86" s="930">
        <f t="shared" si="4"/>
        <v>0</v>
      </c>
      <c r="I86" s="1107"/>
      <c r="J86" s="25"/>
      <c r="N86" s="25"/>
    </row>
    <row r="87">
      <c r="A87" s="126"/>
      <c r="B87" s="1125"/>
      <c r="C87" s="1126" t="s">
        <v>610</v>
      </c>
      <c r="D87" s="1093"/>
      <c r="E87" s="1093"/>
      <c r="F87" s="1093"/>
      <c r="G87" s="1093"/>
      <c r="H87" s="1127">
        <f>sum(H38:H86)</f>
        <v>0</v>
      </c>
      <c r="I87" s="1155"/>
      <c r="J87" s="25"/>
      <c r="N87" s="25"/>
    </row>
    <row r="88">
      <c r="A88" s="126"/>
      <c r="B88" s="126" t="s">
        <v>134</v>
      </c>
      <c r="H88" s="127">
        <f>'01) BudgetBill Breakdown'!J882-H87</f>
        <v>1413.26</v>
      </c>
      <c r="J88" s="25"/>
      <c r="M88" s="13">
        <v>45829.0</v>
      </c>
      <c r="N88" s="25"/>
    </row>
    <row r="89">
      <c r="A89" s="126"/>
      <c r="B89" s="126"/>
      <c r="C89" s="126"/>
      <c r="D89" s="126"/>
      <c r="E89" s="126"/>
      <c r="F89" s="126"/>
      <c r="G89" s="126"/>
      <c r="H89" s="128"/>
      <c r="I89" s="128"/>
      <c r="J89" s="25"/>
      <c r="N89" s="25"/>
    </row>
  </sheetData>
  <mergeCells count="102">
    <mergeCell ref="H34:I34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K60:M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2:I72"/>
    <mergeCell ref="H73:I73"/>
    <mergeCell ref="H74:I74"/>
    <mergeCell ref="H75:I75"/>
    <mergeCell ref="H76:I76"/>
    <mergeCell ref="H84:I84"/>
    <mergeCell ref="H85:I85"/>
    <mergeCell ref="H86:I86"/>
    <mergeCell ref="C87:G87"/>
    <mergeCell ref="H87:I87"/>
    <mergeCell ref="B88:G88"/>
    <mergeCell ref="H88:I88"/>
    <mergeCell ref="H77:I77"/>
    <mergeCell ref="H78:I78"/>
    <mergeCell ref="H79:I79"/>
    <mergeCell ref="H80:I80"/>
    <mergeCell ref="H81:I81"/>
    <mergeCell ref="H82:I82"/>
    <mergeCell ref="H83:I83"/>
    <mergeCell ref="B2:I2"/>
    <mergeCell ref="K2:M2"/>
    <mergeCell ref="C3:E3"/>
    <mergeCell ref="L3:M3"/>
    <mergeCell ref="C4:E4"/>
    <mergeCell ref="L4:M4"/>
    <mergeCell ref="L5:M5"/>
    <mergeCell ref="C5:E5"/>
    <mergeCell ref="C6:E6"/>
    <mergeCell ref="C7:E7"/>
    <mergeCell ref="C8:E8"/>
    <mergeCell ref="C9:E9"/>
    <mergeCell ref="C10:E10"/>
    <mergeCell ref="C11:E11"/>
    <mergeCell ref="L13:M13"/>
    <mergeCell ref="L14:M14"/>
    <mergeCell ref="K29:L29"/>
    <mergeCell ref="K31:M31"/>
    <mergeCell ref="L6:M6"/>
    <mergeCell ref="L7:M7"/>
    <mergeCell ref="L8:M8"/>
    <mergeCell ref="L9:M9"/>
    <mergeCell ref="L10:M10"/>
    <mergeCell ref="L11:M11"/>
    <mergeCell ref="L12:M12"/>
    <mergeCell ref="C12:E12"/>
    <mergeCell ref="C13:E13"/>
    <mergeCell ref="C14:E14"/>
    <mergeCell ref="C15:E15"/>
    <mergeCell ref="C16:E16"/>
    <mergeCell ref="C17:E17"/>
    <mergeCell ref="C18:E18"/>
    <mergeCell ref="C19:E19"/>
    <mergeCell ref="C20:E20"/>
    <mergeCell ref="C21:E21"/>
    <mergeCell ref="C22:E22"/>
    <mergeCell ref="C23:E23"/>
    <mergeCell ref="C24:E24"/>
    <mergeCell ref="C25:E25"/>
    <mergeCell ref="C26:E26"/>
    <mergeCell ref="C30:E30"/>
    <mergeCell ref="C31:E31"/>
    <mergeCell ref="C32:E32"/>
    <mergeCell ref="C33:E33"/>
    <mergeCell ref="C34:G34"/>
    <mergeCell ref="B36:I36"/>
  </mergeCells>
  <conditionalFormatting sqref="B2">
    <cfRule type="cellIs" dxfId="30" priority="1" operator="lessThan">
      <formula>0</formula>
    </cfRule>
  </conditionalFormatting>
  <conditionalFormatting sqref="B2">
    <cfRule type="cellIs" dxfId="23" priority="2" operator="greaterThan">
      <formula>0</formula>
    </cfRule>
  </conditionalFormatting>
  <conditionalFormatting sqref="B2">
    <cfRule type="cellIs" dxfId="32" priority="3" operator="equal">
      <formula>0</formula>
    </cfRule>
  </conditionalFormatting>
  <dataValidations>
    <dataValidation type="list" allowBlank="1" showErrorMessage="1" sqref="E38:E86">
      <formula1>'08) Drop Down Menus'!$B$2:$B$17</formula1>
    </dataValidation>
    <dataValidation type="list" allowBlank="1" sqref="G4:G33">
      <formula1>'08) Drop Down Menus'!$A$2:$A$17</formula1>
    </dataValidation>
  </dataValidations>
  <hyperlinks>
    <hyperlink r:id="rId1" ref="C19"/>
  </hyperlinks>
  <drawing r:id="rId2"/>
</worksheet>
</file>

<file path=xl/worksheets/sheet10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3.29"/>
    <col customWidth="1" min="2" max="2" width="4.71"/>
    <col customWidth="1" min="3" max="3" width="32.57"/>
    <col customWidth="1" min="4" max="4" width="10.0"/>
    <col customWidth="1" min="5" max="5" width="25.71"/>
    <col customWidth="1" min="6" max="6" width="13.0"/>
    <col customWidth="1" min="7" max="7" width="23.86"/>
    <col customWidth="1" min="8" max="8" width="15.29"/>
    <col customWidth="1" min="9" max="9" width="14.29"/>
    <col customWidth="1" min="10" max="10" width="3.71"/>
    <col customWidth="1" min="11" max="11" width="23.86"/>
    <col customWidth="1" min="12" max="12" width="15.0"/>
    <col customWidth="1" min="13" max="13" width="16.57"/>
    <col customWidth="1" min="14" max="14" width="3.43"/>
  </cols>
  <sheetData>
    <row r="1">
      <c r="A1" s="25"/>
      <c r="B1" s="25"/>
      <c r="C1" s="25"/>
      <c r="D1" s="25"/>
      <c r="E1" s="25"/>
      <c r="F1" s="25"/>
      <c r="G1" s="24"/>
      <c r="H1" s="25"/>
      <c r="I1" s="25"/>
      <c r="J1" s="25"/>
      <c r="K1" s="25"/>
      <c r="L1" s="138"/>
      <c r="M1" s="25"/>
      <c r="N1" s="25"/>
    </row>
    <row r="2">
      <c r="A2" s="25"/>
      <c r="B2" s="1207" t="s">
        <v>1086</v>
      </c>
      <c r="C2" s="1129"/>
      <c r="D2" s="1129"/>
      <c r="E2" s="1129"/>
      <c r="F2" s="1129"/>
      <c r="G2" s="1129"/>
      <c r="H2" s="1129"/>
      <c r="I2" s="1130"/>
      <c r="J2" s="25"/>
      <c r="K2" s="1131" t="s">
        <v>470</v>
      </c>
      <c r="L2" s="1132"/>
      <c r="M2" s="1133"/>
      <c r="N2" s="25"/>
    </row>
    <row r="3">
      <c r="A3" s="25"/>
      <c r="B3" s="1079" t="s">
        <v>598</v>
      </c>
      <c r="C3" s="974" t="s">
        <v>140</v>
      </c>
      <c r="D3" s="862"/>
      <c r="E3" s="862"/>
      <c r="F3" s="974" t="s">
        <v>55</v>
      </c>
      <c r="G3" s="974" t="s">
        <v>44</v>
      </c>
      <c r="H3" s="974" t="s">
        <v>2</v>
      </c>
      <c r="I3" s="1080" t="s">
        <v>67</v>
      </c>
      <c r="J3" s="25"/>
      <c r="K3" s="1081" t="str">
        <f>'08) Drop Down Menus'!A2</f>
        <v>Groceries</v>
      </c>
      <c r="L3" s="85">
        <f>sumifs(H$4:H$33,G$4:G$33,K3,B$4:B$33,false)</f>
        <v>385.02</v>
      </c>
      <c r="M3" s="1107"/>
      <c r="N3" s="25"/>
    </row>
    <row r="4">
      <c r="A4" s="25"/>
      <c r="B4" s="1134" t="b">
        <v>0</v>
      </c>
      <c r="C4" s="1042" t="s">
        <v>808</v>
      </c>
      <c r="D4" s="1135"/>
      <c r="E4" s="1135"/>
      <c r="F4" s="1172">
        <v>46031.0</v>
      </c>
      <c r="G4" s="1137" t="s">
        <v>110</v>
      </c>
      <c r="H4" s="1138">
        <f>sum(M31:M58)</f>
        <v>0</v>
      </c>
      <c r="I4" s="92">
        <f>H4</f>
        <v>0</v>
      </c>
      <c r="J4" s="25"/>
      <c r="K4" s="1139" t="str">
        <f>'08) Drop Down Menus'!A3</f>
        <v>Cigarettes</v>
      </c>
      <c r="L4" s="91">
        <f t="shared" ref="L4:L14" si="1">sumifs(H$4:H$26,G$4:G$26,K4,B$4:B$26,false)</f>
        <v>50.97</v>
      </c>
      <c r="M4" s="1140"/>
      <c r="N4" s="25"/>
    </row>
    <row r="5">
      <c r="A5" s="25"/>
      <c r="B5" s="925" t="b">
        <v>0</v>
      </c>
      <c r="C5" s="1022" t="s">
        <v>806</v>
      </c>
      <c r="D5" s="862"/>
      <c r="E5" s="862"/>
      <c r="F5" s="1206">
        <v>46031.0</v>
      </c>
      <c r="G5" s="983" t="s">
        <v>61</v>
      </c>
      <c r="H5" s="1023">
        <v>48.47</v>
      </c>
      <c r="I5" s="86">
        <f t="shared" ref="I5:I33" si="2">I4+H5</f>
        <v>48.47</v>
      </c>
      <c r="J5" s="25"/>
      <c r="K5" s="1081" t="str">
        <f>'08) Drop Down Menus'!A4</f>
        <v>Gas</v>
      </c>
      <c r="L5" s="85">
        <f t="shared" si="1"/>
        <v>0</v>
      </c>
      <c r="M5" s="1107"/>
      <c r="N5" s="25"/>
    </row>
    <row r="6">
      <c r="A6" s="25"/>
      <c r="B6" s="1134" t="b">
        <v>0</v>
      </c>
      <c r="C6" s="1042" t="s">
        <v>472</v>
      </c>
      <c r="D6" s="1135"/>
      <c r="E6" s="1135"/>
      <c r="F6" s="1179">
        <v>46031.0</v>
      </c>
      <c r="G6" s="1137" t="s">
        <v>110</v>
      </c>
      <c r="H6" s="1138">
        <v>90.33</v>
      </c>
      <c r="I6" s="92">
        <f t="shared" si="2"/>
        <v>138.8</v>
      </c>
      <c r="J6" s="25"/>
      <c r="K6" s="1139" t="str">
        <f>'08) Drop Down Menus'!A5</f>
        <v>Entertainment</v>
      </c>
      <c r="L6" s="91">
        <f t="shared" si="1"/>
        <v>29.57</v>
      </c>
      <c r="M6" s="1140"/>
      <c r="N6" s="25"/>
    </row>
    <row r="7">
      <c r="A7" s="25"/>
      <c r="B7" s="925" t="b">
        <v>0</v>
      </c>
      <c r="C7" s="1022" t="s">
        <v>1087</v>
      </c>
      <c r="D7" s="862"/>
      <c r="E7" s="862"/>
      <c r="F7" s="1180">
        <v>46033.0</v>
      </c>
      <c r="G7" s="983" t="s">
        <v>146</v>
      </c>
      <c r="H7" s="1023">
        <v>11.65</v>
      </c>
      <c r="I7" s="86">
        <f t="shared" si="2"/>
        <v>150.45</v>
      </c>
      <c r="J7" s="25"/>
      <c r="K7" s="1081" t="str">
        <f>'08) Drop Down Menus'!A6</f>
        <v>Medical</v>
      </c>
      <c r="L7" s="85">
        <f t="shared" si="1"/>
        <v>0</v>
      </c>
      <c r="M7" s="1107"/>
      <c r="N7" s="25"/>
    </row>
    <row r="8">
      <c r="A8" s="25"/>
      <c r="B8" s="1134" t="b">
        <v>0</v>
      </c>
      <c r="C8" s="1042" t="s">
        <v>1088</v>
      </c>
      <c r="D8" s="1135"/>
      <c r="E8" s="1135"/>
      <c r="F8" s="1179">
        <v>46033.0</v>
      </c>
      <c r="G8" s="1137" t="s">
        <v>146</v>
      </c>
      <c r="H8" s="1138">
        <v>17.92</v>
      </c>
      <c r="I8" s="92">
        <f t="shared" si="2"/>
        <v>168.37</v>
      </c>
      <c r="J8" s="25"/>
      <c r="K8" s="1139" t="str">
        <f>'08) Drop Down Menus'!A7</f>
        <v>Vehicle</v>
      </c>
      <c r="L8" s="91">
        <f t="shared" si="1"/>
        <v>15</v>
      </c>
      <c r="M8" s="1140"/>
      <c r="N8" s="25"/>
    </row>
    <row r="9">
      <c r="A9" s="25"/>
      <c r="B9" s="925" t="b">
        <v>0</v>
      </c>
      <c r="C9" s="1022" t="s">
        <v>558</v>
      </c>
      <c r="D9" s="862"/>
      <c r="E9" s="862"/>
      <c r="F9" s="1180">
        <v>46033.0</v>
      </c>
      <c r="G9" s="983" t="s">
        <v>147</v>
      </c>
      <c r="H9" s="1023">
        <v>15.0</v>
      </c>
      <c r="I9" s="86">
        <f t="shared" si="2"/>
        <v>183.37</v>
      </c>
      <c r="J9" s="25"/>
      <c r="K9" s="1081" t="str">
        <f>'08) Drop Down Menus'!A8</f>
        <v>Maintenance</v>
      </c>
      <c r="L9" s="85">
        <f t="shared" si="1"/>
        <v>0</v>
      </c>
      <c r="M9" s="1107"/>
      <c r="N9" s="25"/>
    </row>
    <row r="10">
      <c r="A10" s="25"/>
      <c r="B10" s="1134" t="b">
        <v>0</v>
      </c>
      <c r="C10" s="1042" t="s">
        <v>508</v>
      </c>
      <c r="D10" s="1135"/>
      <c r="E10" s="1135"/>
      <c r="F10" s="1179">
        <v>46034.0</v>
      </c>
      <c r="G10" s="1137" t="s">
        <v>144</v>
      </c>
      <c r="H10" s="1138">
        <v>25.28</v>
      </c>
      <c r="I10" s="92">
        <f t="shared" si="2"/>
        <v>208.65</v>
      </c>
      <c r="J10" s="25"/>
      <c r="K10" s="1139" t="str">
        <f>'08) Drop Down Menus'!A9</f>
        <v>Debt</v>
      </c>
      <c r="L10" s="91">
        <f t="shared" si="1"/>
        <v>48.59</v>
      </c>
      <c r="M10" s="1140"/>
      <c r="N10" s="25"/>
    </row>
    <row r="11">
      <c r="A11" s="25"/>
      <c r="B11" s="925" t="b">
        <v>0</v>
      </c>
      <c r="C11" s="1022" t="s">
        <v>474</v>
      </c>
      <c r="D11" s="862"/>
      <c r="E11" s="862"/>
      <c r="F11" s="1180">
        <v>46041.0</v>
      </c>
      <c r="G11" s="983" t="s">
        <v>144</v>
      </c>
      <c r="H11" s="1023">
        <v>25.69</v>
      </c>
      <c r="I11" s="86">
        <f t="shared" si="2"/>
        <v>234.34</v>
      </c>
      <c r="J11" s="25"/>
      <c r="K11" s="1081" t="str">
        <f>'08) Drop Down Menus'!A10</f>
        <v>Holiday Gifts</v>
      </c>
      <c r="L11" s="85">
        <f t="shared" si="1"/>
        <v>0</v>
      </c>
      <c r="M11" s="1107"/>
      <c r="N11" s="25"/>
    </row>
    <row r="12">
      <c r="A12" s="25"/>
      <c r="B12" s="1134" t="b">
        <v>0</v>
      </c>
      <c r="C12" s="1042" t="s">
        <v>472</v>
      </c>
      <c r="D12" s="1135"/>
      <c r="E12" s="1135"/>
      <c r="F12" s="1179">
        <v>46041.0</v>
      </c>
      <c r="G12" s="1137" t="s">
        <v>110</v>
      </c>
      <c r="H12" s="1138">
        <v>221.14</v>
      </c>
      <c r="I12" s="92">
        <f t="shared" si="2"/>
        <v>455.48</v>
      </c>
      <c r="J12" s="25"/>
      <c r="K12" s="1139" t="str">
        <f>'08) Drop Down Menus'!A11</f>
        <v>Haircut</v>
      </c>
      <c r="L12" s="91">
        <f t="shared" si="1"/>
        <v>0</v>
      </c>
      <c r="M12" s="1140"/>
      <c r="N12" s="25"/>
    </row>
    <row r="13">
      <c r="A13" s="25"/>
      <c r="B13" s="925" t="b">
        <v>0</v>
      </c>
      <c r="C13" s="1022" t="s">
        <v>472</v>
      </c>
      <c r="D13" s="862"/>
      <c r="E13" s="862"/>
      <c r="F13" s="1180">
        <v>46044.0</v>
      </c>
      <c r="G13" s="983" t="s">
        <v>110</v>
      </c>
      <c r="H13" s="1023">
        <v>73.55</v>
      </c>
      <c r="I13" s="86">
        <f t="shared" si="2"/>
        <v>529.03</v>
      </c>
      <c r="J13" s="25"/>
      <c r="K13" s="1081" t="str">
        <f>'08) Drop Down Menus'!A12</f>
        <v>Subscription - Video</v>
      </c>
      <c r="L13" s="85">
        <f t="shared" si="1"/>
        <v>0</v>
      </c>
      <c r="M13" s="1107"/>
      <c r="N13" s="25"/>
    </row>
    <row r="14">
      <c r="A14" s="25"/>
      <c r="B14" s="1134" t="b">
        <v>0</v>
      </c>
      <c r="C14" s="1042" t="s">
        <v>717</v>
      </c>
      <c r="D14" s="1135"/>
      <c r="E14" s="1135"/>
      <c r="F14" s="1179">
        <v>46033.0</v>
      </c>
      <c r="G14" s="1137" t="s">
        <v>61</v>
      </c>
      <c r="H14" s="1138">
        <v>0.12</v>
      </c>
      <c r="I14" s="92">
        <f t="shared" si="2"/>
        <v>529.15</v>
      </c>
      <c r="J14" s="25"/>
      <c r="K14" s="1141" t="str">
        <f>'08) Drop Down Menus'!A13</f>
        <v>Subscription - Game</v>
      </c>
      <c r="L14" s="1142">
        <f t="shared" si="1"/>
        <v>0</v>
      </c>
      <c r="M14" s="1144"/>
      <c r="N14" s="25"/>
    </row>
    <row r="15">
      <c r="A15" s="25"/>
      <c r="B15" s="925" t="b">
        <v>0</v>
      </c>
      <c r="C15" s="1022"/>
      <c r="D15" s="862"/>
      <c r="E15" s="862"/>
      <c r="F15" s="1180"/>
      <c r="G15" s="983"/>
      <c r="H15" s="1023">
        <v>0.0</v>
      </c>
      <c r="I15" s="86">
        <f t="shared" si="2"/>
        <v>529.15</v>
      </c>
      <c r="J15" s="25"/>
      <c r="K15" s="25"/>
      <c r="L15" s="25"/>
      <c r="M15" s="25"/>
      <c r="N15" s="25"/>
    </row>
    <row r="16">
      <c r="A16" s="25"/>
      <c r="B16" s="1134" t="b">
        <v>0</v>
      </c>
      <c r="C16" s="1042"/>
      <c r="D16" s="1135"/>
      <c r="E16" s="1135"/>
      <c r="F16" s="1179"/>
      <c r="G16" s="1137"/>
      <c r="H16" s="1138">
        <v>0.0</v>
      </c>
      <c r="I16" s="92">
        <f t="shared" si="2"/>
        <v>529.15</v>
      </c>
      <c r="J16" s="25"/>
      <c r="K16" s="1085" t="s">
        <v>44</v>
      </c>
      <c r="L16" s="1086" t="s">
        <v>572</v>
      </c>
      <c r="M16" s="1087" t="s">
        <v>573</v>
      </c>
      <c r="N16" s="25"/>
    </row>
    <row r="17">
      <c r="A17" s="25"/>
      <c r="B17" s="925" t="b">
        <v>0</v>
      </c>
      <c r="C17" s="1022"/>
      <c r="D17" s="862"/>
      <c r="E17" s="862"/>
      <c r="F17" s="1180"/>
      <c r="G17" s="983"/>
      <c r="H17" s="1023">
        <v>0.0</v>
      </c>
      <c r="I17" s="86">
        <f t="shared" si="2"/>
        <v>529.15</v>
      </c>
      <c r="J17" s="25"/>
      <c r="K17" s="1088" t="str">
        <f>'08) Drop Down Menus'!A2</f>
        <v>Groceries</v>
      </c>
      <c r="L17" s="930">
        <f>SUMIF('01) BudgetBill Breakdown'!B89:B$1129,K3, '01) BudgetBill Breakdown'!G89:G$1129)</f>
        <v>-1244.76</v>
      </c>
      <c r="M17" s="1089">
        <f t="shared" ref="M17:M28" si="3">L17/M$29</f>
        <v>-1244.76</v>
      </c>
      <c r="N17" s="25"/>
    </row>
    <row r="18">
      <c r="A18" s="25"/>
      <c r="B18" s="1134" t="b">
        <v>0</v>
      </c>
      <c r="C18" s="1042"/>
      <c r="D18" s="1135"/>
      <c r="E18" s="1135"/>
      <c r="F18" s="1179"/>
      <c r="G18" s="1137"/>
      <c r="H18" s="1138">
        <v>0.0</v>
      </c>
      <c r="I18" s="92">
        <f t="shared" si="2"/>
        <v>529.15</v>
      </c>
      <c r="J18" s="25"/>
      <c r="K18" s="1090" t="str">
        <f>'08) Drop Down Menus'!A3</f>
        <v>Cigarettes</v>
      </c>
      <c r="L18" s="994">
        <f>SUMIF('01) BudgetBill Breakdown'!B89:B$1129,K4, '01) BudgetBill Breakdown'!G89:G$1129)</f>
        <v>-259.95</v>
      </c>
      <c r="M18" s="1091">
        <f t="shared" si="3"/>
        <v>-259.95</v>
      </c>
      <c r="N18" s="25"/>
    </row>
    <row r="19">
      <c r="A19" s="25"/>
      <c r="B19" s="925" t="b">
        <v>0</v>
      </c>
      <c r="C19" s="1022"/>
      <c r="D19" s="862"/>
      <c r="E19" s="862"/>
      <c r="F19" s="1180"/>
      <c r="G19" s="983"/>
      <c r="H19" s="1023">
        <v>0.0</v>
      </c>
      <c r="I19" s="86">
        <f t="shared" si="2"/>
        <v>529.15</v>
      </c>
      <c r="J19" s="25"/>
      <c r="K19" s="1088" t="str">
        <f>'08) Drop Down Menus'!A4</f>
        <v>Gas</v>
      </c>
      <c r="L19" s="930">
        <f>SUMIF('01) BudgetBill Breakdown'!B89:B$1129,K5, '01) BudgetBill Breakdown'!G89:G$1129)</f>
        <v>-60.69</v>
      </c>
      <c r="M19" s="1089">
        <f t="shared" si="3"/>
        <v>-60.69</v>
      </c>
      <c r="N19" s="25"/>
    </row>
    <row r="20">
      <c r="A20" s="25"/>
      <c r="B20" s="1134" t="b">
        <v>0</v>
      </c>
      <c r="C20" s="1042"/>
      <c r="D20" s="1135"/>
      <c r="E20" s="1135"/>
      <c r="F20" s="1179"/>
      <c r="G20" s="1137"/>
      <c r="H20" s="1138">
        <v>0.0</v>
      </c>
      <c r="I20" s="92">
        <f t="shared" si="2"/>
        <v>529.15</v>
      </c>
      <c r="J20" s="25"/>
      <c r="K20" s="1090" t="str">
        <f>'08) Drop Down Menus'!A5</f>
        <v>Entertainment</v>
      </c>
      <c r="L20" s="994">
        <f>SUMIF('01) BudgetBill Breakdown'!B89:B$1129,K6, '01) BudgetBill Breakdown'!G89:G$1129)</f>
        <v>-279.22</v>
      </c>
      <c r="M20" s="1091">
        <f t="shared" si="3"/>
        <v>-279.22</v>
      </c>
      <c r="N20" s="25"/>
    </row>
    <row r="21">
      <c r="A21" s="25"/>
      <c r="B21" s="925" t="b">
        <v>0</v>
      </c>
      <c r="C21" s="1022"/>
      <c r="D21" s="862"/>
      <c r="E21" s="862"/>
      <c r="F21" s="1180"/>
      <c r="G21" s="983"/>
      <c r="H21" s="1023">
        <v>0.0</v>
      </c>
      <c r="I21" s="86">
        <f t="shared" si="2"/>
        <v>529.15</v>
      </c>
      <c r="J21" s="25"/>
      <c r="K21" s="1088" t="str">
        <f>'08) Drop Down Menus'!A6</f>
        <v>Medical</v>
      </c>
      <c r="L21" s="930">
        <f>SUMIF('01) BudgetBill Breakdown'!B89:B$1129,K7, '01) BudgetBill Breakdown'!G89:G$1129)</f>
        <v>-62.91</v>
      </c>
      <c r="M21" s="1089">
        <f t="shared" si="3"/>
        <v>-62.91</v>
      </c>
      <c r="N21" s="25"/>
    </row>
    <row r="22">
      <c r="A22" s="25"/>
      <c r="B22" s="1134" t="b">
        <v>0</v>
      </c>
      <c r="C22" s="1042"/>
      <c r="D22" s="1135"/>
      <c r="E22" s="1135"/>
      <c r="F22" s="1179"/>
      <c r="G22" s="1137"/>
      <c r="H22" s="1138">
        <v>0.0</v>
      </c>
      <c r="I22" s="92">
        <f t="shared" si="2"/>
        <v>529.15</v>
      </c>
      <c r="J22" s="25"/>
      <c r="K22" s="1090" t="str">
        <f>'08) Drop Down Menus'!A7</f>
        <v>Vehicle</v>
      </c>
      <c r="L22" s="994">
        <f>SUMIF('01) BudgetBill Breakdown'!B89:B$1129,K8, '01) BudgetBill Breakdown'!G89:G$1129)</f>
        <v>-161.47</v>
      </c>
      <c r="M22" s="1091">
        <f t="shared" si="3"/>
        <v>-161.47</v>
      </c>
      <c r="N22" s="25"/>
    </row>
    <row r="23">
      <c r="A23" s="25"/>
      <c r="B23" s="925" t="b">
        <v>0</v>
      </c>
      <c r="C23" s="1022"/>
      <c r="D23" s="862"/>
      <c r="E23" s="862"/>
      <c r="F23" s="1180"/>
      <c r="G23" s="983"/>
      <c r="H23" s="1023">
        <v>0.0</v>
      </c>
      <c r="I23" s="86">
        <f t="shared" si="2"/>
        <v>529.15</v>
      </c>
      <c r="J23" s="25"/>
      <c r="K23" s="1088" t="str">
        <f>'08) Drop Down Menus'!A8</f>
        <v>Maintenance</v>
      </c>
      <c r="L23" s="930">
        <f>SUMIF('01) BudgetBill Breakdown'!B89:B$1129,K9, '01) BudgetBill Breakdown'!G89:G$1129)</f>
        <v>-148</v>
      </c>
      <c r="M23" s="1089">
        <f t="shared" si="3"/>
        <v>-148</v>
      </c>
      <c r="N23" s="25"/>
    </row>
    <row r="24">
      <c r="A24" s="25"/>
      <c r="B24" s="1134" t="b">
        <v>0</v>
      </c>
      <c r="C24" s="1042"/>
      <c r="D24" s="1135"/>
      <c r="E24" s="1135"/>
      <c r="F24" s="1179"/>
      <c r="G24" s="1137"/>
      <c r="H24" s="1138">
        <v>0.0</v>
      </c>
      <c r="I24" s="92">
        <f t="shared" si="2"/>
        <v>529.15</v>
      </c>
      <c r="J24" s="25"/>
      <c r="K24" s="1090" t="str">
        <f>'08) Drop Down Menus'!A9</f>
        <v>Debt</v>
      </c>
      <c r="L24" s="994">
        <f>SUMIF('01) BudgetBill Breakdown'!B89:B$1129,K10, '01) BudgetBill Breakdown'!G89:G$1129)</f>
        <v>-242.25</v>
      </c>
      <c r="M24" s="1091">
        <f t="shared" si="3"/>
        <v>-242.25</v>
      </c>
      <c r="N24" s="25"/>
    </row>
    <row r="25">
      <c r="A25" s="25"/>
      <c r="B25" s="925" t="b">
        <v>0</v>
      </c>
      <c r="C25" s="1022"/>
      <c r="D25" s="862"/>
      <c r="E25" s="862"/>
      <c r="F25" s="1180"/>
      <c r="G25" s="983"/>
      <c r="H25" s="1023">
        <v>0.0</v>
      </c>
      <c r="I25" s="86">
        <f t="shared" si="2"/>
        <v>529.15</v>
      </c>
      <c r="J25" s="25"/>
      <c r="K25" s="1088" t="str">
        <f>'08) Drop Down Menus'!A10</f>
        <v>Holiday Gifts</v>
      </c>
      <c r="L25" s="930">
        <f>SUMIF('01) BudgetBill Breakdown'!B89:B$1129,K11, '01) BudgetBill Breakdown'!G89:G$1129)</f>
        <v>0</v>
      </c>
      <c r="M25" s="1089">
        <f t="shared" si="3"/>
        <v>0</v>
      </c>
      <c r="N25" s="25"/>
    </row>
    <row r="26">
      <c r="A26" s="25"/>
      <c r="B26" s="1134" t="b">
        <v>0</v>
      </c>
      <c r="C26" s="1042"/>
      <c r="D26" s="1135"/>
      <c r="E26" s="1135"/>
      <c r="F26" s="1179"/>
      <c r="G26" s="1137"/>
      <c r="H26" s="1138">
        <v>0.0</v>
      </c>
      <c r="I26" s="92">
        <f t="shared" si="2"/>
        <v>529.15</v>
      </c>
      <c r="J26" s="25"/>
      <c r="K26" s="1090" t="str">
        <f>'08) Drop Down Menus'!A11</f>
        <v>Haircut</v>
      </c>
      <c r="L26" s="994">
        <f>SUMIF('01) BudgetBill Breakdown'!B89:B$1129,K12, '01) BudgetBill Breakdown'!G89:G$1129)</f>
        <v>-54</v>
      </c>
      <c r="M26" s="1091">
        <f t="shared" si="3"/>
        <v>-54</v>
      </c>
      <c r="N26" s="25"/>
    </row>
    <row r="27">
      <c r="A27" s="25"/>
      <c r="B27" s="925" t="b">
        <v>0</v>
      </c>
      <c r="C27" s="1022"/>
      <c r="D27" s="1022"/>
      <c r="E27" s="1022"/>
      <c r="F27" s="1180"/>
      <c r="G27" s="983"/>
      <c r="H27" s="1023">
        <v>0.0</v>
      </c>
      <c r="I27" s="86">
        <f t="shared" si="2"/>
        <v>529.15</v>
      </c>
      <c r="J27" s="25"/>
      <c r="K27" s="1088" t="str">
        <f>'08) Drop Down Menus'!A12</f>
        <v>Subscription - Video</v>
      </c>
      <c r="L27" s="930">
        <f>SUMIF('01) BudgetBill Breakdown'!B89:B$1129,K13, '01) BudgetBill Breakdown'!G89:G$1129)</f>
        <v>0</v>
      </c>
      <c r="M27" s="1089">
        <f t="shared" si="3"/>
        <v>0</v>
      </c>
      <c r="N27" s="25"/>
    </row>
    <row r="28">
      <c r="A28" s="25"/>
      <c r="B28" s="1134" t="b">
        <v>0</v>
      </c>
      <c r="C28" s="1042"/>
      <c r="D28" s="1042"/>
      <c r="E28" s="1042"/>
      <c r="F28" s="1179"/>
      <c r="G28" s="1137"/>
      <c r="H28" s="1138">
        <v>0.0</v>
      </c>
      <c r="I28" s="92">
        <f t="shared" si="2"/>
        <v>529.15</v>
      </c>
      <c r="J28" s="25"/>
      <c r="K28" s="1090" t="str">
        <f>'08) Drop Down Menus'!A13</f>
        <v>Subscription - Game</v>
      </c>
      <c r="L28" s="994">
        <f>SUMIF('01) BudgetBill Breakdown'!B89:B$1129,K14, '01) BudgetBill Breakdown'!G89:G$1129)</f>
        <v>0</v>
      </c>
      <c r="M28" s="1091">
        <f t="shared" si="3"/>
        <v>0</v>
      </c>
      <c r="N28" s="25"/>
    </row>
    <row r="29">
      <c r="A29" s="25"/>
      <c r="B29" s="925" t="b">
        <v>0</v>
      </c>
      <c r="C29" s="1022"/>
      <c r="D29" s="1022"/>
      <c r="E29" s="1022"/>
      <c r="F29" s="1180"/>
      <c r="G29" s="983"/>
      <c r="H29" s="1023">
        <v>0.0</v>
      </c>
      <c r="I29" s="86">
        <f t="shared" si="2"/>
        <v>529.15</v>
      </c>
      <c r="J29" s="25"/>
      <c r="K29" s="1092" t="s">
        <v>574</v>
      </c>
      <c r="L29" s="1093"/>
      <c r="M29" s="1094" t="s">
        <v>696</v>
      </c>
      <c r="N29" s="25"/>
    </row>
    <row r="30">
      <c r="A30" s="25"/>
      <c r="B30" s="1134" t="b">
        <v>0</v>
      </c>
      <c r="C30" s="1042"/>
      <c r="D30" s="1135"/>
      <c r="E30" s="1135"/>
      <c r="F30" s="1179"/>
      <c r="G30" s="1137"/>
      <c r="H30" s="1138">
        <v>0.0</v>
      </c>
      <c r="I30" s="92">
        <f t="shared" si="2"/>
        <v>529.15</v>
      </c>
      <c r="J30" s="25"/>
      <c r="N30" s="25"/>
    </row>
    <row r="31">
      <c r="A31" s="25"/>
      <c r="B31" s="925" t="b">
        <v>0</v>
      </c>
      <c r="C31" s="1022"/>
      <c r="D31" s="862"/>
      <c r="E31" s="862"/>
      <c r="F31" s="1180"/>
      <c r="G31" s="983"/>
      <c r="H31" s="1023">
        <v>0.0</v>
      </c>
      <c r="I31" s="86">
        <f t="shared" si="2"/>
        <v>529.15</v>
      </c>
      <c r="J31" s="25"/>
      <c r="K31" s="126" t="s">
        <v>804</v>
      </c>
      <c r="N31" s="25"/>
    </row>
    <row r="32">
      <c r="A32" s="25"/>
      <c r="B32" s="1134" t="b">
        <v>0</v>
      </c>
      <c r="C32" s="1042"/>
      <c r="D32" s="1135"/>
      <c r="E32" s="1135"/>
      <c r="F32" s="1179"/>
      <c r="G32" s="1137"/>
      <c r="H32" s="1138">
        <v>0.0</v>
      </c>
      <c r="I32" s="92">
        <f t="shared" si="2"/>
        <v>529.15</v>
      </c>
      <c r="J32" s="25"/>
      <c r="K32" s="1208"/>
      <c r="L32" s="1128"/>
      <c r="M32" s="125">
        <v>0.0</v>
      </c>
      <c r="N32" s="25"/>
    </row>
    <row r="33" ht="18.0" customHeight="1">
      <c r="A33" s="25"/>
      <c r="B33" s="925" t="b">
        <v>0</v>
      </c>
      <c r="C33" s="1022"/>
      <c r="D33" s="862"/>
      <c r="E33" s="862"/>
      <c r="F33" s="1180"/>
      <c r="G33" s="983"/>
      <c r="H33" s="1023">
        <v>0.0</v>
      </c>
      <c r="I33" s="86">
        <f t="shared" si="2"/>
        <v>529.15</v>
      </c>
      <c r="J33" s="25"/>
      <c r="K33" s="136"/>
      <c r="L33" s="1128"/>
      <c r="M33" s="125">
        <v>0.0</v>
      </c>
      <c r="N33" s="25"/>
    </row>
    <row r="34" ht="18.0" customHeight="1">
      <c r="A34" s="25"/>
      <c r="B34" s="1148"/>
      <c r="C34" s="1149" t="s">
        <v>455</v>
      </c>
      <c r="D34" s="1150"/>
      <c r="E34" s="1150"/>
      <c r="F34" s="1150"/>
      <c r="G34" s="1150"/>
      <c r="H34" s="1151">
        <f>I26</f>
        <v>529.15</v>
      </c>
      <c r="I34" s="1152"/>
      <c r="J34" s="25"/>
      <c r="K34" s="136"/>
      <c r="L34" s="1128"/>
      <c r="M34" s="125">
        <v>0.0</v>
      </c>
      <c r="N34" s="25"/>
    </row>
    <row r="35" ht="18.0" customHeight="1">
      <c r="A35" s="65"/>
      <c r="B35" s="65"/>
      <c r="C35" s="65"/>
      <c r="D35" s="65"/>
      <c r="E35" s="65"/>
      <c r="F35" s="65"/>
      <c r="G35" s="75"/>
      <c r="H35" s="75"/>
      <c r="I35" s="65"/>
      <c r="J35" s="25"/>
      <c r="K35" s="136"/>
      <c r="L35" s="1128"/>
      <c r="M35" s="125">
        <v>0.0</v>
      </c>
      <c r="N35" s="25"/>
    </row>
    <row r="36" ht="18.0" customHeight="1">
      <c r="A36" s="65"/>
      <c r="B36" s="65" t="s">
        <v>609</v>
      </c>
      <c r="J36" s="25"/>
      <c r="K36" s="136"/>
      <c r="L36" s="1128"/>
      <c r="M36" s="125">
        <v>0.0</v>
      </c>
      <c r="N36" s="25"/>
    </row>
    <row r="37" ht="18.0" customHeight="1">
      <c r="A37" s="80"/>
      <c r="B37" s="1085" t="s">
        <v>102</v>
      </c>
      <c r="C37" s="1086" t="s">
        <v>103</v>
      </c>
      <c r="D37" s="1086" t="s">
        <v>104</v>
      </c>
      <c r="E37" s="1086" t="s">
        <v>105</v>
      </c>
      <c r="F37" s="1086" t="s">
        <v>49</v>
      </c>
      <c r="G37" s="1106" t="s">
        <v>106</v>
      </c>
      <c r="H37" s="1106" t="s">
        <v>107</v>
      </c>
      <c r="I37" s="1130"/>
      <c r="J37" s="25"/>
      <c r="K37" s="136"/>
      <c r="L37" s="1128"/>
      <c r="M37" s="125">
        <v>0.0</v>
      </c>
      <c r="N37" s="25"/>
    </row>
    <row r="38" ht="18.0" customHeight="1">
      <c r="A38" s="80"/>
      <c r="B38" s="1108" t="b">
        <v>0</v>
      </c>
      <c r="C38" s="1022"/>
      <c r="D38" s="95"/>
      <c r="E38" s="95"/>
      <c r="F38" s="96"/>
      <c r="G38" s="85">
        <v>0.0</v>
      </c>
      <c r="H38" s="930">
        <f t="shared" ref="H38:H86" si="4">IF( B38 = TRUE ,(G38*F38)*0.05+(G38*F38) , G38*F38 )</f>
        <v>0</v>
      </c>
      <c r="I38" s="1107"/>
      <c r="J38" s="25"/>
      <c r="K38" s="136"/>
      <c r="L38" s="1128"/>
      <c r="M38" s="125">
        <v>0.0</v>
      </c>
      <c r="N38" s="25"/>
    </row>
    <row r="39" ht="18.0" customHeight="1">
      <c r="A39" s="80"/>
      <c r="B39" s="1111" t="b">
        <v>0</v>
      </c>
      <c r="C39" s="88"/>
      <c r="D39" s="89"/>
      <c r="E39" s="89"/>
      <c r="F39" s="90"/>
      <c r="G39" s="91">
        <v>0.0</v>
      </c>
      <c r="H39" s="994">
        <f t="shared" si="4"/>
        <v>0</v>
      </c>
      <c r="I39" s="1140"/>
      <c r="J39" s="25"/>
      <c r="K39" s="136"/>
      <c r="L39" s="1128"/>
      <c r="M39" s="125">
        <v>0.0</v>
      </c>
      <c r="N39" s="25"/>
    </row>
    <row r="40" ht="18.0" customHeight="1">
      <c r="A40" s="97"/>
      <c r="B40" s="1108" t="b">
        <v>0</v>
      </c>
      <c r="C40" s="94"/>
      <c r="D40" s="95"/>
      <c r="E40" s="95"/>
      <c r="F40" s="96"/>
      <c r="G40" s="85">
        <v>0.0</v>
      </c>
      <c r="H40" s="930">
        <f t="shared" si="4"/>
        <v>0</v>
      </c>
      <c r="I40" s="1107"/>
      <c r="J40" s="25"/>
      <c r="K40" s="136"/>
      <c r="L40" s="1128"/>
      <c r="M40" s="125">
        <v>0.0</v>
      </c>
      <c r="N40" s="25"/>
    </row>
    <row r="41" ht="18.0" customHeight="1">
      <c r="A41" s="80"/>
      <c r="B41" s="1111" t="b">
        <v>0</v>
      </c>
      <c r="C41" s="88"/>
      <c r="D41" s="89"/>
      <c r="E41" s="89"/>
      <c r="F41" s="90"/>
      <c r="G41" s="91">
        <v>0.0</v>
      </c>
      <c r="H41" s="994">
        <f t="shared" si="4"/>
        <v>0</v>
      </c>
      <c r="I41" s="1140"/>
      <c r="J41" s="25"/>
      <c r="K41" s="136"/>
      <c r="L41" s="1128"/>
      <c r="M41" s="125">
        <v>0.0</v>
      </c>
      <c r="N41" s="25"/>
    </row>
    <row r="42" ht="18.0" customHeight="1">
      <c r="A42" s="80"/>
      <c r="B42" s="1108" t="b">
        <v>0</v>
      </c>
      <c r="C42" s="94"/>
      <c r="D42" s="95"/>
      <c r="E42" s="95"/>
      <c r="F42" s="96"/>
      <c r="G42" s="85">
        <v>0.0</v>
      </c>
      <c r="H42" s="930">
        <f t="shared" si="4"/>
        <v>0</v>
      </c>
      <c r="I42" s="1107"/>
      <c r="J42" s="25"/>
      <c r="K42" s="136"/>
      <c r="L42" s="1128"/>
      <c r="M42" s="125">
        <v>0.0</v>
      </c>
      <c r="N42" s="25"/>
    </row>
    <row r="43" ht="18.0" customHeight="1">
      <c r="A43" s="80"/>
      <c r="B43" s="1111" t="b">
        <v>0</v>
      </c>
      <c r="C43" s="88"/>
      <c r="D43" s="89"/>
      <c r="E43" s="89"/>
      <c r="F43" s="90"/>
      <c r="G43" s="91">
        <v>0.0</v>
      </c>
      <c r="H43" s="994">
        <f t="shared" si="4"/>
        <v>0</v>
      </c>
      <c r="I43" s="1140"/>
      <c r="J43" s="25"/>
      <c r="K43" s="136"/>
      <c r="L43" s="1128"/>
      <c r="M43" s="125">
        <v>0.0</v>
      </c>
      <c r="N43" s="25"/>
    </row>
    <row r="44" ht="18.0" customHeight="1">
      <c r="A44" s="97"/>
      <c r="B44" s="1108" t="b">
        <v>0</v>
      </c>
      <c r="C44" s="94"/>
      <c r="D44" s="95"/>
      <c r="E44" s="95"/>
      <c r="F44" s="96"/>
      <c r="G44" s="85">
        <v>0.0</v>
      </c>
      <c r="H44" s="930">
        <f t="shared" si="4"/>
        <v>0</v>
      </c>
      <c r="I44" s="1107"/>
      <c r="J44" s="25"/>
      <c r="K44" s="136"/>
      <c r="L44" s="1128"/>
      <c r="M44" s="125">
        <v>0.0</v>
      </c>
      <c r="N44" s="25"/>
    </row>
    <row r="45" ht="18.0" customHeight="1">
      <c r="A45" s="97"/>
      <c r="B45" s="1111" t="b">
        <v>0</v>
      </c>
      <c r="C45" s="88"/>
      <c r="D45" s="89"/>
      <c r="E45" s="89"/>
      <c r="F45" s="90"/>
      <c r="G45" s="91">
        <v>0.0</v>
      </c>
      <c r="H45" s="994">
        <f t="shared" si="4"/>
        <v>0</v>
      </c>
      <c r="I45" s="1140"/>
      <c r="J45" s="25"/>
      <c r="K45" s="167"/>
      <c r="L45" s="1128"/>
      <c r="M45" s="125">
        <v>0.0</v>
      </c>
      <c r="N45" s="25"/>
    </row>
    <row r="46" ht="18.0" customHeight="1">
      <c r="A46" s="97"/>
      <c r="B46" s="1108" t="b">
        <v>0</v>
      </c>
      <c r="C46" s="94"/>
      <c r="D46" s="95"/>
      <c r="E46" s="95"/>
      <c r="F46" s="96"/>
      <c r="G46" s="85">
        <v>0.0</v>
      </c>
      <c r="H46" s="930">
        <f t="shared" si="4"/>
        <v>0</v>
      </c>
      <c r="I46" s="1107"/>
      <c r="J46" s="25"/>
      <c r="K46" s="167"/>
      <c r="L46" s="1128"/>
      <c r="M46" s="125">
        <v>0.0</v>
      </c>
      <c r="N46" s="25"/>
    </row>
    <row r="47" ht="18.0" customHeight="1">
      <c r="A47" s="97"/>
      <c r="B47" s="1111" t="b">
        <v>0</v>
      </c>
      <c r="C47" s="88"/>
      <c r="D47" s="89"/>
      <c r="E47" s="89"/>
      <c r="F47" s="90"/>
      <c r="G47" s="91">
        <v>0.0</v>
      </c>
      <c r="H47" s="994">
        <f t="shared" si="4"/>
        <v>0</v>
      </c>
      <c r="I47" s="1140"/>
      <c r="J47" s="25"/>
      <c r="K47" s="167"/>
      <c r="L47" s="1128"/>
      <c r="M47" s="125">
        <v>0.0</v>
      </c>
      <c r="N47" s="25"/>
    </row>
    <row r="48" ht="18.0" customHeight="1">
      <c r="A48" s="97"/>
      <c r="B48" s="1108" t="b">
        <v>0</v>
      </c>
      <c r="C48" s="94"/>
      <c r="D48" s="95"/>
      <c r="E48" s="95"/>
      <c r="F48" s="96"/>
      <c r="G48" s="85">
        <v>0.0</v>
      </c>
      <c r="H48" s="930">
        <f t="shared" si="4"/>
        <v>0</v>
      </c>
      <c r="I48" s="1107"/>
      <c r="J48" s="25"/>
      <c r="K48" s="167"/>
      <c r="L48" s="1128"/>
      <c r="M48" s="125">
        <v>0.0</v>
      </c>
    </row>
    <row r="49" ht="18.0" customHeight="1">
      <c r="A49" s="97"/>
      <c r="B49" s="1111" t="b">
        <v>0</v>
      </c>
      <c r="C49" s="88"/>
      <c r="D49" s="89"/>
      <c r="E49" s="89"/>
      <c r="F49" s="90"/>
      <c r="G49" s="91">
        <v>0.0</v>
      </c>
      <c r="H49" s="994">
        <f t="shared" si="4"/>
        <v>0</v>
      </c>
      <c r="I49" s="1140"/>
      <c r="J49" s="25"/>
      <c r="K49" s="167"/>
      <c r="L49" s="1128"/>
      <c r="M49" s="125">
        <v>0.0</v>
      </c>
    </row>
    <row r="50" ht="18.0" customHeight="1">
      <c r="A50" s="97"/>
      <c r="B50" s="1108" t="b">
        <v>0</v>
      </c>
      <c r="C50" s="94"/>
      <c r="D50" s="95"/>
      <c r="E50" s="95"/>
      <c r="F50" s="96"/>
      <c r="G50" s="85">
        <v>0.0</v>
      </c>
      <c r="H50" s="930">
        <f t="shared" si="4"/>
        <v>0</v>
      </c>
      <c r="I50" s="1107"/>
      <c r="J50" s="25"/>
      <c r="K50" s="167"/>
      <c r="L50" s="1128"/>
      <c r="M50" s="125">
        <v>0.0</v>
      </c>
    </row>
    <row r="51" ht="18.0" customHeight="1">
      <c r="A51" s="97"/>
      <c r="B51" s="1111" t="b">
        <v>0</v>
      </c>
      <c r="C51" s="88"/>
      <c r="D51" s="89"/>
      <c r="E51" s="89"/>
      <c r="F51" s="90"/>
      <c r="G51" s="91">
        <v>0.0</v>
      </c>
      <c r="H51" s="994">
        <f t="shared" si="4"/>
        <v>0</v>
      </c>
      <c r="I51" s="1140"/>
      <c r="J51" s="25"/>
      <c r="K51" s="167"/>
      <c r="L51" s="1128"/>
      <c r="M51" s="125">
        <v>0.0</v>
      </c>
    </row>
    <row r="52" ht="18.0" customHeight="1">
      <c r="A52" s="97"/>
      <c r="B52" s="1108" t="b">
        <v>0</v>
      </c>
      <c r="C52" s="94"/>
      <c r="D52" s="95"/>
      <c r="E52" s="95"/>
      <c r="F52" s="96"/>
      <c r="G52" s="85">
        <v>0.0</v>
      </c>
      <c r="H52" s="930">
        <f t="shared" si="4"/>
        <v>0</v>
      </c>
      <c r="I52" s="1107"/>
      <c r="J52" s="25"/>
      <c r="K52" s="167"/>
      <c r="L52" s="1128"/>
      <c r="M52" s="125">
        <v>0.0</v>
      </c>
    </row>
    <row r="53" ht="18.0" customHeight="1">
      <c r="A53" s="97"/>
      <c r="B53" s="1111" t="b">
        <v>0</v>
      </c>
      <c r="C53" s="88"/>
      <c r="D53" s="89"/>
      <c r="E53" s="89"/>
      <c r="F53" s="90"/>
      <c r="G53" s="91">
        <v>0.0</v>
      </c>
      <c r="H53" s="994">
        <f t="shared" si="4"/>
        <v>0</v>
      </c>
      <c r="I53" s="1140"/>
      <c r="J53" s="25"/>
      <c r="K53" s="167"/>
      <c r="L53" s="1128"/>
      <c r="M53" s="125">
        <v>0.0</v>
      </c>
      <c r="N53" s="25"/>
    </row>
    <row r="54" ht="18.0" customHeight="1">
      <c r="A54" s="97"/>
      <c r="B54" s="1108" t="b">
        <v>0</v>
      </c>
      <c r="C54" s="94"/>
      <c r="D54" s="95"/>
      <c r="E54" s="95"/>
      <c r="F54" s="96"/>
      <c r="G54" s="85">
        <v>0.0</v>
      </c>
      <c r="H54" s="930">
        <f t="shared" si="4"/>
        <v>0</v>
      </c>
      <c r="I54" s="1107"/>
      <c r="J54" s="25"/>
      <c r="K54" s="167"/>
      <c r="L54" s="1128"/>
      <c r="M54" s="125">
        <v>0.0</v>
      </c>
      <c r="N54" s="25"/>
    </row>
    <row r="55" ht="18.0" customHeight="1">
      <c r="A55" s="97"/>
      <c r="B55" s="1111" t="b">
        <v>0</v>
      </c>
      <c r="C55" s="88"/>
      <c r="D55" s="89"/>
      <c r="E55" s="89"/>
      <c r="F55" s="90"/>
      <c r="G55" s="91">
        <v>0.0</v>
      </c>
      <c r="H55" s="994">
        <f t="shared" si="4"/>
        <v>0</v>
      </c>
      <c r="I55" s="1140"/>
      <c r="J55" s="25"/>
      <c r="K55" s="167"/>
      <c r="L55" s="1128"/>
      <c r="M55" s="125">
        <v>0.0</v>
      </c>
      <c r="N55" s="25"/>
    </row>
    <row r="56" ht="18.0" customHeight="1">
      <c r="A56" s="97"/>
      <c r="B56" s="1108" t="b">
        <v>0</v>
      </c>
      <c r="C56" s="94"/>
      <c r="D56" s="95"/>
      <c r="E56" s="95"/>
      <c r="F56" s="96"/>
      <c r="G56" s="85">
        <v>0.0</v>
      </c>
      <c r="H56" s="930">
        <f t="shared" si="4"/>
        <v>0</v>
      </c>
      <c r="I56" s="1107"/>
      <c r="J56" s="25"/>
      <c r="K56" s="167"/>
      <c r="L56" s="1128"/>
      <c r="M56" s="125">
        <v>0.0</v>
      </c>
      <c r="N56" s="25"/>
    </row>
    <row r="57" ht="18.0" customHeight="1">
      <c r="A57" s="97"/>
      <c r="B57" s="1111" t="b">
        <v>0</v>
      </c>
      <c r="C57" s="88"/>
      <c r="D57" s="89"/>
      <c r="E57" s="89"/>
      <c r="F57" s="90"/>
      <c r="G57" s="91">
        <v>0.0</v>
      </c>
      <c r="H57" s="994">
        <f t="shared" si="4"/>
        <v>0</v>
      </c>
      <c r="I57" s="1140"/>
      <c r="J57" s="25"/>
      <c r="K57" s="167"/>
      <c r="L57" s="1128"/>
      <c r="M57" s="125">
        <v>0.0</v>
      </c>
      <c r="N57" s="25"/>
    </row>
    <row r="58" ht="18.0" customHeight="1">
      <c r="A58" s="97"/>
      <c r="B58" s="1108" t="b">
        <v>0</v>
      </c>
      <c r="C58" s="94"/>
      <c r="D58" s="95"/>
      <c r="E58" s="95"/>
      <c r="F58" s="96"/>
      <c r="G58" s="85">
        <v>0.0</v>
      </c>
      <c r="H58" s="930">
        <f t="shared" si="4"/>
        <v>0</v>
      </c>
      <c r="I58" s="1107"/>
      <c r="J58" s="25"/>
      <c r="K58" s="167"/>
      <c r="L58" s="1128"/>
      <c r="M58" s="125">
        <v>0.0</v>
      </c>
      <c r="N58" s="25"/>
    </row>
    <row r="59" ht="18.0" customHeight="1">
      <c r="A59" s="97"/>
      <c r="B59" s="1111" t="b">
        <v>0</v>
      </c>
      <c r="C59" s="88"/>
      <c r="D59" s="89"/>
      <c r="E59" s="89"/>
      <c r="F59" s="90"/>
      <c r="G59" s="91">
        <v>0.0</v>
      </c>
      <c r="H59" s="994">
        <f t="shared" si="4"/>
        <v>0</v>
      </c>
      <c r="I59" s="1140"/>
      <c r="J59" s="25"/>
      <c r="K59" s="167"/>
      <c r="L59" s="1128"/>
      <c r="M59" s="125"/>
      <c r="N59" s="25"/>
    </row>
    <row r="60" ht="18.0" customHeight="1">
      <c r="A60" s="97"/>
      <c r="B60" s="1108" t="b">
        <v>0</v>
      </c>
      <c r="C60" s="94"/>
      <c r="D60" s="95"/>
      <c r="E60" s="95"/>
      <c r="F60" s="96"/>
      <c r="G60" s="85">
        <v>0.0</v>
      </c>
      <c r="H60" s="930">
        <f t="shared" si="4"/>
        <v>0</v>
      </c>
      <c r="I60" s="1107"/>
      <c r="J60" s="25"/>
      <c r="K60" s="1128"/>
      <c r="N60" s="25"/>
    </row>
    <row r="61" ht="18.0" customHeight="1">
      <c r="A61" s="97"/>
      <c r="B61" s="1111" t="b">
        <v>0</v>
      </c>
      <c r="C61" s="88"/>
      <c r="D61" s="89"/>
      <c r="E61" s="89"/>
      <c r="F61" s="90"/>
      <c r="G61" s="91">
        <v>0.0</v>
      </c>
      <c r="H61" s="994">
        <f t="shared" si="4"/>
        <v>0</v>
      </c>
      <c r="I61" s="1140"/>
      <c r="J61" s="25"/>
      <c r="K61" s="25"/>
      <c r="L61" s="25"/>
      <c r="M61" s="25"/>
      <c r="N61" s="25"/>
    </row>
    <row r="62" ht="18.0" customHeight="1">
      <c r="A62" s="97"/>
      <c r="B62" s="1108" t="b">
        <v>0</v>
      </c>
      <c r="C62" s="94"/>
      <c r="D62" s="95"/>
      <c r="E62" s="95"/>
      <c r="F62" s="96"/>
      <c r="G62" s="85">
        <v>0.0</v>
      </c>
      <c r="H62" s="930">
        <f t="shared" si="4"/>
        <v>0</v>
      </c>
      <c r="I62" s="1107"/>
      <c r="J62" s="25"/>
      <c r="N62" s="25"/>
    </row>
    <row r="63" ht="18.0" customHeight="1">
      <c r="A63" s="97"/>
      <c r="B63" s="1111" t="b">
        <v>0</v>
      </c>
      <c r="C63" s="88"/>
      <c r="D63" s="89"/>
      <c r="E63" s="89"/>
      <c r="F63" s="90"/>
      <c r="G63" s="91">
        <v>0.0</v>
      </c>
      <c r="H63" s="994">
        <f t="shared" si="4"/>
        <v>0</v>
      </c>
      <c r="I63" s="1140"/>
      <c r="J63" s="25"/>
      <c r="N63" s="25"/>
    </row>
    <row r="64" ht="18.0" customHeight="1">
      <c r="A64" s="97"/>
      <c r="B64" s="1108" t="b">
        <v>0</v>
      </c>
      <c r="C64" s="94"/>
      <c r="D64" s="95"/>
      <c r="E64" s="95"/>
      <c r="F64" s="96"/>
      <c r="G64" s="85">
        <v>0.0</v>
      </c>
      <c r="H64" s="930">
        <f t="shared" si="4"/>
        <v>0</v>
      </c>
      <c r="I64" s="1107"/>
      <c r="J64" s="25"/>
      <c r="N64" s="25"/>
    </row>
    <row r="65" ht="18.0" customHeight="1">
      <c r="A65" s="97"/>
      <c r="B65" s="1111" t="b">
        <v>0</v>
      </c>
      <c r="C65" s="88"/>
      <c r="D65" s="89"/>
      <c r="E65" s="89"/>
      <c r="F65" s="90"/>
      <c r="G65" s="91">
        <v>0.0</v>
      </c>
      <c r="H65" s="994">
        <f t="shared" si="4"/>
        <v>0</v>
      </c>
      <c r="I65" s="1140"/>
      <c r="J65" s="25"/>
      <c r="N65" s="25"/>
    </row>
    <row r="66" ht="18.0" customHeight="1">
      <c r="A66" s="97"/>
      <c r="B66" s="1108" t="b">
        <v>0</v>
      </c>
      <c r="C66" s="94"/>
      <c r="D66" s="95"/>
      <c r="E66" s="95"/>
      <c r="F66" s="96"/>
      <c r="G66" s="85">
        <v>0.0</v>
      </c>
      <c r="H66" s="930">
        <f t="shared" si="4"/>
        <v>0</v>
      </c>
      <c r="I66" s="1107"/>
      <c r="J66" s="25"/>
      <c r="N66" s="25"/>
    </row>
    <row r="67" ht="18.0" customHeight="1">
      <c r="A67" s="97"/>
      <c r="B67" s="1111" t="b">
        <v>0</v>
      </c>
      <c r="C67" s="88"/>
      <c r="D67" s="89"/>
      <c r="E67" s="89"/>
      <c r="F67" s="90"/>
      <c r="G67" s="91">
        <v>0.0</v>
      </c>
      <c r="H67" s="994">
        <f t="shared" si="4"/>
        <v>0</v>
      </c>
      <c r="I67" s="1140"/>
      <c r="J67" s="25"/>
      <c r="N67" s="25"/>
    </row>
    <row r="68" ht="18.0" customHeight="1">
      <c r="A68" s="97"/>
      <c r="B68" s="1108" t="b">
        <v>0</v>
      </c>
      <c r="C68" s="94"/>
      <c r="D68" s="95"/>
      <c r="E68" s="95"/>
      <c r="F68" s="96"/>
      <c r="G68" s="85">
        <v>0.0</v>
      </c>
      <c r="H68" s="930">
        <f t="shared" si="4"/>
        <v>0</v>
      </c>
      <c r="I68" s="1107"/>
      <c r="J68" s="25"/>
      <c r="N68" s="25"/>
    </row>
    <row r="69" ht="18.0" customHeight="1">
      <c r="A69" s="97"/>
      <c r="B69" s="1111" t="b">
        <v>0</v>
      </c>
      <c r="C69" s="88"/>
      <c r="D69" s="89"/>
      <c r="E69" s="89"/>
      <c r="F69" s="90"/>
      <c r="G69" s="91">
        <v>0.0</v>
      </c>
      <c r="H69" s="994">
        <f t="shared" si="4"/>
        <v>0</v>
      </c>
      <c r="I69" s="1140"/>
      <c r="J69" s="25"/>
      <c r="N69" s="25"/>
    </row>
    <row r="70" ht="18.0" customHeight="1">
      <c r="A70" s="97"/>
      <c r="B70" s="1108" t="b">
        <v>0</v>
      </c>
      <c r="C70" s="94"/>
      <c r="D70" s="95"/>
      <c r="E70" s="95"/>
      <c r="F70" s="96"/>
      <c r="G70" s="85">
        <v>0.0</v>
      </c>
      <c r="H70" s="930">
        <f t="shared" si="4"/>
        <v>0</v>
      </c>
      <c r="I70" s="1107"/>
      <c r="J70" s="25"/>
      <c r="N70" s="25"/>
    </row>
    <row r="71" ht="18.0" customHeight="1">
      <c r="A71" s="97"/>
      <c r="B71" s="1111" t="b">
        <v>0</v>
      </c>
      <c r="C71" s="88"/>
      <c r="D71" s="89"/>
      <c r="E71" s="89"/>
      <c r="F71" s="90"/>
      <c r="G71" s="91">
        <v>0.0</v>
      </c>
      <c r="H71" s="994">
        <f t="shared" si="4"/>
        <v>0</v>
      </c>
      <c r="I71" s="1140"/>
      <c r="J71" s="25"/>
      <c r="N71" s="25"/>
    </row>
    <row r="72" ht="18.0" customHeight="1">
      <c r="A72" s="97"/>
      <c r="B72" s="1108" t="b">
        <v>0</v>
      </c>
      <c r="C72" s="94"/>
      <c r="D72" s="95"/>
      <c r="E72" s="95"/>
      <c r="F72" s="96"/>
      <c r="G72" s="85">
        <v>0.0</v>
      </c>
      <c r="H72" s="930">
        <f t="shared" si="4"/>
        <v>0</v>
      </c>
      <c r="I72" s="1107"/>
      <c r="J72" s="25"/>
      <c r="N72" s="25"/>
    </row>
    <row r="73" ht="18.0" customHeight="1">
      <c r="A73" s="97"/>
      <c r="B73" s="1111" t="b">
        <v>0</v>
      </c>
      <c r="C73" s="88"/>
      <c r="D73" s="89"/>
      <c r="E73" s="89"/>
      <c r="F73" s="90"/>
      <c r="G73" s="91">
        <v>0.0</v>
      </c>
      <c r="H73" s="994">
        <f t="shared" si="4"/>
        <v>0</v>
      </c>
      <c r="I73" s="1140"/>
      <c r="J73" s="25"/>
      <c r="N73" s="25"/>
    </row>
    <row r="74" ht="18.0" customHeight="1">
      <c r="A74" s="97"/>
      <c r="B74" s="1108" t="b">
        <v>0</v>
      </c>
      <c r="C74" s="94"/>
      <c r="D74" s="95"/>
      <c r="E74" s="95"/>
      <c r="F74" s="96"/>
      <c r="G74" s="85">
        <v>0.0</v>
      </c>
      <c r="H74" s="930">
        <f t="shared" si="4"/>
        <v>0</v>
      </c>
      <c r="I74" s="1107"/>
      <c r="J74" s="25"/>
      <c r="N74" s="25"/>
    </row>
    <row r="75" ht="18.0" customHeight="1">
      <c r="A75" s="97"/>
      <c r="B75" s="1111" t="b">
        <v>0</v>
      </c>
      <c r="C75" s="88"/>
      <c r="D75" s="89"/>
      <c r="E75" s="89"/>
      <c r="F75" s="90"/>
      <c r="G75" s="91">
        <v>0.0</v>
      </c>
      <c r="H75" s="994">
        <f t="shared" si="4"/>
        <v>0</v>
      </c>
      <c r="I75" s="1140"/>
      <c r="J75" s="25"/>
      <c r="N75" s="25"/>
    </row>
    <row r="76" ht="18.0" customHeight="1">
      <c r="A76" s="97"/>
      <c r="B76" s="1108" t="b">
        <v>0</v>
      </c>
      <c r="C76" s="94"/>
      <c r="D76" s="95"/>
      <c r="E76" s="95"/>
      <c r="F76" s="96"/>
      <c r="G76" s="85">
        <v>0.0</v>
      </c>
      <c r="H76" s="930">
        <f t="shared" si="4"/>
        <v>0</v>
      </c>
      <c r="I76" s="1107"/>
      <c r="J76" s="25"/>
      <c r="N76" s="25"/>
    </row>
    <row r="77" ht="18.0" customHeight="1">
      <c r="A77" s="97"/>
      <c r="B77" s="1111" t="b">
        <v>0</v>
      </c>
      <c r="C77" s="88"/>
      <c r="D77" s="89"/>
      <c r="E77" s="89"/>
      <c r="F77" s="90"/>
      <c r="G77" s="91">
        <v>0.0</v>
      </c>
      <c r="H77" s="994">
        <f t="shared" si="4"/>
        <v>0</v>
      </c>
      <c r="I77" s="1140"/>
      <c r="J77" s="25"/>
      <c r="N77" s="25"/>
    </row>
    <row r="78" ht="18.0" customHeight="1">
      <c r="A78" s="97"/>
      <c r="B78" s="1108" t="b">
        <v>0</v>
      </c>
      <c r="C78" s="94"/>
      <c r="D78" s="95"/>
      <c r="E78" s="95"/>
      <c r="F78" s="96"/>
      <c r="G78" s="85">
        <v>0.0</v>
      </c>
      <c r="H78" s="930">
        <f t="shared" si="4"/>
        <v>0</v>
      </c>
      <c r="I78" s="1107"/>
      <c r="J78" s="25"/>
      <c r="N78" s="25"/>
    </row>
    <row r="79" ht="18.0" customHeight="1">
      <c r="A79" s="97"/>
      <c r="B79" s="1111" t="b">
        <v>0</v>
      </c>
      <c r="C79" s="88"/>
      <c r="D79" s="89"/>
      <c r="E79" s="89"/>
      <c r="F79" s="90"/>
      <c r="G79" s="91">
        <v>0.0</v>
      </c>
      <c r="H79" s="994">
        <f t="shared" si="4"/>
        <v>0</v>
      </c>
      <c r="I79" s="1140"/>
      <c r="J79" s="25"/>
      <c r="N79" s="25"/>
    </row>
    <row r="80" ht="18.0" customHeight="1">
      <c r="A80" s="97"/>
      <c r="B80" s="1108" t="b">
        <v>0</v>
      </c>
      <c r="C80" s="94"/>
      <c r="D80" s="95"/>
      <c r="E80" s="95"/>
      <c r="F80" s="96"/>
      <c r="G80" s="85">
        <v>0.0</v>
      </c>
      <c r="H80" s="930">
        <f t="shared" si="4"/>
        <v>0</v>
      </c>
      <c r="I80" s="1107"/>
      <c r="J80" s="25"/>
      <c r="N80" s="25"/>
    </row>
    <row r="81" ht="18.0" customHeight="1">
      <c r="A81" s="97"/>
      <c r="B81" s="1111" t="b">
        <v>0</v>
      </c>
      <c r="C81" s="88"/>
      <c r="D81" s="89"/>
      <c r="E81" s="89"/>
      <c r="F81" s="90"/>
      <c r="G81" s="91">
        <v>0.0</v>
      </c>
      <c r="H81" s="994">
        <f t="shared" si="4"/>
        <v>0</v>
      </c>
      <c r="I81" s="1140"/>
      <c r="J81" s="25"/>
      <c r="N81" s="25"/>
    </row>
    <row r="82" ht="18.0" customHeight="1">
      <c r="A82" s="97"/>
      <c r="B82" s="1108" t="b">
        <v>0</v>
      </c>
      <c r="C82" s="94"/>
      <c r="D82" s="95"/>
      <c r="E82" s="95"/>
      <c r="F82" s="96"/>
      <c r="G82" s="85">
        <v>0.0</v>
      </c>
      <c r="H82" s="930">
        <f t="shared" si="4"/>
        <v>0</v>
      </c>
      <c r="I82" s="1107"/>
      <c r="J82" s="25"/>
      <c r="N82" s="25"/>
    </row>
    <row r="83" ht="18.0" customHeight="1">
      <c r="A83" s="97"/>
      <c r="B83" s="1111" t="b">
        <v>0</v>
      </c>
      <c r="C83" s="88"/>
      <c r="D83" s="89"/>
      <c r="E83" s="89"/>
      <c r="F83" s="90"/>
      <c r="G83" s="91">
        <v>0.0</v>
      </c>
      <c r="H83" s="994">
        <f t="shared" si="4"/>
        <v>0</v>
      </c>
      <c r="I83" s="1140"/>
      <c r="J83" s="25"/>
      <c r="N83" s="25"/>
    </row>
    <row r="84" ht="18.0" customHeight="1">
      <c r="A84" s="97"/>
      <c r="B84" s="1108" t="b">
        <v>0</v>
      </c>
      <c r="C84" s="94"/>
      <c r="D84" s="95"/>
      <c r="E84" s="95"/>
      <c r="F84" s="96"/>
      <c r="G84" s="85">
        <v>0.0</v>
      </c>
      <c r="H84" s="930">
        <f t="shared" si="4"/>
        <v>0</v>
      </c>
      <c r="I84" s="1107"/>
      <c r="J84" s="25"/>
      <c r="N84" s="25"/>
    </row>
    <row r="85" ht="18.0" customHeight="1">
      <c r="A85" s="97"/>
      <c r="B85" s="1111" t="b">
        <v>0</v>
      </c>
      <c r="C85" s="88"/>
      <c r="D85" s="89"/>
      <c r="E85" s="89"/>
      <c r="F85" s="90"/>
      <c r="G85" s="91">
        <v>0.0</v>
      </c>
      <c r="H85" s="994">
        <f t="shared" si="4"/>
        <v>0</v>
      </c>
      <c r="I85" s="1140"/>
      <c r="J85" s="25"/>
      <c r="N85" s="25"/>
    </row>
    <row r="86" ht="18.0" customHeight="1">
      <c r="A86" s="65"/>
      <c r="B86" s="1108" t="b">
        <v>0</v>
      </c>
      <c r="C86" s="94"/>
      <c r="D86" s="95"/>
      <c r="E86" s="95"/>
      <c r="F86" s="96"/>
      <c r="G86" s="85">
        <v>0.0</v>
      </c>
      <c r="H86" s="930">
        <f t="shared" si="4"/>
        <v>0</v>
      </c>
      <c r="I86" s="1107"/>
      <c r="J86" s="25"/>
      <c r="N86" s="25"/>
    </row>
    <row r="87">
      <c r="A87" s="126"/>
      <c r="B87" s="1125"/>
      <c r="C87" s="1126" t="s">
        <v>610</v>
      </c>
      <c r="D87" s="1093"/>
      <c r="E87" s="1093"/>
      <c r="F87" s="1093"/>
      <c r="G87" s="1093"/>
      <c r="H87" s="1127">
        <f>sum(H38:H86)</f>
        <v>0</v>
      </c>
      <c r="I87" s="1155"/>
      <c r="J87" s="25"/>
      <c r="N87" s="25"/>
    </row>
    <row r="88">
      <c r="A88" s="126"/>
      <c r="B88" s="126" t="s">
        <v>134</v>
      </c>
      <c r="H88" s="127">
        <f>'01) BudgetBill Breakdown'!J882-H87</f>
        <v>1413.26</v>
      </c>
      <c r="J88" s="25"/>
      <c r="M88" s="13">
        <v>45829.0</v>
      </c>
      <c r="N88" s="25"/>
    </row>
    <row r="89">
      <c r="A89" s="126"/>
      <c r="B89" s="126"/>
      <c r="C89" s="126"/>
      <c r="D89" s="126"/>
      <c r="E89" s="126"/>
      <c r="F89" s="126"/>
      <c r="G89" s="126"/>
      <c r="H89" s="128"/>
      <c r="I89" s="128"/>
      <c r="J89" s="25"/>
      <c r="N89" s="25"/>
    </row>
  </sheetData>
  <mergeCells count="102">
    <mergeCell ref="H34:I34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K60:M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2:I72"/>
    <mergeCell ref="H73:I73"/>
    <mergeCell ref="H74:I74"/>
    <mergeCell ref="H75:I75"/>
    <mergeCell ref="H76:I76"/>
    <mergeCell ref="H84:I84"/>
    <mergeCell ref="H85:I85"/>
    <mergeCell ref="H86:I86"/>
    <mergeCell ref="C87:G87"/>
    <mergeCell ref="H87:I87"/>
    <mergeCell ref="B88:G88"/>
    <mergeCell ref="H88:I88"/>
    <mergeCell ref="H77:I77"/>
    <mergeCell ref="H78:I78"/>
    <mergeCell ref="H79:I79"/>
    <mergeCell ref="H80:I80"/>
    <mergeCell ref="H81:I81"/>
    <mergeCell ref="H82:I82"/>
    <mergeCell ref="H83:I83"/>
    <mergeCell ref="B2:I2"/>
    <mergeCell ref="K2:M2"/>
    <mergeCell ref="C3:E3"/>
    <mergeCell ref="L3:M3"/>
    <mergeCell ref="C4:E4"/>
    <mergeCell ref="L4:M4"/>
    <mergeCell ref="L5:M5"/>
    <mergeCell ref="C5:E5"/>
    <mergeCell ref="C6:E6"/>
    <mergeCell ref="C7:E7"/>
    <mergeCell ref="C8:E8"/>
    <mergeCell ref="C9:E9"/>
    <mergeCell ref="C10:E10"/>
    <mergeCell ref="C11:E11"/>
    <mergeCell ref="L13:M13"/>
    <mergeCell ref="L14:M14"/>
    <mergeCell ref="K29:L29"/>
    <mergeCell ref="K31:M31"/>
    <mergeCell ref="L6:M6"/>
    <mergeCell ref="L7:M7"/>
    <mergeCell ref="L8:M8"/>
    <mergeCell ref="L9:M9"/>
    <mergeCell ref="L10:M10"/>
    <mergeCell ref="L11:M11"/>
    <mergeCell ref="L12:M12"/>
    <mergeCell ref="C12:E12"/>
    <mergeCell ref="C13:E13"/>
    <mergeCell ref="C14:E14"/>
    <mergeCell ref="C15:E15"/>
    <mergeCell ref="C16:E16"/>
    <mergeCell ref="C17:E17"/>
    <mergeCell ref="C18:E18"/>
    <mergeCell ref="C19:E19"/>
    <mergeCell ref="C20:E20"/>
    <mergeCell ref="C21:E21"/>
    <mergeCell ref="C22:E22"/>
    <mergeCell ref="C23:E23"/>
    <mergeCell ref="C24:E24"/>
    <mergeCell ref="C25:E25"/>
    <mergeCell ref="C26:E26"/>
    <mergeCell ref="C30:E30"/>
    <mergeCell ref="C31:E31"/>
    <mergeCell ref="C32:E32"/>
    <mergeCell ref="C33:E33"/>
    <mergeCell ref="C34:G34"/>
    <mergeCell ref="B36:I36"/>
  </mergeCells>
  <conditionalFormatting sqref="B2">
    <cfRule type="cellIs" dxfId="30" priority="1" operator="lessThan">
      <formula>0</formula>
    </cfRule>
  </conditionalFormatting>
  <conditionalFormatting sqref="B2">
    <cfRule type="cellIs" dxfId="23" priority="2" operator="greaterThan">
      <formula>0</formula>
    </cfRule>
  </conditionalFormatting>
  <conditionalFormatting sqref="B2">
    <cfRule type="cellIs" dxfId="32" priority="3" operator="equal">
      <formula>0</formula>
    </cfRule>
  </conditionalFormatting>
  <dataValidations>
    <dataValidation type="list" allowBlank="1" showErrorMessage="1" sqref="E38:E86">
      <formula1>'08) Drop Down Menus'!$B$2:$B$17</formula1>
    </dataValidation>
    <dataValidation type="list" allowBlank="1" sqref="G4:G33">
      <formula1>'08) Drop Down Menus'!$A$2:$A$17</formula1>
    </dataValidation>
  </dataValidations>
  <drawing r:id="rId1"/>
</worksheet>
</file>

<file path=xl/worksheets/sheet10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3.29"/>
    <col customWidth="1" min="2" max="2" width="4.71"/>
    <col customWidth="1" min="3" max="3" width="32.57"/>
    <col customWidth="1" min="4" max="4" width="10.0"/>
    <col customWidth="1" min="5" max="5" width="25.71"/>
    <col customWidth="1" min="6" max="6" width="13.0"/>
    <col customWidth="1" min="7" max="7" width="23.86"/>
    <col customWidth="1" min="8" max="8" width="15.29"/>
    <col customWidth="1" min="9" max="9" width="14.29"/>
    <col customWidth="1" min="10" max="10" width="3.71"/>
    <col customWidth="1" min="11" max="11" width="23.86"/>
    <col customWidth="1" min="12" max="12" width="15.0"/>
    <col customWidth="1" min="13" max="13" width="16.57"/>
    <col customWidth="1" min="14" max="14" width="3.43"/>
  </cols>
  <sheetData>
    <row r="1">
      <c r="A1" s="25"/>
      <c r="B1" s="25"/>
      <c r="C1" s="25"/>
      <c r="D1" s="25"/>
      <c r="E1" s="25"/>
      <c r="F1" s="25"/>
      <c r="G1" s="24"/>
      <c r="H1" s="25"/>
      <c r="I1" s="25"/>
      <c r="J1" s="25"/>
      <c r="K1" s="25"/>
      <c r="L1" s="138"/>
      <c r="M1" s="25"/>
      <c r="N1" s="25"/>
    </row>
    <row r="2">
      <c r="A2" s="25"/>
      <c r="B2" s="1207" t="s">
        <v>1089</v>
      </c>
      <c r="C2" s="1129"/>
      <c r="D2" s="1129"/>
      <c r="E2" s="1129"/>
      <c r="F2" s="1129"/>
      <c r="G2" s="1129"/>
      <c r="H2" s="1129"/>
      <c r="I2" s="1130"/>
      <c r="J2" s="25"/>
      <c r="K2" s="1131" t="s">
        <v>470</v>
      </c>
      <c r="L2" s="1132"/>
      <c r="M2" s="1133"/>
      <c r="N2" s="25"/>
    </row>
    <row r="3">
      <c r="A3" s="25"/>
      <c r="B3" s="1079" t="s">
        <v>598</v>
      </c>
      <c r="C3" s="974" t="s">
        <v>140</v>
      </c>
      <c r="D3" s="862"/>
      <c r="E3" s="862"/>
      <c r="F3" s="974" t="s">
        <v>55</v>
      </c>
      <c r="G3" s="974" t="s">
        <v>44</v>
      </c>
      <c r="H3" s="974" t="s">
        <v>2</v>
      </c>
      <c r="I3" s="1080" t="s">
        <v>67</v>
      </c>
      <c r="J3" s="25"/>
      <c r="K3" s="1081" t="str">
        <f>'08) Drop Down Menus'!A2</f>
        <v>Groceries</v>
      </c>
      <c r="L3" s="85">
        <f>sumifs(H$4:H$33,G$4:G$33,K3,B$4:B$33,false)</f>
        <v>84.89</v>
      </c>
      <c r="M3" s="1107"/>
      <c r="N3" s="25"/>
    </row>
    <row r="4">
      <c r="A4" s="25"/>
      <c r="B4" s="1134" t="b">
        <v>0</v>
      </c>
      <c r="C4" s="1042" t="s">
        <v>808</v>
      </c>
      <c r="D4" s="1135"/>
      <c r="E4" s="1135"/>
      <c r="F4" s="1172">
        <v>46045.0</v>
      </c>
      <c r="G4" s="1137" t="s">
        <v>110</v>
      </c>
      <c r="H4" s="1138">
        <f>sum(M31:M58)</f>
        <v>0</v>
      </c>
      <c r="I4" s="92">
        <f>H4</f>
        <v>0</v>
      </c>
      <c r="J4" s="25"/>
      <c r="K4" s="1139" t="str">
        <f>'08) Drop Down Menus'!A3</f>
        <v>Cigarettes</v>
      </c>
      <c r="L4" s="91">
        <f t="shared" ref="L4:L14" si="1">sumifs(H$4:H$26,G$4:G$26,K4,B$4:B$26,false)</f>
        <v>48.26</v>
      </c>
      <c r="M4" s="1140"/>
      <c r="N4" s="25"/>
    </row>
    <row r="5">
      <c r="A5" s="25"/>
      <c r="B5" s="925" t="b">
        <v>0</v>
      </c>
      <c r="C5" s="1022" t="s">
        <v>806</v>
      </c>
      <c r="D5" s="862"/>
      <c r="E5" s="862"/>
      <c r="F5" s="1206">
        <v>46045.0</v>
      </c>
      <c r="G5" s="983" t="s">
        <v>61</v>
      </c>
      <c r="H5" s="1023">
        <v>48.47</v>
      </c>
      <c r="I5" s="86">
        <f t="shared" ref="I5:I33" si="2">I4+H5</f>
        <v>48.47</v>
      </c>
      <c r="J5" s="25"/>
      <c r="K5" s="1081" t="str">
        <f>'08) Drop Down Menus'!A4</f>
        <v>Gas</v>
      </c>
      <c r="L5" s="85">
        <f t="shared" si="1"/>
        <v>27.52</v>
      </c>
      <c r="M5" s="1107"/>
      <c r="N5" s="25"/>
    </row>
    <row r="6">
      <c r="A6" s="25"/>
      <c r="B6" s="1134" t="b">
        <v>0</v>
      </c>
      <c r="C6" s="1042" t="s">
        <v>1090</v>
      </c>
      <c r="D6" s="1135"/>
      <c r="E6" s="1135"/>
      <c r="F6" s="1179">
        <v>46045.0</v>
      </c>
      <c r="G6" s="1137" t="s">
        <v>146</v>
      </c>
      <c r="H6" s="1138">
        <v>50.0</v>
      </c>
      <c r="I6" s="92">
        <f t="shared" si="2"/>
        <v>98.47</v>
      </c>
      <c r="J6" s="25"/>
      <c r="K6" s="1139" t="str">
        <f>'08) Drop Down Menus'!A5</f>
        <v>Entertainment</v>
      </c>
      <c r="L6" s="91">
        <f t="shared" si="1"/>
        <v>117.4</v>
      </c>
      <c r="M6" s="1140"/>
      <c r="N6" s="25"/>
    </row>
    <row r="7">
      <c r="A7" s="25"/>
      <c r="B7" s="925" t="b">
        <v>0</v>
      </c>
      <c r="C7" s="1022" t="s">
        <v>553</v>
      </c>
      <c r="D7" s="862"/>
      <c r="E7" s="862"/>
      <c r="F7" s="1180">
        <v>46047.0</v>
      </c>
      <c r="G7" s="983" t="s">
        <v>144</v>
      </c>
      <c r="H7" s="1023">
        <v>25.09</v>
      </c>
      <c r="I7" s="86">
        <f t="shared" si="2"/>
        <v>123.56</v>
      </c>
      <c r="J7" s="25"/>
      <c r="K7" s="1081" t="str">
        <f>'08) Drop Down Menus'!A6</f>
        <v>Medical</v>
      </c>
      <c r="L7" s="85">
        <f t="shared" si="1"/>
        <v>24.3</v>
      </c>
      <c r="M7" s="1107"/>
      <c r="N7" s="25"/>
    </row>
    <row r="8">
      <c r="A8" s="25"/>
      <c r="B8" s="1134" t="b">
        <v>0</v>
      </c>
      <c r="C8" s="1042" t="s">
        <v>472</v>
      </c>
      <c r="D8" s="1135"/>
      <c r="E8" s="1135"/>
      <c r="F8" s="1179">
        <v>46051.0</v>
      </c>
      <c r="G8" s="1137" t="s">
        <v>110</v>
      </c>
      <c r="H8" s="1138">
        <v>84.89</v>
      </c>
      <c r="I8" s="92">
        <f t="shared" si="2"/>
        <v>208.45</v>
      </c>
      <c r="J8" s="25"/>
      <c r="K8" s="1139" t="str">
        <f>'08) Drop Down Menus'!A7</f>
        <v>Vehicle</v>
      </c>
      <c r="L8" s="91">
        <f t="shared" si="1"/>
        <v>122.47</v>
      </c>
      <c r="M8" s="1140"/>
      <c r="N8" s="25"/>
    </row>
    <row r="9">
      <c r="A9" s="25"/>
      <c r="B9" s="925" t="b">
        <v>0</v>
      </c>
      <c r="C9" s="1022" t="s">
        <v>474</v>
      </c>
      <c r="D9" s="862"/>
      <c r="E9" s="862"/>
      <c r="F9" s="1180">
        <v>46053.0</v>
      </c>
      <c r="G9" s="983" t="s">
        <v>145</v>
      </c>
      <c r="H9" s="1023">
        <v>27.52</v>
      </c>
      <c r="I9" s="86">
        <f t="shared" si="2"/>
        <v>235.97</v>
      </c>
      <c r="J9" s="25"/>
      <c r="K9" s="1081" t="str">
        <f>'08) Drop Down Menus'!A8</f>
        <v>Maintenance</v>
      </c>
      <c r="L9" s="85">
        <f t="shared" si="1"/>
        <v>91.08</v>
      </c>
      <c r="M9" s="1107"/>
      <c r="N9" s="25"/>
    </row>
    <row r="10">
      <c r="A10" s="25"/>
      <c r="B10" s="1134" t="b">
        <v>0</v>
      </c>
      <c r="C10" s="1042" t="s">
        <v>474</v>
      </c>
      <c r="D10" s="1135"/>
      <c r="E10" s="1135"/>
      <c r="F10" s="1179">
        <v>46053.0</v>
      </c>
      <c r="G10" s="1137" t="s">
        <v>144</v>
      </c>
      <c r="H10" s="1138">
        <v>23.17</v>
      </c>
      <c r="I10" s="92">
        <f t="shared" si="2"/>
        <v>259.14</v>
      </c>
      <c r="J10" s="25"/>
      <c r="K10" s="1139" t="str">
        <f>'08) Drop Down Menus'!A9</f>
        <v>Debt</v>
      </c>
      <c r="L10" s="91">
        <f t="shared" si="1"/>
        <v>48.37</v>
      </c>
      <c r="M10" s="1140"/>
      <c r="N10" s="25"/>
    </row>
    <row r="11">
      <c r="A11" s="25"/>
      <c r="B11" s="925" t="b">
        <v>0</v>
      </c>
      <c r="C11" s="1022" t="s">
        <v>717</v>
      </c>
      <c r="D11" s="862"/>
      <c r="E11" s="862"/>
      <c r="F11" s="1180">
        <v>46053.0</v>
      </c>
      <c r="G11" s="983" t="s">
        <v>61</v>
      </c>
      <c r="H11" s="1023">
        <v>-0.1</v>
      </c>
      <c r="I11" s="86">
        <f t="shared" si="2"/>
        <v>259.04</v>
      </c>
      <c r="J11" s="25"/>
      <c r="K11" s="1081" t="str">
        <f>'08) Drop Down Menus'!A10</f>
        <v>Holiday Gifts</v>
      </c>
      <c r="L11" s="85">
        <f t="shared" si="1"/>
        <v>0</v>
      </c>
      <c r="M11" s="1107"/>
      <c r="N11" s="25"/>
    </row>
    <row r="12">
      <c r="A12" s="25"/>
      <c r="B12" s="1134" t="b">
        <v>0</v>
      </c>
      <c r="C12" s="1042" t="s">
        <v>1091</v>
      </c>
      <c r="D12" s="1135"/>
      <c r="E12" s="1135"/>
      <c r="F12" s="1179">
        <v>46055.0</v>
      </c>
      <c r="G12" s="1137" t="s">
        <v>147</v>
      </c>
      <c r="H12" s="1138">
        <v>107.47</v>
      </c>
      <c r="I12" s="92">
        <f t="shared" si="2"/>
        <v>366.51</v>
      </c>
      <c r="J12" s="25"/>
      <c r="K12" s="1139" t="str">
        <f>'08) Drop Down Menus'!A11</f>
        <v>Haircut</v>
      </c>
      <c r="L12" s="91">
        <f t="shared" si="1"/>
        <v>27</v>
      </c>
      <c r="M12" s="1140"/>
      <c r="N12" s="25"/>
    </row>
    <row r="13">
      <c r="A13" s="25"/>
      <c r="B13" s="925" t="b">
        <v>0</v>
      </c>
      <c r="C13" s="1022" t="s">
        <v>472</v>
      </c>
      <c r="D13" s="862"/>
      <c r="E13" s="862"/>
      <c r="F13" s="1180">
        <v>46055.0</v>
      </c>
      <c r="G13" s="983" t="s">
        <v>132</v>
      </c>
      <c r="H13" s="1023">
        <v>24.3</v>
      </c>
      <c r="I13" s="86">
        <f t="shared" si="2"/>
        <v>390.81</v>
      </c>
      <c r="J13" s="25"/>
      <c r="K13" s="1081" t="str">
        <f>'08) Drop Down Menus'!A12</f>
        <v>Subscription - Video</v>
      </c>
      <c r="L13" s="85">
        <f t="shared" si="1"/>
        <v>0</v>
      </c>
      <c r="M13" s="1107"/>
      <c r="N13" s="25"/>
    </row>
    <row r="14">
      <c r="A14" s="25"/>
      <c r="B14" s="1134" t="b">
        <v>0</v>
      </c>
      <c r="C14" s="1042" t="s">
        <v>477</v>
      </c>
      <c r="D14" s="1135"/>
      <c r="E14" s="1135"/>
      <c r="F14" s="1179">
        <v>46055.0</v>
      </c>
      <c r="G14" s="1137" t="s">
        <v>150</v>
      </c>
      <c r="H14" s="1138">
        <v>27.0</v>
      </c>
      <c r="I14" s="92">
        <f t="shared" si="2"/>
        <v>417.81</v>
      </c>
      <c r="J14" s="25"/>
      <c r="K14" s="1141" t="str">
        <f>'08) Drop Down Menus'!A13</f>
        <v>Subscription - Game</v>
      </c>
      <c r="L14" s="1142">
        <f t="shared" si="1"/>
        <v>0</v>
      </c>
      <c r="M14" s="1144"/>
      <c r="N14" s="25"/>
    </row>
    <row r="15">
      <c r="A15" s="25"/>
      <c r="B15" s="925" t="b">
        <v>0</v>
      </c>
      <c r="C15" s="1022" t="s">
        <v>1092</v>
      </c>
      <c r="D15" s="862"/>
      <c r="E15" s="862"/>
      <c r="F15" s="1180">
        <v>46055.0</v>
      </c>
      <c r="G15" s="983" t="s">
        <v>146</v>
      </c>
      <c r="H15" s="1023">
        <v>2.01</v>
      </c>
      <c r="I15" s="86">
        <f t="shared" si="2"/>
        <v>419.82</v>
      </c>
      <c r="J15" s="25"/>
      <c r="K15" s="25"/>
      <c r="L15" s="25"/>
      <c r="M15" s="25"/>
      <c r="N15" s="25"/>
    </row>
    <row r="16">
      <c r="A16" s="25"/>
      <c r="B16" s="1134" t="b">
        <v>0</v>
      </c>
      <c r="C16" s="1042" t="s">
        <v>1093</v>
      </c>
      <c r="D16" s="1135"/>
      <c r="E16" s="1135"/>
      <c r="F16" s="1179">
        <v>46055.0</v>
      </c>
      <c r="G16" s="1137" t="s">
        <v>146</v>
      </c>
      <c r="H16" s="1138">
        <v>52.74</v>
      </c>
      <c r="I16" s="92">
        <f t="shared" si="2"/>
        <v>472.56</v>
      </c>
      <c r="J16" s="25"/>
      <c r="K16" s="1085" t="s">
        <v>44</v>
      </c>
      <c r="L16" s="1086" t="s">
        <v>572</v>
      </c>
      <c r="M16" s="1087" t="s">
        <v>573</v>
      </c>
      <c r="N16" s="25"/>
    </row>
    <row r="17">
      <c r="A17" s="25"/>
      <c r="B17" s="925" t="b">
        <v>0</v>
      </c>
      <c r="C17" s="1022" t="s">
        <v>558</v>
      </c>
      <c r="D17" s="862"/>
      <c r="E17" s="862"/>
      <c r="F17" s="1180">
        <v>46055.0</v>
      </c>
      <c r="G17" s="983" t="s">
        <v>147</v>
      </c>
      <c r="H17" s="1023">
        <v>15.0</v>
      </c>
      <c r="I17" s="86">
        <f t="shared" si="2"/>
        <v>487.56</v>
      </c>
      <c r="J17" s="25"/>
      <c r="K17" s="1088" t="str">
        <f>'08) Drop Down Menus'!A2</f>
        <v>Groceries</v>
      </c>
      <c r="L17" s="930">
        <f>SUMIF('01) BudgetBill Breakdown'!B89:B$1129,K3, '01) BudgetBill Breakdown'!G89:G$1129)</f>
        <v>-1244.76</v>
      </c>
      <c r="M17" s="1089">
        <f t="shared" ref="M17:M28" si="3">L17/M$29</f>
        <v>-622.38</v>
      </c>
      <c r="N17" s="25"/>
    </row>
    <row r="18">
      <c r="A18" s="25"/>
      <c r="B18" s="1134" t="b">
        <v>0</v>
      </c>
      <c r="C18" s="1042" t="s">
        <v>22</v>
      </c>
      <c r="D18" s="1135"/>
      <c r="E18" s="1135"/>
      <c r="F18" s="1179">
        <v>46057.0</v>
      </c>
      <c r="G18" s="1137" t="s">
        <v>21</v>
      </c>
      <c r="H18" s="1138">
        <v>91.08</v>
      </c>
      <c r="I18" s="92">
        <f t="shared" si="2"/>
        <v>578.64</v>
      </c>
      <c r="J18" s="25"/>
      <c r="K18" s="1090" t="str">
        <f>'08) Drop Down Menus'!A3</f>
        <v>Cigarettes</v>
      </c>
      <c r="L18" s="994">
        <f>SUMIF('01) BudgetBill Breakdown'!B89:B$1129,K4, '01) BudgetBill Breakdown'!G89:G$1129)</f>
        <v>-259.95</v>
      </c>
      <c r="M18" s="1091">
        <f t="shared" si="3"/>
        <v>-129.975</v>
      </c>
      <c r="N18" s="25"/>
    </row>
    <row r="19">
      <c r="A19" s="25"/>
      <c r="B19" s="925" t="b">
        <v>0</v>
      </c>
      <c r="C19" s="1022" t="s">
        <v>1094</v>
      </c>
      <c r="D19" s="862"/>
      <c r="E19" s="862"/>
      <c r="F19" s="1180">
        <v>46057.0</v>
      </c>
      <c r="G19" s="983" t="s">
        <v>146</v>
      </c>
      <c r="H19" s="1023">
        <v>12.65</v>
      </c>
      <c r="I19" s="86">
        <f t="shared" si="2"/>
        <v>591.29</v>
      </c>
      <c r="J19" s="25"/>
      <c r="K19" s="1088" t="str">
        <f>'08) Drop Down Menus'!A4</f>
        <v>Gas</v>
      </c>
      <c r="L19" s="930">
        <f>SUMIF('01) BudgetBill Breakdown'!B89:B$1129,K5, '01) BudgetBill Breakdown'!G89:G$1129)</f>
        <v>-60.69</v>
      </c>
      <c r="M19" s="1089">
        <f t="shared" si="3"/>
        <v>-30.345</v>
      </c>
      <c r="N19" s="25"/>
    </row>
    <row r="20">
      <c r="A20" s="25"/>
      <c r="B20" s="1134" t="b">
        <v>0</v>
      </c>
      <c r="C20" s="1042"/>
      <c r="D20" s="1135"/>
      <c r="E20" s="1135"/>
      <c r="F20" s="1179"/>
      <c r="G20" s="1137"/>
      <c r="H20" s="1138">
        <v>0.0</v>
      </c>
      <c r="I20" s="92">
        <f t="shared" si="2"/>
        <v>591.29</v>
      </c>
      <c r="J20" s="25"/>
      <c r="K20" s="1090" t="str">
        <f>'08) Drop Down Menus'!A5</f>
        <v>Entertainment</v>
      </c>
      <c r="L20" s="994">
        <f>SUMIF('01) BudgetBill Breakdown'!B89:B$1129,K6, '01) BudgetBill Breakdown'!G89:G$1129)</f>
        <v>-279.22</v>
      </c>
      <c r="M20" s="1091">
        <f t="shared" si="3"/>
        <v>-139.61</v>
      </c>
      <c r="N20" s="25"/>
    </row>
    <row r="21">
      <c r="A21" s="25"/>
      <c r="B21" s="925" t="b">
        <v>0</v>
      </c>
      <c r="C21" s="1022"/>
      <c r="D21" s="862"/>
      <c r="E21" s="862"/>
      <c r="F21" s="1180"/>
      <c r="G21" s="983"/>
      <c r="H21" s="1023">
        <v>0.0</v>
      </c>
      <c r="I21" s="86">
        <f t="shared" si="2"/>
        <v>591.29</v>
      </c>
      <c r="J21" s="25"/>
      <c r="K21" s="1088" t="str">
        <f>'08) Drop Down Menus'!A6</f>
        <v>Medical</v>
      </c>
      <c r="L21" s="930">
        <f>SUMIF('01) BudgetBill Breakdown'!B89:B$1129,K7, '01) BudgetBill Breakdown'!G89:G$1129)</f>
        <v>-62.91</v>
      </c>
      <c r="M21" s="1089">
        <f t="shared" si="3"/>
        <v>-31.455</v>
      </c>
      <c r="N21" s="25"/>
    </row>
    <row r="22">
      <c r="A22" s="25"/>
      <c r="B22" s="1134" t="b">
        <v>0</v>
      </c>
      <c r="C22" s="1042"/>
      <c r="D22" s="1135"/>
      <c r="E22" s="1135"/>
      <c r="F22" s="1179"/>
      <c r="G22" s="1137"/>
      <c r="H22" s="1138">
        <v>0.0</v>
      </c>
      <c r="I22" s="92">
        <f t="shared" si="2"/>
        <v>591.29</v>
      </c>
      <c r="J22" s="25"/>
      <c r="K22" s="1090" t="str">
        <f>'08) Drop Down Menus'!A7</f>
        <v>Vehicle</v>
      </c>
      <c r="L22" s="994">
        <f>SUMIF('01) BudgetBill Breakdown'!B89:B$1129,K8, '01) BudgetBill Breakdown'!G89:G$1129)</f>
        <v>-161.47</v>
      </c>
      <c r="M22" s="1091">
        <f t="shared" si="3"/>
        <v>-80.735</v>
      </c>
      <c r="N22" s="25"/>
    </row>
    <row r="23">
      <c r="A23" s="25"/>
      <c r="B23" s="925" t="b">
        <v>0</v>
      </c>
      <c r="C23" s="1022"/>
      <c r="D23" s="862"/>
      <c r="E23" s="862"/>
      <c r="F23" s="1180"/>
      <c r="G23" s="983"/>
      <c r="H23" s="1023">
        <v>0.0</v>
      </c>
      <c r="I23" s="86">
        <f t="shared" si="2"/>
        <v>591.29</v>
      </c>
      <c r="J23" s="25"/>
      <c r="K23" s="1088" t="str">
        <f>'08) Drop Down Menus'!A8</f>
        <v>Maintenance</v>
      </c>
      <c r="L23" s="930">
        <f>SUMIF('01) BudgetBill Breakdown'!B89:B$1129,K9, '01) BudgetBill Breakdown'!G89:G$1129)</f>
        <v>-148</v>
      </c>
      <c r="M23" s="1089">
        <f t="shared" si="3"/>
        <v>-74</v>
      </c>
      <c r="N23" s="25"/>
    </row>
    <row r="24">
      <c r="A24" s="25"/>
      <c r="B24" s="1134" t="b">
        <v>0</v>
      </c>
      <c r="C24" s="1042"/>
      <c r="D24" s="1135"/>
      <c r="E24" s="1135"/>
      <c r="F24" s="1179"/>
      <c r="G24" s="1137"/>
      <c r="H24" s="1138">
        <v>0.0</v>
      </c>
      <c r="I24" s="92">
        <f t="shared" si="2"/>
        <v>591.29</v>
      </c>
      <c r="J24" s="25"/>
      <c r="K24" s="1090" t="str">
        <f>'08) Drop Down Menus'!A9</f>
        <v>Debt</v>
      </c>
      <c r="L24" s="994">
        <f>SUMIF('01) BudgetBill Breakdown'!B89:B$1129,K10, '01) BudgetBill Breakdown'!G89:G$1129)</f>
        <v>-242.25</v>
      </c>
      <c r="M24" s="1091">
        <f t="shared" si="3"/>
        <v>-121.125</v>
      </c>
      <c r="N24" s="25"/>
    </row>
    <row r="25">
      <c r="A25" s="25"/>
      <c r="B25" s="925" t="b">
        <v>0</v>
      </c>
      <c r="C25" s="1022"/>
      <c r="D25" s="862"/>
      <c r="E25" s="862"/>
      <c r="F25" s="1180"/>
      <c r="G25" s="983"/>
      <c r="H25" s="1023">
        <v>0.0</v>
      </c>
      <c r="I25" s="86">
        <f t="shared" si="2"/>
        <v>591.29</v>
      </c>
      <c r="J25" s="25"/>
      <c r="K25" s="1088" t="str">
        <f>'08) Drop Down Menus'!A10</f>
        <v>Holiday Gifts</v>
      </c>
      <c r="L25" s="930">
        <f>SUMIF('01) BudgetBill Breakdown'!B89:B$1129,K11, '01) BudgetBill Breakdown'!G89:G$1129)</f>
        <v>0</v>
      </c>
      <c r="M25" s="1089">
        <f t="shared" si="3"/>
        <v>0</v>
      </c>
      <c r="N25" s="25"/>
    </row>
    <row r="26">
      <c r="A26" s="25"/>
      <c r="B26" s="1134" t="b">
        <v>0</v>
      </c>
      <c r="C26" s="1042"/>
      <c r="D26" s="1135"/>
      <c r="E26" s="1135"/>
      <c r="F26" s="1179"/>
      <c r="G26" s="1137"/>
      <c r="H26" s="1138">
        <v>0.0</v>
      </c>
      <c r="I26" s="92">
        <f t="shared" si="2"/>
        <v>591.29</v>
      </c>
      <c r="J26" s="25"/>
      <c r="K26" s="1090" t="str">
        <f>'08) Drop Down Menus'!A11</f>
        <v>Haircut</v>
      </c>
      <c r="L26" s="994">
        <f>SUMIF('01) BudgetBill Breakdown'!B89:B$1129,K12, '01) BudgetBill Breakdown'!G89:G$1129)</f>
        <v>-54</v>
      </c>
      <c r="M26" s="1091">
        <f t="shared" si="3"/>
        <v>-27</v>
      </c>
      <c r="N26" s="25"/>
    </row>
    <row r="27">
      <c r="A27" s="25"/>
      <c r="B27" s="925" t="b">
        <v>0</v>
      </c>
      <c r="C27" s="1022"/>
      <c r="D27" s="1022"/>
      <c r="E27" s="1022"/>
      <c r="F27" s="1180"/>
      <c r="G27" s="983"/>
      <c r="H27" s="1023">
        <v>0.0</v>
      </c>
      <c r="I27" s="86">
        <f t="shared" si="2"/>
        <v>591.29</v>
      </c>
      <c r="J27" s="25"/>
      <c r="K27" s="1088" t="str">
        <f>'08) Drop Down Menus'!A12</f>
        <v>Subscription - Video</v>
      </c>
      <c r="L27" s="930">
        <f>SUMIF('01) BudgetBill Breakdown'!B89:B$1129,K13, '01) BudgetBill Breakdown'!G89:G$1129)</f>
        <v>0</v>
      </c>
      <c r="M27" s="1089">
        <f t="shared" si="3"/>
        <v>0</v>
      </c>
      <c r="N27" s="25"/>
    </row>
    <row r="28">
      <c r="A28" s="25"/>
      <c r="B28" s="1134" t="b">
        <v>0</v>
      </c>
      <c r="C28" s="1042"/>
      <c r="D28" s="1042"/>
      <c r="E28" s="1042"/>
      <c r="F28" s="1179"/>
      <c r="G28" s="1137"/>
      <c r="H28" s="1138">
        <v>0.0</v>
      </c>
      <c r="I28" s="92">
        <f t="shared" si="2"/>
        <v>591.29</v>
      </c>
      <c r="J28" s="25"/>
      <c r="K28" s="1090" t="str">
        <f>'08) Drop Down Menus'!A13</f>
        <v>Subscription - Game</v>
      </c>
      <c r="L28" s="994">
        <f>SUMIF('01) BudgetBill Breakdown'!B89:B$1129,K14, '01) BudgetBill Breakdown'!G89:G$1129)</f>
        <v>0</v>
      </c>
      <c r="M28" s="1091">
        <f t="shared" si="3"/>
        <v>0</v>
      </c>
      <c r="N28" s="25"/>
    </row>
    <row r="29">
      <c r="A29" s="25"/>
      <c r="B29" s="925" t="b">
        <v>0</v>
      </c>
      <c r="C29" s="1022"/>
      <c r="D29" s="1022"/>
      <c r="E29" s="1022"/>
      <c r="F29" s="1180"/>
      <c r="G29" s="983"/>
      <c r="H29" s="1023">
        <v>0.0</v>
      </c>
      <c r="I29" s="86">
        <f t="shared" si="2"/>
        <v>591.29</v>
      </c>
      <c r="J29" s="25"/>
      <c r="K29" s="1092" t="s">
        <v>574</v>
      </c>
      <c r="L29" s="1093"/>
      <c r="M29" s="1094" t="s">
        <v>706</v>
      </c>
      <c r="N29" s="25"/>
    </row>
    <row r="30">
      <c r="A30" s="25"/>
      <c r="B30" s="1134" t="b">
        <v>0</v>
      </c>
      <c r="C30" s="1042"/>
      <c r="D30" s="1135"/>
      <c r="E30" s="1135"/>
      <c r="F30" s="1179"/>
      <c r="G30" s="1137"/>
      <c r="H30" s="1138">
        <v>0.0</v>
      </c>
      <c r="I30" s="92">
        <f t="shared" si="2"/>
        <v>591.29</v>
      </c>
      <c r="J30" s="25"/>
      <c r="N30" s="25"/>
    </row>
    <row r="31">
      <c r="A31" s="25"/>
      <c r="B31" s="925" t="b">
        <v>0</v>
      </c>
      <c r="C31" s="1022"/>
      <c r="D31" s="862"/>
      <c r="E31" s="862"/>
      <c r="F31" s="1180"/>
      <c r="G31" s="983"/>
      <c r="H31" s="1023">
        <v>0.0</v>
      </c>
      <c r="I31" s="86">
        <f t="shared" si="2"/>
        <v>591.29</v>
      </c>
      <c r="J31" s="25"/>
      <c r="K31" s="126" t="s">
        <v>804</v>
      </c>
      <c r="N31" s="25"/>
    </row>
    <row r="32">
      <c r="A32" s="25"/>
      <c r="B32" s="1134" t="b">
        <v>0</v>
      </c>
      <c r="C32" s="1042"/>
      <c r="D32" s="1135"/>
      <c r="E32" s="1135"/>
      <c r="F32" s="1179"/>
      <c r="G32" s="1137"/>
      <c r="H32" s="1138">
        <v>0.0</v>
      </c>
      <c r="I32" s="92">
        <f t="shared" si="2"/>
        <v>591.29</v>
      </c>
      <c r="J32" s="25"/>
      <c r="K32" s="1208"/>
      <c r="L32" s="1128"/>
      <c r="M32" s="125">
        <v>0.0</v>
      </c>
      <c r="N32" s="25"/>
    </row>
    <row r="33" ht="18.0" customHeight="1">
      <c r="A33" s="25"/>
      <c r="B33" s="925" t="b">
        <v>0</v>
      </c>
      <c r="C33" s="1022"/>
      <c r="D33" s="862"/>
      <c r="E33" s="862"/>
      <c r="F33" s="1180"/>
      <c r="G33" s="983"/>
      <c r="H33" s="1023">
        <v>0.0</v>
      </c>
      <c r="I33" s="86">
        <f t="shared" si="2"/>
        <v>591.29</v>
      </c>
      <c r="J33" s="25"/>
      <c r="K33" s="136"/>
      <c r="L33" s="1128"/>
      <c r="M33" s="125">
        <v>0.0</v>
      </c>
      <c r="N33" s="25"/>
    </row>
    <row r="34" ht="18.0" customHeight="1">
      <c r="A34" s="25"/>
      <c r="B34" s="1148"/>
      <c r="C34" s="1149" t="s">
        <v>455</v>
      </c>
      <c r="D34" s="1150"/>
      <c r="E34" s="1150"/>
      <c r="F34" s="1150"/>
      <c r="G34" s="1150"/>
      <c r="H34" s="1151">
        <f>I26</f>
        <v>591.29</v>
      </c>
      <c r="I34" s="1152"/>
      <c r="J34" s="25"/>
      <c r="K34" s="136"/>
      <c r="L34" s="1128"/>
      <c r="M34" s="125">
        <v>0.0</v>
      </c>
      <c r="N34" s="25"/>
    </row>
    <row r="35" ht="18.0" customHeight="1">
      <c r="A35" s="65"/>
      <c r="B35" s="65"/>
      <c r="C35" s="65"/>
      <c r="D35" s="65"/>
      <c r="E35" s="65"/>
      <c r="F35" s="65"/>
      <c r="G35" s="75"/>
      <c r="H35" s="75"/>
      <c r="I35" s="65"/>
      <c r="J35" s="25"/>
      <c r="K35" s="136"/>
      <c r="L35" s="1128"/>
      <c r="M35" s="125">
        <v>0.0</v>
      </c>
      <c r="N35" s="25"/>
    </row>
    <row r="36" ht="18.0" customHeight="1">
      <c r="A36" s="65"/>
      <c r="B36" s="65" t="s">
        <v>609</v>
      </c>
      <c r="J36" s="25"/>
      <c r="K36" s="136"/>
      <c r="L36" s="1128"/>
      <c r="M36" s="125">
        <v>0.0</v>
      </c>
      <c r="N36" s="25"/>
    </row>
    <row r="37" ht="18.0" customHeight="1">
      <c r="A37" s="80"/>
      <c r="B37" s="1085" t="s">
        <v>102</v>
      </c>
      <c r="C37" s="1086" t="s">
        <v>103</v>
      </c>
      <c r="D37" s="1086" t="s">
        <v>104</v>
      </c>
      <c r="E37" s="1086" t="s">
        <v>105</v>
      </c>
      <c r="F37" s="1086" t="s">
        <v>49</v>
      </c>
      <c r="G37" s="1106" t="s">
        <v>106</v>
      </c>
      <c r="H37" s="1106" t="s">
        <v>107</v>
      </c>
      <c r="I37" s="1130"/>
      <c r="J37" s="25"/>
      <c r="K37" s="136"/>
      <c r="L37" s="1128"/>
      <c r="M37" s="125">
        <v>0.0</v>
      </c>
      <c r="N37" s="25"/>
    </row>
    <row r="38" ht="18.0" customHeight="1">
      <c r="A38" s="80"/>
      <c r="B38" s="1108" t="b">
        <v>0</v>
      </c>
      <c r="C38" s="1022"/>
      <c r="D38" s="95"/>
      <c r="E38" s="95"/>
      <c r="F38" s="96"/>
      <c r="G38" s="85">
        <v>0.0</v>
      </c>
      <c r="H38" s="930">
        <f t="shared" ref="H38:H86" si="4">IF( B38 = TRUE ,(G38*F38)*0.05+(G38*F38) , G38*F38 )</f>
        <v>0</v>
      </c>
      <c r="I38" s="1107"/>
      <c r="J38" s="25"/>
      <c r="K38" s="136"/>
      <c r="L38" s="1128"/>
      <c r="M38" s="125">
        <v>0.0</v>
      </c>
      <c r="N38" s="25"/>
    </row>
    <row r="39" ht="18.0" customHeight="1">
      <c r="A39" s="80"/>
      <c r="B39" s="1111" t="b">
        <v>0</v>
      </c>
      <c r="C39" s="88"/>
      <c r="D39" s="89"/>
      <c r="E39" s="89"/>
      <c r="F39" s="90"/>
      <c r="G39" s="91">
        <v>0.0</v>
      </c>
      <c r="H39" s="994">
        <f t="shared" si="4"/>
        <v>0</v>
      </c>
      <c r="I39" s="1140"/>
      <c r="J39" s="25"/>
      <c r="K39" s="136"/>
      <c r="L39" s="1128"/>
      <c r="M39" s="125">
        <v>0.0</v>
      </c>
      <c r="N39" s="25"/>
    </row>
    <row r="40" ht="18.0" customHeight="1">
      <c r="A40" s="97"/>
      <c r="B40" s="1108" t="b">
        <v>0</v>
      </c>
      <c r="C40" s="94"/>
      <c r="D40" s="95"/>
      <c r="E40" s="95"/>
      <c r="F40" s="96"/>
      <c r="G40" s="85">
        <v>0.0</v>
      </c>
      <c r="H40" s="930">
        <f t="shared" si="4"/>
        <v>0</v>
      </c>
      <c r="I40" s="1107"/>
      <c r="J40" s="25"/>
      <c r="K40" s="136"/>
      <c r="L40" s="1128"/>
      <c r="M40" s="125">
        <v>0.0</v>
      </c>
      <c r="N40" s="25"/>
    </row>
    <row r="41" ht="18.0" customHeight="1">
      <c r="A41" s="80"/>
      <c r="B41" s="1111" t="b">
        <v>0</v>
      </c>
      <c r="C41" s="88"/>
      <c r="D41" s="89"/>
      <c r="E41" s="89"/>
      <c r="F41" s="90"/>
      <c r="G41" s="91">
        <v>0.0</v>
      </c>
      <c r="H41" s="994">
        <f t="shared" si="4"/>
        <v>0</v>
      </c>
      <c r="I41" s="1140"/>
      <c r="J41" s="25"/>
      <c r="K41" s="136"/>
      <c r="L41" s="1128"/>
      <c r="M41" s="125">
        <v>0.0</v>
      </c>
      <c r="N41" s="25"/>
    </row>
    <row r="42" ht="18.0" customHeight="1">
      <c r="A42" s="80"/>
      <c r="B42" s="1108" t="b">
        <v>0</v>
      </c>
      <c r="C42" s="94"/>
      <c r="D42" s="95"/>
      <c r="E42" s="95"/>
      <c r="F42" s="96"/>
      <c r="G42" s="85">
        <v>0.0</v>
      </c>
      <c r="H42" s="930">
        <f t="shared" si="4"/>
        <v>0</v>
      </c>
      <c r="I42" s="1107"/>
      <c r="J42" s="25"/>
      <c r="K42" s="136"/>
      <c r="L42" s="1128"/>
      <c r="M42" s="125">
        <v>0.0</v>
      </c>
      <c r="N42" s="25"/>
    </row>
    <row r="43" ht="18.0" customHeight="1">
      <c r="A43" s="80"/>
      <c r="B43" s="1111" t="b">
        <v>0</v>
      </c>
      <c r="C43" s="88"/>
      <c r="D43" s="89"/>
      <c r="E43" s="89"/>
      <c r="F43" s="90"/>
      <c r="G43" s="91">
        <v>0.0</v>
      </c>
      <c r="H43" s="994">
        <f t="shared" si="4"/>
        <v>0</v>
      </c>
      <c r="I43" s="1140"/>
      <c r="J43" s="25"/>
      <c r="K43" s="136"/>
      <c r="L43" s="1128"/>
      <c r="M43" s="125">
        <v>0.0</v>
      </c>
      <c r="N43" s="25"/>
    </row>
    <row r="44" ht="18.0" customHeight="1">
      <c r="A44" s="97"/>
      <c r="B44" s="1108" t="b">
        <v>0</v>
      </c>
      <c r="C44" s="94"/>
      <c r="D44" s="95"/>
      <c r="E44" s="95"/>
      <c r="F44" s="96"/>
      <c r="G44" s="85">
        <v>0.0</v>
      </c>
      <c r="H44" s="930">
        <f t="shared" si="4"/>
        <v>0</v>
      </c>
      <c r="I44" s="1107"/>
      <c r="J44" s="25"/>
      <c r="K44" s="136"/>
      <c r="L44" s="1128"/>
      <c r="M44" s="125">
        <v>0.0</v>
      </c>
      <c r="N44" s="25"/>
    </row>
    <row r="45" ht="18.0" customHeight="1">
      <c r="A45" s="97"/>
      <c r="B45" s="1111" t="b">
        <v>0</v>
      </c>
      <c r="C45" s="88"/>
      <c r="D45" s="89"/>
      <c r="E45" s="89"/>
      <c r="F45" s="90"/>
      <c r="G45" s="91">
        <v>0.0</v>
      </c>
      <c r="H45" s="994">
        <f t="shared" si="4"/>
        <v>0</v>
      </c>
      <c r="I45" s="1140"/>
      <c r="J45" s="25"/>
      <c r="K45" s="167"/>
      <c r="L45" s="1128"/>
      <c r="M45" s="125">
        <v>0.0</v>
      </c>
      <c r="N45" s="25"/>
    </row>
    <row r="46" ht="18.0" customHeight="1">
      <c r="A46" s="97"/>
      <c r="B46" s="1108" t="b">
        <v>0</v>
      </c>
      <c r="C46" s="94"/>
      <c r="D46" s="95"/>
      <c r="E46" s="95"/>
      <c r="F46" s="96"/>
      <c r="G46" s="85">
        <v>0.0</v>
      </c>
      <c r="H46" s="930">
        <f t="shared" si="4"/>
        <v>0</v>
      </c>
      <c r="I46" s="1107"/>
      <c r="J46" s="25"/>
      <c r="K46" s="167"/>
      <c r="L46" s="1128"/>
      <c r="M46" s="125">
        <v>0.0</v>
      </c>
      <c r="N46" s="25"/>
    </row>
    <row r="47" ht="18.0" customHeight="1">
      <c r="A47" s="97"/>
      <c r="B47" s="1111" t="b">
        <v>0</v>
      </c>
      <c r="C47" s="88"/>
      <c r="D47" s="89"/>
      <c r="E47" s="89"/>
      <c r="F47" s="90"/>
      <c r="G47" s="91">
        <v>0.0</v>
      </c>
      <c r="H47" s="994">
        <f t="shared" si="4"/>
        <v>0</v>
      </c>
      <c r="I47" s="1140"/>
      <c r="J47" s="25"/>
      <c r="K47" s="167"/>
      <c r="L47" s="1128"/>
      <c r="M47" s="125">
        <v>0.0</v>
      </c>
      <c r="N47" s="25"/>
    </row>
    <row r="48" ht="18.0" customHeight="1">
      <c r="A48" s="97"/>
      <c r="B48" s="1108" t="b">
        <v>0</v>
      </c>
      <c r="C48" s="94"/>
      <c r="D48" s="95"/>
      <c r="E48" s="95"/>
      <c r="F48" s="96"/>
      <c r="G48" s="85">
        <v>0.0</v>
      </c>
      <c r="H48" s="930">
        <f t="shared" si="4"/>
        <v>0</v>
      </c>
      <c r="I48" s="1107"/>
      <c r="J48" s="25"/>
      <c r="K48" s="167"/>
      <c r="L48" s="1128"/>
      <c r="M48" s="125">
        <v>0.0</v>
      </c>
    </row>
    <row r="49" ht="18.0" customHeight="1">
      <c r="A49" s="97"/>
      <c r="B49" s="1111" t="b">
        <v>0</v>
      </c>
      <c r="C49" s="88"/>
      <c r="D49" s="89"/>
      <c r="E49" s="89"/>
      <c r="F49" s="90"/>
      <c r="G49" s="91">
        <v>0.0</v>
      </c>
      <c r="H49" s="994">
        <f t="shared" si="4"/>
        <v>0</v>
      </c>
      <c r="I49" s="1140"/>
      <c r="J49" s="25"/>
      <c r="K49" s="167"/>
      <c r="L49" s="1128"/>
      <c r="M49" s="125">
        <v>0.0</v>
      </c>
    </row>
    <row r="50" ht="18.0" customHeight="1">
      <c r="A50" s="97"/>
      <c r="B50" s="1108" t="b">
        <v>0</v>
      </c>
      <c r="C50" s="94"/>
      <c r="D50" s="95"/>
      <c r="E50" s="95"/>
      <c r="F50" s="96"/>
      <c r="G50" s="85">
        <v>0.0</v>
      </c>
      <c r="H50" s="930">
        <f t="shared" si="4"/>
        <v>0</v>
      </c>
      <c r="I50" s="1107"/>
      <c r="J50" s="25"/>
      <c r="K50" s="167"/>
      <c r="L50" s="1128"/>
      <c r="M50" s="125">
        <v>0.0</v>
      </c>
    </row>
    <row r="51" ht="18.0" customHeight="1">
      <c r="A51" s="97"/>
      <c r="B51" s="1111" t="b">
        <v>0</v>
      </c>
      <c r="C51" s="88"/>
      <c r="D51" s="89"/>
      <c r="E51" s="89"/>
      <c r="F51" s="90"/>
      <c r="G51" s="91">
        <v>0.0</v>
      </c>
      <c r="H51" s="994">
        <f t="shared" si="4"/>
        <v>0</v>
      </c>
      <c r="I51" s="1140"/>
      <c r="J51" s="25"/>
      <c r="K51" s="167"/>
      <c r="L51" s="1128"/>
      <c r="M51" s="125">
        <v>0.0</v>
      </c>
    </row>
    <row r="52" ht="18.0" customHeight="1">
      <c r="A52" s="97"/>
      <c r="B52" s="1108" t="b">
        <v>0</v>
      </c>
      <c r="C52" s="94"/>
      <c r="D52" s="95"/>
      <c r="E52" s="95"/>
      <c r="F52" s="96"/>
      <c r="G52" s="85">
        <v>0.0</v>
      </c>
      <c r="H52" s="930">
        <f t="shared" si="4"/>
        <v>0</v>
      </c>
      <c r="I52" s="1107"/>
      <c r="J52" s="25"/>
      <c r="K52" s="167"/>
      <c r="L52" s="1128"/>
      <c r="M52" s="125">
        <v>0.0</v>
      </c>
    </row>
    <row r="53" ht="18.0" customHeight="1">
      <c r="A53" s="97"/>
      <c r="B53" s="1111" t="b">
        <v>0</v>
      </c>
      <c r="C53" s="88"/>
      <c r="D53" s="89"/>
      <c r="E53" s="89"/>
      <c r="F53" s="90"/>
      <c r="G53" s="91">
        <v>0.0</v>
      </c>
      <c r="H53" s="994">
        <f t="shared" si="4"/>
        <v>0</v>
      </c>
      <c r="I53" s="1140"/>
      <c r="J53" s="25"/>
      <c r="K53" s="167"/>
      <c r="L53" s="1128"/>
      <c r="M53" s="125">
        <v>0.0</v>
      </c>
      <c r="N53" s="25"/>
    </row>
    <row r="54" ht="18.0" customHeight="1">
      <c r="A54" s="97"/>
      <c r="B54" s="1108" t="b">
        <v>0</v>
      </c>
      <c r="C54" s="94"/>
      <c r="D54" s="95"/>
      <c r="E54" s="95"/>
      <c r="F54" s="96"/>
      <c r="G54" s="85">
        <v>0.0</v>
      </c>
      <c r="H54" s="930">
        <f t="shared" si="4"/>
        <v>0</v>
      </c>
      <c r="I54" s="1107"/>
      <c r="J54" s="25"/>
      <c r="K54" s="167"/>
      <c r="L54" s="1128"/>
      <c r="M54" s="125">
        <v>0.0</v>
      </c>
      <c r="N54" s="25"/>
    </row>
    <row r="55" ht="18.0" customHeight="1">
      <c r="A55" s="97"/>
      <c r="B55" s="1111" t="b">
        <v>0</v>
      </c>
      <c r="C55" s="88"/>
      <c r="D55" s="89"/>
      <c r="E55" s="89"/>
      <c r="F55" s="90"/>
      <c r="G55" s="91">
        <v>0.0</v>
      </c>
      <c r="H55" s="994">
        <f t="shared" si="4"/>
        <v>0</v>
      </c>
      <c r="I55" s="1140"/>
      <c r="J55" s="25"/>
      <c r="K55" s="167"/>
      <c r="L55" s="1128"/>
      <c r="M55" s="125">
        <v>0.0</v>
      </c>
      <c r="N55" s="25"/>
    </row>
    <row r="56" ht="18.0" customHeight="1">
      <c r="A56" s="97"/>
      <c r="B56" s="1108" t="b">
        <v>0</v>
      </c>
      <c r="C56" s="94"/>
      <c r="D56" s="95"/>
      <c r="E56" s="95"/>
      <c r="F56" s="96"/>
      <c r="G56" s="85">
        <v>0.0</v>
      </c>
      <c r="H56" s="930">
        <f t="shared" si="4"/>
        <v>0</v>
      </c>
      <c r="I56" s="1107"/>
      <c r="J56" s="25"/>
      <c r="K56" s="167"/>
      <c r="L56" s="1128"/>
      <c r="M56" s="125">
        <v>0.0</v>
      </c>
      <c r="N56" s="25"/>
    </row>
    <row r="57" ht="18.0" customHeight="1">
      <c r="A57" s="97"/>
      <c r="B57" s="1111" t="b">
        <v>0</v>
      </c>
      <c r="C57" s="88"/>
      <c r="D57" s="89"/>
      <c r="E57" s="89"/>
      <c r="F57" s="90"/>
      <c r="G57" s="91">
        <v>0.0</v>
      </c>
      <c r="H57" s="994">
        <f t="shared" si="4"/>
        <v>0</v>
      </c>
      <c r="I57" s="1140"/>
      <c r="J57" s="25"/>
      <c r="K57" s="167"/>
      <c r="L57" s="1128"/>
      <c r="M57" s="125">
        <v>0.0</v>
      </c>
      <c r="N57" s="25"/>
    </row>
    <row r="58" ht="18.0" customHeight="1">
      <c r="A58" s="97"/>
      <c r="B58" s="1108" t="b">
        <v>0</v>
      </c>
      <c r="C58" s="94"/>
      <c r="D58" s="95"/>
      <c r="E58" s="95"/>
      <c r="F58" s="96"/>
      <c r="G58" s="85">
        <v>0.0</v>
      </c>
      <c r="H58" s="930">
        <f t="shared" si="4"/>
        <v>0</v>
      </c>
      <c r="I58" s="1107"/>
      <c r="J58" s="25"/>
      <c r="K58" s="167"/>
      <c r="L58" s="1128"/>
      <c r="M58" s="125">
        <v>0.0</v>
      </c>
      <c r="N58" s="25"/>
    </row>
    <row r="59" ht="18.0" customHeight="1">
      <c r="A59" s="97"/>
      <c r="B59" s="1111" t="b">
        <v>0</v>
      </c>
      <c r="C59" s="88"/>
      <c r="D59" s="89"/>
      <c r="E59" s="89"/>
      <c r="F59" s="90"/>
      <c r="G59" s="91">
        <v>0.0</v>
      </c>
      <c r="H59" s="994">
        <f t="shared" si="4"/>
        <v>0</v>
      </c>
      <c r="I59" s="1140"/>
      <c r="J59" s="25"/>
      <c r="K59" s="167"/>
      <c r="L59" s="1128"/>
      <c r="M59" s="125"/>
      <c r="N59" s="25"/>
    </row>
    <row r="60" ht="18.0" customHeight="1">
      <c r="A60" s="97"/>
      <c r="B60" s="1108" t="b">
        <v>0</v>
      </c>
      <c r="C60" s="94"/>
      <c r="D60" s="95"/>
      <c r="E60" s="95"/>
      <c r="F60" s="96"/>
      <c r="G60" s="85">
        <v>0.0</v>
      </c>
      <c r="H60" s="930">
        <f t="shared" si="4"/>
        <v>0</v>
      </c>
      <c r="I60" s="1107"/>
      <c r="J60" s="25"/>
      <c r="K60" s="1128"/>
      <c r="N60" s="25"/>
    </row>
    <row r="61" ht="18.0" customHeight="1">
      <c r="A61" s="97"/>
      <c r="B61" s="1111" t="b">
        <v>0</v>
      </c>
      <c r="C61" s="88"/>
      <c r="D61" s="89"/>
      <c r="E61" s="89"/>
      <c r="F61" s="90"/>
      <c r="G61" s="91">
        <v>0.0</v>
      </c>
      <c r="H61" s="994">
        <f t="shared" si="4"/>
        <v>0</v>
      </c>
      <c r="I61" s="1140"/>
      <c r="J61" s="25"/>
      <c r="K61" s="25"/>
      <c r="L61" s="25"/>
      <c r="M61" s="25"/>
      <c r="N61" s="25"/>
    </row>
    <row r="62" ht="18.0" customHeight="1">
      <c r="A62" s="97"/>
      <c r="B62" s="1108" t="b">
        <v>0</v>
      </c>
      <c r="C62" s="94"/>
      <c r="D62" s="95"/>
      <c r="E62" s="95"/>
      <c r="F62" s="96"/>
      <c r="G62" s="85">
        <v>0.0</v>
      </c>
      <c r="H62" s="930">
        <f t="shared" si="4"/>
        <v>0</v>
      </c>
      <c r="I62" s="1107"/>
      <c r="J62" s="25"/>
      <c r="N62" s="25"/>
    </row>
    <row r="63" ht="18.0" customHeight="1">
      <c r="A63" s="97"/>
      <c r="B63" s="1111" t="b">
        <v>0</v>
      </c>
      <c r="C63" s="88"/>
      <c r="D63" s="89"/>
      <c r="E63" s="89"/>
      <c r="F63" s="90"/>
      <c r="G63" s="91">
        <v>0.0</v>
      </c>
      <c r="H63" s="994">
        <f t="shared" si="4"/>
        <v>0</v>
      </c>
      <c r="I63" s="1140"/>
      <c r="J63" s="25"/>
      <c r="N63" s="25"/>
    </row>
    <row r="64" ht="18.0" customHeight="1">
      <c r="A64" s="97"/>
      <c r="B64" s="1108" t="b">
        <v>0</v>
      </c>
      <c r="C64" s="94"/>
      <c r="D64" s="95"/>
      <c r="E64" s="95"/>
      <c r="F64" s="96"/>
      <c r="G64" s="85">
        <v>0.0</v>
      </c>
      <c r="H64" s="930">
        <f t="shared" si="4"/>
        <v>0</v>
      </c>
      <c r="I64" s="1107"/>
      <c r="J64" s="25"/>
      <c r="N64" s="25"/>
    </row>
    <row r="65" ht="18.0" customHeight="1">
      <c r="A65" s="97"/>
      <c r="B65" s="1111" t="b">
        <v>0</v>
      </c>
      <c r="C65" s="88"/>
      <c r="D65" s="89"/>
      <c r="E65" s="89"/>
      <c r="F65" s="90"/>
      <c r="G65" s="91">
        <v>0.0</v>
      </c>
      <c r="H65" s="994">
        <f t="shared" si="4"/>
        <v>0</v>
      </c>
      <c r="I65" s="1140"/>
      <c r="J65" s="25"/>
      <c r="N65" s="25"/>
    </row>
    <row r="66" ht="18.0" customHeight="1">
      <c r="A66" s="97"/>
      <c r="B66" s="1108" t="b">
        <v>0</v>
      </c>
      <c r="C66" s="94"/>
      <c r="D66" s="95"/>
      <c r="E66" s="95"/>
      <c r="F66" s="96"/>
      <c r="G66" s="85">
        <v>0.0</v>
      </c>
      <c r="H66" s="930">
        <f t="shared" si="4"/>
        <v>0</v>
      </c>
      <c r="I66" s="1107"/>
      <c r="J66" s="25"/>
      <c r="N66" s="25"/>
    </row>
    <row r="67" ht="18.0" customHeight="1">
      <c r="A67" s="97"/>
      <c r="B67" s="1111" t="b">
        <v>0</v>
      </c>
      <c r="C67" s="88"/>
      <c r="D67" s="89"/>
      <c r="E67" s="89"/>
      <c r="F67" s="90"/>
      <c r="G67" s="91">
        <v>0.0</v>
      </c>
      <c r="H67" s="994">
        <f t="shared" si="4"/>
        <v>0</v>
      </c>
      <c r="I67" s="1140"/>
      <c r="J67" s="25"/>
      <c r="N67" s="25"/>
    </row>
    <row r="68" ht="18.0" customHeight="1">
      <c r="A68" s="97"/>
      <c r="B68" s="1108" t="b">
        <v>0</v>
      </c>
      <c r="C68" s="94"/>
      <c r="D68" s="95"/>
      <c r="E68" s="95"/>
      <c r="F68" s="96"/>
      <c r="G68" s="85">
        <v>0.0</v>
      </c>
      <c r="H68" s="930">
        <f t="shared" si="4"/>
        <v>0</v>
      </c>
      <c r="I68" s="1107"/>
      <c r="J68" s="25"/>
      <c r="N68" s="25"/>
    </row>
    <row r="69" ht="18.0" customHeight="1">
      <c r="A69" s="97"/>
      <c r="B69" s="1111" t="b">
        <v>0</v>
      </c>
      <c r="C69" s="88"/>
      <c r="D69" s="89"/>
      <c r="E69" s="89"/>
      <c r="F69" s="90"/>
      <c r="G69" s="91">
        <v>0.0</v>
      </c>
      <c r="H69" s="994">
        <f t="shared" si="4"/>
        <v>0</v>
      </c>
      <c r="I69" s="1140"/>
      <c r="J69" s="25"/>
      <c r="N69" s="25"/>
    </row>
    <row r="70" ht="18.0" customHeight="1">
      <c r="A70" s="97"/>
      <c r="B70" s="1108" t="b">
        <v>0</v>
      </c>
      <c r="C70" s="94"/>
      <c r="D70" s="95"/>
      <c r="E70" s="95"/>
      <c r="F70" s="96"/>
      <c r="G70" s="85">
        <v>0.0</v>
      </c>
      <c r="H70" s="930">
        <f t="shared" si="4"/>
        <v>0</v>
      </c>
      <c r="I70" s="1107"/>
      <c r="J70" s="25"/>
      <c r="N70" s="25"/>
    </row>
    <row r="71" ht="18.0" customHeight="1">
      <c r="A71" s="97"/>
      <c r="B71" s="1111" t="b">
        <v>0</v>
      </c>
      <c r="C71" s="88"/>
      <c r="D71" s="89"/>
      <c r="E71" s="89"/>
      <c r="F71" s="90"/>
      <c r="G71" s="91">
        <v>0.0</v>
      </c>
      <c r="H71" s="994">
        <f t="shared" si="4"/>
        <v>0</v>
      </c>
      <c r="I71" s="1140"/>
      <c r="J71" s="25"/>
      <c r="N71" s="25"/>
    </row>
    <row r="72" ht="18.0" customHeight="1">
      <c r="A72" s="97"/>
      <c r="B72" s="1108" t="b">
        <v>0</v>
      </c>
      <c r="C72" s="94"/>
      <c r="D72" s="95"/>
      <c r="E72" s="95"/>
      <c r="F72" s="96"/>
      <c r="G72" s="85">
        <v>0.0</v>
      </c>
      <c r="H72" s="930">
        <f t="shared" si="4"/>
        <v>0</v>
      </c>
      <c r="I72" s="1107"/>
      <c r="J72" s="25"/>
      <c r="N72" s="25"/>
    </row>
    <row r="73" ht="18.0" customHeight="1">
      <c r="A73" s="97"/>
      <c r="B73" s="1111" t="b">
        <v>0</v>
      </c>
      <c r="C73" s="88"/>
      <c r="D73" s="89"/>
      <c r="E73" s="89"/>
      <c r="F73" s="90"/>
      <c r="G73" s="91">
        <v>0.0</v>
      </c>
      <c r="H73" s="994">
        <f t="shared" si="4"/>
        <v>0</v>
      </c>
      <c r="I73" s="1140"/>
      <c r="J73" s="25"/>
      <c r="N73" s="25"/>
    </row>
    <row r="74" ht="18.0" customHeight="1">
      <c r="A74" s="97"/>
      <c r="B74" s="1108" t="b">
        <v>0</v>
      </c>
      <c r="C74" s="94"/>
      <c r="D74" s="95"/>
      <c r="E74" s="95"/>
      <c r="F74" s="96"/>
      <c r="G74" s="85">
        <v>0.0</v>
      </c>
      <c r="H74" s="930">
        <f t="shared" si="4"/>
        <v>0</v>
      </c>
      <c r="I74" s="1107"/>
      <c r="J74" s="25"/>
      <c r="N74" s="25"/>
    </row>
    <row r="75" ht="18.0" customHeight="1">
      <c r="A75" s="97"/>
      <c r="B75" s="1111" t="b">
        <v>0</v>
      </c>
      <c r="C75" s="88"/>
      <c r="D75" s="89"/>
      <c r="E75" s="89"/>
      <c r="F75" s="90"/>
      <c r="G75" s="91">
        <v>0.0</v>
      </c>
      <c r="H75" s="994">
        <f t="shared" si="4"/>
        <v>0</v>
      </c>
      <c r="I75" s="1140"/>
      <c r="J75" s="25"/>
      <c r="N75" s="25"/>
    </row>
    <row r="76" ht="18.0" customHeight="1">
      <c r="A76" s="97"/>
      <c r="B76" s="1108" t="b">
        <v>0</v>
      </c>
      <c r="C76" s="94"/>
      <c r="D76" s="95"/>
      <c r="E76" s="95"/>
      <c r="F76" s="96"/>
      <c r="G76" s="85">
        <v>0.0</v>
      </c>
      <c r="H76" s="930">
        <f t="shared" si="4"/>
        <v>0</v>
      </c>
      <c r="I76" s="1107"/>
      <c r="J76" s="25"/>
      <c r="N76" s="25"/>
    </row>
    <row r="77" ht="18.0" customHeight="1">
      <c r="A77" s="97"/>
      <c r="B77" s="1111" t="b">
        <v>0</v>
      </c>
      <c r="C77" s="88"/>
      <c r="D77" s="89"/>
      <c r="E77" s="89"/>
      <c r="F77" s="90"/>
      <c r="G77" s="91">
        <v>0.0</v>
      </c>
      <c r="H77" s="994">
        <f t="shared" si="4"/>
        <v>0</v>
      </c>
      <c r="I77" s="1140"/>
      <c r="J77" s="25"/>
      <c r="N77" s="25"/>
    </row>
    <row r="78" ht="18.0" customHeight="1">
      <c r="A78" s="97"/>
      <c r="B78" s="1108" t="b">
        <v>0</v>
      </c>
      <c r="C78" s="94"/>
      <c r="D78" s="95"/>
      <c r="E78" s="95"/>
      <c r="F78" s="96"/>
      <c r="G78" s="85">
        <v>0.0</v>
      </c>
      <c r="H78" s="930">
        <f t="shared" si="4"/>
        <v>0</v>
      </c>
      <c r="I78" s="1107"/>
      <c r="J78" s="25"/>
      <c r="N78" s="25"/>
    </row>
    <row r="79" ht="18.0" customHeight="1">
      <c r="A79" s="97"/>
      <c r="B79" s="1111" t="b">
        <v>0</v>
      </c>
      <c r="C79" s="88"/>
      <c r="D79" s="89"/>
      <c r="E79" s="89"/>
      <c r="F79" s="90"/>
      <c r="G79" s="91">
        <v>0.0</v>
      </c>
      <c r="H79" s="994">
        <f t="shared" si="4"/>
        <v>0</v>
      </c>
      <c r="I79" s="1140"/>
      <c r="J79" s="25"/>
      <c r="N79" s="25"/>
    </row>
    <row r="80" ht="18.0" customHeight="1">
      <c r="A80" s="97"/>
      <c r="B80" s="1108" t="b">
        <v>0</v>
      </c>
      <c r="C80" s="94"/>
      <c r="D80" s="95"/>
      <c r="E80" s="95"/>
      <c r="F80" s="96"/>
      <c r="G80" s="85">
        <v>0.0</v>
      </c>
      <c r="H80" s="930">
        <f t="shared" si="4"/>
        <v>0</v>
      </c>
      <c r="I80" s="1107"/>
      <c r="J80" s="25"/>
      <c r="N80" s="25"/>
    </row>
    <row r="81" ht="18.0" customHeight="1">
      <c r="A81" s="97"/>
      <c r="B81" s="1111" t="b">
        <v>0</v>
      </c>
      <c r="C81" s="88"/>
      <c r="D81" s="89"/>
      <c r="E81" s="89"/>
      <c r="F81" s="90"/>
      <c r="G81" s="91">
        <v>0.0</v>
      </c>
      <c r="H81" s="994">
        <f t="shared" si="4"/>
        <v>0</v>
      </c>
      <c r="I81" s="1140"/>
      <c r="J81" s="25"/>
      <c r="N81" s="25"/>
    </row>
    <row r="82" ht="18.0" customHeight="1">
      <c r="A82" s="97"/>
      <c r="B82" s="1108" t="b">
        <v>0</v>
      </c>
      <c r="C82" s="94"/>
      <c r="D82" s="95"/>
      <c r="E82" s="95"/>
      <c r="F82" s="96"/>
      <c r="G82" s="85">
        <v>0.0</v>
      </c>
      <c r="H82" s="930">
        <f t="shared" si="4"/>
        <v>0</v>
      </c>
      <c r="I82" s="1107"/>
      <c r="J82" s="25"/>
      <c r="N82" s="25"/>
    </row>
    <row r="83" ht="18.0" customHeight="1">
      <c r="A83" s="97"/>
      <c r="B83" s="1111" t="b">
        <v>0</v>
      </c>
      <c r="C83" s="88"/>
      <c r="D83" s="89"/>
      <c r="E83" s="89"/>
      <c r="F83" s="90"/>
      <c r="G83" s="91">
        <v>0.0</v>
      </c>
      <c r="H83" s="994">
        <f t="shared" si="4"/>
        <v>0</v>
      </c>
      <c r="I83" s="1140"/>
      <c r="J83" s="25"/>
      <c r="N83" s="25"/>
    </row>
    <row r="84" ht="18.0" customHeight="1">
      <c r="A84" s="97"/>
      <c r="B84" s="1108" t="b">
        <v>0</v>
      </c>
      <c r="C84" s="94"/>
      <c r="D84" s="95"/>
      <c r="E84" s="95"/>
      <c r="F84" s="96"/>
      <c r="G84" s="85">
        <v>0.0</v>
      </c>
      <c r="H84" s="930">
        <f t="shared" si="4"/>
        <v>0</v>
      </c>
      <c r="I84" s="1107"/>
      <c r="J84" s="25"/>
      <c r="N84" s="25"/>
    </row>
    <row r="85" ht="18.0" customHeight="1">
      <c r="A85" s="97"/>
      <c r="B85" s="1111" t="b">
        <v>0</v>
      </c>
      <c r="C85" s="88"/>
      <c r="D85" s="89"/>
      <c r="E85" s="89"/>
      <c r="F85" s="90"/>
      <c r="G85" s="91">
        <v>0.0</v>
      </c>
      <c r="H85" s="994">
        <f t="shared" si="4"/>
        <v>0</v>
      </c>
      <c r="I85" s="1140"/>
      <c r="J85" s="25"/>
      <c r="N85" s="25"/>
    </row>
    <row r="86" ht="18.0" customHeight="1">
      <c r="A86" s="65"/>
      <c r="B86" s="1108" t="b">
        <v>0</v>
      </c>
      <c r="C86" s="94"/>
      <c r="D86" s="95"/>
      <c r="E86" s="95"/>
      <c r="F86" s="96"/>
      <c r="G86" s="85">
        <v>0.0</v>
      </c>
      <c r="H86" s="930">
        <f t="shared" si="4"/>
        <v>0</v>
      </c>
      <c r="I86" s="1107"/>
      <c r="J86" s="25"/>
      <c r="N86" s="25"/>
    </row>
    <row r="87">
      <c r="A87" s="126"/>
      <c r="B87" s="1125"/>
      <c r="C87" s="1126" t="s">
        <v>610</v>
      </c>
      <c r="D87" s="1093"/>
      <c r="E87" s="1093"/>
      <c r="F87" s="1093"/>
      <c r="G87" s="1093"/>
      <c r="H87" s="1127">
        <f>sum(H38:H86)</f>
        <v>0</v>
      </c>
      <c r="I87" s="1155"/>
      <c r="J87" s="25"/>
      <c r="N87" s="25"/>
    </row>
    <row r="88">
      <c r="A88" s="126"/>
      <c r="B88" s="126" t="s">
        <v>134</v>
      </c>
      <c r="H88" s="127">
        <f>'01) BudgetBill Breakdown'!J882-H87</f>
        <v>1413.26</v>
      </c>
      <c r="J88" s="25"/>
      <c r="M88" s="13">
        <v>45829.0</v>
      </c>
      <c r="N88" s="25"/>
    </row>
    <row r="89">
      <c r="A89" s="126"/>
      <c r="B89" s="126"/>
      <c r="C89" s="126"/>
      <c r="D89" s="126"/>
      <c r="E89" s="126"/>
      <c r="F89" s="126"/>
      <c r="G89" s="126"/>
      <c r="H89" s="128"/>
      <c r="I89" s="128"/>
      <c r="J89" s="25"/>
      <c r="N89" s="25"/>
    </row>
  </sheetData>
  <mergeCells count="102">
    <mergeCell ref="H34:I34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K60:M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2:I72"/>
    <mergeCell ref="H73:I73"/>
    <mergeCell ref="H74:I74"/>
    <mergeCell ref="H75:I75"/>
    <mergeCell ref="H76:I76"/>
    <mergeCell ref="H84:I84"/>
    <mergeCell ref="H85:I85"/>
    <mergeCell ref="H86:I86"/>
    <mergeCell ref="C87:G87"/>
    <mergeCell ref="H87:I87"/>
    <mergeCell ref="B88:G88"/>
    <mergeCell ref="H88:I88"/>
    <mergeCell ref="H77:I77"/>
    <mergeCell ref="H78:I78"/>
    <mergeCell ref="H79:I79"/>
    <mergeCell ref="H80:I80"/>
    <mergeCell ref="H81:I81"/>
    <mergeCell ref="H82:I82"/>
    <mergeCell ref="H83:I83"/>
    <mergeCell ref="B2:I2"/>
    <mergeCell ref="K2:M2"/>
    <mergeCell ref="C3:E3"/>
    <mergeCell ref="L3:M3"/>
    <mergeCell ref="C4:E4"/>
    <mergeCell ref="L4:M4"/>
    <mergeCell ref="L5:M5"/>
    <mergeCell ref="C5:E5"/>
    <mergeCell ref="C6:E6"/>
    <mergeCell ref="C7:E7"/>
    <mergeCell ref="C8:E8"/>
    <mergeCell ref="C9:E9"/>
    <mergeCell ref="C10:E10"/>
    <mergeCell ref="C11:E11"/>
    <mergeCell ref="L13:M13"/>
    <mergeCell ref="L14:M14"/>
    <mergeCell ref="K29:L29"/>
    <mergeCell ref="K31:M31"/>
    <mergeCell ref="L6:M6"/>
    <mergeCell ref="L7:M7"/>
    <mergeCell ref="L8:M8"/>
    <mergeCell ref="L9:M9"/>
    <mergeCell ref="L10:M10"/>
    <mergeCell ref="L11:M11"/>
    <mergeCell ref="L12:M12"/>
    <mergeCell ref="C12:E12"/>
    <mergeCell ref="C13:E13"/>
    <mergeCell ref="C14:E14"/>
    <mergeCell ref="C15:E15"/>
    <mergeCell ref="C16:E16"/>
    <mergeCell ref="C17:E17"/>
    <mergeCell ref="C18:E18"/>
    <mergeCell ref="C19:E19"/>
    <mergeCell ref="C20:E20"/>
    <mergeCell ref="C21:E21"/>
    <mergeCell ref="C22:E22"/>
    <mergeCell ref="C23:E23"/>
    <mergeCell ref="C24:E24"/>
    <mergeCell ref="C25:E25"/>
    <mergeCell ref="C26:E26"/>
    <mergeCell ref="C30:E30"/>
    <mergeCell ref="C31:E31"/>
    <mergeCell ref="C32:E32"/>
    <mergeCell ref="C33:E33"/>
    <mergeCell ref="C34:G34"/>
    <mergeCell ref="B36:I36"/>
  </mergeCells>
  <conditionalFormatting sqref="B2">
    <cfRule type="cellIs" dxfId="30" priority="1" operator="lessThan">
      <formula>0</formula>
    </cfRule>
  </conditionalFormatting>
  <conditionalFormatting sqref="B2">
    <cfRule type="cellIs" dxfId="23" priority="2" operator="greaterThan">
      <formula>0</formula>
    </cfRule>
  </conditionalFormatting>
  <conditionalFormatting sqref="B2">
    <cfRule type="cellIs" dxfId="32" priority="3" operator="equal">
      <formula>0</formula>
    </cfRule>
  </conditionalFormatting>
  <dataValidations>
    <dataValidation type="list" allowBlank="1" showErrorMessage="1" sqref="E38:E86">
      <formula1>'08) Drop Down Menus'!$B$2:$B$17</formula1>
    </dataValidation>
    <dataValidation type="list" allowBlank="1" sqref="G4:G33">
      <formula1>'08) Drop Down Menus'!$A$2:$A$17</formula1>
    </dataValidation>
  </dataValidations>
  <drawing r:id="rId1"/>
</worksheet>
</file>

<file path=xl/worksheets/sheet1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3.29"/>
    <col customWidth="1" min="2" max="2" width="4.71"/>
    <col customWidth="1" min="3" max="3" width="32.57"/>
    <col customWidth="1" min="4" max="4" width="10.0"/>
    <col customWidth="1" min="5" max="5" width="25.71"/>
    <col customWidth="1" min="6" max="6" width="13.0"/>
    <col customWidth="1" min="7" max="7" width="23.86"/>
    <col customWidth="1" min="8" max="8" width="15.29"/>
    <col customWidth="1" min="9" max="9" width="14.29"/>
    <col customWidth="1" min="10" max="10" width="3.71"/>
    <col customWidth="1" min="11" max="11" width="23.86"/>
    <col customWidth="1" min="12" max="12" width="15.0"/>
    <col customWidth="1" min="13" max="13" width="16.57"/>
    <col customWidth="1" min="14" max="14" width="3.43"/>
  </cols>
  <sheetData>
    <row r="1">
      <c r="A1" s="25"/>
      <c r="B1" s="25"/>
      <c r="C1" s="25"/>
      <c r="D1" s="25"/>
      <c r="E1" s="25"/>
      <c r="F1" s="25"/>
      <c r="G1" s="24"/>
      <c r="H1" s="25"/>
      <c r="I1" s="25"/>
      <c r="J1" s="25"/>
      <c r="K1" s="25"/>
      <c r="L1" s="138"/>
      <c r="M1" s="25"/>
      <c r="N1" s="25"/>
    </row>
    <row r="2">
      <c r="A2" s="25"/>
      <c r="B2" s="1207" t="s">
        <v>1095</v>
      </c>
      <c r="C2" s="1129"/>
      <c r="D2" s="1129"/>
      <c r="E2" s="1129"/>
      <c r="F2" s="1129"/>
      <c r="G2" s="1129"/>
      <c r="H2" s="1129"/>
      <c r="I2" s="1130"/>
      <c r="J2" s="25"/>
      <c r="K2" s="1131" t="s">
        <v>470</v>
      </c>
      <c r="L2" s="1132"/>
      <c r="M2" s="1133"/>
      <c r="N2" s="25"/>
    </row>
    <row r="3">
      <c r="A3" s="25"/>
      <c r="B3" s="1079" t="s">
        <v>598</v>
      </c>
      <c r="C3" s="974" t="s">
        <v>140</v>
      </c>
      <c r="D3" s="862"/>
      <c r="E3" s="862"/>
      <c r="F3" s="974" t="s">
        <v>55</v>
      </c>
      <c r="G3" s="974" t="s">
        <v>44</v>
      </c>
      <c r="H3" s="974" t="s">
        <v>2</v>
      </c>
      <c r="I3" s="1080" t="s">
        <v>67</v>
      </c>
      <c r="J3" s="25"/>
      <c r="K3" s="1081" t="str">
        <f>'08) Drop Down Menus'!A2</f>
        <v>Groceries</v>
      </c>
      <c r="L3" s="85">
        <f>sumifs(H$4:H$33,G$4:G$33,K3,B$4:B$33,false)</f>
        <v>518.43</v>
      </c>
      <c r="M3" s="1107"/>
      <c r="N3" s="25"/>
    </row>
    <row r="4">
      <c r="A4" s="25"/>
      <c r="B4" s="1134" t="b">
        <v>0</v>
      </c>
      <c r="C4" s="1042" t="s">
        <v>808</v>
      </c>
      <c r="D4" s="1135"/>
      <c r="E4" s="1135"/>
      <c r="F4" s="1172">
        <v>46059.0</v>
      </c>
      <c r="G4" s="1137" t="s">
        <v>110</v>
      </c>
      <c r="H4" s="1138">
        <f>sum(M31:M58)</f>
        <v>3.17</v>
      </c>
      <c r="I4" s="92">
        <f>H4</f>
        <v>3.17</v>
      </c>
      <c r="J4" s="25"/>
      <c r="K4" s="1139" t="str">
        <f>'08) Drop Down Menus'!A3</f>
        <v>Cigarettes</v>
      </c>
      <c r="L4" s="91">
        <f t="shared" ref="L4:L14" si="1">sumifs(H$4:H$26,G$4:G$26,K4,B$4:B$26,false)</f>
        <v>83.06</v>
      </c>
      <c r="M4" s="1140"/>
      <c r="N4" s="25"/>
    </row>
    <row r="5">
      <c r="A5" s="25"/>
      <c r="B5" s="925" t="b">
        <v>0</v>
      </c>
      <c r="C5" s="1022" t="s">
        <v>806</v>
      </c>
      <c r="D5" s="862"/>
      <c r="E5" s="862"/>
      <c r="F5" s="1206">
        <v>46059.0</v>
      </c>
      <c r="G5" s="983" t="s">
        <v>61</v>
      </c>
      <c r="H5" s="1023">
        <v>48.47</v>
      </c>
      <c r="I5" s="86">
        <f t="shared" ref="I5:I33" si="2">I4+H5</f>
        <v>51.64</v>
      </c>
      <c r="J5" s="25"/>
      <c r="K5" s="1081" t="str">
        <f>'08) Drop Down Menus'!A4</f>
        <v>Gas</v>
      </c>
      <c r="L5" s="85">
        <f t="shared" si="1"/>
        <v>0</v>
      </c>
      <c r="M5" s="1107"/>
      <c r="N5" s="25"/>
    </row>
    <row r="6">
      <c r="A6" s="25"/>
      <c r="B6" s="1134" t="b">
        <v>0</v>
      </c>
      <c r="C6" s="1042" t="s">
        <v>472</v>
      </c>
      <c r="D6" s="1135"/>
      <c r="E6" s="1135"/>
      <c r="F6" s="1179">
        <v>46062.0</v>
      </c>
      <c r="G6" s="1137" t="s">
        <v>110</v>
      </c>
      <c r="H6" s="1138">
        <v>438.75</v>
      </c>
      <c r="I6" s="92">
        <f t="shared" si="2"/>
        <v>490.39</v>
      </c>
      <c r="J6" s="25"/>
      <c r="K6" s="1139" t="str">
        <f>'08) Drop Down Menus'!A5</f>
        <v>Entertainment</v>
      </c>
      <c r="L6" s="91">
        <f t="shared" si="1"/>
        <v>14.11</v>
      </c>
      <c r="M6" s="1140"/>
      <c r="N6" s="25"/>
    </row>
    <row r="7">
      <c r="A7" s="25"/>
      <c r="B7" s="925" t="b">
        <v>0</v>
      </c>
      <c r="C7" s="1022" t="s">
        <v>1088</v>
      </c>
      <c r="D7" s="862"/>
      <c r="E7" s="862"/>
      <c r="F7" s="1180">
        <v>46063.0</v>
      </c>
      <c r="G7" s="983" t="s">
        <v>21</v>
      </c>
      <c r="H7" s="1023">
        <v>17.92</v>
      </c>
      <c r="I7" s="86">
        <f t="shared" si="2"/>
        <v>508.31</v>
      </c>
      <c r="J7" s="25"/>
      <c r="K7" s="1081" t="str">
        <f>'08) Drop Down Menus'!A6</f>
        <v>Medical</v>
      </c>
      <c r="L7" s="85">
        <f t="shared" si="1"/>
        <v>0</v>
      </c>
      <c r="M7" s="1107"/>
      <c r="N7" s="25"/>
    </row>
    <row r="8">
      <c r="A8" s="25"/>
      <c r="B8" s="1134" t="b">
        <v>0</v>
      </c>
      <c r="C8" s="1042" t="s">
        <v>1096</v>
      </c>
      <c r="D8" s="1135"/>
      <c r="E8" s="1135"/>
      <c r="F8" s="1179">
        <v>46065.0</v>
      </c>
      <c r="G8" s="1137" t="s">
        <v>110</v>
      </c>
      <c r="H8" s="1138">
        <v>27.11</v>
      </c>
      <c r="I8" s="92">
        <f t="shared" si="2"/>
        <v>535.42</v>
      </c>
      <c r="J8" s="25"/>
      <c r="K8" s="1139" t="str">
        <f>'08) Drop Down Menus'!A7</f>
        <v>Vehicle</v>
      </c>
      <c r="L8" s="91">
        <f t="shared" si="1"/>
        <v>0</v>
      </c>
      <c r="M8" s="1140"/>
      <c r="N8" s="25"/>
    </row>
    <row r="9">
      <c r="A9" s="25"/>
      <c r="B9" s="925" t="b">
        <v>0</v>
      </c>
      <c r="C9" s="1022" t="s">
        <v>917</v>
      </c>
      <c r="D9" s="862"/>
      <c r="E9" s="862"/>
      <c r="F9" s="1180">
        <v>46066.0</v>
      </c>
      <c r="G9" s="983" t="s">
        <v>144</v>
      </c>
      <c r="H9" s="1023">
        <v>25.7</v>
      </c>
      <c r="I9" s="86">
        <f t="shared" si="2"/>
        <v>561.12</v>
      </c>
      <c r="J9" s="25"/>
      <c r="K9" s="1081" t="str">
        <f>'08) Drop Down Menus'!A8</f>
        <v>Maintenance</v>
      </c>
      <c r="L9" s="85">
        <f t="shared" si="1"/>
        <v>17.92</v>
      </c>
      <c r="M9" s="1107"/>
      <c r="N9" s="25"/>
    </row>
    <row r="10">
      <c r="A10" s="25"/>
      <c r="B10" s="1134" t="b">
        <v>0</v>
      </c>
      <c r="C10" s="1042" t="s">
        <v>1097</v>
      </c>
      <c r="D10" s="1135"/>
      <c r="E10" s="1135"/>
      <c r="F10" s="1179">
        <v>46068.0</v>
      </c>
      <c r="G10" s="1137" t="s">
        <v>146</v>
      </c>
      <c r="H10" s="1138">
        <v>2.1</v>
      </c>
      <c r="I10" s="92">
        <f t="shared" si="2"/>
        <v>563.22</v>
      </c>
      <c r="J10" s="25"/>
      <c r="K10" s="1139" t="str">
        <f>'08) Drop Down Menus'!A9</f>
        <v>Debt</v>
      </c>
      <c r="L10" s="91">
        <f t="shared" si="1"/>
        <v>48.47</v>
      </c>
      <c r="M10" s="1140"/>
      <c r="N10" s="25"/>
    </row>
    <row r="11">
      <c r="A11" s="25"/>
      <c r="B11" s="925" t="b">
        <v>0</v>
      </c>
      <c r="C11" s="1022" t="s">
        <v>588</v>
      </c>
      <c r="D11" s="862"/>
      <c r="E11" s="862"/>
      <c r="F11" s="1180">
        <v>46069.0</v>
      </c>
      <c r="G11" s="983" t="s">
        <v>146</v>
      </c>
      <c r="H11" s="1023">
        <v>12.01</v>
      </c>
      <c r="I11" s="86">
        <f t="shared" si="2"/>
        <v>575.23</v>
      </c>
      <c r="J11" s="25"/>
      <c r="K11" s="1081" t="str">
        <f>'08) Drop Down Menus'!A10</f>
        <v>Holiday Gifts</v>
      </c>
      <c r="L11" s="85">
        <f t="shared" si="1"/>
        <v>0</v>
      </c>
      <c r="M11" s="1107"/>
      <c r="N11" s="25"/>
    </row>
    <row r="12">
      <c r="A12" s="25"/>
      <c r="B12" s="1134" t="b">
        <v>0</v>
      </c>
      <c r="C12" s="1042" t="s">
        <v>472</v>
      </c>
      <c r="D12" s="1135"/>
      <c r="E12" s="1135"/>
      <c r="F12" s="1179">
        <v>46070.0</v>
      </c>
      <c r="G12" s="1137" t="s">
        <v>110</v>
      </c>
      <c r="H12" s="1138">
        <v>49.4</v>
      </c>
      <c r="I12" s="92">
        <f t="shared" si="2"/>
        <v>624.63</v>
      </c>
      <c r="J12" s="25"/>
      <c r="K12" s="1139" t="str">
        <f>'08) Drop Down Menus'!A11</f>
        <v>Haircut</v>
      </c>
      <c r="L12" s="91">
        <f t="shared" si="1"/>
        <v>0</v>
      </c>
      <c r="M12" s="1140"/>
      <c r="N12" s="25"/>
    </row>
    <row r="13">
      <c r="A13" s="25"/>
      <c r="B13" s="925" t="b">
        <v>0</v>
      </c>
      <c r="C13" s="1022" t="s">
        <v>474</v>
      </c>
      <c r="D13" s="862"/>
      <c r="E13" s="862"/>
      <c r="F13" s="1180">
        <v>46072.0</v>
      </c>
      <c r="G13" s="983" t="s">
        <v>144</v>
      </c>
      <c r="H13" s="1023">
        <v>33.43</v>
      </c>
      <c r="I13" s="86">
        <f t="shared" si="2"/>
        <v>658.06</v>
      </c>
      <c r="J13" s="25"/>
      <c r="K13" s="1081" t="str">
        <f>'08) Drop Down Menus'!A12</f>
        <v>Subscription - Video</v>
      </c>
      <c r="L13" s="85">
        <f t="shared" si="1"/>
        <v>0</v>
      </c>
      <c r="M13" s="1107"/>
      <c r="N13" s="25"/>
    </row>
    <row r="14">
      <c r="A14" s="25"/>
      <c r="B14" s="1134" t="b">
        <v>0</v>
      </c>
      <c r="C14" s="1042" t="s">
        <v>543</v>
      </c>
      <c r="D14" s="1135"/>
      <c r="E14" s="1135"/>
      <c r="F14" s="1179"/>
      <c r="G14" s="1137" t="s">
        <v>144</v>
      </c>
      <c r="H14" s="1138">
        <v>23.93</v>
      </c>
      <c r="I14" s="92">
        <f t="shared" si="2"/>
        <v>681.99</v>
      </c>
      <c r="J14" s="25"/>
      <c r="K14" s="1141" t="str">
        <f>'08) Drop Down Menus'!A13</f>
        <v>Subscription - Game</v>
      </c>
      <c r="L14" s="1142">
        <f t="shared" si="1"/>
        <v>0</v>
      </c>
      <c r="M14" s="1144"/>
      <c r="N14" s="25"/>
    </row>
    <row r="15">
      <c r="A15" s="25"/>
      <c r="B15" s="925" t="b">
        <v>0</v>
      </c>
      <c r="C15" s="1022"/>
      <c r="D15" s="862"/>
      <c r="E15" s="862"/>
      <c r="F15" s="1180"/>
      <c r="G15" s="983"/>
      <c r="H15" s="1023">
        <v>0.0</v>
      </c>
      <c r="I15" s="86">
        <f t="shared" si="2"/>
        <v>681.99</v>
      </c>
      <c r="J15" s="25"/>
      <c r="K15" s="25"/>
      <c r="L15" s="25"/>
      <c r="M15" s="25"/>
      <c r="N15" s="25"/>
    </row>
    <row r="16">
      <c r="A16" s="25"/>
      <c r="B16" s="1134" t="b">
        <v>0</v>
      </c>
      <c r="C16" s="1042"/>
      <c r="D16" s="1135"/>
      <c r="E16" s="1135"/>
      <c r="F16" s="1179"/>
      <c r="G16" s="1137"/>
      <c r="H16" s="1138">
        <v>0.0</v>
      </c>
      <c r="I16" s="92">
        <f t="shared" si="2"/>
        <v>681.99</v>
      </c>
      <c r="J16" s="25"/>
      <c r="K16" s="1085" t="s">
        <v>44</v>
      </c>
      <c r="L16" s="1086" t="s">
        <v>572</v>
      </c>
      <c r="M16" s="1087" t="s">
        <v>573</v>
      </c>
      <c r="N16" s="25"/>
    </row>
    <row r="17">
      <c r="A17" s="25"/>
      <c r="B17" s="925" t="b">
        <v>0</v>
      </c>
      <c r="C17" s="1022"/>
      <c r="D17" s="862"/>
      <c r="E17" s="862"/>
      <c r="F17" s="1180"/>
      <c r="G17" s="983"/>
      <c r="H17" s="1023">
        <v>0.0</v>
      </c>
      <c r="I17" s="86">
        <f t="shared" si="2"/>
        <v>681.99</v>
      </c>
      <c r="J17" s="25"/>
      <c r="K17" s="1088" t="str">
        <f>'08) Drop Down Menus'!A2</f>
        <v>Groceries</v>
      </c>
      <c r="L17" s="930">
        <f>SUMIF('01) BudgetBill Breakdown'!B89:B$1129,K3, '01) BudgetBill Breakdown'!G89:G$1129)</f>
        <v>-1244.76</v>
      </c>
      <c r="M17" s="1089">
        <f t="shared" ref="M17:M28" si="3">L17/M$29</f>
        <v>-414.92</v>
      </c>
      <c r="N17" s="25"/>
    </row>
    <row r="18">
      <c r="A18" s="25"/>
      <c r="B18" s="1134" t="b">
        <v>0</v>
      </c>
      <c r="C18" s="1042"/>
      <c r="D18" s="1135"/>
      <c r="E18" s="1135"/>
      <c r="F18" s="1179"/>
      <c r="G18" s="1137"/>
      <c r="H18" s="1138">
        <v>0.0</v>
      </c>
      <c r="I18" s="92">
        <f t="shared" si="2"/>
        <v>681.99</v>
      </c>
      <c r="J18" s="25"/>
      <c r="K18" s="1090" t="str">
        <f>'08) Drop Down Menus'!A3</f>
        <v>Cigarettes</v>
      </c>
      <c r="L18" s="994">
        <f>SUMIF('01) BudgetBill Breakdown'!B89:B$1129,K4, '01) BudgetBill Breakdown'!G89:G$1129)</f>
        <v>-259.95</v>
      </c>
      <c r="M18" s="1091">
        <f t="shared" si="3"/>
        <v>-86.65</v>
      </c>
      <c r="N18" s="25"/>
    </row>
    <row r="19">
      <c r="A19" s="25"/>
      <c r="B19" s="925" t="b">
        <v>0</v>
      </c>
      <c r="C19" s="1022"/>
      <c r="D19" s="862"/>
      <c r="E19" s="862"/>
      <c r="F19" s="1180"/>
      <c r="G19" s="983"/>
      <c r="H19" s="1023">
        <v>0.0</v>
      </c>
      <c r="I19" s="86">
        <f t="shared" si="2"/>
        <v>681.99</v>
      </c>
      <c r="J19" s="25"/>
      <c r="K19" s="1088" t="str">
        <f>'08) Drop Down Menus'!A4</f>
        <v>Gas</v>
      </c>
      <c r="L19" s="930">
        <f>SUMIF('01) BudgetBill Breakdown'!B89:B$1129,K5, '01) BudgetBill Breakdown'!G89:G$1129)</f>
        <v>-60.69</v>
      </c>
      <c r="M19" s="1089">
        <f t="shared" si="3"/>
        <v>-20.23</v>
      </c>
      <c r="N19" s="25"/>
    </row>
    <row r="20">
      <c r="A20" s="25"/>
      <c r="B20" s="1134" t="b">
        <v>0</v>
      </c>
      <c r="C20" s="1042"/>
      <c r="D20" s="1135"/>
      <c r="E20" s="1135"/>
      <c r="F20" s="1179"/>
      <c r="G20" s="1137"/>
      <c r="H20" s="1138">
        <v>0.0</v>
      </c>
      <c r="I20" s="92">
        <f t="shared" si="2"/>
        <v>681.99</v>
      </c>
      <c r="J20" s="25"/>
      <c r="K20" s="1090" t="str">
        <f>'08) Drop Down Menus'!A5</f>
        <v>Entertainment</v>
      </c>
      <c r="L20" s="994">
        <f>SUMIF('01) BudgetBill Breakdown'!B89:B$1129,K6, '01) BudgetBill Breakdown'!G89:G$1129)</f>
        <v>-279.22</v>
      </c>
      <c r="M20" s="1091">
        <f t="shared" si="3"/>
        <v>-93.07333333</v>
      </c>
      <c r="N20" s="25"/>
    </row>
    <row r="21">
      <c r="A21" s="25"/>
      <c r="B21" s="925" t="b">
        <v>0</v>
      </c>
      <c r="C21" s="1022"/>
      <c r="D21" s="862"/>
      <c r="E21" s="862"/>
      <c r="F21" s="1180"/>
      <c r="G21" s="983"/>
      <c r="H21" s="1023">
        <v>0.0</v>
      </c>
      <c r="I21" s="86">
        <f t="shared" si="2"/>
        <v>681.99</v>
      </c>
      <c r="J21" s="25"/>
      <c r="K21" s="1088" t="str">
        <f>'08) Drop Down Menus'!A6</f>
        <v>Medical</v>
      </c>
      <c r="L21" s="930">
        <f>SUMIF('01) BudgetBill Breakdown'!B89:B$1129,K7, '01) BudgetBill Breakdown'!G89:G$1129)</f>
        <v>-62.91</v>
      </c>
      <c r="M21" s="1089">
        <f t="shared" si="3"/>
        <v>-20.97</v>
      </c>
      <c r="N21" s="25"/>
    </row>
    <row r="22">
      <c r="A22" s="25"/>
      <c r="B22" s="1134" t="b">
        <v>0</v>
      </c>
      <c r="C22" s="1042"/>
      <c r="D22" s="1135"/>
      <c r="E22" s="1135"/>
      <c r="F22" s="1179"/>
      <c r="G22" s="1137"/>
      <c r="H22" s="1138">
        <v>0.0</v>
      </c>
      <c r="I22" s="92">
        <f t="shared" si="2"/>
        <v>681.99</v>
      </c>
      <c r="J22" s="25"/>
      <c r="K22" s="1090" t="str">
        <f>'08) Drop Down Menus'!A7</f>
        <v>Vehicle</v>
      </c>
      <c r="L22" s="994">
        <f>SUMIF('01) BudgetBill Breakdown'!B89:B$1129,K8, '01) BudgetBill Breakdown'!G89:G$1129)</f>
        <v>-161.47</v>
      </c>
      <c r="M22" s="1091">
        <f t="shared" si="3"/>
        <v>-53.82333333</v>
      </c>
      <c r="N22" s="25"/>
    </row>
    <row r="23">
      <c r="A23" s="25"/>
      <c r="B23" s="925" t="b">
        <v>0</v>
      </c>
      <c r="C23" s="1022"/>
      <c r="D23" s="862"/>
      <c r="E23" s="862"/>
      <c r="F23" s="1180"/>
      <c r="G23" s="983"/>
      <c r="H23" s="1023">
        <v>0.0</v>
      </c>
      <c r="I23" s="86">
        <f t="shared" si="2"/>
        <v>681.99</v>
      </c>
      <c r="J23" s="25"/>
      <c r="K23" s="1088" t="str">
        <f>'08) Drop Down Menus'!A8</f>
        <v>Maintenance</v>
      </c>
      <c r="L23" s="930">
        <f>SUMIF('01) BudgetBill Breakdown'!B89:B$1129,K9, '01) BudgetBill Breakdown'!G89:G$1129)</f>
        <v>-148</v>
      </c>
      <c r="M23" s="1089">
        <f t="shared" si="3"/>
        <v>-49.33333333</v>
      </c>
      <c r="N23" s="25"/>
    </row>
    <row r="24">
      <c r="A24" s="25"/>
      <c r="B24" s="1134" t="b">
        <v>0</v>
      </c>
      <c r="C24" s="1042"/>
      <c r="D24" s="1135"/>
      <c r="E24" s="1135"/>
      <c r="F24" s="1179"/>
      <c r="G24" s="1137"/>
      <c r="H24" s="1138">
        <v>0.0</v>
      </c>
      <c r="I24" s="92">
        <f t="shared" si="2"/>
        <v>681.99</v>
      </c>
      <c r="J24" s="25"/>
      <c r="K24" s="1090" t="str">
        <f>'08) Drop Down Menus'!A9</f>
        <v>Debt</v>
      </c>
      <c r="L24" s="994">
        <f>SUMIF('01) BudgetBill Breakdown'!B89:B$1129,K10, '01) BudgetBill Breakdown'!G89:G$1129)</f>
        <v>-242.25</v>
      </c>
      <c r="M24" s="1091">
        <f t="shared" si="3"/>
        <v>-80.75</v>
      </c>
      <c r="N24" s="25"/>
    </row>
    <row r="25">
      <c r="A25" s="25"/>
      <c r="B25" s="925" t="b">
        <v>0</v>
      </c>
      <c r="C25" s="1022"/>
      <c r="D25" s="862"/>
      <c r="E25" s="862"/>
      <c r="F25" s="1180"/>
      <c r="G25" s="983"/>
      <c r="H25" s="1023">
        <v>0.0</v>
      </c>
      <c r="I25" s="86">
        <f t="shared" si="2"/>
        <v>681.99</v>
      </c>
      <c r="J25" s="25"/>
      <c r="K25" s="1088" t="str">
        <f>'08) Drop Down Menus'!A10</f>
        <v>Holiday Gifts</v>
      </c>
      <c r="L25" s="930">
        <f>SUMIF('01) BudgetBill Breakdown'!B89:B$1129,K11, '01) BudgetBill Breakdown'!G89:G$1129)</f>
        <v>0</v>
      </c>
      <c r="M25" s="1089">
        <f t="shared" si="3"/>
        <v>0</v>
      </c>
      <c r="N25" s="25"/>
    </row>
    <row r="26">
      <c r="A26" s="25"/>
      <c r="B26" s="1134" t="b">
        <v>0</v>
      </c>
      <c r="C26" s="1042"/>
      <c r="D26" s="1135"/>
      <c r="E26" s="1135"/>
      <c r="F26" s="1179"/>
      <c r="G26" s="1137"/>
      <c r="H26" s="1138">
        <v>0.0</v>
      </c>
      <c r="I26" s="92">
        <f t="shared" si="2"/>
        <v>681.99</v>
      </c>
      <c r="J26" s="25"/>
      <c r="K26" s="1090" t="str">
        <f>'08) Drop Down Menus'!A11</f>
        <v>Haircut</v>
      </c>
      <c r="L26" s="994">
        <f>SUMIF('01) BudgetBill Breakdown'!B89:B$1129,K12, '01) BudgetBill Breakdown'!G89:G$1129)</f>
        <v>-54</v>
      </c>
      <c r="M26" s="1091">
        <f t="shared" si="3"/>
        <v>-18</v>
      </c>
      <c r="N26" s="25"/>
    </row>
    <row r="27">
      <c r="A27" s="25"/>
      <c r="B27" s="925" t="b">
        <v>0</v>
      </c>
      <c r="C27" s="1022"/>
      <c r="D27" s="1022"/>
      <c r="E27" s="1022"/>
      <c r="F27" s="1180"/>
      <c r="G27" s="983"/>
      <c r="H27" s="1023">
        <v>0.0</v>
      </c>
      <c r="I27" s="86">
        <f t="shared" si="2"/>
        <v>681.99</v>
      </c>
      <c r="J27" s="25"/>
      <c r="K27" s="1088" t="str">
        <f>'08) Drop Down Menus'!A12</f>
        <v>Subscription - Video</v>
      </c>
      <c r="L27" s="930">
        <f>SUMIF('01) BudgetBill Breakdown'!B89:B$1129,K13, '01) BudgetBill Breakdown'!G89:G$1129)</f>
        <v>0</v>
      </c>
      <c r="M27" s="1089">
        <f t="shared" si="3"/>
        <v>0</v>
      </c>
      <c r="N27" s="25"/>
    </row>
    <row r="28">
      <c r="A28" s="25"/>
      <c r="B28" s="1134" t="b">
        <v>0</v>
      </c>
      <c r="C28" s="1042"/>
      <c r="D28" s="1042"/>
      <c r="E28" s="1042"/>
      <c r="F28" s="1179"/>
      <c r="G28" s="1137"/>
      <c r="H28" s="1138">
        <v>0.0</v>
      </c>
      <c r="I28" s="92">
        <f t="shared" si="2"/>
        <v>681.99</v>
      </c>
      <c r="J28" s="25"/>
      <c r="K28" s="1090" t="str">
        <f>'08) Drop Down Menus'!A13</f>
        <v>Subscription - Game</v>
      </c>
      <c r="L28" s="994">
        <f>SUMIF('01) BudgetBill Breakdown'!B89:B$1129,K14, '01) BudgetBill Breakdown'!G89:G$1129)</f>
        <v>0</v>
      </c>
      <c r="M28" s="1091">
        <f t="shared" si="3"/>
        <v>0</v>
      </c>
      <c r="N28" s="25"/>
    </row>
    <row r="29">
      <c r="A29" s="25"/>
      <c r="B29" s="925" t="b">
        <v>0</v>
      </c>
      <c r="C29" s="1022"/>
      <c r="D29" s="1022"/>
      <c r="E29" s="1022"/>
      <c r="F29" s="1180"/>
      <c r="G29" s="983"/>
      <c r="H29" s="1023">
        <v>0.0</v>
      </c>
      <c r="I29" s="86">
        <f t="shared" si="2"/>
        <v>681.99</v>
      </c>
      <c r="J29" s="25"/>
      <c r="K29" s="1092" t="s">
        <v>574</v>
      </c>
      <c r="L29" s="1093"/>
      <c r="M29" s="1094" t="s">
        <v>713</v>
      </c>
      <c r="N29" s="25"/>
    </row>
    <row r="30">
      <c r="A30" s="25"/>
      <c r="B30" s="1134" t="b">
        <v>0</v>
      </c>
      <c r="C30" s="1042"/>
      <c r="D30" s="1135"/>
      <c r="E30" s="1135"/>
      <c r="F30" s="1179"/>
      <c r="G30" s="1137"/>
      <c r="H30" s="1138">
        <v>0.0</v>
      </c>
      <c r="I30" s="92">
        <f t="shared" si="2"/>
        <v>681.99</v>
      </c>
      <c r="J30" s="25"/>
      <c r="N30" s="25"/>
    </row>
    <row r="31">
      <c r="A31" s="25"/>
      <c r="B31" s="925" t="b">
        <v>0</v>
      </c>
      <c r="C31" s="1022"/>
      <c r="D31" s="862"/>
      <c r="E31" s="862"/>
      <c r="F31" s="1180"/>
      <c r="G31" s="983"/>
      <c r="H31" s="1023">
        <v>0.0</v>
      </c>
      <c r="I31" s="86">
        <f t="shared" si="2"/>
        <v>681.99</v>
      </c>
      <c r="J31" s="25"/>
      <c r="K31" s="126" t="s">
        <v>804</v>
      </c>
      <c r="N31" s="25"/>
    </row>
    <row r="32">
      <c r="A32" s="25"/>
      <c r="B32" s="1134" t="b">
        <v>0</v>
      </c>
      <c r="C32" s="1042"/>
      <c r="D32" s="1135"/>
      <c r="E32" s="1135"/>
      <c r="F32" s="1179"/>
      <c r="G32" s="1137"/>
      <c r="H32" s="1138">
        <v>0.0</v>
      </c>
      <c r="I32" s="92">
        <f t="shared" si="2"/>
        <v>681.99</v>
      </c>
      <c r="J32" s="25"/>
      <c r="K32" s="1208"/>
      <c r="L32" s="1128">
        <v>46061.0</v>
      </c>
      <c r="M32" s="125">
        <v>3.17</v>
      </c>
      <c r="N32" s="25"/>
    </row>
    <row r="33" ht="18.0" customHeight="1">
      <c r="A33" s="25"/>
      <c r="B33" s="925" t="b">
        <v>0</v>
      </c>
      <c r="C33" s="1022"/>
      <c r="D33" s="862"/>
      <c r="E33" s="862"/>
      <c r="F33" s="1180"/>
      <c r="G33" s="983"/>
      <c r="H33" s="1023">
        <v>0.0</v>
      </c>
      <c r="I33" s="86">
        <f t="shared" si="2"/>
        <v>681.99</v>
      </c>
      <c r="J33" s="25"/>
      <c r="K33" s="136"/>
      <c r="L33" s="1128"/>
      <c r="M33" s="125">
        <v>0.0</v>
      </c>
      <c r="N33" s="25"/>
    </row>
    <row r="34" ht="18.0" customHeight="1">
      <c r="A34" s="25"/>
      <c r="B34" s="1148"/>
      <c r="C34" s="1149" t="s">
        <v>455</v>
      </c>
      <c r="D34" s="1150"/>
      <c r="E34" s="1150"/>
      <c r="F34" s="1150"/>
      <c r="G34" s="1150"/>
      <c r="H34" s="1151">
        <f>I26</f>
        <v>681.99</v>
      </c>
      <c r="I34" s="1152"/>
      <c r="J34" s="25"/>
      <c r="K34" s="136"/>
      <c r="L34" s="1128"/>
      <c r="M34" s="125">
        <v>0.0</v>
      </c>
      <c r="N34" s="25"/>
    </row>
    <row r="35" ht="18.0" customHeight="1">
      <c r="A35" s="65"/>
      <c r="B35" s="65"/>
      <c r="C35" s="65"/>
      <c r="D35" s="65"/>
      <c r="E35" s="65"/>
      <c r="F35" s="65"/>
      <c r="G35" s="75"/>
      <c r="H35" s="75"/>
      <c r="I35" s="65"/>
      <c r="J35" s="25"/>
      <c r="K35" s="136"/>
      <c r="L35" s="1128"/>
      <c r="M35" s="125">
        <v>0.0</v>
      </c>
      <c r="N35" s="25"/>
    </row>
    <row r="36" ht="18.0" customHeight="1">
      <c r="A36" s="65"/>
      <c r="B36" s="65" t="s">
        <v>609</v>
      </c>
      <c r="J36" s="25"/>
      <c r="K36" s="136"/>
      <c r="L36" s="1128"/>
      <c r="M36" s="125">
        <v>0.0</v>
      </c>
      <c r="N36" s="25"/>
    </row>
    <row r="37" ht="18.0" customHeight="1">
      <c r="A37" s="80"/>
      <c r="B37" s="1085" t="s">
        <v>102</v>
      </c>
      <c r="C37" s="1086" t="s">
        <v>103</v>
      </c>
      <c r="D37" s="1086" t="s">
        <v>104</v>
      </c>
      <c r="E37" s="1086" t="s">
        <v>105</v>
      </c>
      <c r="F37" s="1086" t="s">
        <v>49</v>
      </c>
      <c r="G37" s="1106" t="s">
        <v>106</v>
      </c>
      <c r="H37" s="1106" t="s">
        <v>107</v>
      </c>
      <c r="I37" s="1130"/>
      <c r="J37" s="25"/>
      <c r="K37" s="136"/>
      <c r="L37" s="1128"/>
      <c r="M37" s="125">
        <v>0.0</v>
      </c>
      <c r="N37" s="25"/>
    </row>
    <row r="38" ht="18.0" customHeight="1">
      <c r="A38" s="80"/>
      <c r="B38" s="1108" t="b">
        <v>0</v>
      </c>
      <c r="C38" s="1022"/>
      <c r="D38" s="95"/>
      <c r="E38" s="95"/>
      <c r="F38" s="96"/>
      <c r="G38" s="85">
        <v>0.0</v>
      </c>
      <c r="H38" s="930">
        <f t="shared" ref="H38:H86" si="4">IF( B38 = TRUE ,(G38*F38)*0.05+(G38*F38) , G38*F38 )</f>
        <v>0</v>
      </c>
      <c r="I38" s="1107"/>
      <c r="J38" s="25"/>
      <c r="K38" s="136"/>
      <c r="L38" s="1128"/>
      <c r="M38" s="125">
        <v>0.0</v>
      </c>
      <c r="N38" s="25"/>
    </row>
    <row r="39" ht="18.0" customHeight="1">
      <c r="A39" s="80"/>
      <c r="B39" s="1111" t="b">
        <v>0</v>
      </c>
      <c r="C39" s="88"/>
      <c r="D39" s="89"/>
      <c r="E39" s="89"/>
      <c r="F39" s="90"/>
      <c r="G39" s="91">
        <v>0.0</v>
      </c>
      <c r="H39" s="994">
        <f t="shared" si="4"/>
        <v>0</v>
      </c>
      <c r="I39" s="1140"/>
      <c r="J39" s="25"/>
      <c r="K39" s="136"/>
      <c r="L39" s="1128"/>
      <c r="M39" s="125">
        <v>0.0</v>
      </c>
      <c r="N39" s="25"/>
    </row>
    <row r="40" ht="18.0" customHeight="1">
      <c r="A40" s="97"/>
      <c r="B40" s="1108" t="b">
        <v>0</v>
      </c>
      <c r="C40" s="94"/>
      <c r="D40" s="95"/>
      <c r="E40" s="95"/>
      <c r="F40" s="96"/>
      <c r="G40" s="85">
        <v>0.0</v>
      </c>
      <c r="H40" s="930">
        <f t="shared" si="4"/>
        <v>0</v>
      </c>
      <c r="I40" s="1107"/>
      <c r="J40" s="25"/>
      <c r="K40" s="136"/>
      <c r="L40" s="1128"/>
      <c r="M40" s="125">
        <v>0.0</v>
      </c>
      <c r="N40" s="25"/>
    </row>
    <row r="41" ht="18.0" customHeight="1">
      <c r="A41" s="80"/>
      <c r="B41" s="1111" t="b">
        <v>0</v>
      </c>
      <c r="C41" s="88"/>
      <c r="D41" s="89"/>
      <c r="E41" s="89"/>
      <c r="F41" s="90"/>
      <c r="G41" s="91">
        <v>0.0</v>
      </c>
      <c r="H41" s="994">
        <f t="shared" si="4"/>
        <v>0</v>
      </c>
      <c r="I41" s="1140"/>
      <c r="J41" s="25"/>
      <c r="K41" s="136"/>
      <c r="L41" s="1128"/>
      <c r="M41" s="125">
        <v>0.0</v>
      </c>
      <c r="N41" s="25"/>
    </row>
    <row r="42" ht="18.0" customHeight="1">
      <c r="A42" s="80"/>
      <c r="B42" s="1108" t="b">
        <v>0</v>
      </c>
      <c r="C42" s="94"/>
      <c r="D42" s="95"/>
      <c r="E42" s="95"/>
      <c r="F42" s="96"/>
      <c r="G42" s="85">
        <v>0.0</v>
      </c>
      <c r="H42" s="930">
        <f t="shared" si="4"/>
        <v>0</v>
      </c>
      <c r="I42" s="1107"/>
      <c r="J42" s="25"/>
      <c r="K42" s="136"/>
      <c r="L42" s="1128"/>
      <c r="M42" s="125">
        <v>0.0</v>
      </c>
      <c r="N42" s="25"/>
    </row>
    <row r="43" ht="18.0" customHeight="1">
      <c r="A43" s="80"/>
      <c r="B43" s="1111" t="b">
        <v>0</v>
      </c>
      <c r="C43" s="88"/>
      <c r="D43" s="89"/>
      <c r="E43" s="89"/>
      <c r="F43" s="90"/>
      <c r="G43" s="91">
        <v>0.0</v>
      </c>
      <c r="H43" s="994">
        <f t="shared" si="4"/>
        <v>0</v>
      </c>
      <c r="I43" s="1140"/>
      <c r="J43" s="25"/>
      <c r="K43" s="136"/>
      <c r="L43" s="1128"/>
      <c r="M43" s="125">
        <v>0.0</v>
      </c>
      <c r="N43" s="25"/>
    </row>
    <row r="44" ht="18.0" customHeight="1">
      <c r="A44" s="97"/>
      <c r="B44" s="1108" t="b">
        <v>0</v>
      </c>
      <c r="C44" s="94"/>
      <c r="D44" s="95"/>
      <c r="E44" s="95"/>
      <c r="F44" s="96"/>
      <c r="G44" s="85">
        <v>0.0</v>
      </c>
      <c r="H44" s="930">
        <f t="shared" si="4"/>
        <v>0</v>
      </c>
      <c r="I44" s="1107"/>
      <c r="J44" s="25"/>
      <c r="K44" s="136"/>
      <c r="L44" s="1128"/>
      <c r="M44" s="125">
        <v>0.0</v>
      </c>
      <c r="N44" s="25"/>
    </row>
    <row r="45" ht="18.0" customHeight="1">
      <c r="A45" s="97"/>
      <c r="B45" s="1111" t="b">
        <v>0</v>
      </c>
      <c r="C45" s="88"/>
      <c r="D45" s="89"/>
      <c r="E45" s="89"/>
      <c r="F45" s="90"/>
      <c r="G45" s="91">
        <v>0.0</v>
      </c>
      <c r="H45" s="994">
        <f t="shared" si="4"/>
        <v>0</v>
      </c>
      <c r="I45" s="1140"/>
      <c r="J45" s="25"/>
      <c r="K45" s="167"/>
      <c r="L45" s="1128"/>
      <c r="M45" s="125">
        <v>0.0</v>
      </c>
      <c r="N45" s="25"/>
    </row>
    <row r="46" ht="18.0" customHeight="1">
      <c r="A46" s="97"/>
      <c r="B46" s="1108" t="b">
        <v>0</v>
      </c>
      <c r="C46" s="94"/>
      <c r="D46" s="95"/>
      <c r="E46" s="95"/>
      <c r="F46" s="96"/>
      <c r="G46" s="85">
        <v>0.0</v>
      </c>
      <c r="H46" s="930">
        <f t="shared" si="4"/>
        <v>0</v>
      </c>
      <c r="I46" s="1107"/>
      <c r="J46" s="25"/>
      <c r="K46" s="167"/>
      <c r="L46" s="1128"/>
      <c r="M46" s="125">
        <v>0.0</v>
      </c>
      <c r="N46" s="25"/>
    </row>
    <row r="47" ht="18.0" customHeight="1">
      <c r="A47" s="97"/>
      <c r="B47" s="1111" t="b">
        <v>0</v>
      </c>
      <c r="C47" s="88"/>
      <c r="D47" s="89"/>
      <c r="E47" s="89"/>
      <c r="F47" s="90"/>
      <c r="G47" s="91">
        <v>0.0</v>
      </c>
      <c r="H47" s="994">
        <f t="shared" si="4"/>
        <v>0</v>
      </c>
      <c r="I47" s="1140"/>
      <c r="J47" s="25"/>
      <c r="K47" s="167"/>
      <c r="L47" s="1128"/>
      <c r="M47" s="125">
        <v>0.0</v>
      </c>
      <c r="N47" s="25"/>
    </row>
    <row r="48" ht="18.0" customHeight="1">
      <c r="A48" s="97"/>
      <c r="B48" s="1108" t="b">
        <v>0</v>
      </c>
      <c r="C48" s="94"/>
      <c r="D48" s="95"/>
      <c r="E48" s="95"/>
      <c r="F48" s="96"/>
      <c r="G48" s="85">
        <v>0.0</v>
      </c>
      <c r="H48" s="930">
        <f t="shared" si="4"/>
        <v>0</v>
      </c>
      <c r="I48" s="1107"/>
      <c r="J48" s="25"/>
      <c r="K48" s="167"/>
      <c r="L48" s="1128"/>
      <c r="M48" s="125">
        <v>0.0</v>
      </c>
    </row>
    <row r="49" ht="18.0" customHeight="1">
      <c r="A49" s="97"/>
      <c r="B49" s="1111" t="b">
        <v>0</v>
      </c>
      <c r="C49" s="88"/>
      <c r="D49" s="89"/>
      <c r="E49" s="89"/>
      <c r="F49" s="90"/>
      <c r="G49" s="91">
        <v>0.0</v>
      </c>
      <c r="H49" s="994">
        <f t="shared" si="4"/>
        <v>0</v>
      </c>
      <c r="I49" s="1140"/>
      <c r="J49" s="25"/>
      <c r="K49" s="167"/>
      <c r="L49" s="1128"/>
      <c r="M49" s="125">
        <v>0.0</v>
      </c>
    </row>
    <row r="50" ht="18.0" customHeight="1">
      <c r="A50" s="97"/>
      <c r="B50" s="1108" t="b">
        <v>0</v>
      </c>
      <c r="C50" s="94"/>
      <c r="D50" s="95"/>
      <c r="E50" s="95"/>
      <c r="F50" s="96"/>
      <c r="G50" s="85">
        <v>0.0</v>
      </c>
      <c r="H50" s="930">
        <f t="shared" si="4"/>
        <v>0</v>
      </c>
      <c r="I50" s="1107"/>
      <c r="J50" s="25"/>
      <c r="K50" s="167"/>
      <c r="L50" s="1128"/>
      <c r="M50" s="125">
        <v>0.0</v>
      </c>
    </row>
    <row r="51" ht="18.0" customHeight="1">
      <c r="A51" s="97"/>
      <c r="B51" s="1111" t="b">
        <v>0</v>
      </c>
      <c r="C51" s="88"/>
      <c r="D51" s="89"/>
      <c r="E51" s="89"/>
      <c r="F51" s="90"/>
      <c r="G51" s="91">
        <v>0.0</v>
      </c>
      <c r="H51" s="994">
        <f t="shared" si="4"/>
        <v>0</v>
      </c>
      <c r="I51" s="1140"/>
      <c r="J51" s="25"/>
      <c r="K51" s="167"/>
      <c r="L51" s="1128"/>
      <c r="M51" s="125">
        <v>0.0</v>
      </c>
    </row>
    <row r="52" ht="18.0" customHeight="1">
      <c r="A52" s="97"/>
      <c r="B52" s="1108" t="b">
        <v>0</v>
      </c>
      <c r="C52" s="94"/>
      <c r="D52" s="95"/>
      <c r="E52" s="95"/>
      <c r="F52" s="96"/>
      <c r="G52" s="85">
        <v>0.0</v>
      </c>
      <c r="H52" s="930">
        <f t="shared" si="4"/>
        <v>0</v>
      </c>
      <c r="I52" s="1107"/>
      <c r="J52" s="25"/>
      <c r="K52" s="167"/>
      <c r="L52" s="1128"/>
      <c r="M52" s="125">
        <v>0.0</v>
      </c>
    </row>
    <row r="53" ht="18.0" customHeight="1">
      <c r="A53" s="97"/>
      <c r="B53" s="1111" t="b">
        <v>0</v>
      </c>
      <c r="C53" s="88"/>
      <c r="D53" s="89"/>
      <c r="E53" s="89"/>
      <c r="F53" s="90"/>
      <c r="G53" s="91">
        <v>0.0</v>
      </c>
      <c r="H53" s="994">
        <f t="shared" si="4"/>
        <v>0</v>
      </c>
      <c r="I53" s="1140"/>
      <c r="J53" s="25"/>
      <c r="K53" s="167"/>
      <c r="L53" s="1128"/>
      <c r="M53" s="125">
        <v>0.0</v>
      </c>
      <c r="N53" s="25"/>
    </row>
    <row r="54" ht="18.0" customHeight="1">
      <c r="A54" s="97"/>
      <c r="B54" s="1108" t="b">
        <v>0</v>
      </c>
      <c r="C54" s="94"/>
      <c r="D54" s="95"/>
      <c r="E54" s="95"/>
      <c r="F54" s="96"/>
      <c r="G54" s="85">
        <v>0.0</v>
      </c>
      <c r="H54" s="930">
        <f t="shared" si="4"/>
        <v>0</v>
      </c>
      <c r="I54" s="1107"/>
      <c r="J54" s="25"/>
      <c r="K54" s="167"/>
      <c r="L54" s="1128"/>
      <c r="M54" s="125">
        <v>0.0</v>
      </c>
      <c r="N54" s="25"/>
    </row>
    <row r="55" ht="18.0" customHeight="1">
      <c r="A55" s="97"/>
      <c r="B55" s="1111" t="b">
        <v>0</v>
      </c>
      <c r="C55" s="88"/>
      <c r="D55" s="89"/>
      <c r="E55" s="89"/>
      <c r="F55" s="90"/>
      <c r="G55" s="91">
        <v>0.0</v>
      </c>
      <c r="H55" s="994">
        <f t="shared" si="4"/>
        <v>0</v>
      </c>
      <c r="I55" s="1140"/>
      <c r="J55" s="25"/>
      <c r="K55" s="167"/>
      <c r="L55" s="1128"/>
      <c r="M55" s="125">
        <v>0.0</v>
      </c>
      <c r="N55" s="25"/>
    </row>
    <row r="56" ht="18.0" customHeight="1">
      <c r="A56" s="97"/>
      <c r="B56" s="1108" t="b">
        <v>0</v>
      </c>
      <c r="C56" s="94"/>
      <c r="D56" s="95"/>
      <c r="E56" s="95"/>
      <c r="F56" s="96"/>
      <c r="G56" s="85">
        <v>0.0</v>
      </c>
      <c r="H56" s="930">
        <f t="shared" si="4"/>
        <v>0</v>
      </c>
      <c r="I56" s="1107"/>
      <c r="J56" s="25"/>
      <c r="K56" s="167"/>
      <c r="L56" s="1128"/>
      <c r="M56" s="125">
        <v>0.0</v>
      </c>
      <c r="N56" s="25"/>
    </row>
    <row r="57" ht="18.0" customHeight="1">
      <c r="A57" s="97"/>
      <c r="B57" s="1111" t="b">
        <v>0</v>
      </c>
      <c r="C57" s="88"/>
      <c r="D57" s="89"/>
      <c r="E57" s="89"/>
      <c r="F57" s="90"/>
      <c r="G57" s="91">
        <v>0.0</v>
      </c>
      <c r="H57" s="994">
        <f t="shared" si="4"/>
        <v>0</v>
      </c>
      <c r="I57" s="1140"/>
      <c r="J57" s="25"/>
      <c r="K57" s="167"/>
      <c r="L57" s="1128"/>
      <c r="M57" s="125">
        <v>0.0</v>
      </c>
      <c r="N57" s="25"/>
    </row>
    <row r="58" ht="18.0" customHeight="1">
      <c r="A58" s="97"/>
      <c r="B58" s="1108" t="b">
        <v>0</v>
      </c>
      <c r="C58" s="94"/>
      <c r="D58" s="95"/>
      <c r="E58" s="95"/>
      <c r="F58" s="96"/>
      <c r="G58" s="85">
        <v>0.0</v>
      </c>
      <c r="H58" s="930">
        <f t="shared" si="4"/>
        <v>0</v>
      </c>
      <c r="I58" s="1107"/>
      <c r="J58" s="25"/>
      <c r="K58" s="167"/>
      <c r="L58" s="1128"/>
      <c r="M58" s="125">
        <v>0.0</v>
      </c>
      <c r="N58" s="25"/>
    </row>
    <row r="59" ht="18.0" customHeight="1">
      <c r="A59" s="97"/>
      <c r="B59" s="1111" t="b">
        <v>0</v>
      </c>
      <c r="C59" s="88"/>
      <c r="D59" s="89"/>
      <c r="E59" s="89"/>
      <c r="F59" s="90"/>
      <c r="G59" s="91">
        <v>0.0</v>
      </c>
      <c r="H59" s="994">
        <f t="shared" si="4"/>
        <v>0</v>
      </c>
      <c r="I59" s="1140"/>
      <c r="J59" s="25"/>
      <c r="K59" s="167"/>
      <c r="L59" s="1128"/>
      <c r="M59" s="125"/>
      <c r="N59" s="25"/>
    </row>
    <row r="60" ht="18.0" customHeight="1">
      <c r="A60" s="97"/>
      <c r="B60" s="1108" t="b">
        <v>0</v>
      </c>
      <c r="C60" s="94"/>
      <c r="D60" s="95"/>
      <c r="E60" s="95"/>
      <c r="F60" s="96"/>
      <c r="G60" s="85">
        <v>0.0</v>
      </c>
      <c r="H60" s="930">
        <f t="shared" si="4"/>
        <v>0</v>
      </c>
      <c r="I60" s="1107"/>
      <c r="J60" s="25"/>
      <c r="K60" s="1128"/>
      <c r="N60" s="25"/>
    </row>
    <row r="61" ht="18.0" customHeight="1">
      <c r="A61" s="97"/>
      <c r="B61" s="1111" t="b">
        <v>0</v>
      </c>
      <c r="C61" s="88"/>
      <c r="D61" s="89"/>
      <c r="E61" s="89"/>
      <c r="F61" s="90"/>
      <c r="G61" s="91">
        <v>0.0</v>
      </c>
      <c r="H61" s="994">
        <f t="shared" si="4"/>
        <v>0</v>
      </c>
      <c r="I61" s="1140"/>
      <c r="J61" s="25"/>
      <c r="K61" s="25"/>
      <c r="L61" s="25"/>
      <c r="M61" s="25"/>
      <c r="N61" s="25"/>
    </row>
    <row r="62" ht="18.0" customHeight="1">
      <c r="A62" s="97"/>
      <c r="B62" s="1108" t="b">
        <v>0</v>
      </c>
      <c r="C62" s="94"/>
      <c r="D62" s="95"/>
      <c r="E62" s="95"/>
      <c r="F62" s="96"/>
      <c r="G62" s="85">
        <v>0.0</v>
      </c>
      <c r="H62" s="930">
        <f t="shared" si="4"/>
        <v>0</v>
      </c>
      <c r="I62" s="1107"/>
      <c r="J62" s="25"/>
      <c r="N62" s="25"/>
    </row>
    <row r="63" ht="18.0" customHeight="1">
      <c r="A63" s="97"/>
      <c r="B63" s="1111" t="b">
        <v>0</v>
      </c>
      <c r="C63" s="88"/>
      <c r="D63" s="89"/>
      <c r="E63" s="89"/>
      <c r="F63" s="90"/>
      <c r="G63" s="91">
        <v>0.0</v>
      </c>
      <c r="H63" s="994">
        <f t="shared" si="4"/>
        <v>0</v>
      </c>
      <c r="I63" s="1140"/>
      <c r="J63" s="25"/>
      <c r="N63" s="25"/>
    </row>
    <row r="64" ht="18.0" customHeight="1">
      <c r="A64" s="97"/>
      <c r="B64" s="1108" t="b">
        <v>0</v>
      </c>
      <c r="C64" s="94"/>
      <c r="D64" s="95"/>
      <c r="E64" s="95"/>
      <c r="F64" s="96"/>
      <c r="G64" s="85">
        <v>0.0</v>
      </c>
      <c r="H64" s="930">
        <f t="shared" si="4"/>
        <v>0</v>
      </c>
      <c r="I64" s="1107"/>
      <c r="J64" s="25"/>
      <c r="N64" s="25"/>
    </row>
    <row r="65" ht="18.0" customHeight="1">
      <c r="A65" s="97"/>
      <c r="B65" s="1111" t="b">
        <v>0</v>
      </c>
      <c r="C65" s="88"/>
      <c r="D65" s="89"/>
      <c r="E65" s="89"/>
      <c r="F65" s="90"/>
      <c r="G65" s="91">
        <v>0.0</v>
      </c>
      <c r="H65" s="994">
        <f t="shared" si="4"/>
        <v>0</v>
      </c>
      <c r="I65" s="1140"/>
      <c r="J65" s="25"/>
      <c r="N65" s="25"/>
    </row>
    <row r="66" ht="18.0" customHeight="1">
      <c r="A66" s="97"/>
      <c r="B66" s="1108" t="b">
        <v>0</v>
      </c>
      <c r="C66" s="94"/>
      <c r="D66" s="95"/>
      <c r="E66" s="95"/>
      <c r="F66" s="96"/>
      <c r="G66" s="85">
        <v>0.0</v>
      </c>
      <c r="H66" s="930">
        <f t="shared" si="4"/>
        <v>0</v>
      </c>
      <c r="I66" s="1107"/>
      <c r="J66" s="25"/>
      <c r="N66" s="25"/>
    </row>
    <row r="67" ht="18.0" customHeight="1">
      <c r="A67" s="97"/>
      <c r="B67" s="1111" t="b">
        <v>0</v>
      </c>
      <c r="C67" s="88"/>
      <c r="D67" s="89"/>
      <c r="E67" s="89"/>
      <c r="F67" s="90"/>
      <c r="G67" s="91">
        <v>0.0</v>
      </c>
      <c r="H67" s="994">
        <f t="shared" si="4"/>
        <v>0</v>
      </c>
      <c r="I67" s="1140"/>
      <c r="J67" s="25"/>
      <c r="N67" s="25"/>
    </row>
    <row r="68" ht="18.0" customHeight="1">
      <c r="A68" s="97"/>
      <c r="B68" s="1108" t="b">
        <v>0</v>
      </c>
      <c r="C68" s="94"/>
      <c r="D68" s="95"/>
      <c r="E68" s="95"/>
      <c r="F68" s="96"/>
      <c r="G68" s="85">
        <v>0.0</v>
      </c>
      <c r="H68" s="930">
        <f t="shared" si="4"/>
        <v>0</v>
      </c>
      <c r="I68" s="1107"/>
      <c r="J68" s="25"/>
      <c r="N68" s="25"/>
    </row>
    <row r="69" ht="18.0" customHeight="1">
      <c r="A69" s="97"/>
      <c r="B69" s="1111" t="b">
        <v>0</v>
      </c>
      <c r="C69" s="88"/>
      <c r="D69" s="89"/>
      <c r="E69" s="89"/>
      <c r="F69" s="90"/>
      <c r="G69" s="91">
        <v>0.0</v>
      </c>
      <c r="H69" s="994">
        <f t="shared" si="4"/>
        <v>0</v>
      </c>
      <c r="I69" s="1140"/>
      <c r="J69" s="25"/>
      <c r="N69" s="25"/>
    </row>
    <row r="70" ht="18.0" customHeight="1">
      <c r="A70" s="97"/>
      <c r="B70" s="1108" t="b">
        <v>0</v>
      </c>
      <c r="C70" s="94"/>
      <c r="D70" s="95"/>
      <c r="E70" s="95"/>
      <c r="F70" s="96"/>
      <c r="G70" s="85">
        <v>0.0</v>
      </c>
      <c r="H70" s="930">
        <f t="shared" si="4"/>
        <v>0</v>
      </c>
      <c r="I70" s="1107"/>
      <c r="J70" s="25"/>
      <c r="N70" s="25"/>
    </row>
    <row r="71" ht="18.0" customHeight="1">
      <c r="A71" s="97"/>
      <c r="B71" s="1111" t="b">
        <v>0</v>
      </c>
      <c r="C71" s="88"/>
      <c r="D71" s="89"/>
      <c r="E71" s="89"/>
      <c r="F71" s="90"/>
      <c r="G71" s="91">
        <v>0.0</v>
      </c>
      <c r="H71" s="994">
        <f t="shared" si="4"/>
        <v>0</v>
      </c>
      <c r="I71" s="1140"/>
      <c r="J71" s="25"/>
      <c r="N71" s="25"/>
    </row>
    <row r="72" ht="18.0" customHeight="1">
      <c r="A72" s="97"/>
      <c r="B72" s="1108" t="b">
        <v>0</v>
      </c>
      <c r="C72" s="94"/>
      <c r="D72" s="95"/>
      <c r="E72" s="95"/>
      <c r="F72" s="96"/>
      <c r="G72" s="85">
        <v>0.0</v>
      </c>
      <c r="H72" s="930">
        <f t="shared" si="4"/>
        <v>0</v>
      </c>
      <c r="I72" s="1107"/>
      <c r="J72" s="25"/>
      <c r="N72" s="25"/>
    </row>
    <row r="73" ht="18.0" customHeight="1">
      <c r="A73" s="97"/>
      <c r="B73" s="1111" t="b">
        <v>0</v>
      </c>
      <c r="C73" s="88"/>
      <c r="D73" s="89"/>
      <c r="E73" s="89"/>
      <c r="F73" s="90"/>
      <c r="G73" s="91">
        <v>0.0</v>
      </c>
      <c r="H73" s="994">
        <f t="shared" si="4"/>
        <v>0</v>
      </c>
      <c r="I73" s="1140"/>
      <c r="J73" s="25"/>
      <c r="N73" s="25"/>
    </row>
    <row r="74" ht="18.0" customHeight="1">
      <c r="A74" s="97"/>
      <c r="B74" s="1108" t="b">
        <v>0</v>
      </c>
      <c r="C74" s="94"/>
      <c r="D74" s="95"/>
      <c r="E74" s="95"/>
      <c r="F74" s="96"/>
      <c r="G74" s="85">
        <v>0.0</v>
      </c>
      <c r="H74" s="930">
        <f t="shared" si="4"/>
        <v>0</v>
      </c>
      <c r="I74" s="1107"/>
      <c r="J74" s="25"/>
      <c r="N74" s="25"/>
    </row>
    <row r="75" ht="18.0" customHeight="1">
      <c r="A75" s="97"/>
      <c r="B75" s="1111" t="b">
        <v>0</v>
      </c>
      <c r="C75" s="88"/>
      <c r="D75" s="89"/>
      <c r="E75" s="89"/>
      <c r="F75" s="90"/>
      <c r="G75" s="91">
        <v>0.0</v>
      </c>
      <c r="H75" s="994">
        <f t="shared" si="4"/>
        <v>0</v>
      </c>
      <c r="I75" s="1140"/>
      <c r="J75" s="25"/>
      <c r="N75" s="25"/>
    </row>
    <row r="76" ht="18.0" customHeight="1">
      <c r="A76" s="97"/>
      <c r="B76" s="1108" t="b">
        <v>0</v>
      </c>
      <c r="C76" s="94"/>
      <c r="D76" s="95"/>
      <c r="E76" s="95"/>
      <c r="F76" s="96"/>
      <c r="G76" s="85">
        <v>0.0</v>
      </c>
      <c r="H76" s="930">
        <f t="shared" si="4"/>
        <v>0</v>
      </c>
      <c r="I76" s="1107"/>
      <c r="J76" s="25"/>
      <c r="N76" s="25"/>
    </row>
    <row r="77" ht="18.0" customHeight="1">
      <c r="A77" s="97"/>
      <c r="B77" s="1111" t="b">
        <v>0</v>
      </c>
      <c r="C77" s="88"/>
      <c r="D77" s="89"/>
      <c r="E77" s="89"/>
      <c r="F77" s="90"/>
      <c r="G77" s="91">
        <v>0.0</v>
      </c>
      <c r="H77" s="994">
        <f t="shared" si="4"/>
        <v>0</v>
      </c>
      <c r="I77" s="1140"/>
      <c r="J77" s="25"/>
      <c r="N77" s="25"/>
    </row>
    <row r="78" ht="18.0" customHeight="1">
      <c r="A78" s="97"/>
      <c r="B78" s="1108" t="b">
        <v>0</v>
      </c>
      <c r="C78" s="94"/>
      <c r="D78" s="95"/>
      <c r="E78" s="95"/>
      <c r="F78" s="96"/>
      <c r="G78" s="85">
        <v>0.0</v>
      </c>
      <c r="H78" s="930">
        <f t="shared" si="4"/>
        <v>0</v>
      </c>
      <c r="I78" s="1107"/>
      <c r="J78" s="25"/>
      <c r="N78" s="25"/>
    </row>
    <row r="79" ht="18.0" customHeight="1">
      <c r="A79" s="97"/>
      <c r="B79" s="1111" t="b">
        <v>0</v>
      </c>
      <c r="C79" s="88"/>
      <c r="D79" s="89"/>
      <c r="E79" s="89"/>
      <c r="F79" s="90"/>
      <c r="G79" s="91">
        <v>0.0</v>
      </c>
      <c r="H79" s="994">
        <f t="shared" si="4"/>
        <v>0</v>
      </c>
      <c r="I79" s="1140"/>
      <c r="J79" s="25"/>
      <c r="N79" s="25"/>
    </row>
    <row r="80" ht="18.0" customHeight="1">
      <c r="A80" s="97"/>
      <c r="B80" s="1108" t="b">
        <v>0</v>
      </c>
      <c r="C80" s="94"/>
      <c r="D80" s="95"/>
      <c r="E80" s="95"/>
      <c r="F80" s="96"/>
      <c r="G80" s="85">
        <v>0.0</v>
      </c>
      <c r="H80" s="930">
        <f t="shared" si="4"/>
        <v>0</v>
      </c>
      <c r="I80" s="1107"/>
      <c r="J80" s="25"/>
      <c r="N80" s="25"/>
    </row>
    <row r="81" ht="18.0" customHeight="1">
      <c r="A81" s="97"/>
      <c r="B81" s="1111" t="b">
        <v>0</v>
      </c>
      <c r="C81" s="88"/>
      <c r="D81" s="89"/>
      <c r="E81" s="89"/>
      <c r="F81" s="90"/>
      <c r="G81" s="91">
        <v>0.0</v>
      </c>
      <c r="H81" s="994">
        <f t="shared" si="4"/>
        <v>0</v>
      </c>
      <c r="I81" s="1140"/>
      <c r="J81" s="25"/>
      <c r="N81" s="25"/>
    </row>
    <row r="82" ht="18.0" customHeight="1">
      <c r="A82" s="97"/>
      <c r="B82" s="1108" t="b">
        <v>0</v>
      </c>
      <c r="C82" s="94"/>
      <c r="D82" s="95"/>
      <c r="E82" s="95"/>
      <c r="F82" s="96"/>
      <c r="G82" s="85">
        <v>0.0</v>
      </c>
      <c r="H82" s="930">
        <f t="shared" si="4"/>
        <v>0</v>
      </c>
      <c r="I82" s="1107"/>
      <c r="J82" s="25"/>
      <c r="N82" s="25"/>
    </row>
    <row r="83" ht="18.0" customHeight="1">
      <c r="A83" s="97"/>
      <c r="B83" s="1111" t="b">
        <v>0</v>
      </c>
      <c r="C83" s="88"/>
      <c r="D83" s="89"/>
      <c r="E83" s="89"/>
      <c r="F83" s="90"/>
      <c r="G83" s="91">
        <v>0.0</v>
      </c>
      <c r="H83" s="994">
        <f t="shared" si="4"/>
        <v>0</v>
      </c>
      <c r="I83" s="1140"/>
      <c r="J83" s="25"/>
      <c r="N83" s="25"/>
    </row>
    <row r="84" ht="18.0" customHeight="1">
      <c r="A84" s="97"/>
      <c r="B84" s="1108" t="b">
        <v>0</v>
      </c>
      <c r="C84" s="94"/>
      <c r="D84" s="95"/>
      <c r="E84" s="95"/>
      <c r="F84" s="96"/>
      <c r="G84" s="85">
        <v>0.0</v>
      </c>
      <c r="H84" s="930">
        <f t="shared" si="4"/>
        <v>0</v>
      </c>
      <c r="I84" s="1107"/>
      <c r="J84" s="25"/>
      <c r="N84" s="25"/>
    </row>
    <row r="85" ht="18.0" customHeight="1">
      <c r="A85" s="97"/>
      <c r="B85" s="1111" t="b">
        <v>0</v>
      </c>
      <c r="C85" s="88"/>
      <c r="D85" s="89"/>
      <c r="E85" s="89"/>
      <c r="F85" s="90"/>
      <c r="G85" s="91">
        <v>0.0</v>
      </c>
      <c r="H85" s="994">
        <f t="shared" si="4"/>
        <v>0</v>
      </c>
      <c r="I85" s="1140"/>
      <c r="J85" s="25"/>
      <c r="N85" s="25"/>
    </row>
    <row r="86" ht="18.0" customHeight="1">
      <c r="A86" s="65"/>
      <c r="B86" s="1108" t="b">
        <v>0</v>
      </c>
      <c r="C86" s="94"/>
      <c r="D86" s="95"/>
      <c r="E86" s="95"/>
      <c r="F86" s="96"/>
      <c r="G86" s="85">
        <v>0.0</v>
      </c>
      <c r="H86" s="930">
        <f t="shared" si="4"/>
        <v>0</v>
      </c>
      <c r="I86" s="1107"/>
      <c r="J86" s="25"/>
      <c r="N86" s="25"/>
    </row>
    <row r="87">
      <c r="A87" s="126"/>
      <c r="B87" s="1125"/>
      <c r="C87" s="1126" t="s">
        <v>610</v>
      </c>
      <c r="D87" s="1093"/>
      <c r="E87" s="1093"/>
      <c r="F87" s="1093"/>
      <c r="G87" s="1093"/>
      <c r="H87" s="1127">
        <f>sum(H38:H86)</f>
        <v>0</v>
      </c>
      <c r="I87" s="1155"/>
      <c r="J87" s="25"/>
      <c r="N87" s="25"/>
    </row>
    <row r="88">
      <c r="A88" s="126"/>
      <c r="B88" s="126" t="s">
        <v>134</v>
      </c>
      <c r="H88" s="127">
        <f>'01) BudgetBill Breakdown'!J882-H87</f>
        <v>1413.26</v>
      </c>
      <c r="J88" s="25"/>
      <c r="M88" s="13">
        <v>45829.0</v>
      </c>
      <c r="N88" s="25"/>
    </row>
    <row r="89">
      <c r="A89" s="126"/>
      <c r="B89" s="126"/>
      <c r="C89" s="126"/>
      <c r="D89" s="126"/>
      <c r="E89" s="126"/>
      <c r="F89" s="126"/>
      <c r="G89" s="126"/>
      <c r="H89" s="128"/>
      <c r="I89" s="128"/>
      <c r="J89" s="25"/>
      <c r="N89" s="25"/>
    </row>
  </sheetData>
  <mergeCells count="102">
    <mergeCell ref="H34:I34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K60:M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2:I72"/>
    <mergeCell ref="H73:I73"/>
    <mergeCell ref="H74:I74"/>
    <mergeCell ref="H75:I75"/>
    <mergeCell ref="H76:I76"/>
    <mergeCell ref="H84:I84"/>
    <mergeCell ref="H85:I85"/>
    <mergeCell ref="H86:I86"/>
    <mergeCell ref="C87:G87"/>
    <mergeCell ref="H87:I87"/>
    <mergeCell ref="B88:G88"/>
    <mergeCell ref="H88:I88"/>
    <mergeCell ref="H77:I77"/>
    <mergeCell ref="H78:I78"/>
    <mergeCell ref="H79:I79"/>
    <mergeCell ref="H80:I80"/>
    <mergeCell ref="H81:I81"/>
    <mergeCell ref="H82:I82"/>
    <mergeCell ref="H83:I83"/>
    <mergeCell ref="B2:I2"/>
    <mergeCell ref="K2:M2"/>
    <mergeCell ref="C3:E3"/>
    <mergeCell ref="L3:M3"/>
    <mergeCell ref="C4:E4"/>
    <mergeCell ref="L4:M4"/>
    <mergeCell ref="L5:M5"/>
    <mergeCell ref="C5:E5"/>
    <mergeCell ref="C6:E6"/>
    <mergeCell ref="C7:E7"/>
    <mergeCell ref="C8:E8"/>
    <mergeCell ref="C9:E9"/>
    <mergeCell ref="C10:E10"/>
    <mergeCell ref="C11:E11"/>
    <mergeCell ref="L13:M13"/>
    <mergeCell ref="L14:M14"/>
    <mergeCell ref="K29:L29"/>
    <mergeCell ref="K31:M31"/>
    <mergeCell ref="L6:M6"/>
    <mergeCell ref="L7:M7"/>
    <mergeCell ref="L8:M8"/>
    <mergeCell ref="L9:M9"/>
    <mergeCell ref="L10:M10"/>
    <mergeCell ref="L11:M11"/>
    <mergeCell ref="L12:M12"/>
    <mergeCell ref="C12:E12"/>
    <mergeCell ref="C13:E13"/>
    <mergeCell ref="C14:E14"/>
    <mergeCell ref="C15:E15"/>
    <mergeCell ref="C16:E16"/>
    <mergeCell ref="C17:E17"/>
    <mergeCell ref="C18:E18"/>
    <mergeCell ref="C19:E19"/>
    <mergeCell ref="C20:E20"/>
    <mergeCell ref="C21:E21"/>
    <mergeCell ref="C22:E22"/>
    <mergeCell ref="C23:E23"/>
    <mergeCell ref="C24:E24"/>
    <mergeCell ref="C25:E25"/>
    <mergeCell ref="C26:E26"/>
    <mergeCell ref="C30:E30"/>
    <mergeCell ref="C31:E31"/>
    <mergeCell ref="C32:E32"/>
    <mergeCell ref="C33:E33"/>
    <mergeCell ref="C34:G34"/>
    <mergeCell ref="B36:I36"/>
  </mergeCells>
  <conditionalFormatting sqref="B2">
    <cfRule type="cellIs" dxfId="30" priority="1" operator="lessThan">
      <formula>0</formula>
    </cfRule>
  </conditionalFormatting>
  <conditionalFormatting sqref="B2">
    <cfRule type="cellIs" dxfId="23" priority="2" operator="greaterThan">
      <formula>0</formula>
    </cfRule>
  </conditionalFormatting>
  <conditionalFormatting sqref="B2">
    <cfRule type="cellIs" dxfId="32" priority="3" operator="equal">
      <formula>0</formula>
    </cfRule>
  </conditionalFormatting>
  <dataValidations>
    <dataValidation type="list" allowBlank="1" showErrorMessage="1" sqref="E38:E86">
      <formula1>'08) Drop Down Menus'!$B$2:$B$17</formula1>
    </dataValidation>
    <dataValidation type="list" allowBlank="1" sqref="G4:G33">
      <formula1>'08) Drop Down Menus'!$A$2:$A$17</formula1>
    </dataValidation>
  </dataValidations>
  <drawing r:id="rId1"/>
</worksheet>
</file>

<file path=xl/worksheets/sheet1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3.29"/>
    <col customWidth="1" min="2" max="2" width="4.71"/>
    <col customWidth="1" min="3" max="3" width="32.57"/>
    <col customWidth="1" min="4" max="4" width="10.0"/>
    <col customWidth="1" min="5" max="5" width="25.71"/>
    <col customWidth="1" min="6" max="6" width="13.0"/>
    <col customWidth="1" min="7" max="7" width="23.86"/>
    <col customWidth="1" min="8" max="8" width="15.29"/>
    <col customWidth="1" min="9" max="9" width="14.29"/>
    <col customWidth="1" min="10" max="10" width="3.71"/>
    <col customWidth="1" min="11" max="11" width="23.86"/>
    <col customWidth="1" min="12" max="12" width="15.0"/>
    <col customWidth="1" min="13" max="13" width="16.57"/>
    <col customWidth="1" min="14" max="14" width="3.43"/>
  </cols>
  <sheetData>
    <row r="1">
      <c r="A1" s="25"/>
      <c r="B1" s="25"/>
      <c r="C1" s="25"/>
      <c r="D1" s="25"/>
      <c r="E1" s="25"/>
      <c r="F1" s="25"/>
      <c r="G1" s="24"/>
      <c r="H1" s="25"/>
      <c r="I1" s="25"/>
      <c r="J1" s="25"/>
      <c r="K1" s="25"/>
      <c r="L1" s="138"/>
      <c r="M1" s="25"/>
      <c r="N1" s="25"/>
    </row>
    <row r="2">
      <c r="A2" s="25"/>
      <c r="B2" s="1207" t="s">
        <v>1098</v>
      </c>
      <c r="C2" s="1129"/>
      <c r="D2" s="1129"/>
      <c r="E2" s="1129"/>
      <c r="F2" s="1129"/>
      <c r="G2" s="1129"/>
      <c r="H2" s="1129"/>
      <c r="I2" s="1130"/>
      <c r="J2" s="25"/>
      <c r="K2" s="1131" t="s">
        <v>470</v>
      </c>
      <c r="L2" s="1132"/>
      <c r="M2" s="1133"/>
      <c r="N2" s="25"/>
    </row>
    <row r="3">
      <c r="A3" s="25"/>
      <c r="B3" s="1079" t="s">
        <v>598</v>
      </c>
      <c r="C3" s="974" t="s">
        <v>140</v>
      </c>
      <c r="D3" s="862"/>
      <c r="E3" s="862"/>
      <c r="F3" s="974" t="s">
        <v>55</v>
      </c>
      <c r="G3" s="974" t="s">
        <v>44</v>
      </c>
      <c r="H3" s="974" t="s">
        <v>2</v>
      </c>
      <c r="I3" s="1080" t="s">
        <v>67</v>
      </c>
      <c r="J3" s="25"/>
      <c r="K3" s="1081" t="str">
        <f>'08) Drop Down Menus'!A2</f>
        <v>Groceries</v>
      </c>
      <c r="L3" s="85">
        <f>sumifs(H$4:H$33,G$4:G$33,K3,B$4:B$33,false)</f>
        <v>256.42</v>
      </c>
      <c r="M3" s="1107"/>
      <c r="N3" s="25"/>
    </row>
    <row r="4">
      <c r="A4" s="25"/>
      <c r="B4" s="1134" t="b">
        <v>0</v>
      </c>
      <c r="C4" s="1042" t="s">
        <v>808</v>
      </c>
      <c r="D4" s="1135"/>
      <c r="E4" s="1135"/>
      <c r="F4" s="1172">
        <v>46073.0</v>
      </c>
      <c r="G4" s="1137" t="s">
        <v>110</v>
      </c>
      <c r="H4" s="1138">
        <f>sum(M31:M58)</f>
        <v>0</v>
      </c>
      <c r="I4" s="92">
        <f>H4</f>
        <v>0</v>
      </c>
      <c r="J4" s="25"/>
      <c r="K4" s="1139" t="str">
        <f>'08) Drop Down Menus'!A3</f>
        <v>Cigarettes</v>
      </c>
      <c r="L4" s="91">
        <f t="shared" ref="L4:L14" si="1">sumifs(H$4:H$26,G$4:G$26,K4,B$4:B$26,false)</f>
        <v>53.73</v>
      </c>
      <c r="M4" s="1140"/>
      <c r="N4" s="25"/>
    </row>
    <row r="5">
      <c r="A5" s="25"/>
      <c r="B5" s="925" t="b">
        <v>0</v>
      </c>
      <c r="C5" s="1022" t="s">
        <v>806</v>
      </c>
      <c r="D5" s="862"/>
      <c r="E5" s="862"/>
      <c r="F5" s="1206">
        <v>46073.0</v>
      </c>
      <c r="G5" s="983" t="s">
        <v>61</v>
      </c>
      <c r="H5" s="1023">
        <v>48.47</v>
      </c>
      <c r="I5" s="86">
        <f t="shared" ref="I5:I33" si="2">I4+H5</f>
        <v>48.47</v>
      </c>
      <c r="J5" s="25"/>
      <c r="K5" s="1081" t="str">
        <f>'08) Drop Down Menus'!A4</f>
        <v>Gas</v>
      </c>
      <c r="L5" s="85">
        <f t="shared" si="1"/>
        <v>33.17</v>
      </c>
      <c r="M5" s="1107"/>
      <c r="N5" s="25"/>
    </row>
    <row r="6">
      <c r="A6" s="25"/>
      <c r="B6" s="1134" t="b">
        <v>0</v>
      </c>
      <c r="C6" s="1042" t="s">
        <v>558</v>
      </c>
      <c r="D6" s="1135"/>
      <c r="E6" s="1135"/>
      <c r="F6" s="1179">
        <v>46073.0</v>
      </c>
      <c r="G6" s="1137" t="s">
        <v>147</v>
      </c>
      <c r="H6" s="1138">
        <v>12.0</v>
      </c>
      <c r="I6" s="92">
        <f t="shared" si="2"/>
        <v>60.47</v>
      </c>
      <c r="J6" s="25"/>
      <c r="K6" s="1139" t="str">
        <f>'08) Drop Down Menus'!A5</f>
        <v>Entertainment</v>
      </c>
      <c r="L6" s="91">
        <f t="shared" si="1"/>
        <v>118.14</v>
      </c>
      <c r="M6" s="1140"/>
      <c r="N6" s="25"/>
    </row>
    <row r="7">
      <c r="A7" s="25"/>
      <c r="B7" s="925" t="b">
        <v>0</v>
      </c>
      <c r="C7" s="1022" t="s">
        <v>1099</v>
      </c>
      <c r="D7" s="862"/>
      <c r="E7" s="862"/>
      <c r="F7" s="1180">
        <v>46073.0</v>
      </c>
      <c r="G7" s="983" t="s">
        <v>146</v>
      </c>
      <c r="H7" s="1023">
        <v>10.54</v>
      </c>
      <c r="I7" s="86">
        <f t="shared" si="2"/>
        <v>71.01</v>
      </c>
      <c r="J7" s="25"/>
      <c r="K7" s="1081" t="str">
        <f>'08) Drop Down Menus'!A6</f>
        <v>Medical</v>
      </c>
      <c r="L7" s="85">
        <f t="shared" si="1"/>
        <v>38.61</v>
      </c>
      <c r="M7" s="1107"/>
      <c r="N7" s="25"/>
    </row>
    <row r="8">
      <c r="A8" s="25"/>
      <c r="B8" s="1134" t="b">
        <v>0</v>
      </c>
      <c r="C8" s="1042" t="s">
        <v>917</v>
      </c>
      <c r="D8" s="1135"/>
      <c r="E8" s="1135"/>
      <c r="F8" s="1179">
        <v>46076.0</v>
      </c>
      <c r="G8" s="1137" t="s">
        <v>144</v>
      </c>
      <c r="H8" s="1138">
        <v>25.7</v>
      </c>
      <c r="I8" s="92">
        <f t="shared" si="2"/>
        <v>96.71</v>
      </c>
      <c r="J8" s="25"/>
      <c r="K8" s="1139" t="str">
        <f>'08) Drop Down Menus'!A7</f>
        <v>Vehicle</v>
      </c>
      <c r="L8" s="91">
        <f t="shared" si="1"/>
        <v>24</v>
      </c>
      <c r="M8" s="1140"/>
      <c r="N8" s="25"/>
    </row>
    <row r="9">
      <c r="A9" s="25"/>
      <c r="B9" s="925" t="b">
        <v>0</v>
      </c>
      <c r="C9" s="1022" t="s">
        <v>472</v>
      </c>
      <c r="D9" s="862"/>
      <c r="E9" s="862"/>
      <c r="F9" s="1180">
        <v>46076.0</v>
      </c>
      <c r="G9" s="983" t="s">
        <v>110</v>
      </c>
      <c r="H9" s="1023">
        <v>100.95</v>
      </c>
      <c r="I9" s="86">
        <f t="shared" si="2"/>
        <v>197.66</v>
      </c>
      <c r="J9" s="25"/>
      <c r="K9" s="1081" t="str">
        <f>'08) Drop Down Menus'!A8</f>
        <v>Maintenance</v>
      </c>
      <c r="L9" s="85">
        <f t="shared" si="1"/>
        <v>39</v>
      </c>
      <c r="M9" s="1107"/>
      <c r="N9" s="25"/>
    </row>
    <row r="10">
      <c r="A10" s="25"/>
      <c r="B10" s="1134" t="b">
        <v>0</v>
      </c>
      <c r="C10" s="1042" t="s">
        <v>474</v>
      </c>
      <c r="D10" s="1135"/>
      <c r="E10" s="1135"/>
      <c r="F10" s="1179">
        <v>46081.0</v>
      </c>
      <c r="G10" s="1137" t="s">
        <v>145</v>
      </c>
      <c r="H10" s="1138">
        <v>33.17</v>
      </c>
      <c r="I10" s="92">
        <f t="shared" si="2"/>
        <v>230.83</v>
      </c>
      <c r="J10" s="25"/>
      <c r="K10" s="1139" t="str">
        <f>'08) Drop Down Menus'!A9</f>
        <v>Debt</v>
      </c>
      <c r="L10" s="91">
        <f t="shared" si="1"/>
        <v>48.35</v>
      </c>
      <c r="M10" s="1140"/>
      <c r="N10" s="25"/>
    </row>
    <row r="11">
      <c r="A11" s="25"/>
      <c r="B11" s="925" t="b">
        <v>0</v>
      </c>
      <c r="C11" s="1022" t="s">
        <v>474</v>
      </c>
      <c r="D11" s="862"/>
      <c r="E11" s="862"/>
      <c r="F11" s="1180">
        <v>46081.0</v>
      </c>
      <c r="G11" s="983" t="s">
        <v>144</v>
      </c>
      <c r="H11" s="1023">
        <v>28.03</v>
      </c>
      <c r="I11" s="86">
        <f t="shared" si="2"/>
        <v>258.86</v>
      </c>
      <c r="J11" s="25"/>
      <c r="K11" s="1081" t="str">
        <f>'08) Drop Down Menus'!A10</f>
        <v>Holiday Gifts</v>
      </c>
      <c r="L11" s="85">
        <f t="shared" si="1"/>
        <v>0</v>
      </c>
      <c r="M11" s="1107"/>
      <c r="N11" s="25"/>
    </row>
    <row r="12">
      <c r="A12" s="25"/>
      <c r="B12" s="1134" t="b">
        <v>0</v>
      </c>
      <c r="C12" s="1042" t="s">
        <v>726</v>
      </c>
      <c r="D12" s="1135"/>
      <c r="E12" s="1135"/>
      <c r="F12" s="1179">
        <v>46081.0</v>
      </c>
      <c r="G12" s="1137" t="s">
        <v>147</v>
      </c>
      <c r="H12" s="1138">
        <v>12.0</v>
      </c>
      <c r="I12" s="92">
        <f t="shared" si="2"/>
        <v>270.86</v>
      </c>
      <c r="J12" s="25"/>
      <c r="K12" s="1139" t="str">
        <f>'08) Drop Down Menus'!A11</f>
        <v>Haircut</v>
      </c>
      <c r="L12" s="91">
        <f t="shared" si="1"/>
        <v>27</v>
      </c>
      <c r="M12" s="1140"/>
      <c r="N12" s="25"/>
    </row>
    <row r="13">
      <c r="A13" s="25"/>
      <c r="B13" s="925" t="b">
        <v>0</v>
      </c>
      <c r="C13" s="1022" t="s">
        <v>717</v>
      </c>
      <c r="D13" s="862"/>
      <c r="E13" s="862"/>
      <c r="F13" s="1180">
        <v>46081.0</v>
      </c>
      <c r="G13" s="983" t="s">
        <v>61</v>
      </c>
      <c r="H13" s="1023">
        <v>-0.12</v>
      </c>
      <c r="I13" s="86">
        <f t="shared" si="2"/>
        <v>270.74</v>
      </c>
      <c r="J13" s="25"/>
      <c r="K13" s="1081" t="str">
        <f>'08) Drop Down Menus'!A12</f>
        <v>Subscription - Video</v>
      </c>
      <c r="L13" s="85">
        <f t="shared" si="1"/>
        <v>0</v>
      </c>
      <c r="M13" s="1107"/>
      <c r="N13" s="25"/>
    </row>
    <row r="14">
      <c r="A14" s="25"/>
      <c r="B14" s="1134" t="b">
        <v>0</v>
      </c>
      <c r="C14" s="1042" t="s">
        <v>1100</v>
      </c>
      <c r="D14" s="1135"/>
      <c r="E14" s="1135"/>
      <c r="F14" s="1179">
        <v>46084.0</v>
      </c>
      <c r="G14" s="1137" t="s">
        <v>132</v>
      </c>
      <c r="H14" s="1138">
        <v>38.61</v>
      </c>
      <c r="I14" s="92">
        <f t="shared" si="2"/>
        <v>309.35</v>
      </c>
      <c r="J14" s="25"/>
      <c r="K14" s="1141" t="str">
        <f>'08) Drop Down Menus'!A13</f>
        <v>Subscription - Game</v>
      </c>
      <c r="L14" s="1142">
        <f t="shared" si="1"/>
        <v>0</v>
      </c>
      <c r="M14" s="1144"/>
      <c r="N14" s="25"/>
    </row>
    <row r="15">
      <c r="A15" s="25"/>
      <c r="B15" s="925" t="b">
        <v>0</v>
      </c>
      <c r="C15" s="1022" t="s">
        <v>1101</v>
      </c>
      <c r="D15" s="862"/>
      <c r="E15" s="862"/>
      <c r="F15" s="1180">
        <v>46085.0</v>
      </c>
      <c r="G15" s="983" t="s">
        <v>146</v>
      </c>
      <c r="H15" s="1023">
        <v>93.9</v>
      </c>
      <c r="I15" s="86">
        <f t="shared" si="2"/>
        <v>403.25</v>
      </c>
      <c r="J15" s="25"/>
      <c r="K15" s="25"/>
      <c r="L15" s="25"/>
      <c r="M15" s="25"/>
      <c r="N15" s="25"/>
    </row>
    <row r="16">
      <c r="A16" s="25"/>
      <c r="B16" s="1134" t="b">
        <v>0</v>
      </c>
      <c r="C16" s="1042" t="s">
        <v>472</v>
      </c>
      <c r="D16" s="1135"/>
      <c r="E16" s="1135"/>
      <c r="F16" s="1179">
        <v>46085.0</v>
      </c>
      <c r="G16" s="1137" t="s">
        <v>110</v>
      </c>
      <c r="H16" s="1138">
        <v>143.95</v>
      </c>
      <c r="I16" s="92">
        <f t="shared" si="2"/>
        <v>547.2</v>
      </c>
      <c r="J16" s="25"/>
      <c r="K16" s="1085" t="s">
        <v>44</v>
      </c>
      <c r="L16" s="1086" t="s">
        <v>572</v>
      </c>
      <c r="M16" s="1087" t="s">
        <v>573</v>
      </c>
      <c r="N16" s="25"/>
    </row>
    <row r="17">
      <c r="A17" s="25"/>
      <c r="B17" s="925" t="b">
        <v>0</v>
      </c>
      <c r="C17" s="1022" t="s">
        <v>472</v>
      </c>
      <c r="D17" s="862"/>
      <c r="E17" s="862"/>
      <c r="F17" s="1180">
        <v>46085.0</v>
      </c>
      <c r="G17" s="983" t="s">
        <v>110</v>
      </c>
      <c r="H17" s="1023">
        <v>11.52</v>
      </c>
      <c r="I17" s="86">
        <f t="shared" si="2"/>
        <v>558.72</v>
      </c>
      <c r="J17" s="25"/>
      <c r="K17" s="1088" t="str">
        <f>'08) Drop Down Menus'!A2</f>
        <v>Groceries</v>
      </c>
      <c r="L17" s="930">
        <f>SUMIF('01) BudgetBill Breakdown'!B89:B$1129,K3, '01) BudgetBill Breakdown'!G89:G$1129)</f>
        <v>-1244.76</v>
      </c>
      <c r="M17" s="1089">
        <f t="shared" ref="M17:M28" si="3">L17/M$29</f>
        <v>-311.19</v>
      </c>
      <c r="N17" s="25"/>
    </row>
    <row r="18">
      <c r="A18" s="25"/>
      <c r="B18" s="1134" t="b">
        <v>0</v>
      </c>
      <c r="C18" s="1042" t="s">
        <v>22</v>
      </c>
      <c r="D18" s="1135"/>
      <c r="E18" s="1135"/>
      <c r="F18" s="1179">
        <v>46085.0</v>
      </c>
      <c r="G18" s="1137" t="s">
        <v>21</v>
      </c>
      <c r="H18" s="1138">
        <v>39.0</v>
      </c>
      <c r="I18" s="92">
        <f t="shared" si="2"/>
        <v>597.72</v>
      </c>
      <c r="J18" s="25"/>
      <c r="K18" s="1090" t="str">
        <f>'08) Drop Down Menus'!A3</f>
        <v>Cigarettes</v>
      </c>
      <c r="L18" s="994">
        <f>SUMIF('01) BudgetBill Breakdown'!B89:B$1129,K4, '01) BudgetBill Breakdown'!G89:G$1129)</f>
        <v>-259.95</v>
      </c>
      <c r="M18" s="1091">
        <f t="shared" si="3"/>
        <v>-64.9875</v>
      </c>
      <c r="N18" s="25"/>
    </row>
    <row r="19">
      <c r="A19" s="25"/>
      <c r="B19" s="925" t="b">
        <v>0</v>
      </c>
      <c r="C19" s="1022" t="s">
        <v>1094</v>
      </c>
      <c r="D19" s="862"/>
      <c r="E19" s="862"/>
      <c r="F19" s="1180">
        <v>46085.0</v>
      </c>
      <c r="G19" s="983" t="s">
        <v>146</v>
      </c>
      <c r="H19" s="1023">
        <v>13.7</v>
      </c>
      <c r="I19" s="86">
        <f t="shared" si="2"/>
        <v>611.42</v>
      </c>
      <c r="J19" s="25"/>
      <c r="K19" s="1088" t="str">
        <f>'08) Drop Down Menus'!A4</f>
        <v>Gas</v>
      </c>
      <c r="L19" s="930">
        <f>SUMIF('01) BudgetBill Breakdown'!B89:B$1129,K5, '01) BudgetBill Breakdown'!G89:G$1129)</f>
        <v>-60.69</v>
      </c>
      <c r="M19" s="1089">
        <f t="shared" si="3"/>
        <v>-15.1725</v>
      </c>
      <c r="N19" s="25"/>
    </row>
    <row r="20">
      <c r="A20" s="25"/>
      <c r="B20" s="1134" t="b">
        <v>0</v>
      </c>
      <c r="C20" s="1042" t="s">
        <v>477</v>
      </c>
      <c r="D20" s="1135"/>
      <c r="E20" s="1135"/>
      <c r="F20" s="1179">
        <v>46081.0</v>
      </c>
      <c r="G20" s="1137" t="s">
        <v>150</v>
      </c>
      <c r="H20" s="1138">
        <v>27.0</v>
      </c>
      <c r="I20" s="92">
        <f t="shared" si="2"/>
        <v>638.42</v>
      </c>
      <c r="J20" s="25"/>
      <c r="K20" s="1090" t="str">
        <f>'08) Drop Down Menus'!A5</f>
        <v>Entertainment</v>
      </c>
      <c r="L20" s="994">
        <f>SUMIF('01) BudgetBill Breakdown'!B89:B$1129,K6, '01) BudgetBill Breakdown'!G89:G$1129)</f>
        <v>-279.22</v>
      </c>
      <c r="M20" s="1091">
        <f t="shared" si="3"/>
        <v>-69.805</v>
      </c>
      <c r="N20" s="25"/>
    </row>
    <row r="21">
      <c r="A21" s="25"/>
      <c r="B21" s="925" t="b">
        <v>0</v>
      </c>
      <c r="C21" s="1022"/>
      <c r="D21" s="862"/>
      <c r="E21" s="862"/>
      <c r="F21" s="1180"/>
      <c r="G21" s="983"/>
      <c r="H21" s="1023">
        <v>0.0</v>
      </c>
      <c r="I21" s="86">
        <f t="shared" si="2"/>
        <v>638.42</v>
      </c>
      <c r="J21" s="25"/>
      <c r="K21" s="1088" t="str">
        <f>'08) Drop Down Menus'!A6</f>
        <v>Medical</v>
      </c>
      <c r="L21" s="930">
        <f>SUMIF('01) BudgetBill Breakdown'!B89:B$1129,K7, '01) BudgetBill Breakdown'!G89:G$1129)</f>
        <v>-62.91</v>
      </c>
      <c r="M21" s="1089">
        <f t="shared" si="3"/>
        <v>-15.7275</v>
      </c>
      <c r="N21" s="25"/>
    </row>
    <row r="22">
      <c r="A22" s="25"/>
      <c r="B22" s="1134" t="b">
        <v>0</v>
      </c>
      <c r="C22" s="1042"/>
      <c r="D22" s="1135"/>
      <c r="E22" s="1135"/>
      <c r="F22" s="1179"/>
      <c r="G22" s="1137"/>
      <c r="H22" s="1138">
        <v>0.0</v>
      </c>
      <c r="I22" s="92">
        <f t="shared" si="2"/>
        <v>638.42</v>
      </c>
      <c r="J22" s="25"/>
      <c r="K22" s="1090" t="str">
        <f>'08) Drop Down Menus'!A7</f>
        <v>Vehicle</v>
      </c>
      <c r="L22" s="994">
        <f>SUMIF('01) BudgetBill Breakdown'!B89:B$1129,K8, '01) BudgetBill Breakdown'!G89:G$1129)</f>
        <v>-161.47</v>
      </c>
      <c r="M22" s="1091">
        <f t="shared" si="3"/>
        <v>-40.3675</v>
      </c>
      <c r="N22" s="25"/>
    </row>
    <row r="23">
      <c r="A23" s="25"/>
      <c r="B23" s="925" t="b">
        <v>0</v>
      </c>
      <c r="C23" s="1022"/>
      <c r="D23" s="862"/>
      <c r="E23" s="862"/>
      <c r="F23" s="1180"/>
      <c r="G23" s="983"/>
      <c r="H23" s="1023">
        <v>0.0</v>
      </c>
      <c r="I23" s="86">
        <f t="shared" si="2"/>
        <v>638.42</v>
      </c>
      <c r="J23" s="25"/>
      <c r="K23" s="1088" t="str">
        <f>'08) Drop Down Menus'!A8</f>
        <v>Maintenance</v>
      </c>
      <c r="L23" s="930">
        <f>SUMIF('01) BudgetBill Breakdown'!B89:B$1129,K9, '01) BudgetBill Breakdown'!G89:G$1129)</f>
        <v>-148</v>
      </c>
      <c r="M23" s="1089">
        <f t="shared" si="3"/>
        <v>-37</v>
      </c>
      <c r="N23" s="25"/>
    </row>
    <row r="24">
      <c r="A24" s="25"/>
      <c r="B24" s="1134" t="b">
        <v>0</v>
      </c>
      <c r="C24" s="1042"/>
      <c r="D24" s="1135"/>
      <c r="E24" s="1135"/>
      <c r="F24" s="1179"/>
      <c r="G24" s="1137"/>
      <c r="H24" s="1138">
        <v>0.0</v>
      </c>
      <c r="I24" s="92">
        <f t="shared" si="2"/>
        <v>638.42</v>
      </c>
      <c r="J24" s="25"/>
      <c r="K24" s="1090" t="str">
        <f>'08) Drop Down Menus'!A9</f>
        <v>Debt</v>
      </c>
      <c r="L24" s="994">
        <f>SUMIF('01) BudgetBill Breakdown'!B89:B$1129,K10, '01) BudgetBill Breakdown'!G89:G$1129)</f>
        <v>-242.25</v>
      </c>
      <c r="M24" s="1091">
        <f t="shared" si="3"/>
        <v>-60.5625</v>
      </c>
      <c r="N24" s="25"/>
    </row>
    <row r="25">
      <c r="A25" s="25"/>
      <c r="B25" s="925" t="b">
        <v>0</v>
      </c>
      <c r="C25" s="1022"/>
      <c r="D25" s="862"/>
      <c r="E25" s="862"/>
      <c r="F25" s="1180"/>
      <c r="G25" s="983"/>
      <c r="H25" s="1023">
        <v>0.0</v>
      </c>
      <c r="I25" s="86">
        <f t="shared" si="2"/>
        <v>638.42</v>
      </c>
      <c r="J25" s="25"/>
      <c r="K25" s="1088" t="str">
        <f>'08) Drop Down Menus'!A10</f>
        <v>Holiday Gifts</v>
      </c>
      <c r="L25" s="930">
        <f>SUMIF('01) BudgetBill Breakdown'!B89:B$1129,K11, '01) BudgetBill Breakdown'!G89:G$1129)</f>
        <v>0</v>
      </c>
      <c r="M25" s="1089">
        <f t="shared" si="3"/>
        <v>0</v>
      </c>
      <c r="N25" s="25"/>
    </row>
    <row r="26">
      <c r="A26" s="25"/>
      <c r="B26" s="1134" t="b">
        <v>0</v>
      </c>
      <c r="C26" s="1042"/>
      <c r="D26" s="1135"/>
      <c r="E26" s="1135"/>
      <c r="F26" s="1179"/>
      <c r="G26" s="1137"/>
      <c r="H26" s="1138">
        <v>0.0</v>
      </c>
      <c r="I26" s="92">
        <f t="shared" si="2"/>
        <v>638.42</v>
      </c>
      <c r="J26" s="25"/>
      <c r="K26" s="1090" t="str">
        <f>'08) Drop Down Menus'!A11</f>
        <v>Haircut</v>
      </c>
      <c r="L26" s="994">
        <f>SUMIF('01) BudgetBill Breakdown'!B89:B$1129,K12, '01) BudgetBill Breakdown'!G89:G$1129)</f>
        <v>-54</v>
      </c>
      <c r="M26" s="1091">
        <f t="shared" si="3"/>
        <v>-13.5</v>
      </c>
      <c r="N26" s="25"/>
    </row>
    <row r="27">
      <c r="A27" s="25"/>
      <c r="B27" s="925" t="b">
        <v>0</v>
      </c>
      <c r="C27" s="1022"/>
      <c r="D27" s="1022"/>
      <c r="E27" s="1022"/>
      <c r="F27" s="1180"/>
      <c r="G27" s="983"/>
      <c r="H27" s="1023">
        <v>0.0</v>
      </c>
      <c r="I27" s="86">
        <f t="shared" si="2"/>
        <v>638.42</v>
      </c>
      <c r="J27" s="25"/>
      <c r="K27" s="1088" t="str">
        <f>'08) Drop Down Menus'!A12</f>
        <v>Subscription - Video</v>
      </c>
      <c r="L27" s="930">
        <f>SUMIF('01) BudgetBill Breakdown'!B89:B$1129,K13, '01) BudgetBill Breakdown'!G89:G$1129)</f>
        <v>0</v>
      </c>
      <c r="M27" s="1089">
        <f t="shared" si="3"/>
        <v>0</v>
      </c>
      <c r="N27" s="25"/>
    </row>
    <row r="28">
      <c r="A28" s="25"/>
      <c r="B28" s="1134" t="b">
        <v>0</v>
      </c>
      <c r="C28" s="1042"/>
      <c r="D28" s="1042"/>
      <c r="E28" s="1042"/>
      <c r="F28" s="1179"/>
      <c r="G28" s="1137"/>
      <c r="H28" s="1138">
        <v>0.0</v>
      </c>
      <c r="I28" s="92">
        <f t="shared" si="2"/>
        <v>638.42</v>
      </c>
      <c r="J28" s="25"/>
      <c r="K28" s="1090" t="str">
        <f>'08) Drop Down Menus'!A13</f>
        <v>Subscription - Game</v>
      </c>
      <c r="L28" s="994">
        <f>SUMIF('01) BudgetBill Breakdown'!B89:B$1129,K14, '01) BudgetBill Breakdown'!G89:G$1129)</f>
        <v>0</v>
      </c>
      <c r="M28" s="1091">
        <f t="shared" si="3"/>
        <v>0</v>
      </c>
      <c r="N28" s="25"/>
    </row>
    <row r="29">
      <c r="A29" s="25"/>
      <c r="B29" s="925" t="b">
        <v>0</v>
      </c>
      <c r="C29" s="1022"/>
      <c r="D29" s="1022"/>
      <c r="E29" s="1022"/>
      <c r="F29" s="1180"/>
      <c r="G29" s="983"/>
      <c r="H29" s="1023">
        <v>0.0</v>
      </c>
      <c r="I29" s="86">
        <f t="shared" si="2"/>
        <v>638.42</v>
      </c>
      <c r="J29" s="25"/>
      <c r="K29" s="1092" t="s">
        <v>574</v>
      </c>
      <c r="L29" s="1093"/>
      <c r="M29" s="1094" t="s">
        <v>852</v>
      </c>
      <c r="N29" s="25"/>
    </row>
    <row r="30">
      <c r="A30" s="25"/>
      <c r="B30" s="1134" t="b">
        <v>0</v>
      </c>
      <c r="C30" s="1042"/>
      <c r="D30" s="1135"/>
      <c r="E30" s="1135"/>
      <c r="F30" s="1179"/>
      <c r="G30" s="1137"/>
      <c r="H30" s="1138">
        <v>0.0</v>
      </c>
      <c r="I30" s="92">
        <f t="shared" si="2"/>
        <v>638.42</v>
      </c>
      <c r="J30" s="25"/>
      <c r="N30" s="25"/>
    </row>
    <row r="31">
      <c r="A31" s="25"/>
      <c r="B31" s="925" t="b">
        <v>0</v>
      </c>
      <c r="C31" s="1022"/>
      <c r="D31" s="862"/>
      <c r="E31" s="862"/>
      <c r="F31" s="1180"/>
      <c r="G31" s="983"/>
      <c r="H31" s="1023">
        <v>0.0</v>
      </c>
      <c r="I31" s="86">
        <f t="shared" si="2"/>
        <v>638.42</v>
      </c>
      <c r="J31" s="25"/>
      <c r="K31" s="126" t="s">
        <v>804</v>
      </c>
      <c r="N31" s="25"/>
    </row>
    <row r="32">
      <c r="A32" s="25"/>
      <c r="B32" s="1134" t="b">
        <v>0</v>
      </c>
      <c r="C32" s="1042"/>
      <c r="D32" s="1135"/>
      <c r="E32" s="1135"/>
      <c r="F32" s="1179"/>
      <c r="G32" s="1137"/>
      <c r="H32" s="1138">
        <v>0.0</v>
      </c>
      <c r="I32" s="92">
        <f t="shared" si="2"/>
        <v>638.42</v>
      </c>
      <c r="J32" s="25"/>
      <c r="K32" s="1208"/>
      <c r="L32" s="1128"/>
      <c r="M32" s="125">
        <v>0.0</v>
      </c>
      <c r="N32" s="25"/>
    </row>
    <row r="33" ht="18.0" customHeight="1">
      <c r="A33" s="25"/>
      <c r="B33" s="925" t="b">
        <v>0</v>
      </c>
      <c r="C33" s="1022"/>
      <c r="D33" s="862"/>
      <c r="E33" s="862"/>
      <c r="F33" s="1180"/>
      <c r="G33" s="983"/>
      <c r="H33" s="1023">
        <v>0.0</v>
      </c>
      <c r="I33" s="86">
        <f t="shared" si="2"/>
        <v>638.42</v>
      </c>
      <c r="J33" s="25"/>
      <c r="K33" s="136"/>
      <c r="L33" s="1128"/>
      <c r="M33" s="125">
        <v>0.0</v>
      </c>
      <c r="N33" s="25"/>
    </row>
    <row r="34" ht="18.0" customHeight="1">
      <c r="A34" s="25"/>
      <c r="B34" s="1148"/>
      <c r="C34" s="1149" t="s">
        <v>455</v>
      </c>
      <c r="D34" s="1150"/>
      <c r="E34" s="1150"/>
      <c r="F34" s="1150"/>
      <c r="G34" s="1150"/>
      <c r="H34" s="1151">
        <f>I26</f>
        <v>638.42</v>
      </c>
      <c r="I34" s="1152"/>
      <c r="J34" s="25"/>
      <c r="K34" s="136"/>
      <c r="L34" s="1128"/>
      <c r="M34" s="125">
        <v>0.0</v>
      </c>
      <c r="N34" s="25"/>
    </row>
    <row r="35" ht="18.0" customHeight="1">
      <c r="A35" s="65"/>
      <c r="B35" s="65"/>
      <c r="C35" s="65"/>
      <c r="D35" s="65"/>
      <c r="E35" s="65"/>
      <c r="F35" s="65"/>
      <c r="G35" s="75"/>
      <c r="H35" s="75"/>
      <c r="I35" s="65"/>
      <c r="J35" s="25"/>
      <c r="K35" s="136"/>
      <c r="L35" s="1128"/>
      <c r="M35" s="125">
        <v>0.0</v>
      </c>
      <c r="N35" s="25"/>
    </row>
    <row r="36" ht="18.0" customHeight="1">
      <c r="A36" s="65"/>
      <c r="B36" s="65" t="s">
        <v>609</v>
      </c>
      <c r="J36" s="25"/>
      <c r="K36" s="136"/>
      <c r="L36" s="1128"/>
      <c r="M36" s="125">
        <v>0.0</v>
      </c>
      <c r="N36" s="25"/>
    </row>
    <row r="37" ht="18.0" customHeight="1">
      <c r="A37" s="80"/>
      <c r="B37" s="1085" t="s">
        <v>102</v>
      </c>
      <c r="C37" s="1086" t="s">
        <v>103</v>
      </c>
      <c r="D37" s="1086" t="s">
        <v>104</v>
      </c>
      <c r="E37" s="1086" t="s">
        <v>105</v>
      </c>
      <c r="F37" s="1086" t="s">
        <v>49</v>
      </c>
      <c r="G37" s="1106" t="s">
        <v>106</v>
      </c>
      <c r="H37" s="1106" t="s">
        <v>107</v>
      </c>
      <c r="I37" s="1130"/>
      <c r="J37" s="25"/>
      <c r="K37" s="136"/>
      <c r="L37" s="1128"/>
      <c r="M37" s="125">
        <v>0.0</v>
      </c>
      <c r="N37" s="25"/>
    </row>
    <row r="38" ht="18.0" customHeight="1">
      <c r="A38" s="80"/>
      <c r="B38" s="1108" t="b">
        <v>0</v>
      </c>
      <c r="C38" s="1022"/>
      <c r="D38" s="95"/>
      <c r="E38" s="95"/>
      <c r="F38" s="96"/>
      <c r="G38" s="85">
        <v>0.0</v>
      </c>
      <c r="H38" s="930">
        <f t="shared" ref="H38:H86" si="4">IF( B38 = TRUE ,(G38*F38)*0.05+(G38*F38) , G38*F38 )</f>
        <v>0</v>
      </c>
      <c r="I38" s="1107"/>
      <c r="J38" s="25"/>
      <c r="K38" s="136"/>
      <c r="L38" s="1128"/>
      <c r="M38" s="125">
        <v>0.0</v>
      </c>
      <c r="N38" s="25"/>
    </row>
    <row r="39" ht="18.0" customHeight="1">
      <c r="A39" s="80"/>
      <c r="B39" s="1111" t="b">
        <v>0</v>
      </c>
      <c r="C39" s="88"/>
      <c r="D39" s="89"/>
      <c r="E39" s="89"/>
      <c r="F39" s="90"/>
      <c r="G39" s="91">
        <v>0.0</v>
      </c>
      <c r="H39" s="994">
        <f t="shared" si="4"/>
        <v>0</v>
      </c>
      <c r="I39" s="1140"/>
      <c r="J39" s="25"/>
      <c r="K39" s="136"/>
      <c r="L39" s="1128"/>
      <c r="M39" s="125">
        <v>0.0</v>
      </c>
      <c r="N39" s="25"/>
    </row>
    <row r="40" ht="18.0" customHeight="1">
      <c r="A40" s="97"/>
      <c r="B40" s="1108" t="b">
        <v>0</v>
      </c>
      <c r="C40" s="94"/>
      <c r="D40" s="95"/>
      <c r="E40" s="95"/>
      <c r="F40" s="96"/>
      <c r="G40" s="85">
        <v>0.0</v>
      </c>
      <c r="H40" s="930">
        <f t="shared" si="4"/>
        <v>0</v>
      </c>
      <c r="I40" s="1107"/>
      <c r="J40" s="25"/>
      <c r="K40" s="136"/>
      <c r="L40" s="1128"/>
      <c r="M40" s="125">
        <v>0.0</v>
      </c>
      <c r="N40" s="25"/>
    </row>
    <row r="41" ht="18.0" customHeight="1">
      <c r="A41" s="80"/>
      <c r="B41" s="1111" t="b">
        <v>0</v>
      </c>
      <c r="C41" s="88"/>
      <c r="D41" s="89"/>
      <c r="E41" s="89"/>
      <c r="F41" s="90"/>
      <c r="G41" s="91">
        <v>0.0</v>
      </c>
      <c r="H41" s="994">
        <f t="shared" si="4"/>
        <v>0</v>
      </c>
      <c r="I41" s="1140"/>
      <c r="J41" s="25"/>
      <c r="K41" s="136"/>
      <c r="L41" s="1128"/>
      <c r="M41" s="125">
        <v>0.0</v>
      </c>
      <c r="N41" s="25"/>
    </row>
    <row r="42" ht="18.0" customHeight="1">
      <c r="A42" s="80"/>
      <c r="B42" s="1108" t="b">
        <v>0</v>
      </c>
      <c r="C42" s="94"/>
      <c r="D42" s="95"/>
      <c r="E42" s="95"/>
      <c r="F42" s="96"/>
      <c r="G42" s="85">
        <v>0.0</v>
      </c>
      <c r="H42" s="930">
        <f t="shared" si="4"/>
        <v>0</v>
      </c>
      <c r="I42" s="1107"/>
      <c r="J42" s="25"/>
      <c r="K42" s="136"/>
      <c r="L42" s="1128"/>
      <c r="M42" s="125">
        <v>0.0</v>
      </c>
      <c r="N42" s="25"/>
    </row>
    <row r="43" ht="18.0" customHeight="1">
      <c r="A43" s="80"/>
      <c r="B43" s="1111" t="b">
        <v>0</v>
      </c>
      <c r="C43" s="88"/>
      <c r="D43" s="89"/>
      <c r="E43" s="89"/>
      <c r="F43" s="90"/>
      <c r="G43" s="91">
        <v>0.0</v>
      </c>
      <c r="H43" s="994">
        <f t="shared" si="4"/>
        <v>0</v>
      </c>
      <c r="I43" s="1140"/>
      <c r="J43" s="25"/>
      <c r="K43" s="136"/>
      <c r="L43" s="1128"/>
      <c r="M43" s="125">
        <v>0.0</v>
      </c>
      <c r="N43" s="25"/>
    </row>
    <row r="44" ht="18.0" customHeight="1">
      <c r="A44" s="97"/>
      <c r="B44" s="1108" t="b">
        <v>0</v>
      </c>
      <c r="C44" s="94"/>
      <c r="D44" s="95"/>
      <c r="E44" s="95"/>
      <c r="F44" s="96"/>
      <c r="G44" s="85">
        <v>0.0</v>
      </c>
      <c r="H44" s="930">
        <f t="shared" si="4"/>
        <v>0</v>
      </c>
      <c r="I44" s="1107"/>
      <c r="J44" s="25"/>
      <c r="K44" s="136"/>
      <c r="L44" s="1128"/>
      <c r="M44" s="125">
        <v>0.0</v>
      </c>
      <c r="N44" s="25"/>
    </row>
    <row r="45" ht="18.0" customHeight="1">
      <c r="A45" s="97"/>
      <c r="B45" s="1111" t="b">
        <v>0</v>
      </c>
      <c r="C45" s="88"/>
      <c r="D45" s="89"/>
      <c r="E45" s="89"/>
      <c r="F45" s="90"/>
      <c r="G45" s="91">
        <v>0.0</v>
      </c>
      <c r="H45" s="994">
        <f t="shared" si="4"/>
        <v>0</v>
      </c>
      <c r="I45" s="1140"/>
      <c r="J45" s="25"/>
      <c r="K45" s="167"/>
      <c r="L45" s="1128"/>
      <c r="M45" s="125">
        <v>0.0</v>
      </c>
      <c r="N45" s="25"/>
    </row>
    <row r="46" ht="18.0" customHeight="1">
      <c r="A46" s="97"/>
      <c r="B46" s="1108" t="b">
        <v>0</v>
      </c>
      <c r="C46" s="94"/>
      <c r="D46" s="95"/>
      <c r="E46" s="95"/>
      <c r="F46" s="96"/>
      <c r="G46" s="85">
        <v>0.0</v>
      </c>
      <c r="H46" s="930">
        <f t="shared" si="4"/>
        <v>0</v>
      </c>
      <c r="I46" s="1107"/>
      <c r="J46" s="25"/>
      <c r="K46" s="167"/>
      <c r="L46" s="1128"/>
      <c r="M46" s="125">
        <v>0.0</v>
      </c>
      <c r="N46" s="25"/>
    </row>
    <row r="47" ht="18.0" customHeight="1">
      <c r="A47" s="97"/>
      <c r="B47" s="1111" t="b">
        <v>0</v>
      </c>
      <c r="C47" s="88"/>
      <c r="D47" s="89"/>
      <c r="E47" s="89"/>
      <c r="F47" s="90"/>
      <c r="G47" s="91">
        <v>0.0</v>
      </c>
      <c r="H47" s="994">
        <f t="shared" si="4"/>
        <v>0</v>
      </c>
      <c r="I47" s="1140"/>
      <c r="J47" s="25"/>
      <c r="K47" s="167"/>
      <c r="L47" s="1128"/>
      <c r="M47" s="125">
        <v>0.0</v>
      </c>
      <c r="N47" s="25"/>
    </row>
    <row r="48" ht="18.0" customHeight="1">
      <c r="A48" s="97"/>
      <c r="B48" s="1108" t="b">
        <v>0</v>
      </c>
      <c r="C48" s="94"/>
      <c r="D48" s="95"/>
      <c r="E48" s="95"/>
      <c r="F48" s="96"/>
      <c r="G48" s="85">
        <v>0.0</v>
      </c>
      <c r="H48" s="930">
        <f t="shared" si="4"/>
        <v>0</v>
      </c>
      <c r="I48" s="1107"/>
      <c r="J48" s="25"/>
      <c r="K48" s="167"/>
      <c r="L48" s="1128"/>
      <c r="M48" s="125">
        <v>0.0</v>
      </c>
    </row>
    <row r="49" ht="18.0" customHeight="1">
      <c r="A49" s="97"/>
      <c r="B49" s="1111" t="b">
        <v>0</v>
      </c>
      <c r="C49" s="88"/>
      <c r="D49" s="89"/>
      <c r="E49" s="89"/>
      <c r="F49" s="90"/>
      <c r="G49" s="91">
        <v>0.0</v>
      </c>
      <c r="H49" s="994">
        <f t="shared" si="4"/>
        <v>0</v>
      </c>
      <c r="I49" s="1140"/>
      <c r="J49" s="25"/>
      <c r="K49" s="167"/>
      <c r="L49" s="1128"/>
      <c r="M49" s="125">
        <v>0.0</v>
      </c>
    </row>
    <row r="50" ht="18.0" customHeight="1">
      <c r="A50" s="97"/>
      <c r="B50" s="1108" t="b">
        <v>0</v>
      </c>
      <c r="C50" s="94"/>
      <c r="D50" s="95"/>
      <c r="E50" s="95"/>
      <c r="F50" s="96"/>
      <c r="G50" s="85">
        <v>0.0</v>
      </c>
      <c r="H50" s="930">
        <f t="shared" si="4"/>
        <v>0</v>
      </c>
      <c r="I50" s="1107"/>
      <c r="J50" s="25"/>
      <c r="K50" s="167"/>
      <c r="L50" s="1128"/>
      <c r="M50" s="125">
        <v>0.0</v>
      </c>
    </row>
    <row r="51" ht="18.0" customHeight="1">
      <c r="A51" s="97"/>
      <c r="B51" s="1111" t="b">
        <v>0</v>
      </c>
      <c r="C51" s="88"/>
      <c r="D51" s="89"/>
      <c r="E51" s="89"/>
      <c r="F51" s="90"/>
      <c r="G51" s="91">
        <v>0.0</v>
      </c>
      <c r="H51" s="994">
        <f t="shared" si="4"/>
        <v>0</v>
      </c>
      <c r="I51" s="1140"/>
      <c r="J51" s="25"/>
      <c r="K51" s="167"/>
      <c r="L51" s="1128"/>
      <c r="M51" s="125">
        <v>0.0</v>
      </c>
    </row>
    <row r="52" ht="18.0" customHeight="1">
      <c r="A52" s="97"/>
      <c r="B52" s="1108" t="b">
        <v>0</v>
      </c>
      <c r="C52" s="94"/>
      <c r="D52" s="95"/>
      <c r="E52" s="95"/>
      <c r="F52" s="96"/>
      <c r="G52" s="85">
        <v>0.0</v>
      </c>
      <c r="H52" s="930">
        <f t="shared" si="4"/>
        <v>0</v>
      </c>
      <c r="I52" s="1107"/>
      <c r="J52" s="25"/>
      <c r="K52" s="167"/>
      <c r="L52" s="1128"/>
      <c r="M52" s="125">
        <v>0.0</v>
      </c>
    </row>
    <row r="53" ht="18.0" customHeight="1">
      <c r="A53" s="97"/>
      <c r="B53" s="1111" t="b">
        <v>0</v>
      </c>
      <c r="C53" s="88"/>
      <c r="D53" s="89"/>
      <c r="E53" s="89"/>
      <c r="F53" s="90"/>
      <c r="G53" s="91">
        <v>0.0</v>
      </c>
      <c r="H53" s="994">
        <f t="shared" si="4"/>
        <v>0</v>
      </c>
      <c r="I53" s="1140"/>
      <c r="J53" s="25"/>
      <c r="K53" s="167"/>
      <c r="L53" s="1128"/>
      <c r="M53" s="125">
        <v>0.0</v>
      </c>
      <c r="N53" s="25"/>
    </row>
    <row r="54" ht="18.0" customHeight="1">
      <c r="A54" s="97"/>
      <c r="B54" s="1108" t="b">
        <v>0</v>
      </c>
      <c r="C54" s="94"/>
      <c r="D54" s="95"/>
      <c r="E54" s="95"/>
      <c r="F54" s="96"/>
      <c r="G54" s="85">
        <v>0.0</v>
      </c>
      <c r="H54" s="930">
        <f t="shared" si="4"/>
        <v>0</v>
      </c>
      <c r="I54" s="1107"/>
      <c r="J54" s="25"/>
      <c r="K54" s="167"/>
      <c r="L54" s="1128"/>
      <c r="M54" s="125">
        <v>0.0</v>
      </c>
      <c r="N54" s="25"/>
    </row>
    <row r="55" ht="18.0" customHeight="1">
      <c r="A55" s="97"/>
      <c r="B55" s="1111" t="b">
        <v>0</v>
      </c>
      <c r="C55" s="88"/>
      <c r="D55" s="89"/>
      <c r="E55" s="89"/>
      <c r="F55" s="90"/>
      <c r="G55" s="91">
        <v>0.0</v>
      </c>
      <c r="H55" s="994">
        <f t="shared" si="4"/>
        <v>0</v>
      </c>
      <c r="I55" s="1140"/>
      <c r="J55" s="25"/>
      <c r="K55" s="167"/>
      <c r="L55" s="1128"/>
      <c r="M55" s="125">
        <v>0.0</v>
      </c>
      <c r="N55" s="25"/>
    </row>
    <row r="56" ht="18.0" customHeight="1">
      <c r="A56" s="97"/>
      <c r="B56" s="1108" t="b">
        <v>0</v>
      </c>
      <c r="C56" s="94"/>
      <c r="D56" s="95"/>
      <c r="E56" s="95"/>
      <c r="F56" s="96"/>
      <c r="G56" s="85">
        <v>0.0</v>
      </c>
      <c r="H56" s="930">
        <f t="shared" si="4"/>
        <v>0</v>
      </c>
      <c r="I56" s="1107"/>
      <c r="J56" s="25"/>
      <c r="K56" s="167"/>
      <c r="L56" s="1128"/>
      <c r="M56" s="125">
        <v>0.0</v>
      </c>
      <c r="N56" s="25"/>
    </row>
    <row r="57" ht="18.0" customHeight="1">
      <c r="A57" s="97"/>
      <c r="B57" s="1111" t="b">
        <v>0</v>
      </c>
      <c r="C57" s="88"/>
      <c r="D57" s="89"/>
      <c r="E57" s="89"/>
      <c r="F57" s="90"/>
      <c r="G57" s="91">
        <v>0.0</v>
      </c>
      <c r="H57" s="994">
        <f t="shared" si="4"/>
        <v>0</v>
      </c>
      <c r="I57" s="1140"/>
      <c r="J57" s="25"/>
      <c r="K57" s="167"/>
      <c r="L57" s="1128"/>
      <c r="M57" s="125">
        <v>0.0</v>
      </c>
      <c r="N57" s="25"/>
    </row>
    <row r="58" ht="18.0" customHeight="1">
      <c r="A58" s="97"/>
      <c r="B58" s="1108" t="b">
        <v>0</v>
      </c>
      <c r="C58" s="94"/>
      <c r="D58" s="95"/>
      <c r="E58" s="95"/>
      <c r="F58" s="96"/>
      <c r="G58" s="85">
        <v>0.0</v>
      </c>
      <c r="H58" s="930">
        <f t="shared" si="4"/>
        <v>0</v>
      </c>
      <c r="I58" s="1107"/>
      <c r="J58" s="25"/>
      <c r="K58" s="167"/>
      <c r="L58" s="1128"/>
      <c r="M58" s="125">
        <v>0.0</v>
      </c>
      <c r="N58" s="25"/>
    </row>
    <row r="59" ht="18.0" customHeight="1">
      <c r="A59" s="97"/>
      <c r="B59" s="1111" t="b">
        <v>0</v>
      </c>
      <c r="C59" s="88"/>
      <c r="D59" s="89"/>
      <c r="E59" s="89"/>
      <c r="F59" s="90"/>
      <c r="G59" s="91">
        <v>0.0</v>
      </c>
      <c r="H59" s="994">
        <f t="shared" si="4"/>
        <v>0</v>
      </c>
      <c r="I59" s="1140"/>
      <c r="J59" s="25"/>
      <c r="K59" s="167"/>
      <c r="L59" s="1128"/>
      <c r="M59" s="125"/>
      <c r="N59" s="25"/>
    </row>
    <row r="60" ht="18.0" customHeight="1">
      <c r="A60" s="97"/>
      <c r="B60" s="1108" t="b">
        <v>0</v>
      </c>
      <c r="C60" s="94"/>
      <c r="D60" s="95"/>
      <c r="E60" s="95"/>
      <c r="F60" s="96"/>
      <c r="G60" s="85">
        <v>0.0</v>
      </c>
      <c r="H60" s="930">
        <f t="shared" si="4"/>
        <v>0</v>
      </c>
      <c r="I60" s="1107"/>
      <c r="J60" s="25"/>
      <c r="K60" s="1128"/>
      <c r="N60" s="25"/>
    </row>
    <row r="61" ht="18.0" customHeight="1">
      <c r="A61" s="97"/>
      <c r="B61" s="1111" t="b">
        <v>0</v>
      </c>
      <c r="C61" s="88"/>
      <c r="D61" s="89"/>
      <c r="E61" s="89"/>
      <c r="F61" s="90"/>
      <c r="G61" s="91">
        <v>0.0</v>
      </c>
      <c r="H61" s="994">
        <f t="shared" si="4"/>
        <v>0</v>
      </c>
      <c r="I61" s="1140"/>
      <c r="J61" s="25"/>
      <c r="K61" s="25"/>
      <c r="L61" s="25"/>
      <c r="M61" s="25"/>
      <c r="N61" s="25"/>
    </row>
    <row r="62" ht="18.0" customHeight="1">
      <c r="A62" s="97"/>
      <c r="B62" s="1108" t="b">
        <v>0</v>
      </c>
      <c r="C62" s="94"/>
      <c r="D62" s="95"/>
      <c r="E62" s="95"/>
      <c r="F62" s="96"/>
      <c r="G62" s="85">
        <v>0.0</v>
      </c>
      <c r="H62" s="930">
        <f t="shared" si="4"/>
        <v>0</v>
      </c>
      <c r="I62" s="1107"/>
      <c r="J62" s="25"/>
      <c r="N62" s="25"/>
    </row>
    <row r="63" ht="18.0" customHeight="1">
      <c r="A63" s="97"/>
      <c r="B63" s="1111" t="b">
        <v>0</v>
      </c>
      <c r="C63" s="88"/>
      <c r="D63" s="89"/>
      <c r="E63" s="89"/>
      <c r="F63" s="90"/>
      <c r="G63" s="91">
        <v>0.0</v>
      </c>
      <c r="H63" s="994">
        <f t="shared" si="4"/>
        <v>0</v>
      </c>
      <c r="I63" s="1140"/>
      <c r="J63" s="25"/>
      <c r="N63" s="25"/>
    </row>
    <row r="64" ht="18.0" customHeight="1">
      <c r="A64" s="97"/>
      <c r="B64" s="1108" t="b">
        <v>0</v>
      </c>
      <c r="C64" s="94"/>
      <c r="D64" s="95"/>
      <c r="E64" s="95"/>
      <c r="F64" s="96"/>
      <c r="G64" s="85">
        <v>0.0</v>
      </c>
      <c r="H64" s="930">
        <f t="shared" si="4"/>
        <v>0</v>
      </c>
      <c r="I64" s="1107"/>
      <c r="J64" s="25"/>
      <c r="N64" s="25"/>
    </row>
    <row r="65" ht="18.0" customHeight="1">
      <c r="A65" s="97"/>
      <c r="B65" s="1111" t="b">
        <v>0</v>
      </c>
      <c r="C65" s="88"/>
      <c r="D65" s="89"/>
      <c r="E65" s="89"/>
      <c r="F65" s="90"/>
      <c r="G65" s="91">
        <v>0.0</v>
      </c>
      <c r="H65" s="994">
        <f t="shared" si="4"/>
        <v>0</v>
      </c>
      <c r="I65" s="1140"/>
      <c r="J65" s="25"/>
      <c r="N65" s="25"/>
    </row>
    <row r="66" ht="18.0" customHeight="1">
      <c r="A66" s="97"/>
      <c r="B66" s="1108" t="b">
        <v>0</v>
      </c>
      <c r="C66" s="94"/>
      <c r="D66" s="95"/>
      <c r="E66" s="95"/>
      <c r="F66" s="96"/>
      <c r="G66" s="85">
        <v>0.0</v>
      </c>
      <c r="H66" s="930">
        <f t="shared" si="4"/>
        <v>0</v>
      </c>
      <c r="I66" s="1107"/>
      <c r="J66" s="25"/>
      <c r="N66" s="25"/>
    </row>
    <row r="67" ht="18.0" customHeight="1">
      <c r="A67" s="97"/>
      <c r="B67" s="1111" t="b">
        <v>0</v>
      </c>
      <c r="C67" s="88"/>
      <c r="D67" s="89"/>
      <c r="E67" s="89"/>
      <c r="F67" s="90"/>
      <c r="G67" s="91">
        <v>0.0</v>
      </c>
      <c r="H67" s="994">
        <f t="shared" si="4"/>
        <v>0</v>
      </c>
      <c r="I67" s="1140"/>
      <c r="J67" s="25"/>
      <c r="N67" s="25"/>
    </row>
    <row r="68" ht="18.0" customHeight="1">
      <c r="A68" s="97"/>
      <c r="B68" s="1108" t="b">
        <v>0</v>
      </c>
      <c r="C68" s="94"/>
      <c r="D68" s="95"/>
      <c r="E68" s="95"/>
      <c r="F68" s="96"/>
      <c r="G68" s="85">
        <v>0.0</v>
      </c>
      <c r="H68" s="930">
        <f t="shared" si="4"/>
        <v>0</v>
      </c>
      <c r="I68" s="1107"/>
      <c r="J68" s="25"/>
      <c r="N68" s="25"/>
    </row>
    <row r="69" ht="18.0" customHeight="1">
      <c r="A69" s="97"/>
      <c r="B69" s="1111" t="b">
        <v>0</v>
      </c>
      <c r="C69" s="88"/>
      <c r="D69" s="89"/>
      <c r="E69" s="89"/>
      <c r="F69" s="90"/>
      <c r="G69" s="91">
        <v>0.0</v>
      </c>
      <c r="H69" s="994">
        <f t="shared" si="4"/>
        <v>0</v>
      </c>
      <c r="I69" s="1140"/>
      <c r="J69" s="25"/>
      <c r="N69" s="25"/>
    </row>
    <row r="70" ht="18.0" customHeight="1">
      <c r="A70" s="97"/>
      <c r="B70" s="1108" t="b">
        <v>0</v>
      </c>
      <c r="C70" s="94"/>
      <c r="D70" s="95"/>
      <c r="E70" s="95"/>
      <c r="F70" s="96"/>
      <c r="G70" s="85">
        <v>0.0</v>
      </c>
      <c r="H70" s="930">
        <f t="shared" si="4"/>
        <v>0</v>
      </c>
      <c r="I70" s="1107"/>
      <c r="J70" s="25"/>
      <c r="N70" s="25"/>
    </row>
    <row r="71" ht="18.0" customHeight="1">
      <c r="A71" s="97"/>
      <c r="B71" s="1111" t="b">
        <v>0</v>
      </c>
      <c r="C71" s="88"/>
      <c r="D71" s="89"/>
      <c r="E71" s="89"/>
      <c r="F71" s="90"/>
      <c r="G71" s="91">
        <v>0.0</v>
      </c>
      <c r="H71" s="994">
        <f t="shared" si="4"/>
        <v>0</v>
      </c>
      <c r="I71" s="1140"/>
      <c r="J71" s="25"/>
      <c r="N71" s="25"/>
    </row>
    <row r="72" ht="18.0" customHeight="1">
      <c r="A72" s="97"/>
      <c r="B72" s="1108" t="b">
        <v>0</v>
      </c>
      <c r="C72" s="94"/>
      <c r="D72" s="95"/>
      <c r="E72" s="95"/>
      <c r="F72" s="96"/>
      <c r="G72" s="85">
        <v>0.0</v>
      </c>
      <c r="H72" s="930">
        <f t="shared" si="4"/>
        <v>0</v>
      </c>
      <c r="I72" s="1107"/>
      <c r="J72" s="25"/>
      <c r="N72" s="25"/>
    </row>
    <row r="73" ht="18.0" customHeight="1">
      <c r="A73" s="97"/>
      <c r="B73" s="1111" t="b">
        <v>0</v>
      </c>
      <c r="C73" s="88"/>
      <c r="D73" s="89"/>
      <c r="E73" s="89"/>
      <c r="F73" s="90"/>
      <c r="G73" s="91">
        <v>0.0</v>
      </c>
      <c r="H73" s="994">
        <f t="shared" si="4"/>
        <v>0</v>
      </c>
      <c r="I73" s="1140"/>
      <c r="J73" s="25"/>
      <c r="N73" s="25"/>
    </row>
    <row r="74" ht="18.0" customHeight="1">
      <c r="A74" s="97"/>
      <c r="B74" s="1108" t="b">
        <v>0</v>
      </c>
      <c r="C74" s="94"/>
      <c r="D74" s="95"/>
      <c r="E74" s="95"/>
      <c r="F74" s="96"/>
      <c r="G74" s="85">
        <v>0.0</v>
      </c>
      <c r="H74" s="930">
        <f t="shared" si="4"/>
        <v>0</v>
      </c>
      <c r="I74" s="1107"/>
      <c r="J74" s="25"/>
      <c r="N74" s="25"/>
    </row>
    <row r="75" ht="18.0" customHeight="1">
      <c r="A75" s="97"/>
      <c r="B75" s="1111" t="b">
        <v>0</v>
      </c>
      <c r="C75" s="88"/>
      <c r="D75" s="89"/>
      <c r="E75" s="89"/>
      <c r="F75" s="90"/>
      <c r="G75" s="91">
        <v>0.0</v>
      </c>
      <c r="H75" s="994">
        <f t="shared" si="4"/>
        <v>0</v>
      </c>
      <c r="I75" s="1140"/>
      <c r="J75" s="25"/>
      <c r="N75" s="25"/>
    </row>
    <row r="76" ht="18.0" customHeight="1">
      <c r="A76" s="97"/>
      <c r="B76" s="1108" t="b">
        <v>0</v>
      </c>
      <c r="C76" s="94"/>
      <c r="D76" s="95"/>
      <c r="E76" s="95"/>
      <c r="F76" s="96"/>
      <c r="G76" s="85">
        <v>0.0</v>
      </c>
      <c r="H76" s="930">
        <f t="shared" si="4"/>
        <v>0</v>
      </c>
      <c r="I76" s="1107"/>
      <c r="J76" s="25"/>
      <c r="N76" s="25"/>
    </row>
    <row r="77" ht="18.0" customHeight="1">
      <c r="A77" s="97"/>
      <c r="B77" s="1111" t="b">
        <v>0</v>
      </c>
      <c r="C77" s="88"/>
      <c r="D77" s="89"/>
      <c r="E77" s="89"/>
      <c r="F77" s="90"/>
      <c r="G77" s="91">
        <v>0.0</v>
      </c>
      <c r="H77" s="994">
        <f t="shared" si="4"/>
        <v>0</v>
      </c>
      <c r="I77" s="1140"/>
      <c r="J77" s="25"/>
      <c r="N77" s="25"/>
    </row>
    <row r="78" ht="18.0" customHeight="1">
      <c r="A78" s="97"/>
      <c r="B78" s="1108" t="b">
        <v>0</v>
      </c>
      <c r="C78" s="94"/>
      <c r="D78" s="95"/>
      <c r="E78" s="95"/>
      <c r="F78" s="96"/>
      <c r="G78" s="85">
        <v>0.0</v>
      </c>
      <c r="H78" s="930">
        <f t="shared" si="4"/>
        <v>0</v>
      </c>
      <c r="I78" s="1107"/>
      <c r="J78" s="25"/>
      <c r="N78" s="25"/>
    </row>
    <row r="79" ht="18.0" customHeight="1">
      <c r="A79" s="97"/>
      <c r="B79" s="1111" t="b">
        <v>0</v>
      </c>
      <c r="C79" s="88"/>
      <c r="D79" s="89"/>
      <c r="E79" s="89"/>
      <c r="F79" s="90"/>
      <c r="G79" s="91">
        <v>0.0</v>
      </c>
      <c r="H79" s="994">
        <f t="shared" si="4"/>
        <v>0</v>
      </c>
      <c r="I79" s="1140"/>
      <c r="J79" s="25"/>
      <c r="N79" s="25"/>
    </row>
    <row r="80" ht="18.0" customHeight="1">
      <c r="A80" s="97"/>
      <c r="B80" s="1108" t="b">
        <v>0</v>
      </c>
      <c r="C80" s="94"/>
      <c r="D80" s="95"/>
      <c r="E80" s="95"/>
      <c r="F80" s="96"/>
      <c r="G80" s="85">
        <v>0.0</v>
      </c>
      <c r="H80" s="930">
        <f t="shared" si="4"/>
        <v>0</v>
      </c>
      <c r="I80" s="1107"/>
      <c r="J80" s="25"/>
      <c r="N80" s="25"/>
    </row>
    <row r="81" ht="18.0" customHeight="1">
      <c r="A81" s="97"/>
      <c r="B81" s="1111" t="b">
        <v>0</v>
      </c>
      <c r="C81" s="88"/>
      <c r="D81" s="89"/>
      <c r="E81" s="89"/>
      <c r="F81" s="90"/>
      <c r="G81" s="91">
        <v>0.0</v>
      </c>
      <c r="H81" s="994">
        <f t="shared" si="4"/>
        <v>0</v>
      </c>
      <c r="I81" s="1140"/>
      <c r="J81" s="25"/>
      <c r="N81" s="25"/>
    </row>
    <row r="82" ht="18.0" customHeight="1">
      <c r="A82" s="97"/>
      <c r="B82" s="1108" t="b">
        <v>0</v>
      </c>
      <c r="C82" s="94"/>
      <c r="D82" s="95"/>
      <c r="E82" s="95"/>
      <c r="F82" s="96"/>
      <c r="G82" s="85">
        <v>0.0</v>
      </c>
      <c r="H82" s="930">
        <f t="shared" si="4"/>
        <v>0</v>
      </c>
      <c r="I82" s="1107"/>
      <c r="J82" s="25"/>
      <c r="N82" s="25"/>
    </row>
    <row r="83" ht="18.0" customHeight="1">
      <c r="A83" s="97"/>
      <c r="B83" s="1111" t="b">
        <v>0</v>
      </c>
      <c r="C83" s="88"/>
      <c r="D83" s="89"/>
      <c r="E83" s="89"/>
      <c r="F83" s="90"/>
      <c r="G83" s="91">
        <v>0.0</v>
      </c>
      <c r="H83" s="994">
        <f t="shared" si="4"/>
        <v>0</v>
      </c>
      <c r="I83" s="1140"/>
      <c r="J83" s="25"/>
      <c r="N83" s="25"/>
    </row>
    <row r="84" ht="18.0" customHeight="1">
      <c r="A84" s="97"/>
      <c r="B84" s="1108" t="b">
        <v>0</v>
      </c>
      <c r="C84" s="94"/>
      <c r="D84" s="95"/>
      <c r="E84" s="95"/>
      <c r="F84" s="96"/>
      <c r="G84" s="85">
        <v>0.0</v>
      </c>
      <c r="H84" s="930">
        <f t="shared" si="4"/>
        <v>0</v>
      </c>
      <c r="I84" s="1107"/>
      <c r="J84" s="25"/>
      <c r="N84" s="25"/>
    </row>
    <row r="85" ht="18.0" customHeight="1">
      <c r="A85" s="97"/>
      <c r="B85" s="1111" t="b">
        <v>0</v>
      </c>
      <c r="C85" s="88"/>
      <c r="D85" s="89"/>
      <c r="E85" s="89"/>
      <c r="F85" s="90"/>
      <c r="G85" s="91">
        <v>0.0</v>
      </c>
      <c r="H85" s="994">
        <f t="shared" si="4"/>
        <v>0</v>
      </c>
      <c r="I85" s="1140"/>
      <c r="J85" s="25"/>
      <c r="N85" s="25"/>
    </row>
    <row r="86" ht="18.0" customHeight="1">
      <c r="A86" s="65"/>
      <c r="B86" s="1108" t="b">
        <v>0</v>
      </c>
      <c r="C86" s="94"/>
      <c r="D86" s="95"/>
      <c r="E86" s="95"/>
      <c r="F86" s="96"/>
      <c r="G86" s="85">
        <v>0.0</v>
      </c>
      <c r="H86" s="930">
        <f t="shared" si="4"/>
        <v>0</v>
      </c>
      <c r="I86" s="1107"/>
      <c r="J86" s="25"/>
      <c r="N86" s="25"/>
    </row>
    <row r="87">
      <c r="A87" s="126"/>
      <c r="B87" s="1125"/>
      <c r="C87" s="1126" t="s">
        <v>610</v>
      </c>
      <c r="D87" s="1093"/>
      <c r="E87" s="1093"/>
      <c r="F87" s="1093"/>
      <c r="G87" s="1093"/>
      <c r="H87" s="1127">
        <f>sum(H38:H86)</f>
        <v>0</v>
      </c>
      <c r="I87" s="1155"/>
      <c r="J87" s="25"/>
      <c r="N87" s="25"/>
    </row>
    <row r="88">
      <c r="A88" s="126"/>
      <c r="B88" s="126" t="s">
        <v>134</v>
      </c>
      <c r="H88" s="127">
        <f>'01) BudgetBill Breakdown'!J882-H87</f>
        <v>1413.26</v>
      </c>
      <c r="J88" s="25"/>
      <c r="M88" s="13">
        <v>45829.0</v>
      </c>
      <c r="N88" s="25"/>
    </row>
    <row r="89">
      <c r="A89" s="126"/>
      <c r="B89" s="126"/>
      <c r="C89" s="126"/>
      <c r="D89" s="126"/>
      <c r="E89" s="126"/>
      <c r="F89" s="126"/>
      <c r="G89" s="126"/>
      <c r="H89" s="128"/>
      <c r="I89" s="128"/>
      <c r="J89" s="25"/>
      <c r="N89" s="25"/>
    </row>
  </sheetData>
  <mergeCells count="102">
    <mergeCell ref="H34:I34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K60:M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2:I72"/>
    <mergeCell ref="H73:I73"/>
    <mergeCell ref="H74:I74"/>
    <mergeCell ref="H75:I75"/>
    <mergeCell ref="H76:I76"/>
    <mergeCell ref="H84:I84"/>
    <mergeCell ref="H85:I85"/>
    <mergeCell ref="H86:I86"/>
    <mergeCell ref="C87:G87"/>
    <mergeCell ref="H87:I87"/>
    <mergeCell ref="B88:G88"/>
    <mergeCell ref="H88:I88"/>
    <mergeCell ref="H77:I77"/>
    <mergeCell ref="H78:I78"/>
    <mergeCell ref="H79:I79"/>
    <mergeCell ref="H80:I80"/>
    <mergeCell ref="H81:I81"/>
    <mergeCell ref="H82:I82"/>
    <mergeCell ref="H83:I83"/>
    <mergeCell ref="B2:I2"/>
    <mergeCell ref="K2:M2"/>
    <mergeCell ref="C3:E3"/>
    <mergeCell ref="L3:M3"/>
    <mergeCell ref="C4:E4"/>
    <mergeCell ref="L4:M4"/>
    <mergeCell ref="L5:M5"/>
    <mergeCell ref="C5:E5"/>
    <mergeCell ref="C6:E6"/>
    <mergeCell ref="C7:E7"/>
    <mergeCell ref="C8:E8"/>
    <mergeCell ref="C9:E9"/>
    <mergeCell ref="C10:E10"/>
    <mergeCell ref="C11:E11"/>
    <mergeCell ref="L13:M13"/>
    <mergeCell ref="L14:M14"/>
    <mergeCell ref="K29:L29"/>
    <mergeCell ref="K31:M31"/>
    <mergeCell ref="L6:M6"/>
    <mergeCell ref="L7:M7"/>
    <mergeCell ref="L8:M8"/>
    <mergeCell ref="L9:M9"/>
    <mergeCell ref="L10:M10"/>
    <mergeCell ref="L11:M11"/>
    <mergeCell ref="L12:M12"/>
    <mergeCell ref="C12:E12"/>
    <mergeCell ref="C13:E13"/>
    <mergeCell ref="C14:E14"/>
    <mergeCell ref="C15:E15"/>
    <mergeCell ref="C16:E16"/>
    <mergeCell ref="C17:E17"/>
    <mergeCell ref="C18:E18"/>
    <mergeCell ref="C19:E19"/>
    <mergeCell ref="C20:E20"/>
    <mergeCell ref="C21:E21"/>
    <mergeCell ref="C22:E22"/>
    <mergeCell ref="C23:E23"/>
    <mergeCell ref="C24:E24"/>
    <mergeCell ref="C25:E25"/>
    <mergeCell ref="C26:E26"/>
    <mergeCell ref="C30:E30"/>
    <mergeCell ref="C31:E31"/>
    <mergeCell ref="C32:E32"/>
    <mergeCell ref="C33:E33"/>
    <mergeCell ref="C34:G34"/>
    <mergeCell ref="B36:I36"/>
  </mergeCells>
  <conditionalFormatting sqref="B2">
    <cfRule type="cellIs" dxfId="30" priority="1" operator="lessThan">
      <formula>0</formula>
    </cfRule>
  </conditionalFormatting>
  <conditionalFormatting sqref="B2">
    <cfRule type="cellIs" dxfId="23" priority="2" operator="greaterThan">
      <formula>0</formula>
    </cfRule>
  </conditionalFormatting>
  <conditionalFormatting sqref="B2">
    <cfRule type="cellIs" dxfId="32" priority="3" operator="equal">
      <formula>0</formula>
    </cfRule>
  </conditionalFormatting>
  <dataValidations>
    <dataValidation type="list" allowBlank="1" showErrorMessage="1" sqref="E38:E86">
      <formula1>'08) Drop Down Menus'!$B$2:$B$17</formula1>
    </dataValidation>
    <dataValidation type="list" allowBlank="1" sqref="G4:G33">
      <formula1>'08) Drop Down Menus'!$A$2:$A$17</formula1>
    </dataValidation>
  </dataValidations>
  <drawing r:id="rId1"/>
</worksheet>
</file>

<file path=xl/worksheets/sheet1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3.29"/>
    <col customWidth="1" min="2" max="2" width="4.71"/>
    <col customWidth="1" min="3" max="3" width="32.57"/>
    <col customWidth="1" min="4" max="4" width="10.0"/>
    <col customWidth="1" min="5" max="5" width="25.71"/>
    <col customWidth="1" min="6" max="6" width="13.0"/>
    <col customWidth="1" min="7" max="7" width="23.86"/>
    <col customWidth="1" min="8" max="8" width="15.29"/>
    <col customWidth="1" min="9" max="9" width="14.29"/>
    <col customWidth="1" min="10" max="10" width="3.71"/>
    <col customWidth="1" min="11" max="11" width="23.86"/>
    <col customWidth="1" min="12" max="12" width="15.0"/>
    <col customWidth="1" min="13" max="13" width="16.57"/>
    <col customWidth="1" min="14" max="14" width="3.43"/>
  </cols>
  <sheetData>
    <row r="1">
      <c r="A1" s="25"/>
      <c r="B1" s="25"/>
      <c r="C1" s="25"/>
      <c r="D1" s="25"/>
      <c r="E1" s="25"/>
      <c r="F1" s="25"/>
      <c r="G1" s="24"/>
      <c r="H1" s="25"/>
      <c r="I1" s="25"/>
      <c r="J1" s="25"/>
      <c r="K1" s="25"/>
      <c r="L1" s="138"/>
      <c r="M1" s="25"/>
      <c r="N1" s="25"/>
    </row>
    <row r="2">
      <c r="A2" s="25"/>
      <c r="B2" s="1207" t="s">
        <v>1102</v>
      </c>
      <c r="C2" s="1129"/>
      <c r="D2" s="1129"/>
      <c r="E2" s="1129"/>
      <c r="F2" s="1129"/>
      <c r="G2" s="1129"/>
      <c r="H2" s="1129"/>
      <c r="I2" s="1130"/>
      <c r="J2" s="25"/>
      <c r="K2" s="1131" t="s">
        <v>470</v>
      </c>
      <c r="L2" s="1132"/>
      <c r="M2" s="1133"/>
      <c r="N2" s="25"/>
    </row>
    <row r="3">
      <c r="A3" s="25"/>
      <c r="B3" s="1079" t="s">
        <v>598</v>
      </c>
      <c r="C3" s="974" t="s">
        <v>140</v>
      </c>
      <c r="D3" s="862"/>
      <c r="E3" s="862"/>
      <c r="F3" s="974" t="s">
        <v>55</v>
      </c>
      <c r="G3" s="974" t="s">
        <v>44</v>
      </c>
      <c r="H3" s="974" t="s">
        <v>2</v>
      </c>
      <c r="I3" s="1080" t="s">
        <v>67</v>
      </c>
      <c r="J3" s="25"/>
      <c r="K3" s="1081" t="str">
        <f>'08) Drop Down Menus'!A2</f>
        <v>Groceries</v>
      </c>
      <c r="L3" s="85">
        <f>sumifs(H$4:H$33,G$4:G$33,K3,B$4:B$33,false)</f>
        <v>0</v>
      </c>
      <c r="M3" s="1107"/>
      <c r="N3" s="25"/>
    </row>
    <row r="4">
      <c r="A4" s="25"/>
      <c r="B4" s="1134" t="b">
        <v>0</v>
      </c>
      <c r="C4" s="1042" t="s">
        <v>808</v>
      </c>
      <c r="D4" s="1135"/>
      <c r="E4" s="1135"/>
      <c r="F4" s="1172">
        <v>46073.0</v>
      </c>
      <c r="G4" s="1137" t="s">
        <v>110</v>
      </c>
      <c r="H4" s="1138">
        <f>sum(M31:M58)</f>
        <v>0</v>
      </c>
      <c r="I4" s="92">
        <f>H4</f>
        <v>0</v>
      </c>
      <c r="J4" s="25"/>
      <c r="K4" s="1139" t="str">
        <f>'08) Drop Down Menus'!A3</f>
        <v>Cigarettes</v>
      </c>
      <c r="L4" s="91">
        <f t="shared" ref="L4:L14" si="1">sumifs(H$4:H$26,G$4:G$26,K4,B$4:B$26,false)</f>
        <v>23.93</v>
      </c>
      <c r="M4" s="1140"/>
      <c r="N4" s="25"/>
    </row>
    <row r="5">
      <c r="A5" s="25"/>
      <c r="B5" s="925" t="b">
        <v>0</v>
      </c>
      <c r="C5" s="1022" t="s">
        <v>806</v>
      </c>
      <c r="D5" s="862"/>
      <c r="E5" s="862"/>
      <c r="F5" s="1206">
        <v>46073.0</v>
      </c>
      <c r="G5" s="983" t="s">
        <v>61</v>
      </c>
      <c r="H5" s="1023">
        <v>48.47</v>
      </c>
      <c r="I5" s="86">
        <f t="shared" ref="I5:I33" si="2">I4+H5</f>
        <v>48.47</v>
      </c>
      <c r="J5" s="25"/>
      <c r="K5" s="1081" t="str">
        <f>'08) Drop Down Menus'!A4</f>
        <v>Gas</v>
      </c>
      <c r="L5" s="85">
        <f t="shared" si="1"/>
        <v>0</v>
      </c>
      <c r="M5" s="1107"/>
      <c r="N5" s="25"/>
    </row>
    <row r="6">
      <c r="A6" s="25"/>
      <c r="B6" s="1134" t="b">
        <v>0</v>
      </c>
      <c r="C6" s="1042" t="s">
        <v>508</v>
      </c>
      <c r="D6" s="1135"/>
      <c r="E6" s="1135"/>
      <c r="F6" s="1179">
        <v>46087.0</v>
      </c>
      <c r="G6" s="1137" t="s">
        <v>144</v>
      </c>
      <c r="H6" s="1138">
        <v>23.93</v>
      </c>
      <c r="I6" s="92">
        <f t="shared" si="2"/>
        <v>72.4</v>
      </c>
      <c r="J6" s="25"/>
      <c r="K6" s="1139" t="str">
        <f>'08) Drop Down Menus'!A5</f>
        <v>Entertainment</v>
      </c>
      <c r="L6" s="91">
        <f t="shared" si="1"/>
        <v>0</v>
      </c>
      <c r="M6" s="1140"/>
      <c r="N6" s="25"/>
    </row>
    <row r="7">
      <c r="A7" s="25"/>
      <c r="B7" s="925" t="b">
        <v>0</v>
      </c>
      <c r="C7" s="1022"/>
      <c r="D7" s="862"/>
      <c r="E7" s="862"/>
      <c r="F7" s="1180"/>
      <c r="G7" s="983"/>
      <c r="H7" s="1023">
        <v>0.0</v>
      </c>
      <c r="I7" s="86">
        <f t="shared" si="2"/>
        <v>72.4</v>
      </c>
      <c r="J7" s="25"/>
      <c r="K7" s="1081" t="str">
        <f>'08) Drop Down Menus'!A6</f>
        <v>Medical</v>
      </c>
      <c r="L7" s="85">
        <f t="shared" si="1"/>
        <v>0</v>
      </c>
      <c r="M7" s="1107"/>
      <c r="N7" s="25"/>
    </row>
    <row r="8">
      <c r="A8" s="25"/>
      <c r="B8" s="1134" t="b">
        <v>0</v>
      </c>
      <c r="C8" s="1042"/>
      <c r="D8" s="1135"/>
      <c r="E8" s="1135"/>
      <c r="F8" s="1179"/>
      <c r="G8" s="1137"/>
      <c r="H8" s="1138">
        <v>0.0</v>
      </c>
      <c r="I8" s="92">
        <f t="shared" si="2"/>
        <v>72.4</v>
      </c>
      <c r="J8" s="25"/>
      <c r="K8" s="1139" t="str">
        <f>'08) Drop Down Menus'!A7</f>
        <v>Vehicle</v>
      </c>
      <c r="L8" s="91">
        <f t="shared" si="1"/>
        <v>0</v>
      </c>
      <c r="M8" s="1140"/>
      <c r="N8" s="25"/>
    </row>
    <row r="9">
      <c r="A9" s="25"/>
      <c r="B9" s="925" t="b">
        <v>0</v>
      </c>
      <c r="C9" s="1022"/>
      <c r="D9" s="862"/>
      <c r="E9" s="862"/>
      <c r="F9" s="1180"/>
      <c r="G9" s="983"/>
      <c r="H9" s="1023">
        <v>0.0</v>
      </c>
      <c r="I9" s="86">
        <f t="shared" si="2"/>
        <v>72.4</v>
      </c>
      <c r="J9" s="25"/>
      <c r="K9" s="1081" t="str">
        <f>'08) Drop Down Menus'!A8</f>
        <v>Maintenance</v>
      </c>
      <c r="L9" s="85">
        <f t="shared" si="1"/>
        <v>0</v>
      </c>
      <c r="M9" s="1107"/>
      <c r="N9" s="25"/>
    </row>
    <row r="10">
      <c r="A10" s="25"/>
      <c r="B10" s="1134" t="b">
        <v>0</v>
      </c>
      <c r="C10" s="1042"/>
      <c r="D10" s="1135"/>
      <c r="E10" s="1135"/>
      <c r="F10" s="1179"/>
      <c r="G10" s="1137"/>
      <c r="H10" s="1138">
        <v>0.0</v>
      </c>
      <c r="I10" s="92">
        <f t="shared" si="2"/>
        <v>72.4</v>
      </c>
      <c r="J10" s="25"/>
      <c r="K10" s="1139" t="str">
        <f>'08) Drop Down Menus'!A9</f>
        <v>Debt</v>
      </c>
      <c r="L10" s="91">
        <f t="shared" si="1"/>
        <v>48.47</v>
      </c>
      <c r="M10" s="1140"/>
      <c r="N10" s="25"/>
    </row>
    <row r="11">
      <c r="A11" s="25"/>
      <c r="B11" s="925" t="b">
        <v>0</v>
      </c>
      <c r="C11" s="1022"/>
      <c r="D11" s="862"/>
      <c r="E11" s="862"/>
      <c r="F11" s="1180"/>
      <c r="G11" s="983"/>
      <c r="H11" s="1023">
        <v>0.0</v>
      </c>
      <c r="I11" s="86">
        <f t="shared" si="2"/>
        <v>72.4</v>
      </c>
      <c r="J11" s="25"/>
      <c r="K11" s="1081" t="str">
        <f>'08) Drop Down Menus'!A10</f>
        <v>Holiday Gifts</v>
      </c>
      <c r="L11" s="85">
        <f t="shared" si="1"/>
        <v>0</v>
      </c>
      <c r="M11" s="1107"/>
      <c r="N11" s="25"/>
    </row>
    <row r="12">
      <c r="A12" s="25"/>
      <c r="B12" s="1134" t="b">
        <v>0</v>
      </c>
      <c r="C12" s="1042"/>
      <c r="D12" s="1135"/>
      <c r="E12" s="1135"/>
      <c r="F12" s="1179"/>
      <c r="G12" s="1137"/>
      <c r="H12" s="1138">
        <v>0.0</v>
      </c>
      <c r="I12" s="92">
        <f t="shared" si="2"/>
        <v>72.4</v>
      </c>
      <c r="J12" s="25"/>
      <c r="K12" s="1139" t="str">
        <f>'08) Drop Down Menus'!A11</f>
        <v>Haircut</v>
      </c>
      <c r="L12" s="91">
        <f t="shared" si="1"/>
        <v>0</v>
      </c>
      <c r="M12" s="1140"/>
      <c r="N12" s="25"/>
    </row>
    <row r="13">
      <c r="A13" s="25"/>
      <c r="B13" s="925" t="b">
        <v>0</v>
      </c>
      <c r="C13" s="1022"/>
      <c r="D13" s="862"/>
      <c r="E13" s="862"/>
      <c r="F13" s="1180"/>
      <c r="G13" s="983"/>
      <c r="H13" s="1023">
        <v>0.0</v>
      </c>
      <c r="I13" s="86">
        <f t="shared" si="2"/>
        <v>72.4</v>
      </c>
      <c r="J13" s="25"/>
      <c r="K13" s="1081" t="str">
        <f>'08) Drop Down Menus'!A12</f>
        <v>Subscription - Video</v>
      </c>
      <c r="L13" s="85">
        <f t="shared" si="1"/>
        <v>0</v>
      </c>
      <c r="M13" s="1107"/>
      <c r="N13" s="25"/>
    </row>
    <row r="14">
      <c r="A14" s="25"/>
      <c r="B14" s="1134" t="b">
        <v>0</v>
      </c>
      <c r="C14" s="1042"/>
      <c r="D14" s="1135"/>
      <c r="E14" s="1135"/>
      <c r="F14" s="1179"/>
      <c r="G14" s="1137"/>
      <c r="H14" s="1138">
        <v>0.0</v>
      </c>
      <c r="I14" s="92">
        <f t="shared" si="2"/>
        <v>72.4</v>
      </c>
      <c r="J14" s="25"/>
      <c r="K14" s="1141" t="str">
        <f>'08) Drop Down Menus'!A13</f>
        <v>Subscription - Game</v>
      </c>
      <c r="L14" s="1142">
        <f t="shared" si="1"/>
        <v>0</v>
      </c>
      <c r="M14" s="1144"/>
      <c r="N14" s="25"/>
    </row>
    <row r="15">
      <c r="A15" s="25"/>
      <c r="B15" s="925" t="b">
        <v>0</v>
      </c>
      <c r="C15" s="1022"/>
      <c r="D15" s="862"/>
      <c r="E15" s="862"/>
      <c r="F15" s="1180"/>
      <c r="G15" s="983"/>
      <c r="H15" s="1023">
        <v>0.0</v>
      </c>
      <c r="I15" s="86">
        <f t="shared" si="2"/>
        <v>72.4</v>
      </c>
      <c r="J15" s="25"/>
      <c r="K15" s="25"/>
      <c r="L15" s="25"/>
      <c r="M15" s="25"/>
      <c r="N15" s="25"/>
    </row>
    <row r="16">
      <c r="A16" s="25"/>
      <c r="B16" s="1134" t="b">
        <v>0</v>
      </c>
      <c r="C16" s="1042"/>
      <c r="D16" s="1135"/>
      <c r="E16" s="1135"/>
      <c r="F16" s="1179"/>
      <c r="G16" s="1137"/>
      <c r="H16" s="1138">
        <v>0.0</v>
      </c>
      <c r="I16" s="92">
        <f t="shared" si="2"/>
        <v>72.4</v>
      </c>
      <c r="J16" s="25"/>
      <c r="K16" s="1085" t="s">
        <v>44</v>
      </c>
      <c r="L16" s="1086" t="s">
        <v>572</v>
      </c>
      <c r="M16" s="1087" t="s">
        <v>573</v>
      </c>
      <c r="N16" s="25"/>
    </row>
    <row r="17">
      <c r="A17" s="25"/>
      <c r="B17" s="925" t="b">
        <v>0</v>
      </c>
      <c r="C17" s="1022"/>
      <c r="D17" s="862"/>
      <c r="E17" s="862"/>
      <c r="F17" s="1180"/>
      <c r="G17" s="983"/>
      <c r="H17" s="1023">
        <v>0.0</v>
      </c>
      <c r="I17" s="86">
        <f t="shared" si="2"/>
        <v>72.4</v>
      </c>
      <c r="J17" s="25"/>
      <c r="K17" s="1088" t="str">
        <f>'08) Drop Down Menus'!A2</f>
        <v>Groceries</v>
      </c>
      <c r="L17" s="930">
        <f>SUMIF('01) BudgetBill Breakdown'!B89:B$1129,K3, '01) BudgetBill Breakdown'!G89:G$1129)</f>
        <v>-1244.76</v>
      </c>
      <c r="M17" s="1089">
        <f t="shared" ref="M17:M28" si="3">L17/M$29</f>
        <v>-248.952</v>
      </c>
      <c r="N17" s="25"/>
    </row>
    <row r="18">
      <c r="A18" s="25"/>
      <c r="B18" s="1134" t="b">
        <v>0</v>
      </c>
      <c r="C18" s="1042"/>
      <c r="D18" s="1135"/>
      <c r="E18" s="1135"/>
      <c r="F18" s="1179"/>
      <c r="G18" s="1137"/>
      <c r="H18" s="1138">
        <v>0.0</v>
      </c>
      <c r="I18" s="92">
        <f t="shared" si="2"/>
        <v>72.4</v>
      </c>
      <c r="J18" s="25"/>
      <c r="K18" s="1090" t="str">
        <f>'08) Drop Down Menus'!A3</f>
        <v>Cigarettes</v>
      </c>
      <c r="L18" s="994">
        <f>SUMIF('01) BudgetBill Breakdown'!B89:B$1129,K4, '01) BudgetBill Breakdown'!G89:G$1129)</f>
        <v>-259.95</v>
      </c>
      <c r="M18" s="1091">
        <f t="shared" si="3"/>
        <v>-51.99</v>
      </c>
      <c r="N18" s="25"/>
    </row>
    <row r="19">
      <c r="A19" s="25"/>
      <c r="B19" s="925" t="b">
        <v>0</v>
      </c>
      <c r="C19" s="1022"/>
      <c r="D19" s="862"/>
      <c r="E19" s="862"/>
      <c r="F19" s="1180"/>
      <c r="G19" s="983"/>
      <c r="H19" s="1023">
        <v>0.0</v>
      </c>
      <c r="I19" s="86">
        <f t="shared" si="2"/>
        <v>72.4</v>
      </c>
      <c r="J19" s="25"/>
      <c r="K19" s="1088" t="str">
        <f>'08) Drop Down Menus'!A4</f>
        <v>Gas</v>
      </c>
      <c r="L19" s="930">
        <f>SUMIF('01) BudgetBill Breakdown'!B89:B$1129,K5, '01) BudgetBill Breakdown'!G89:G$1129)</f>
        <v>-60.69</v>
      </c>
      <c r="M19" s="1089">
        <f t="shared" si="3"/>
        <v>-12.138</v>
      </c>
      <c r="N19" s="25"/>
    </row>
    <row r="20">
      <c r="A20" s="25"/>
      <c r="B20" s="1134" t="b">
        <v>0</v>
      </c>
      <c r="C20" s="1042"/>
      <c r="D20" s="1135"/>
      <c r="E20" s="1135"/>
      <c r="F20" s="1179"/>
      <c r="G20" s="1137"/>
      <c r="H20" s="1138">
        <v>0.0</v>
      </c>
      <c r="I20" s="92">
        <f t="shared" si="2"/>
        <v>72.4</v>
      </c>
      <c r="J20" s="25"/>
      <c r="K20" s="1090" t="str">
        <f>'08) Drop Down Menus'!A5</f>
        <v>Entertainment</v>
      </c>
      <c r="L20" s="994">
        <f>SUMIF('01) BudgetBill Breakdown'!B89:B$1129,K6, '01) BudgetBill Breakdown'!G89:G$1129)</f>
        <v>-279.22</v>
      </c>
      <c r="M20" s="1091">
        <f t="shared" si="3"/>
        <v>-55.844</v>
      </c>
      <c r="N20" s="25"/>
    </row>
    <row r="21">
      <c r="A21" s="25"/>
      <c r="B21" s="925" t="b">
        <v>0</v>
      </c>
      <c r="C21" s="1022"/>
      <c r="D21" s="862"/>
      <c r="E21" s="862"/>
      <c r="F21" s="1180"/>
      <c r="G21" s="983"/>
      <c r="H21" s="1023">
        <v>0.0</v>
      </c>
      <c r="I21" s="86">
        <f t="shared" si="2"/>
        <v>72.4</v>
      </c>
      <c r="J21" s="25"/>
      <c r="K21" s="1088" t="str">
        <f>'08) Drop Down Menus'!A6</f>
        <v>Medical</v>
      </c>
      <c r="L21" s="930">
        <f>SUMIF('01) BudgetBill Breakdown'!B89:B$1129,K7, '01) BudgetBill Breakdown'!G89:G$1129)</f>
        <v>-62.91</v>
      </c>
      <c r="M21" s="1089">
        <f t="shared" si="3"/>
        <v>-12.582</v>
      </c>
      <c r="N21" s="25"/>
    </row>
    <row r="22">
      <c r="A22" s="25"/>
      <c r="B22" s="1134" t="b">
        <v>0</v>
      </c>
      <c r="C22" s="1042"/>
      <c r="D22" s="1135"/>
      <c r="E22" s="1135"/>
      <c r="F22" s="1179"/>
      <c r="G22" s="1137"/>
      <c r="H22" s="1138">
        <v>0.0</v>
      </c>
      <c r="I22" s="92">
        <f t="shared" si="2"/>
        <v>72.4</v>
      </c>
      <c r="J22" s="25"/>
      <c r="K22" s="1090" t="str">
        <f>'08) Drop Down Menus'!A7</f>
        <v>Vehicle</v>
      </c>
      <c r="L22" s="994">
        <f>SUMIF('01) BudgetBill Breakdown'!B89:B$1129,K8, '01) BudgetBill Breakdown'!G89:G$1129)</f>
        <v>-161.47</v>
      </c>
      <c r="M22" s="1091">
        <f t="shared" si="3"/>
        <v>-32.294</v>
      </c>
      <c r="N22" s="25"/>
    </row>
    <row r="23">
      <c r="A23" s="25"/>
      <c r="B23" s="925" t="b">
        <v>0</v>
      </c>
      <c r="C23" s="1022"/>
      <c r="D23" s="862"/>
      <c r="E23" s="862"/>
      <c r="F23" s="1180"/>
      <c r="G23" s="983"/>
      <c r="H23" s="1023">
        <v>0.0</v>
      </c>
      <c r="I23" s="86">
        <f t="shared" si="2"/>
        <v>72.4</v>
      </c>
      <c r="J23" s="25"/>
      <c r="K23" s="1088" t="str">
        <f>'08) Drop Down Menus'!A8</f>
        <v>Maintenance</v>
      </c>
      <c r="L23" s="930">
        <f>SUMIF('01) BudgetBill Breakdown'!B89:B$1129,K9, '01) BudgetBill Breakdown'!G89:G$1129)</f>
        <v>-148</v>
      </c>
      <c r="M23" s="1089">
        <f t="shared" si="3"/>
        <v>-29.6</v>
      </c>
      <c r="N23" s="25"/>
    </row>
    <row r="24">
      <c r="A24" s="25"/>
      <c r="B24" s="1134" t="b">
        <v>0</v>
      </c>
      <c r="C24" s="1042"/>
      <c r="D24" s="1135"/>
      <c r="E24" s="1135"/>
      <c r="F24" s="1179"/>
      <c r="G24" s="1137"/>
      <c r="H24" s="1138">
        <v>0.0</v>
      </c>
      <c r="I24" s="92">
        <f t="shared" si="2"/>
        <v>72.4</v>
      </c>
      <c r="J24" s="25"/>
      <c r="K24" s="1090" t="str">
        <f>'08) Drop Down Menus'!A9</f>
        <v>Debt</v>
      </c>
      <c r="L24" s="994">
        <f>SUMIF('01) BudgetBill Breakdown'!B89:B$1129,K10, '01) BudgetBill Breakdown'!G89:G$1129)</f>
        <v>-242.25</v>
      </c>
      <c r="M24" s="1091">
        <f t="shared" si="3"/>
        <v>-48.45</v>
      </c>
      <c r="N24" s="25"/>
    </row>
    <row r="25">
      <c r="A25" s="25"/>
      <c r="B25" s="925" t="b">
        <v>0</v>
      </c>
      <c r="C25" s="1022"/>
      <c r="D25" s="862"/>
      <c r="E25" s="862"/>
      <c r="F25" s="1180"/>
      <c r="G25" s="983"/>
      <c r="H25" s="1023">
        <v>0.0</v>
      </c>
      <c r="I25" s="86">
        <f t="shared" si="2"/>
        <v>72.4</v>
      </c>
      <c r="J25" s="25"/>
      <c r="K25" s="1088" t="str">
        <f>'08) Drop Down Menus'!A10</f>
        <v>Holiday Gifts</v>
      </c>
      <c r="L25" s="930">
        <f>SUMIF('01) BudgetBill Breakdown'!B89:B$1129,K11, '01) BudgetBill Breakdown'!G89:G$1129)</f>
        <v>0</v>
      </c>
      <c r="M25" s="1089">
        <f t="shared" si="3"/>
        <v>0</v>
      </c>
      <c r="N25" s="25"/>
    </row>
    <row r="26">
      <c r="A26" s="25"/>
      <c r="B26" s="1134" t="b">
        <v>0</v>
      </c>
      <c r="C26" s="1042"/>
      <c r="D26" s="1135"/>
      <c r="E26" s="1135"/>
      <c r="F26" s="1179"/>
      <c r="G26" s="1137"/>
      <c r="H26" s="1138">
        <v>0.0</v>
      </c>
      <c r="I26" s="92">
        <f t="shared" si="2"/>
        <v>72.4</v>
      </c>
      <c r="J26" s="25"/>
      <c r="K26" s="1090" t="str">
        <f>'08) Drop Down Menus'!A11</f>
        <v>Haircut</v>
      </c>
      <c r="L26" s="994">
        <f>SUMIF('01) BudgetBill Breakdown'!B89:B$1129,K12, '01) BudgetBill Breakdown'!G89:G$1129)</f>
        <v>-54</v>
      </c>
      <c r="M26" s="1091">
        <f t="shared" si="3"/>
        <v>-10.8</v>
      </c>
      <c r="N26" s="25"/>
    </row>
    <row r="27">
      <c r="A27" s="25"/>
      <c r="B27" s="925" t="b">
        <v>0</v>
      </c>
      <c r="C27" s="1022"/>
      <c r="D27" s="1022"/>
      <c r="E27" s="1022"/>
      <c r="F27" s="1180"/>
      <c r="G27" s="983"/>
      <c r="H27" s="1023">
        <v>0.0</v>
      </c>
      <c r="I27" s="86">
        <f t="shared" si="2"/>
        <v>72.4</v>
      </c>
      <c r="J27" s="25"/>
      <c r="K27" s="1088" t="str">
        <f>'08) Drop Down Menus'!A12</f>
        <v>Subscription - Video</v>
      </c>
      <c r="L27" s="930">
        <f>SUMIF('01) BudgetBill Breakdown'!B89:B$1129,K13, '01) BudgetBill Breakdown'!G89:G$1129)</f>
        <v>0</v>
      </c>
      <c r="M27" s="1089">
        <f t="shared" si="3"/>
        <v>0</v>
      </c>
      <c r="N27" s="25"/>
    </row>
    <row r="28">
      <c r="A28" s="25"/>
      <c r="B28" s="1134" t="b">
        <v>0</v>
      </c>
      <c r="C28" s="1042"/>
      <c r="D28" s="1042"/>
      <c r="E28" s="1042"/>
      <c r="F28" s="1179"/>
      <c r="G28" s="1137"/>
      <c r="H28" s="1138">
        <v>0.0</v>
      </c>
      <c r="I28" s="92">
        <f t="shared" si="2"/>
        <v>72.4</v>
      </c>
      <c r="J28" s="25"/>
      <c r="K28" s="1090" t="str">
        <f>'08) Drop Down Menus'!A13</f>
        <v>Subscription - Game</v>
      </c>
      <c r="L28" s="994">
        <f>SUMIF('01) BudgetBill Breakdown'!B89:B$1129,K14, '01) BudgetBill Breakdown'!G89:G$1129)</f>
        <v>0</v>
      </c>
      <c r="M28" s="1091">
        <f t="shared" si="3"/>
        <v>0</v>
      </c>
      <c r="N28" s="25"/>
    </row>
    <row r="29">
      <c r="A29" s="25"/>
      <c r="B29" s="925" t="b">
        <v>0</v>
      </c>
      <c r="C29" s="1022"/>
      <c r="D29" s="1022"/>
      <c r="E29" s="1022"/>
      <c r="F29" s="1180"/>
      <c r="G29" s="983"/>
      <c r="H29" s="1023">
        <v>0.0</v>
      </c>
      <c r="I29" s="86">
        <f t="shared" si="2"/>
        <v>72.4</v>
      </c>
      <c r="J29" s="25"/>
      <c r="K29" s="1092" t="s">
        <v>574</v>
      </c>
      <c r="L29" s="1093"/>
      <c r="M29" s="1094" t="s">
        <v>724</v>
      </c>
      <c r="N29" s="25"/>
    </row>
    <row r="30">
      <c r="A30" s="25"/>
      <c r="B30" s="1134" t="b">
        <v>0</v>
      </c>
      <c r="C30" s="1042"/>
      <c r="D30" s="1135"/>
      <c r="E30" s="1135"/>
      <c r="F30" s="1179"/>
      <c r="G30" s="1137"/>
      <c r="H30" s="1138">
        <v>0.0</v>
      </c>
      <c r="I30" s="92">
        <f t="shared" si="2"/>
        <v>72.4</v>
      </c>
      <c r="J30" s="25"/>
      <c r="N30" s="25"/>
    </row>
    <row r="31">
      <c r="A31" s="25"/>
      <c r="B31" s="925" t="b">
        <v>0</v>
      </c>
      <c r="C31" s="1022"/>
      <c r="D31" s="862"/>
      <c r="E31" s="862"/>
      <c r="F31" s="1180"/>
      <c r="G31" s="983"/>
      <c r="H31" s="1023">
        <v>0.0</v>
      </c>
      <c r="I31" s="86">
        <f t="shared" si="2"/>
        <v>72.4</v>
      </c>
      <c r="J31" s="25"/>
      <c r="K31" s="126" t="s">
        <v>804</v>
      </c>
      <c r="N31" s="25"/>
    </row>
    <row r="32">
      <c r="A32" s="25"/>
      <c r="B32" s="1134" t="b">
        <v>0</v>
      </c>
      <c r="C32" s="1042"/>
      <c r="D32" s="1135"/>
      <c r="E32" s="1135"/>
      <c r="F32" s="1179"/>
      <c r="G32" s="1137"/>
      <c r="H32" s="1138">
        <v>0.0</v>
      </c>
      <c r="I32" s="92">
        <f t="shared" si="2"/>
        <v>72.4</v>
      </c>
      <c r="J32" s="25"/>
      <c r="K32" s="1208"/>
      <c r="L32" s="1128"/>
      <c r="M32" s="125">
        <v>0.0</v>
      </c>
      <c r="N32" s="25"/>
    </row>
    <row r="33" ht="18.0" customHeight="1">
      <c r="A33" s="25"/>
      <c r="B33" s="925" t="b">
        <v>0</v>
      </c>
      <c r="C33" s="1022"/>
      <c r="D33" s="862"/>
      <c r="E33" s="862"/>
      <c r="F33" s="1180"/>
      <c r="G33" s="983"/>
      <c r="H33" s="1023">
        <v>0.0</v>
      </c>
      <c r="I33" s="86">
        <f t="shared" si="2"/>
        <v>72.4</v>
      </c>
      <c r="J33" s="25"/>
      <c r="K33" s="136"/>
      <c r="L33" s="1128"/>
      <c r="M33" s="125">
        <v>0.0</v>
      </c>
      <c r="N33" s="25"/>
    </row>
    <row r="34" ht="18.0" customHeight="1">
      <c r="A34" s="25"/>
      <c r="B34" s="1148"/>
      <c r="C34" s="1149" t="s">
        <v>455</v>
      </c>
      <c r="D34" s="1150"/>
      <c r="E34" s="1150"/>
      <c r="F34" s="1150"/>
      <c r="G34" s="1150"/>
      <c r="H34" s="1151">
        <f>I26</f>
        <v>72.4</v>
      </c>
      <c r="I34" s="1152"/>
      <c r="J34" s="25"/>
      <c r="K34" s="136"/>
      <c r="L34" s="1128"/>
      <c r="M34" s="125">
        <v>0.0</v>
      </c>
      <c r="N34" s="25"/>
    </row>
    <row r="35" ht="18.0" customHeight="1">
      <c r="A35" s="65"/>
      <c r="B35" s="65"/>
      <c r="C35" s="65"/>
      <c r="D35" s="65"/>
      <c r="E35" s="65"/>
      <c r="F35" s="65"/>
      <c r="G35" s="75"/>
      <c r="H35" s="75"/>
      <c r="I35" s="65"/>
      <c r="J35" s="25"/>
      <c r="K35" s="136"/>
      <c r="L35" s="1128"/>
      <c r="M35" s="125">
        <v>0.0</v>
      </c>
      <c r="N35" s="25"/>
    </row>
    <row r="36" ht="18.0" customHeight="1">
      <c r="A36" s="65"/>
      <c r="B36" s="65" t="s">
        <v>609</v>
      </c>
      <c r="J36" s="25"/>
      <c r="K36" s="136"/>
      <c r="L36" s="1128"/>
      <c r="M36" s="125">
        <v>0.0</v>
      </c>
      <c r="N36" s="25"/>
    </row>
    <row r="37" ht="18.0" customHeight="1">
      <c r="A37" s="80"/>
      <c r="B37" s="1085" t="s">
        <v>102</v>
      </c>
      <c r="C37" s="1086" t="s">
        <v>103</v>
      </c>
      <c r="D37" s="1086" t="s">
        <v>104</v>
      </c>
      <c r="E37" s="1086" t="s">
        <v>105</v>
      </c>
      <c r="F37" s="1086" t="s">
        <v>49</v>
      </c>
      <c r="G37" s="1106" t="s">
        <v>106</v>
      </c>
      <c r="H37" s="1106" t="s">
        <v>107</v>
      </c>
      <c r="I37" s="1130"/>
      <c r="J37" s="25"/>
      <c r="K37" s="136"/>
      <c r="L37" s="1128"/>
      <c r="M37" s="125">
        <v>0.0</v>
      </c>
      <c r="N37" s="25"/>
    </row>
    <row r="38" ht="18.0" customHeight="1">
      <c r="A38" s="80"/>
      <c r="B38" s="1108" t="b">
        <v>0</v>
      </c>
      <c r="C38" s="1022"/>
      <c r="D38" s="95"/>
      <c r="E38" s="95"/>
      <c r="F38" s="96"/>
      <c r="G38" s="85">
        <v>0.0</v>
      </c>
      <c r="H38" s="930">
        <f t="shared" ref="H38:H86" si="4">IF( B38 = TRUE ,(G38*F38)*0.05+(G38*F38) , G38*F38 )</f>
        <v>0</v>
      </c>
      <c r="I38" s="1107"/>
      <c r="J38" s="25"/>
      <c r="K38" s="136"/>
      <c r="L38" s="1128"/>
      <c r="M38" s="125">
        <v>0.0</v>
      </c>
      <c r="N38" s="25"/>
    </row>
    <row r="39" ht="18.0" customHeight="1">
      <c r="A39" s="80"/>
      <c r="B39" s="1111" t="b">
        <v>0</v>
      </c>
      <c r="C39" s="88"/>
      <c r="D39" s="89"/>
      <c r="E39" s="89"/>
      <c r="F39" s="90"/>
      <c r="G39" s="91">
        <v>0.0</v>
      </c>
      <c r="H39" s="994">
        <f t="shared" si="4"/>
        <v>0</v>
      </c>
      <c r="I39" s="1140"/>
      <c r="J39" s="25"/>
      <c r="K39" s="136"/>
      <c r="L39" s="1128"/>
      <c r="M39" s="125">
        <v>0.0</v>
      </c>
      <c r="N39" s="25"/>
    </row>
    <row r="40" ht="18.0" customHeight="1">
      <c r="A40" s="97"/>
      <c r="B40" s="1108" t="b">
        <v>0</v>
      </c>
      <c r="C40" s="94"/>
      <c r="D40" s="95"/>
      <c r="E40" s="95"/>
      <c r="F40" s="96"/>
      <c r="G40" s="85">
        <v>0.0</v>
      </c>
      <c r="H40" s="930">
        <f t="shared" si="4"/>
        <v>0</v>
      </c>
      <c r="I40" s="1107"/>
      <c r="J40" s="25"/>
      <c r="K40" s="136"/>
      <c r="L40" s="1128"/>
      <c r="M40" s="125">
        <v>0.0</v>
      </c>
      <c r="N40" s="25"/>
    </row>
    <row r="41" ht="18.0" customHeight="1">
      <c r="A41" s="80"/>
      <c r="B41" s="1111" t="b">
        <v>0</v>
      </c>
      <c r="C41" s="88"/>
      <c r="D41" s="89"/>
      <c r="E41" s="89"/>
      <c r="F41" s="90"/>
      <c r="G41" s="91">
        <v>0.0</v>
      </c>
      <c r="H41" s="994">
        <f t="shared" si="4"/>
        <v>0</v>
      </c>
      <c r="I41" s="1140"/>
      <c r="J41" s="25"/>
      <c r="K41" s="136"/>
      <c r="L41" s="1128"/>
      <c r="M41" s="125">
        <v>0.0</v>
      </c>
      <c r="N41" s="25"/>
    </row>
    <row r="42" ht="18.0" customHeight="1">
      <c r="A42" s="80"/>
      <c r="B42" s="1108" t="b">
        <v>0</v>
      </c>
      <c r="C42" s="94"/>
      <c r="D42" s="95"/>
      <c r="E42" s="95"/>
      <c r="F42" s="96"/>
      <c r="G42" s="85">
        <v>0.0</v>
      </c>
      <c r="H42" s="930">
        <f t="shared" si="4"/>
        <v>0</v>
      </c>
      <c r="I42" s="1107"/>
      <c r="J42" s="25"/>
      <c r="K42" s="136"/>
      <c r="L42" s="1128"/>
      <c r="M42" s="125">
        <v>0.0</v>
      </c>
      <c r="N42" s="25"/>
    </row>
    <row r="43" ht="18.0" customHeight="1">
      <c r="A43" s="80"/>
      <c r="B43" s="1111" t="b">
        <v>0</v>
      </c>
      <c r="C43" s="88"/>
      <c r="D43" s="89"/>
      <c r="E43" s="89"/>
      <c r="F43" s="90"/>
      <c r="G43" s="91">
        <v>0.0</v>
      </c>
      <c r="H43" s="994">
        <f t="shared" si="4"/>
        <v>0</v>
      </c>
      <c r="I43" s="1140"/>
      <c r="J43" s="25"/>
      <c r="K43" s="136"/>
      <c r="L43" s="1128"/>
      <c r="M43" s="125">
        <v>0.0</v>
      </c>
      <c r="N43" s="25"/>
    </row>
    <row r="44" ht="18.0" customHeight="1">
      <c r="A44" s="97"/>
      <c r="B44" s="1108" t="b">
        <v>0</v>
      </c>
      <c r="C44" s="94"/>
      <c r="D44" s="95"/>
      <c r="E44" s="95"/>
      <c r="F44" s="96"/>
      <c r="G44" s="85">
        <v>0.0</v>
      </c>
      <c r="H44" s="930">
        <f t="shared" si="4"/>
        <v>0</v>
      </c>
      <c r="I44" s="1107"/>
      <c r="J44" s="25"/>
      <c r="K44" s="136"/>
      <c r="L44" s="1128"/>
      <c r="M44" s="125">
        <v>0.0</v>
      </c>
      <c r="N44" s="25"/>
    </row>
    <row r="45" ht="18.0" customHeight="1">
      <c r="A45" s="97"/>
      <c r="B45" s="1111" t="b">
        <v>0</v>
      </c>
      <c r="C45" s="88"/>
      <c r="D45" s="89"/>
      <c r="E45" s="89"/>
      <c r="F45" s="90"/>
      <c r="G45" s="91">
        <v>0.0</v>
      </c>
      <c r="H45" s="994">
        <f t="shared" si="4"/>
        <v>0</v>
      </c>
      <c r="I45" s="1140"/>
      <c r="J45" s="25"/>
      <c r="K45" s="167"/>
      <c r="L45" s="1128"/>
      <c r="M45" s="125">
        <v>0.0</v>
      </c>
      <c r="N45" s="25"/>
    </row>
    <row r="46" ht="18.0" customHeight="1">
      <c r="A46" s="97"/>
      <c r="B46" s="1108" t="b">
        <v>0</v>
      </c>
      <c r="C46" s="94"/>
      <c r="D46" s="95"/>
      <c r="E46" s="95"/>
      <c r="F46" s="96"/>
      <c r="G46" s="85">
        <v>0.0</v>
      </c>
      <c r="H46" s="930">
        <f t="shared" si="4"/>
        <v>0</v>
      </c>
      <c r="I46" s="1107"/>
      <c r="J46" s="25"/>
      <c r="K46" s="167"/>
      <c r="L46" s="1128"/>
      <c r="M46" s="125">
        <v>0.0</v>
      </c>
      <c r="N46" s="25"/>
    </row>
    <row r="47" ht="18.0" customHeight="1">
      <c r="A47" s="97"/>
      <c r="B47" s="1111" t="b">
        <v>0</v>
      </c>
      <c r="C47" s="88"/>
      <c r="D47" s="89"/>
      <c r="E47" s="89"/>
      <c r="F47" s="90"/>
      <c r="G47" s="91">
        <v>0.0</v>
      </c>
      <c r="H47" s="994">
        <f t="shared" si="4"/>
        <v>0</v>
      </c>
      <c r="I47" s="1140"/>
      <c r="J47" s="25"/>
      <c r="K47" s="167"/>
      <c r="L47" s="1128"/>
      <c r="M47" s="125">
        <v>0.0</v>
      </c>
      <c r="N47" s="25"/>
    </row>
    <row r="48" ht="18.0" customHeight="1">
      <c r="A48" s="97"/>
      <c r="B48" s="1108" t="b">
        <v>0</v>
      </c>
      <c r="C48" s="94"/>
      <c r="D48" s="95"/>
      <c r="E48" s="95"/>
      <c r="F48" s="96"/>
      <c r="G48" s="85">
        <v>0.0</v>
      </c>
      <c r="H48" s="930">
        <f t="shared" si="4"/>
        <v>0</v>
      </c>
      <c r="I48" s="1107"/>
      <c r="J48" s="25"/>
      <c r="K48" s="167"/>
      <c r="L48" s="1128"/>
      <c r="M48" s="125">
        <v>0.0</v>
      </c>
    </row>
    <row r="49" ht="18.0" customHeight="1">
      <c r="A49" s="97"/>
      <c r="B49" s="1111" t="b">
        <v>0</v>
      </c>
      <c r="C49" s="88"/>
      <c r="D49" s="89"/>
      <c r="E49" s="89"/>
      <c r="F49" s="90"/>
      <c r="G49" s="91">
        <v>0.0</v>
      </c>
      <c r="H49" s="994">
        <f t="shared" si="4"/>
        <v>0</v>
      </c>
      <c r="I49" s="1140"/>
      <c r="J49" s="25"/>
      <c r="K49" s="167"/>
      <c r="L49" s="1128"/>
      <c r="M49" s="125">
        <v>0.0</v>
      </c>
    </row>
    <row r="50" ht="18.0" customHeight="1">
      <c r="A50" s="97"/>
      <c r="B50" s="1108" t="b">
        <v>0</v>
      </c>
      <c r="C50" s="94"/>
      <c r="D50" s="95"/>
      <c r="E50" s="95"/>
      <c r="F50" s="96"/>
      <c r="G50" s="85">
        <v>0.0</v>
      </c>
      <c r="H50" s="930">
        <f t="shared" si="4"/>
        <v>0</v>
      </c>
      <c r="I50" s="1107"/>
      <c r="J50" s="25"/>
      <c r="K50" s="167"/>
      <c r="L50" s="1128"/>
      <c r="M50" s="125">
        <v>0.0</v>
      </c>
    </row>
    <row r="51" ht="18.0" customHeight="1">
      <c r="A51" s="97"/>
      <c r="B51" s="1111" t="b">
        <v>0</v>
      </c>
      <c r="C51" s="88"/>
      <c r="D51" s="89"/>
      <c r="E51" s="89"/>
      <c r="F51" s="90"/>
      <c r="G51" s="91">
        <v>0.0</v>
      </c>
      <c r="H51" s="994">
        <f t="shared" si="4"/>
        <v>0</v>
      </c>
      <c r="I51" s="1140"/>
      <c r="J51" s="25"/>
      <c r="K51" s="167"/>
      <c r="L51" s="1128"/>
      <c r="M51" s="125">
        <v>0.0</v>
      </c>
    </row>
    <row r="52" ht="18.0" customHeight="1">
      <c r="A52" s="97"/>
      <c r="B52" s="1108" t="b">
        <v>0</v>
      </c>
      <c r="C52" s="94"/>
      <c r="D52" s="95"/>
      <c r="E52" s="95"/>
      <c r="F52" s="96"/>
      <c r="G52" s="85">
        <v>0.0</v>
      </c>
      <c r="H52" s="930">
        <f t="shared" si="4"/>
        <v>0</v>
      </c>
      <c r="I52" s="1107"/>
      <c r="J52" s="25"/>
      <c r="K52" s="167"/>
      <c r="L52" s="1128"/>
      <c r="M52" s="125">
        <v>0.0</v>
      </c>
    </row>
    <row r="53" ht="18.0" customHeight="1">
      <c r="A53" s="97"/>
      <c r="B53" s="1111" t="b">
        <v>0</v>
      </c>
      <c r="C53" s="88"/>
      <c r="D53" s="89"/>
      <c r="E53" s="89"/>
      <c r="F53" s="90"/>
      <c r="G53" s="91">
        <v>0.0</v>
      </c>
      <c r="H53" s="994">
        <f t="shared" si="4"/>
        <v>0</v>
      </c>
      <c r="I53" s="1140"/>
      <c r="J53" s="25"/>
      <c r="K53" s="167"/>
      <c r="L53" s="1128"/>
      <c r="M53" s="125">
        <v>0.0</v>
      </c>
      <c r="N53" s="25"/>
    </row>
    <row r="54" ht="18.0" customHeight="1">
      <c r="A54" s="97"/>
      <c r="B54" s="1108" t="b">
        <v>0</v>
      </c>
      <c r="C54" s="94"/>
      <c r="D54" s="95"/>
      <c r="E54" s="95"/>
      <c r="F54" s="96"/>
      <c r="G54" s="85">
        <v>0.0</v>
      </c>
      <c r="H54" s="930">
        <f t="shared" si="4"/>
        <v>0</v>
      </c>
      <c r="I54" s="1107"/>
      <c r="J54" s="25"/>
      <c r="K54" s="167"/>
      <c r="L54" s="1128"/>
      <c r="M54" s="125">
        <v>0.0</v>
      </c>
      <c r="N54" s="25"/>
    </row>
    <row r="55" ht="18.0" customHeight="1">
      <c r="A55" s="97"/>
      <c r="B55" s="1111" t="b">
        <v>0</v>
      </c>
      <c r="C55" s="88"/>
      <c r="D55" s="89"/>
      <c r="E55" s="89"/>
      <c r="F55" s="90"/>
      <c r="G55" s="91">
        <v>0.0</v>
      </c>
      <c r="H55" s="994">
        <f t="shared" si="4"/>
        <v>0</v>
      </c>
      <c r="I55" s="1140"/>
      <c r="J55" s="25"/>
      <c r="K55" s="167"/>
      <c r="L55" s="1128"/>
      <c r="M55" s="125">
        <v>0.0</v>
      </c>
      <c r="N55" s="25"/>
    </row>
    <row r="56" ht="18.0" customHeight="1">
      <c r="A56" s="97"/>
      <c r="B56" s="1108" t="b">
        <v>0</v>
      </c>
      <c r="C56" s="94"/>
      <c r="D56" s="95"/>
      <c r="E56" s="95"/>
      <c r="F56" s="96"/>
      <c r="G56" s="85">
        <v>0.0</v>
      </c>
      <c r="H56" s="930">
        <f t="shared" si="4"/>
        <v>0</v>
      </c>
      <c r="I56" s="1107"/>
      <c r="J56" s="25"/>
      <c r="K56" s="167"/>
      <c r="L56" s="1128"/>
      <c r="M56" s="125">
        <v>0.0</v>
      </c>
      <c r="N56" s="25"/>
    </row>
    <row r="57" ht="18.0" customHeight="1">
      <c r="A57" s="97"/>
      <c r="B57" s="1111" t="b">
        <v>0</v>
      </c>
      <c r="C57" s="88"/>
      <c r="D57" s="89"/>
      <c r="E57" s="89"/>
      <c r="F57" s="90"/>
      <c r="G57" s="91">
        <v>0.0</v>
      </c>
      <c r="H57" s="994">
        <f t="shared" si="4"/>
        <v>0</v>
      </c>
      <c r="I57" s="1140"/>
      <c r="J57" s="25"/>
      <c r="K57" s="167"/>
      <c r="L57" s="1128"/>
      <c r="M57" s="125">
        <v>0.0</v>
      </c>
      <c r="N57" s="25"/>
    </row>
    <row r="58" ht="18.0" customHeight="1">
      <c r="A58" s="97"/>
      <c r="B58" s="1108" t="b">
        <v>0</v>
      </c>
      <c r="C58" s="94"/>
      <c r="D58" s="95"/>
      <c r="E58" s="95"/>
      <c r="F58" s="96"/>
      <c r="G58" s="85">
        <v>0.0</v>
      </c>
      <c r="H58" s="930">
        <f t="shared" si="4"/>
        <v>0</v>
      </c>
      <c r="I58" s="1107"/>
      <c r="J58" s="25"/>
      <c r="K58" s="167"/>
      <c r="L58" s="1128"/>
      <c r="M58" s="125">
        <v>0.0</v>
      </c>
      <c r="N58" s="25"/>
    </row>
    <row r="59" ht="18.0" customHeight="1">
      <c r="A59" s="97"/>
      <c r="B59" s="1111" t="b">
        <v>0</v>
      </c>
      <c r="C59" s="88"/>
      <c r="D59" s="89"/>
      <c r="E59" s="89"/>
      <c r="F59" s="90"/>
      <c r="G59" s="91">
        <v>0.0</v>
      </c>
      <c r="H59" s="994">
        <f t="shared" si="4"/>
        <v>0</v>
      </c>
      <c r="I59" s="1140"/>
      <c r="J59" s="25"/>
      <c r="K59" s="167"/>
      <c r="L59" s="1128"/>
      <c r="M59" s="125"/>
      <c r="N59" s="25"/>
    </row>
    <row r="60" ht="18.0" customHeight="1">
      <c r="A60" s="97"/>
      <c r="B60" s="1108" t="b">
        <v>0</v>
      </c>
      <c r="C60" s="94"/>
      <c r="D60" s="95"/>
      <c r="E60" s="95"/>
      <c r="F60" s="96"/>
      <c r="G60" s="85">
        <v>0.0</v>
      </c>
      <c r="H60" s="930">
        <f t="shared" si="4"/>
        <v>0</v>
      </c>
      <c r="I60" s="1107"/>
      <c r="J60" s="25"/>
      <c r="K60" s="1128"/>
      <c r="N60" s="25"/>
    </row>
    <row r="61" ht="18.0" customHeight="1">
      <c r="A61" s="97"/>
      <c r="B61" s="1111" t="b">
        <v>0</v>
      </c>
      <c r="C61" s="88"/>
      <c r="D61" s="89"/>
      <c r="E61" s="89"/>
      <c r="F61" s="90"/>
      <c r="G61" s="91">
        <v>0.0</v>
      </c>
      <c r="H61" s="994">
        <f t="shared" si="4"/>
        <v>0</v>
      </c>
      <c r="I61" s="1140"/>
      <c r="J61" s="25"/>
      <c r="K61" s="25"/>
      <c r="L61" s="25"/>
      <c r="M61" s="25"/>
      <c r="N61" s="25"/>
    </row>
    <row r="62" ht="18.0" customHeight="1">
      <c r="A62" s="97"/>
      <c r="B62" s="1108" t="b">
        <v>0</v>
      </c>
      <c r="C62" s="94"/>
      <c r="D62" s="95"/>
      <c r="E62" s="95"/>
      <c r="F62" s="96"/>
      <c r="G62" s="85">
        <v>0.0</v>
      </c>
      <c r="H62" s="930">
        <f t="shared" si="4"/>
        <v>0</v>
      </c>
      <c r="I62" s="1107"/>
      <c r="J62" s="25"/>
      <c r="N62" s="25"/>
    </row>
    <row r="63" ht="18.0" customHeight="1">
      <c r="A63" s="97"/>
      <c r="B63" s="1111" t="b">
        <v>0</v>
      </c>
      <c r="C63" s="88"/>
      <c r="D63" s="89"/>
      <c r="E63" s="89"/>
      <c r="F63" s="90"/>
      <c r="G63" s="91">
        <v>0.0</v>
      </c>
      <c r="H63" s="994">
        <f t="shared" si="4"/>
        <v>0</v>
      </c>
      <c r="I63" s="1140"/>
      <c r="J63" s="25"/>
      <c r="N63" s="25"/>
    </row>
    <row r="64" ht="18.0" customHeight="1">
      <c r="A64" s="97"/>
      <c r="B64" s="1108" t="b">
        <v>0</v>
      </c>
      <c r="C64" s="94"/>
      <c r="D64" s="95"/>
      <c r="E64" s="95"/>
      <c r="F64" s="96"/>
      <c r="G64" s="85">
        <v>0.0</v>
      </c>
      <c r="H64" s="930">
        <f t="shared" si="4"/>
        <v>0</v>
      </c>
      <c r="I64" s="1107"/>
      <c r="J64" s="25"/>
      <c r="N64" s="25"/>
    </row>
    <row r="65" ht="18.0" customHeight="1">
      <c r="A65" s="97"/>
      <c r="B65" s="1111" t="b">
        <v>0</v>
      </c>
      <c r="C65" s="88"/>
      <c r="D65" s="89"/>
      <c r="E65" s="89"/>
      <c r="F65" s="90"/>
      <c r="G65" s="91">
        <v>0.0</v>
      </c>
      <c r="H65" s="994">
        <f t="shared" si="4"/>
        <v>0</v>
      </c>
      <c r="I65" s="1140"/>
      <c r="J65" s="25"/>
      <c r="N65" s="25"/>
    </row>
    <row r="66" ht="18.0" customHeight="1">
      <c r="A66" s="97"/>
      <c r="B66" s="1108" t="b">
        <v>0</v>
      </c>
      <c r="C66" s="94"/>
      <c r="D66" s="95"/>
      <c r="E66" s="95"/>
      <c r="F66" s="96"/>
      <c r="G66" s="85">
        <v>0.0</v>
      </c>
      <c r="H66" s="930">
        <f t="shared" si="4"/>
        <v>0</v>
      </c>
      <c r="I66" s="1107"/>
      <c r="J66" s="25"/>
      <c r="N66" s="25"/>
    </row>
    <row r="67" ht="18.0" customHeight="1">
      <c r="A67" s="97"/>
      <c r="B67" s="1111" t="b">
        <v>0</v>
      </c>
      <c r="C67" s="88"/>
      <c r="D67" s="89"/>
      <c r="E67" s="89"/>
      <c r="F67" s="90"/>
      <c r="G67" s="91">
        <v>0.0</v>
      </c>
      <c r="H67" s="994">
        <f t="shared" si="4"/>
        <v>0</v>
      </c>
      <c r="I67" s="1140"/>
      <c r="J67" s="25"/>
      <c r="N67" s="25"/>
    </row>
    <row r="68" ht="18.0" customHeight="1">
      <c r="A68" s="97"/>
      <c r="B68" s="1108" t="b">
        <v>0</v>
      </c>
      <c r="C68" s="94"/>
      <c r="D68" s="95"/>
      <c r="E68" s="95"/>
      <c r="F68" s="96"/>
      <c r="G68" s="85">
        <v>0.0</v>
      </c>
      <c r="H68" s="930">
        <f t="shared" si="4"/>
        <v>0</v>
      </c>
      <c r="I68" s="1107"/>
      <c r="J68" s="25"/>
      <c r="N68" s="25"/>
    </row>
    <row r="69" ht="18.0" customHeight="1">
      <c r="A69" s="97"/>
      <c r="B69" s="1111" t="b">
        <v>0</v>
      </c>
      <c r="C69" s="88"/>
      <c r="D69" s="89"/>
      <c r="E69" s="89"/>
      <c r="F69" s="90"/>
      <c r="G69" s="91">
        <v>0.0</v>
      </c>
      <c r="H69" s="994">
        <f t="shared" si="4"/>
        <v>0</v>
      </c>
      <c r="I69" s="1140"/>
      <c r="J69" s="25"/>
      <c r="N69" s="25"/>
    </row>
    <row r="70" ht="18.0" customHeight="1">
      <c r="A70" s="97"/>
      <c r="B70" s="1108" t="b">
        <v>0</v>
      </c>
      <c r="C70" s="94"/>
      <c r="D70" s="95"/>
      <c r="E70" s="95"/>
      <c r="F70" s="96"/>
      <c r="G70" s="85">
        <v>0.0</v>
      </c>
      <c r="H70" s="930">
        <f t="shared" si="4"/>
        <v>0</v>
      </c>
      <c r="I70" s="1107"/>
      <c r="J70" s="25"/>
      <c r="N70" s="25"/>
    </row>
    <row r="71" ht="18.0" customHeight="1">
      <c r="A71" s="97"/>
      <c r="B71" s="1111" t="b">
        <v>0</v>
      </c>
      <c r="C71" s="88"/>
      <c r="D71" s="89"/>
      <c r="E71" s="89"/>
      <c r="F71" s="90"/>
      <c r="G71" s="91">
        <v>0.0</v>
      </c>
      <c r="H71" s="994">
        <f t="shared" si="4"/>
        <v>0</v>
      </c>
      <c r="I71" s="1140"/>
      <c r="J71" s="25"/>
      <c r="N71" s="25"/>
    </row>
    <row r="72" ht="18.0" customHeight="1">
      <c r="A72" s="97"/>
      <c r="B72" s="1108" t="b">
        <v>0</v>
      </c>
      <c r="C72" s="94"/>
      <c r="D72" s="95"/>
      <c r="E72" s="95"/>
      <c r="F72" s="96"/>
      <c r="G72" s="85">
        <v>0.0</v>
      </c>
      <c r="H72" s="930">
        <f t="shared" si="4"/>
        <v>0</v>
      </c>
      <c r="I72" s="1107"/>
      <c r="J72" s="25"/>
      <c r="N72" s="25"/>
    </row>
    <row r="73" ht="18.0" customHeight="1">
      <c r="A73" s="97"/>
      <c r="B73" s="1111" t="b">
        <v>0</v>
      </c>
      <c r="C73" s="88"/>
      <c r="D73" s="89"/>
      <c r="E73" s="89"/>
      <c r="F73" s="90"/>
      <c r="G73" s="91">
        <v>0.0</v>
      </c>
      <c r="H73" s="994">
        <f t="shared" si="4"/>
        <v>0</v>
      </c>
      <c r="I73" s="1140"/>
      <c r="J73" s="25"/>
      <c r="N73" s="25"/>
    </row>
    <row r="74" ht="18.0" customHeight="1">
      <c r="A74" s="97"/>
      <c r="B74" s="1108" t="b">
        <v>0</v>
      </c>
      <c r="C74" s="94"/>
      <c r="D74" s="95"/>
      <c r="E74" s="95"/>
      <c r="F74" s="96"/>
      <c r="G74" s="85">
        <v>0.0</v>
      </c>
      <c r="H74" s="930">
        <f t="shared" si="4"/>
        <v>0</v>
      </c>
      <c r="I74" s="1107"/>
      <c r="J74" s="25"/>
      <c r="N74" s="25"/>
    </row>
    <row r="75" ht="18.0" customHeight="1">
      <c r="A75" s="97"/>
      <c r="B75" s="1111" t="b">
        <v>0</v>
      </c>
      <c r="C75" s="88"/>
      <c r="D75" s="89"/>
      <c r="E75" s="89"/>
      <c r="F75" s="90"/>
      <c r="G75" s="91">
        <v>0.0</v>
      </c>
      <c r="H75" s="994">
        <f t="shared" si="4"/>
        <v>0</v>
      </c>
      <c r="I75" s="1140"/>
      <c r="J75" s="25"/>
      <c r="N75" s="25"/>
    </row>
    <row r="76" ht="18.0" customHeight="1">
      <c r="A76" s="97"/>
      <c r="B76" s="1108" t="b">
        <v>0</v>
      </c>
      <c r="C76" s="94"/>
      <c r="D76" s="95"/>
      <c r="E76" s="95"/>
      <c r="F76" s="96"/>
      <c r="G76" s="85">
        <v>0.0</v>
      </c>
      <c r="H76" s="930">
        <f t="shared" si="4"/>
        <v>0</v>
      </c>
      <c r="I76" s="1107"/>
      <c r="J76" s="25"/>
      <c r="N76" s="25"/>
    </row>
    <row r="77" ht="18.0" customHeight="1">
      <c r="A77" s="97"/>
      <c r="B77" s="1111" t="b">
        <v>0</v>
      </c>
      <c r="C77" s="88"/>
      <c r="D77" s="89"/>
      <c r="E77" s="89"/>
      <c r="F77" s="90"/>
      <c r="G77" s="91">
        <v>0.0</v>
      </c>
      <c r="H77" s="994">
        <f t="shared" si="4"/>
        <v>0</v>
      </c>
      <c r="I77" s="1140"/>
      <c r="J77" s="25"/>
      <c r="N77" s="25"/>
    </row>
    <row r="78" ht="18.0" customHeight="1">
      <c r="A78" s="97"/>
      <c r="B78" s="1108" t="b">
        <v>0</v>
      </c>
      <c r="C78" s="94"/>
      <c r="D78" s="95"/>
      <c r="E78" s="95"/>
      <c r="F78" s="96"/>
      <c r="G78" s="85">
        <v>0.0</v>
      </c>
      <c r="H78" s="930">
        <f t="shared" si="4"/>
        <v>0</v>
      </c>
      <c r="I78" s="1107"/>
      <c r="J78" s="25"/>
      <c r="N78" s="25"/>
    </row>
    <row r="79" ht="18.0" customHeight="1">
      <c r="A79" s="97"/>
      <c r="B79" s="1111" t="b">
        <v>0</v>
      </c>
      <c r="C79" s="88"/>
      <c r="D79" s="89"/>
      <c r="E79" s="89"/>
      <c r="F79" s="90"/>
      <c r="G79" s="91">
        <v>0.0</v>
      </c>
      <c r="H79" s="994">
        <f t="shared" si="4"/>
        <v>0</v>
      </c>
      <c r="I79" s="1140"/>
      <c r="J79" s="25"/>
      <c r="N79" s="25"/>
    </row>
    <row r="80" ht="18.0" customHeight="1">
      <c r="A80" s="97"/>
      <c r="B80" s="1108" t="b">
        <v>0</v>
      </c>
      <c r="C80" s="94"/>
      <c r="D80" s="95"/>
      <c r="E80" s="95"/>
      <c r="F80" s="96"/>
      <c r="G80" s="85">
        <v>0.0</v>
      </c>
      <c r="H80" s="930">
        <f t="shared" si="4"/>
        <v>0</v>
      </c>
      <c r="I80" s="1107"/>
      <c r="J80" s="25"/>
      <c r="N80" s="25"/>
    </row>
    <row r="81" ht="18.0" customHeight="1">
      <c r="A81" s="97"/>
      <c r="B81" s="1111" t="b">
        <v>0</v>
      </c>
      <c r="C81" s="88"/>
      <c r="D81" s="89"/>
      <c r="E81" s="89"/>
      <c r="F81" s="90"/>
      <c r="G81" s="91">
        <v>0.0</v>
      </c>
      <c r="H81" s="994">
        <f t="shared" si="4"/>
        <v>0</v>
      </c>
      <c r="I81" s="1140"/>
      <c r="J81" s="25"/>
      <c r="N81" s="25"/>
    </row>
    <row r="82" ht="18.0" customHeight="1">
      <c r="A82" s="97"/>
      <c r="B82" s="1108" t="b">
        <v>0</v>
      </c>
      <c r="C82" s="94"/>
      <c r="D82" s="95"/>
      <c r="E82" s="95"/>
      <c r="F82" s="96"/>
      <c r="G82" s="85">
        <v>0.0</v>
      </c>
      <c r="H82" s="930">
        <f t="shared" si="4"/>
        <v>0</v>
      </c>
      <c r="I82" s="1107"/>
      <c r="J82" s="25"/>
      <c r="N82" s="25"/>
    </row>
    <row r="83" ht="18.0" customHeight="1">
      <c r="A83" s="97"/>
      <c r="B83" s="1111" t="b">
        <v>0</v>
      </c>
      <c r="C83" s="88"/>
      <c r="D83" s="89"/>
      <c r="E83" s="89"/>
      <c r="F83" s="90"/>
      <c r="G83" s="91">
        <v>0.0</v>
      </c>
      <c r="H83" s="994">
        <f t="shared" si="4"/>
        <v>0</v>
      </c>
      <c r="I83" s="1140"/>
      <c r="J83" s="25"/>
      <c r="N83" s="25"/>
    </row>
    <row r="84" ht="18.0" customHeight="1">
      <c r="A84" s="97"/>
      <c r="B84" s="1108" t="b">
        <v>0</v>
      </c>
      <c r="C84" s="94"/>
      <c r="D84" s="95"/>
      <c r="E84" s="95"/>
      <c r="F84" s="96"/>
      <c r="G84" s="85">
        <v>0.0</v>
      </c>
      <c r="H84" s="930">
        <f t="shared" si="4"/>
        <v>0</v>
      </c>
      <c r="I84" s="1107"/>
      <c r="J84" s="25"/>
      <c r="N84" s="25"/>
    </row>
    <row r="85" ht="18.0" customHeight="1">
      <c r="A85" s="97"/>
      <c r="B85" s="1111" t="b">
        <v>0</v>
      </c>
      <c r="C85" s="88"/>
      <c r="D85" s="89"/>
      <c r="E85" s="89"/>
      <c r="F85" s="90"/>
      <c r="G85" s="91">
        <v>0.0</v>
      </c>
      <c r="H85" s="994">
        <f t="shared" si="4"/>
        <v>0</v>
      </c>
      <c r="I85" s="1140"/>
      <c r="J85" s="25"/>
      <c r="N85" s="25"/>
    </row>
    <row r="86" ht="18.0" customHeight="1">
      <c r="A86" s="65"/>
      <c r="B86" s="1108" t="b">
        <v>0</v>
      </c>
      <c r="C86" s="94"/>
      <c r="D86" s="95"/>
      <c r="E86" s="95"/>
      <c r="F86" s="96"/>
      <c r="G86" s="85">
        <v>0.0</v>
      </c>
      <c r="H86" s="930">
        <f t="shared" si="4"/>
        <v>0</v>
      </c>
      <c r="I86" s="1107"/>
      <c r="J86" s="25"/>
      <c r="N86" s="25"/>
    </row>
    <row r="87">
      <c r="A87" s="126"/>
      <c r="B87" s="1125"/>
      <c r="C87" s="1126" t="s">
        <v>610</v>
      </c>
      <c r="D87" s="1093"/>
      <c r="E87" s="1093"/>
      <c r="F87" s="1093"/>
      <c r="G87" s="1093"/>
      <c r="H87" s="1127">
        <f>sum(H38:H86)</f>
        <v>0</v>
      </c>
      <c r="I87" s="1155"/>
      <c r="J87" s="25"/>
      <c r="N87" s="25"/>
    </row>
    <row r="88">
      <c r="A88" s="126"/>
      <c r="B88" s="126" t="s">
        <v>134</v>
      </c>
      <c r="H88" s="127">
        <f>'01) BudgetBill Breakdown'!J882-H87</f>
        <v>1413.26</v>
      </c>
      <c r="J88" s="25"/>
      <c r="M88" s="13">
        <v>45829.0</v>
      </c>
      <c r="N88" s="25"/>
    </row>
    <row r="89">
      <c r="A89" s="126"/>
      <c r="B89" s="126"/>
      <c r="C89" s="126"/>
      <c r="D89" s="126"/>
      <c r="E89" s="126"/>
      <c r="F89" s="126"/>
      <c r="G89" s="126"/>
      <c r="H89" s="128"/>
      <c r="I89" s="128"/>
      <c r="J89" s="25"/>
      <c r="N89" s="25"/>
    </row>
  </sheetData>
  <mergeCells count="102">
    <mergeCell ref="H34:I34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K60:M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2:I72"/>
    <mergeCell ref="H73:I73"/>
    <mergeCell ref="H74:I74"/>
    <mergeCell ref="H75:I75"/>
    <mergeCell ref="H76:I76"/>
    <mergeCell ref="H84:I84"/>
    <mergeCell ref="H85:I85"/>
    <mergeCell ref="H86:I86"/>
    <mergeCell ref="C87:G87"/>
    <mergeCell ref="H87:I87"/>
    <mergeCell ref="B88:G88"/>
    <mergeCell ref="H88:I88"/>
    <mergeCell ref="H77:I77"/>
    <mergeCell ref="H78:I78"/>
    <mergeCell ref="H79:I79"/>
    <mergeCell ref="H80:I80"/>
    <mergeCell ref="H81:I81"/>
    <mergeCell ref="H82:I82"/>
    <mergeCell ref="H83:I83"/>
    <mergeCell ref="B2:I2"/>
    <mergeCell ref="K2:M2"/>
    <mergeCell ref="C3:E3"/>
    <mergeCell ref="L3:M3"/>
    <mergeCell ref="C4:E4"/>
    <mergeCell ref="L4:M4"/>
    <mergeCell ref="L5:M5"/>
    <mergeCell ref="C5:E5"/>
    <mergeCell ref="C6:E6"/>
    <mergeCell ref="C7:E7"/>
    <mergeCell ref="C8:E8"/>
    <mergeCell ref="C9:E9"/>
    <mergeCell ref="C10:E10"/>
    <mergeCell ref="C11:E11"/>
    <mergeCell ref="L13:M13"/>
    <mergeCell ref="L14:M14"/>
    <mergeCell ref="K29:L29"/>
    <mergeCell ref="K31:M31"/>
    <mergeCell ref="L6:M6"/>
    <mergeCell ref="L7:M7"/>
    <mergeCell ref="L8:M8"/>
    <mergeCell ref="L9:M9"/>
    <mergeCell ref="L10:M10"/>
    <mergeCell ref="L11:M11"/>
    <mergeCell ref="L12:M12"/>
    <mergeCell ref="C12:E12"/>
    <mergeCell ref="C13:E13"/>
    <mergeCell ref="C14:E14"/>
    <mergeCell ref="C15:E15"/>
    <mergeCell ref="C16:E16"/>
    <mergeCell ref="C17:E17"/>
    <mergeCell ref="C18:E18"/>
    <mergeCell ref="C19:E19"/>
    <mergeCell ref="C20:E20"/>
    <mergeCell ref="C21:E21"/>
    <mergeCell ref="C22:E22"/>
    <mergeCell ref="C23:E23"/>
    <mergeCell ref="C24:E24"/>
    <mergeCell ref="C25:E25"/>
    <mergeCell ref="C26:E26"/>
    <mergeCell ref="C30:E30"/>
    <mergeCell ref="C31:E31"/>
    <mergeCell ref="C32:E32"/>
    <mergeCell ref="C33:E33"/>
    <mergeCell ref="C34:G34"/>
    <mergeCell ref="B36:I36"/>
  </mergeCells>
  <conditionalFormatting sqref="B2">
    <cfRule type="cellIs" dxfId="30" priority="1" operator="lessThan">
      <formula>0</formula>
    </cfRule>
  </conditionalFormatting>
  <conditionalFormatting sqref="B2">
    <cfRule type="cellIs" dxfId="23" priority="2" operator="greaterThan">
      <formula>0</formula>
    </cfRule>
  </conditionalFormatting>
  <conditionalFormatting sqref="B2">
    <cfRule type="cellIs" dxfId="32" priority="3" operator="equal">
      <formula>0</formula>
    </cfRule>
  </conditionalFormatting>
  <dataValidations>
    <dataValidation type="list" allowBlank="1" showErrorMessage="1" sqref="E38:E86">
      <formula1>'08) Drop Down Menus'!$B$2:$B$17</formula1>
    </dataValidation>
    <dataValidation type="list" allowBlank="1" sqref="G4:G33">
      <formula1>'08) Drop Down Menus'!$A$2:$A$17</formula1>
    </dataValidation>
  </dataValidations>
  <drawing r:id="rId1"/>
</worksheet>
</file>

<file path=xl/worksheets/sheet1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3.29"/>
    <col customWidth="1" min="2" max="2" width="4.71"/>
    <col customWidth="1" min="3" max="3" width="32.57"/>
    <col customWidth="1" min="4" max="4" width="10.0"/>
    <col customWidth="1" min="5" max="5" width="25.71"/>
    <col customWidth="1" min="6" max="6" width="13.0"/>
    <col customWidth="1" min="7" max="7" width="23.86"/>
    <col customWidth="1" min="8" max="8" width="15.29"/>
    <col customWidth="1" min="9" max="9" width="14.29"/>
    <col customWidth="1" min="10" max="10" width="3.71"/>
    <col customWidth="1" min="11" max="11" width="23.86"/>
    <col customWidth="1" min="12" max="12" width="15.0"/>
    <col customWidth="1" min="13" max="13" width="16.57"/>
    <col customWidth="1" min="14" max="14" width="3.43"/>
  </cols>
  <sheetData>
    <row r="1">
      <c r="A1" s="25"/>
      <c r="B1" s="25"/>
      <c r="C1" s="25"/>
      <c r="D1" s="25"/>
      <c r="E1" s="25"/>
      <c r="F1" s="25"/>
      <c r="G1" s="24"/>
      <c r="H1" s="25"/>
      <c r="I1" s="25"/>
      <c r="J1" s="25"/>
      <c r="K1" s="25"/>
      <c r="L1" s="138"/>
      <c r="M1" s="25"/>
      <c r="N1" s="25"/>
    </row>
    <row r="2">
      <c r="A2" s="25"/>
      <c r="B2" s="1207" t="s">
        <v>1103</v>
      </c>
      <c r="C2" s="1129"/>
      <c r="D2" s="1129"/>
      <c r="E2" s="1129"/>
      <c r="F2" s="1129"/>
      <c r="G2" s="1129"/>
      <c r="H2" s="1129"/>
      <c r="I2" s="1130"/>
      <c r="J2" s="25"/>
      <c r="K2" s="1131" t="s">
        <v>470</v>
      </c>
      <c r="L2" s="1132"/>
      <c r="M2" s="1133"/>
      <c r="N2" s="25"/>
    </row>
    <row r="3">
      <c r="A3" s="25"/>
      <c r="B3" s="1079" t="s">
        <v>598</v>
      </c>
      <c r="C3" s="974" t="s">
        <v>140</v>
      </c>
      <c r="D3" s="862"/>
      <c r="E3" s="862"/>
      <c r="F3" s="974" t="s">
        <v>55</v>
      </c>
      <c r="G3" s="974" t="s">
        <v>44</v>
      </c>
      <c r="H3" s="974" t="s">
        <v>2</v>
      </c>
      <c r="I3" s="1080" t="s">
        <v>67</v>
      </c>
      <c r="J3" s="25"/>
      <c r="K3" s="1081" t="str">
        <f>'08) Drop Down Menus'!A2</f>
        <v>Groceries</v>
      </c>
      <c r="L3" s="85">
        <f>sumifs(H$4:H$33,G$4:G$33,K3,B$4:B$33,false)</f>
        <v>0</v>
      </c>
      <c r="M3" s="1107"/>
      <c r="N3" s="25"/>
    </row>
    <row r="4">
      <c r="A4" s="25"/>
      <c r="B4" s="1134" t="b">
        <v>0</v>
      </c>
      <c r="C4" s="1042" t="s">
        <v>808</v>
      </c>
      <c r="D4" s="1135"/>
      <c r="E4" s="1135"/>
      <c r="F4" s="1172">
        <v>46073.0</v>
      </c>
      <c r="G4" s="1137" t="s">
        <v>110</v>
      </c>
      <c r="H4" s="1138">
        <f>sum(M31:M58)</f>
        <v>0</v>
      </c>
      <c r="I4" s="92">
        <f>H4</f>
        <v>0</v>
      </c>
      <c r="J4" s="25"/>
      <c r="K4" s="1139" t="str">
        <f>'08) Drop Down Menus'!A3</f>
        <v>Cigarettes</v>
      </c>
      <c r="L4" s="91">
        <f t="shared" ref="L4:L14" si="1">sumifs(H$4:H$26,G$4:G$26,K4,B$4:B$26,false)</f>
        <v>0</v>
      </c>
      <c r="M4" s="1140"/>
      <c r="N4" s="25"/>
    </row>
    <row r="5">
      <c r="A5" s="25"/>
      <c r="B5" s="925" t="b">
        <v>0</v>
      </c>
      <c r="C5" s="1022" t="s">
        <v>806</v>
      </c>
      <c r="D5" s="862"/>
      <c r="E5" s="862"/>
      <c r="F5" s="1206">
        <v>46073.0</v>
      </c>
      <c r="G5" s="983" t="s">
        <v>61</v>
      </c>
      <c r="H5" s="1023">
        <v>0.0</v>
      </c>
      <c r="I5" s="86">
        <f t="shared" ref="I5:I33" si="2">I4+H5</f>
        <v>0</v>
      </c>
      <c r="J5" s="25"/>
      <c r="K5" s="1081" t="str">
        <f>'08) Drop Down Menus'!A4</f>
        <v>Gas</v>
      </c>
      <c r="L5" s="85">
        <f t="shared" si="1"/>
        <v>0</v>
      </c>
      <c r="M5" s="1107"/>
      <c r="N5" s="25"/>
    </row>
    <row r="6">
      <c r="A6" s="25"/>
      <c r="B6" s="1134" t="b">
        <v>0</v>
      </c>
      <c r="C6" s="1042"/>
      <c r="D6" s="1135"/>
      <c r="E6" s="1135"/>
      <c r="F6" s="1179"/>
      <c r="G6" s="1137"/>
      <c r="H6" s="1138">
        <v>0.0</v>
      </c>
      <c r="I6" s="92">
        <f t="shared" si="2"/>
        <v>0</v>
      </c>
      <c r="J6" s="25"/>
      <c r="K6" s="1139" t="str">
        <f>'08) Drop Down Menus'!A5</f>
        <v>Entertainment</v>
      </c>
      <c r="L6" s="91">
        <f t="shared" si="1"/>
        <v>0</v>
      </c>
      <c r="M6" s="1140"/>
      <c r="N6" s="25"/>
    </row>
    <row r="7">
      <c r="A7" s="25"/>
      <c r="B7" s="925" t="b">
        <v>0</v>
      </c>
      <c r="C7" s="1022"/>
      <c r="D7" s="862"/>
      <c r="E7" s="862"/>
      <c r="F7" s="1180"/>
      <c r="G7" s="983"/>
      <c r="H7" s="1023">
        <v>0.0</v>
      </c>
      <c r="I7" s="86">
        <f t="shared" si="2"/>
        <v>0</v>
      </c>
      <c r="J7" s="25"/>
      <c r="K7" s="1081" t="str">
        <f>'08) Drop Down Menus'!A6</f>
        <v>Medical</v>
      </c>
      <c r="L7" s="85">
        <f t="shared" si="1"/>
        <v>0</v>
      </c>
      <c r="M7" s="1107"/>
      <c r="N7" s="25"/>
    </row>
    <row r="8">
      <c r="A8" s="25"/>
      <c r="B8" s="1134" t="b">
        <v>0</v>
      </c>
      <c r="C8" s="1042"/>
      <c r="D8" s="1135"/>
      <c r="E8" s="1135"/>
      <c r="F8" s="1179"/>
      <c r="G8" s="1137"/>
      <c r="H8" s="1138">
        <v>0.0</v>
      </c>
      <c r="I8" s="92">
        <f t="shared" si="2"/>
        <v>0</v>
      </c>
      <c r="J8" s="25"/>
      <c r="K8" s="1139" t="str">
        <f>'08) Drop Down Menus'!A7</f>
        <v>Vehicle</v>
      </c>
      <c r="L8" s="91">
        <f t="shared" si="1"/>
        <v>0</v>
      </c>
      <c r="M8" s="1140"/>
      <c r="N8" s="25"/>
    </row>
    <row r="9">
      <c r="A9" s="25"/>
      <c r="B9" s="925" t="b">
        <v>0</v>
      </c>
      <c r="C9" s="1022"/>
      <c r="D9" s="862"/>
      <c r="E9" s="862"/>
      <c r="F9" s="1180"/>
      <c r="G9" s="983"/>
      <c r="H9" s="1023">
        <v>0.0</v>
      </c>
      <c r="I9" s="86">
        <f t="shared" si="2"/>
        <v>0</v>
      </c>
      <c r="J9" s="25"/>
      <c r="K9" s="1081" t="str">
        <f>'08) Drop Down Menus'!A8</f>
        <v>Maintenance</v>
      </c>
      <c r="L9" s="85">
        <f t="shared" si="1"/>
        <v>0</v>
      </c>
      <c r="M9" s="1107"/>
      <c r="N9" s="25"/>
    </row>
    <row r="10">
      <c r="A10" s="25"/>
      <c r="B10" s="1134" t="b">
        <v>0</v>
      </c>
      <c r="C10" s="1042"/>
      <c r="D10" s="1135"/>
      <c r="E10" s="1135"/>
      <c r="F10" s="1179"/>
      <c r="G10" s="1137"/>
      <c r="H10" s="1138">
        <v>0.0</v>
      </c>
      <c r="I10" s="92">
        <f t="shared" si="2"/>
        <v>0</v>
      </c>
      <c r="J10" s="25"/>
      <c r="K10" s="1139" t="str">
        <f>'08) Drop Down Menus'!A9</f>
        <v>Debt</v>
      </c>
      <c r="L10" s="91">
        <f t="shared" si="1"/>
        <v>0</v>
      </c>
      <c r="M10" s="1140"/>
      <c r="N10" s="25"/>
    </row>
    <row r="11">
      <c r="A11" s="25"/>
      <c r="B11" s="925" t="b">
        <v>0</v>
      </c>
      <c r="C11" s="1022"/>
      <c r="D11" s="862"/>
      <c r="E11" s="862"/>
      <c r="F11" s="1180"/>
      <c r="G11" s="983"/>
      <c r="H11" s="1023">
        <v>0.0</v>
      </c>
      <c r="I11" s="86">
        <f t="shared" si="2"/>
        <v>0</v>
      </c>
      <c r="J11" s="25"/>
      <c r="K11" s="1081" t="str">
        <f>'08) Drop Down Menus'!A10</f>
        <v>Holiday Gifts</v>
      </c>
      <c r="L11" s="85">
        <f t="shared" si="1"/>
        <v>0</v>
      </c>
      <c r="M11" s="1107"/>
      <c r="N11" s="25"/>
    </row>
    <row r="12">
      <c r="A12" s="25"/>
      <c r="B12" s="1134" t="b">
        <v>0</v>
      </c>
      <c r="C12" s="1042"/>
      <c r="D12" s="1135"/>
      <c r="E12" s="1135"/>
      <c r="F12" s="1179"/>
      <c r="G12" s="1137"/>
      <c r="H12" s="1138">
        <v>0.0</v>
      </c>
      <c r="I12" s="92">
        <f t="shared" si="2"/>
        <v>0</v>
      </c>
      <c r="J12" s="25"/>
      <c r="K12" s="1139" t="str">
        <f>'08) Drop Down Menus'!A11</f>
        <v>Haircut</v>
      </c>
      <c r="L12" s="91">
        <f t="shared" si="1"/>
        <v>0</v>
      </c>
      <c r="M12" s="1140"/>
      <c r="N12" s="25"/>
    </row>
    <row r="13">
      <c r="A13" s="25"/>
      <c r="B13" s="925" t="b">
        <v>0</v>
      </c>
      <c r="C13" s="1022"/>
      <c r="D13" s="862"/>
      <c r="E13" s="862"/>
      <c r="F13" s="1180"/>
      <c r="G13" s="983"/>
      <c r="H13" s="1023">
        <v>0.0</v>
      </c>
      <c r="I13" s="86">
        <f t="shared" si="2"/>
        <v>0</v>
      </c>
      <c r="J13" s="25"/>
      <c r="K13" s="1081" t="str">
        <f>'08) Drop Down Menus'!A12</f>
        <v>Subscription - Video</v>
      </c>
      <c r="L13" s="85">
        <f t="shared" si="1"/>
        <v>0</v>
      </c>
      <c r="M13" s="1107"/>
      <c r="N13" s="25"/>
    </row>
    <row r="14">
      <c r="A14" s="25"/>
      <c r="B14" s="1134" t="b">
        <v>0</v>
      </c>
      <c r="C14" s="1042"/>
      <c r="D14" s="1135"/>
      <c r="E14" s="1135"/>
      <c r="F14" s="1179"/>
      <c r="G14" s="1137"/>
      <c r="H14" s="1138">
        <v>0.0</v>
      </c>
      <c r="I14" s="92">
        <f t="shared" si="2"/>
        <v>0</v>
      </c>
      <c r="J14" s="25"/>
      <c r="K14" s="1141" t="str">
        <f>'08) Drop Down Menus'!A13</f>
        <v>Subscription - Game</v>
      </c>
      <c r="L14" s="1142">
        <f t="shared" si="1"/>
        <v>0</v>
      </c>
      <c r="M14" s="1144"/>
      <c r="N14" s="25"/>
    </row>
    <row r="15">
      <c r="A15" s="25"/>
      <c r="B15" s="925" t="b">
        <v>0</v>
      </c>
      <c r="C15" s="1022"/>
      <c r="D15" s="862"/>
      <c r="E15" s="862"/>
      <c r="F15" s="1180"/>
      <c r="G15" s="983"/>
      <c r="H15" s="1023">
        <v>0.0</v>
      </c>
      <c r="I15" s="86">
        <f t="shared" si="2"/>
        <v>0</v>
      </c>
      <c r="J15" s="25"/>
      <c r="K15" s="25"/>
      <c r="L15" s="25"/>
      <c r="M15" s="25"/>
      <c r="N15" s="25"/>
    </row>
    <row r="16">
      <c r="A16" s="25"/>
      <c r="B16" s="1134" t="b">
        <v>0</v>
      </c>
      <c r="C16" s="1042"/>
      <c r="D16" s="1135"/>
      <c r="E16" s="1135"/>
      <c r="F16" s="1179"/>
      <c r="G16" s="1137"/>
      <c r="H16" s="1138">
        <v>0.0</v>
      </c>
      <c r="I16" s="92">
        <f t="shared" si="2"/>
        <v>0</v>
      </c>
      <c r="J16" s="25"/>
      <c r="K16" s="1085" t="s">
        <v>44</v>
      </c>
      <c r="L16" s="1086" t="s">
        <v>572</v>
      </c>
      <c r="M16" s="1087" t="s">
        <v>573</v>
      </c>
      <c r="N16" s="25"/>
    </row>
    <row r="17">
      <c r="A17" s="25"/>
      <c r="B17" s="925" t="b">
        <v>0</v>
      </c>
      <c r="C17" s="1022"/>
      <c r="D17" s="862"/>
      <c r="E17" s="862"/>
      <c r="F17" s="1180"/>
      <c r="G17" s="983"/>
      <c r="H17" s="1023">
        <v>0.0</v>
      </c>
      <c r="I17" s="86">
        <f t="shared" si="2"/>
        <v>0</v>
      </c>
      <c r="J17" s="25"/>
      <c r="K17" s="1088" t="str">
        <f>'08) Drop Down Menus'!A2</f>
        <v>Groceries</v>
      </c>
      <c r="L17" s="930">
        <f>SUMIF('01) BudgetBill Breakdown'!B89:B$1129,K3, '01) BudgetBill Breakdown'!G89:G$1129)</f>
        <v>-1244.76</v>
      </c>
      <c r="M17" s="1089">
        <f t="shared" ref="M17:M28" si="3">L17/M$29</f>
        <v>-207.46</v>
      </c>
      <c r="N17" s="25"/>
    </row>
    <row r="18">
      <c r="A18" s="25"/>
      <c r="B18" s="1134" t="b">
        <v>0</v>
      </c>
      <c r="C18" s="1042"/>
      <c r="D18" s="1135"/>
      <c r="E18" s="1135"/>
      <c r="F18" s="1179"/>
      <c r="G18" s="1137"/>
      <c r="H18" s="1138">
        <v>0.0</v>
      </c>
      <c r="I18" s="92">
        <f t="shared" si="2"/>
        <v>0</v>
      </c>
      <c r="J18" s="25"/>
      <c r="K18" s="1090" t="str">
        <f>'08) Drop Down Menus'!A3</f>
        <v>Cigarettes</v>
      </c>
      <c r="L18" s="994">
        <f>SUMIF('01) BudgetBill Breakdown'!B89:B$1129,K4, '01) BudgetBill Breakdown'!G89:G$1129)</f>
        <v>-259.95</v>
      </c>
      <c r="M18" s="1091">
        <f t="shared" si="3"/>
        <v>-43.325</v>
      </c>
      <c r="N18" s="25"/>
    </row>
    <row r="19">
      <c r="A19" s="25"/>
      <c r="B19" s="925" t="b">
        <v>0</v>
      </c>
      <c r="C19" s="1022"/>
      <c r="D19" s="862"/>
      <c r="E19" s="862"/>
      <c r="F19" s="1180"/>
      <c r="G19" s="983"/>
      <c r="H19" s="1023">
        <v>0.0</v>
      </c>
      <c r="I19" s="86">
        <f t="shared" si="2"/>
        <v>0</v>
      </c>
      <c r="J19" s="25"/>
      <c r="K19" s="1088" t="str">
        <f>'08) Drop Down Menus'!A4</f>
        <v>Gas</v>
      </c>
      <c r="L19" s="930">
        <f>SUMIF('01) BudgetBill Breakdown'!B89:B$1129,K5, '01) BudgetBill Breakdown'!G89:G$1129)</f>
        <v>-60.69</v>
      </c>
      <c r="M19" s="1089">
        <f t="shared" si="3"/>
        <v>-10.115</v>
      </c>
      <c r="N19" s="25"/>
    </row>
    <row r="20">
      <c r="A20" s="25"/>
      <c r="B20" s="1134" t="b">
        <v>0</v>
      </c>
      <c r="C20" s="1042"/>
      <c r="D20" s="1135"/>
      <c r="E20" s="1135"/>
      <c r="F20" s="1179"/>
      <c r="G20" s="1137"/>
      <c r="H20" s="1138">
        <v>0.0</v>
      </c>
      <c r="I20" s="92">
        <f t="shared" si="2"/>
        <v>0</v>
      </c>
      <c r="J20" s="25"/>
      <c r="K20" s="1090" t="str">
        <f>'08) Drop Down Menus'!A5</f>
        <v>Entertainment</v>
      </c>
      <c r="L20" s="994">
        <f>SUMIF('01) BudgetBill Breakdown'!B89:B$1129,K6, '01) BudgetBill Breakdown'!G89:G$1129)</f>
        <v>-279.22</v>
      </c>
      <c r="M20" s="1091">
        <f t="shared" si="3"/>
        <v>-46.53666667</v>
      </c>
      <c r="N20" s="25"/>
    </row>
    <row r="21">
      <c r="A21" s="25"/>
      <c r="B21" s="925" t="b">
        <v>0</v>
      </c>
      <c r="C21" s="1022"/>
      <c r="D21" s="862"/>
      <c r="E21" s="862"/>
      <c r="F21" s="1180"/>
      <c r="G21" s="983"/>
      <c r="H21" s="1023">
        <v>0.0</v>
      </c>
      <c r="I21" s="86">
        <f t="shared" si="2"/>
        <v>0</v>
      </c>
      <c r="J21" s="25"/>
      <c r="K21" s="1088" t="str">
        <f>'08) Drop Down Menus'!A6</f>
        <v>Medical</v>
      </c>
      <c r="L21" s="930">
        <f>SUMIF('01) BudgetBill Breakdown'!B89:B$1129,K7, '01) BudgetBill Breakdown'!G89:G$1129)</f>
        <v>-62.91</v>
      </c>
      <c r="M21" s="1089">
        <f t="shared" si="3"/>
        <v>-10.485</v>
      </c>
      <c r="N21" s="25"/>
    </row>
    <row r="22">
      <c r="A22" s="25"/>
      <c r="B22" s="1134" t="b">
        <v>0</v>
      </c>
      <c r="C22" s="1042"/>
      <c r="D22" s="1135"/>
      <c r="E22" s="1135"/>
      <c r="F22" s="1179"/>
      <c r="G22" s="1137"/>
      <c r="H22" s="1138">
        <v>0.0</v>
      </c>
      <c r="I22" s="92">
        <f t="shared" si="2"/>
        <v>0</v>
      </c>
      <c r="J22" s="25"/>
      <c r="K22" s="1090" t="str">
        <f>'08) Drop Down Menus'!A7</f>
        <v>Vehicle</v>
      </c>
      <c r="L22" s="994">
        <f>SUMIF('01) BudgetBill Breakdown'!B89:B$1129,K8, '01) BudgetBill Breakdown'!G89:G$1129)</f>
        <v>-161.47</v>
      </c>
      <c r="M22" s="1091">
        <f t="shared" si="3"/>
        <v>-26.91166667</v>
      </c>
      <c r="N22" s="25"/>
    </row>
    <row r="23">
      <c r="A23" s="25"/>
      <c r="B23" s="925" t="b">
        <v>0</v>
      </c>
      <c r="C23" s="1022"/>
      <c r="D23" s="862"/>
      <c r="E23" s="862"/>
      <c r="F23" s="1180"/>
      <c r="G23" s="983"/>
      <c r="H23" s="1023">
        <v>0.0</v>
      </c>
      <c r="I23" s="86">
        <f t="shared" si="2"/>
        <v>0</v>
      </c>
      <c r="J23" s="25"/>
      <c r="K23" s="1088" t="str">
        <f>'08) Drop Down Menus'!A8</f>
        <v>Maintenance</v>
      </c>
      <c r="L23" s="930">
        <f>SUMIF('01) BudgetBill Breakdown'!B89:B$1129,K9, '01) BudgetBill Breakdown'!G89:G$1129)</f>
        <v>-148</v>
      </c>
      <c r="M23" s="1089">
        <f t="shared" si="3"/>
        <v>-24.66666667</v>
      </c>
      <c r="N23" s="25"/>
    </row>
    <row r="24">
      <c r="A24" s="25"/>
      <c r="B24" s="1134" t="b">
        <v>0</v>
      </c>
      <c r="C24" s="1042"/>
      <c r="D24" s="1135"/>
      <c r="E24" s="1135"/>
      <c r="F24" s="1179"/>
      <c r="G24" s="1137"/>
      <c r="H24" s="1138">
        <v>0.0</v>
      </c>
      <c r="I24" s="92">
        <f t="shared" si="2"/>
        <v>0</v>
      </c>
      <c r="J24" s="25"/>
      <c r="K24" s="1090" t="str">
        <f>'08) Drop Down Menus'!A9</f>
        <v>Debt</v>
      </c>
      <c r="L24" s="994">
        <f>SUMIF('01) BudgetBill Breakdown'!B89:B$1129,K10, '01) BudgetBill Breakdown'!G89:G$1129)</f>
        <v>-242.25</v>
      </c>
      <c r="M24" s="1091">
        <f t="shared" si="3"/>
        <v>-40.375</v>
      </c>
      <c r="N24" s="25"/>
    </row>
    <row r="25">
      <c r="A25" s="25"/>
      <c r="B25" s="925" t="b">
        <v>0</v>
      </c>
      <c r="C25" s="1022"/>
      <c r="D25" s="862"/>
      <c r="E25" s="862"/>
      <c r="F25" s="1180"/>
      <c r="G25" s="983"/>
      <c r="H25" s="1023">
        <v>0.0</v>
      </c>
      <c r="I25" s="86">
        <f t="shared" si="2"/>
        <v>0</v>
      </c>
      <c r="J25" s="25"/>
      <c r="K25" s="1088" t="str">
        <f>'08) Drop Down Menus'!A10</f>
        <v>Holiday Gifts</v>
      </c>
      <c r="L25" s="930">
        <f>SUMIF('01) BudgetBill Breakdown'!B89:B$1129,K11, '01) BudgetBill Breakdown'!G89:G$1129)</f>
        <v>0</v>
      </c>
      <c r="M25" s="1089">
        <f t="shared" si="3"/>
        <v>0</v>
      </c>
      <c r="N25" s="25"/>
    </row>
    <row r="26">
      <c r="A26" s="25"/>
      <c r="B26" s="1134" t="b">
        <v>0</v>
      </c>
      <c r="C26" s="1042"/>
      <c r="D26" s="1135"/>
      <c r="E26" s="1135"/>
      <c r="F26" s="1179"/>
      <c r="G26" s="1137"/>
      <c r="H26" s="1138">
        <v>0.0</v>
      </c>
      <c r="I26" s="92">
        <f t="shared" si="2"/>
        <v>0</v>
      </c>
      <c r="J26" s="25"/>
      <c r="K26" s="1090" t="str">
        <f>'08) Drop Down Menus'!A11</f>
        <v>Haircut</v>
      </c>
      <c r="L26" s="994">
        <f>SUMIF('01) BudgetBill Breakdown'!B89:B$1129,K12, '01) BudgetBill Breakdown'!G89:G$1129)</f>
        <v>-54</v>
      </c>
      <c r="M26" s="1091">
        <f t="shared" si="3"/>
        <v>-9</v>
      </c>
      <c r="N26" s="25"/>
    </row>
    <row r="27">
      <c r="A27" s="25"/>
      <c r="B27" s="925" t="b">
        <v>0</v>
      </c>
      <c r="C27" s="1022"/>
      <c r="D27" s="1022"/>
      <c r="E27" s="1022"/>
      <c r="F27" s="1180"/>
      <c r="G27" s="983"/>
      <c r="H27" s="1023">
        <v>0.0</v>
      </c>
      <c r="I27" s="86">
        <f t="shared" si="2"/>
        <v>0</v>
      </c>
      <c r="J27" s="25"/>
      <c r="K27" s="1088" t="str">
        <f>'08) Drop Down Menus'!A12</f>
        <v>Subscription - Video</v>
      </c>
      <c r="L27" s="930">
        <f>SUMIF('01) BudgetBill Breakdown'!B89:B$1129,K13, '01) BudgetBill Breakdown'!G89:G$1129)</f>
        <v>0</v>
      </c>
      <c r="M27" s="1089">
        <f t="shared" si="3"/>
        <v>0</v>
      </c>
      <c r="N27" s="25"/>
    </row>
    <row r="28">
      <c r="A28" s="25"/>
      <c r="B28" s="1134" t="b">
        <v>0</v>
      </c>
      <c r="C28" s="1042"/>
      <c r="D28" s="1042"/>
      <c r="E28" s="1042"/>
      <c r="F28" s="1179"/>
      <c r="G28" s="1137"/>
      <c r="H28" s="1138">
        <v>0.0</v>
      </c>
      <c r="I28" s="92">
        <f t="shared" si="2"/>
        <v>0</v>
      </c>
      <c r="J28" s="25"/>
      <c r="K28" s="1090" t="str">
        <f>'08) Drop Down Menus'!A13</f>
        <v>Subscription - Game</v>
      </c>
      <c r="L28" s="994">
        <f>SUMIF('01) BudgetBill Breakdown'!B89:B$1129,K14, '01) BudgetBill Breakdown'!G89:G$1129)</f>
        <v>0</v>
      </c>
      <c r="M28" s="1091">
        <f t="shared" si="3"/>
        <v>0</v>
      </c>
      <c r="N28" s="25"/>
    </row>
    <row r="29">
      <c r="A29" s="25"/>
      <c r="B29" s="925" t="b">
        <v>0</v>
      </c>
      <c r="C29" s="1022"/>
      <c r="D29" s="1022"/>
      <c r="E29" s="1022"/>
      <c r="F29" s="1180"/>
      <c r="G29" s="983"/>
      <c r="H29" s="1023">
        <v>0.0</v>
      </c>
      <c r="I29" s="86">
        <f t="shared" si="2"/>
        <v>0</v>
      </c>
      <c r="J29" s="25"/>
      <c r="K29" s="1092" t="s">
        <v>574</v>
      </c>
      <c r="L29" s="1093"/>
      <c r="M29" s="1094" t="s">
        <v>730</v>
      </c>
      <c r="N29" s="25"/>
    </row>
    <row r="30">
      <c r="A30" s="25"/>
      <c r="B30" s="1134" t="b">
        <v>0</v>
      </c>
      <c r="C30" s="1042"/>
      <c r="D30" s="1135"/>
      <c r="E30" s="1135"/>
      <c r="F30" s="1179"/>
      <c r="G30" s="1137"/>
      <c r="H30" s="1138">
        <v>0.0</v>
      </c>
      <c r="I30" s="92">
        <f t="shared" si="2"/>
        <v>0</v>
      </c>
      <c r="J30" s="25"/>
      <c r="N30" s="25"/>
    </row>
    <row r="31">
      <c r="A31" s="25"/>
      <c r="B31" s="925" t="b">
        <v>0</v>
      </c>
      <c r="C31" s="1022"/>
      <c r="D31" s="862"/>
      <c r="E31" s="862"/>
      <c r="F31" s="1180"/>
      <c r="G31" s="983"/>
      <c r="H31" s="1023">
        <v>0.0</v>
      </c>
      <c r="I31" s="86">
        <f t="shared" si="2"/>
        <v>0</v>
      </c>
      <c r="J31" s="25"/>
      <c r="K31" s="126" t="s">
        <v>804</v>
      </c>
      <c r="N31" s="25"/>
    </row>
    <row r="32">
      <c r="A32" s="25"/>
      <c r="B32" s="1134" t="b">
        <v>0</v>
      </c>
      <c r="C32" s="1042"/>
      <c r="D32" s="1135"/>
      <c r="E32" s="1135"/>
      <c r="F32" s="1179"/>
      <c r="G32" s="1137"/>
      <c r="H32" s="1138">
        <v>0.0</v>
      </c>
      <c r="I32" s="92">
        <f t="shared" si="2"/>
        <v>0</v>
      </c>
      <c r="J32" s="25"/>
      <c r="K32" s="1208"/>
      <c r="L32" s="1128"/>
      <c r="M32" s="125">
        <v>0.0</v>
      </c>
      <c r="N32" s="25"/>
    </row>
    <row r="33" ht="18.0" customHeight="1">
      <c r="A33" s="25"/>
      <c r="B33" s="925" t="b">
        <v>0</v>
      </c>
      <c r="C33" s="1022"/>
      <c r="D33" s="862"/>
      <c r="E33" s="862"/>
      <c r="F33" s="1180"/>
      <c r="G33" s="983"/>
      <c r="H33" s="1023">
        <v>0.0</v>
      </c>
      <c r="I33" s="86">
        <f t="shared" si="2"/>
        <v>0</v>
      </c>
      <c r="J33" s="25"/>
      <c r="K33" s="136"/>
      <c r="L33" s="1128"/>
      <c r="M33" s="125">
        <v>0.0</v>
      </c>
      <c r="N33" s="25"/>
    </row>
    <row r="34" ht="18.0" customHeight="1">
      <c r="A34" s="25"/>
      <c r="B34" s="1148"/>
      <c r="C34" s="1149" t="s">
        <v>455</v>
      </c>
      <c r="D34" s="1150"/>
      <c r="E34" s="1150"/>
      <c r="F34" s="1150"/>
      <c r="G34" s="1150"/>
      <c r="H34" s="1151">
        <f>I26</f>
        <v>0</v>
      </c>
      <c r="I34" s="1152"/>
      <c r="J34" s="25"/>
      <c r="K34" s="136"/>
      <c r="L34" s="1128"/>
      <c r="M34" s="125">
        <v>0.0</v>
      </c>
      <c r="N34" s="25"/>
    </row>
    <row r="35" ht="18.0" customHeight="1">
      <c r="A35" s="65"/>
      <c r="B35" s="65"/>
      <c r="C35" s="65"/>
      <c r="D35" s="65"/>
      <c r="E35" s="65"/>
      <c r="F35" s="65"/>
      <c r="G35" s="75"/>
      <c r="H35" s="75"/>
      <c r="I35" s="65"/>
      <c r="J35" s="25"/>
      <c r="K35" s="136"/>
      <c r="L35" s="1128"/>
      <c r="M35" s="125">
        <v>0.0</v>
      </c>
      <c r="N35" s="25"/>
    </row>
    <row r="36" ht="18.0" customHeight="1">
      <c r="A36" s="65"/>
      <c r="B36" s="65" t="s">
        <v>609</v>
      </c>
      <c r="J36" s="25"/>
      <c r="K36" s="136"/>
      <c r="L36" s="1128"/>
      <c r="M36" s="125">
        <v>0.0</v>
      </c>
      <c r="N36" s="25"/>
    </row>
    <row r="37" ht="18.0" customHeight="1">
      <c r="A37" s="80"/>
      <c r="B37" s="1085" t="s">
        <v>102</v>
      </c>
      <c r="C37" s="1086" t="s">
        <v>103</v>
      </c>
      <c r="D37" s="1086" t="s">
        <v>104</v>
      </c>
      <c r="E37" s="1086" t="s">
        <v>105</v>
      </c>
      <c r="F37" s="1086" t="s">
        <v>49</v>
      </c>
      <c r="G37" s="1106" t="s">
        <v>106</v>
      </c>
      <c r="H37" s="1106" t="s">
        <v>107</v>
      </c>
      <c r="I37" s="1130"/>
      <c r="J37" s="25"/>
      <c r="K37" s="136"/>
      <c r="L37" s="1128"/>
      <c r="M37" s="125">
        <v>0.0</v>
      </c>
      <c r="N37" s="25"/>
    </row>
    <row r="38" ht="18.0" customHeight="1">
      <c r="A38" s="80"/>
      <c r="B38" s="1108" t="b">
        <v>0</v>
      </c>
      <c r="C38" s="1022"/>
      <c r="D38" s="95"/>
      <c r="E38" s="95"/>
      <c r="F38" s="96"/>
      <c r="G38" s="85">
        <v>0.0</v>
      </c>
      <c r="H38" s="930">
        <f t="shared" ref="H38:H86" si="4">IF( B38 = TRUE ,(G38*F38)*0.05+(G38*F38) , G38*F38 )</f>
        <v>0</v>
      </c>
      <c r="I38" s="1107"/>
      <c r="J38" s="25"/>
      <c r="K38" s="136"/>
      <c r="L38" s="1128"/>
      <c r="M38" s="125">
        <v>0.0</v>
      </c>
      <c r="N38" s="25"/>
    </row>
    <row r="39" ht="18.0" customHeight="1">
      <c r="A39" s="80"/>
      <c r="B39" s="1111" t="b">
        <v>0</v>
      </c>
      <c r="C39" s="88"/>
      <c r="D39" s="89"/>
      <c r="E39" s="89"/>
      <c r="F39" s="90"/>
      <c r="G39" s="91">
        <v>0.0</v>
      </c>
      <c r="H39" s="994">
        <f t="shared" si="4"/>
        <v>0</v>
      </c>
      <c r="I39" s="1140"/>
      <c r="J39" s="25"/>
      <c r="K39" s="136"/>
      <c r="L39" s="1128"/>
      <c r="M39" s="125">
        <v>0.0</v>
      </c>
      <c r="N39" s="25"/>
    </row>
    <row r="40" ht="18.0" customHeight="1">
      <c r="A40" s="97"/>
      <c r="B40" s="1108" t="b">
        <v>0</v>
      </c>
      <c r="C40" s="94"/>
      <c r="D40" s="95"/>
      <c r="E40" s="95"/>
      <c r="F40" s="96"/>
      <c r="G40" s="85">
        <v>0.0</v>
      </c>
      <c r="H40" s="930">
        <f t="shared" si="4"/>
        <v>0</v>
      </c>
      <c r="I40" s="1107"/>
      <c r="J40" s="25"/>
      <c r="K40" s="136"/>
      <c r="L40" s="1128"/>
      <c r="M40" s="125">
        <v>0.0</v>
      </c>
      <c r="N40" s="25"/>
    </row>
    <row r="41" ht="18.0" customHeight="1">
      <c r="A41" s="80"/>
      <c r="B41" s="1111" t="b">
        <v>0</v>
      </c>
      <c r="C41" s="88"/>
      <c r="D41" s="89"/>
      <c r="E41" s="89"/>
      <c r="F41" s="90"/>
      <c r="G41" s="91">
        <v>0.0</v>
      </c>
      <c r="H41" s="994">
        <f t="shared" si="4"/>
        <v>0</v>
      </c>
      <c r="I41" s="1140"/>
      <c r="J41" s="25"/>
      <c r="K41" s="136"/>
      <c r="L41" s="1128"/>
      <c r="M41" s="125">
        <v>0.0</v>
      </c>
      <c r="N41" s="25"/>
    </row>
    <row r="42" ht="18.0" customHeight="1">
      <c r="A42" s="80"/>
      <c r="B42" s="1108" t="b">
        <v>0</v>
      </c>
      <c r="C42" s="94"/>
      <c r="D42" s="95"/>
      <c r="E42" s="95"/>
      <c r="F42" s="96"/>
      <c r="G42" s="85">
        <v>0.0</v>
      </c>
      <c r="H42" s="930">
        <f t="shared" si="4"/>
        <v>0</v>
      </c>
      <c r="I42" s="1107"/>
      <c r="J42" s="25"/>
      <c r="K42" s="136"/>
      <c r="L42" s="1128"/>
      <c r="M42" s="125">
        <v>0.0</v>
      </c>
      <c r="N42" s="25"/>
    </row>
    <row r="43" ht="18.0" customHeight="1">
      <c r="A43" s="80"/>
      <c r="B43" s="1111" t="b">
        <v>0</v>
      </c>
      <c r="C43" s="88"/>
      <c r="D43" s="89"/>
      <c r="E43" s="89"/>
      <c r="F43" s="90"/>
      <c r="G43" s="91">
        <v>0.0</v>
      </c>
      <c r="H43" s="994">
        <f t="shared" si="4"/>
        <v>0</v>
      </c>
      <c r="I43" s="1140"/>
      <c r="J43" s="25"/>
      <c r="K43" s="136"/>
      <c r="L43" s="1128"/>
      <c r="M43" s="125">
        <v>0.0</v>
      </c>
      <c r="N43" s="25"/>
    </row>
    <row r="44" ht="18.0" customHeight="1">
      <c r="A44" s="97"/>
      <c r="B44" s="1108" t="b">
        <v>0</v>
      </c>
      <c r="C44" s="94"/>
      <c r="D44" s="95"/>
      <c r="E44" s="95"/>
      <c r="F44" s="96"/>
      <c r="G44" s="85">
        <v>0.0</v>
      </c>
      <c r="H44" s="930">
        <f t="shared" si="4"/>
        <v>0</v>
      </c>
      <c r="I44" s="1107"/>
      <c r="J44" s="25"/>
      <c r="K44" s="136"/>
      <c r="L44" s="1128"/>
      <c r="M44" s="125">
        <v>0.0</v>
      </c>
      <c r="N44" s="25"/>
    </row>
    <row r="45" ht="18.0" customHeight="1">
      <c r="A45" s="97"/>
      <c r="B45" s="1111" t="b">
        <v>0</v>
      </c>
      <c r="C45" s="88"/>
      <c r="D45" s="89"/>
      <c r="E45" s="89"/>
      <c r="F45" s="90"/>
      <c r="G45" s="91">
        <v>0.0</v>
      </c>
      <c r="H45" s="994">
        <f t="shared" si="4"/>
        <v>0</v>
      </c>
      <c r="I45" s="1140"/>
      <c r="J45" s="25"/>
      <c r="K45" s="167"/>
      <c r="L45" s="1128"/>
      <c r="M45" s="125">
        <v>0.0</v>
      </c>
      <c r="N45" s="25"/>
    </row>
    <row r="46" ht="18.0" customHeight="1">
      <c r="A46" s="97"/>
      <c r="B46" s="1108" t="b">
        <v>0</v>
      </c>
      <c r="C46" s="94"/>
      <c r="D46" s="95"/>
      <c r="E46" s="95"/>
      <c r="F46" s="96"/>
      <c r="G46" s="85">
        <v>0.0</v>
      </c>
      <c r="H46" s="930">
        <f t="shared" si="4"/>
        <v>0</v>
      </c>
      <c r="I46" s="1107"/>
      <c r="J46" s="25"/>
      <c r="K46" s="167"/>
      <c r="L46" s="1128"/>
      <c r="M46" s="125">
        <v>0.0</v>
      </c>
      <c r="N46" s="25"/>
    </row>
    <row r="47" ht="18.0" customHeight="1">
      <c r="A47" s="97"/>
      <c r="B47" s="1111" t="b">
        <v>0</v>
      </c>
      <c r="C47" s="88"/>
      <c r="D47" s="89"/>
      <c r="E47" s="89"/>
      <c r="F47" s="90"/>
      <c r="G47" s="91">
        <v>0.0</v>
      </c>
      <c r="H47" s="994">
        <f t="shared" si="4"/>
        <v>0</v>
      </c>
      <c r="I47" s="1140"/>
      <c r="J47" s="25"/>
      <c r="K47" s="167"/>
      <c r="L47" s="1128"/>
      <c r="M47" s="125">
        <v>0.0</v>
      </c>
      <c r="N47" s="25"/>
    </row>
    <row r="48" ht="18.0" customHeight="1">
      <c r="A48" s="97"/>
      <c r="B48" s="1108" t="b">
        <v>0</v>
      </c>
      <c r="C48" s="94"/>
      <c r="D48" s="95"/>
      <c r="E48" s="95"/>
      <c r="F48" s="96"/>
      <c r="G48" s="85">
        <v>0.0</v>
      </c>
      <c r="H48" s="930">
        <f t="shared" si="4"/>
        <v>0</v>
      </c>
      <c r="I48" s="1107"/>
      <c r="J48" s="25"/>
      <c r="K48" s="167"/>
      <c r="L48" s="1128"/>
      <c r="M48" s="125">
        <v>0.0</v>
      </c>
    </row>
    <row r="49" ht="18.0" customHeight="1">
      <c r="A49" s="97"/>
      <c r="B49" s="1111" t="b">
        <v>0</v>
      </c>
      <c r="C49" s="88"/>
      <c r="D49" s="89"/>
      <c r="E49" s="89"/>
      <c r="F49" s="90"/>
      <c r="G49" s="91">
        <v>0.0</v>
      </c>
      <c r="H49" s="994">
        <f t="shared" si="4"/>
        <v>0</v>
      </c>
      <c r="I49" s="1140"/>
      <c r="J49" s="25"/>
      <c r="K49" s="167"/>
      <c r="L49" s="1128"/>
      <c r="M49" s="125">
        <v>0.0</v>
      </c>
    </row>
    <row r="50" ht="18.0" customHeight="1">
      <c r="A50" s="97"/>
      <c r="B50" s="1108" t="b">
        <v>0</v>
      </c>
      <c r="C50" s="94"/>
      <c r="D50" s="95"/>
      <c r="E50" s="95"/>
      <c r="F50" s="96"/>
      <c r="G50" s="85">
        <v>0.0</v>
      </c>
      <c r="H50" s="930">
        <f t="shared" si="4"/>
        <v>0</v>
      </c>
      <c r="I50" s="1107"/>
      <c r="J50" s="25"/>
      <c r="K50" s="167"/>
      <c r="L50" s="1128"/>
      <c r="M50" s="125">
        <v>0.0</v>
      </c>
    </row>
    <row r="51" ht="18.0" customHeight="1">
      <c r="A51" s="97"/>
      <c r="B51" s="1111" t="b">
        <v>0</v>
      </c>
      <c r="C51" s="88"/>
      <c r="D51" s="89"/>
      <c r="E51" s="89"/>
      <c r="F51" s="90"/>
      <c r="G51" s="91">
        <v>0.0</v>
      </c>
      <c r="H51" s="994">
        <f t="shared" si="4"/>
        <v>0</v>
      </c>
      <c r="I51" s="1140"/>
      <c r="J51" s="25"/>
      <c r="K51" s="167"/>
      <c r="L51" s="1128"/>
      <c r="M51" s="125">
        <v>0.0</v>
      </c>
    </row>
    <row r="52" ht="18.0" customHeight="1">
      <c r="A52" s="97"/>
      <c r="B52" s="1108" t="b">
        <v>0</v>
      </c>
      <c r="C52" s="94"/>
      <c r="D52" s="95"/>
      <c r="E52" s="95"/>
      <c r="F52" s="96"/>
      <c r="G52" s="85">
        <v>0.0</v>
      </c>
      <c r="H52" s="930">
        <f t="shared" si="4"/>
        <v>0</v>
      </c>
      <c r="I52" s="1107"/>
      <c r="J52" s="25"/>
      <c r="K52" s="167"/>
      <c r="L52" s="1128"/>
      <c r="M52" s="125">
        <v>0.0</v>
      </c>
    </row>
    <row r="53" ht="18.0" customHeight="1">
      <c r="A53" s="97"/>
      <c r="B53" s="1111" t="b">
        <v>0</v>
      </c>
      <c r="C53" s="88"/>
      <c r="D53" s="89"/>
      <c r="E53" s="89"/>
      <c r="F53" s="90"/>
      <c r="G53" s="91">
        <v>0.0</v>
      </c>
      <c r="H53" s="994">
        <f t="shared" si="4"/>
        <v>0</v>
      </c>
      <c r="I53" s="1140"/>
      <c r="J53" s="25"/>
      <c r="K53" s="167"/>
      <c r="L53" s="1128"/>
      <c r="M53" s="125">
        <v>0.0</v>
      </c>
      <c r="N53" s="25"/>
    </row>
    <row r="54" ht="18.0" customHeight="1">
      <c r="A54" s="97"/>
      <c r="B54" s="1108" t="b">
        <v>0</v>
      </c>
      <c r="C54" s="94"/>
      <c r="D54" s="95"/>
      <c r="E54" s="95"/>
      <c r="F54" s="96"/>
      <c r="G54" s="85">
        <v>0.0</v>
      </c>
      <c r="H54" s="930">
        <f t="shared" si="4"/>
        <v>0</v>
      </c>
      <c r="I54" s="1107"/>
      <c r="J54" s="25"/>
      <c r="K54" s="167"/>
      <c r="L54" s="1128"/>
      <c r="M54" s="125">
        <v>0.0</v>
      </c>
      <c r="N54" s="25"/>
    </row>
    <row r="55" ht="18.0" customHeight="1">
      <c r="A55" s="97"/>
      <c r="B55" s="1111" t="b">
        <v>0</v>
      </c>
      <c r="C55" s="88"/>
      <c r="D55" s="89"/>
      <c r="E55" s="89"/>
      <c r="F55" s="90"/>
      <c r="G55" s="91">
        <v>0.0</v>
      </c>
      <c r="H55" s="994">
        <f t="shared" si="4"/>
        <v>0</v>
      </c>
      <c r="I55" s="1140"/>
      <c r="J55" s="25"/>
      <c r="K55" s="167"/>
      <c r="L55" s="1128"/>
      <c r="M55" s="125">
        <v>0.0</v>
      </c>
      <c r="N55" s="25"/>
    </row>
    <row r="56" ht="18.0" customHeight="1">
      <c r="A56" s="97"/>
      <c r="B56" s="1108" t="b">
        <v>0</v>
      </c>
      <c r="C56" s="94"/>
      <c r="D56" s="95"/>
      <c r="E56" s="95"/>
      <c r="F56" s="96"/>
      <c r="G56" s="85">
        <v>0.0</v>
      </c>
      <c r="H56" s="930">
        <f t="shared" si="4"/>
        <v>0</v>
      </c>
      <c r="I56" s="1107"/>
      <c r="J56" s="25"/>
      <c r="K56" s="167"/>
      <c r="L56" s="1128"/>
      <c r="M56" s="125">
        <v>0.0</v>
      </c>
      <c r="N56" s="25"/>
    </row>
    <row r="57" ht="18.0" customHeight="1">
      <c r="A57" s="97"/>
      <c r="B57" s="1111" t="b">
        <v>0</v>
      </c>
      <c r="C57" s="88"/>
      <c r="D57" s="89"/>
      <c r="E57" s="89"/>
      <c r="F57" s="90"/>
      <c r="G57" s="91">
        <v>0.0</v>
      </c>
      <c r="H57" s="994">
        <f t="shared" si="4"/>
        <v>0</v>
      </c>
      <c r="I57" s="1140"/>
      <c r="J57" s="25"/>
      <c r="K57" s="167"/>
      <c r="L57" s="1128"/>
      <c r="M57" s="125">
        <v>0.0</v>
      </c>
      <c r="N57" s="25"/>
    </row>
    <row r="58" ht="18.0" customHeight="1">
      <c r="A58" s="97"/>
      <c r="B58" s="1108" t="b">
        <v>0</v>
      </c>
      <c r="C58" s="94"/>
      <c r="D58" s="95"/>
      <c r="E58" s="95"/>
      <c r="F58" s="96"/>
      <c r="G58" s="85">
        <v>0.0</v>
      </c>
      <c r="H58" s="930">
        <f t="shared" si="4"/>
        <v>0</v>
      </c>
      <c r="I58" s="1107"/>
      <c r="J58" s="25"/>
      <c r="K58" s="167"/>
      <c r="L58" s="1128"/>
      <c r="M58" s="125">
        <v>0.0</v>
      </c>
      <c r="N58" s="25"/>
    </row>
    <row r="59" ht="18.0" customHeight="1">
      <c r="A59" s="97"/>
      <c r="B59" s="1111" t="b">
        <v>0</v>
      </c>
      <c r="C59" s="88"/>
      <c r="D59" s="89"/>
      <c r="E59" s="89"/>
      <c r="F59" s="90"/>
      <c r="G59" s="91">
        <v>0.0</v>
      </c>
      <c r="H59" s="994">
        <f t="shared" si="4"/>
        <v>0</v>
      </c>
      <c r="I59" s="1140"/>
      <c r="J59" s="25"/>
      <c r="K59" s="167"/>
      <c r="L59" s="1128"/>
      <c r="M59" s="125"/>
      <c r="N59" s="25"/>
    </row>
    <row r="60" ht="18.0" customHeight="1">
      <c r="A60" s="97"/>
      <c r="B60" s="1108" t="b">
        <v>0</v>
      </c>
      <c r="C60" s="94"/>
      <c r="D60" s="95"/>
      <c r="E60" s="95"/>
      <c r="F60" s="96"/>
      <c r="G60" s="85">
        <v>0.0</v>
      </c>
      <c r="H60" s="930">
        <f t="shared" si="4"/>
        <v>0</v>
      </c>
      <c r="I60" s="1107"/>
      <c r="J60" s="25"/>
      <c r="K60" s="1128"/>
      <c r="N60" s="25"/>
    </row>
    <row r="61" ht="18.0" customHeight="1">
      <c r="A61" s="97"/>
      <c r="B61" s="1111" t="b">
        <v>0</v>
      </c>
      <c r="C61" s="88"/>
      <c r="D61" s="89"/>
      <c r="E61" s="89"/>
      <c r="F61" s="90"/>
      <c r="G61" s="91">
        <v>0.0</v>
      </c>
      <c r="H61" s="994">
        <f t="shared" si="4"/>
        <v>0</v>
      </c>
      <c r="I61" s="1140"/>
      <c r="J61" s="25"/>
      <c r="K61" s="25"/>
      <c r="L61" s="25"/>
      <c r="M61" s="25"/>
      <c r="N61" s="25"/>
    </row>
    <row r="62" ht="18.0" customHeight="1">
      <c r="A62" s="97"/>
      <c r="B62" s="1108" t="b">
        <v>0</v>
      </c>
      <c r="C62" s="94"/>
      <c r="D62" s="95"/>
      <c r="E62" s="95"/>
      <c r="F62" s="96"/>
      <c r="G62" s="85">
        <v>0.0</v>
      </c>
      <c r="H62" s="930">
        <f t="shared" si="4"/>
        <v>0</v>
      </c>
      <c r="I62" s="1107"/>
      <c r="J62" s="25"/>
      <c r="N62" s="25"/>
    </row>
    <row r="63" ht="18.0" customHeight="1">
      <c r="A63" s="97"/>
      <c r="B63" s="1111" t="b">
        <v>0</v>
      </c>
      <c r="C63" s="88"/>
      <c r="D63" s="89"/>
      <c r="E63" s="89"/>
      <c r="F63" s="90"/>
      <c r="G63" s="91">
        <v>0.0</v>
      </c>
      <c r="H63" s="994">
        <f t="shared" si="4"/>
        <v>0</v>
      </c>
      <c r="I63" s="1140"/>
      <c r="J63" s="25"/>
      <c r="N63" s="25"/>
    </row>
    <row r="64" ht="18.0" customHeight="1">
      <c r="A64" s="97"/>
      <c r="B64" s="1108" t="b">
        <v>0</v>
      </c>
      <c r="C64" s="94"/>
      <c r="D64" s="95"/>
      <c r="E64" s="95"/>
      <c r="F64" s="96"/>
      <c r="G64" s="85">
        <v>0.0</v>
      </c>
      <c r="H64" s="930">
        <f t="shared" si="4"/>
        <v>0</v>
      </c>
      <c r="I64" s="1107"/>
      <c r="J64" s="25"/>
      <c r="N64" s="25"/>
    </row>
    <row r="65" ht="18.0" customHeight="1">
      <c r="A65" s="97"/>
      <c r="B65" s="1111" t="b">
        <v>0</v>
      </c>
      <c r="C65" s="88"/>
      <c r="D65" s="89"/>
      <c r="E65" s="89"/>
      <c r="F65" s="90"/>
      <c r="G65" s="91">
        <v>0.0</v>
      </c>
      <c r="H65" s="994">
        <f t="shared" si="4"/>
        <v>0</v>
      </c>
      <c r="I65" s="1140"/>
      <c r="J65" s="25"/>
      <c r="N65" s="25"/>
    </row>
    <row r="66" ht="18.0" customHeight="1">
      <c r="A66" s="97"/>
      <c r="B66" s="1108" t="b">
        <v>0</v>
      </c>
      <c r="C66" s="94"/>
      <c r="D66" s="95"/>
      <c r="E66" s="95"/>
      <c r="F66" s="96"/>
      <c r="G66" s="85">
        <v>0.0</v>
      </c>
      <c r="H66" s="930">
        <f t="shared" si="4"/>
        <v>0</v>
      </c>
      <c r="I66" s="1107"/>
      <c r="J66" s="25"/>
      <c r="N66" s="25"/>
    </row>
    <row r="67" ht="18.0" customHeight="1">
      <c r="A67" s="97"/>
      <c r="B67" s="1111" t="b">
        <v>0</v>
      </c>
      <c r="C67" s="88"/>
      <c r="D67" s="89"/>
      <c r="E67" s="89"/>
      <c r="F67" s="90"/>
      <c r="G67" s="91">
        <v>0.0</v>
      </c>
      <c r="H67" s="994">
        <f t="shared" si="4"/>
        <v>0</v>
      </c>
      <c r="I67" s="1140"/>
      <c r="J67" s="25"/>
      <c r="N67" s="25"/>
    </row>
    <row r="68" ht="18.0" customHeight="1">
      <c r="A68" s="97"/>
      <c r="B68" s="1108" t="b">
        <v>0</v>
      </c>
      <c r="C68" s="94"/>
      <c r="D68" s="95"/>
      <c r="E68" s="95"/>
      <c r="F68" s="96"/>
      <c r="G68" s="85">
        <v>0.0</v>
      </c>
      <c r="H68" s="930">
        <f t="shared" si="4"/>
        <v>0</v>
      </c>
      <c r="I68" s="1107"/>
      <c r="J68" s="25"/>
      <c r="N68" s="25"/>
    </row>
    <row r="69" ht="18.0" customHeight="1">
      <c r="A69" s="97"/>
      <c r="B69" s="1111" t="b">
        <v>0</v>
      </c>
      <c r="C69" s="88"/>
      <c r="D69" s="89"/>
      <c r="E69" s="89"/>
      <c r="F69" s="90"/>
      <c r="G69" s="91">
        <v>0.0</v>
      </c>
      <c r="H69" s="994">
        <f t="shared" si="4"/>
        <v>0</v>
      </c>
      <c r="I69" s="1140"/>
      <c r="J69" s="25"/>
      <c r="N69" s="25"/>
    </row>
    <row r="70" ht="18.0" customHeight="1">
      <c r="A70" s="97"/>
      <c r="B70" s="1108" t="b">
        <v>0</v>
      </c>
      <c r="C70" s="94"/>
      <c r="D70" s="95"/>
      <c r="E70" s="95"/>
      <c r="F70" s="96"/>
      <c r="G70" s="85">
        <v>0.0</v>
      </c>
      <c r="H70" s="930">
        <f t="shared" si="4"/>
        <v>0</v>
      </c>
      <c r="I70" s="1107"/>
      <c r="J70" s="25"/>
      <c r="N70" s="25"/>
    </row>
    <row r="71" ht="18.0" customHeight="1">
      <c r="A71" s="97"/>
      <c r="B71" s="1111" t="b">
        <v>0</v>
      </c>
      <c r="C71" s="88"/>
      <c r="D71" s="89"/>
      <c r="E71" s="89"/>
      <c r="F71" s="90"/>
      <c r="G71" s="91">
        <v>0.0</v>
      </c>
      <c r="H71" s="994">
        <f t="shared" si="4"/>
        <v>0</v>
      </c>
      <c r="I71" s="1140"/>
      <c r="J71" s="25"/>
      <c r="N71" s="25"/>
    </row>
    <row r="72" ht="18.0" customHeight="1">
      <c r="A72" s="97"/>
      <c r="B72" s="1108" t="b">
        <v>0</v>
      </c>
      <c r="C72" s="94"/>
      <c r="D72" s="95"/>
      <c r="E72" s="95"/>
      <c r="F72" s="96"/>
      <c r="G72" s="85">
        <v>0.0</v>
      </c>
      <c r="H72" s="930">
        <f t="shared" si="4"/>
        <v>0</v>
      </c>
      <c r="I72" s="1107"/>
      <c r="J72" s="25"/>
      <c r="N72" s="25"/>
    </row>
    <row r="73" ht="18.0" customHeight="1">
      <c r="A73" s="97"/>
      <c r="B73" s="1111" t="b">
        <v>0</v>
      </c>
      <c r="C73" s="88"/>
      <c r="D73" s="89"/>
      <c r="E73" s="89"/>
      <c r="F73" s="90"/>
      <c r="G73" s="91">
        <v>0.0</v>
      </c>
      <c r="H73" s="994">
        <f t="shared" si="4"/>
        <v>0</v>
      </c>
      <c r="I73" s="1140"/>
      <c r="J73" s="25"/>
      <c r="N73" s="25"/>
    </row>
    <row r="74" ht="18.0" customHeight="1">
      <c r="A74" s="97"/>
      <c r="B74" s="1108" t="b">
        <v>0</v>
      </c>
      <c r="C74" s="94"/>
      <c r="D74" s="95"/>
      <c r="E74" s="95"/>
      <c r="F74" s="96"/>
      <c r="G74" s="85">
        <v>0.0</v>
      </c>
      <c r="H74" s="930">
        <f t="shared" si="4"/>
        <v>0</v>
      </c>
      <c r="I74" s="1107"/>
      <c r="J74" s="25"/>
      <c r="N74" s="25"/>
    </row>
    <row r="75" ht="18.0" customHeight="1">
      <c r="A75" s="97"/>
      <c r="B75" s="1111" t="b">
        <v>0</v>
      </c>
      <c r="C75" s="88"/>
      <c r="D75" s="89"/>
      <c r="E75" s="89"/>
      <c r="F75" s="90"/>
      <c r="G75" s="91">
        <v>0.0</v>
      </c>
      <c r="H75" s="994">
        <f t="shared" si="4"/>
        <v>0</v>
      </c>
      <c r="I75" s="1140"/>
      <c r="J75" s="25"/>
      <c r="N75" s="25"/>
    </row>
    <row r="76" ht="18.0" customHeight="1">
      <c r="A76" s="97"/>
      <c r="B76" s="1108" t="b">
        <v>0</v>
      </c>
      <c r="C76" s="94"/>
      <c r="D76" s="95"/>
      <c r="E76" s="95"/>
      <c r="F76" s="96"/>
      <c r="G76" s="85">
        <v>0.0</v>
      </c>
      <c r="H76" s="930">
        <f t="shared" si="4"/>
        <v>0</v>
      </c>
      <c r="I76" s="1107"/>
      <c r="J76" s="25"/>
      <c r="N76" s="25"/>
    </row>
    <row r="77" ht="18.0" customHeight="1">
      <c r="A77" s="97"/>
      <c r="B77" s="1111" t="b">
        <v>0</v>
      </c>
      <c r="C77" s="88"/>
      <c r="D77" s="89"/>
      <c r="E77" s="89"/>
      <c r="F77" s="90"/>
      <c r="G77" s="91">
        <v>0.0</v>
      </c>
      <c r="H77" s="994">
        <f t="shared" si="4"/>
        <v>0</v>
      </c>
      <c r="I77" s="1140"/>
      <c r="J77" s="25"/>
      <c r="N77" s="25"/>
    </row>
    <row r="78" ht="18.0" customHeight="1">
      <c r="A78" s="97"/>
      <c r="B78" s="1108" t="b">
        <v>0</v>
      </c>
      <c r="C78" s="94"/>
      <c r="D78" s="95"/>
      <c r="E78" s="95"/>
      <c r="F78" s="96"/>
      <c r="G78" s="85">
        <v>0.0</v>
      </c>
      <c r="H78" s="930">
        <f t="shared" si="4"/>
        <v>0</v>
      </c>
      <c r="I78" s="1107"/>
      <c r="J78" s="25"/>
      <c r="N78" s="25"/>
    </row>
    <row r="79" ht="18.0" customHeight="1">
      <c r="A79" s="97"/>
      <c r="B79" s="1111" t="b">
        <v>0</v>
      </c>
      <c r="C79" s="88"/>
      <c r="D79" s="89"/>
      <c r="E79" s="89"/>
      <c r="F79" s="90"/>
      <c r="G79" s="91">
        <v>0.0</v>
      </c>
      <c r="H79" s="994">
        <f t="shared" si="4"/>
        <v>0</v>
      </c>
      <c r="I79" s="1140"/>
      <c r="J79" s="25"/>
      <c r="N79" s="25"/>
    </row>
    <row r="80" ht="18.0" customHeight="1">
      <c r="A80" s="97"/>
      <c r="B80" s="1108" t="b">
        <v>0</v>
      </c>
      <c r="C80" s="94"/>
      <c r="D80" s="95"/>
      <c r="E80" s="95"/>
      <c r="F80" s="96"/>
      <c r="G80" s="85">
        <v>0.0</v>
      </c>
      <c r="H80" s="930">
        <f t="shared" si="4"/>
        <v>0</v>
      </c>
      <c r="I80" s="1107"/>
      <c r="J80" s="25"/>
      <c r="N80" s="25"/>
    </row>
    <row r="81" ht="18.0" customHeight="1">
      <c r="A81" s="97"/>
      <c r="B81" s="1111" t="b">
        <v>0</v>
      </c>
      <c r="C81" s="88"/>
      <c r="D81" s="89"/>
      <c r="E81" s="89"/>
      <c r="F81" s="90"/>
      <c r="G81" s="91">
        <v>0.0</v>
      </c>
      <c r="H81" s="994">
        <f t="shared" si="4"/>
        <v>0</v>
      </c>
      <c r="I81" s="1140"/>
      <c r="J81" s="25"/>
      <c r="N81" s="25"/>
    </row>
    <row r="82" ht="18.0" customHeight="1">
      <c r="A82" s="97"/>
      <c r="B82" s="1108" t="b">
        <v>0</v>
      </c>
      <c r="C82" s="94"/>
      <c r="D82" s="95"/>
      <c r="E82" s="95"/>
      <c r="F82" s="96"/>
      <c r="G82" s="85">
        <v>0.0</v>
      </c>
      <c r="H82" s="930">
        <f t="shared" si="4"/>
        <v>0</v>
      </c>
      <c r="I82" s="1107"/>
      <c r="J82" s="25"/>
      <c r="N82" s="25"/>
    </row>
    <row r="83" ht="18.0" customHeight="1">
      <c r="A83" s="97"/>
      <c r="B83" s="1111" t="b">
        <v>0</v>
      </c>
      <c r="C83" s="88"/>
      <c r="D83" s="89"/>
      <c r="E83" s="89"/>
      <c r="F83" s="90"/>
      <c r="G83" s="91">
        <v>0.0</v>
      </c>
      <c r="H83" s="994">
        <f t="shared" si="4"/>
        <v>0</v>
      </c>
      <c r="I83" s="1140"/>
      <c r="J83" s="25"/>
      <c r="N83" s="25"/>
    </row>
    <row r="84" ht="18.0" customHeight="1">
      <c r="A84" s="97"/>
      <c r="B84" s="1108" t="b">
        <v>0</v>
      </c>
      <c r="C84" s="94"/>
      <c r="D84" s="95"/>
      <c r="E84" s="95"/>
      <c r="F84" s="96"/>
      <c r="G84" s="85">
        <v>0.0</v>
      </c>
      <c r="H84" s="930">
        <f t="shared" si="4"/>
        <v>0</v>
      </c>
      <c r="I84" s="1107"/>
      <c r="J84" s="25"/>
      <c r="N84" s="25"/>
    </row>
    <row r="85" ht="18.0" customHeight="1">
      <c r="A85" s="97"/>
      <c r="B85" s="1111" t="b">
        <v>0</v>
      </c>
      <c r="C85" s="88"/>
      <c r="D85" s="89"/>
      <c r="E85" s="89"/>
      <c r="F85" s="90"/>
      <c r="G85" s="91">
        <v>0.0</v>
      </c>
      <c r="H85" s="994">
        <f t="shared" si="4"/>
        <v>0</v>
      </c>
      <c r="I85" s="1140"/>
      <c r="J85" s="25"/>
      <c r="N85" s="25"/>
    </row>
    <row r="86" ht="18.0" customHeight="1">
      <c r="A86" s="65"/>
      <c r="B86" s="1108" t="b">
        <v>0</v>
      </c>
      <c r="C86" s="94"/>
      <c r="D86" s="95"/>
      <c r="E86" s="95"/>
      <c r="F86" s="96"/>
      <c r="G86" s="85">
        <v>0.0</v>
      </c>
      <c r="H86" s="930">
        <f t="shared" si="4"/>
        <v>0</v>
      </c>
      <c r="I86" s="1107"/>
      <c r="J86" s="25"/>
      <c r="N86" s="25"/>
    </row>
    <row r="87">
      <c r="A87" s="126"/>
      <c r="B87" s="1125"/>
      <c r="C87" s="1126" t="s">
        <v>610</v>
      </c>
      <c r="D87" s="1093"/>
      <c r="E87" s="1093"/>
      <c r="F87" s="1093"/>
      <c r="G87" s="1093"/>
      <c r="H87" s="1127">
        <f>sum(H38:H86)</f>
        <v>0</v>
      </c>
      <c r="I87" s="1155"/>
      <c r="J87" s="25"/>
      <c r="N87" s="25"/>
    </row>
    <row r="88">
      <c r="A88" s="126"/>
      <c r="B88" s="126" t="s">
        <v>134</v>
      </c>
      <c r="H88" s="127">
        <f>'01) BudgetBill Breakdown'!J882-H87</f>
        <v>1413.26</v>
      </c>
      <c r="J88" s="25"/>
      <c r="M88" s="13">
        <v>45829.0</v>
      </c>
      <c r="N88" s="25"/>
    </row>
    <row r="89">
      <c r="A89" s="126"/>
      <c r="B89" s="126"/>
      <c r="C89" s="126"/>
      <c r="D89" s="126"/>
      <c r="E89" s="126"/>
      <c r="F89" s="126"/>
      <c r="G89" s="126"/>
      <c r="H89" s="128"/>
      <c r="I89" s="128"/>
      <c r="J89" s="25"/>
      <c r="N89" s="25"/>
    </row>
  </sheetData>
  <mergeCells count="102">
    <mergeCell ref="H34:I34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K60:M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2:I72"/>
    <mergeCell ref="H73:I73"/>
    <mergeCell ref="H74:I74"/>
    <mergeCell ref="H75:I75"/>
    <mergeCell ref="H76:I76"/>
    <mergeCell ref="H84:I84"/>
    <mergeCell ref="H85:I85"/>
    <mergeCell ref="H86:I86"/>
    <mergeCell ref="C87:G87"/>
    <mergeCell ref="H87:I87"/>
    <mergeCell ref="B88:G88"/>
    <mergeCell ref="H88:I88"/>
    <mergeCell ref="H77:I77"/>
    <mergeCell ref="H78:I78"/>
    <mergeCell ref="H79:I79"/>
    <mergeCell ref="H80:I80"/>
    <mergeCell ref="H81:I81"/>
    <mergeCell ref="H82:I82"/>
    <mergeCell ref="H83:I83"/>
    <mergeCell ref="B2:I2"/>
    <mergeCell ref="K2:M2"/>
    <mergeCell ref="C3:E3"/>
    <mergeCell ref="L3:M3"/>
    <mergeCell ref="C4:E4"/>
    <mergeCell ref="L4:M4"/>
    <mergeCell ref="L5:M5"/>
    <mergeCell ref="C5:E5"/>
    <mergeCell ref="C6:E6"/>
    <mergeCell ref="C7:E7"/>
    <mergeCell ref="C8:E8"/>
    <mergeCell ref="C9:E9"/>
    <mergeCell ref="C10:E10"/>
    <mergeCell ref="C11:E11"/>
    <mergeCell ref="L13:M13"/>
    <mergeCell ref="L14:M14"/>
    <mergeCell ref="K29:L29"/>
    <mergeCell ref="K31:M31"/>
    <mergeCell ref="L6:M6"/>
    <mergeCell ref="L7:M7"/>
    <mergeCell ref="L8:M8"/>
    <mergeCell ref="L9:M9"/>
    <mergeCell ref="L10:M10"/>
    <mergeCell ref="L11:M11"/>
    <mergeCell ref="L12:M12"/>
    <mergeCell ref="C12:E12"/>
    <mergeCell ref="C13:E13"/>
    <mergeCell ref="C14:E14"/>
    <mergeCell ref="C15:E15"/>
    <mergeCell ref="C16:E16"/>
    <mergeCell ref="C17:E17"/>
    <mergeCell ref="C18:E18"/>
    <mergeCell ref="C19:E19"/>
    <mergeCell ref="C20:E20"/>
    <mergeCell ref="C21:E21"/>
    <mergeCell ref="C22:E22"/>
    <mergeCell ref="C23:E23"/>
    <mergeCell ref="C24:E24"/>
    <mergeCell ref="C25:E25"/>
    <mergeCell ref="C26:E26"/>
    <mergeCell ref="C30:E30"/>
    <mergeCell ref="C31:E31"/>
    <mergeCell ref="C32:E32"/>
    <mergeCell ref="C33:E33"/>
    <mergeCell ref="C34:G34"/>
    <mergeCell ref="B36:I36"/>
  </mergeCells>
  <conditionalFormatting sqref="B2">
    <cfRule type="cellIs" dxfId="30" priority="1" operator="lessThan">
      <formula>0</formula>
    </cfRule>
  </conditionalFormatting>
  <conditionalFormatting sqref="B2">
    <cfRule type="cellIs" dxfId="23" priority="2" operator="greaterThan">
      <formula>0</formula>
    </cfRule>
  </conditionalFormatting>
  <conditionalFormatting sqref="B2">
    <cfRule type="cellIs" dxfId="32" priority="3" operator="equal">
      <formula>0</formula>
    </cfRule>
  </conditionalFormatting>
  <dataValidations>
    <dataValidation type="list" allowBlank="1" showErrorMessage="1" sqref="E38:E86">
      <formula1>'08) Drop Down Menus'!$B$2:$B$17</formula1>
    </dataValidation>
    <dataValidation type="list" allowBlank="1" sqref="G4:G33">
      <formula1>'08) Drop Down Menus'!$A$2:$A$17</formula1>
    </dataValidation>
  </dataValidations>
  <drawing r:id="rId1"/>
</worksheet>
</file>

<file path=xl/worksheets/sheet1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9.57"/>
    <col customWidth="1" min="2" max="2" width="28.43"/>
    <col customWidth="1" min="3" max="3" width="14.29"/>
    <col customWidth="1" min="4" max="4" width="21.14"/>
    <col customWidth="1" min="5" max="5" width="21.71"/>
    <col customWidth="1" min="6" max="6" width="5.14"/>
    <col customWidth="1" min="7" max="8" width="27.86"/>
    <col customWidth="1" min="9" max="10" width="15.86"/>
  </cols>
  <sheetData>
    <row r="1" ht="22.5" customHeight="1">
      <c r="A1" s="31" t="s">
        <v>1104</v>
      </c>
      <c r="B1" s="31" t="s">
        <v>140</v>
      </c>
      <c r="C1" s="31" t="s">
        <v>55</v>
      </c>
      <c r="D1" s="31" t="s">
        <v>44</v>
      </c>
      <c r="E1" s="31" t="s">
        <v>2</v>
      </c>
      <c r="G1" s="1910"/>
      <c r="H1" s="1911"/>
      <c r="I1" s="1911"/>
      <c r="J1" s="1911"/>
    </row>
    <row r="2" ht="22.5" customHeight="1">
      <c r="A2" s="62" t="s">
        <v>1105</v>
      </c>
      <c r="B2" s="62" t="s">
        <v>689</v>
      </c>
      <c r="C2" s="1912">
        <v>45669.0</v>
      </c>
      <c r="D2" s="62" t="s">
        <v>11</v>
      </c>
      <c r="E2" s="1913">
        <v>15.05</v>
      </c>
    </row>
    <row r="3" ht="22.5" customHeight="1">
      <c r="A3" s="62" t="s">
        <v>1106</v>
      </c>
      <c r="B3" s="62" t="s">
        <v>689</v>
      </c>
      <c r="C3" s="1912">
        <v>45701.0</v>
      </c>
      <c r="D3" s="62" t="s">
        <v>11</v>
      </c>
      <c r="E3" s="1913">
        <v>15.05</v>
      </c>
    </row>
    <row r="4" ht="22.5" customHeight="1">
      <c r="A4" s="62" t="s">
        <v>1107</v>
      </c>
      <c r="B4" s="62" t="s">
        <v>689</v>
      </c>
      <c r="C4" s="1912">
        <v>45712.0</v>
      </c>
      <c r="D4" s="62" t="s">
        <v>11</v>
      </c>
      <c r="E4" s="1913">
        <v>12.65</v>
      </c>
    </row>
    <row r="5" ht="22.5" customHeight="1">
      <c r="A5" s="62" t="s">
        <v>1108</v>
      </c>
      <c r="B5" s="62" t="s">
        <v>689</v>
      </c>
      <c r="C5" s="1912">
        <v>45728.0</v>
      </c>
      <c r="D5" s="62" t="s">
        <v>11</v>
      </c>
      <c r="E5" s="1913">
        <v>15.05</v>
      </c>
    </row>
    <row r="6" ht="22.5" customHeight="1">
      <c r="A6" s="62" t="s">
        <v>1109</v>
      </c>
      <c r="B6" s="62" t="s">
        <v>689</v>
      </c>
      <c r="C6" s="1912">
        <v>45760.0</v>
      </c>
      <c r="D6" s="62" t="s">
        <v>11</v>
      </c>
      <c r="E6" s="1913">
        <v>15.05</v>
      </c>
    </row>
    <row r="7" ht="22.5" customHeight="1">
      <c r="A7" s="62" t="s">
        <v>1110</v>
      </c>
      <c r="B7" s="62" t="s">
        <v>689</v>
      </c>
      <c r="C7" s="1912">
        <v>45789.0</v>
      </c>
      <c r="D7" s="62" t="s">
        <v>11</v>
      </c>
      <c r="E7" s="1913">
        <v>15.05</v>
      </c>
    </row>
    <row r="8" ht="22.5" customHeight="1">
      <c r="A8" s="62" t="s">
        <v>1111</v>
      </c>
      <c r="B8" s="62" t="s">
        <v>689</v>
      </c>
      <c r="C8" s="1912">
        <v>45820.0</v>
      </c>
      <c r="D8" s="62" t="s">
        <v>11</v>
      </c>
      <c r="E8" s="1913">
        <v>15.05</v>
      </c>
    </row>
    <row r="9" ht="22.5" customHeight="1">
      <c r="A9" s="62" t="s">
        <v>1112</v>
      </c>
      <c r="B9" s="62" t="s">
        <v>689</v>
      </c>
      <c r="C9" s="1912">
        <v>45942.0</v>
      </c>
      <c r="D9" s="62" t="s">
        <v>11</v>
      </c>
      <c r="E9" s="1913">
        <v>15.05</v>
      </c>
    </row>
    <row r="10" ht="22.5" customHeight="1">
      <c r="A10" s="62" t="s">
        <v>1113</v>
      </c>
      <c r="B10" s="62" t="s">
        <v>689</v>
      </c>
      <c r="C10" s="1912">
        <v>45850.0</v>
      </c>
      <c r="D10" s="62" t="s">
        <v>11</v>
      </c>
      <c r="E10" s="1913">
        <v>15.05</v>
      </c>
    </row>
    <row r="11" ht="22.5" customHeight="1">
      <c r="A11" s="62" t="s">
        <v>1113</v>
      </c>
      <c r="B11" s="62" t="s">
        <v>689</v>
      </c>
      <c r="C11" s="1912">
        <v>45862.0</v>
      </c>
      <c r="D11" s="62" t="s">
        <v>11</v>
      </c>
      <c r="E11" s="1913">
        <v>12.65</v>
      </c>
    </row>
    <row r="12" ht="22.5" customHeight="1">
      <c r="A12" s="62" t="s">
        <v>1114</v>
      </c>
      <c r="B12" s="62" t="s">
        <v>689</v>
      </c>
      <c r="C12" s="1912">
        <v>45881.0</v>
      </c>
      <c r="D12" s="62" t="s">
        <v>11</v>
      </c>
      <c r="E12" s="1913">
        <v>15.05</v>
      </c>
    </row>
    <row r="13" ht="22.5" customHeight="1">
      <c r="A13" s="62" t="s">
        <v>1115</v>
      </c>
      <c r="B13" s="62" t="s">
        <v>689</v>
      </c>
      <c r="C13" s="1912">
        <v>45893.0</v>
      </c>
      <c r="D13" s="62" t="s">
        <v>11</v>
      </c>
      <c r="E13" s="1913">
        <v>12.65</v>
      </c>
    </row>
    <row r="14" ht="22.5" customHeight="1">
      <c r="A14" s="62" t="s">
        <v>1116</v>
      </c>
      <c r="B14" s="62" t="s">
        <v>689</v>
      </c>
      <c r="C14" s="1912">
        <v>45912.0</v>
      </c>
      <c r="D14" s="62" t="s">
        <v>11</v>
      </c>
      <c r="E14" s="1913">
        <v>15.05</v>
      </c>
    </row>
    <row r="15" ht="22.5" customHeight="1">
      <c r="A15" s="62" t="s">
        <v>1117</v>
      </c>
      <c r="B15" s="62" t="s">
        <v>838</v>
      </c>
      <c r="C15" s="1912">
        <v>45681.0</v>
      </c>
      <c r="D15" s="62" t="s">
        <v>11</v>
      </c>
      <c r="E15" s="1913">
        <v>12.65</v>
      </c>
    </row>
    <row r="16" ht="22.5" customHeight="1">
      <c r="A16" s="62" t="s">
        <v>1118</v>
      </c>
      <c r="B16" s="62" t="s">
        <v>838</v>
      </c>
      <c r="C16" s="1912">
        <v>45740.0</v>
      </c>
      <c r="D16" s="62" t="s">
        <v>11</v>
      </c>
      <c r="E16" s="1913">
        <v>12.65</v>
      </c>
    </row>
    <row r="17" ht="22.5" customHeight="1">
      <c r="A17" s="62" t="s">
        <v>1119</v>
      </c>
      <c r="B17" s="62" t="s">
        <v>838</v>
      </c>
      <c r="C17" s="1912">
        <v>45771.0</v>
      </c>
      <c r="D17" s="62" t="s">
        <v>11</v>
      </c>
      <c r="E17" s="1913">
        <v>12.65</v>
      </c>
    </row>
    <row r="18" ht="22.5" customHeight="1">
      <c r="A18" s="62" t="s">
        <v>1120</v>
      </c>
      <c r="B18" s="62" t="s">
        <v>838</v>
      </c>
      <c r="C18" s="1912">
        <v>45801.0</v>
      </c>
      <c r="D18" s="62" t="s">
        <v>11</v>
      </c>
      <c r="E18" s="1913">
        <v>12.65</v>
      </c>
    </row>
    <row r="19" ht="22.5" customHeight="1">
      <c r="A19" s="62" t="s">
        <v>1121</v>
      </c>
      <c r="B19" s="62" t="s">
        <v>838</v>
      </c>
      <c r="C19" s="1912">
        <v>45924.0</v>
      </c>
      <c r="D19" s="62" t="s">
        <v>11</v>
      </c>
      <c r="E19" s="1913">
        <v>12.65</v>
      </c>
    </row>
    <row r="20" ht="22.5" customHeight="1">
      <c r="A20" s="62" t="s">
        <v>1122</v>
      </c>
      <c r="B20" s="62" t="s">
        <v>838</v>
      </c>
      <c r="C20" s="1912">
        <v>45832.0</v>
      </c>
      <c r="D20" s="62" t="s">
        <v>11</v>
      </c>
      <c r="E20" s="1913">
        <v>12.65</v>
      </c>
    </row>
    <row r="21" ht="22.5" customHeight="1">
      <c r="A21" s="62" t="s">
        <v>1105</v>
      </c>
      <c r="B21" s="62" t="s">
        <v>836</v>
      </c>
      <c r="C21" s="1912">
        <v>45673.0</v>
      </c>
      <c r="D21" s="62" t="s">
        <v>11</v>
      </c>
      <c r="E21" s="1913">
        <v>6.32</v>
      </c>
    </row>
    <row r="22" ht="22.5" customHeight="1">
      <c r="A22" s="62" t="s">
        <v>1106</v>
      </c>
      <c r="B22" s="62" t="s">
        <v>836</v>
      </c>
      <c r="C22" s="1912">
        <v>45704.0</v>
      </c>
      <c r="D22" s="62" t="s">
        <v>11</v>
      </c>
      <c r="E22" s="1913">
        <v>6.32</v>
      </c>
    </row>
    <row r="23" ht="22.5" customHeight="1">
      <c r="A23" s="62" t="s">
        <v>1108</v>
      </c>
      <c r="B23" s="62" t="s">
        <v>836</v>
      </c>
      <c r="C23" s="1912">
        <v>45732.0</v>
      </c>
      <c r="D23" s="62" t="s">
        <v>11</v>
      </c>
      <c r="E23" s="1913">
        <v>6.32</v>
      </c>
    </row>
    <row r="24" ht="22.5" customHeight="1">
      <c r="A24" s="62" t="s">
        <v>1109</v>
      </c>
      <c r="B24" s="62" t="s">
        <v>836</v>
      </c>
      <c r="C24" s="1912">
        <v>45763.0</v>
      </c>
      <c r="D24" s="62" t="s">
        <v>11</v>
      </c>
      <c r="E24" s="1913">
        <v>6.32</v>
      </c>
    </row>
    <row r="25" ht="22.5" customHeight="1">
      <c r="A25" s="62" t="s">
        <v>1120</v>
      </c>
      <c r="B25" s="62" t="s">
        <v>836</v>
      </c>
      <c r="C25" s="1912">
        <v>45793.0</v>
      </c>
      <c r="D25" s="62" t="s">
        <v>11</v>
      </c>
      <c r="E25" s="1913">
        <v>6.32</v>
      </c>
    </row>
    <row r="26" ht="22.5" customHeight="1">
      <c r="A26" s="62" t="s">
        <v>1112</v>
      </c>
      <c r="B26" s="62" t="s">
        <v>836</v>
      </c>
      <c r="C26" s="1912">
        <v>45946.0</v>
      </c>
      <c r="D26" s="62" t="s">
        <v>11</v>
      </c>
      <c r="E26" s="1913">
        <v>7.37</v>
      </c>
    </row>
    <row r="27" ht="22.5" customHeight="1">
      <c r="A27" s="62" t="s">
        <v>1122</v>
      </c>
      <c r="B27" s="62" t="s">
        <v>836</v>
      </c>
      <c r="C27" s="1912">
        <v>45824.0</v>
      </c>
      <c r="D27" s="62" t="s">
        <v>11</v>
      </c>
      <c r="E27" s="1913">
        <v>6.32</v>
      </c>
    </row>
    <row r="28" ht="22.5" customHeight="1">
      <c r="A28" s="62" t="s">
        <v>1113</v>
      </c>
      <c r="B28" s="62" t="s">
        <v>836</v>
      </c>
      <c r="C28" s="1912">
        <v>45852.0</v>
      </c>
      <c r="D28" s="62" t="s">
        <v>11</v>
      </c>
      <c r="E28" s="1913">
        <v>6.32</v>
      </c>
    </row>
    <row r="29" ht="22.5" customHeight="1">
      <c r="A29" s="62" t="s">
        <v>1114</v>
      </c>
      <c r="B29" s="62" t="s">
        <v>836</v>
      </c>
      <c r="C29" s="1912">
        <v>45885.0</v>
      </c>
      <c r="D29" s="62" t="s">
        <v>11</v>
      </c>
      <c r="E29" s="1913">
        <v>7.37</v>
      </c>
    </row>
    <row r="30" ht="22.5" customHeight="1">
      <c r="A30" s="62" t="s">
        <v>1116</v>
      </c>
      <c r="B30" s="62" t="s">
        <v>836</v>
      </c>
      <c r="C30" s="1912">
        <v>45916.0</v>
      </c>
      <c r="D30" s="62" t="s">
        <v>11</v>
      </c>
      <c r="E30" s="1913">
        <v>7.37</v>
      </c>
    </row>
    <row r="31" ht="22.5" customHeight="1">
      <c r="A31" s="62" t="s">
        <v>1119</v>
      </c>
      <c r="B31" s="62" t="s">
        <v>917</v>
      </c>
      <c r="C31" s="1912">
        <v>45777.0</v>
      </c>
      <c r="D31" s="62" t="s">
        <v>144</v>
      </c>
      <c r="E31" s="1913">
        <v>24.92</v>
      </c>
    </row>
    <row r="32" ht="22.5" customHeight="1">
      <c r="A32" s="62" t="s">
        <v>1106</v>
      </c>
      <c r="B32" s="62" t="s">
        <v>770</v>
      </c>
      <c r="C32" s="1912">
        <v>45696.0</v>
      </c>
      <c r="D32" s="62" t="s">
        <v>1123</v>
      </c>
      <c r="E32" s="1913">
        <v>21.09</v>
      </c>
    </row>
    <row r="33" ht="22.5" customHeight="1">
      <c r="A33" s="62" t="s">
        <v>1108</v>
      </c>
      <c r="B33" s="62" t="s">
        <v>770</v>
      </c>
      <c r="C33" s="1912">
        <v>45725.0</v>
      </c>
      <c r="D33" s="62" t="s">
        <v>1123</v>
      </c>
      <c r="E33" s="1913">
        <v>21.09</v>
      </c>
    </row>
    <row r="34" ht="22.5" customHeight="1">
      <c r="A34" s="62" t="s">
        <v>1109</v>
      </c>
      <c r="B34" s="62" t="s">
        <v>770</v>
      </c>
      <c r="C34" s="1912">
        <v>45756.0</v>
      </c>
      <c r="D34" s="62" t="s">
        <v>1123</v>
      </c>
      <c r="E34" s="1913">
        <v>21.09</v>
      </c>
    </row>
    <row r="35" ht="22.5" customHeight="1">
      <c r="A35" s="62" t="s">
        <v>1110</v>
      </c>
      <c r="B35" s="62" t="s">
        <v>770</v>
      </c>
      <c r="C35" s="1912">
        <v>45786.0</v>
      </c>
      <c r="D35" s="62" t="s">
        <v>1123</v>
      </c>
      <c r="E35" s="1913">
        <v>21.09</v>
      </c>
    </row>
    <row r="36" ht="22.5" customHeight="1">
      <c r="A36" s="62" t="s">
        <v>1111</v>
      </c>
      <c r="B36" s="62" t="s">
        <v>770</v>
      </c>
      <c r="C36" s="1912">
        <v>45817.0</v>
      </c>
      <c r="D36" s="62" t="s">
        <v>1123</v>
      </c>
      <c r="E36" s="1913">
        <v>21.09</v>
      </c>
    </row>
    <row r="37" ht="22.5" customHeight="1">
      <c r="A37" s="62" t="s">
        <v>1112</v>
      </c>
      <c r="B37" s="62" t="s">
        <v>770</v>
      </c>
      <c r="C37" s="1912">
        <v>45939.0</v>
      </c>
      <c r="D37" s="62" t="s">
        <v>1123</v>
      </c>
      <c r="E37" s="1913">
        <v>21.09</v>
      </c>
    </row>
    <row r="38" ht="22.5" customHeight="1">
      <c r="A38" s="62" t="s">
        <v>1124</v>
      </c>
      <c r="B38" s="62" t="s">
        <v>770</v>
      </c>
      <c r="C38" s="1912">
        <v>45847.0</v>
      </c>
      <c r="D38" s="62" t="s">
        <v>1123</v>
      </c>
      <c r="E38" s="1913">
        <v>21.09</v>
      </c>
    </row>
    <row r="39" ht="22.5" customHeight="1">
      <c r="A39" s="62" t="s">
        <v>1114</v>
      </c>
      <c r="B39" s="62" t="s">
        <v>770</v>
      </c>
      <c r="C39" s="1912">
        <v>45878.0</v>
      </c>
      <c r="D39" s="62" t="s">
        <v>1123</v>
      </c>
      <c r="E39" s="1913">
        <v>21.09</v>
      </c>
    </row>
    <row r="40" ht="22.5" customHeight="1">
      <c r="A40" s="62" t="s">
        <v>1116</v>
      </c>
      <c r="B40" s="62" t="s">
        <v>770</v>
      </c>
      <c r="C40" s="1912">
        <v>45909.0</v>
      </c>
      <c r="D40" s="62" t="s">
        <v>1123</v>
      </c>
      <c r="E40" s="1913">
        <v>19.99</v>
      </c>
    </row>
    <row r="41" ht="22.5" customHeight="1">
      <c r="A41" s="62" t="s">
        <v>1105</v>
      </c>
      <c r="B41" s="62" t="s">
        <v>753</v>
      </c>
      <c r="C41" s="1912">
        <v>45676.0</v>
      </c>
      <c r="D41" s="62" t="s">
        <v>146</v>
      </c>
      <c r="E41" s="1913">
        <v>40.0</v>
      </c>
    </row>
    <row r="42" ht="22.5" customHeight="1">
      <c r="A42" s="62" t="s">
        <v>1108</v>
      </c>
      <c r="B42" s="62" t="s">
        <v>753</v>
      </c>
      <c r="C42" s="1912">
        <v>45730.0</v>
      </c>
      <c r="D42" s="62" t="s">
        <v>146</v>
      </c>
      <c r="E42" s="1913">
        <v>85.5</v>
      </c>
    </row>
    <row r="43" ht="22.5" customHeight="1">
      <c r="A43" s="62" t="s">
        <v>1118</v>
      </c>
      <c r="B43" s="62" t="s">
        <v>753</v>
      </c>
      <c r="C43" s="1912">
        <v>45744.0</v>
      </c>
      <c r="D43" s="62" t="s">
        <v>146</v>
      </c>
      <c r="E43" s="1913">
        <v>85.0</v>
      </c>
    </row>
    <row r="44" ht="22.5" customHeight="1">
      <c r="A44" s="62" t="s">
        <v>1119</v>
      </c>
      <c r="B44" s="62" t="s">
        <v>753</v>
      </c>
      <c r="C44" s="1912">
        <v>45765.0</v>
      </c>
      <c r="D44" s="62" t="s">
        <v>146</v>
      </c>
      <c r="E44" s="1913">
        <v>40.0</v>
      </c>
    </row>
    <row r="45" ht="22.5" customHeight="1">
      <c r="A45" s="62" t="s">
        <v>1114</v>
      </c>
      <c r="B45" s="62" t="s">
        <v>753</v>
      </c>
      <c r="C45" s="1912">
        <v>45877.0</v>
      </c>
      <c r="D45" s="62" t="s">
        <v>146</v>
      </c>
      <c r="E45" s="1913">
        <v>40.0</v>
      </c>
    </row>
    <row r="46" ht="22.5" customHeight="1">
      <c r="A46" s="62" t="s">
        <v>1114</v>
      </c>
      <c r="B46" s="62" t="s">
        <v>753</v>
      </c>
      <c r="C46" s="1912">
        <v>45884.0</v>
      </c>
      <c r="D46" s="62" t="s">
        <v>146</v>
      </c>
      <c r="E46" s="1913">
        <v>43.0</v>
      </c>
    </row>
    <row r="47" ht="22.5" customHeight="1">
      <c r="A47" s="62" t="s">
        <v>1116</v>
      </c>
      <c r="B47" s="62" t="s">
        <v>753</v>
      </c>
      <c r="C47" s="1912">
        <v>45912.0</v>
      </c>
      <c r="D47" s="62" t="s">
        <v>146</v>
      </c>
      <c r="E47" s="1913">
        <v>40.0</v>
      </c>
    </row>
    <row r="48" ht="22.5" customHeight="1">
      <c r="A48" s="62" t="s">
        <v>1122</v>
      </c>
      <c r="B48" s="62" t="s">
        <v>925</v>
      </c>
      <c r="C48" s="1912">
        <v>45823.0</v>
      </c>
      <c r="D48" s="62" t="s">
        <v>132</v>
      </c>
      <c r="E48" s="1913">
        <v>40.0</v>
      </c>
    </row>
    <row r="49" ht="22.5" customHeight="1">
      <c r="A49" s="62" t="s">
        <v>1107</v>
      </c>
      <c r="B49" s="62" t="s">
        <v>474</v>
      </c>
      <c r="C49" s="1912">
        <v>45718.0</v>
      </c>
      <c r="D49" s="62" t="s">
        <v>144</v>
      </c>
      <c r="E49" s="1913">
        <v>24.56</v>
      </c>
    </row>
    <row r="50" ht="22.5" customHeight="1">
      <c r="A50" s="62" t="s">
        <v>1114</v>
      </c>
      <c r="B50" s="62" t="s">
        <v>474</v>
      </c>
      <c r="C50" s="1912">
        <v>45887.0</v>
      </c>
      <c r="D50" s="62" t="s">
        <v>144</v>
      </c>
      <c r="E50" s="1913">
        <v>24.79</v>
      </c>
    </row>
    <row r="51" ht="22.5" customHeight="1">
      <c r="A51" s="62" t="s">
        <v>1115</v>
      </c>
      <c r="B51" s="62" t="s">
        <v>474</v>
      </c>
      <c r="C51" s="1912">
        <v>45891.0</v>
      </c>
      <c r="D51" s="62" t="s">
        <v>144</v>
      </c>
      <c r="E51" s="1913">
        <v>22.29</v>
      </c>
    </row>
    <row r="52" ht="22.5" customHeight="1">
      <c r="A52" s="62" t="s">
        <v>1117</v>
      </c>
      <c r="B52" s="62" t="s">
        <v>508</v>
      </c>
      <c r="C52" s="1912">
        <v>45688.0</v>
      </c>
      <c r="D52" s="62" t="s">
        <v>144</v>
      </c>
      <c r="E52" s="1913">
        <v>22.87</v>
      </c>
    </row>
    <row r="53" ht="22.5" customHeight="1">
      <c r="A53" s="62" t="s">
        <v>1117</v>
      </c>
      <c r="B53" s="62" t="s">
        <v>508</v>
      </c>
      <c r="C53" s="1912">
        <v>45694.0</v>
      </c>
      <c r="D53" s="62" t="s">
        <v>144</v>
      </c>
      <c r="E53" s="1913">
        <v>22.87</v>
      </c>
    </row>
    <row r="54" ht="22.5" customHeight="1">
      <c r="A54" s="62" t="s">
        <v>1106</v>
      </c>
      <c r="B54" s="62" t="s">
        <v>508</v>
      </c>
      <c r="C54" s="1912">
        <v>45700.0</v>
      </c>
      <c r="D54" s="62" t="s">
        <v>144</v>
      </c>
      <c r="E54" s="1913">
        <v>22.87</v>
      </c>
    </row>
    <row r="55" ht="22.5" customHeight="1">
      <c r="A55" s="62" t="s">
        <v>1122</v>
      </c>
      <c r="B55" s="62" t="s">
        <v>508</v>
      </c>
      <c r="C55" s="1912">
        <v>45825.0</v>
      </c>
      <c r="D55" s="62" t="s">
        <v>144</v>
      </c>
      <c r="E55" s="1913">
        <v>23.19</v>
      </c>
    </row>
    <row r="56" ht="22.5" customHeight="1">
      <c r="A56" s="62" t="s">
        <v>1124</v>
      </c>
      <c r="B56" s="62" t="s">
        <v>508</v>
      </c>
      <c r="C56" s="1912">
        <v>45835.0</v>
      </c>
      <c r="D56" s="62" t="s">
        <v>144</v>
      </c>
      <c r="E56" s="1913">
        <v>25.09</v>
      </c>
    </row>
    <row r="57" ht="22.5" customHeight="1">
      <c r="A57" s="62" t="s">
        <v>1125</v>
      </c>
      <c r="B57" s="62" t="s">
        <v>508</v>
      </c>
      <c r="C57" s="1912">
        <v>45868.0</v>
      </c>
      <c r="D57" s="62" t="s">
        <v>144</v>
      </c>
      <c r="E57" s="1913">
        <v>23.19</v>
      </c>
    </row>
    <row r="58" ht="22.5" customHeight="1">
      <c r="A58" s="62" t="s">
        <v>1117</v>
      </c>
      <c r="B58" s="62" t="s">
        <v>717</v>
      </c>
      <c r="C58" s="1912">
        <v>45688.0</v>
      </c>
      <c r="D58" s="62" t="s">
        <v>1126</v>
      </c>
      <c r="E58" s="1913">
        <v>-0.04</v>
      </c>
    </row>
    <row r="59" ht="22.5" customHeight="1">
      <c r="A59" s="62" t="s">
        <v>1118</v>
      </c>
      <c r="B59" s="62" t="s">
        <v>717</v>
      </c>
      <c r="C59" s="1912">
        <v>45747.0</v>
      </c>
      <c r="D59" s="62" t="s">
        <v>1126</v>
      </c>
      <c r="E59" s="1913">
        <v>-0.05</v>
      </c>
    </row>
    <row r="60" ht="22.5" customHeight="1">
      <c r="A60" s="62" t="s">
        <v>1119</v>
      </c>
      <c r="B60" s="62" t="s">
        <v>717</v>
      </c>
      <c r="C60" s="1912">
        <v>45777.0</v>
      </c>
      <c r="D60" s="62" t="s">
        <v>1126</v>
      </c>
      <c r="E60" s="1913">
        <v>-0.04</v>
      </c>
    </row>
    <row r="61" ht="22.5" customHeight="1">
      <c r="A61" s="62" t="s">
        <v>1111</v>
      </c>
      <c r="B61" s="62" t="s">
        <v>717</v>
      </c>
      <c r="C61" s="1912">
        <v>45807.0</v>
      </c>
      <c r="D61" s="62" t="s">
        <v>1126</v>
      </c>
      <c r="E61" s="1913">
        <v>-0.04</v>
      </c>
    </row>
    <row r="62" ht="22.5" customHeight="1">
      <c r="A62" s="62" t="s">
        <v>1121</v>
      </c>
      <c r="B62" s="62" t="s">
        <v>717</v>
      </c>
      <c r="C62" s="1912">
        <v>45930.0</v>
      </c>
      <c r="D62" s="62" t="s">
        <v>1126</v>
      </c>
      <c r="E62" s="1913">
        <v>-0.1</v>
      </c>
    </row>
    <row r="63" ht="22.5" customHeight="1">
      <c r="A63" s="62" t="s">
        <v>1124</v>
      </c>
      <c r="B63" s="62" t="s">
        <v>717</v>
      </c>
      <c r="C63" s="1912">
        <v>45838.0</v>
      </c>
      <c r="D63" s="62" t="s">
        <v>1126</v>
      </c>
      <c r="E63" s="1913">
        <v>-0.06</v>
      </c>
    </row>
    <row r="64" ht="22.5" customHeight="1">
      <c r="A64" s="62" t="s">
        <v>1125</v>
      </c>
      <c r="B64" s="62" t="s">
        <v>717</v>
      </c>
      <c r="C64" s="1912">
        <v>45869.0</v>
      </c>
      <c r="D64" s="62" t="s">
        <v>1126</v>
      </c>
      <c r="E64" s="1913">
        <v>-0.09</v>
      </c>
    </row>
    <row r="65" ht="22.5" customHeight="1">
      <c r="A65" s="62" t="s">
        <v>1119</v>
      </c>
      <c r="B65" s="62" t="s">
        <v>916</v>
      </c>
      <c r="C65" s="1912">
        <v>45768.0</v>
      </c>
      <c r="D65" s="62" t="s">
        <v>1127</v>
      </c>
      <c r="E65" s="1913">
        <v>30.0</v>
      </c>
    </row>
    <row r="66" ht="22.5" customHeight="1">
      <c r="A66" s="62" t="s">
        <v>1112</v>
      </c>
      <c r="B66" s="62" t="s">
        <v>916</v>
      </c>
      <c r="C66" s="1912">
        <v>45936.0</v>
      </c>
      <c r="D66" s="62" t="s">
        <v>1127</v>
      </c>
      <c r="E66" s="1913">
        <v>33.35</v>
      </c>
    </row>
    <row r="67" ht="22.5" customHeight="1">
      <c r="A67" s="62" t="s">
        <v>1112</v>
      </c>
      <c r="B67" s="62" t="s">
        <v>916</v>
      </c>
      <c r="C67" s="1912">
        <v>45946.0</v>
      </c>
      <c r="D67" s="62" t="s">
        <v>1127</v>
      </c>
      <c r="E67" s="1913">
        <v>24.97</v>
      </c>
    </row>
    <row r="68" ht="22.5" customHeight="1">
      <c r="A68" s="62" t="s">
        <v>1124</v>
      </c>
      <c r="B68" s="62" t="s">
        <v>916</v>
      </c>
      <c r="C68" s="1912">
        <v>45844.0</v>
      </c>
      <c r="D68" s="62" t="s">
        <v>1127</v>
      </c>
      <c r="E68" s="1913">
        <v>31.03</v>
      </c>
    </row>
    <row r="69" ht="22.5" customHeight="1">
      <c r="A69" s="62" t="s">
        <v>1124</v>
      </c>
      <c r="B69" s="62" t="s">
        <v>927</v>
      </c>
      <c r="C69" s="1912">
        <v>45840.0</v>
      </c>
      <c r="D69" s="62" t="s">
        <v>110</v>
      </c>
      <c r="E69" s="1913">
        <v>20.75</v>
      </c>
    </row>
    <row r="70" ht="22.5" customHeight="1">
      <c r="A70" s="62" t="s">
        <v>1115</v>
      </c>
      <c r="B70" s="62" t="s">
        <v>760</v>
      </c>
      <c r="C70" s="1912">
        <v>45901.0</v>
      </c>
      <c r="D70" s="62" t="s">
        <v>110</v>
      </c>
      <c r="E70" s="1913">
        <v>29.0</v>
      </c>
    </row>
    <row r="71" ht="22.5" customHeight="1">
      <c r="A71" s="62" t="s">
        <v>1107</v>
      </c>
      <c r="B71" s="62" t="s">
        <v>849</v>
      </c>
      <c r="C71" s="1912">
        <v>45713.0</v>
      </c>
      <c r="D71" s="62" t="s">
        <v>148</v>
      </c>
      <c r="E71" s="1913">
        <v>26.38</v>
      </c>
    </row>
    <row r="72" ht="22.5" customHeight="1">
      <c r="A72" s="62" t="s">
        <v>1117</v>
      </c>
      <c r="B72" s="62" t="s">
        <v>22</v>
      </c>
      <c r="C72" s="1912">
        <v>45692.0</v>
      </c>
      <c r="D72" s="62" t="s">
        <v>1128</v>
      </c>
      <c r="E72" s="1913">
        <v>10.0</v>
      </c>
    </row>
    <row r="73" ht="22.5" customHeight="1">
      <c r="A73" s="62" t="s">
        <v>1107</v>
      </c>
      <c r="B73" s="62" t="s">
        <v>22</v>
      </c>
      <c r="C73" s="1912">
        <v>45720.0</v>
      </c>
      <c r="D73" s="62" t="s">
        <v>1128</v>
      </c>
      <c r="E73" s="1913">
        <v>10.0</v>
      </c>
    </row>
    <row r="74" ht="22.5" customHeight="1">
      <c r="A74" s="62" t="s">
        <v>1109</v>
      </c>
      <c r="B74" s="62" t="s">
        <v>22</v>
      </c>
      <c r="C74" s="1912">
        <v>45751.0</v>
      </c>
      <c r="D74" s="62" t="s">
        <v>1128</v>
      </c>
      <c r="E74" s="1913">
        <v>10.0</v>
      </c>
    </row>
    <row r="75" ht="22.5" customHeight="1">
      <c r="A75" s="62" t="s">
        <v>1110</v>
      </c>
      <c r="B75" s="62" t="s">
        <v>22</v>
      </c>
      <c r="C75" s="1912">
        <v>45781.0</v>
      </c>
      <c r="D75" s="62" t="s">
        <v>1128</v>
      </c>
      <c r="E75" s="1913">
        <v>10.0</v>
      </c>
    </row>
    <row r="76" ht="22.5" customHeight="1">
      <c r="A76" s="62" t="s">
        <v>1111</v>
      </c>
      <c r="B76" s="62" t="s">
        <v>22</v>
      </c>
      <c r="C76" s="1912">
        <v>45812.0</v>
      </c>
      <c r="D76" s="62" t="s">
        <v>1128</v>
      </c>
      <c r="E76" s="1913">
        <v>10.0</v>
      </c>
    </row>
    <row r="77" ht="22.5" customHeight="1">
      <c r="A77" s="62" t="s">
        <v>1112</v>
      </c>
      <c r="B77" s="62" t="s">
        <v>22</v>
      </c>
      <c r="C77" s="1912">
        <v>45934.0</v>
      </c>
      <c r="D77" s="62" t="s">
        <v>1128</v>
      </c>
      <c r="E77" s="1913">
        <v>111.96</v>
      </c>
    </row>
    <row r="78" ht="22.5" customHeight="1">
      <c r="A78" s="62" t="s">
        <v>1124</v>
      </c>
      <c r="B78" s="62" t="s">
        <v>22</v>
      </c>
      <c r="C78" s="1912">
        <v>45842.0</v>
      </c>
      <c r="D78" s="62" t="s">
        <v>1128</v>
      </c>
      <c r="E78" s="1913">
        <v>10.0</v>
      </c>
    </row>
    <row r="79" ht="22.5" customHeight="1">
      <c r="A79" s="62" t="s">
        <v>1124</v>
      </c>
      <c r="B79" s="62" t="s">
        <v>22</v>
      </c>
      <c r="C79" s="1912">
        <v>45843.0</v>
      </c>
      <c r="D79" s="62" t="s">
        <v>1128</v>
      </c>
      <c r="E79" s="1913">
        <v>28.06</v>
      </c>
    </row>
    <row r="80" ht="22.5" customHeight="1">
      <c r="A80" s="62" t="s">
        <v>1125</v>
      </c>
      <c r="B80" s="62" t="s">
        <v>22</v>
      </c>
      <c r="C80" s="1912">
        <v>45873.0</v>
      </c>
      <c r="D80" s="62" t="s">
        <v>1128</v>
      </c>
      <c r="E80" s="1913">
        <v>45.6</v>
      </c>
    </row>
    <row r="81" ht="22.5" customHeight="1">
      <c r="A81" s="62" t="s">
        <v>1115</v>
      </c>
      <c r="B81" s="62" t="s">
        <v>22</v>
      </c>
      <c r="C81" s="1912">
        <v>45904.0</v>
      </c>
      <c r="D81" s="62" t="s">
        <v>1128</v>
      </c>
      <c r="E81" s="1913">
        <v>57.28</v>
      </c>
    </row>
    <row r="82" ht="22.5" customHeight="1">
      <c r="A82" s="62" t="s">
        <v>1109</v>
      </c>
      <c r="B82" s="62" t="s">
        <v>477</v>
      </c>
      <c r="C82" s="1912">
        <v>45758.0</v>
      </c>
      <c r="D82" s="62" t="s">
        <v>150</v>
      </c>
      <c r="E82" s="1913">
        <v>27.0</v>
      </c>
    </row>
    <row r="83" ht="22.5" customHeight="1">
      <c r="A83" s="62" t="s">
        <v>1111</v>
      </c>
      <c r="B83" s="62" t="s">
        <v>477</v>
      </c>
      <c r="C83" s="1912">
        <v>45818.0</v>
      </c>
      <c r="D83" s="62" t="s">
        <v>150</v>
      </c>
      <c r="E83" s="1913">
        <v>27.0</v>
      </c>
    </row>
    <row r="84" ht="22.5" customHeight="1">
      <c r="A84" s="62" t="s">
        <v>1112</v>
      </c>
      <c r="B84" s="62" t="s">
        <v>477</v>
      </c>
      <c r="C84" s="1912">
        <v>45934.0</v>
      </c>
      <c r="D84" s="62" t="s">
        <v>150</v>
      </c>
      <c r="E84" s="1913">
        <v>27.0</v>
      </c>
    </row>
    <row r="85" ht="22.5" customHeight="1">
      <c r="A85" s="62" t="s">
        <v>1113</v>
      </c>
      <c r="B85" s="62" t="s">
        <v>477</v>
      </c>
      <c r="C85" s="1912">
        <v>45859.0</v>
      </c>
      <c r="D85" s="62" t="s">
        <v>150</v>
      </c>
      <c r="E85" s="1913">
        <v>27.0</v>
      </c>
    </row>
    <row r="86" ht="22.5" customHeight="1">
      <c r="A86" s="62" t="s">
        <v>1115</v>
      </c>
      <c r="B86" s="62" t="s">
        <v>477</v>
      </c>
      <c r="C86" s="1912">
        <v>45891.0</v>
      </c>
      <c r="D86" s="62" t="s">
        <v>150</v>
      </c>
      <c r="E86" s="1913">
        <v>27.0</v>
      </c>
    </row>
    <row r="87" ht="22.5" customHeight="1">
      <c r="A87" s="62" t="s">
        <v>1119</v>
      </c>
      <c r="B87" s="62" t="s">
        <v>36</v>
      </c>
      <c r="C87" s="1912">
        <v>45767.0</v>
      </c>
      <c r="D87" s="62" t="s">
        <v>132</v>
      </c>
      <c r="E87" s="1913">
        <v>65.0</v>
      </c>
    </row>
    <row r="88" ht="22.5" customHeight="1">
      <c r="A88" s="62" t="s">
        <v>1120</v>
      </c>
      <c r="B88" s="62" t="s">
        <v>921</v>
      </c>
      <c r="C88" s="1912">
        <v>45795.0</v>
      </c>
      <c r="D88" s="62" t="s">
        <v>110</v>
      </c>
      <c r="E88" s="1913">
        <v>26.36</v>
      </c>
    </row>
    <row r="89" ht="22.5" customHeight="1">
      <c r="A89" s="62" t="s">
        <v>1120</v>
      </c>
      <c r="B89" s="62" t="s">
        <v>921</v>
      </c>
      <c r="C89" s="1912">
        <v>45795.0</v>
      </c>
      <c r="D89" s="62" t="s">
        <v>110</v>
      </c>
      <c r="E89" s="1913">
        <v>26.34</v>
      </c>
    </row>
    <row r="90" ht="22.5" customHeight="1">
      <c r="A90" s="62" t="s">
        <v>1117</v>
      </c>
      <c r="B90" s="62" t="s">
        <v>841</v>
      </c>
      <c r="C90" s="1912">
        <v>45687.0</v>
      </c>
      <c r="D90" s="62" t="s">
        <v>1129</v>
      </c>
      <c r="E90" s="1913">
        <v>-30.0</v>
      </c>
    </row>
    <row r="91" ht="22.5" customHeight="1">
      <c r="A91" s="62" t="s">
        <v>1117</v>
      </c>
      <c r="B91" s="62" t="s">
        <v>843</v>
      </c>
      <c r="C91" s="1912">
        <v>45688.0</v>
      </c>
      <c r="D91" s="62" t="s">
        <v>1128</v>
      </c>
      <c r="E91" s="1913">
        <v>17.83</v>
      </c>
    </row>
    <row r="92" ht="22.5" customHeight="1">
      <c r="A92" s="62" t="s">
        <v>1107</v>
      </c>
      <c r="B92" s="62" t="s">
        <v>843</v>
      </c>
      <c r="C92" s="1912">
        <v>45717.0</v>
      </c>
      <c r="D92" s="62" t="s">
        <v>1128</v>
      </c>
      <c r="E92" s="1913">
        <v>17.83</v>
      </c>
    </row>
    <row r="93" ht="22.5" customHeight="1">
      <c r="A93" s="62" t="s">
        <v>1118</v>
      </c>
      <c r="B93" s="62" t="s">
        <v>843</v>
      </c>
      <c r="C93" s="1912">
        <v>45750.0</v>
      </c>
      <c r="D93" s="62" t="s">
        <v>1128</v>
      </c>
      <c r="E93" s="1913">
        <v>17.83</v>
      </c>
    </row>
    <row r="94" ht="22.5" customHeight="1">
      <c r="A94" s="62" t="s">
        <v>1110</v>
      </c>
      <c r="B94" s="62" t="s">
        <v>843</v>
      </c>
      <c r="C94" s="1912">
        <v>45780.0</v>
      </c>
      <c r="D94" s="62" t="s">
        <v>1128</v>
      </c>
      <c r="E94" s="1913">
        <v>17.83</v>
      </c>
    </row>
    <row r="95" ht="22.5" customHeight="1">
      <c r="A95" s="62" t="s">
        <v>1111</v>
      </c>
      <c r="B95" s="62" t="s">
        <v>843</v>
      </c>
      <c r="C95" s="1912">
        <v>45811.0</v>
      </c>
      <c r="D95" s="62" t="s">
        <v>1128</v>
      </c>
      <c r="E95" s="1913">
        <v>17.83</v>
      </c>
    </row>
    <row r="96" ht="22.5" customHeight="1">
      <c r="A96" s="62" t="s">
        <v>1124</v>
      </c>
      <c r="B96" s="62" t="s">
        <v>843</v>
      </c>
      <c r="C96" s="1912">
        <v>45841.0</v>
      </c>
      <c r="D96" s="62" t="s">
        <v>1128</v>
      </c>
      <c r="E96" s="1913">
        <v>16.45</v>
      </c>
    </row>
    <row r="97" ht="22.5" customHeight="1">
      <c r="A97" s="62" t="s">
        <v>1125</v>
      </c>
      <c r="B97" s="62" t="s">
        <v>843</v>
      </c>
      <c r="C97" s="1912">
        <v>45871.0</v>
      </c>
      <c r="D97" s="62" t="s">
        <v>1128</v>
      </c>
      <c r="E97" s="1913">
        <v>14.24</v>
      </c>
    </row>
    <row r="98" ht="22.5" customHeight="1">
      <c r="A98" s="62" t="s">
        <v>1115</v>
      </c>
      <c r="B98" s="62" t="s">
        <v>843</v>
      </c>
      <c r="C98" s="1912">
        <v>45903.0</v>
      </c>
      <c r="D98" s="62" t="s">
        <v>1128</v>
      </c>
      <c r="E98" s="1913">
        <v>14.24</v>
      </c>
    </row>
    <row r="99" ht="22.5" customHeight="1">
      <c r="A99" s="62" t="s">
        <v>1107</v>
      </c>
      <c r="B99" s="62" t="s">
        <v>848</v>
      </c>
      <c r="C99" s="1912">
        <v>45709.0</v>
      </c>
      <c r="D99" s="62" t="s">
        <v>146</v>
      </c>
      <c r="E99" s="1913">
        <v>916.8</v>
      </c>
    </row>
    <row r="100" ht="22.5" customHeight="1">
      <c r="A100" s="62" t="s">
        <v>1105</v>
      </c>
      <c r="B100" s="62" t="s">
        <v>474</v>
      </c>
      <c r="C100" s="1912">
        <v>45669.0</v>
      </c>
      <c r="D100" s="62" t="s">
        <v>144</v>
      </c>
      <c r="E100" s="1913">
        <v>21.73</v>
      </c>
    </row>
    <row r="101" ht="22.5" customHeight="1">
      <c r="A101" s="62" t="s">
        <v>1105</v>
      </c>
      <c r="B101" s="62" t="s">
        <v>474</v>
      </c>
      <c r="C101" s="1912">
        <v>45676.0</v>
      </c>
      <c r="D101" s="62" t="s">
        <v>144</v>
      </c>
      <c r="E101" s="1913">
        <v>21.73</v>
      </c>
    </row>
    <row r="102" ht="22.5" customHeight="1">
      <c r="A102" s="62" t="s">
        <v>1117</v>
      </c>
      <c r="B102" s="62" t="s">
        <v>474</v>
      </c>
      <c r="C102" s="1912">
        <v>45681.0</v>
      </c>
      <c r="D102" s="62" t="s">
        <v>144</v>
      </c>
      <c r="E102" s="1913">
        <v>22.11</v>
      </c>
    </row>
    <row r="103" ht="22.5" customHeight="1">
      <c r="A103" s="62" t="s">
        <v>1107</v>
      </c>
      <c r="B103" s="62" t="s">
        <v>474</v>
      </c>
      <c r="C103" s="1912">
        <v>45712.0</v>
      </c>
      <c r="D103" s="62" t="s">
        <v>144</v>
      </c>
      <c r="E103" s="1913">
        <v>27.11</v>
      </c>
    </row>
    <row r="104" ht="22.5" customHeight="1">
      <c r="A104" s="62" t="s">
        <v>1108</v>
      </c>
      <c r="B104" s="62" t="s">
        <v>474</v>
      </c>
      <c r="C104" s="1912">
        <v>45728.0</v>
      </c>
      <c r="D104" s="62" t="s">
        <v>144</v>
      </c>
      <c r="E104" s="1913">
        <v>22.11</v>
      </c>
    </row>
    <row r="105" ht="22.5" customHeight="1">
      <c r="A105" s="62" t="s">
        <v>1108</v>
      </c>
      <c r="B105" s="62" t="s">
        <v>474</v>
      </c>
      <c r="C105" s="1912">
        <v>45734.0</v>
      </c>
      <c r="D105" s="62" t="s">
        <v>144</v>
      </c>
      <c r="E105" s="1913">
        <v>22.11</v>
      </c>
    </row>
    <row r="106" ht="22.5" customHeight="1">
      <c r="A106" s="62" t="s">
        <v>1118</v>
      </c>
      <c r="B106" s="62" t="s">
        <v>474</v>
      </c>
      <c r="C106" s="1912">
        <v>45740.0</v>
      </c>
      <c r="D106" s="62" t="s">
        <v>144</v>
      </c>
      <c r="E106" s="1913">
        <v>27.11</v>
      </c>
    </row>
    <row r="107" ht="22.5" customHeight="1">
      <c r="A107" s="62" t="s">
        <v>1109</v>
      </c>
      <c r="B107" s="62" t="s">
        <v>474</v>
      </c>
      <c r="C107" s="1912">
        <v>45751.0</v>
      </c>
      <c r="D107" s="62" t="s">
        <v>144</v>
      </c>
      <c r="E107" s="1913">
        <v>22.11</v>
      </c>
    </row>
    <row r="108" ht="22.5" customHeight="1">
      <c r="A108" s="62" t="s">
        <v>1109</v>
      </c>
      <c r="B108" s="62" t="s">
        <v>474</v>
      </c>
      <c r="C108" s="1912">
        <v>45760.0</v>
      </c>
      <c r="D108" s="62" t="s">
        <v>144</v>
      </c>
      <c r="E108" s="1913">
        <v>27.11</v>
      </c>
    </row>
    <row r="109" ht="22.5" customHeight="1">
      <c r="A109" s="62" t="s">
        <v>1119</v>
      </c>
      <c r="B109" s="62" t="s">
        <v>474</v>
      </c>
      <c r="C109" s="1912">
        <v>45765.0</v>
      </c>
      <c r="D109" s="62" t="s">
        <v>144</v>
      </c>
      <c r="E109" s="1913">
        <v>22.11</v>
      </c>
    </row>
    <row r="110" ht="22.5" customHeight="1">
      <c r="A110" s="62" t="s">
        <v>1110</v>
      </c>
      <c r="B110" s="62" t="s">
        <v>474</v>
      </c>
      <c r="C110" s="1912">
        <v>45782.0</v>
      </c>
      <c r="D110" s="62" t="s">
        <v>144</v>
      </c>
      <c r="E110" s="1913">
        <v>22.54</v>
      </c>
    </row>
    <row r="111" ht="22.5" customHeight="1">
      <c r="A111" s="62" t="s">
        <v>1110</v>
      </c>
      <c r="B111" s="62" t="s">
        <v>474</v>
      </c>
      <c r="C111" s="1912">
        <v>45788.0</v>
      </c>
      <c r="D111" s="62" t="s">
        <v>144</v>
      </c>
      <c r="E111" s="1913">
        <v>26.11</v>
      </c>
    </row>
    <row r="112" ht="22.5" customHeight="1">
      <c r="A112" s="62" t="s">
        <v>1120</v>
      </c>
      <c r="B112" s="62" t="s">
        <v>474</v>
      </c>
      <c r="C112" s="1912">
        <v>45795.0</v>
      </c>
      <c r="D112" s="62" t="s">
        <v>144</v>
      </c>
      <c r="E112" s="1913">
        <v>29.36</v>
      </c>
    </row>
    <row r="113" ht="22.5" customHeight="1">
      <c r="A113" s="62" t="s">
        <v>1120</v>
      </c>
      <c r="B113" s="62" t="s">
        <v>474</v>
      </c>
      <c r="C113" s="1912">
        <v>45803.0</v>
      </c>
      <c r="D113" s="62" t="s">
        <v>144</v>
      </c>
      <c r="E113" s="1913">
        <v>22.04</v>
      </c>
    </row>
    <row r="114" ht="22.5" customHeight="1">
      <c r="A114" s="62" t="s">
        <v>1111</v>
      </c>
      <c r="B114" s="62" t="s">
        <v>474</v>
      </c>
      <c r="C114" s="1912">
        <v>45809.0</v>
      </c>
      <c r="D114" s="62" t="s">
        <v>144</v>
      </c>
      <c r="E114" s="1913">
        <v>7.54</v>
      </c>
    </row>
    <row r="115" ht="22.5" customHeight="1">
      <c r="A115" s="62" t="s">
        <v>1112</v>
      </c>
      <c r="B115" s="62" t="s">
        <v>474</v>
      </c>
      <c r="C115" s="1912">
        <v>45938.0</v>
      </c>
      <c r="D115" s="62" t="s">
        <v>144</v>
      </c>
      <c r="E115" s="1913">
        <v>26.29</v>
      </c>
    </row>
    <row r="116" ht="22.5" customHeight="1">
      <c r="A116" s="62" t="s">
        <v>1112</v>
      </c>
      <c r="B116" s="62" t="s">
        <v>474</v>
      </c>
      <c r="C116" s="1912">
        <v>45943.0</v>
      </c>
      <c r="D116" s="62" t="s">
        <v>144</v>
      </c>
      <c r="E116" s="1913">
        <v>27.29</v>
      </c>
    </row>
    <row r="117" ht="22.5" customHeight="1">
      <c r="A117" s="62" t="s">
        <v>1121</v>
      </c>
      <c r="B117" s="62" t="s">
        <v>474</v>
      </c>
      <c r="C117" s="1912">
        <v>45930.0</v>
      </c>
      <c r="D117" s="62" t="s">
        <v>144</v>
      </c>
      <c r="E117" s="1913">
        <v>27.29</v>
      </c>
    </row>
    <row r="118" ht="22.5" customHeight="1">
      <c r="A118" s="62" t="s">
        <v>1121</v>
      </c>
      <c r="B118" s="62" t="s">
        <v>474</v>
      </c>
      <c r="C118" s="1912">
        <v>45932.0</v>
      </c>
      <c r="D118" s="62" t="s">
        <v>144</v>
      </c>
      <c r="E118" s="1913">
        <v>15.0</v>
      </c>
    </row>
    <row r="119" ht="22.5" customHeight="1">
      <c r="A119" s="62" t="s">
        <v>1122</v>
      </c>
      <c r="B119" s="62" t="s">
        <v>474</v>
      </c>
      <c r="C119" s="1912">
        <v>45830.0</v>
      </c>
      <c r="D119" s="62" t="s">
        <v>144</v>
      </c>
      <c r="E119" s="1913">
        <v>22.54</v>
      </c>
    </row>
    <row r="120" ht="22.5" customHeight="1">
      <c r="A120" s="62" t="s">
        <v>1124</v>
      </c>
      <c r="B120" s="62" t="s">
        <v>474</v>
      </c>
      <c r="C120" s="1912">
        <v>45840.0</v>
      </c>
      <c r="D120" s="62" t="s">
        <v>144</v>
      </c>
      <c r="E120" s="1913">
        <v>20.97</v>
      </c>
    </row>
    <row r="121" ht="22.5" customHeight="1">
      <c r="A121" s="62" t="s">
        <v>1124</v>
      </c>
      <c r="B121" s="62" t="s">
        <v>474</v>
      </c>
      <c r="C121" s="1912">
        <v>45845.0</v>
      </c>
      <c r="D121" s="62" t="s">
        <v>144</v>
      </c>
      <c r="E121" s="1913">
        <v>28.59</v>
      </c>
    </row>
    <row r="122" ht="22.5" customHeight="1">
      <c r="A122" s="62" t="s">
        <v>1113</v>
      </c>
      <c r="B122" s="62" t="s">
        <v>474</v>
      </c>
      <c r="C122" s="1912">
        <v>45857.0</v>
      </c>
      <c r="D122" s="62" t="s">
        <v>144</v>
      </c>
      <c r="E122" s="1913">
        <v>22.54</v>
      </c>
    </row>
    <row r="123" ht="22.5" customHeight="1">
      <c r="A123" s="62" t="s">
        <v>1113</v>
      </c>
      <c r="B123" s="62" t="s">
        <v>474</v>
      </c>
      <c r="C123" s="1912">
        <v>45862.0</v>
      </c>
      <c r="D123" s="62" t="s">
        <v>144</v>
      </c>
      <c r="E123" s="1913">
        <v>22.54</v>
      </c>
    </row>
    <row r="124" ht="22.5" customHeight="1">
      <c r="A124" s="62" t="s">
        <v>1114</v>
      </c>
      <c r="B124" s="62" t="s">
        <v>474</v>
      </c>
      <c r="C124" s="1912">
        <v>45877.0</v>
      </c>
      <c r="D124" s="62" t="s">
        <v>144</v>
      </c>
      <c r="E124" s="1913">
        <v>23.34</v>
      </c>
    </row>
    <row r="125" ht="22.5" customHeight="1">
      <c r="A125" s="62" t="s">
        <v>1115</v>
      </c>
      <c r="B125" s="62" t="s">
        <v>474</v>
      </c>
      <c r="C125" s="1912">
        <v>45891.0</v>
      </c>
      <c r="D125" s="62" t="s">
        <v>144</v>
      </c>
      <c r="E125" s="1913">
        <v>22.29</v>
      </c>
    </row>
    <row r="126" ht="22.5" customHeight="1">
      <c r="A126" s="62" t="s">
        <v>1115</v>
      </c>
      <c r="B126" s="62" t="s">
        <v>474</v>
      </c>
      <c r="C126" s="1912">
        <v>45897.0</v>
      </c>
      <c r="D126" s="62" t="s">
        <v>144</v>
      </c>
      <c r="E126" s="1913">
        <v>28.62</v>
      </c>
    </row>
    <row r="127" ht="22.5" customHeight="1">
      <c r="A127" s="62" t="s">
        <v>1115</v>
      </c>
      <c r="B127" s="62" t="s">
        <v>474</v>
      </c>
      <c r="C127" s="1912">
        <v>45902.0</v>
      </c>
      <c r="D127" s="62" t="s">
        <v>144</v>
      </c>
      <c r="E127" s="1913">
        <v>27.29</v>
      </c>
    </row>
    <row r="128" ht="22.5" customHeight="1">
      <c r="A128" s="62" t="s">
        <v>1116</v>
      </c>
      <c r="B128" s="62" t="s">
        <v>474</v>
      </c>
      <c r="C128" s="1912">
        <v>45907.0</v>
      </c>
      <c r="D128" s="62" t="s">
        <v>144</v>
      </c>
      <c r="E128" s="1913">
        <v>27.29</v>
      </c>
    </row>
    <row r="129" ht="22.5" customHeight="1">
      <c r="A129" s="62" t="s">
        <v>1116</v>
      </c>
      <c r="B129" s="62" t="s">
        <v>474</v>
      </c>
      <c r="C129" s="1912">
        <v>45912.0</v>
      </c>
      <c r="D129" s="62" t="s">
        <v>144</v>
      </c>
      <c r="E129" s="1913">
        <v>18.33</v>
      </c>
    </row>
    <row r="130" ht="22.5" customHeight="1">
      <c r="A130" s="62" t="s">
        <v>1130</v>
      </c>
      <c r="B130" s="62" t="s">
        <v>474</v>
      </c>
      <c r="C130" s="1912">
        <v>45947.0</v>
      </c>
      <c r="D130" s="62" t="s">
        <v>144</v>
      </c>
      <c r="E130" s="1913">
        <v>26.18</v>
      </c>
    </row>
    <row r="131" ht="22.5" customHeight="1">
      <c r="A131" s="62" t="s">
        <v>1117</v>
      </c>
      <c r="B131" s="62" t="s">
        <v>474</v>
      </c>
      <c r="C131" s="1912">
        <v>45681.0</v>
      </c>
      <c r="D131" s="62" t="s">
        <v>145</v>
      </c>
      <c r="E131" s="1913">
        <v>10.0</v>
      </c>
    </row>
    <row r="132" ht="22.5" customHeight="1">
      <c r="A132" s="62" t="s">
        <v>1106</v>
      </c>
      <c r="B132" s="62" t="s">
        <v>474</v>
      </c>
      <c r="C132" s="1912">
        <v>45704.0</v>
      </c>
      <c r="D132" s="62" t="s">
        <v>145</v>
      </c>
      <c r="E132" s="1913">
        <v>40.28</v>
      </c>
    </row>
    <row r="133" ht="22.5" customHeight="1">
      <c r="A133" s="62" t="s">
        <v>1108</v>
      </c>
      <c r="B133" s="62" t="s">
        <v>474</v>
      </c>
      <c r="C133" s="1912">
        <v>45734.0</v>
      </c>
      <c r="D133" s="62" t="s">
        <v>145</v>
      </c>
      <c r="E133" s="1913">
        <v>35.97</v>
      </c>
    </row>
    <row r="134" ht="22.5" customHeight="1">
      <c r="A134" s="62" t="s">
        <v>1118</v>
      </c>
      <c r="B134" s="62" t="s">
        <v>474</v>
      </c>
      <c r="C134" s="1912">
        <v>45746.0</v>
      </c>
      <c r="D134" s="62" t="s">
        <v>145</v>
      </c>
      <c r="E134" s="1913">
        <v>37.11</v>
      </c>
    </row>
    <row r="135" ht="22.5" customHeight="1">
      <c r="A135" s="62" t="s">
        <v>1109</v>
      </c>
      <c r="B135" s="62" t="s">
        <v>474</v>
      </c>
      <c r="C135" s="1912">
        <v>45759.0</v>
      </c>
      <c r="D135" s="62" t="s">
        <v>145</v>
      </c>
      <c r="E135" s="1913">
        <v>28.23</v>
      </c>
    </row>
    <row r="136" ht="22.5" customHeight="1">
      <c r="A136" s="62" t="s">
        <v>1119</v>
      </c>
      <c r="B136" s="62" t="s">
        <v>474</v>
      </c>
      <c r="C136" s="1912">
        <v>45774.0</v>
      </c>
      <c r="D136" s="62" t="s">
        <v>145</v>
      </c>
      <c r="E136" s="1913">
        <v>34.59</v>
      </c>
    </row>
    <row r="137" ht="22.5" customHeight="1">
      <c r="A137" s="62" t="s">
        <v>1120</v>
      </c>
      <c r="B137" s="62" t="s">
        <v>474</v>
      </c>
      <c r="C137" s="1912">
        <v>45795.0</v>
      </c>
      <c r="D137" s="62" t="s">
        <v>145</v>
      </c>
      <c r="E137" s="1913">
        <v>45.36</v>
      </c>
    </row>
    <row r="138" ht="22.5" customHeight="1">
      <c r="A138" s="62" t="s">
        <v>1120</v>
      </c>
      <c r="B138" s="62" t="s">
        <v>474</v>
      </c>
      <c r="C138" s="1912">
        <v>45803.0</v>
      </c>
      <c r="D138" s="62" t="s">
        <v>145</v>
      </c>
      <c r="E138" s="1913">
        <v>28.86</v>
      </c>
    </row>
    <row r="139" ht="22.5" customHeight="1">
      <c r="A139" s="62" t="s">
        <v>1112</v>
      </c>
      <c r="B139" s="62" t="s">
        <v>474</v>
      </c>
      <c r="C139" s="1912">
        <v>45938.0</v>
      </c>
      <c r="D139" s="62" t="s">
        <v>145</v>
      </c>
      <c r="E139" s="1913">
        <v>27.29</v>
      </c>
    </row>
    <row r="140" ht="22.5" customHeight="1">
      <c r="A140" s="62" t="s">
        <v>1122</v>
      </c>
      <c r="B140" s="62" t="s">
        <v>474</v>
      </c>
      <c r="C140" s="1912">
        <v>45830.0</v>
      </c>
      <c r="D140" s="62" t="s">
        <v>145</v>
      </c>
      <c r="E140" s="1913">
        <v>34.74</v>
      </c>
    </row>
    <row r="141" ht="22.5" customHeight="1">
      <c r="A141" s="62" t="s">
        <v>1124</v>
      </c>
      <c r="B141" s="62" t="s">
        <v>474</v>
      </c>
      <c r="C141" s="1912">
        <v>45840.0</v>
      </c>
      <c r="D141" s="62" t="s">
        <v>145</v>
      </c>
      <c r="E141" s="1913">
        <v>22.54</v>
      </c>
    </row>
    <row r="142" ht="22.5" customHeight="1">
      <c r="A142" s="62" t="s">
        <v>1113</v>
      </c>
      <c r="B142" s="62" t="s">
        <v>474</v>
      </c>
      <c r="C142" s="1912">
        <v>45855.0</v>
      </c>
      <c r="D142" s="62" t="s">
        <v>145</v>
      </c>
      <c r="E142" s="1913">
        <v>25.39</v>
      </c>
    </row>
    <row r="143" ht="22.5" customHeight="1">
      <c r="A143" s="62" t="s">
        <v>1115</v>
      </c>
      <c r="B143" s="62" t="s">
        <v>474</v>
      </c>
      <c r="C143" s="1912">
        <v>45897.0</v>
      </c>
      <c r="D143" s="62" t="s">
        <v>145</v>
      </c>
      <c r="E143" s="1913">
        <v>32.29</v>
      </c>
    </row>
    <row r="144" ht="22.5" customHeight="1">
      <c r="A144" s="62" t="s">
        <v>1116</v>
      </c>
      <c r="B144" s="62" t="s">
        <v>474</v>
      </c>
      <c r="C144" s="1912">
        <v>45912.0</v>
      </c>
      <c r="D144" s="62" t="s">
        <v>145</v>
      </c>
      <c r="E144" s="1913">
        <v>19.35</v>
      </c>
    </row>
    <row r="145" ht="22.5" customHeight="1">
      <c r="A145" s="62" t="s">
        <v>1110</v>
      </c>
      <c r="B145" s="62" t="s">
        <v>474</v>
      </c>
      <c r="C145" s="1912">
        <v>45791.0</v>
      </c>
      <c r="D145" s="62" t="s">
        <v>1131</v>
      </c>
      <c r="E145" s="1913">
        <v>15.0</v>
      </c>
    </row>
    <row r="146" ht="22.5" customHeight="1">
      <c r="A146" s="62" t="s">
        <v>1120</v>
      </c>
      <c r="B146" s="62" t="s">
        <v>474</v>
      </c>
      <c r="C146" s="1912">
        <v>45795.0</v>
      </c>
      <c r="D146" s="62" t="s">
        <v>1131</v>
      </c>
      <c r="E146" s="1913">
        <v>10.0</v>
      </c>
    </row>
    <row r="147" ht="22.5" customHeight="1">
      <c r="A147" s="62" t="s">
        <v>1107</v>
      </c>
      <c r="B147" s="62" t="s">
        <v>850</v>
      </c>
      <c r="C147" s="1912">
        <v>45715.0</v>
      </c>
      <c r="D147" s="62" t="s">
        <v>1132</v>
      </c>
      <c r="E147" s="1913">
        <v>12.0</v>
      </c>
    </row>
    <row r="148" ht="22.5" customHeight="1">
      <c r="A148" s="62" t="s">
        <v>1109</v>
      </c>
      <c r="B148" s="62" t="s">
        <v>850</v>
      </c>
      <c r="C148" s="1912">
        <v>45753.0</v>
      </c>
      <c r="D148" s="62" t="s">
        <v>1132</v>
      </c>
      <c r="E148" s="1913">
        <v>15.0</v>
      </c>
    </row>
    <row r="149" ht="22.5" customHeight="1">
      <c r="A149" s="62" t="s">
        <v>1109</v>
      </c>
      <c r="B149" s="62" t="s">
        <v>850</v>
      </c>
      <c r="C149" s="1912">
        <v>45759.0</v>
      </c>
      <c r="D149" s="62" t="s">
        <v>1132</v>
      </c>
      <c r="E149" s="1913">
        <v>11.0</v>
      </c>
    </row>
    <row r="150" ht="22.5" customHeight="1">
      <c r="A150" s="62" t="s">
        <v>1114</v>
      </c>
      <c r="B150" s="62" t="s">
        <v>850</v>
      </c>
      <c r="C150" s="1912">
        <v>45884.0</v>
      </c>
      <c r="D150" s="62" t="s">
        <v>1132</v>
      </c>
      <c r="E150" s="1913">
        <v>26.38</v>
      </c>
    </row>
    <row r="151" ht="22.5" customHeight="1">
      <c r="A151" s="62" t="s">
        <v>1120</v>
      </c>
      <c r="B151" s="62" t="s">
        <v>53</v>
      </c>
      <c r="C151" s="1912">
        <v>45803.0</v>
      </c>
      <c r="D151" s="62" t="s">
        <v>21</v>
      </c>
      <c r="E151" s="1913">
        <v>350.19</v>
      </c>
    </row>
    <row r="152" ht="22.5" customHeight="1">
      <c r="A152" s="62" t="s">
        <v>1117</v>
      </c>
      <c r="B152" s="62" t="s">
        <v>840</v>
      </c>
      <c r="C152" s="1912">
        <v>45684.0</v>
      </c>
      <c r="D152" s="62" t="s">
        <v>61</v>
      </c>
      <c r="E152" s="1913">
        <v>194.7</v>
      </c>
    </row>
    <row r="153" ht="22.5" customHeight="1">
      <c r="A153" s="62" t="s">
        <v>1107</v>
      </c>
      <c r="B153" s="62" t="s">
        <v>840</v>
      </c>
      <c r="C153" s="1912">
        <v>45716.0</v>
      </c>
      <c r="D153" s="62" t="s">
        <v>61</v>
      </c>
      <c r="E153" s="1913">
        <v>194.7</v>
      </c>
    </row>
    <row r="154" ht="22.5" customHeight="1">
      <c r="A154" s="62" t="s">
        <v>1118</v>
      </c>
      <c r="B154" s="62" t="s">
        <v>840</v>
      </c>
      <c r="C154" s="1912">
        <v>45744.0</v>
      </c>
      <c r="D154" s="62" t="s">
        <v>61</v>
      </c>
      <c r="E154" s="1913">
        <v>177.22</v>
      </c>
    </row>
    <row r="155" ht="22.5" customHeight="1">
      <c r="A155" s="62" t="s">
        <v>1107</v>
      </c>
      <c r="B155" s="62" t="s">
        <v>851</v>
      </c>
      <c r="C155" s="1912">
        <v>45719.0</v>
      </c>
      <c r="D155" s="62" t="s">
        <v>1133</v>
      </c>
      <c r="E155" s="1913">
        <v>15.19</v>
      </c>
    </row>
    <row r="156" ht="22.5" customHeight="1">
      <c r="A156" s="62" t="s">
        <v>1108</v>
      </c>
      <c r="B156" s="62" t="s">
        <v>553</v>
      </c>
      <c r="C156" s="1912">
        <v>45723.0</v>
      </c>
      <c r="D156" s="62" t="s">
        <v>144</v>
      </c>
      <c r="E156" s="1913">
        <v>23.82</v>
      </c>
    </row>
    <row r="157" ht="22.5" customHeight="1">
      <c r="A157" s="62" t="s">
        <v>1120</v>
      </c>
      <c r="B157" s="62" t="s">
        <v>553</v>
      </c>
      <c r="C157" s="1912">
        <v>45793.0</v>
      </c>
      <c r="D157" s="62" t="s">
        <v>144</v>
      </c>
      <c r="E157" s="1913">
        <v>23.82</v>
      </c>
    </row>
    <row r="158" ht="22.5" customHeight="1">
      <c r="A158" s="62" t="s">
        <v>1111</v>
      </c>
      <c r="B158" s="62" t="s">
        <v>553</v>
      </c>
      <c r="C158" s="1912">
        <v>45815.0</v>
      </c>
      <c r="D158" s="62" t="s">
        <v>144</v>
      </c>
      <c r="E158" s="1913">
        <v>23.82</v>
      </c>
    </row>
    <row r="159" ht="22.5" customHeight="1">
      <c r="A159" s="62" t="s">
        <v>1112</v>
      </c>
      <c r="B159" s="62" t="s">
        <v>553</v>
      </c>
      <c r="C159" s="1912">
        <v>45933.0</v>
      </c>
      <c r="D159" s="62" t="s">
        <v>144</v>
      </c>
      <c r="E159" s="1913">
        <v>25.09</v>
      </c>
    </row>
    <row r="160" ht="22.5" customHeight="1">
      <c r="A160" s="62" t="s">
        <v>1113</v>
      </c>
      <c r="B160" s="62" t="s">
        <v>553</v>
      </c>
      <c r="C160" s="1912">
        <v>45852.0</v>
      </c>
      <c r="D160" s="62" t="s">
        <v>144</v>
      </c>
      <c r="E160" s="1913">
        <v>25.09</v>
      </c>
    </row>
    <row r="161" ht="22.5" customHeight="1">
      <c r="A161" s="62" t="s">
        <v>1119</v>
      </c>
      <c r="B161" s="62" t="s">
        <v>546</v>
      </c>
      <c r="C161" s="1912">
        <v>45771.0</v>
      </c>
      <c r="D161" s="62" t="s">
        <v>1127</v>
      </c>
      <c r="E161" s="1913">
        <v>11.48</v>
      </c>
    </row>
    <row r="162" ht="22.5" customHeight="1">
      <c r="A162" s="62" t="s">
        <v>1105</v>
      </c>
      <c r="B162" s="62" t="s">
        <v>806</v>
      </c>
      <c r="C162" s="1912">
        <v>45667.0</v>
      </c>
      <c r="D162" s="62" t="s">
        <v>1134</v>
      </c>
      <c r="E162" s="1913">
        <v>48.47</v>
      </c>
    </row>
    <row r="163" ht="22.5" customHeight="1">
      <c r="A163" s="62" t="s">
        <v>1117</v>
      </c>
      <c r="B163" s="62" t="s">
        <v>806</v>
      </c>
      <c r="C163" s="1912">
        <v>45681.0</v>
      </c>
      <c r="D163" s="62" t="s">
        <v>1134</v>
      </c>
      <c r="E163" s="1913">
        <v>48.47</v>
      </c>
    </row>
    <row r="164" ht="22.5" customHeight="1">
      <c r="A164" s="62" t="s">
        <v>1106</v>
      </c>
      <c r="B164" s="62" t="s">
        <v>806</v>
      </c>
      <c r="C164" s="1912">
        <v>45695.0</v>
      </c>
      <c r="D164" s="62" t="s">
        <v>1134</v>
      </c>
      <c r="E164" s="1913">
        <v>48.47</v>
      </c>
    </row>
    <row r="165" ht="22.5" customHeight="1">
      <c r="A165" s="62" t="s">
        <v>1107</v>
      </c>
      <c r="B165" s="62" t="s">
        <v>806</v>
      </c>
      <c r="C165" s="1912">
        <v>45709.0</v>
      </c>
      <c r="D165" s="62" t="s">
        <v>1134</v>
      </c>
      <c r="E165" s="1913">
        <v>48.47</v>
      </c>
    </row>
    <row r="166" ht="22.5" customHeight="1">
      <c r="A166" s="62" t="s">
        <v>1108</v>
      </c>
      <c r="B166" s="62" t="s">
        <v>806</v>
      </c>
      <c r="C166" s="1912">
        <v>45723.0</v>
      </c>
      <c r="D166" s="62" t="s">
        <v>1134</v>
      </c>
      <c r="E166" s="1913">
        <v>48.47</v>
      </c>
    </row>
    <row r="167" ht="22.5" customHeight="1">
      <c r="A167" s="62" t="s">
        <v>1118</v>
      </c>
      <c r="B167" s="62" t="s">
        <v>806</v>
      </c>
      <c r="C167" s="1912">
        <v>45737.0</v>
      </c>
      <c r="D167" s="62" t="s">
        <v>1134</v>
      </c>
      <c r="E167" s="1913">
        <v>48.47</v>
      </c>
    </row>
    <row r="168" ht="22.5" customHeight="1">
      <c r="A168" s="62" t="s">
        <v>1109</v>
      </c>
      <c r="B168" s="62" t="s">
        <v>806</v>
      </c>
      <c r="C168" s="1912">
        <v>45751.0</v>
      </c>
      <c r="D168" s="62" t="s">
        <v>1134</v>
      </c>
      <c r="E168" s="1913">
        <v>48.47</v>
      </c>
    </row>
    <row r="169" ht="22.5" customHeight="1">
      <c r="A169" s="62" t="s">
        <v>1119</v>
      </c>
      <c r="B169" s="62" t="s">
        <v>806</v>
      </c>
      <c r="C169" s="1912">
        <v>45765.0</v>
      </c>
      <c r="D169" s="62" t="s">
        <v>1134</v>
      </c>
      <c r="E169" s="1913">
        <v>48.47</v>
      </c>
    </row>
    <row r="170" ht="22.5" customHeight="1">
      <c r="A170" s="62" t="s">
        <v>1110</v>
      </c>
      <c r="B170" s="62" t="s">
        <v>806</v>
      </c>
      <c r="C170" s="1912">
        <v>45779.0</v>
      </c>
      <c r="D170" s="62" t="s">
        <v>1134</v>
      </c>
      <c r="E170" s="1913">
        <v>48.47</v>
      </c>
    </row>
    <row r="171" ht="22.5" customHeight="1">
      <c r="A171" s="62" t="s">
        <v>1120</v>
      </c>
      <c r="B171" s="62" t="s">
        <v>806</v>
      </c>
      <c r="C171" s="1912">
        <v>45793.0</v>
      </c>
      <c r="D171" s="62" t="s">
        <v>1134</v>
      </c>
      <c r="E171" s="1913">
        <v>48.47</v>
      </c>
    </row>
    <row r="172" ht="22.5" customHeight="1">
      <c r="A172" s="62" t="s">
        <v>1111</v>
      </c>
      <c r="B172" s="62" t="s">
        <v>806</v>
      </c>
      <c r="C172" s="1912">
        <v>45807.0</v>
      </c>
      <c r="D172" s="62" t="s">
        <v>1134</v>
      </c>
      <c r="E172" s="1913">
        <v>48.47</v>
      </c>
    </row>
    <row r="173" ht="22.5" customHeight="1">
      <c r="A173" s="62" t="s">
        <v>1112</v>
      </c>
      <c r="B173" s="62" t="s">
        <v>806</v>
      </c>
      <c r="C173" s="1912">
        <v>45933.0</v>
      </c>
      <c r="D173" s="62" t="s">
        <v>1134</v>
      </c>
      <c r="E173" s="1913">
        <v>48.47</v>
      </c>
    </row>
    <row r="174" ht="22.5" customHeight="1">
      <c r="A174" s="62" t="s">
        <v>1121</v>
      </c>
      <c r="B174" s="62" t="s">
        <v>806</v>
      </c>
      <c r="C174" s="1912">
        <v>45919.0</v>
      </c>
      <c r="D174" s="62" t="s">
        <v>1134</v>
      </c>
      <c r="E174" s="1913">
        <v>48.47</v>
      </c>
    </row>
    <row r="175" ht="22.5" customHeight="1">
      <c r="A175" s="62" t="s">
        <v>1122</v>
      </c>
      <c r="B175" s="62" t="s">
        <v>806</v>
      </c>
      <c r="C175" s="1912">
        <v>45821.0</v>
      </c>
      <c r="D175" s="62" t="s">
        <v>1134</v>
      </c>
      <c r="E175" s="1913">
        <v>48.47</v>
      </c>
    </row>
    <row r="176" ht="22.5" customHeight="1">
      <c r="A176" s="62" t="s">
        <v>1124</v>
      </c>
      <c r="B176" s="62" t="s">
        <v>806</v>
      </c>
      <c r="C176" s="1912">
        <v>45835.0</v>
      </c>
      <c r="D176" s="62" t="s">
        <v>1134</v>
      </c>
      <c r="E176" s="1913">
        <v>48.47</v>
      </c>
    </row>
    <row r="177" ht="22.5" customHeight="1">
      <c r="A177" s="62" t="s">
        <v>1113</v>
      </c>
      <c r="B177" s="62" t="s">
        <v>806</v>
      </c>
      <c r="C177" s="1912">
        <v>45849.0</v>
      </c>
      <c r="D177" s="62" t="s">
        <v>1134</v>
      </c>
      <c r="E177" s="1913">
        <v>48.47</v>
      </c>
    </row>
    <row r="178" ht="22.5" customHeight="1">
      <c r="A178" s="62" t="s">
        <v>1125</v>
      </c>
      <c r="B178" s="62" t="s">
        <v>806</v>
      </c>
      <c r="C178" s="1912">
        <v>45863.0</v>
      </c>
      <c r="D178" s="62" t="s">
        <v>1134</v>
      </c>
      <c r="E178" s="1913">
        <v>48.47</v>
      </c>
    </row>
    <row r="179" ht="22.5" customHeight="1">
      <c r="A179" s="62" t="s">
        <v>1114</v>
      </c>
      <c r="B179" s="62" t="s">
        <v>806</v>
      </c>
      <c r="C179" s="1912">
        <v>45877.0</v>
      </c>
      <c r="D179" s="62" t="s">
        <v>1134</v>
      </c>
      <c r="E179" s="1913">
        <v>48.47</v>
      </c>
    </row>
    <row r="180" ht="22.5" customHeight="1">
      <c r="A180" s="62" t="s">
        <v>1115</v>
      </c>
      <c r="B180" s="62" t="s">
        <v>806</v>
      </c>
      <c r="C180" s="1912">
        <v>45891.0</v>
      </c>
      <c r="D180" s="62" t="s">
        <v>1134</v>
      </c>
      <c r="E180" s="1913">
        <v>48.47</v>
      </c>
    </row>
    <row r="181" ht="22.5" customHeight="1">
      <c r="A181" s="62" t="s">
        <v>1116</v>
      </c>
      <c r="B181" s="62" t="s">
        <v>806</v>
      </c>
      <c r="C181" s="1912">
        <v>45905.0</v>
      </c>
      <c r="D181" s="62" t="s">
        <v>1134</v>
      </c>
      <c r="E181" s="1913">
        <v>48.47</v>
      </c>
    </row>
    <row r="182" ht="22.5" customHeight="1">
      <c r="A182" s="62" t="s">
        <v>1130</v>
      </c>
      <c r="B182" s="62" t="s">
        <v>806</v>
      </c>
      <c r="C182" s="1912">
        <v>45947.0</v>
      </c>
      <c r="D182" s="62" t="s">
        <v>1134</v>
      </c>
      <c r="E182" s="1913">
        <v>48.47</v>
      </c>
    </row>
    <row r="183" ht="22.5" customHeight="1">
      <c r="A183" s="62" t="s">
        <v>1135</v>
      </c>
      <c r="B183" s="62" t="s">
        <v>806</v>
      </c>
      <c r="C183" s="1912">
        <v>45961.0</v>
      </c>
      <c r="D183" s="62" t="s">
        <v>1134</v>
      </c>
      <c r="E183" s="1913">
        <v>0.0</v>
      </c>
    </row>
    <row r="184" ht="22.5" customHeight="1">
      <c r="A184" s="62" t="s">
        <v>1136</v>
      </c>
      <c r="B184" s="62" t="s">
        <v>806</v>
      </c>
      <c r="C184" s="1912">
        <v>45975.0</v>
      </c>
      <c r="D184" s="62" t="s">
        <v>1134</v>
      </c>
      <c r="E184" s="1913">
        <v>0.0</v>
      </c>
    </row>
    <row r="185" ht="22.5" customHeight="1">
      <c r="A185" s="62" t="s">
        <v>1137</v>
      </c>
      <c r="B185" s="62" t="s">
        <v>806</v>
      </c>
      <c r="C185" s="1912">
        <v>45989.0</v>
      </c>
      <c r="D185" s="62" t="s">
        <v>1134</v>
      </c>
      <c r="E185" s="1913">
        <v>0.0</v>
      </c>
    </row>
    <row r="186" ht="22.5" customHeight="1">
      <c r="A186" s="62" t="s">
        <v>1138</v>
      </c>
      <c r="B186" s="62" t="s">
        <v>806</v>
      </c>
      <c r="C186" s="1912">
        <v>46003.0</v>
      </c>
      <c r="D186" s="62" t="s">
        <v>1134</v>
      </c>
      <c r="E186" s="1913">
        <v>0.0</v>
      </c>
    </row>
    <row r="187" ht="22.5" customHeight="1">
      <c r="A187" s="62" t="s">
        <v>1139</v>
      </c>
      <c r="B187" s="62" t="s">
        <v>806</v>
      </c>
      <c r="C187" s="1912">
        <v>46017.0</v>
      </c>
      <c r="D187" s="62" t="s">
        <v>1134</v>
      </c>
      <c r="E187" s="1913">
        <v>0.0</v>
      </c>
    </row>
    <row r="188" ht="22.5" customHeight="1">
      <c r="A188" s="62" t="s">
        <v>1119</v>
      </c>
      <c r="B188" s="62" t="s">
        <v>918</v>
      </c>
      <c r="C188" s="1912">
        <v>45778.0</v>
      </c>
      <c r="D188" s="62" t="s">
        <v>21</v>
      </c>
      <c r="E188" s="1913">
        <v>20.55</v>
      </c>
    </row>
    <row r="189" ht="22.5" customHeight="1">
      <c r="A189" s="62" t="s">
        <v>1109</v>
      </c>
      <c r="B189" s="62" t="s">
        <v>835</v>
      </c>
      <c r="C189" s="1912">
        <v>45756.0</v>
      </c>
      <c r="D189" s="62" t="s">
        <v>144</v>
      </c>
      <c r="E189" s="1913">
        <v>24.92</v>
      </c>
    </row>
    <row r="190" ht="22.5" customHeight="1">
      <c r="A190" s="62" t="s">
        <v>1121</v>
      </c>
      <c r="B190" s="62" t="s">
        <v>835</v>
      </c>
      <c r="C190" s="1912">
        <v>45925.0</v>
      </c>
      <c r="D190" s="62" t="s">
        <v>144</v>
      </c>
      <c r="E190" s="1913">
        <v>24.79</v>
      </c>
    </row>
    <row r="191" ht="22.5" customHeight="1">
      <c r="A191" s="62" t="s">
        <v>1125</v>
      </c>
      <c r="B191" s="62" t="s">
        <v>835</v>
      </c>
      <c r="C191" s="1912">
        <v>45873.0</v>
      </c>
      <c r="D191" s="62" t="s">
        <v>144</v>
      </c>
      <c r="E191" s="1913">
        <v>28.47</v>
      </c>
    </row>
    <row r="192" ht="22.5" customHeight="1">
      <c r="A192" s="62" t="s">
        <v>1114</v>
      </c>
      <c r="B192" s="62" t="s">
        <v>835</v>
      </c>
      <c r="C192" s="1912">
        <v>45881.0</v>
      </c>
      <c r="D192" s="62" t="s">
        <v>144</v>
      </c>
      <c r="E192" s="1913">
        <v>28.47</v>
      </c>
    </row>
    <row r="193" ht="22.5" customHeight="1">
      <c r="A193" s="62" t="s">
        <v>1116</v>
      </c>
      <c r="B193" s="62" t="s">
        <v>835</v>
      </c>
      <c r="C193" s="1912">
        <v>45915.0</v>
      </c>
      <c r="D193" s="62" t="s">
        <v>144</v>
      </c>
      <c r="E193" s="1913">
        <v>28.47</v>
      </c>
    </row>
    <row r="194" ht="22.5" customHeight="1">
      <c r="A194" s="62" t="s">
        <v>1105</v>
      </c>
      <c r="B194" s="62" t="s">
        <v>835</v>
      </c>
      <c r="C194" s="1912">
        <v>45671.0</v>
      </c>
      <c r="D194" s="62" t="s">
        <v>145</v>
      </c>
      <c r="E194" s="1913">
        <v>39.14</v>
      </c>
    </row>
    <row r="195" ht="22.5" customHeight="1">
      <c r="A195" s="62" t="s">
        <v>1114</v>
      </c>
      <c r="B195" s="62" t="s">
        <v>835</v>
      </c>
      <c r="C195" s="1912">
        <v>45881.0</v>
      </c>
      <c r="D195" s="62" t="s">
        <v>145</v>
      </c>
      <c r="E195" s="1913">
        <v>30.15</v>
      </c>
    </row>
    <row r="196" ht="22.5" customHeight="1">
      <c r="A196" s="62" t="s">
        <v>1107</v>
      </c>
      <c r="B196" s="62" t="s">
        <v>577</v>
      </c>
      <c r="C196" s="1912">
        <v>45717.0</v>
      </c>
      <c r="D196" s="62" t="s">
        <v>1133</v>
      </c>
      <c r="E196" s="1913">
        <v>8.99</v>
      </c>
    </row>
    <row r="197" ht="22.5" customHeight="1">
      <c r="A197" s="62" t="s">
        <v>1118</v>
      </c>
      <c r="B197" s="62" t="s">
        <v>577</v>
      </c>
      <c r="C197" s="1912">
        <v>45750.0</v>
      </c>
      <c r="D197" s="62" t="s">
        <v>1133</v>
      </c>
      <c r="E197" s="1913">
        <v>8.99</v>
      </c>
    </row>
    <row r="198" ht="22.5" customHeight="1">
      <c r="A198" s="62" t="s">
        <v>1119</v>
      </c>
      <c r="B198" s="62" t="s">
        <v>577</v>
      </c>
      <c r="C198" s="1912">
        <v>45778.0</v>
      </c>
      <c r="D198" s="62" t="s">
        <v>1133</v>
      </c>
      <c r="E198" s="1913">
        <v>8.99</v>
      </c>
    </row>
    <row r="199" ht="22.5" customHeight="1">
      <c r="A199" s="62" t="s">
        <v>1111</v>
      </c>
      <c r="B199" s="62" t="s">
        <v>577</v>
      </c>
      <c r="C199" s="1912">
        <v>45809.0</v>
      </c>
      <c r="D199" s="62" t="s">
        <v>1133</v>
      </c>
      <c r="E199" s="1913">
        <v>8.99</v>
      </c>
    </row>
    <row r="200" ht="22.5" customHeight="1">
      <c r="A200" s="62" t="s">
        <v>1124</v>
      </c>
      <c r="B200" s="62" t="s">
        <v>577</v>
      </c>
      <c r="C200" s="1912">
        <v>45839.0</v>
      </c>
      <c r="D200" s="62" t="s">
        <v>1133</v>
      </c>
      <c r="E200" s="1913">
        <v>8.99</v>
      </c>
    </row>
    <row r="201" ht="22.5" customHeight="1">
      <c r="A201" s="62" t="s">
        <v>1125</v>
      </c>
      <c r="B201" s="62" t="s">
        <v>577</v>
      </c>
      <c r="C201" s="1912">
        <v>45870.0</v>
      </c>
      <c r="D201" s="62" t="s">
        <v>1133</v>
      </c>
      <c r="E201" s="1913">
        <v>8.99</v>
      </c>
    </row>
    <row r="202" ht="22.5" customHeight="1">
      <c r="A202" s="62" t="s">
        <v>1115</v>
      </c>
      <c r="B202" s="62" t="s">
        <v>577</v>
      </c>
      <c r="C202" s="1912">
        <v>45901.0</v>
      </c>
      <c r="D202" s="62" t="s">
        <v>1133</v>
      </c>
      <c r="E202" s="1913">
        <v>8.99</v>
      </c>
    </row>
    <row r="203" ht="22.5" customHeight="1">
      <c r="A203" s="62" t="s">
        <v>1125</v>
      </c>
      <c r="B203" s="62" t="s">
        <v>931</v>
      </c>
      <c r="C203" s="1912">
        <v>45869.0</v>
      </c>
      <c r="D203" s="62" t="s">
        <v>1140</v>
      </c>
      <c r="E203" s="1913">
        <v>664.64</v>
      </c>
    </row>
    <row r="204" ht="22.5" customHeight="1">
      <c r="A204" s="62" t="s">
        <v>1125</v>
      </c>
      <c r="B204" s="62" t="s">
        <v>931</v>
      </c>
      <c r="C204" s="1912">
        <v>45871.0</v>
      </c>
      <c r="D204" s="62" t="s">
        <v>1141</v>
      </c>
      <c r="E204" s="1913">
        <v>49.0</v>
      </c>
    </row>
    <row r="205" ht="22.5" customHeight="1">
      <c r="A205" s="62" t="s">
        <v>1112</v>
      </c>
      <c r="B205" s="62" t="s">
        <v>940</v>
      </c>
      <c r="C205" s="1912">
        <v>45934.0</v>
      </c>
      <c r="D205" s="62" t="s">
        <v>147</v>
      </c>
      <c r="E205" s="1913">
        <v>44.46</v>
      </c>
    </row>
    <row r="206" ht="22.5" customHeight="1">
      <c r="A206" s="62" t="s">
        <v>1116</v>
      </c>
      <c r="B206" s="62" t="s">
        <v>937</v>
      </c>
      <c r="C206" s="1912">
        <v>45908.0</v>
      </c>
      <c r="D206" s="62" t="s">
        <v>146</v>
      </c>
      <c r="E206" s="1913">
        <v>6.87</v>
      </c>
    </row>
    <row r="207" ht="22.5" customHeight="1">
      <c r="A207" s="62" t="s">
        <v>1105</v>
      </c>
      <c r="B207" s="62" t="s">
        <v>834</v>
      </c>
      <c r="C207" s="1912">
        <v>45670.0</v>
      </c>
      <c r="D207" s="62" t="s">
        <v>1127</v>
      </c>
      <c r="E207" s="1913">
        <v>25.24</v>
      </c>
    </row>
    <row r="208" ht="22.5" customHeight="1">
      <c r="A208" s="62" t="s">
        <v>1117</v>
      </c>
      <c r="B208" s="62" t="s">
        <v>839</v>
      </c>
      <c r="C208" s="1912">
        <v>45683.0</v>
      </c>
      <c r="D208" s="62" t="s">
        <v>1132</v>
      </c>
      <c r="E208" s="1913">
        <v>20.0</v>
      </c>
    </row>
    <row r="209" ht="22.5" customHeight="1">
      <c r="A209" s="62" t="s">
        <v>1120</v>
      </c>
      <c r="B209" s="62" t="s">
        <v>922</v>
      </c>
      <c r="C209" s="1912">
        <v>45805.0</v>
      </c>
      <c r="D209" s="62" t="s">
        <v>1127</v>
      </c>
      <c r="E209" s="1913">
        <v>27.54</v>
      </c>
    </row>
    <row r="210" ht="22.5" customHeight="1">
      <c r="A210" s="62" t="s">
        <v>1106</v>
      </c>
      <c r="B210" s="62" t="s">
        <v>620</v>
      </c>
      <c r="C210" s="1912">
        <v>45706.0</v>
      </c>
      <c r="D210" s="62" t="s">
        <v>144</v>
      </c>
      <c r="E210" s="1913">
        <v>22.68</v>
      </c>
    </row>
    <row r="211" ht="22.5" customHeight="1">
      <c r="A211" s="62" t="s">
        <v>1119</v>
      </c>
      <c r="B211" s="62" t="s">
        <v>620</v>
      </c>
      <c r="C211" s="1912">
        <v>45770.0</v>
      </c>
      <c r="D211" s="62" t="s">
        <v>144</v>
      </c>
      <c r="E211" s="1913">
        <v>30.12</v>
      </c>
    </row>
    <row r="212" ht="22.5" customHeight="1">
      <c r="A212" s="62" t="s">
        <v>1120</v>
      </c>
      <c r="B212" s="62" t="s">
        <v>620</v>
      </c>
      <c r="C212" s="1912">
        <v>45798.0</v>
      </c>
      <c r="D212" s="62" t="s">
        <v>144</v>
      </c>
      <c r="E212" s="1913">
        <v>25.56</v>
      </c>
    </row>
    <row r="213" ht="22.5" customHeight="1">
      <c r="A213" s="62" t="s">
        <v>1111</v>
      </c>
      <c r="B213" s="62" t="s">
        <v>620</v>
      </c>
      <c r="C213" s="1912">
        <v>45819.0</v>
      </c>
      <c r="D213" s="62" t="s">
        <v>144</v>
      </c>
      <c r="E213" s="1913">
        <v>25.56</v>
      </c>
    </row>
    <row r="214" ht="22.5" customHeight="1">
      <c r="A214" s="62" t="s">
        <v>1111</v>
      </c>
      <c r="B214" s="62" t="s">
        <v>620</v>
      </c>
      <c r="C214" s="1912">
        <v>45819.0</v>
      </c>
      <c r="D214" s="62" t="s">
        <v>1131</v>
      </c>
      <c r="E214" s="1913">
        <v>5.0</v>
      </c>
    </row>
    <row r="215" ht="22.5" customHeight="1">
      <c r="A215" s="62" t="s">
        <v>1108</v>
      </c>
      <c r="B215" s="62" t="s">
        <v>907</v>
      </c>
      <c r="C215" s="1912">
        <v>45723.0</v>
      </c>
      <c r="D215" s="62" t="s">
        <v>146</v>
      </c>
      <c r="E215" s="1913">
        <v>22.0</v>
      </c>
    </row>
    <row r="216" ht="22.5" customHeight="1">
      <c r="A216" s="62" t="s">
        <v>1118</v>
      </c>
      <c r="B216" s="62" t="s">
        <v>912</v>
      </c>
      <c r="C216" s="1912">
        <v>45744.0</v>
      </c>
      <c r="D216" s="62" t="s">
        <v>21</v>
      </c>
      <c r="E216" s="1913">
        <v>0.95</v>
      </c>
    </row>
    <row r="217" ht="22.5" customHeight="1">
      <c r="A217" s="62" t="s">
        <v>1107</v>
      </c>
      <c r="B217" s="62" t="s">
        <v>473</v>
      </c>
      <c r="C217" s="1912">
        <v>45720.0</v>
      </c>
      <c r="D217" s="62" t="s">
        <v>146</v>
      </c>
      <c r="E217" s="1913">
        <v>31.64</v>
      </c>
    </row>
    <row r="218" ht="22.5" customHeight="1">
      <c r="A218" s="62" t="s">
        <v>1108</v>
      </c>
      <c r="B218" s="62" t="s">
        <v>473</v>
      </c>
      <c r="C218" s="1912">
        <v>45728.0</v>
      </c>
      <c r="D218" s="62" t="s">
        <v>146</v>
      </c>
      <c r="E218" s="1913">
        <v>10.54</v>
      </c>
    </row>
    <row r="219" ht="22.5" customHeight="1">
      <c r="A219" s="62" t="s">
        <v>1118</v>
      </c>
      <c r="B219" s="62" t="s">
        <v>473</v>
      </c>
      <c r="C219" s="1912">
        <v>45741.0</v>
      </c>
      <c r="D219" s="62" t="s">
        <v>146</v>
      </c>
      <c r="E219" s="1913">
        <v>42.18</v>
      </c>
    </row>
    <row r="220" ht="22.5" customHeight="1">
      <c r="A220" s="62" t="s">
        <v>1118</v>
      </c>
      <c r="B220" s="62" t="s">
        <v>473</v>
      </c>
      <c r="C220" s="1912">
        <v>45741.0</v>
      </c>
      <c r="D220" s="62" t="s">
        <v>146</v>
      </c>
      <c r="E220" s="1913">
        <v>18.98</v>
      </c>
    </row>
    <row r="221" ht="22.5" customHeight="1">
      <c r="A221" s="62" t="s">
        <v>1108</v>
      </c>
      <c r="B221" s="62" t="s">
        <v>909</v>
      </c>
      <c r="C221" s="1912">
        <v>45728.0</v>
      </c>
      <c r="D221" s="62" t="s">
        <v>146</v>
      </c>
      <c r="E221" s="1913">
        <v>-31.64</v>
      </c>
    </row>
    <row r="222" ht="22.5" customHeight="1">
      <c r="A222" s="62" t="s">
        <v>1113</v>
      </c>
      <c r="B222" s="62" t="s">
        <v>929</v>
      </c>
      <c r="C222" s="1912">
        <v>45849.0</v>
      </c>
      <c r="D222" s="62" t="s">
        <v>21</v>
      </c>
      <c r="E222" s="1913">
        <v>14.99</v>
      </c>
    </row>
    <row r="223" ht="22.5" customHeight="1">
      <c r="A223" s="62" t="s">
        <v>1119</v>
      </c>
      <c r="B223" s="62" t="s">
        <v>915</v>
      </c>
      <c r="C223" s="1912">
        <v>45765.0</v>
      </c>
      <c r="D223" s="62" t="s">
        <v>61</v>
      </c>
      <c r="E223" s="1913">
        <v>133.18</v>
      </c>
    </row>
    <row r="224" ht="22.5" customHeight="1">
      <c r="A224" s="62" t="s">
        <v>1119</v>
      </c>
      <c r="B224" s="62" t="s">
        <v>915</v>
      </c>
      <c r="C224" s="1912">
        <v>45765.0</v>
      </c>
      <c r="D224" s="62" t="s">
        <v>61</v>
      </c>
      <c r="E224" s="1913">
        <v>19.25</v>
      </c>
    </row>
    <row r="225" ht="22.5" customHeight="1">
      <c r="A225" s="62" t="s">
        <v>1106</v>
      </c>
      <c r="B225" s="62" t="s">
        <v>845</v>
      </c>
      <c r="C225" s="1912">
        <v>45699.0</v>
      </c>
      <c r="D225" s="62" t="s">
        <v>1133</v>
      </c>
      <c r="E225" s="1913">
        <v>10.0</v>
      </c>
    </row>
    <row r="226" ht="22.5" customHeight="1">
      <c r="A226" s="62" t="s">
        <v>1108</v>
      </c>
      <c r="B226" s="62" t="s">
        <v>908</v>
      </c>
      <c r="C226" s="1912">
        <v>45726.0</v>
      </c>
      <c r="D226" s="62" t="s">
        <v>147</v>
      </c>
      <c r="E226" s="1913">
        <v>107.47</v>
      </c>
    </row>
    <row r="227" ht="22.5" customHeight="1">
      <c r="A227" s="62" t="s">
        <v>1105</v>
      </c>
      <c r="B227" s="62" t="s">
        <v>808</v>
      </c>
      <c r="C227" s="1912">
        <v>45667.0</v>
      </c>
      <c r="D227" s="62" t="s">
        <v>1142</v>
      </c>
      <c r="E227" s="1913">
        <v>2.16</v>
      </c>
    </row>
    <row r="228" ht="22.5" customHeight="1">
      <c r="A228" s="62" t="s">
        <v>1117</v>
      </c>
      <c r="B228" s="62" t="s">
        <v>808</v>
      </c>
      <c r="C228" s="1912">
        <v>45683.0</v>
      </c>
      <c r="D228" s="62" t="s">
        <v>1142</v>
      </c>
      <c r="E228" s="1913">
        <v>0.0</v>
      </c>
    </row>
    <row r="229" ht="22.5" customHeight="1">
      <c r="A229" s="62" t="s">
        <v>1106</v>
      </c>
      <c r="B229" s="62" t="s">
        <v>808</v>
      </c>
      <c r="C229" s="1912">
        <v>45695.0</v>
      </c>
      <c r="D229" s="62" t="s">
        <v>1142</v>
      </c>
      <c r="E229" s="1913">
        <v>4.0</v>
      </c>
    </row>
    <row r="230" ht="22.5" customHeight="1">
      <c r="A230" s="62" t="s">
        <v>1107</v>
      </c>
      <c r="B230" s="62" t="s">
        <v>808</v>
      </c>
      <c r="C230" s="1912">
        <v>45709.0</v>
      </c>
      <c r="D230" s="62" t="s">
        <v>1142</v>
      </c>
      <c r="E230" s="1913">
        <v>3.17</v>
      </c>
    </row>
    <row r="231" ht="22.5" customHeight="1">
      <c r="A231" s="62" t="s">
        <v>1108</v>
      </c>
      <c r="B231" s="62" t="s">
        <v>808</v>
      </c>
      <c r="C231" s="1912">
        <v>45723.0</v>
      </c>
      <c r="D231" s="62" t="s">
        <v>1142</v>
      </c>
      <c r="E231" s="1913">
        <v>0.0</v>
      </c>
    </row>
    <row r="232" ht="22.5" customHeight="1">
      <c r="A232" s="62" t="s">
        <v>1118</v>
      </c>
      <c r="B232" s="62" t="s">
        <v>808</v>
      </c>
      <c r="C232" s="1912">
        <v>45737.0</v>
      </c>
      <c r="D232" s="62" t="s">
        <v>1142</v>
      </c>
      <c r="E232" s="1913">
        <v>0.0</v>
      </c>
    </row>
    <row r="233" ht="22.5" customHeight="1">
      <c r="A233" s="62" t="s">
        <v>1109</v>
      </c>
      <c r="B233" s="62" t="s">
        <v>808</v>
      </c>
      <c r="C233" s="1912">
        <v>45751.0</v>
      </c>
      <c r="D233" s="62" t="s">
        <v>1142</v>
      </c>
      <c r="E233" s="1913">
        <v>4.7</v>
      </c>
    </row>
    <row r="234" ht="22.5" customHeight="1">
      <c r="A234" s="62" t="s">
        <v>1119</v>
      </c>
      <c r="B234" s="62" t="s">
        <v>808</v>
      </c>
      <c r="C234" s="1912">
        <v>45765.0</v>
      </c>
      <c r="D234" s="62" t="s">
        <v>1142</v>
      </c>
      <c r="E234" s="1913">
        <v>2.1</v>
      </c>
    </row>
    <row r="235" ht="22.5" customHeight="1">
      <c r="A235" s="62" t="s">
        <v>1110</v>
      </c>
      <c r="B235" s="62" t="s">
        <v>808</v>
      </c>
      <c r="C235" s="1912">
        <v>45779.0</v>
      </c>
      <c r="D235" s="62" t="s">
        <v>1142</v>
      </c>
      <c r="E235" s="1913">
        <v>6.300000000000001</v>
      </c>
    </row>
    <row r="236" ht="22.5" customHeight="1">
      <c r="A236" s="62" t="s">
        <v>1120</v>
      </c>
      <c r="B236" s="62" t="s">
        <v>808</v>
      </c>
      <c r="C236" s="1912">
        <v>45793.0</v>
      </c>
      <c r="D236" s="62" t="s">
        <v>1142</v>
      </c>
      <c r="E236" s="1913">
        <v>0.0</v>
      </c>
    </row>
    <row r="237" ht="22.5" customHeight="1">
      <c r="A237" s="62" t="s">
        <v>1111</v>
      </c>
      <c r="B237" s="62" t="s">
        <v>808</v>
      </c>
      <c r="C237" s="1912">
        <v>45807.0</v>
      </c>
      <c r="D237" s="62" t="s">
        <v>1142</v>
      </c>
      <c r="E237" s="1913">
        <v>2.1</v>
      </c>
    </row>
    <row r="238" ht="22.5" customHeight="1">
      <c r="A238" s="62" t="s">
        <v>1112</v>
      </c>
      <c r="B238" s="62" t="s">
        <v>808</v>
      </c>
      <c r="C238" s="1912">
        <v>45933.0</v>
      </c>
      <c r="D238" s="62" t="s">
        <v>1142</v>
      </c>
      <c r="E238" s="1913">
        <v>11.4</v>
      </c>
    </row>
    <row r="239" ht="22.5" customHeight="1">
      <c r="A239" s="62" t="s">
        <v>1121</v>
      </c>
      <c r="B239" s="62" t="s">
        <v>808</v>
      </c>
      <c r="C239" s="1912">
        <v>45919.0</v>
      </c>
      <c r="D239" s="62" t="s">
        <v>1142</v>
      </c>
      <c r="E239" s="1913">
        <v>0.0</v>
      </c>
    </row>
    <row r="240" ht="22.5" customHeight="1">
      <c r="A240" s="62" t="s">
        <v>1122</v>
      </c>
      <c r="B240" s="62" t="s">
        <v>808</v>
      </c>
      <c r="C240" s="1912">
        <v>45821.0</v>
      </c>
      <c r="D240" s="62" t="s">
        <v>1142</v>
      </c>
      <c r="E240" s="1913">
        <v>0.0</v>
      </c>
    </row>
    <row r="241" ht="22.5" customHeight="1">
      <c r="A241" s="62" t="s">
        <v>1124</v>
      </c>
      <c r="B241" s="62" t="s">
        <v>808</v>
      </c>
      <c r="C241" s="1912">
        <v>45835.0</v>
      </c>
      <c r="D241" s="62" t="s">
        <v>1142</v>
      </c>
      <c r="E241" s="1913">
        <v>2.1</v>
      </c>
    </row>
    <row r="242" ht="22.5" customHeight="1">
      <c r="A242" s="62" t="s">
        <v>1113</v>
      </c>
      <c r="B242" s="62" t="s">
        <v>808</v>
      </c>
      <c r="C242" s="1912">
        <v>45849.0</v>
      </c>
      <c r="D242" s="62" t="s">
        <v>1142</v>
      </c>
      <c r="E242" s="1913">
        <v>2.16</v>
      </c>
    </row>
    <row r="243" ht="22.5" customHeight="1">
      <c r="A243" s="62" t="s">
        <v>1125</v>
      </c>
      <c r="B243" s="62" t="s">
        <v>808</v>
      </c>
      <c r="C243" s="1912">
        <v>45863.0</v>
      </c>
      <c r="D243" s="62" t="s">
        <v>1142</v>
      </c>
      <c r="E243" s="1913">
        <v>6.300000000000001</v>
      </c>
    </row>
    <row r="244" ht="22.5" customHeight="1">
      <c r="A244" s="62" t="s">
        <v>1114</v>
      </c>
      <c r="B244" s="62" t="s">
        <v>808</v>
      </c>
      <c r="C244" s="1912">
        <v>45877.0</v>
      </c>
      <c r="D244" s="62" t="s">
        <v>1142</v>
      </c>
      <c r="E244" s="1913">
        <v>2.1</v>
      </c>
    </row>
    <row r="245" ht="22.5" customHeight="1">
      <c r="A245" s="62" t="s">
        <v>1115</v>
      </c>
      <c r="B245" s="62" t="s">
        <v>808</v>
      </c>
      <c r="C245" s="1912">
        <v>45891.0</v>
      </c>
      <c r="D245" s="62" t="s">
        <v>1142</v>
      </c>
      <c r="E245" s="1913">
        <v>5.27</v>
      </c>
    </row>
    <row r="246" ht="22.5" customHeight="1">
      <c r="A246" s="62" t="s">
        <v>1116</v>
      </c>
      <c r="B246" s="62" t="s">
        <v>808</v>
      </c>
      <c r="C246" s="1912">
        <v>45905.0</v>
      </c>
      <c r="D246" s="62" t="s">
        <v>1142</v>
      </c>
      <c r="E246" s="1913">
        <v>0.0</v>
      </c>
    </row>
    <row r="247" ht="22.5" customHeight="1">
      <c r="A247" s="62" t="s">
        <v>1130</v>
      </c>
      <c r="B247" s="62" t="s">
        <v>808</v>
      </c>
      <c r="C247" s="1912">
        <v>45947.0</v>
      </c>
      <c r="D247" s="62" t="s">
        <v>1142</v>
      </c>
      <c r="E247" s="1913">
        <v>3.1</v>
      </c>
    </row>
    <row r="248" ht="22.5" customHeight="1">
      <c r="A248" s="62" t="s">
        <v>1135</v>
      </c>
      <c r="B248" s="62" t="s">
        <v>808</v>
      </c>
      <c r="C248" s="1912">
        <v>45961.0</v>
      </c>
      <c r="D248" s="62" t="s">
        <v>1142</v>
      </c>
      <c r="E248" s="1913">
        <v>0.0</v>
      </c>
    </row>
    <row r="249" ht="22.5" customHeight="1">
      <c r="A249" s="62" t="s">
        <v>1136</v>
      </c>
      <c r="B249" s="62" t="s">
        <v>808</v>
      </c>
      <c r="C249" s="1912">
        <v>45975.0</v>
      </c>
      <c r="D249" s="62" t="s">
        <v>1142</v>
      </c>
      <c r="E249" s="1913">
        <v>0.0</v>
      </c>
    </row>
    <row r="250" ht="22.5" customHeight="1">
      <c r="A250" s="62" t="s">
        <v>1137</v>
      </c>
      <c r="B250" s="62" t="s">
        <v>808</v>
      </c>
      <c r="C250" s="1912">
        <v>45989.0</v>
      </c>
      <c r="D250" s="62" t="s">
        <v>1142</v>
      </c>
      <c r="E250" s="1913">
        <v>0.0</v>
      </c>
    </row>
    <row r="251" ht="22.5" customHeight="1">
      <c r="A251" s="62" t="s">
        <v>1138</v>
      </c>
      <c r="B251" s="62" t="s">
        <v>808</v>
      </c>
      <c r="C251" s="1912">
        <v>46003.0</v>
      </c>
      <c r="D251" s="62" t="s">
        <v>1142</v>
      </c>
      <c r="E251" s="1913">
        <v>0.0</v>
      </c>
    </row>
    <row r="252" ht="22.5" customHeight="1">
      <c r="A252" s="62" t="s">
        <v>1139</v>
      </c>
      <c r="B252" s="62" t="s">
        <v>808</v>
      </c>
      <c r="C252" s="1912">
        <v>46017.0</v>
      </c>
      <c r="D252" s="62" t="s">
        <v>1142</v>
      </c>
      <c r="E252" s="1913">
        <v>0.0</v>
      </c>
    </row>
    <row r="253" ht="22.5" customHeight="1">
      <c r="A253" s="62" t="s">
        <v>1121</v>
      </c>
      <c r="B253" s="62" t="s">
        <v>935</v>
      </c>
      <c r="C253" s="1912">
        <v>45930.0</v>
      </c>
      <c r="D253" s="62" t="s">
        <v>1128</v>
      </c>
      <c r="E253" s="1913">
        <v>12.0</v>
      </c>
    </row>
    <row r="254" ht="22.5" customHeight="1">
      <c r="A254" s="62" t="s">
        <v>1115</v>
      </c>
      <c r="B254" s="62" t="s">
        <v>935</v>
      </c>
      <c r="C254" s="1912">
        <v>45901.0</v>
      </c>
      <c r="D254" s="62" t="s">
        <v>1128</v>
      </c>
      <c r="E254" s="1913">
        <v>12.0</v>
      </c>
    </row>
    <row r="255" ht="22.5" customHeight="1">
      <c r="A255" s="62" t="s">
        <v>1105</v>
      </c>
      <c r="B255" s="62" t="s">
        <v>472</v>
      </c>
      <c r="C255" s="1912">
        <v>45667.0</v>
      </c>
      <c r="D255" s="62" t="s">
        <v>110</v>
      </c>
      <c r="E255" s="1913">
        <v>209.85</v>
      </c>
    </row>
    <row r="256" ht="22.5" customHeight="1">
      <c r="A256" s="62" t="s">
        <v>1117</v>
      </c>
      <c r="B256" s="62" t="s">
        <v>472</v>
      </c>
      <c r="C256" s="1912">
        <v>45681.0</v>
      </c>
      <c r="D256" s="62" t="s">
        <v>110</v>
      </c>
      <c r="E256" s="1913">
        <v>166.88</v>
      </c>
    </row>
    <row r="257" ht="22.5" customHeight="1">
      <c r="A257" s="62" t="s">
        <v>1117</v>
      </c>
      <c r="B257" s="62" t="s">
        <v>472</v>
      </c>
      <c r="C257" s="1912">
        <v>45691.0</v>
      </c>
      <c r="D257" s="62" t="s">
        <v>110</v>
      </c>
      <c r="E257" s="1913">
        <v>166.03</v>
      </c>
    </row>
    <row r="258" ht="22.5" customHeight="1">
      <c r="A258" s="62" t="s">
        <v>1106</v>
      </c>
      <c r="B258" s="62" t="s">
        <v>472</v>
      </c>
      <c r="C258" s="1912">
        <v>45704.0</v>
      </c>
      <c r="D258" s="62" t="s">
        <v>110</v>
      </c>
      <c r="E258" s="1913">
        <v>172.27</v>
      </c>
    </row>
    <row r="259" ht="22.5" customHeight="1">
      <c r="A259" s="62" t="s">
        <v>1106</v>
      </c>
      <c r="B259" s="62" t="s">
        <v>472</v>
      </c>
      <c r="C259" s="1912">
        <v>45699.0</v>
      </c>
      <c r="D259" s="62" t="s">
        <v>110</v>
      </c>
      <c r="E259" s="1913">
        <v>94.89</v>
      </c>
    </row>
    <row r="260" ht="22.5" customHeight="1">
      <c r="A260" s="62" t="s">
        <v>1107</v>
      </c>
      <c r="B260" s="62" t="s">
        <v>472</v>
      </c>
      <c r="C260" s="1912">
        <v>45714.0</v>
      </c>
      <c r="D260" s="62" t="s">
        <v>110</v>
      </c>
      <c r="E260" s="1913">
        <v>16.08</v>
      </c>
    </row>
    <row r="261" ht="22.5" customHeight="1">
      <c r="A261" s="62" t="s">
        <v>1107</v>
      </c>
      <c r="B261" s="62" t="s">
        <v>472</v>
      </c>
      <c r="C261" s="1912">
        <v>45718.0</v>
      </c>
      <c r="D261" s="62" t="s">
        <v>110</v>
      </c>
      <c r="E261" s="1913">
        <v>265.02</v>
      </c>
    </row>
    <row r="262" ht="22.5" customHeight="1">
      <c r="A262" s="62" t="s">
        <v>1108</v>
      </c>
      <c r="B262" s="62" t="s">
        <v>472</v>
      </c>
      <c r="C262" s="1912">
        <v>45725.0</v>
      </c>
      <c r="D262" s="62" t="s">
        <v>110</v>
      </c>
      <c r="E262" s="1913">
        <v>127.74</v>
      </c>
    </row>
    <row r="263" ht="22.5" customHeight="1">
      <c r="A263" s="62" t="s">
        <v>1108</v>
      </c>
      <c r="B263" s="62" t="s">
        <v>472</v>
      </c>
      <c r="C263" s="1912">
        <v>45725.0</v>
      </c>
      <c r="D263" s="62" t="s">
        <v>110</v>
      </c>
      <c r="E263" s="1913">
        <v>2.09</v>
      </c>
    </row>
    <row r="264" ht="22.5" customHeight="1">
      <c r="A264" s="62" t="s">
        <v>1108</v>
      </c>
      <c r="B264" s="62" t="s">
        <v>472</v>
      </c>
      <c r="C264" s="1912">
        <v>45734.0</v>
      </c>
      <c r="D264" s="62" t="s">
        <v>110</v>
      </c>
      <c r="E264" s="1913">
        <v>52.99</v>
      </c>
    </row>
    <row r="265" ht="22.5" customHeight="1">
      <c r="A265" s="62" t="s">
        <v>1108</v>
      </c>
      <c r="B265" s="62" t="s">
        <v>472</v>
      </c>
      <c r="C265" s="1912">
        <v>45734.0</v>
      </c>
      <c r="D265" s="62" t="s">
        <v>110</v>
      </c>
      <c r="E265" s="1913">
        <v>113.14</v>
      </c>
    </row>
    <row r="266" ht="22.5" customHeight="1">
      <c r="A266" s="62" t="s">
        <v>1118</v>
      </c>
      <c r="B266" s="62" t="s">
        <v>472</v>
      </c>
      <c r="C266" s="1912">
        <v>45741.0</v>
      </c>
      <c r="D266" s="62" t="s">
        <v>110</v>
      </c>
      <c r="E266" s="1913">
        <v>108.27</v>
      </c>
    </row>
    <row r="267" ht="22.5" customHeight="1">
      <c r="A267" s="62" t="s">
        <v>1109</v>
      </c>
      <c r="B267" s="62" t="s">
        <v>472</v>
      </c>
      <c r="C267" s="1912">
        <v>45753.0</v>
      </c>
      <c r="D267" s="62" t="s">
        <v>110</v>
      </c>
      <c r="E267" s="1913">
        <v>247.84</v>
      </c>
    </row>
    <row r="268" ht="22.5" customHeight="1">
      <c r="A268" s="62" t="s">
        <v>1109</v>
      </c>
      <c r="B268" s="62" t="s">
        <v>472</v>
      </c>
      <c r="C268" s="1912">
        <v>45760.0</v>
      </c>
      <c r="D268" s="62" t="s">
        <v>110</v>
      </c>
      <c r="E268" s="1913">
        <v>79.89</v>
      </c>
    </row>
    <row r="269" ht="22.5" customHeight="1">
      <c r="A269" s="62" t="s">
        <v>1119</v>
      </c>
      <c r="B269" s="62" t="s">
        <v>472</v>
      </c>
      <c r="C269" s="1912">
        <v>45774.0</v>
      </c>
      <c r="D269" s="62" t="s">
        <v>110</v>
      </c>
      <c r="E269" s="1913">
        <v>241.61</v>
      </c>
    </row>
    <row r="270" ht="22.5" customHeight="1">
      <c r="A270" s="62" t="s">
        <v>1110</v>
      </c>
      <c r="B270" s="62" t="s">
        <v>472</v>
      </c>
      <c r="C270" s="1912">
        <v>45788.0</v>
      </c>
      <c r="D270" s="62" t="s">
        <v>110</v>
      </c>
      <c r="E270" s="1913">
        <v>157.38</v>
      </c>
    </row>
    <row r="271" ht="22.5" customHeight="1">
      <c r="A271" s="62" t="s">
        <v>1120</v>
      </c>
      <c r="B271" s="62" t="s">
        <v>472</v>
      </c>
      <c r="C271" s="1912">
        <v>45794.0</v>
      </c>
      <c r="D271" s="62" t="s">
        <v>110</v>
      </c>
      <c r="E271" s="1913">
        <v>121.82</v>
      </c>
    </row>
    <row r="272" ht="22.5" customHeight="1">
      <c r="A272" s="62" t="s">
        <v>1120</v>
      </c>
      <c r="B272" s="62" t="s">
        <v>472</v>
      </c>
      <c r="C272" s="1912">
        <v>45802.0</v>
      </c>
      <c r="D272" s="62" t="s">
        <v>110</v>
      </c>
      <c r="E272" s="1913">
        <v>156.34</v>
      </c>
    </row>
    <row r="273" ht="22.5" customHeight="1">
      <c r="A273" s="62" t="s">
        <v>1111</v>
      </c>
      <c r="B273" s="62" t="s">
        <v>472</v>
      </c>
      <c r="C273" s="1912">
        <v>45809.0</v>
      </c>
      <c r="D273" s="62" t="s">
        <v>110</v>
      </c>
      <c r="E273" s="1913">
        <v>84.73</v>
      </c>
    </row>
    <row r="274" ht="22.5" customHeight="1">
      <c r="A274" s="62" t="s">
        <v>1111</v>
      </c>
      <c r="B274" s="62" t="s">
        <v>472</v>
      </c>
      <c r="C274" s="1912">
        <v>45817.0</v>
      </c>
      <c r="D274" s="62" t="s">
        <v>110</v>
      </c>
      <c r="E274" s="1913">
        <v>167.45</v>
      </c>
    </row>
    <row r="275" ht="22.5" customHeight="1">
      <c r="A275" s="62" t="s">
        <v>1112</v>
      </c>
      <c r="B275" s="62" t="s">
        <v>472</v>
      </c>
      <c r="C275" s="1912">
        <v>45936.0</v>
      </c>
      <c r="D275" s="62" t="s">
        <v>110</v>
      </c>
      <c r="E275" s="1913">
        <v>338.61</v>
      </c>
    </row>
    <row r="276" ht="22.5" customHeight="1">
      <c r="A276" s="62" t="s">
        <v>1121</v>
      </c>
      <c r="B276" s="62" t="s">
        <v>472</v>
      </c>
      <c r="C276" s="1912">
        <v>45922.0</v>
      </c>
      <c r="D276" s="62" t="s">
        <v>110</v>
      </c>
      <c r="E276" s="1913">
        <v>187.83</v>
      </c>
    </row>
    <row r="277" ht="22.5" customHeight="1">
      <c r="A277" s="62" t="s">
        <v>1121</v>
      </c>
      <c r="B277" s="62" t="s">
        <v>472</v>
      </c>
      <c r="C277" s="1912">
        <v>45925.0</v>
      </c>
      <c r="D277" s="62" t="s">
        <v>110</v>
      </c>
      <c r="E277" s="1913">
        <v>23.36</v>
      </c>
    </row>
    <row r="278" ht="22.5" customHeight="1">
      <c r="A278" s="62" t="s">
        <v>1122</v>
      </c>
      <c r="B278" s="62" t="s">
        <v>472</v>
      </c>
      <c r="C278" s="1912">
        <v>45823.0</v>
      </c>
      <c r="D278" s="62" t="s">
        <v>110</v>
      </c>
      <c r="E278" s="1913">
        <v>102.61</v>
      </c>
    </row>
    <row r="279" ht="22.5" customHeight="1">
      <c r="A279" s="62" t="s">
        <v>1122</v>
      </c>
      <c r="B279" s="62" t="s">
        <v>472</v>
      </c>
      <c r="C279" s="1912">
        <v>45825.0</v>
      </c>
      <c r="D279" s="62" t="s">
        <v>110</v>
      </c>
      <c r="E279" s="1913">
        <v>246.86</v>
      </c>
    </row>
    <row r="280" ht="22.5" customHeight="1">
      <c r="A280" s="62" t="s">
        <v>1122</v>
      </c>
      <c r="B280" s="62" t="s">
        <v>472</v>
      </c>
      <c r="C280" s="1912">
        <v>45832.0</v>
      </c>
      <c r="D280" s="62" t="s">
        <v>110</v>
      </c>
      <c r="E280" s="1913">
        <v>80.21</v>
      </c>
    </row>
    <row r="281" ht="22.5" customHeight="1">
      <c r="A281" s="62" t="s">
        <v>1124</v>
      </c>
      <c r="B281" s="62" t="s">
        <v>472</v>
      </c>
      <c r="C281" s="1912">
        <v>45835.0</v>
      </c>
      <c r="D281" s="62" t="s">
        <v>110</v>
      </c>
      <c r="E281" s="1913">
        <v>39.95</v>
      </c>
    </row>
    <row r="282" ht="22.5" customHeight="1">
      <c r="A282" s="62" t="s">
        <v>1124</v>
      </c>
      <c r="B282" s="62" t="s">
        <v>472</v>
      </c>
      <c r="C282" s="1912">
        <v>45845.0</v>
      </c>
      <c r="D282" s="62" t="s">
        <v>110</v>
      </c>
      <c r="E282" s="1913">
        <v>261.9</v>
      </c>
    </row>
    <row r="283" ht="22.5" customHeight="1">
      <c r="A283" s="62" t="s">
        <v>1113</v>
      </c>
      <c r="B283" s="62" t="s">
        <v>472</v>
      </c>
      <c r="C283" s="1912">
        <v>45854.0</v>
      </c>
      <c r="D283" s="62" t="s">
        <v>110</v>
      </c>
      <c r="E283" s="1913">
        <v>247.11</v>
      </c>
    </row>
    <row r="284" ht="22.5" customHeight="1">
      <c r="A284" s="62" t="s">
        <v>1113</v>
      </c>
      <c r="B284" s="62" t="s">
        <v>472</v>
      </c>
      <c r="C284" s="1912">
        <v>45859.0</v>
      </c>
      <c r="D284" s="62" t="s">
        <v>110</v>
      </c>
      <c r="E284" s="1913">
        <v>191.15</v>
      </c>
    </row>
    <row r="285" ht="22.5" customHeight="1">
      <c r="A285" s="62" t="s">
        <v>1125</v>
      </c>
      <c r="B285" s="62" t="s">
        <v>472</v>
      </c>
      <c r="C285" s="1912">
        <v>45865.0</v>
      </c>
      <c r="D285" s="62" t="s">
        <v>110</v>
      </c>
      <c r="E285" s="1913">
        <v>41.15</v>
      </c>
    </row>
    <row r="286" ht="22.5" customHeight="1">
      <c r="A286" s="62" t="s">
        <v>1125</v>
      </c>
      <c r="B286" s="62" t="s">
        <v>472</v>
      </c>
      <c r="C286" s="1912">
        <v>45873.0</v>
      </c>
      <c r="D286" s="62" t="s">
        <v>110</v>
      </c>
      <c r="E286" s="1913">
        <v>138.65</v>
      </c>
    </row>
    <row r="287" ht="22.5" customHeight="1">
      <c r="A287" s="62" t="s">
        <v>1125</v>
      </c>
      <c r="B287" s="62" t="s">
        <v>472</v>
      </c>
      <c r="C287" s="1912">
        <v>45873.0</v>
      </c>
      <c r="D287" s="62" t="s">
        <v>110</v>
      </c>
      <c r="E287" s="1913">
        <v>24.49</v>
      </c>
    </row>
    <row r="288" ht="22.5" customHeight="1">
      <c r="A288" s="62" t="s">
        <v>1114</v>
      </c>
      <c r="B288" s="62" t="s">
        <v>472</v>
      </c>
      <c r="C288" s="1912">
        <v>45877.0</v>
      </c>
      <c r="D288" s="62" t="s">
        <v>110</v>
      </c>
      <c r="E288" s="1913">
        <v>17.78</v>
      </c>
    </row>
    <row r="289" ht="22.5" customHeight="1">
      <c r="A289" s="62" t="s">
        <v>1114</v>
      </c>
      <c r="B289" s="62" t="s">
        <v>472</v>
      </c>
      <c r="C289" s="1912">
        <v>45881.0</v>
      </c>
      <c r="D289" s="62" t="s">
        <v>110</v>
      </c>
      <c r="E289" s="1913">
        <v>166.3</v>
      </c>
    </row>
    <row r="290" ht="22.5" customHeight="1">
      <c r="A290" s="62" t="s">
        <v>1115</v>
      </c>
      <c r="B290" s="62" t="s">
        <v>472</v>
      </c>
      <c r="C290" s="1912">
        <v>45894.0</v>
      </c>
      <c r="D290" s="62" t="s">
        <v>110</v>
      </c>
      <c r="E290" s="1913">
        <v>197.75</v>
      </c>
    </row>
    <row r="291" ht="22.5" customHeight="1">
      <c r="A291" s="62" t="s">
        <v>1115</v>
      </c>
      <c r="B291" s="62" t="s">
        <v>472</v>
      </c>
      <c r="C291" s="1912">
        <v>45898.0</v>
      </c>
      <c r="D291" s="62" t="s">
        <v>110</v>
      </c>
      <c r="E291" s="1913">
        <v>121.75</v>
      </c>
    </row>
    <row r="292" ht="22.5" customHeight="1">
      <c r="A292" s="62" t="s">
        <v>1116</v>
      </c>
      <c r="B292" s="62" t="s">
        <v>472</v>
      </c>
      <c r="C292" s="1912">
        <v>45907.0</v>
      </c>
      <c r="D292" s="62" t="s">
        <v>110</v>
      </c>
      <c r="E292" s="1913">
        <v>192.57</v>
      </c>
    </row>
    <row r="293" ht="22.5" customHeight="1">
      <c r="A293" s="62" t="s">
        <v>1116</v>
      </c>
      <c r="B293" s="62" t="s">
        <v>472</v>
      </c>
      <c r="C293" s="1912">
        <v>45916.0</v>
      </c>
      <c r="D293" s="62" t="s">
        <v>110</v>
      </c>
      <c r="E293" s="1913">
        <v>29.24</v>
      </c>
    </row>
    <row r="294" ht="22.5" customHeight="1">
      <c r="A294" s="62" t="s">
        <v>1130</v>
      </c>
      <c r="B294" s="62" t="s">
        <v>472</v>
      </c>
      <c r="C294" s="1912">
        <v>45947.0</v>
      </c>
      <c r="D294" s="62" t="s">
        <v>110</v>
      </c>
      <c r="E294" s="1913">
        <v>124.04</v>
      </c>
    </row>
    <row r="295" ht="22.5" customHeight="1">
      <c r="A295" s="62" t="s">
        <v>1117</v>
      </c>
      <c r="B295" s="62" t="s">
        <v>842</v>
      </c>
      <c r="C295" s="1912">
        <v>45683.0</v>
      </c>
      <c r="D295" s="62" t="s">
        <v>132</v>
      </c>
      <c r="E295" s="1913">
        <v>25.0</v>
      </c>
    </row>
    <row r="296" ht="22.5" customHeight="1">
      <c r="A296" s="62" t="s">
        <v>1107</v>
      </c>
      <c r="B296" s="62" t="s">
        <v>842</v>
      </c>
      <c r="C296" s="1912">
        <v>45714.0</v>
      </c>
      <c r="D296" s="62" t="s">
        <v>132</v>
      </c>
      <c r="E296" s="1913">
        <v>25.0</v>
      </c>
    </row>
    <row r="297" ht="22.5" customHeight="1">
      <c r="A297" s="62" t="s">
        <v>1119</v>
      </c>
      <c r="B297" s="62" t="s">
        <v>842</v>
      </c>
      <c r="C297" s="1912">
        <v>45774.0</v>
      </c>
      <c r="D297" s="62" t="s">
        <v>132</v>
      </c>
      <c r="E297" s="1913">
        <v>25.0</v>
      </c>
    </row>
    <row r="298" ht="22.5" customHeight="1">
      <c r="A298" s="62" t="s">
        <v>1120</v>
      </c>
      <c r="B298" s="62" t="s">
        <v>842</v>
      </c>
      <c r="C298" s="1912">
        <v>45804.0</v>
      </c>
      <c r="D298" s="62" t="s">
        <v>132</v>
      </c>
      <c r="E298" s="1913">
        <v>25.0</v>
      </c>
    </row>
    <row r="299" ht="22.5" customHeight="1">
      <c r="A299" s="62" t="s">
        <v>1121</v>
      </c>
      <c r="B299" s="62" t="s">
        <v>842</v>
      </c>
      <c r="C299" s="1912">
        <v>45929.0</v>
      </c>
      <c r="D299" s="62" t="s">
        <v>132</v>
      </c>
      <c r="E299" s="1913">
        <v>25.0</v>
      </c>
    </row>
    <row r="300" ht="22.5" customHeight="1">
      <c r="A300" s="62" t="s">
        <v>1122</v>
      </c>
      <c r="B300" s="62" t="s">
        <v>842</v>
      </c>
      <c r="C300" s="1912">
        <v>45832.0</v>
      </c>
      <c r="D300" s="62" t="s">
        <v>132</v>
      </c>
      <c r="E300" s="1913">
        <v>48.36</v>
      </c>
    </row>
    <row r="301" ht="22.5" customHeight="1">
      <c r="A301" s="62" t="s">
        <v>1125</v>
      </c>
      <c r="B301" s="62" t="s">
        <v>842</v>
      </c>
      <c r="C301" s="1912">
        <v>45865.0</v>
      </c>
      <c r="D301" s="62" t="s">
        <v>132</v>
      </c>
      <c r="E301" s="1913">
        <v>25.0</v>
      </c>
    </row>
  </sheetData>
  <dataValidations>
    <dataValidation type="custom" allowBlank="1" showDropDown="1" sqref="C2:C301">
      <formula1>OR(NOT(ISERROR(DATEVALUE(C2))), AND(ISNUMBER(C2), LEFT(CELL("format", C2))="D"))</formula1>
    </dataValidation>
    <dataValidation type="custom" allowBlank="1" showDropDown="1" sqref="E2:E301">
      <formula1>AND(ISNUMBER(E2),(NOT(OR(NOT(ISERROR(DATEVALUE(E2))), AND(ISNUMBER(E2), LEFT(CELL("format", E2))="D")))))</formula1>
    </dataValidation>
  </dataValidations>
  <drawing r:id="rId1"/>
  <tableParts count="1">
    <tablePart r:id="rId3"/>
  </tableParts>
</worksheet>
</file>

<file path=xl/worksheets/sheet1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0.71"/>
    <col customWidth="1" min="2" max="2" width="27.86"/>
    <col customWidth="1" min="3" max="3" width="16.86"/>
    <col customWidth="1" min="4" max="4" width="26.86"/>
    <col customWidth="1" min="5" max="5" width="25.86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</sheetData>
  <drawing r:id="rId2"/>
</worksheet>
</file>